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zaloha caunewr\Documents\Verejné obstarávanie cez vestník\Šport aréna Malacky\rozpočet\"/>
    </mc:Choice>
  </mc:AlternateContent>
  <xr:revisionPtr revIDLastSave="0" documentId="13_ncr:1_{99D1FC67-260D-4C21-A960-8B4162EC96B1}" xr6:coauthVersionLast="36" xr6:coauthVersionMax="36" xr10:uidLastSave="{00000000-0000-0000-0000-000000000000}"/>
  <bookViews>
    <workbookView xWindow="0" yWindow="0" windowWidth="38400" windowHeight="17730" tabRatio="844" xr2:uid="{059EFE91-50A6-4F4D-92BA-0E7E2FFC14ED}"/>
  </bookViews>
  <sheets>
    <sheet name="Rekapitulácia stavby" sheetId="14" r:id="rId1"/>
    <sheet name="SO101.01 Architektúra" sheetId="13" r:id="rId2"/>
    <sheet name="SO101.02 Statika - Rozpočet" sheetId="10" r:id="rId3"/>
    <sheet name="SO101.04 Elektro" sheetId="16" r:id="rId4"/>
    <sheet name="SO101.05 Zdravotechnika" sheetId="17" r:id="rId5"/>
    <sheet name="SO 101.05 Plynoinštalácia" sheetId="18" r:id="rId6"/>
    <sheet name="SO 101.06 Vykurovanie" sheetId="19" r:id="rId7"/>
    <sheet name="SO 101.07 Vzduchotechnika" sheetId="20" r:id="rId8"/>
    <sheet name="SO 101.08 MaR rekap" sheetId="21" r:id="rId9"/>
    <sheet name="SO 101.08 MaR RO1" sheetId="22" r:id="rId10"/>
    <sheet name="SO 101.08 MaR RO2" sheetId="23" r:id="rId11"/>
    <sheet name="SO 101.09 EPS" sheetId="24" r:id="rId12"/>
    <sheet name="SO 101.09 HSP" sheetId="25" r:id="rId13"/>
    <sheet name="SO 101.10 EZS" sheetId="26" r:id="rId14"/>
    <sheet name="SO 101.10 PTV" sheetId="27" r:id="rId15"/>
    <sheet name="PS3 Rekapitulácia" sheetId="41" r:id="rId16"/>
    <sheet name="PS3 Stavebné_úpravy" sheetId="42" r:id="rId17"/>
    <sheet name="PS3 Chladiace_stroje" sheetId="43" r:id="rId18"/>
    <sheet name="PS3 Obehové_čerpadlá" sheetId="44" r:id="rId19"/>
    <sheet name="PS3 Nádoby_a_výmenníky" sheetId="45" r:id="rId20"/>
    <sheet name="PS3 Technol_upravne_vody_pre_vý" sheetId="46" r:id="rId21"/>
    <sheet name="PS3 Potrubia_ĽADOVÁ_PLOCHA" sheetId="47" r:id="rId22"/>
    <sheet name="PS3 Potrubia_FC_aVZT" sheetId="48" r:id="rId23"/>
    <sheet name="PS3 Potrubie_Okruh_chlad_vody" sheetId="49" r:id="rId24"/>
    <sheet name="PS3 Armatúry_ĽADOVÁ_PLOCHA" sheetId="50" r:id="rId25"/>
    <sheet name="PS3 Armatúry_FC_a_VZT" sheetId="51" r:id="rId26"/>
    <sheet name="PS3 Armatúry_Okruh_chlad_vody," sheetId="52" r:id="rId27"/>
    <sheet name="PS3 Oceľová_konštrukcia" sheetId="53" r:id="rId28"/>
    <sheet name="PS3 Ostatné" sheetId="54" r:id="rId29"/>
    <sheet name="PS3 POV" sheetId="55" r:id="rId30"/>
    <sheet name="SO202" sheetId="40" r:id="rId31"/>
    <sheet name="SO 301" sheetId="39" r:id="rId32"/>
    <sheet name="SO 302" sheetId="38" r:id="rId33"/>
    <sheet name="SO 303" sheetId="37" r:id="rId34"/>
    <sheet name="SO 304" sheetId="36" r:id="rId35"/>
    <sheet name="SO 305" sheetId="35" r:id="rId36"/>
    <sheet name="SO 401" sheetId="34" r:id="rId37"/>
    <sheet name="SO 402" sheetId="33" r:id="rId38"/>
    <sheet name="SO 501" sheetId="32" r:id="rId39"/>
    <sheet name="SO 601 Rekapitulácia" sheetId="29" r:id="rId40"/>
    <sheet name="SO 601 Sadové..." sheetId="30" r:id="rId41"/>
    <sheet name="Závlahové systémy" sheetId="31" r:id="rId42"/>
    <sheet name="VRN" sheetId="15" r:id="rId43"/>
  </sheets>
  <externalReferences>
    <externalReference r:id="rId44"/>
    <externalReference r:id="rId45"/>
  </externalReferences>
  <definedNames>
    <definedName name="_FilterDatabase" hidden="1">#REF!</definedName>
    <definedName name="_xlnm._FilterDatabase" localSheetId="5">#REF!</definedName>
    <definedName name="_xlnm._FilterDatabase" localSheetId="7" hidden="1">'SO 101.07 Vzduchotechnika'!$A$8:$D$456</definedName>
    <definedName name="_xlnm._FilterDatabase" localSheetId="8" hidden="1">'SO 101.08 MaR rekap'!$A$7:$X$177</definedName>
    <definedName name="_xlnm._FilterDatabase" localSheetId="9" hidden="1">'SO 101.08 MaR RO1'!$A$7:$X$748</definedName>
    <definedName name="_xlnm._FilterDatabase" localSheetId="10" hidden="1">'SO 101.08 MaR RO2'!$A$7:$X$352</definedName>
    <definedName name="_xlnm._FilterDatabase" localSheetId="31">#REF!</definedName>
    <definedName name="_xlnm._FilterDatabase" localSheetId="32">#REF!</definedName>
    <definedName name="_xlnm._FilterDatabase" localSheetId="33">#REF!</definedName>
    <definedName name="_xlnm._FilterDatabase" localSheetId="34">#REF!</definedName>
    <definedName name="_xlnm._FilterDatabase" localSheetId="35">#REF!</definedName>
    <definedName name="_xlnm._FilterDatabase" localSheetId="36">#REF!</definedName>
    <definedName name="_xlnm._FilterDatabase" localSheetId="37">#REF!</definedName>
    <definedName name="_xlnm._FilterDatabase" localSheetId="40" hidden="1">'SO 601 Sadové...'!$C$123:$K$186</definedName>
    <definedName name="_xlnm._FilterDatabase" localSheetId="42" hidden="1">VRN!$C$120:$K$123</definedName>
    <definedName name="_xlnm._FilterDatabase">#REF!</definedName>
    <definedName name="dod" localSheetId="7">'SO 101.07 Vzduchotechnika'!#REF!</definedName>
    <definedName name="dod">#REF!</definedName>
    <definedName name="E2k_dopr" localSheetId="14">#REF!</definedName>
    <definedName name="E2k_dopr">#REF!</definedName>
    <definedName name="Excel_BuiltIn_Print_Area_10" localSheetId="30">#REF!</definedName>
    <definedName name="Excel_BuiltIn_Print_Area_10">#REF!</definedName>
    <definedName name="Excel_BuiltIn_Print_Area_11" localSheetId="30">#REF!</definedName>
    <definedName name="Excel_BuiltIn_Print_Area_11">#REF!</definedName>
    <definedName name="Excel_BuiltIn_Print_Area_12" localSheetId="30">#REF!</definedName>
    <definedName name="Excel_BuiltIn_Print_Area_12">#REF!</definedName>
    <definedName name="Excel_BuiltIn_Print_Area_3" localSheetId="30">#REF!</definedName>
    <definedName name="Excel_BuiltIn_Print_Area_3">#REF!</definedName>
    <definedName name="Excel_BuiltIn_Print_Area_4" localSheetId="30">#REF!</definedName>
    <definedName name="Excel_BuiltIn_Print_Area_4">#REF!</definedName>
    <definedName name="Excel_BuiltIn_Print_Area_5" localSheetId="30">#REF!</definedName>
    <definedName name="Excel_BuiltIn_Print_Area_5">#REF!</definedName>
    <definedName name="Excel_BuiltIn_Print_Area_6" localSheetId="30">#REF!</definedName>
    <definedName name="Excel_BuiltIn_Print_Area_6">#REF!</definedName>
    <definedName name="Excel_BuiltIn_Print_Area_7" localSheetId="30">#REF!</definedName>
    <definedName name="Excel_BuiltIn_Print_Area_7">#REF!</definedName>
    <definedName name="Excel_BuiltIn_Print_Area_8" localSheetId="30">#REF!</definedName>
    <definedName name="Excel_BuiltIn_Print_Area_8">#REF!</definedName>
    <definedName name="Excel_BuiltIn_Print_Area_9" localSheetId="30">#REF!</definedName>
    <definedName name="Excel_BuiltIn_Print_Area_9">#REF!</definedName>
    <definedName name="fakt1R" localSheetId="5">#REF!</definedName>
    <definedName name="fakt1R" localSheetId="31">#REF!</definedName>
    <definedName name="fakt1R" localSheetId="32">#REF!</definedName>
    <definedName name="fakt1R" localSheetId="33">#REF!</definedName>
    <definedName name="fakt1R" localSheetId="34">#REF!</definedName>
    <definedName name="fakt1R" localSheetId="35">#REF!</definedName>
    <definedName name="fakt1R" localSheetId="36">#REF!</definedName>
    <definedName name="fakt1R" localSheetId="37">#REF!</definedName>
    <definedName name="fakt1R" localSheetId="38">#REF!</definedName>
    <definedName name="fakt1R">#REF!</definedName>
    <definedName name="icz">#REF!</definedName>
    <definedName name="k_dopr" localSheetId="14">#REF!</definedName>
    <definedName name="k_dopr">#REF!</definedName>
    <definedName name="km_el" localSheetId="14">#REF!</definedName>
    <definedName name="km_el">#REF!</definedName>
    <definedName name="km_eps" localSheetId="14">#REF!</definedName>
    <definedName name="km_eps">#REF!</definedName>
    <definedName name="kp_el" localSheetId="14">#REF!</definedName>
    <definedName name="kp_el">#REF!</definedName>
    <definedName name="kp_eps" localSheetId="14">#REF!</definedName>
    <definedName name="kp_eps">#REF!</definedName>
    <definedName name="kp_ti" localSheetId="14">#REF!</definedName>
    <definedName name="kp_ti">#REF!</definedName>
    <definedName name="LST_GIPD" localSheetId="8">'SO 101.08 MaR rekap'!$C$7</definedName>
    <definedName name="LST_GIPD" localSheetId="9">'SO 101.08 MaR RO1'!$C$7</definedName>
    <definedName name="LST_GIPD" localSheetId="10">'SO 101.08 MaR RO2'!$C$7</definedName>
    <definedName name="LST_GIPD">#REF!</definedName>
    <definedName name="LST_ItemDescription" localSheetId="8">'SO 101.08 MaR rekap'!$G$7</definedName>
    <definedName name="LST_ItemDescription" localSheetId="9">'SO 101.08 MaR RO1'!$G$7</definedName>
    <definedName name="LST_ItemDescription" localSheetId="10">'SO 101.08 MaR RO2'!$G$7</definedName>
    <definedName name="LST_ItemDescription">#REF!</definedName>
    <definedName name="LST_Number" localSheetId="8">'SO 101.08 MaR rekap'!$D$7</definedName>
    <definedName name="LST_Number" localSheetId="9">'SO 101.08 MaR RO1'!$D$7</definedName>
    <definedName name="LST_Number" localSheetId="10">'SO 101.08 MaR RO2'!$D$7</definedName>
    <definedName name="LST_Number">#REF!</definedName>
    <definedName name="LST_PlantText" localSheetId="8">'SO 101.08 MaR rekap'!$B$7</definedName>
    <definedName name="LST_PlantText" localSheetId="9">'SO 101.08 MaR RO1'!$B$7</definedName>
    <definedName name="LST_PlantText" localSheetId="10">'SO 101.08 MaR RO2'!$B$7</definedName>
    <definedName name="LST_PlantText">#REF!</definedName>
    <definedName name="LST_QuantityCode" localSheetId="8">'SO 101.08 MaR rekap'!$E$7</definedName>
    <definedName name="LST_QuantityCode" localSheetId="9">'SO 101.08 MaR RO1'!$E$7</definedName>
    <definedName name="LST_QuantityCode" localSheetId="10">'SO 101.08 MaR RO2'!$E$7</definedName>
    <definedName name="LST_QuantityCode">#REF!</definedName>
    <definedName name="LST_SupplierShortName" localSheetId="8">'SO 101.08 MaR rekap'!$I$7</definedName>
    <definedName name="LST_SupplierShortName" localSheetId="9">'SO 101.08 MaR RO1'!$I$7</definedName>
    <definedName name="LST_SupplierShortName" localSheetId="10">'SO 101.08 MaR RO2'!$I$7</definedName>
    <definedName name="LST_SupplierShortName">#REF!</definedName>
    <definedName name="LST_Type" localSheetId="8">'SO 101.08 MaR rekap'!$F$7</definedName>
    <definedName name="LST_Type" localSheetId="9">'SO 101.08 MaR RO1'!$F$7</definedName>
    <definedName name="LST_Type" localSheetId="10">'SO 101.08 MaR RO2'!$F$7</definedName>
    <definedName name="LST_Type">#REF!</definedName>
    <definedName name="montaz" localSheetId="7">'SO 101.07 Vzduchotechnika'!#REF!</definedName>
    <definedName name="montaz">#REF!</definedName>
    <definedName name="_xlnm.Print_Titles" localSheetId="0">'Rekapitulácia stavby'!$92:$92</definedName>
    <definedName name="_xlnm.Print_Titles" localSheetId="5">'SO 101.05 Plynoinštalácia'!$8:$10</definedName>
    <definedName name="_xlnm.Print_Titles" localSheetId="6">'SO 101.06 Vykurovanie'!$10:$12</definedName>
    <definedName name="_xlnm.Print_Titles" localSheetId="7">'SO 101.07 Vzduchotechnika'!$1:$8</definedName>
    <definedName name="_xlnm.Print_Titles" localSheetId="8">'SO 101.08 MaR rekap'!$1:$7</definedName>
    <definedName name="_xlnm.Print_Titles" localSheetId="9">'SO 101.08 MaR RO1'!$1:$7</definedName>
    <definedName name="_xlnm.Print_Titles" localSheetId="10">'SO 101.08 MaR RO2'!$1:$7</definedName>
    <definedName name="_xlnm.Print_Titles" localSheetId="31">'SO 301'!$8:$10</definedName>
    <definedName name="_xlnm.Print_Titles" localSheetId="32">'SO 302'!$8:$10</definedName>
    <definedName name="_xlnm.Print_Titles" localSheetId="33">'SO 303'!$8:$10</definedName>
    <definedName name="_xlnm.Print_Titles" localSheetId="34">'SO 304'!$8:$10</definedName>
    <definedName name="_xlnm.Print_Titles" localSheetId="35">'SO 305'!$8:$10</definedName>
    <definedName name="_xlnm.Print_Titles" localSheetId="36">'SO 401'!$8:$10</definedName>
    <definedName name="_xlnm.Print_Titles" localSheetId="37">'SO 402'!$8:$10</definedName>
    <definedName name="_xlnm.Print_Titles" localSheetId="38">'SO 501'!$8:$10</definedName>
    <definedName name="_xlnm.Print_Titles" localSheetId="39">'SO 601 Rekapitulácia'!$92:$92</definedName>
    <definedName name="_xlnm.Print_Titles" localSheetId="40">'SO 601 Sadové...'!$123:$123</definedName>
    <definedName name="_xlnm.Print_Titles" localSheetId="1">'SO101.01 Architektúra'!$135:$137</definedName>
    <definedName name="_xlnm.Print_Titles" localSheetId="2">'SO101.02 Statika - Rozpočet'!$109:$111</definedName>
    <definedName name="_xlnm.Print_Titles" localSheetId="4">'SO101.05 Zdravotechnika'!$8:$10</definedName>
    <definedName name="_xlnm.Print_Titles" localSheetId="42">VRN!$120:$120</definedName>
    <definedName name="_xlnm.Print_Area" localSheetId="25">'PS3 Armatúry_FC_a_VZT'!$A$1:$L$130</definedName>
    <definedName name="_xlnm.Print_Area" localSheetId="24">'PS3 Armatúry_ĽADOVÁ_PLOCHA'!$A$1:$L$85</definedName>
    <definedName name="_xlnm.Print_Area" localSheetId="17">'PS3 Chladiace_stroje'!$A$1:$L$311</definedName>
    <definedName name="_xlnm.Print_Area" localSheetId="19">'PS3 Nádoby_a_výmenníky'!$A$1:$L$215</definedName>
    <definedName name="_xlnm.Print_Area" localSheetId="18">'PS3 Obehové_čerpadlá'!$A$1:$L$312</definedName>
    <definedName name="_xlnm.Print_Area" localSheetId="27">'PS3 Oceľová_konštrukcia'!$A$1:$L$111</definedName>
    <definedName name="_xlnm.Print_Area" localSheetId="28">'PS3 Ostatné'!$A$1:$L$46</definedName>
    <definedName name="_xlnm.Print_Area" localSheetId="22">'PS3 Potrubia_FC_aVZT'!$A$1:$L$158</definedName>
    <definedName name="_xlnm.Print_Area" localSheetId="21">'PS3 Potrubia_ĽADOVÁ_PLOCHA'!$A$1:$L$111</definedName>
    <definedName name="_xlnm.Print_Area" localSheetId="29">'PS3 POV'!$A$1:$L$33</definedName>
    <definedName name="_xlnm.Print_Area" localSheetId="15">'PS3 Rekapitulácia'!$A$1:$I$41</definedName>
    <definedName name="_xlnm.Print_Area" localSheetId="16">'PS3 Stavebné_úpravy'!$A$1:$L$41</definedName>
    <definedName name="_xlnm.Print_Area" localSheetId="0">'Rekapitulácia stavby'!$D$4:$AP$76,'Rekapitulácia stavby'!$C$82:$AQ$117</definedName>
    <definedName name="_xlnm.Print_Area" localSheetId="5">'SO 101.05 Plynoinštalácia'!$A$1:$J$132</definedName>
    <definedName name="_xlnm.Print_Area" localSheetId="7">'SO 101.07 Vzduchotechnika'!$A$1:$H$460</definedName>
    <definedName name="_xlnm.Print_Area" localSheetId="8">'SO 101.08 MaR rekap'!$A$1:$N$29</definedName>
    <definedName name="_xlnm.Print_Area" localSheetId="9">'SO 101.08 MaR RO1'!$A$1:$N$600</definedName>
    <definedName name="_xlnm.Print_Area" localSheetId="10">'SO 101.08 MaR RO2'!$A$1:$N$204</definedName>
    <definedName name="_xlnm.Print_Area" localSheetId="11">'SO 101.09 EPS'!$A$1:$P$48</definedName>
    <definedName name="_xlnm.Print_Area" localSheetId="31">'SO 301'!$A$1:$O$82</definedName>
    <definedName name="_xlnm.Print_Area" localSheetId="32">'SO 302'!$A$1:$O$118</definedName>
    <definedName name="_xlnm.Print_Area" localSheetId="33">'SO 303'!$A$1:$O$72</definedName>
    <definedName name="_xlnm.Print_Area" localSheetId="34">'SO 304'!$A$1:$O$113</definedName>
    <definedName name="_xlnm.Print_Area" localSheetId="35">'SO 305'!$A$1:$O$98</definedName>
    <definedName name="_xlnm.Print_Area" localSheetId="36">'SO 401'!$A$1:$O$113</definedName>
    <definedName name="_xlnm.Print_Area" localSheetId="37">'SO 402'!$A$1:$O$50</definedName>
    <definedName name="_xlnm.Print_Area" localSheetId="38">'SO 501'!$A$1:$J$75</definedName>
    <definedName name="_xlnm.Print_Area" localSheetId="39">'SO 601 Rekapitulácia'!$D$4:$AO$76,'SO 601 Rekapitulácia'!$C$82:$AQ$99</definedName>
    <definedName name="_xlnm.Print_Area" localSheetId="40">'SO 601 Sadové...'!$C$4:$J$75,'SO 601 Sadové...'!$C$81:$J$105,'SO 601 Sadové...'!$C$111:$J$188</definedName>
    <definedName name="_xlnm.Print_Area" localSheetId="1">'SO101.01 Architektúra'!$C$4:$J$72,'SO101.01 Architektúra'!$C$78:$J$121,'SO101.01 Architektúra'!$B$126:$J$710</definedName>
    <definedName name="_xlnm.Print_Area" localSheetId="2">'SO101.02 Statika - Rozpočet'!$C$5:$J$64,'SO101.02 Statika - Rozpočet'!$C$70:$J$95,'SO101.02 Statika - Rozpočet'!$B$100:$J$296</definedName>
    <definedName name="_xlnm.Print_Area" localSheetId="3">'SO101.04 Elektro'!$A$1:$J$736</definedName>
    <definedName name="_xlnm.Print_Area" localSheetId="4">'SO101.05 Zdravotechnika'!$A$1:$J$195</definedName>
    <definedName name="_xlnm.Print_Area" localSheetId="30">'SO202'!$A$1:$J$148</definedName>
    <definedName name="_xlnm.Print_Area" localSheetId="42">VRN!$C$4:$J$76,VRN!$C$82:$J$102,VRN!$C$108:$J$128</definedName>
    <definedName name="_xlnm.Print_Area" localSheetId="41">'Závlahové systémy'!$A$1:$F$176</definedName>
    <definedName name="PA0" localSheetId="25">'PS3 Armatúry_FC_a_VZT'!$A$1:$L$58</definedName>
    <definedName name="PA0" localSheetId="24">'PS3 Armatúry_ĽADOVÁ_PLOCHA'!$A$1:$L$35</definedName>
    <definedName name="palo" localSheetId="7">'SO 101.07 Vzduchotechnika'!#REF!</definedName>
    <definedName name="palo">#REF!</definedName>
    <definedName name="Print_Area_0" localSheetId="25">'PS3 Armatúry_FC_a_VZT'!$A$1:$L$58</definedName>
    <definedName name="Print_Area_0" localSheetId="24">'PS3 Armatúry_ĽADOVÁ_PLOCHA'!$A$1:$L$35</definedName>
    <definedName name="Print_Area_0_0" localSheetId="25">'PS3 Armatúry_FC_a_VZT'!$A$1:$L$58</definedName>
    <definedName name="Print_Area_0_0" localSheetId="24">'PS3 Armatúry_ĽADOVÁ_PLOCHA'!$A$1:$L$35</definedName>
    <definedName name="Print_Area_0_0_0" localSheetId="25">'PS3 Armatúry_FC_a_VZT'!$A$1:$L$58</definedName>
    <definedName name="Print_Area_0_0_0" localSheetId="24">'PS3 Armatúry_ĽADOVÁ_PLOCHA'!$A$1:$L$35</definedName>
    <definedName name="Print_Area_0_0_0_0" localSheetId="25">'PS3 Armatúry_FC_a_VZT'!$A$1:$L$58</definedName>
    <definedName name="Print_Area_0_0_0_0" localSheetId="24">'PS3 Armatúry_ĽADOVÁ_PLOCHA'!$A$1:$L$35</definedName>
    <definedName name="Print_Titles_0" localSheetId="25">'PS3 Armatúry_FC_a_VZT'!$A$1:$AMJ$8</definedName>
    <definedName name="Print_Titles_0" localSheetId="24">'PS3 Armatúry_ĽADOVÁ_PLOCHA'!$A$1:$AMJ$8</definedName>
    <definedName name="Print_Titles_0_0" localSheetId="25">'PS3 Armatúry_FC_a_VZT'!$A$1:$AMJ$8</definedName>
    <definedName name="Print_Titles_0_0" localSheetId="24">'PS3 Armatúry_ĽADOVÁ_PLOCHA'!$A$1:$AMJ$8</definedName>
    <definedName name="Print_Titles_0_0_0" localSheetId="25">'PS3 Armatúry_FC_a_VZT'!$A$1:$AMJ$8</definedName>
    <definedName name="Print_Titles_0_0_0" localSheetId="24">'PS3 Armatúry_ĽADOVÁ_PLOCHA'!$A$1:$AMJ$8</definedName>
    <definedName name="Print_Titles_0_0_0_0" localSheetId="25">'PS3 Armatúry_FC_a_VZT'!$A$1:$AMJ$8</definedName>
    <definedName name="Print_Titles_0_0_0_0" localSheetId="24">'PS3 Armatúry_ĽADOVÁ_PLOCHA'!$A$1:$AMJ$8</definedName>
    <definedName name="SYS_ClientName" localSheetId="8">'SO 101.08 MaR rekap'!$C$4</definedName>
    <definedName name="SYS_ClientName" localSheetId="9">'SO 101.08 MaR RO1'!$C$4</definedName>
    <definedName name="SYS_ClientName" localSheetId="10">'SO 101.08 MaR RO2'!$C$4</definedName>
    <definedName name="SYS_ClientName">#REF!</definedName>
    <definedName name="SYS_OfferOrderNumber" localSheetId="8">'SO 101.08 MaR rekap'!$C$5</definedName>
    <definedName name="SYS_OfferOrderNumber" localSheetId="9">'SO 101.08 MaR RO1'!$C$5</definedName>
    <definedName name="SYS_OfferOrderNumber" localSheetId="10">'SO 101.08 MaR RO2'!$C$5</definedName>
    <definedName name="SYS_OfferOrderNumber">#REF!</definedName>
    <definedName name="SYS_ProcessorName" localSheetId="8">'SO 101.08 MaR rekap'!$C$6</definedName>
    <definedName name="SYS_ProcessorName" localSheetId="9">'SO 101.08 MaR RO1'!$C$6</definedName>
    <definedName name="SYS_ProcessorName" localSheetId="10">'SO 101.08 MaR RO2'!$C$6</definedName>
    <definedName name="SYS_ProcessorName">#REF!</definedName>
    <definedName name="SYS_ProjectDescription" localSheetId="8">'SO 101.08 MaR rekap'!$C$3</definedName>
    <definedName name="SYS_ProjectDescription" localSheetId="9">'SO 101.08 MaR RO1'!$C$3</definedName>
    <definedName name="SYS_ProjectDescription" localSheetId="10">'SO 101.08 MaR RO2'!$C$3</definedName>
    <definedName name="SYS_ProjectDescription">#REF!</definedName>
    <definedName name="SYS_ProjectID" localSheetId="8">'SO 101.08 MaR rekap'!$C$2</definedName>
    <definedName name="SYS_ProjectID" localSheetId="9">'SO 101.08 MaR RO1'!$C$2</definedName>
    <definedName name="SYS_ProjectID" localSheetId="10">'SO 101.08 MaR RO2'!$C$2</definedName>
    <definedName name="SYS_ProjectID">#REF!</definedName>
    <definedName name="zod">#REF!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15" l="1"/>
  <c r="N198" i="23" l="1"/>
  <c r="I143" i="40" l="1"/>
  <c r="H72" i="32"/>
  <c r="I70" i="32"/>
  <c r="H68" i="32"/>
  <c r="I66" i="32"/>
  <c r="H65" i="32"/>
  <c r="H64" i="32"/>
  <c r="H63" i="32"/>
  <c r="H62" i="32"/>
  <c r="H61" i="32"/>
  <c r="H60" i="32"/>
  <c r="H59" i="32"/>
  <c r="H73" i="32" s="1"/>
  <c r="I58" i="32"/>
  <c r="I57" i="32"/>
  <c r="I56" i="32"/>
  <c r="I55" i="32"/>
  <c r="I54" i="32"/>
  <c r="H53" i="32"/>
  <c r="I49" i="32"/>
  <c r="I47" i="32"/>
  <c r="H46" i="32"/>
  <c r="I44" i="32"/>
  <c r="H43" i="32"/>
  <c r="I41" i="32"/>
  <c r="I51" i="32" s="1"/>
  <c r="H40" i="32"/>
  <c r="H39" i="32"/>
  <c r="H38" i="32"/>
  <c r="H37" i="32"/>
  <c r="H35" i="32"/>
  <c r="H34" i="32"/>
  <c r="H33" i="32"/>
  <c r="H32" i="32"/>
  <c r="H30" i="32"/>
  <c r="H28" i="32"/>
  <c r="H24" i="32"/>
  <c r="H23" i="32"/>
  <c r="H22" i="32"/>
  <c r="H21" i="32"/>
  <c r="H19" i="32"/>
  <c r="H18" i="32"/>
  <c r="H16" i="32"/>
  <c r="H15" i="32"/>
  <c r="H14" i="32"/>
  <c r="H144" i="40"/>
  <c r="I145" i="40"/>
  <c r="H146" i="40"/>
  <c r="I147" i="40"/>
  <c r="I148" i="40"/>
  <c r="I736" i="16"/>
  <c r="I735" i="16"/>
  <c r="H734" i="16"/>
  <c r="I733" i="16"/>
  <c r="H732" i="16"/>
  <c r="I731" i="16"/>
  <c r="AG105" i="14"/>
  <c r="N194" i="23"/>
  <c r="N193" i="23"/>
  <c r="N192" i="23"/>
  <c r="N191" i="23"/>
  <c r="N190" i="23"/>
  <c r="N189" i="23"/>
  <c r="N188" i="23"/>
  <c r="N187" i="23"/>
  <c r="N203" i="23" s="1"/>
  <c r="N184" i="23"/>
  <c r="L184" i="23"/>
  <c r="N183" i="23"/>
  <c r="L183" i="23"/>
  <c r="N182" i="23"/>
  <c r="L182" i="23"/>
  <c r="N181" i="23"/>
  <c r="L181" i="23"/>
  <c r="N180" i="23"/>
  <c r="L180" i="23"/>
  <c r="N179" i="23"/>
  <c r="L179" i="23"/>
  <c r="N178" i="23"/>
  <c r="L178" i="23"/>
  <c r="N177" i="23"/>
  <c r="L177" i="23"/>
  <c r="L174" i="23"/>
  <c r="N173" i="23"/>
  <c r="N172" i="23"/>
  <c r="N171" i="23"/>
  <c r="L171" i="23"/>
  <c r="N170" i="23"/>
  <c r="N169" i="23"/>
  <c r="L169" i="23"/>
  <c r="N168" i="23"/>
  <c r="L168" i="23"/>
  <c r="N167" i="23"/>
  <c r="N166" i="23"/>
  <c r="L165" i="23"/>
  <c r="L164" i="23"/>
  <c r="L163" i="23"/>
  <c r="N162" i="23"/>
  <c r="L162" i="23"/>
  <c r="N161" i="23"/>
  <c r="N160" i="23"/>
  <c r="N159" i="23"/>
  <c r="L159" i="23"/>
  <c r="N158" i="23"/>
  <c r="L158" i="23"/>
  <c r="N157" i="23"/>
  <c r="L157" i="23"/>
  <c r="N156" i="23"/>
  <c r="L156" i="23"/>
  <c r="N155" i="23"/>
  <c r="L155" i="23"/>
  <c r="N154" i="23"/>
  <c r="L154" i="23"/>
  <c r="N153" i="23"/>
  <c r="L153" i="23"/>
  <c r="N152" i="23"/>
  <c r="L152" i="23"/>
  <c r="L149" i="23"/>
  <c r="L148" i="23"/>
  <c r="N201" i="23" s="1"/>
  <c r="L125" i="23"/>
  <c r="N200" i="23" s="1"/>
  <c r="L123" i="23"/>
  <c r="L122" i="23"/>
  <c r="L121" i="23"/>
  <c r="L120" i="23"/>
  <c r="L119" i="23"/>
  <c r="L118" i="23"/>
  <c r="L117" i="23"/>
  <c r="L116" i="23"/>
  <c r="N114" i="23"/>
  <c r="N113" i="23"/>
  <c r="N112" i="23"/>
  <c r="N111" i="23"/>
  <c r="L110" i="23"/>
  <c r="L109" i="23"/>
  <c r="L108" i="23"/>
  <c r="L107" i="23"/>
  <c r="L106" i="23"/>
  <c r="L105" i="23"/>
  <c r="L104" i="23"/>
  <c r="N103" i="23"/>
  <c r="N102" i="23"/>
  <c r="N100" i="23"/>
  <c r="L99" i="23"/>
  <c r="N98" i="23"/>
  <c r="L97" i="23"/>
  <c r="N96" i="23"/>
  <c r="L95" i="23"/>
  <c r="L94" i="23"/>
  <c r="N93" i="23"/>
  <c r="L92" i="23"/>
  <c r="N91" i="23"/>
  <c r="L90" i="23"/>
  <c r="N89" i="23"/>
  <c r="L88" i="23"/>
  <c r="N87" i="23"/>
  <c r="L86" i="23"/>
  <c r="N85" i="23"/>
  <c r="L84" i="23"/>
  <c r="L83" i="23"/>
  <c r="N80" i="23"/>
  <c r="L79" i="23"/>
  <c r="L78" i="23"/>
  <c r="N77" i="23"/>
  <c r="L76" i="23"/>
  <c r="L75" i="23"/>
  <c r="N74" i="23"/>
  <c r="L73" i="23"/>
  <c r="L72" i="23"/>
  <c r="N71" i="23"/>
  <c r="N70" i="23"/>
  <c r="L69" i="23"/>
  <c r="L68" i="23"/>
  <c r="N67" i="23"/>
  <c r="L66" i="23"/>
  <c r="N65" i="23"/>
  <c r="L64" i="23"/>
  <c r="N63" i="23"/>
  <c r="L62" i="23"/>
  <c r="N61" i="23"/>
  <c r="L60" i="23"/>
  <c r="L59" i="23"/>
  <c r="L58" i="23"/>
  <c r="N57" i="23"/>
  <c r="L56" i="23"/>
  <c r="N55" i="23"/>
  <c r="L54" i="23"/>
  <c r="L53" i="23"/>
  <c r="N52" i="23"/>
  <c r="L51" i="23"/>
  <c r="L50" i="23"/>
  <c r="L49" i="23"/>
  <c r="N48" i="23"/>
  <c r="L47" i="23"/>
  <c r="L46" i="23"/>
  <c r="L45" i="23"/>
  <c r="L44" i="23"/>
  <c r="L43" i="23"/>
  <c r="L42" i="23"/>
  <c r="N41" i="23"/>
  <c r="L40" i="23"/>
  <c r="N38" i="23"/>
  <c r="L37" i="23"/>
  <c r="N36" i="23"/>
  <c r="L35" i="23"/>
  <c r="L34" i="23"/>
  <c r="N33" i="23"/>
  <c r="L32" i="23"/>
  <c r="L31" i="23"/>
  <c r="N30" i="23"/>
  <c r="N29" i="23"/>
  <c r="L28" i="23"/>
  <c r="L27" i="23"/>
  <c r="N26" i="23"/>
  <c r="L25" i="23"/>
  <c r="N24" i="23"/>
  <c r="N23" i="23"/>
  <c r="L22" i="23"/>
  <c r="N21" i="23"/>
  <c r="L20" i="23"/>
  <c r="L19" i="23"/>
  <c r="L18" i="23"/>
  <c r="N17" i="23"/>
  <c r="L16" i="23"/>
  <c r="N15" i="23"/>
  <c r="N14" i="23"/>
  <c r="L13" i="23"/>
  <c r="L12" i="23"/>
  <c r="I73" i="32" l="1"/>
  <c r="I74" i="32" s="1"/>
  <c r="I75" i="32" s="1"/>
  <c r="H26" i="32"/>
  <c r="E26" i="32" s="1"/>
  <c r="H51" i="32"/>
  <c r="E73" i="32"/>
  <c r="E51" i="32"/>
  <c r="N199" i="23"/>
  <c r="N202" i="23"/>
  <c r="N204" i="23"/>
  <c r="H74" i="32" l="1"/>
  <c r="E74" i="32" s="1"/>
  <c r="E75" i="32" s="1"/>
  <c r="H75" i="32"/>
  <c r="L206" i="22" l="1"/>
  <c r="N590" i="22"/>
  <c r="N589" i="22"/>
  <c r="N588" i="22"/>
  <c r="N587" i="22"/>
  <c r="N586" i="22"/>
  <c r="N585" i="22"/>
  <c r="N584" i="22"/>
  <c r="N583" i="22"/>
  <c r="N580" i="22"/>
  <c r="L580" i="22"/>
  <c r="N579" i="22"/>
  <c r="L579" i="22"/>
  <c r="N578" i="22"/>
  <c r="L578" i="22"/>
  <c r="N577" i="22"/>
  <c r="L577" i="22"/>
  <c r="N576" i="22"/>
  <c r="L576" i="22"/>
  <c r="N575" i="22"/>
  <c r="L575" i="22"/>
  <c r="N574" i="22"/>
  <c r="L574" i="22"/>
  <c r="N573" i="22"/>
  <c r="L573" i="22"/>
  <c r="N572" i="22"/>
  <c r="L572" i="22"/>
  <c r="N571" i="22"/>
  <c r="L571" i="22"/>
  <c r="N570" i="22"/>
  <c r="L570" i="22"/>
  <c r="N569" i="22"/>
  <c r="L569" i="22"/>
  <c r="N568" i="22"/>
  <c r="L568" i="22"/>
  <c r="N567" i="22"/>
  <c r="L567" i="22"/>
  <c r="N566" i="22"/>
  <c r="L566" i="22"/>
  <c r="L563" i="22"/>
  <c r="N562" i="22"/>
  <c r="L562" i="22"/>
  <c r="N561" i="22"/>
  <c r="N560" i="22"/>
  <c r="N559" i="22"/>
  <c r="N558" i="22"/>
  <c r="L558" i="22"/>
  <c r="N557" i="22"/>
  <c r="N556" i="22"/>
  <c r="L556" i="22"/>
  <c r="N555" i="22"/>
  <c r="L555" i="22"/>
  <c r="N554" i="22"/>
  <c r="N553" i="22"/>
  <c r="L552" i="22"/>
  <c r="L551" i="22"/>
  <c r="L550" i="22"/>
  <c r="N549" i="22"/>
  <c r="L549" i="22"/>
  <c r="N548" i="22"/>
  <c r="N547" i="22"/>
  <c r="N546" i="22"/>
  <c r="L546" i="22"/>
  <c r="N545" i="22"/>
  <c r="L545" i="22"/>
  <c r="N544" i="22"/>
  <c r="L544" i="22"/>
  <c r="N543" i="22"/>
  <c r="L543" i="22"/>
  <c r="N542" i="22"/>
  <c r="L542" i="22"/>
  <c r="N541" i="22"/>
  <c r="L541" i="22"/>
  <c r="N540" i="22"/>
  <c r="L540" i="22"/>
  <c r="L537" i="22"/>
  <c r="L536" i="22"/>
  <c r="L535" i="22"/>
  <c r="L534" i="22"/>
  <c r="L533" i="22"/>
  <c r="L532" i="22"/>
  <c r="L531" i="22"/>
  <c r="L512" i="22"/>
  <c r="L510" i="22"/>
  <c r="L509" i="22"/>
  <c r="L508" i="22"/>
  <c r="L507" i="22"/>
  <c r="L506" i="22"/>
  <c r="L505" i="22"/>
  <c r="L504" i="22"/>
  <c r="N502" i="22"/>
  <c r="N501" i="22"/>
  <c r="N500" i="22"/>
  <c r="L499" i="22"/>
  <c r="N498" i="22"/>
  <c r="N497" i="22"/>
  <c r="N496" i="22"/>
  <c r="N495" i="22"/>
  <c r="L494" i="22"/>
  <c r="L493" i="22"/>
  <c r="N492" i="22"/>
  <c r="L491" i="22"/>
  <c r="L490" i="22"/>
  <c r="N489" i="22"/>
  <c r="L488" i="22"/>
  <c r="N487" i="22"/>
  <c r="L486" i="22"/>
  <c r="N485" i="22"/>
  <c r="N484" i="22"/>
  <c r="L483" i="22"/>
  <c r="N482" i="22"/>
  <c r="L481" i="22"/>
  <c r="L480" i="22"/>
  <c r="N479" i="22"/>
  <c r="L478" i="22"/>
  <c r="N477" i="22"/>
  <c r="N476" i="22"/>
  <c r="L475" i="22"/>
  <c r="N474" i="22"/>
  <c r="N473" i="22"/>
  <c r="L472" i="22"/>
  <c r="L450" i="22"/>
  <c r="L448" i="22"/>
  <c r="L447" i="22"/>
  <c r="L446" i="22"/>
  <c r="L445" i="22"/>
  <c r="L444" i="22"/>
  <c r="L443" i="22"/>
  <c r="L442" i="22"/>
  <c r="N440" i="22"/>
  <c r="N439" i="22"/>
  <c r="N438" i="22"/>
  <c r="L437" i="22"/>
  <c r="N436" i="22"/>
  <c r="N435" i="22"/>
  <c r="N434" i="22"/>
  <c r="N433" i="22"/>
  <c r="L432" i="22"/>
  <c r="L431" i="22"/>
  <c r="N430" i="22"/>
  <c r="L429" i="22"/>
  <c r="N428" i="22"/>
  <c r="L427" i="22"/>
  <c r="N426" i="22"/>
  <c r="N425" i="22"/>
  <c r="L424" i="22"/>
  <c r="N423" i="22"/>
  <c r="L422" i="22"/>
  <c r="N421" i="22"/>
  <c r="L420" i="22"/>
  <c r="L419" i="22"/>
  <c r="N418" i="22"/>
  <c r="L417" i="22"/>
  <c r="N416" i="22"/>
  <c r="N415" i="22"/>
  <c r="L414" i="22"/>
  <c r="N413" i="22"/>
  <c r="N412" i="22"/>
  <c r="L411" i="22"/>
  <c r="L388" i="22"/>
  <c r="L387" i="22"/>
  <c r="L385" i="22"/>
  <c r="L384" i="22"/>
  <c r="L383" i="22"/>
  <c r="L382" i="22"/>
  <c r="L381" i="22"/>
  <c r="L380" i="22"/>
  <c r="L379" i="22"/>
  <c r="N376" i="22"/>
  <c r="N375" i="22"/>
  <c r="L374" i="22"/>
  <c r="L373" i="22"/>
  <c r="L372" i="22"/>
  <c r="N371" i="22"/>
  <c r="L370" i="22"/>
  <c r="N369" i="22"/>
  <c r="L368" i="22"/>
  <c r="L367" i="22"/>
  <c r="N364" i="22"/>
  <c r="N363" i="22"/>
  <c r="L362" i="22"/>
  <c r="L361" i="22"/>
  <c r="N359" i="22"/>
  <c r="L358" i="22"/>
  <c r="L357" i="22"/>
  <c r="N353" i="22"/>
  <c r="N351" i="22"/>
  <c r="L350" i="22"/>
  <c r="L349" i="22"/>
  <c r="N347" i="22"/>
  <c r="N346" i="22"/>
  <c r="N345" i="22"/>
  <c r="N344" i="22"/>
  <c r="L343" i="22"/>
  <c r="N342" i="22"/>
  <c r="L341" i="22"/>
  <c r="N339" i="22"/>
  <c r="L338" i="22"/>
  <c r="N337" i="22"/>
  <c r="N336" i="22"/>
  <c r="N335" i="22"/>
  <c r="N334" i="22"/>
  <c r="L333" i="22"/>
  <c r="L332" i="22"/>
  <c r="N331" i="22"/>
  <c r="L330" i="22"/>
  <c r="N329" i="22"/>
  <c r="L328" i="22"/>
  <c r="N327" i="22"/>
  <c r="N326" i="22"/>
  <c r="L325" i="22"/>
  <c r="N324" i="22"/>
  <c r="L323" i="22"/>
  <c r="L322" i="22"/>
  <c r="N321" i="22"/>
  <c r="L320" i="22"/>
  <c r="N319" i="22"/>
  <c r="N318" i="22"/>
  <c r="L317" i="22"/>
  <c r="N316" i="22"/>
  <c r="N315" i="22"/>
  <c r="L314" i="22"/>
  <c r="L290" i="22"/>
  <c r="L288" i="22"/>
  <c r="L287" i="22"/>
  <c r="L286" i="22"/>
  <c r="L285" i="22"/>
  <c r="L284" i="22"/>
  <c r="L283" i="22"/>
  <c r="L282" i="22"/>
  <c r="N280" i="22"/>
  <c r="N279" i="22"/>
  <c r="N278" i="22"/>
  <c r="N277" i="22"/>
  <c r="L276" i="22"/>
  <c r="N275" i="22"/>
  <c r="L274" i="22"/>
  <c r="N272" i="22"/>
  <c r="N270" i="22"/>
  <c r="N268" i="22"/>
  <c r="L267" i="22"/>
  <c r="N266" i="22"/>
  <c r="N265" i="22"/>
  <c r="L264" i="22"/>
  <c r="N263" i="22"/>
  <c r="N260" i="22"/>
  <c r="L259" i="22"/>
  <c r="L258" i="22"/>
  <c r="L257" i="22"/>
  <c r="N256" i="22"/>
  <c r="L255" i="22"/>
  <c r="N254" i="22"/>
  <c r="L253" i="22"/>
  <c r="L252" i="22"/>
  <c r="N251" i="22"/>
  <c r="N249" i="22"/>
  <c r="L248" i="22"/>
  <c r="N247" i="22"/>
  <c r="N246" i="22"/>
  <c r="L245" i="22"/>
  <c r="N244" i="22"/>
  <c r="N243" i="22"/>
  <c r="L242" i="22"/>
  <c r="L218" i="22"/>
  <c r="L216" i="22"/>
  <c r="L215" i="22"/>
  <c r="L214" i="22"/>
  <c r="L213" i="22"/>
  <c r="L212" i="22"/>
  <c r="L211" i="22"/>
  <c r="L210" i="22"/>
  <c r="N207" i="22"/>
  <c r="L205" i="22"/>
  <c r="N202" i="22"/>
  <c r="N200" i="22"/>
  <c r="N196" i="22"/>
  <c r="L195" i="22"/>
  <c r="L194" i="22"/>
  <c r="N191" i="22"/>
  <c r="N190" i="22"/>
  <c r="N188" i="22"/>
  <c r="L187" i="22"/>
  <c r="N185" i="22"/>
  <c r="N184" i="22"/>
  <c r="N183" i="22"/>
  <c r="L182" i="22"/>
  <c r="N181" i="22"/>
  <c r="L180" i="22"/>
  <c r="N178" i="22"/>
  <c r="L177" i="22"/>
  <c r="N176" i="22"/>
  <c r="N175" i="22"/>
  <c r="N174" i="22"/>
  <c r="N173" i="22"/>
  <c r="L172" i="22"/>
  <c r="L171" i="22"/>
  <c r="N170" i="22"/>
  <c r="L169" i="22"/>
  <c r="L168" i="22"/>
  <c r="N167" i="22"/>
  <c r="L166" i="22"/>
  <c r="N165" i="22"/>
  <c r="N164" i="22"/>
  <c r="L163" i="22"/>
  <c r="N162" i="22"/>
  <c r="L161" i="22"/>
  <c r="L160" i="22"/>
  <c r="N159" i="22"/>
  <c r="L158" i="22"/>
  <c r="N157" i="22"/>
  <c r="N156" i="22"/>
  <c r="L155" i="22"/>
  <c r="N154" i="22"/>
  <c r="N153" i="22"/>
  <c r="L152" i="22"/>
  <c r="N150" i="22"/>
  <c r="N148" i="22"/>
  <c r="N146" i="22"/>
  <c r="L145" i="22"/>
  <c r="N144" i="22"/>
  <c r="N143" i="22"/>
  <c r="L142" i="22"/>
  <c r="N141" i="22"/>
  <c r="N138" i="22"/>
  <c r="L137" i="22"/>
  <c r="L136" i="22"/>
  <c r="L135" i="22"/>
  <c r="N134" i="22"/>
  <c r="L133" i="22"/>
  <c r="N132" i="22"/>
  <c r="L131" i="22"/>
  <c r="L130" i="22"/>
  <c r="N129" i="22"/>
  <c r="N127" i="22"/>
  <c r="L126" i="22"/>
  <c r="N125" i="22"/>
  <c r="N124" i="22"/>
  <c r="L123" i="22"/>
  <c r="N122" i="22"/>
  <c r="N121" i="22"/>
  <c r="L120" i="22"/>
  <c r="N119" i="22"/>
  <c r="L118" i="22"/>
  <c r="L92" i="22"/>
  <c r="L90" i="22"/>
  <c r="L89" i="22"/>
  <c r="L88" i="22"/>
  <c r="L87" i="22"/>
  <c r="L86" i="22"/>
  <c r="L85" i="22"/>
  <c r="L84" i="22"/>
  <c r="N82" i="22"/>
  <c r="N81" i="22"/>
  <c r="L80" i="22"/>
  <c r="L79" i="22"/>
  <c r="N78" i="22"/>
  <c r="L77" i="22"/>
  <c r="L76" i="22"/>
  <c r="N75" i="22"/>
  <c r="L74" i="22"/>
  <c r="N73" i="22"/>
  <c r="N72" i="22"/>
  <c r="L71" i="22"/>
  <c r="L70" i="22"/>
  <c r="N69" i="22"/>
  <c r="L68" i="22"/>
  <c r="N67" i="22"/>
  <c r="L66" i="22"/>
  <c r="L65" i="22"/>
  <c r="N64" i="22"/>
  <c r="L63" i="22"/>
  <c r="L62" i="22"/>
  <c r="N60" i="22"/>
  <c r="N59" i="22"/>
  <c r="L58" i="22"/>
  <c r="L57" i="22"/>
  <c r="N56" i="22"/>
  <c r="L55" i="22"/>
  <c r="L54" i="22"/>
  <c r="N53" i="22"/>
  <c r="L52" i="22"/>
  <c r="L51" i="22"/>
  <c r="N50" i="22"/>
  <c r="N49" i="22"/>
  <c r="L48" i="22"/>
  <c r="L47" i="22"/>
  <c r="N46" i="22"/>
  <c r="L45" i="22"/>
  <c r="N44" i="22"/>
  <c r="L43" i="22"/>
  <c r="N41" i="22"/>
  <c r="N40" i="22"/>
  <c r="N39" i="22"/>
  <c r="N38" i="22"/>
  <c r="N37" i="22"/>
  <c r="N35" i="22"/>
  <c r="N34" i="22"/>
  <c r="L33" i="22"/>
  <c r="N32" i="22"/>
  <c r="L31" i="22"/>
  <c r="N30" i="22"/>
  <c r="L29" i="22"/>
  <c r="N28" i="22"/>
  <c r="L27" i="22"/>
  <c r="N26" i="22"/>
  <c r="N25" i="22"/>
  <c r="L24" i="22"/>
  <c r="L23" i="22"/>
  <c r="N22" i="22"/>
  <c r="N21" i="22"/>
  <c r="L20" i="22"/>
  <c r="N19" i="22"/>
  <c r="N18" i="22"/>
  <c r="L17" i="22"/>
  <c r="N16" i="22"/>
  <c r="L15" i="22"/>
  <c r="N14" i="22"/>
  <c r="L13" i="22"/>
  <c r="L12" i="22"/>
  <c r="N598" i="22" l="1"/>
  <c r="N595" i="22"/>
  <c r="N596" i="22"/>
  <c r="N594" i="22"/>
  <c r="N597" i="22"/>
  <c r="N599" i="22"/>
  <c r="H128" i="40"/>
  <c r="H127" i="40"/>
  <c r="H121" i="40"/>
  <c r="H120" i="40"/>
  <c r="I111" i="40"/>
  <c r="H117" i="40"/>
  <c r="H116" i="40"/>
  <c r="H115" i="40"/>
  <c r="H114" i="40"/>
  <c r="H113" i="40"/>
  <c r="H104" i="40"/>
  <c r="H103" i="40"/>
  <c r="H100" i="40"/>
  <c r="H99" i="40"/>
  <c r="H98" i="40"/>
  <c r="H97" i="40"/>
  <c r="H96" i="40"/>
  <c r="H95" i="40"/>
  <c r="H94" i="40"/>
  <c r="H83" i="40"/>
  <c r="H82" i="40"/>
  <c r="H81" i="40"/>
  <c r="H80" i="40"/>
  <c r="H79" i="40"/>
  <c r="H78" i="40"/>
  <c r="H77" i="40"/>
  <c r="H76" i="40"/>
  <c r="H75" i="40"/>
  <c r="H62" i="40"/>
  <c r="H61" i="40"/>
  <c r="H60" i="40"/>
  <c r="H59" i="40"/>
  <c r="H58" i="40"/>
  <c r="H57" i="40"/>
  <c r="H56" i="40"/>
  <c r="H55" i="40"/>
  <c r="H54" i="40"/>
  <c r="H53" i="40"/>
  <c r="H52" i="40"/>
  <c r="H51" i="40"/>
  <c r="H50" i="40"/>
  <c r="H49" i="40"/>
  <c r="H48" i="40"/>
  <c r="I27" i="40"/>
  <c r="H29" i="40"/>
  <c r="H76" i="16"/>
  <c r="H129" i="16"/>
  <c r="H145" i="16"/>
  <c r="H158" i="16"/>
  <c r="H175" i="16"/>
  <c r="H188" i="16"/>
  <c r="H198" i="16"/>
  <c r="H213" i="16"/>
  <c r="H226" i="16"/>
  <c r="H244" i="16"/>
  <c r="H258" i="16"/>
  <c r="H269" i="16"/>
  <c r="H276" i="16"/>
  <c r="H275" i="16"/>
  <c r="H274" i="16"/>
  <c r="H273" i="16"/>
  <c r="H272" i="16"/>
  <c r="H316" i="16"/>
  <c r="H317" i="16"/>
  <c r="H318" i="16"/>
  <c r="H315" i="16"/>
  <c r="H314" i="16"/>
  <c r="H313" i="16"/>
  <c r="H312" i="16"/>
  <c r="H311" i="16"/>
  <c r="H310" i="16"/>
  <c r="H309" i="16"/>
  <c r="H308" i="16"/>
  <c r="H307" i="16"/>
  <c r="H306" i="16"/>
  <c r="H305" i="16"/>
  <c r="H304" i="16"/>
  <c r="H303" i="16"/>
  <c r="H302" i="16"/>
  <c r="H301" i="16"/>
  <c r="H300" i="16"/>
  <c r="H299" i="16"/>
  <c r="H371" i="16"/>
  <c r="H370" i="16"/>
  <c r="H369" i="16"/>
  <c r="H368" i="16"/>
  <c r="H367" i="16"/>
  <c r="H366" i="16"/>
  <c r="H365" i="16"/>
  <c r="H364" i="16"/>
  <c r="H363" i="16"/>
  <c r="H362" i="16"/>
  <c r="H361" i="16"/>
  <c r="H360" i="16"/>
  <c r="H359" i="16"/>
  <c r="H358" i="16"/>
  <c r="H357" i="16"/>
  <c r="H356" i="16"/>
  <c r="H355" i="16"/>
  <c r="H354" i="16"/>
  <c r="H353" i="16"/>
  <c r="H352" i="16"/>
  <c r="H351" i="16"/>
  <c r="H350" i="16"/>
  <c r="H349" i="16"/>
  <c r="H348" i="16"/>
  <c r="H446" i="16"/>
  <c r="H445" i="16"/>
  <c r="H444" i="16"/>
  <c r="H443" i="16"/>
  <c r="H442" i="16"/>
  <c r="H441" i="16"/>
  <c r="H440" i="16"/>
  <c r="H439" i="16"/>
  <c r="H438" i="16"/>
  <c r="H437" i="16"/>
  <c r="H436" i="16"/>
  <c r="H435" i="16"/>
  <c r="H434" i="16"/>
  <c r="H433" i="16"/>
  <c r="H432" i="16"/>
  <c r="H431" i="16"/>
  <c r="H430" i="16"/>
  <c r="H429" i="16"/>
  <c r="H428" i="16"/>
  <c r="H427" i="16"/>
  <c r="H426" i="16"/>
  <c r="H425" i="16"/>
  <c r="H424" i="16"/>
  <c r="H423" i="16"/>
  <c r="H422" i="16"/>
  <c r="H421" i="16"/>
  <c r="H420" i="16"/>
  <c r="H419" i="16"/>
  <c r="H418" i="16"/>
  <c r="H417" i="16"/>
  <c r="H416" i="16"/>
  <c r="H415" i="16"/>
  <c r="H414" i="16"/>
  <c r="H413" i="16"/>
  <c r="H412" i="16"/>
  <c r="H411" i="16"/>
  <c r="H484" i="16"/>
  <c r="H483" i="16"/>
  <c r="H482" i="16"/>
  <c r="H481" i="16"/>
  <c r="H480" i="16"/>
  <c r="H479" i="16"/>
  <c r="H478" i="16"/>
  <c r="H477" i="16"/>
  <c r="H476" i="16"/>
  <c r="H475" i="16"/>
  <c r="H474" i="16"/>
  <c r="H473" i="16"/>
  <c r="H472" i="16"/>
  <c r="H471" i="16"/>
  <c r="H470" i="16"/>
  <c r="H469" i="16"/>
  <c r="H468" i="16"/>
  <c r="H467" i="16"/>
  <c r="H515" i="16"/>
  <c r="H514" i="16"/>
  <c r="H513" i="16"/>
  <c r="H512" i="16"/>
  <c r="H511" i="16"/>
  <c r="H510" i="16"/>
  <c r="H509" i="16"/>
  <c r="H508" i="16"/>
  <c r="H507" i="16"/>
  <c r="H506" i="16"/>
  <c r="H505" i="16"/>
  <c r="H504" i="16"/>
  <c r="H503" i="16"/>
  <c r="H502" i="16"/>
  <c r="H566" i="16"/>
  <c r="H565" i="16"/>
  <c r="H564" i="16"/>
  <c r="H563" i="16"/>
  <c r="H562" i="16"/>
  <c r="H561" i="16"/>
  <c r="H560" i="16"/>
  <c r="H559" i="16"/>
  <c r="H558" i="16"/>
  <c r="H557" i="16"/>
  <c r="H556" i="16"/>
  <c r="H555" i="16"/>
  <c r="H554" i="16"/>
  <c r="H553" i="16"/>
  <c r="H552" i="16"/>
  <c r="H551" i="16"/>
  <c r="H550" i="16"/>
  <c r="H549" i="16"/>
  <c r="H548" i="16"/>
  <c r="H547" i="16"/>
  <c r="H546" i="16"/>
  <c r="H545" i="16"/>
  <c r="H544" i="16"/>
  <c r="H543" i="16"/>
  <c r="H582" i="16"/>
  <c r="H581" i="16"/>
  <c r="H580" i="16"/>
  <c r="H579" i="16"/>
  <c r="H578" i="16"/>
  <c r="H710" i="16"/>
  <c r="H709" i="16"/>
  <c r="H708" i="16"/>
  <c r="H707" i="16"/>
  <c r="H706" i="16"/>
  <c r="H705" i="16"/>
  <c r="H704" i="16"/>
  <c r="H703" i="16"/>
  <c r="H702" i="16"/>
  <c r="H701" i="16"/>
  <c r="H700" i="16"/>
  <c r="H699" i="16"/>
  <c r="H698" i="16"/>
  <c r="H697" i="16"/>
  <c r="H696" i="16"/>
  <c r="H695" i="16"/>
  <c r="H694" i="16"/>
  <c r="H693" i="16"/>
  <c r="H692" i="16"/>
  <c r="H691" i="16"/>
  <c r="H690" i="16"/>
  <c r="H689" i="16"/>
  <c r="H688" i="16"/>
  <c r="H687" i="16"/>
  <c r="H686" i="16"/>
  <c r="H685" i="16"/>
  <c r="H684" i="16"/>
  <c r="H683" i="16"/>
  <c r="H682" i="16"/>
  <c r="H681" i="16"/>
  <c r="H680" i="16"/>
  <c r="H679" i="16"/>
  <c r="H678" i="16"/>
  <c r="H677" i="16"/>
  <c r="H676" i="16"/>
  <c r="H675" i="16"/>
  <c r="H674" i="16"/>
  <c r="H673" i="16"/>
  <c r="H672" i="16"/>
  <c r="H671" i="16"/>
  <c r="H670" i="16"/>
  <c r="H669" i="16"/>
  <c r="H668" i="16"/>
  <c r="H667" i="16"/>
  <c r="H666" i="16"/>
  <c r="H665" i="16"/>
  <c r="H664" i="16"/>
  <c r="H663" i="16"/>
  <c r="H662" i="16"/>
  <c r="H661" i="16"/>
  <c r="H660" i="16"/>
  <c r="H659" i="16"/>
  <c r="H658" i="16"/>
  <c r="H657" i="16"/>
  <c r="H656" i="16"/>
  <c r="H655" i="16"/>
  <c r="H654" i="16"/>
  <c r="H653" i="16"/>
  <c r="H652" i="16"/>
  <c r="H651" i="16"/>
  <c r="H650" i="16"/>
  <c r="H649" i="16"/>
  <c r="H648" i="16"/>
  <c r="I716" i="16"/>
  <c r="H714" i="16"/>
  <c r="H713" i="16"/>
  <c r="N600" i="22" l="1"/>
  <c r="J708" i="13"/>
  <c r="J648" i="13" s="1"/>
  <c r="C708" i="13"/>
  <c r="C709" i="13"/>
  <c r="W29" i="38" l="1"/>
  <c r="W33" i="38"/>
  <c r="W89" i="38" s="1"/>
  <c r="W83" i="38"/>
  <c r="W87" i="38"/>
  <c r="W107" i="38"/>
  <c r="W109" i="38" s="1"/>
  <c r="W114" i="38"/>
  <c r="W116" i="38" s="1"/>
  <c r="K18" i="53"/>
  <c r="J18" i="53"/>
  <c r="J10" i="44"/>
  <c r="K10" i="44"/>
  <c r="F39" i="27"/>
  <c r="F38" i="27"/>
  <c r="F37" i="27"/>
  <c r="F36" i="27"/>
  <c r="F35" i="27"/>
  <c r="F34" i="27"/>
  <c r="F33" i="27"/>
  <c r="F25" i="27"/>
  <c r="F12" i="27"/>
  <c r="F13" i="27"/>
  <c r="F14" i="27"/>
  <c r="F15" i="27"/>
  <c r="F16" i="27"/>
  <c r="F17" i="27"/>
  <c r="F18" i="27"/>
  <c r="F19" i="27"/>
  <c r="F20" i="27"/>
  <c r="F21" i="27"/>
  <c r="F22" i="27"/>
  <c r="F23" i="27"/>
  <c r="F24" i="27"/>
  <c r="F10" i="27"/>
  <c r="W118" i="38" l="1"/>
  <c r="I496" i="16"/>
  <c r="J82" i="10"/>
  <c r="J191" i="10"/>
  <c r="J190" i="10"/>
  <c r="J625" i="13" l="1"/>
  <c r="J198" i="13"/>
  <c r="J356" i="13"/>
  <c r="J354" i="13"/>
  <c r="J352" i="13"/>
  <c r="J355" i="13"/>
  <c r="J644" i="13"/>
  <c r="J647" i="13"/>
  <c r="J646" i="13" s="1"/>
  <c r="J119" i="13" s="1"/>
  <c r="J397" i="13"/>
  <c r="J398" i="13"/>
  <c r="J237" i="13"/>
  <c r="J193" i="13"/>
  <c r="J385" i="13"/>
  <c r="J399" i="13"/>
  <c r="J396" i="13"/>
  <c r="J395" i="13"/>
  <c r="J394" i="13"/>
  <c r="J393" i="13"/>
  <c r="J391" i="13"/>
  <c r="J386" i="13"/>
  <c r="J384" i="13"/>
  <c r="J383" i="13"/>
  <c r="J380" i="13"/>
  <c r="J369" i="13"/>
  <c r="J372" i="13"/>
  <c r="J368" i="13"/>
  <c r="J365" i="13"/>
  <c r="J363" i="13"/>
  <c r="J364" i="13"/>
  <c r="J362" i="13"/>
  <c r="J634" i="13" l="1"/>
  <c r="J197" i="13"/>
  <c r="J353" i="13"/>
  <c r="J375" i="13"/>
  <c r="J357" i="13"/>
  <c r="J361" i="13"/>
  <c r="J240" i="13"/>
  <c r="J238" i="13"/>
  <c r="J196" i="13"/>
  <c r="J195" i="13"/>
  <c r="J194" i="13"/>
  <c r="J360" i="13"/>
  <c r="J358" i="13"/>
  <c r="J392" i="13"/>
  <c r="J388" i="13"/>
  <c r="J387" i="13"/>
  <c r="J390" i="13"/>
  <c r="J378" i="13"/>
  <c r="J382" i="13"/>
  <c r="J371" i="13"/>
  <c r="J381" i="13"/>
  <c r="J376" i="13"/>
  <c r="J377" i="13"/>
  <c r="J379" i="13"/>
  <c r="J370" i="13"/>
  <c r="J374" i="13"/>
  <c r="J373" i="13"/>
  <c r="J367" i="13"/>
  <c r="J366" i="13"/>
  <c r="J164" i="13"/>
  <c r="J592" i="13"/>
  <c r="J591" i="13"/>
  <c r="J590" i="13"/>
  <c r="J589" i="13"/>
  <c r="J183" i="13"/>
  <c r="J635" i="13" l="1"/>
  <c r="J239" i="13"/>
  <c r="J242" i="13"/>
  <c r="J359" i="13"/>
  <c r="J389" i="13"/>
  <c r="J162" i="13"/>
  <c r="J185" i="13"/>
  <c r="J184" i="13"/>
  <c r="K29" i="55"/>
  <c r="J29" i="55"/>
  <c r="K28" i="55"/>
  <c r="J28" i="55"/>
  <c r="K22" i="55"/>
  <c r="L22" i="55" s="1"/>
  <c r="J22" i="55"/>
  <c r="K19" i="55"/>
  <c r="J19" i="55"/>
  <c r="K16" i="55"/>
  <c r="L16" i="55" s="1"/>
  <c r="J16" i="55"/>
  <c r="K13" i="55"/>
  <c r="J13" i="55"/>
  <c r="K12" i="55"/>
  <c r="L12" i="55" s="1"/>
  <c r="J12" i="55"/>
  <c r="K11" i="55"/>
  <c r="J11" i="55"/>
  <c r="K10" i="55"/>
  <c r="L10" i="55" s="1"/>
  <c r="J10" i="55"/>
  <c r="K42" i="54"/>
  <c r="J42" i="54"/>
  <c r="K40" i="54"/>
  <c r="J40" i="54"/>
  <c r="K38" i="54"/>
  <c r="J38" i="54"/>
  <c r="K36" i="54"/>
  <c r="J36" i="54"/>
  <c r="K34" i="54"/>
  <c r="J34" i="54"/>
  <c r="K32" i="54"/>
  <c r="J32" i="54"/>
  <c r="K30" i="54"/>
  <c r="J30" i="54"/>
  <c r="K28" i="54"/>
  <c r="J28" i="54"/>
  <c r="K26" i="54"/>
  <c r="J26" i="54"/>
  <c r="K24" i="54"/>
  <c r="J24" i="54"/>
  <c r="K23" i="54"/>
  <c r="J23" i="54"/>
  <c r="K22" i="54"/>
  <c r="J22" i="54"/>
  <c r="K20" i="54"/>
  <c r="J20" i="54"/>
  <c r="K19" i="54"/>
  <c r="J19" i="54"/>
  <c r="K18" i="54"/>
  <c r="J18" i="54"/>
  <c r="K16" i="54"/>
  <c r="J16" i="54"/>
  <c r="L16" i="54" s="1"/>
  <c r="K15" i="54"/>
  <c r="J15" i="54"/>
  <c r="K14" i="54"/>
  <c r="J14" i="54"/>
  <c r="K12" i="54"/>
  <c r="J12" i="54"/>
  <c r="K10" i="54"/>
  <c r="J10" i="54"/>
  <c r="K109" i="53"/>
  <c r="J109" i="53"/>
  <c r="K103" i="53"/>
  <c r="J103" i="53"/>
  <c r="K97" i="53"/>
  <c r="J97" i="53"/>
  <c r="K91" i="53"/>
  <c r="J91" i="53"/>
  <c r="K85" i="53"/>
  <c r="J85" i="53"/>
  <c r="K79" i="53"/>
  <c r="J79" i="53"/>
  <c r="K73" i="53"/>
  <c r="J73" i="53"/>
  <c r="K67" i="53"/>
  <c r="J67" i="53"/>
  <c r="K61" i="53"/>
  <c r="J61" i="53"/>
  <c r="K55" i="53"/>
  <c r="J55" i="53"/>
  <c r="K54" i="53"/>
  <c r="J54" i="53"/>
  <c r="K48" i="53"/>
  <c r="L48" i="53" s="1"/>
  <c r="J48" i="53"/>
  <c r="K42" i="53"/>
  <c r="J42" i="53"/>
  <c r="K36" i="53"/>
  <c r="L36" i="53" s="1"/>
  <c r="J36" i="53"/>
  <c r="K30" i="53"/>
  <c r="J30" i="53"/>
  <c r="K24" i="53"/>
  <c r="J24" i="53"/>
  <c r="L18" i="53"/>
  <c r="K9" i="53"/>
  <c r="J9" i="53"/>
  <c r="K108" i="52"/>
  <c r="L108" i="52" s="1"/>
  <c r="J108" i="52"/>
  <c r="K107" i="52"/>
  <c r="J107" i="52"/>
  <c r="K105" i="52"/>
  <c r="L105" i="52" s="1"/>
  <c r="J105" i="52"/>
  <c r="K104" i="52"/>
  <c r="J104" i="52"/>
  <c r="K102" i="52"/>
  <c r="J102" i="52"/>
  <c r="K101" i="52"/>
  <c r="J101" i="52"/>
  <c r="K100" i="52"/>
  <c r="L100" i="52" s="1"/>
  <c r="J100" i="52"/>
  <c r="K98" i="52"/>
  <c r="J98" i="52"/>
  <c r="K97" i="52"/>
  <c r="J97" i="52"/>
  <c r="K95" i="52"/>
  <c r="J95" i="52"/>
  <c r="K94" i="52"/>
  <c r="J94" i="52"/>
  <c r="K93" i="52"/>
  <c r="J93" i="52"/>
  <c r="K90" i="52"/>
  <c r="L90" i="52" s="1"/>
  <c r="J90" i="52"/>
  <c r="K89" i="52"/>
  <c r="J89" i="52"/>
  <c r="K88" i="52"/>
  <c r="J88" i="52"/>
  <c r="K87" i="52"/>
  <c r="J87" i="52"/>
  <c r="K86" i="52"/>
  <c r="L86" i="52" s="1"/>
  <c r="J86" i="52"/>
  <c r="K85" i="52"/>
  <c r="J85" i="52"/>
  <c r="K84" i="52"/>
  <c r="L84" i="52" s="1"/>
  <c r="J84" i="52"/>
  <c r="K81" i="52"/>
  <c r="J81" i="52"/>
  <c r="K80" i="52"/>
  <c r="L80" i="52" s="1"/>
  <c r="J80" i="52"/>
  <c r="K79" i="52"/>
  <c r="J79" i="52"/>
  <c r="K78" i="52"/>
  <c r="J78" i="52"/>
  <c r="K77" i="52"/>
  <c r="J77" i="52"/>
  <c r="K76" i="52"/>
  <c r="L76" i="52" s="1"/>
  <c r="J76" i="52"/>
  <c r="K75" i="52"/>
  <c r="J75" i="52"/>
  <c r="K72" i="52"/>
  <c r="J72" i="52"/>
  <c r="K71" i="52"/>
  <c r="J71" i="52"/>
  <c r="K68" i="52"/>
  <c r="L68" i="52" s="1"/>
  <c r="J68" i="52"/>
  <c r="K67" i="52"/>
  <c r="J67" i="52"/>
  <c r="K66" i="52"/>
  <c r="J66" i="52"/>
  <c r="K65" i="52"/>
  <c r="J65" i="52"/>
  <c r="K64" i="52"/>
  <c r="L64" i="52" s="1"/>
  <c r="J64" i="52"/>
  <c r="K63" i="52"/>
  <c r="J63" i="52"/>
  <c r="K62" i="52"/>
  <c r="L62" i="52" s="1"/>
  <c r="J62" i="52"/>
  <c r="K59" i="52"/>
  <c r="J59" i="52"/>
  <c r="K58" i="52"/>
  <c r="J58" i="52"/>
  <c r="K57" i="52"/>
  <c r="J57" i="52"/>
  <c r="K53" i="52"/>
  <c r="L53" i="52" s="1"/>
  <c r="J53" i="52"/>
  <c r="K49" i="52"/>
  <c r="J49" i="52"/>
  <c r="K47" i="52"/>
  <c r="J47" i="52"/>
  <c r="K44" i="52"/>
  <c r="J44" i="52"/>
  <c r="K43" i="52"/>
  <c r="J43" i="52"/>
  <c r="K42" i="52"/>
  <c r="J42" i="52"/>
  <c r="K39" i="52"/>
  <c r="J39" i="52"/>
  <c r="K38" i="52"/>
  <c r="J38" i="52"/>
  <c r="K37" i="52"/>
  <c r="J37" i="52"/>
  <c r="K36" i="52"/>
  <c r="J36" i="52"/>
  <c r="K35" i="52"/>
  <c r="L35" i="52" s="1"/>
  <c r="J35" i="52"/>
  <c r="K31" i="52"/>
  <c r="J31" i="52"/>
  <c r="K30" i="52"/>
  <c r="L30" i="52" s="1"/>
  <c r="J30" i="52"/>
  <c r="K29" i="52"/>
  <c r="J29" i="52"/>
  <c r="K28" i="52"/>
  <c r="L28" i="52" s="1"/>
  <c r="J28" i="52"/>
  <c r="K27" i="52"/>
  <c r="J27" i="52"/>
  <c r="K26" i="52"/>
  <c r="J26" i="52"/>
  <c r="K21" i="52"/>
  <c r="J21" i="52"/>
  <c r="K20" i="52"/>
  <c r="L20" i="52" s="1"/>
  <c r="J20" i="52"/>
  <c r="K19" i="52"/>
  <c r="J19" i="52"/>
  <c r="K18" i="52"/>
  <c r="J18" i="52"/>
  <c r="K17" i="52"/>
  <c r="J17" i="52"/>
  <c r="K125" i="51"/>
  <c r="L125" i="51" s="1"/>
  <c r="J125" i="51"/>
  <c r="K124" i="51"/>
  <c r="J124" i="51"/>
  <c r="K122" i="51"/>
  <c r="J122" i="51"/>
  <c r="K121" i="51"/>
  <c r="J121" i="51"/>
  <c r="K118" i="51"/>
  <c r="J118" i="51"/>
  <c r="K117" i="51"/>
  <c r="J117" i="51"/>
  <c r="K116" i="51"/>
  <c r="L116" i="51" s="1"/>
  <c r="J116" i="51"/>
  <c r="K115" i="51"/>
  <c r="J115" i="51"/>
  <c r="K113" i="51"/>
  <c r="L113" i="51" s="1"/>
  <c r="J113" i="51"/>
  <c r="K112" i="51"/>
  <c r="J112" i="51"/>
  <c r="K110" i="51"/>
  <c r="J110" i="51"/>
  <c r="K109" i="51"/>
  <c r="J109" i="51"/>
  <c r="K108" i="51"/>
  <c r="J108" i="51"/>
  <c r="K102" i="51"/>
  <c r="J102" i="51"/>
  <c r="K101" i="51"/>
  <c r="L101" i="51" s="1"/>
  <c r="J101" i="51"/>
  <c r="K100" i="51"/>
  <c r="J100" i="51"/>
  <c r="K99" i="51"/>
  <c r="L99" i="51" s="1"/>
  <c r="J99" i="51"/>
  <c r="K98" i="51"/>
  <c r="J98" i="51"/>
  <c r="K97" i="51"/>
  <c r="J97" i="51"/>
  <c r="K96" i="51"/>
  <c r="J96" i="51"/>
  <c r="K93" i="51"/>
  <c r="L93" i="51" s="1"/>
  <c r="J93" i="51"/>
  <c r="K92" i="51"/>
  <c r="J92" i="51"/>
  <c r="K91" i="51"/>
  <c r="J91" i="51"/>
  <c r="K90" i="51"/>
  <c r="J90" i="51"/>
  <c r="K89" i="51"/>
  <c r="J89" i="51"/>
  <c r="K88" i="51"/>
  <c r="J88" i="51"/>
  <c r="K85" i="51"/>
  <c r="J85" i="51"/>
  <c r="K84" i="51"/>
  <c r="J84" i="51"/>
  <c r="K83" i="51"/>
  <c r="L83" i="51" s="1"/>
  <c r="J83" i="51"/>
  <c r="K82" i="51"/>
  <c r="J82" i="51"/>
  <c r="K79" i="51"/>
  <c r="J79" i="51"/>
  <c r="K78" i="51"/>
  <c r="J78" i="51"/>
  <c r="K77" i="51"/>
  <c r="L77" i="51" s="1"/>
  <c r="J77" i="51"/>
  <c r="K76" i="51"/>
  <c r="L76" i="51" s="1"/>
  <c r="J76" i="51"/>
  <c r="K73" i="51"/>
  <c r="J73" i="51"/>
  <c r="K72" i="51"/>
  <c r="L72" i="51" s="1"/>
  <c r="J72" i="51"/>
  <c r="K71" i="51"/>
  <c r="J71" i="51"/>
  <c r="K70" i="51"/>
  <c r="J70" i="51"/>
  <c r="K69" i="51"/>
  <c r="L69" i="51" s="1"/>
  <c r="J69" i="51"/>
  <c r="K68" i="51"/>
  <c r="L68" i="51" s="1"/>
  <c r="J68" i="51"/>
  <c r="K67" i="51"/>
  <c r="L67" i="51" s="1"/>
  <c r="J67" i="51"/>
  <c r="K66" i="51"/>
  <c r="L66" i="51" s="1"/>
  <c r="J66" i="51"/>
  <c r="K65" i="51"/>
  <c r="J65" i="51"/>
  <c r="K62" i="51"/>
  <c r="L62" i="51" s="1"/>
  <c r="J62" i="51"/>
  <c r="K59" i="51"/>
  <c r="J59" i="51"/>
  <c r="K58" i="51"/>
  <c r="L58" i="51" s="1"/>
  <c r="J58" i="51"/>
  <c r="K57" i="51"/>
  <c r="L57" i="51" s="1"/>
  <c r="J57" i="51"/>
  <c r="K56" i="51"/>
  <c r="J56" i="51"/>
  <c r="K53" i="51"/>
  <c r="L53" i="51" s="1"/>
  <c r="J53" i="51"/>
  <c r="K52" i="51"/>
  <c r="J52" i="51"/>
  <c r="K51" i="51"/>
  <c r="J51" i="51"/>
  <c r="K47" i="51"/>
  <c r="J47" i="51"/>
  <c r="K43" i="51"/>
  <c r="L43" i="51" s="1"/>
  <c r="J43" i="51"/>
  <c r="K41" i="51"/>
  <c r="J41" i="51"/>
  <c r="K38" i="51"/>
  <c r="J38" i="51"/>
  <c r="K35" i="51"/>
  <c r="J35" i="51"/>
  <c r="K34" i="51"/>
  <c r="J34" i="51"/>
  <c r="K33" i="51"/>
  <c r="J33" i="51"/>
  <c r="K32" i="51"/>
  <c r="J32" i="51"/>
  <c r="K31" i="51"/>
  <c r="J31" i="51"/>
  <c r="K27" i="51"/>
  <c r="J27" i="51"/>
  <c r="K26" i="51"/>
  <c r="J26" i="51"/>
  <c r="K21" i="51"/>
  <c r="J21" i="51"/>
  <c r="K20" i="51"/>
  <c r="L20" i="51" s="1"/>
  <c r="J20" i="51"/>
  <c r="K19" i="51"/>
  <c r="L19" i="51" s="1"/>
  <c r="J19" i="51"/>
  <c r="K18" i="51"/>
  <c r="L18" i="51" s="1"/>
  <c r="J18" i="51"/>
  <c r="K17" i="51"/>
  <c r="J17" i="51"/>
  <c r="K78" i="50"/>
  <c r="J78" i="50"/>
  <c r="K77" i="50"/>
  <c r="J77" i="50"/>
  <c r="K75" i="50"/>
  <c r="J75" i="50"/>
  <c r="K74" i="50"/>
  <c r="L74" i="50" s="1"/>
  <c r="J74" i="50"/>
  <c r="K72" i="50"/>
  <c r="J72" i="50"/>
  <c r="K71" i="50"/>
  <c r="J71" i="50"/>
  <c r="K70" i="50"/>
  <c r="J70" i="50"/>
  <c r="K68" i="50"/>
  <c r="L68" i="50" s="1"/>
  <c r="J68" i="50"/>
  <c r="K67" i="50"/>
  <c r="J67" i="50"/>
  <c r="K65" i="50"/>
  <c r="J65" i="50"/>
  <c r="K64" i="50"/>
  <c r="J64" i="50"/>
  <c r="K63" i="50"/>
  <c r="L63" i="50" s="1"/>
  <c r="J63" i="50"/>
  <c r="K55" i="50"/>
  <c r="J55" i="50"/>
  <c r="K54" i="50"/>
  <c r="J54" i="50"/>
  <c r="K53" i="50"/>
  <c r="J53" i="50"/>
  <c r="K50" i="50"/>
  <c r="J50" i="50"/>
  <c r="K49" i="50"/>
  <c r="J49" i="50"/>
  <c r="K48" i="50"/>
  <c r="J48" i="50"/>
  <c r="K47" i="50"/>
  <c r="J47" i="50"/>
  <c r="K44" i="50"/>
  <c r="J44" i="50"/>
  <c r="K41" i="50"/>
  <c r="J41" i="50"/>
  <c r="K40" i="50"/>
  <c r="J40" i="50"/>
  <c r="K39" i="50"/>
  <c r="J39" i="50"/>
  <c r="K38" i="50"/>
  <c r="J38" i="50"/>
  <c r="K35" i="50"/>
  <c r="J35" i="50"/>
  <c r="K32" i="50"/>
  <c r="J32" i="50"/>
  <c r="K31" i="50"/>
  <c r="J31" i="50"/>
  <c r="K27" i="50"/>
  <c r="J27" i="50"/>
  <c r="K23" i="50"/>
  <c r="J23" i="50"/>
  <c r="K18" i="50"/>
  <c r="J18" i="50"/>
  <c r="K17" i="50"/>
  <c r="J17" i="50"/>
  <c r="K117" i="49"/>
  <c r="J117" i="49"/>
  <c r="K116" i="49"/>
  <c r="J116" i="49"/>
  <c r="K115" i="49"/>
  <c r="J115" i="49"/>
  <c r="K114" i="49"/>
  <c r="J114" i="49"/>
  <c r="K113" i="49"/>
  <c r="J113" i="49"/>
  <c r="K112" i="49"/>
  <c r="J112" i="49"/>
  <c r="K107" i="49"/>
  <c r="J107" i="49"/>
  <c r="K106" i="49"/>
  <c r="J106" i="49"/>
  <c r="K105" i="49"/>
  <c r="J105" i="49"/>
  <c r="K104" i="49"/>
  <c r="J104" i="49"/>
  <c r="K103" i="49"/>
  <c r="J103" i="49"/>
  <c r="K102" i="49"/>
  <c r="J102" i="49"/>
  <c r="K101" i="49"/>
  <c r="L101" i="49" s="1"/>
  <c r="J101" i="49"/>
  <c r="K100" i="49"/>
  <c r="J100" i="49"/>
  <c r="K99" i="49"/>
  <c r="J99" i="49"/>
  <c r="K98" i="49"/>
  <c r="J98" i="49"/>
  <c r="K97" i="49"/>
  <c r="L97" i="49" s="1"/>
  <c r="J97" i="49"/>
  <c r="K96" i="49"/>
  <c r="J96" i="49"/>
  <c r="K95" i="49"/>
  <c r="J95" i="49"/>
  <c r="K94" i="49"/>
  <c r="J94" i="49"/>
  <c r="K92" i="49"/>
  <c r="J92" i="49"/>
  <c r="K91" i="49"/>
  <c r="J91" i="49"/>
  <c r="K90" i="49"/>
  <c r="J90" i="49"/>
  <c r="K89" i="49"/>
  <c r="J89" i="49"/>
  <c r="K87" i="49"/>
  <c r="J87" i="49"/>
  <c r="K86" i="49"/>
  <c r="J86" i="49"/>
  <c r="K85" i="49"/>
  <c r="J85" i="49"/>
  <c r="K84" i="49"/>
  <c r="J84" i="49"/>
  <c r="K83" i="49"/>
  <c r="J83" i="49"/>
  <c r="K82" i="49"/>
  <c r="J82" i="49"/>
  <c r="K81" i="49"/>
  <c r="J81" i="49"/>
  <c r="K78" i="49"/>
  <c r="J78" i="49"/>
  <c r="K77" i="49"/>
  <c r="J77" i="49"/>
  <c r="K74" i="49"/>
  <c r="J74" i="49"/>
  <c r="K73" i="49"/>
  <c r="J73" i="49"/>
  <c r="K72" i="49"/>
  <c r="J72" i="49"/>
  <c r="K71" i="49"/>
  <c r="J71" i="49"/>
  <c r="K68" i="49"/>
  <c r="J68" i="49"/>
  <c r="K67" i="49"/>
  <c r="J67" i="49"/>
  <c r="K66" i="49"/>
  <c r="J66" i="49"/>
  <c r="K65" i="49"/>
  <c r="J65" i="49"/>
  <c r="K64" i="49"/>
  <c r="J64" i="49"/>
  <c r="K63" i="49"/>
  <c r="J63" i="49"/>
  <c r="K62" i="49"/>
  <c r="J62" i="49"/>
  <c r="K61" i="49"/>
  <c r="J61" i="49"/>
  <c r="K57" i="49"/>
  <c r="J57" i="49"/>
  <c r="K56" i="49"/>
  <c r="J56" i="49"/>
  <c r="K55" i="49"/>
  <c r="J55" i="49"/>
  <c r="K54" i="49"/>
  <c r="J54" i="49"/>
  <c r="K53" i="49"/>
  <c r="J53" i="49"/>
  <c r="K52" i="49"/>
  <c r="J52" i="49"/>
  <c r="K51" i="49"/>
  <c r="J51" i="49"/>
  <c r="K50" i="49"/>
  <c r="L50" i="49" s="1"/>
  <c r="J50" i="49"/>
  <c r="K49" i="49"/>
  <c r="J49" i="49"/>
  <c r="K48" i="49"/>
  <c r="J48" i="49"/>
  <c r="K47" i="49"/>
  <c r="J47" i="49"/>
  <c r="K46" i="49"/>
  <c r="L46" i="49" s="1"/>
  <c r="J46" i="49"/>
  <c r="K43" i="49"/>
  <c r="J43" i="49"/>
  <c r="K42" i="49"/>
  <c r="J42" i="49"/>
  <c r="K41" i="49"/>
  <c r="J41" i="49"/>
  <c r="K40" i="49"/>
  <c r="J40" i="49"/>
  <c r="K39" i="49"/>
  <c r="J39" i="49"/>
  <c r="K38" i="49"/>
  <c r="J38" i="49"/>
  <c r="K37" i="49"/>
  <c r="J37" i="49"/>
  <c r="K36" i="49"/>
  <c r="J36" i="49"/>
  <c r="K35" i="49"/>
  <c r="J35" i="49"/>
  <c r="K34" i="49"/>
  <c r="J34" i="49"/>
  <c r="K33" i="49"/>
  <c r="J33" i="49"/>
  <c r="K32" i="49"/>
  <c r="L32" i="49" s="1"/>
  <c r="J32" i="49"/>
  <c r="K31" i="49"/>
  <c r="J31" i="49"/>
  <c r="K28" i="49"/>
  <c r="J28" i="49"/>
  <c r="K27" i="49"/>
  <c r="J27" i="49"/>
  <c r="K26" i="49"/>
  <c r="J26" i="49"/>
  <c r="K25" i="49"/>
  <c r="J25" i="49"/>
  <c r="K24" i="49"/>
  <c r="J24" i="49"/>
  <c r="K23" i="49"/>
  <c r="J23" i="49"/>
  <c r="K22" i="49"/>
  <c r="J22" i="49"/>
  <c r="K21" i="49"/>
  <c r="J21" i="49"/>
  <c r="K20" i="49"/>
  <c r="J20" i="49"/>
  <c r="K19" i="49"/>
  <c r="J19" i="49"/>
  <c r="K18" i="49"/>
  <c r="J18" i="49"/>
  <c r="K17" i="49"/>
  <c r="J17" i="49"/>
  <c r="K16" i="49"/>
  <c r="J16" i="49"/>
  <c r="K132" i="48"/>
  <c r="J132" i="48"/>
  <c r="K131" i="48"/>
  <c r="L131" i="48" s="1"/>
  <c r="J131" i="48"/>
  <c r="K130" i="48"/>
  <c r="J130" i="48"/>
  <c r="K129" i="48"/>
  <c r="J129" i="48"/>
  <c r="K128" i="48"/>
  <c r="J128" i="48"/>
  <c r="K127" i="48"/>
  <c r="J127" i="48"/>
  <c r="K124" i="48"/>
  <c r="J124" i="48"/>
  <c r="K123" i="48"/>
  <c r="L123" i="48" s="1"/>
  <c r="J123" i="48"/>
  <c r="K122" i="48"/>
  <c r="J122" i="48"/>
  <c r="K121" i="48"/>
  <c r="J121" i="48"/>
  <c r="K119" i="48"/>
  <c r="J119" i="48"/>
  <c r="K118" i="48"/>
  <c r="J118" i="48"/>
  <c r="K117" i="48"/>
  <c r="J117" i="48"/>
  <c r="K116" i="48"/>
  <c r="J116" i="48"/>
  <c r="K112" i="48"/>
  <c r="J112" i="48"/>
  <c r="K111" i="48"/>
  <c r="J111" i="48"/>
  <c r="K110" i="48"/>
  <c r="J110" i="48"/>
  <c r="K109" i="48"/>
  <c r="J109" i="48"/>
  <c r="K108" i="48"/>
  <c r="J108" i="48"/>
  <c r="K107" i="48"/>
  <c r="J107" i="48"/>
  <c r="K106" i="48"/>
  <c r="J106" i="48"/>
  <c r="K105" i="48"/>
  <c r="J105" i="48"/>
  <c r="K104" i="48"/>
  <c r="J104" i="48"/>
  <c r="K103" i="48"/>
  <c r="J103" i="48"/>
  <c r="K102" i="48"/>
  <c r="J102" i="48"/>
  <c r="K101" i="48"/>
  <c r="J101" i="48"/>
  <c r="K99" i="48"/>
  <c r="J99" i="48"/>
  <c r="K98" i="48"/>
  <c r="J98" i="48"/>
  <c r="K97" i="48"/>
  <c r="J97" i="48"/>
  <c r="K96" i="48"/>
  <c r="J96" i="48"/>
  <c r="K95" i="48"/>
  <c r="J95" i="48"/>
  <c r="K94" i="48"/>
  <c r="L94" i="48" s="1"/>
  <c r="J94" i="48"/>
  <c r="K93" i="48"/>
  <c r="J93" i="48"/>
  <c r="K92" i="48"/>
  <c r="J92" i="48"/>
  <c r="K91" i="48"/>
  <c r="J91" i="48"/>
  <c r="K90" i="48"/>
  <c r="J90" i="48"/>
  <c r="K89" i="48"/>
  <c r="J89" i="48"/>
  <c r="K88" i="48"/>
  <c r="J88" i="48"/>
  <c r="K86" i="48"/>
  <c r="J86" i="48"/>
  <c r="K85" i="48"/>
  <c r="J85" i="48"/>
  <c r="K84" i="48"/>
  <c r="J84" i="48"/>
  <c r="K83" i="48"/>
  <c r="J83" i="48"/>
  <c r="K82" i="48"/>
  <c r="J82" i="48"/>
  <c r="K81" i="48"/>
  <c r="J81" i="48"/>
  <c r="K80" i="48"/>
  <c r="J80" i="48"/>
  <c r="K79" i="48"/>
  <c r="L79" i="48" s="1"/>
  <c r="J79" i="48"/>
  <c r="K78" i="48"/>
  <c r="J78" i="48"/>
  <c r="K77" i="48"/>
  <c r="J77" i="48"/>
  <c r="K76" i="48"/>
  <c r="L76" i="48" s="1"/>
  <c r="J76" i="48"/>
  <c r="K75" i="48"/>
  <c r="J75" i="48"/>
  <c r="K74" i="48"/>
  <c r="J74" i="48"/>
  <c r="K73" i="48"/>
  <c r="J73" i="48"/>
  <c r="K72" i="48"/>
  <c r="J72" i="48"/>
  <c r="K69" i="48"/>
  <c r="J69" i="48"/>
  <c r="K68" i="48"/>
  <c r="J68" i="48"/>
  <c r="K65" i="48"/>
  <c r="J65" i="48"/>
  <c r="K62" i="48"/>
  <c r="J62" i="48"/>
  <c r="K61" i="48"/>
  <c r="J61" i="48"/>
  <c r="K60" i="48"/>
  <c r="J60" i="48"/>
  <c r="K59" i="48"/>
  <c r="L59" i="48" s="1"/>
  <c r="J59" i="48"/>
  <c r="K58" i="48"/>
  <c r="J58" i="48"/>
  <c r="K57" i="48"/>
  <c r="J57" i="48"/>
  <c r="K56" i="48"/>
  <c r="J56" i="48"/>
  <c r="K55" i="48"/>
  <c r="L55" i="48" s="1"/>
  <c r="J55" i="48"/>
  <c r="K54" i="48"/>
  <c r="L54" i="48" s="1"/>
  <c r="J54" i="48"/>
  <c r="K53" i="48"/>
  <c r="J53" i="48"/>
  <c r="K52" i="48"/>
  <c r="J52" i="48"/>
  <c r="K51" i="48"/>
  <c r="J51" i="48"/>
  <c r="K48" i="48"/>
  <c r="L48" i="48" s="1"/>
  <c r="J48" i="48"/>
  <c r="K47" i="48"/>
  <c r="J47" i="48"/>
  <c r="K46" i="48"/>
  <c r="J46" i="48"/>
  <c r="K45" i="48"/>
  <c r="J45" i="48"/>
  <c r="K44" i="48"/>
  <c r="J44" i="48"/>
  <c r="K41" i="48"/>
  <c r="J41" i="48"/>
  <c r="K40" i="48"/>
  <c r="J40" i="48"/>
  <c r="K39" i="48"/>
  <c r="J39" i="48"/>
  <c r="K38" i="48"/>
  <c r="J38" i="48"/>
  <c r="K37" i="48"/>
  <c r="J37" i="48"/>
  <c r="K36" i="48"/>
  <c r="J36" i="48"/>
  <c r="K35" i="48"/>
  <c r="J35" i="48"/>
  <c r="K34" i="48"/>
  <c r="J34" i="48"/>
  <c r="K33" i="48"/>
  <c r="J33" i="48"/>
  <c r="K32" i="48"/>
  <c r="J32" i="48"/>
  <c r="K31" i="48"/>
  <c r="J31" i="48"/>
  <c r="K30" i="48"/>
  <c r="J30" i="48"/>
  <c r="K27" i="48"/>
  <c r="J27" i="48"/>
  <c r="K26" i="48"/>
  <c r="J26" i="48"/>
  <c r="K25" i="48"/>
  <c r="J25" i="48"/>
  <c r="K24" i="48"/>
  <c r="L24" i="48" s="1"/>
  <c r="J24" i="48"/>
  <c r="K23" i="48"/>
  <c r="J23" i="48"/>
  <c r="K22" i="48"/>
  <c r="J22" i="48"/>
  <c r="K21" i="48"/>
  <c r="J21" i="48"/>
  <c r="K20" i="48"/>
  <c r="L20" i="48" s="1"/>
  <c r="J20" i="48"/>
  <c r="K19" i="48"/>
  <c r="J19" i="48"/>
  <c r="K18" i="48"/>
  <c r="L18" i="48" s="1"/>
  <c r="J18" i="48"/>
  <c r="K17" i="48"/>
  <c r="J17" i="48"/>
  <c r="K16" i="48"/>
  <c r="J16" i="48"/>
  <c r="K110" i="47"/>
  <c r="J110" i="47"/>
  <c r="K109" i="47"/>
  <c r="L109" i="47" s="1"/>
  <c r="J109" i="47"/>
  <c r="K108" i="47"/>
  <c r="J108" i="47"/>
  <c r="K107" i="47"/>
  <c r="J107" i="47"/>
  <c r="K106" i="47"/>
  <c r="J106" i="47"/>
  <c r="L105" i="47"/>
  <c r="K105" i="47"/>
  <c r="J105" i="47"/>
  <c r="K102" i="47"/>
  <c r="J102" i="47"/>
  <c r="K101" i="47"/>
  <c r="J101" i="47"/>
  <c r="K100" i="47"/>
  <c r="J100" i="47"/>
  <c r="K99" i="47"/>
  <c r="J99" i="47"/>
  <c r="K98" i="47"/>
  <c r="J98" i="47"/>
  <c r="K97" i="47"/>
  <c r="J97" i="47"/>
  <c r="K96" i="47"/>
  <c r="J96" i="47"/>
  <c r="K95" i="47"/>
  <c r="J95" i="47"/>
  <c r="K94" i="47"/>
  <c r="J94" i="47"/>
  <c r="K92" i="47"/>
  <c r="J92" i="47"/>
  <c r="K91" i="47"/>
  <c r="J91" i="47"/>
  <c r="K90" i="47"/>
  <c r="J90" i="47"/>
  <c r="K89" i="47"/>
  <c r="J89" i="47"/>
  <c r="K88" i="47"/>
  <c r="J88" i="47"/>
  <c r="K87" i="47"/>
  <c r="J87" i="47"/>
  <c r="K86" i="47"/>
  <c r="J86" i="47"/>
  <c r="K85" i="47"/>
  <c r="J85" i="47"/>
  <c r="K84" i="47"/>
  <c r="J84" i="47"/>
  <c r="K82" i="47"/>
  <c r="J82" i="47"/>
  <c r="K81" i="47"/>
  <c r="J81" i="47"/>
  <c r="K80" i="47"/>
  <c r="J80" i="47"/>
  <c r="K79" i="47"/>
  <c r="J79" i="47"/>
  <c r="K78" i="47"/>
  <c r="J78" i="47"/>
  <c r="K77" i="47"/>
  <c r="J77" i="47"/>
  <c r="K76" i="47"/>
  <c r="J76" i="47"/>
  <c r="K75" i="47"/>
  <c r="J75" i="47"/>
  <c r="K74" i="47"/>
  <c r="J74" i="47"/>
  <c r="K73" i="47"/>
  <c r="J73" i="47"/>
  <c r="K72" i="47"/>
  <c r="J72" i="47"/>
  <c r="K68" i="47"/>
  <c r="J68" i="47"/>
  <c r="K67" i="47"/>
  <c r="J67" i="47"/>
  <c r="K64" i="47"/>
  <c r="J64" i="47"/>
  <c r="K63" i="47"/>
  <c r="J63" i="47"/>
  <c r="K62" i="47"/>
  <c r="J62" i="47"/>
  <c r="K61" i="47"/>
  <c r="J61" i="47"/>
  <c r="K60" i="47"/>
  <c r="J60" i="47"/>
  <c r="K59" i="47"/>
  <c r="J59" i="47"/>
  <c r="K58" i="47"/>
  <c r="J58" i="47"/>
  <c r="K57" i="47"/>
  <c r="J57" i="47"/>
  <c r="K56" i="47"/>
  <c r="J56" i="47"/>
  <c r="K53" i="47"/>
  <c r="J53" i="47"/>
  <c r="K52" i="47"/>
  <c r="J52" i="47"/>
  <c r="K51" i="47"/>
  <c r="J51" i="47"/>
  <c r="K50" i="47"/>
  <c r="J50" i="47"/>
  <c r="K49" i="47"/>
  <c r="J49" i="47"/>
  <c r="K46" i="47"/>
  <c r="J46" i="47"/>
  <c r="K43" i="47"/>
  <c r="J43" i="47"/>
  <c r="K42" i="47"/>
  <c r="J42" i="47"/>
  <c r="K39" i="47"/>
  <c r="J39" i="47"/>
  <c r="K38" i="47"/>
  <c r="J38" i="47"/>
  <c r="K35" i="47"/>
  <c r="J35" i="47"/>
  <c r="L35" i="47" s="1"/>
  <c r="K34" i="47"/>
  <c r="J34" i="47"/>
  <c r="K31" i="47"/>
  <c r="J31" i="47"/>
  <c r="K30" i="47"/>
  <c r="J30" i="47"/>
  <c r="K29" i="47"/>
  <c r="J29" i="47"/>
  <c r="L29" i="47" s="1"/>
  <c r="K28" i="47"/>
  <c r="J28" i="47"/>
  <c r="K27" i="47"/>
  <c r="J27" i="47"/>
  <c r="K26" i="47"/>
  <c r="J26" i="47"/>
  <c r="K23" i="47"/>
  <c r="J23" i="47"/>
  <c r="K22" i="47"/>
  <c r="J22" i="47"/>
  <c r="K21" i="47"/>
  <c r="J21" i="47"/>
  <c r="K20" i="47"/>
  <c r="J20" i="47"/>
  <c r="K19" i="47"/>
  <c r="J19" i="47"/>
  <c r="L19" i="47" s="1"/>
  <c r="K18" i="47"/>
  <c r="J18" i="47"/>
  <c r="K17" i="47"/>
  <c r="J17" i="47"/>
  <c r="K16" i="47"/>
  <c r="J16" i="47"/>
  <c r="K192" i="46"/>
  <c r="J192" i="46"/>
  <c r="K191" i="46"/>
  <c r="J191" i="46"/>
  <c r="K190" i="46"/>
  <c r="J190" i="46"/>
  <c r="K189" i="46"/>
  <c r="J189" i="46"/>
  <c r="K188" i="46"/>
  <c r="J188" i="46"/>
  <c r="K187" i="46"/>
  <c r="J187" i="46"/>
  <c r="K183" i="46"/>
  <c r="J183" i="46"/>
  <c r="K182" i="46"/>
  <c r="J182" i="46"/>
  <c r="K181" i="46"/>
  <c r="J181" i="46"/>
  <c r="K180" i="46"/>
  <c r="J180" i="46"/>
  <c r="K178" i="46"/>
  <c r="J178" i="46"/>
  <c r="K177" i="46"/>
  <c r="J177" i="46"/>
  <c r="K176" i="46"/>
  <c r="J176" i="46"/>
  <c r="K175" i="46"/>
  <c r="J175" i="46"/>
  <c r="K173" i="46"/>
  <c r="J173" i="46"/>
  <c r="K172" i="46"/>
  <c r="J172" i="46"/>
  <c r="K170" i="46"/>
  <c r="J170" i="46"/>
  <c r="K169" i="46"/>
  <c r="J169" i="46"/>
  <c r="K168" i="46"/>
  <c r="J168" i="46"/>
  <c r="K167" i="46"/>
  <c r="J167" i="46"/>
  <c r="K166" i="46"/>
  <c r="J166" i="46"/>
  <c r="K165" i="46"/>
  <c r="J165" i="46"/>
  <c r="K155" i="46"/>
  <c r="J155" i="46"/>
  <c r="K154" i="46"/>
  <c r="J154" i="46"/>
  <c r="K153" i="46"/>
  <c r="J153" i="46"/>
  <c r="K152" i="46"/>
  <c r="J152" i="46"/>
  <c r="K149" i="46"/>
  <c r="J149" i="46"/>
  <c r="K148" i="46"/>
  <c r="J148" i="46"/>
  <c r="K147" i="46"/>
  <c r="J147" i="46"/>
  <c r="K146" i="46"/>
  <c r="J146" i="46"/>
  <c r="K145" i="46"/>
  <c r="J145" i="46"/>
  <c r="K144" i="46"/>
  <c r="J144" i="46"/>
  <c r="K133" i="46"/>
  <c r="J133" i="46"/>
  <c r="K132" i="46"/>
  <c r="J132" i="46"/>
  <c r="K130" i="46"/>
  <c r="J130" i="46"/>
  <c r="K129" i="46"/>
  <c r="J129" i="46"/>
  <c r="K127" i="46"/>
  <c r="J127" i="46"/>
  <c r="K126" i="46"/>
  <c r="J126" i="46"/>
  <c r="K124" i="46"/>
  <c r="J124" i="46"/>
  <c r="K123" i="46"/>
  <c r="J123" i="46"/>
  <c r="K122" i="46"/>
  <c r="J122" i="46"/>
  <c r="K120" i="46"/>
  <c r="J120" i="46"/>
  <c r="K119" i="46"/>
  <c r="J119" i="46"/>
  <c r="K117" i="46"/>
  <c r="J117" i="46"/>
  <c r="K116" i="46"/>
  <c r="J116" i="46"/>
  <c r="K115" i="46"/>
  <c r="J115" i="46"/>
  <c r="K113" i="46"/>
  <c r="J113" i="46"/>
  <c r="K112" i="46"/>
  <c r="J112" i="46"/>
  <c r="K99" i="46"/>
  <c r="J99" i="46"/>
  <c r="K98" i="46"/>
  <c r="J98" i="46"/>
  <c r="K97" i="46"/>
  <c r="J97" i="46"/>
  <c r="K96" i="46"/>
  <c r="J96" i="46"/>
  <c r="K95" i="46"/>
  <c r="J95" i="46"/>
  <c r="K94" i="46"/>
  <c r="J94" i="46"/>
  <c r="K93" i="46"/>
  <c r="J93" i="46"/>
  <c r="K90" i="46"/>
  <c r="J90" i="46"/>
  <c r="K89" i="46"/>
  <c r="J89" i="46"/>
  <c r="K88" i="46"/>
  <c r="J88" i="46"/>
  <c r="K85" i="46"/>
  <c r="J85" i="46"/>
  <c r="K82" i="46"/>
  <c r="J82" i="46"/>
  <c r="K81" i="46"/>
  <c r="J81" i="46"/>
  <c r="K80" i="46"/>
  <c r="J80" i="46"/>
  <c r="K77" i="46"/>
  <c r="J77" i="46"/>
  <c r="K74" i="46"/>
  <c r="J74" i="46"/>
  <c r="K73" i="46"/>
  <c r="J73" i="46"/>
  <c r="K70" i="46"/>
  <c r="J70" i="46"/>
  <c r="K69" i="46"/>
  <c r="J69" i="46"/>
  <c r="K68" i="46"/>
  <c r="J68" i="46"/>
  <c r="K67" i="46"/>
  <c r="J67" i="46"/>
  <c r="K66" i="46"/>
  <c r="J66" i="46"/>
  <c r="K65" i="46"/>
  <c r="J65" i="46"/>
  <c r="K57" i="46"/>
  <c r="J57" i="46"/>
  <c r="K55" i="46"/>
  <c r="J55" i="46"/>
  <c r="K43" i="46"/>
  <c r="J43" i="46"/>
  <c r="K38" i="46"/>
  <c r="J38" i="46"/>
  <c r="K10" i="46"/>
  <c r="J10" i="46"/>
  <c r="K211" i="45"/>
  <c r="J211" i="45"/>
  <c r="K203" i="45"/>
  <c r="J203" i="45"/>
  <c r="K199" i="45"/>
  <c r="J199" i="45"/>
  <c r="K186" i="45"/>
  <c r="J186" i="45"/>
  <c r="K183" i="45"/>
  <c r="J183" i="45"/>
  <c r="K171" i="45"/>
  <c r="J171" i="45"/>
  <c r="K168" i="45"/>
  <c r="J168" i="45"/>
  <c r="K156" i="45"/>
  <c r="J156" i="45"/>
  <c r="K153" i="45"/>
  <c r="J153" i="45"/>
  <c r="K140" i="45"/>
  <c r="J140" i="45"/>
  <c r="K127" i="45"/>
  <c r="J127" i="45"/>
  <c r="K114" i="45"/>
  <c r="J114" i="45"/>
  <c r="K101" i="45"/>
  <c r="J101" i="45"/>
  <c r="K88" i="45"/>
  <c r="J88" i="45"/>
  <c r="K75" i="45"/>
  <c r="J75" i="45"/>
  <c r="K61" i="45"/>
  <c r="J61" i="45"/>
  <c r="K48" i="45"/>
  <c r="J48" i="45"/>
  <c r="K45" i="45"/>
  <c r="J45" i="45"/>
  <c r="K30" i="45"/>
  <c r="J30" i="45"/>
  <c r="K27" i="45"/>
  <c r="J27" i="45"/>
  <c r="K10" i="45"/>
  <c r="J10" i="45"/>
  <c r="K288" i="44"/>
  <c r="J288" i="44"/>
  <c r="K271" i="44"/>
  <c r="J271" i="44"/>
  <c r="K268" i="44"/>
  <c r="J268" i="44"/>
  <c r="K252" i="44"/>
  <c r="J252" i="44"/>
  <c r="K249" i="44"/>
  <c r="J249" i="44"/>
  <c r="K234" i="44"/>
  <c r="J234" i="44"/>
  <c r="K232" i="44"/>
  <c r="J232" i="44"/>
  <c r="K231" i="44"/>
  <c r="J231" i="44"/>
  <c r="K230" i="44"/>
  <c r="J230" i="44"/>
  <c r="K214" i="44"/>
  <c r="J214" i="44"/>
  <c r="K210" i="44"/>
  <c r="J210" i="44"/>
  <c r="K195" i="44"/>
  <c r="J195" i="44"/>
  <c r="K193" i="44"/>
  <c r="J193" i="44"/>
  <c r="K178" i="44"/>
  <c r="J178" i="44"/>
  <c r="K176" i="44"/>
  <c r="J176" i="44"/>
  <c r="K160" i="44"/>
  <c r="J160" i="44"/>
  <c r="K151" i="44"/>
  <c r="J151" i="44"/>
  <c r="K136" i="44"/>
  <c r="J136" i="44"/>
  <c r="K133" i="44"/>
  <c r="J133" i="44"/>
  <c r="K117" i="44"/>
  <c r="J117" i="44"/>
  <c r="K114" i="44"/>
  <c r="J114" i="44"/>
  <c r="K97" i="44"/>
  <c r="J97" i="44"/>
  <c r="K94" i="44"/>
  <c r="J94" i="44"/>
  <c r="K79" i="44"/>
  <c r="J79" i="44"/>
  <c r="K76" i="44"/>
  <c r="J76" i="44"/>
  <c r="K61" i="44"/>
  <c r="J61" i="44"/>
  <c r="K59" i="44"/>
  <c r="J59" i="44"/>
  <c r="K44" i="44"/>
  <c r="J44" i="44"/>
  <c r="K42" i="44"/>
  <c r="J42" i="44"/>
  <c r="K27" i="44"/>
  <c r="J27" i="44"/>
  <c r="K25" i="44"/>
  <c r="J25" i="44"/>
  <c r="L10" i="44"/>
  <c r="K308" i="43"/>
  <c r="J308" i="43"/>
  <c r="K305" i="43"/>
  <c r="L305" i="43" s="1"/>
  <c r="J305" i="43"/>
  <c r="K297" i="43"/>
  <c r="J297" i="43"/>
  <c r="K295" i="43"/>
  <c r="J295" i="43"/>
  <c r="K292" i="43"/>
  <c r="J292" i="43"/>
  <c r="K284" i="43"/>
  <c r="L284" i="43" s="1"/>
  <c r="J284" i="43"/>
  <c r="K264" i="43"/>
  <c r="J264" i="43"/>
  <c r="K261" i="43"/>
  <c r="J261" i="43"/>
  <c r="K245" i="43"/>
  <c r="J245" i="43"/>
  <c r="K242" i="43"/>
  <c r="L242" i="43" s="1"/>
  <c r="J242" i="43"/>
  <c r="K223" i="43"/>
  <c r="J223" i="43"/>
  <c r="K221" i="43"/>
  <c r="J221" i="43"/>
  <c r="K202" i="43"/>
  <c r="J202" i="43"/>
  <c r="K200" i="43"/>
  <c r="J200" i="43"/>
  <c r="K172" i="43"/>
  <c r="J172" i="43"/>
  <c r="K170" i="43"/>
  <c r="J170" i="43"/>
  <c r="K142" i="43"/>
  <c r="J142" i="43"/>
  <c r="K139" i="43"/>
  <c r="L139" i="43" s="1"/>
  <c r="J139" i="43"/>
  <c r="K111" i="43"/>
  <c r="J111" i="43"/>
  <c r="K105" i="43"/>
  <c r="J105" i="43"/>
  <c r="K60" i="43"/>
  <c r="J60" i="43"/>
  <c r="K55" i="43"/>
  <c r="J55" i="43"/>
  <c r="K10" i="43"/>
  <c r="J10" i="43"/>
  <c r="K34" i="42"/>
  <c r="J34" i="42"/>
  <c r="K31" i="42"/>
  <c r="J31" i="42"/>
  <c r="K30" i="42"/>
  <c r="J30" i="42"/>
  <c r="K28" i="42"/>
  <c r="J28" i="42"/>
  <c r="K27" i="42"/>
  <c r="J27" i="42"/>
  <c r="K26" i="42"/>
  <c r="J26" i="42"/>
  <c r="K25" i="42"/>
  <c r="J25" i="42"/>
  <c r="K24" i="42"/>
  <c r="J24" i="42"/>
  <c r="K23" i="42"/>
  <c r="J23" i="42"/>
  <c r="K14" i="42"/>
  <c r="J14" i="42"/>
  <c r="K10" i="42"/>
  <c r="J10" i="42"/>
  <c r="AN105" i="14"/>
  <c r="H142" i="40"/>
  <c r="H141" i="40"/>
  <c r="H140" i="40"/>
  <c r="H139" i="40"/>
  <c r="H138" i="40"/>
  <c r="H137" i="40"/>
  <c r="H136" i="40"/>
  <c r="H135" i="40"/>
  <c r="H134" i="40"/>
  <c r="H133" i="40"/>
  <c r="H132" i="40"/>
  <c r="H131" i="40"/>
  <c r="I125" i="40"/>
  <c r="I124" i="40"/>
  <c r="I110" i="40"/>
  <c r="I109" i="40"/>
  <c r="I108" i="40"/>
  <c r="I107" i="40"/>
  <c r="I92" i="40"/>
  <c r="I91" i="40"/>
  <c r="I90" i="40"/>
  <c r="I89" i="40"/>
  <c r="I88" i="40"/>
  <c r="I87" i="40"/>
  <c r="I86" i="40"/>
  <c r="I73" i="40"/>
  <c r="I72" i="40"/>
  <c r="I71" i="40"/>
  <c r="I70" i="40"/>
  <c r="I69" i="40"/>
  <c r="I68" i="40"/>
  <c r="I67" i="40"/>
  <c r="I66" i="40"/>
  <c r="I65" i="40"/>
  <c r="I46" i="40"/>
  <c r="I45" i="40"/>
  <c r="I44" i="40"/>
  <c r="I43" i="40"/>
  <c r="I42" i="40"/>
  <c r="I41" i="40"/>
  <c r="I40" i="40"/>
  <c r="I39" i="40"/>
  <c r="I38" i="40"/>
  <c r="I37" i="40"/>
  <c r="I36" i="40"/>
  <c r="I35" i="40"/>
  <c r="I34" i="40"/>
  <c r="I33" i="40"/>
  <c r="I32" i="40"/>
  <c r="I26" i="40"/>
  <c r="I25" i="40"/>
  <c r="I24" i="40"/>
  <c r="I23" i="40"/>
  <c r="I22" i="40"/>
  <c r="I21" i="40"/>
  <c r="I20" i="40"/>
  <c r="I19" i="40"/>
  <c r="I18" i="40"/>
  <c r="I17" i="40"/>
  <c r="I16" i="40"/>
  <c r="I15" i="40"/>
  <c r="I14" i="40"/>
  <c r="I13" i="40"/>
  <c r="I12" i="40"/>
  <c r="I11" i="40"/>
  <c r="I10" i="40"/>
  <c r="I78" i="39"/>
  <c r="I80" i="39" s="1"/>
  <c r="N77" i="39"/>
  <c r="N78" i="39" s="1"/>
  <c r="N80" i="39" s="1"/>
  <c r="L77" i="39"/>
  <c r="L78" i="39" s="1"/>
  <c r="L80" i="39" s="1"/>
  <c r="J77" i="39"/>
  <c r="J78" i="39" s="1"/>
  <c r="H77" i="39"/>
  <c r="H78" i="39" s="1"/>
  <c r="H80" i="39" s="1"/>
  <c r="I71" i="39"/>
  <c r="N70" i="39"/>
  <c r="N71" i="39" s="1"/>
  <c r="L70" i="39"/>
  <c r="L71" i="39" s="1"/>
  <c r="J70" i="39"/>
  <c r="J71" i="39" s="1"/>
  <c r="E71" i="39" s="1"/>
  <c r="H70" i="39"/>
  <c r="H71" i="39" s="1"/>
  <c r="N66" i="39"/>
  <c r="L66" i="39"/>
  <c r="J66" i="39"/>
  <c r="H66" i="39"/>
  <c r="N65" i="39"/>
  <c r="L65" i="39"/>
  <c r="J65" i="39"/>
  <c r="I65" i="39"/>
  <c r="N64" i="39"/>
  <c r="L64" i="39"/>
  <c r="J64" i="39"/>
  <c r="H64" i="39"/>
  <c r="N63" i="39"/>
  <c r="L63" i="39"/>
  <c r="J63" i="39"/>
  <c r="H63" i="39"/>
  <c r="N62" i="39"/>
  <c r="L62" i="39"/>
  <c r="J62" i="39"/>
  <c r="H62" i="39"/>
  <c r="N61" i="39"/>
  <c r="L61" i="39"/>
  <c r="J61" i="39"/>
  <c r="H61" i="39"/>
  <c r="N60" i="39"/>
  <c r="L60" i="39"/>
  <c r="J60" i="39"/>
  <c r="I60" i="39"/>
  <c r="N59" i="39"/>
  <c r="L59" i="39"/>
  <c r="J59" i="39"/>
  <c r="I59" i="39"/>
  <c r="N58" i="39"/>
  <c r="L58" i="39"/>
  <c r="J58" i="39"/>
  <c r="I58" i="39"/>
  <c r="N57" i="39"/>
  <c r="L57" i="39"/>
  <c r="J57" i="39"/>
  <c r="I57" i="39"/>
  <c r="N56" i="39"/>
  <c r="L56" i="39"/>
  <c r="J56" i="39"/>
  <c r="H56" i="39"/>
  <c r="N55" i="39"/>
  <c r="L55" i="39"/>
  <c r="J55" i="39"/>
  <c r="H55" i="39"/>
  <c r="N54" i="39"/>
  <c r="L54" i="39"/>
  <c r="J54" i="39"/>
  <c r="H54" i="39"/>
  <c r="N53" i="39"/>
  <c r="L53" i="39"/>
  <c r="J53" i="39"/>
  <c r="H53" i="39"/>
  <c r="N52" i="39"/>
  <c r="L52" i="39"/>
  <c r="J52" i="39"/>
  <c r="H52" i="39"/>
  <c r="N51" i="39"/>
  <c r="L51" i="39"/>
  <c r="J51" i="39"/>
  <c r="H51" i="39"/>
  <c r="N50" i="39"/>
  <c r="L50" i="39"/>
  <c r="J50" i="39"/>
  <c r="I50" i="39"/>
  <c r="N49" i="39"/>
  <c r="L49" i="39"/>
  <c r="J49" i="39"/>
  <c r="I49" i="39"/>
  <c r="N48" i="39"/>
  <c r="L48" i="39"/>
  <c r="J48" i="39"/>
  <c r="I48" i="39"/>
  <c r="N47" i="39"/>
  <c r="L47" i="39"/>
  <c r="J47" i="39"/>
  <c r="I47" i="39"/>
  <c r="N46" i="39"/>
  <c r="L46" i="39"/>
  <c r="J46" i="39"/>
  <c r="I46" i="39"/>
  <c r="N45" i="39"/>
  <c r="L45" i="39"/>
  <c r="J45" i="39"/>
  <c r="I45" i="39"/>
  <c r="N44" i="39"/>
  <c r="L44" i="39"/>
  <c r="J44" i="39"/>
  <c r="I44" i="39"/>
  <c r="N43" i="39"/>
  <c r="L43" i="39"/>
  <c r="J43" i="39"/>
  <c r="I43" i="39"/>
  <c r="N42" i="39"/>
  <c r="L42" i="39"/>
  <c r="J42" i="39"/>
  <c r="I42" i="39"/>
  <c r="N41" i="39"/>
  <c r="L41" i="39"/>
  <c r="J41" i="39"/>
  <c r="I41" i="39"/>
  <c r="N40" i="39"/>
  <c r="L40" i="39"/>
  <c r="J40" i="39"/>
  <c r="H40" i="39"/>
  <c r="N39" i="39"/>
  <c r="L39" i="39"/>
  <c r="J39" i="39"/>
  <c r="H39" i="39"/>
  <c r="N38" i="39"/>
  <c r="L38" i="39"/>
  <c r="J38" i="39"/>
  <c r="I38" i="39"/>
  <c r="N37" i="39"/>
  <c r="L37" i="39"/>
  <c r="J37" i="39"/>
  <c r="I37" i="39"/>
  <c r="I67" i="39" s="1"/>
  <c r="N36" i="39"/>
  <c r="L36" i="39"/>
  <c r="J36" i="39"/>
  <c r="H36" i="39"/>
  <c r="N35" i="39"/>
  <c r="N67" i="39" s="1"/>
  <c r="L35" i="39"/>
  <c r="L67" i="39" s="1"/>
  <c r="J35" i="39"/>
  <c r="H35" i="39"/>
  <c r="H67" i="39" s="1"/>
  <c r="I32" i="39"/>
  <c r="N31" i="39"/>
  <c r="N32" i="39" s="1"/>
  <c r="L31" i="39"/>
  <c r="L32" i="39" s="1"/>
  <c r="J31" i="39"/>
  <c r="J32" i="39" s="1"/>
  <c r="E32" i="39" s="1"/>
  <c r="H31" i="39"/>
  <c r="H32" i="39" s="1"/>
  <c r="N27" i="39"/>
  <c r="L27" i="39"/>
  <c r="J27" i="39"/>
  <c r="H27" i="39"/>
  <c r="N26" i="39"/>
  <c r="L26" i="39"/>
  <c r="J26" i="39"/>
  <c r="I26" i="39"/>
  <c r="N25" i="39"/>
  <c r="L25" i="39"/>
  <c r="J25" i="39"/>
  <c r="H25" i="39"/>
  <c r="N24" i="39"/>
  <c r="L24" i="39"/>
  <c r="J24" i="39"/>
  <c r="H24" i="39"/>
  <c r="N23" i="39"/>
  <c r="L23" i="39"/>
  <c r="J23" i="39"/>
  <c r="H23" i="39"/>
  <c r="N22" i="39"/>
  <c r="L22" i="39"/>
  <c r="J22" i="39"/>
  <c r="H22" i="39"/>
  <c r="N21" i="39"/>
  <c r="L21" i="39"/>
  <c r="J21" i="39"/>
  <c r="H21" i="39"/>
  <c r="N20" i="39"/>
  <c r="L20" i="39"/>
  <c r="J20" i="39"/>
  <c r="H20" i="39"/>
  <c r="N19" i="39"/>
  <c r="L19" i="39"/>
  <c r="J19" i="39"/>
  <c r="I19" i="39"/>
  <c r="N18" i="39"/>
  <c r="L18" i="39"/>
  <c r="J18" i="39"/>
  <c r="I18" i="39"/>
  <c r="N17" i="39"/>
  <c r="L17" i="39"/>
  <c r="J17" i="39"/>
  <c r="H17" i="39"/>
  <c r="N16" i="39"/>
  <c r="L16" i="39"/>
  <c r="J16" i="39"/>
  <c r="H16" i="39"/>
  <c r="N15" i="39"/>
  <c r="L15" i="39"/>
  <c r="J15" i="39"/>
  <c r="H15" i="39"/>
  <c r="N14" i="39"/>
  <c r="L14" i="39"/>
  <c r="L28" i="39" s="1"/>
  <c r="J14" i="39"/>
  <c r="J28" i="39" s="1"/>
  <c r="H14" i="39"/>
  <c r="H28" i="39" s="1"/>
  <c r="L117" i="44" l="1"/>
  <c r="L48" i="45"/>
  <c r="L101" i="45"/>
  <c r="L153" i="45"/>
  <c r="L168" i="45"/>
  <c r="L199" i="45"/>
  <c r="L61" i="53"/>
  <c r="L85" i="53"/>
  <c r="L110" i="48"/>
  <c r="L53" i="50"/>
  <c r="L79" i="52"/>
  <c r="L73" i="53"/>
  <c r="L109" i="53"/>
  <c r="L91" i="53"/>
  <c r="L72" i="50"/>
  <c r="L75" i="50"/>
  <c r="L83" i="48"/>
  <c r="L22" i="47"/>
  <c r="L95" i="47"/>
  <c r="L39" i="47"/>
  <c r="L136" i="44"/>
  <c r="L97" i="44"/>
  <c r="L25" i="42"/>
  <c r="L10" i="42"/>
  <c r="J67" i="39"/>
  <c r="E67" i="39" s="1"/>
  <c r="L28" i="42"/>
  <c r="L210" i="44"/>
  <c r="L183" i="45"/>
  <c r="L211" i="45"/>
  <c r="L129" i="46"/>
  <c r="L46" i="47"/>
  <c r="L52" i="47"/>
  <c r="L68" i="47"/>
  <c r="L75" i="47"/>
  <c r="L79" i="47"/>
  <c r="L54" i="53"/>
  <c r="N28" i="39"/>
  <c r="L30" i="53"/>
  <c r="L126" i="46"/>
  <c r="L165" i="46"/>
  <c r="L42" i="47"/>
  <c r="L86" i="47"/>
  <c r="L119" i="48"/>
  <c r="L41" i="50"/>
  <c r="L21" i="52"/>
  <c r="L42" i="52"/>
  <c r="L87" i="52"/>
  <c r="L104" i="52"/>
  <c r="L26" i="42"/>
  <c r="L60" i="43"/>
  <c r="L111" i="43"/>
  <c r="L142" i="43"/>
  <c r="L172" i="43"/>
  <c r="L202" i="43"/>
  <c r="L223" i="43"/>
  <c r="L25" i="44"/>
  <c r="L59" i="44"/>
  <c r="L76" i="44"/>
  <c r="L94" i="44"/>
  <c r="L133" i="44"/>
  <c r="L230" i="44"/>
  <c r="L249" i="44"/>
  <c r="L268" i="44"/>
  <c r="L288" i="44"/>
  <c r="L45" i="45"/>
  <c r="L168" i="46"/>
  <c r="L178" i="46"/>
  <c r="L190" i="46"/>
  <c r="L43" i="47"/>
  <c r="L49" i="47"/>
  <c r="L53" i="47"/>
  <c r="L67" i="47"/>
  <c r="L72" i="47"/>
  <c r="L74" i="47"/>
  <c r="L76" i="47"/>
  <c r="L78" i="47"/>
  <c r="L82" i="47"/>
  <c r="L87" i="47"/>
  <c r="L89" i="47"/>
  <c r="L91" i="47"/>
  <c r="L94" i="47"/>
  <c r="L96" i="47"/>
  <c r="L98" i="47"/>
  <c r="L100" i="47"/>
  <c r="L102" i="47"/>
  <c r="L58" i="48"/>
  <c r="L62" i="48"/>
  <c r="L55" i="53"/>
  <c r="L79" i="53"/>
  <c r="L26" i="54"/>
  <c r="L30" i="54"/>
  <c r="L38" i="54"/>
  <c r="L10" i="46"/>
  <c r="L43" i="46"/>
  <c r="L70" i="46"/>
  <c r="L80" i="46"/>
  <c r="L82" i="46"/>
  <c r="L90" i="46"/>
  <c r="L94" i="46"/>
  <c r="L96" i="46"/>
  <c r="L98" i="46"/>
  <c r="L115" i="46"/>
  <c r="L77" i="47"/>
  <c r="L106" i="47"/>
  <c r="L17" i="48"/>
  <c r="L25" i="48"/>
  <c r="L35" i="48"/>
  <c r="L45" i="48"/>
  <c r="L47" i="48"/>
  <c r="L51" i="48"/>
  <c r="L53" i="48"/>
  <c r="L78" i="48"/>
  <c r="L80" i="48"/>
  <c r="L82" i="48"/>
  <c r="L84" i="48"/>
  <c r="L102" i="48"/>
  <c r="L122" i="48"/>
  <c r="L132" i="48"/>
  <c r="L27" i="49"/>
  <c r="L33" i="49"/>
  <c r="L37" i="49"/>
  <c r="L41" i="49"/>
  <c r="L43" i="49"/>
  <c r="L47" i="49"/>
  <c r="L49" i="49"/>
  <c r="L62" i="49"/>
  <c r="L64" i="49"/>
  <c r="L66" i="49"/>
  <c r="L68" i="49"/>
  <c r="L55" i="50"/>
  <c r="L64" i="50"/>
  <c r="L78" i="50"/>
  <c r="L31" i="51"/>
  <c r="L41" i="51"/>
  <c r="L78" i="51"/>
  <c r="L84" i="51"/>
  <c r="L92" i="51"/>
  <c r="L102" i="51"/>
  <c r="L109" i="51"/>
  <c r="L112" i="51"/>
  <c r="L124" i="51"/>
  <c r="L19" i="52"/>
  <c r="L31" i="52"/>
  <c r="L38" i="52"/>
  <c r="L57" i="52"/>
  <c r="L85" i="52"/>
  <c r="L93" i="52"/>
  <c r="L101" i="52"/>
  <c r="L107" i="52"/>
  <c r="L9" i="53"/>
  <c r="L103" i="53"/>
  <c r="L65" i="46"/>
  <c r="L99" i="47"/>
  <c r="L34" i="48"/>
  <c r="L40" i="48"/>
  <c r="L44" i="48"/>
  <c r="L85" i="48"/>
  <c r="L83" i="49"/>
  <c r="L90" i="49"/>
  <c r="L92" i="49"/>
  <c r="L38" i="50"/>
  <c r="L34" i="51"/>
  <c r="L47" i="52"/>
  <c r="L97" i="52"/>
  <c r="L97" i="53"/>
  <c r="J241" i="13"/>
  <c r="J236" i="13" s="1"/>
  <c r="J400" i="13"/>
  <c r="J351" i="13" s="1"/>
  <c r="J182" i="13"/>
  <c r="L75" i="45"/>
  <c r="L93" i="48"/>
  <c r="L26" i="49"/>
  <c r="L39" i="52"/>
  <c r="L58" i="52"/>
  <c r="L177" i="46"/>
  <c r="L189" i="46"/>
  <c r="L16" i="47"/>
  <c r="L26" i="47"/>
  <c r="L61" i="49"/>
  <c r="L71" i="49"/>
  <c r="L44" i="50"/>
  <c r="L115" i="51"/>
  <c r="L121" i="51"/>
  <c r="L42" i="53"/>
  <c r="L84" i="47"/>
  <c r="L110" i="47"/>
  <c r="L128" i="48"/>
  <c r="L160" i="44"/>
  <c r="L195" i="44"/>
  <c r="L17" i="47"/>
  <c r="L27" i="47"/>
  <c r="L63" i="47"/>
  <c r="L88" i="47"/>
  <c r="L92" i="47"/>
  <c r="L97" i="47"/>
  <c r="L101" i="47"/>
  <c r="L19" i="48"/>
  <c r="L46" i="48"/>
  <c r="L52" i="48"/>
  <c r="L77" i="48"/>
  <c r="L81" i="48"/>
  <c r="L18" i="52"/>
  <c r="L49" i="52"/>
  <c r="L132" i="46"/>
  <c r="L146" i="46"/>
  <c r="L80" i="47"/>
  <c r="L85" i="47"/>
  <c r="L107" i="47"/>
  <c r="L56" i="48"/>
  <c r="L60" i="48"/>
  <c r="L103" i="48"/>
  <c r="L111" i="48"/>
  <c r="L27" i="52"/>
  <c r="L232" i="44"/>
  <c r="L169" i="46"/>
  <c r="L175" i="46"/>
  <c r="L191" i="46"/>
  <c r="L129" i="48"/>
  <c r="L63" i="49"/>
  <c r="L72" i="52"/>
  <c r="L27" i="45"/>
  <c r="L50" i="47"/>
  <c r="L64" i="47"/>
  <c r="L73" i="47"/>
  <c r="L81" i="47"/>
  <c r="L108" i="47"/>
  <c r="L57" i="48"/>
  <c r="L61" i="48"/>
  <c r="L57" i="49"/>
  <c r="L89" i="51"/>
  <c r="L67" i="52"/>
  <c r="L170" i="46"/>
  <c r="L188" i="46"/>
  <c r="L192" i="46"/>
  <c r="L61" i="47"/>
  <c r="L90" i="47"/>
  <c r="L63" i="52"/>
  <c r="L75" i="52"/>
  <c r="L27" i="42"/>
  <c r="L30" i="42"/>
  <c r="L34" i="42"/>
  <c r="L55" i="43"/>
  <c r="L105" i="43"/>
  <c r="L245" i="43"/>
  <c r="L264" i="43"/>
  <c r="L292" i="43"/>
  <c r="L297" i="43"/>
  <c r="L27" i="44"/>
  <c r="L44" i="44"/>
  <c r="L114" i="44"/>
  <c r="L214" i="44"/>
  <c r="L231" i="44"/>
  <c r="L234" i="44"/>
  <c r="L252" i="44"/>
  <c r="J215" i="45"/>
  <c r="E18" i="41" s="1"/>
  <c r="L61" i="45"/>
  <c r="L88" i="45"/>
  <c r="L114" i="45"/>
  <c r="L140" i="45"/>
  <c r="L55" i="46"/>
  <c r="L67" i="46"/>
  <c r="L69" i="46"/>
  <c r="L77" i="46"/>
  <c r="L81" i="46"/>
  <c r="L95" i="46"/>
  <c r="L97" i="46"/>
  <c r="L99" i="46"/>
  <c r="L113" i="46"/>
  <c r="L122" i="46"/>
  <c r="K158" i="48"/>
  <c r="F26" i="41" s="1"/>
  <c r="L16" i="48"/>
  <c r="L89" i="52"/>
  <c r="K33" i="55"/>
  <c r="F38" i="41" s="1"/>
  <c r="L11" i="55"/>
  <c r="L13" i="55"/>
  <c r="I28" i="39"/>
  <c r="I73" i="39" s="1"/>
  <c r="I82" i="39" s="1"/>
  <c r="L170" i="43"/>
  <c r="L200" i="43"/>
  <c r="L261" i="43"/>
  <c r="L308" i="43"/>
  <c r="L61" i="44"/>
  <c r="L79" i="44"/>
  <c r="L151" i="44"/>
  <c r="L176" i="44"/>
  <c r="L271" i="44"/>
  <c r="L10" i="45"/>
  <c r="L30" i="45"/>
  <c r="L156" i="45"/>
  <c r="L171" i="45"/>
  <c r="L186" i="45"/>
  <c r="L203" i="45"/>
  <c r="L66" i="46"/>
  <c r="L127" i="46"/>
  <c r="L178" i="44"/>
  <c r="L29" i="55"/>
  <c r="L152" i="46"/>
  <c r="L187" i="46"/>
  <c r="L21" i="47"/>
  <c r="L23" i="47"/>
  <c r="L28" i="47"/>
  <c r="L30" i="47"/>
  <c r="L34" i="47"/>
  <c r="L38" i="47"/>
  <c r="L57" i="47"/>
  <c r="L59" i="47"/>
  <c r="L21" i="48"/>
  <c r="L23" i="48"/>
  <c r="L26" i="48"/>
  <c r="L30" i="48"/>
  <c r="L37" i="48"/>
  <c r="L39" i="48"/>
  <c r="L41" i="48"/>
  <c r="L65" i="48"/>
  <c r="L69" i="48"/>
  <c r="L73" i="48"/>
  <c r="L75" i="48"/>
  <c r="L86" i="48"/>
  <c r="L89" i="48"/>
  <c r="L96" i="48"/>
  <c r="L98" i="48"/>
  <c r="L101" i="48"/>
  <c r="L104" i="48"/>
  <c r="L106" i="48"/>
  <c r="L116" i="48"/>
  <c r="L118" i="48"/>
  <c r="L121" i="48"/>
  <c r="L124" i="48"/>
  <c r="L130" i="48"/>
  <c r="L18" i="49"/>
  <c r="L22" i="49"/>
  <c r="L24" i="49"/>
  <c r="L38" i="49"/>
  <c r="L40" i="49"/>
  <c r="L48" i="49"/>
  <c r="L53" i="49"/>
  <c r="L73" i="49"/>
  <c r="L77" i="49"/>
  <c r="L87" i="49"/>
  <c r="L99" i="49"/>
  <c r="L104" i="49"/>
  <c r="L112" i="49"/>
  <c r="L116" i="49"/>
  <c r="L23" i="50"/>
  <c r="L31" i="50"/>
  <c r="L48" i="50"/>
  <c r="L50" i="50"/>
  <c r="L54" i="50"/>
  <c r="L47" i="51"/>
  <c r="L29" i="52"/>
  <c r="L37" i="52"/>
  <c r="L44" i="52"/>
  <c r="L65" i="52"/>
  <c r="L71" i="52"/>
  <c r="L78" i="52"/>
  <c r="L94" i="52"/>
  <c r="L24" i="53"/>
  <c r="L67" i="53"/>
  <c r="L32" i="54"/>
  <c r="L36" i="54"/>
  <c r="L40" i="54"/>
  <c r="J111" i="52"/>
  <c r="E32" i="41" s="1"/>
  <c r="J111" i="53"/>
  <c r="E34" i="41" s="1"/>
  <c r="L19" i="55"/>
  <c r="L149" i="46"/>
  <c r="L173" i="46"/>
  <c r="L18" i="47"/>
  <c r="L20" i="47"/>
  <c r="L31" i="47"/>
  <c r="L51" i="47"/>
  <c r="L56" i="47"/>
  <c r="L58" i="47"/>
  <c r="L60" i="47"/>
  <c r="L62" i="47"/>
  <c r="L27" i="48"/>
  <c r="L31" i="48"/>
  <c r="L33" i="48"/>
  <c r="L36" i="48"/>
  <c r="L38" i="48"/>
  <c r="L68" i="48"/>
  <c r="L72" i="48"/>
  <c r="L88" i="48"/>
  <c r="L90" i="48"/>
  <c r="L92" i="48"/>
  <c r="L95" i="48"/>
  <c r="L97" i="48"/>
  <c r="L105" i="48"/>
  <c r="L107" i="48"/>
  <c r="L109" i="48"/>
  <c r="L112" i="48"/>
  <c r="L117" i="48"/>
  <c r="L127" i="48"/>
  <c r="L17" i="49"/>
  <c r="L19" i="49"/>
  <c r="L21" i="49"/>
  <c r="L52" i="49"/>
  <c r="L54" i="49"/>
  <c r="L56" i="49"/>
  <c r="L72" i="49"/>
  <c r="L78" i="49"/>
  <c r="L82" i="49"/>
  <c r="L84" i="49"/>
  <c r="L86" i="49"/>
  <c r="L89" i="49"/>
  <c r="L91" i="49"/>
  <c r="L103" i="49"/>
  <c r="L105" i="49"/>
  <c r="L113" i="49"/>
  <c r="L18" i="50"/>
  <c r="L27" i="50"/>
  <c r="L70" i="50"/>
  <c r="L51" i="51"/>
  <c r="L65" i="51"/>
  <c r="L96" i="51"/>
  <c r="L17" i="52"/>
  <c r="L26" i="52"/>
  <c r="L43" i="52"/>
  <c r="L59" i="52"/>
  <c r="L66" i="52"/>
  <c r="L81" i="52"/>
  <c r="L88" i="52"/>
  <c r="L95" i="52"/>
  <c r="L98" i="52"/>
  <c r="L102" i="52"/>
  <c r="K111" i="53"/>
  <c r="F34" i="41" s="1"/>
  <c r="L34" i="54"/>
  <c r="L42" i="54"/>
  <c r="L22" i="54"/>
  <c r="L18" i="54"/>
  <c r="L14" i="54"/>
  <c r="L12" i="54"/>
  <c r="L23" i="54"/>
  <c r="L19" i="54"/>
  <c r="L15" i="54"/>
  <c r="K46" i="54"/>
  <c r="F36" i="41" s="1"/>
  <c r="L10" i="54"/>
  <c r="L24" i="54"/>
  <c r="L20" i="54"/>
  <c r="L28" i="54"/>
  <c r="L21" i="51"/>
  <c r="L32" i="51"/>
  <c r="L35" i="51"/>
  <c r="L59" i="51"/>
  <c r="L70" i="51"/>
  <c r="L79" i="51"/>
  <c r="L90" i="51"/>
  <c r="L108" i="51"/>
  <c r="L117" i="51"/>
  <c r="L26" i="51"/>
  <c r="L38" i="51"/>
  <c r="L56" i="51"/>
  <c r="L71" i="51"/>
  <c r="L82" i="51"/>
  <c r="L91" i="51"/>
  <c r="L100" i="51"/>
  <c r="L118" i="51"/>
  <c r="L33" i="51"/>
  <c r="L88" i="51"/>
  <c r="L27" i="51"/>
  <c r="L52" i="51"/>
  <c r="L98" i="51"/>
  <c r="L49" i="50"/>
  <c r="L39" i="50"/>
  <c r="L65" i="50"/>
  <c r="L71" i="50"/>
  <c r="L67" i="50"/>
  <c r="L32" i="50"/>
  <c r="L40" i="50"/>
  <c r="L47" i="50"/>
  <c r="L77" i="50"/>
  <c r="L35" i="50"/>
  <c r="L25" i="49"/>
  <c r="L34" i="49"/>
  <c r="L94" i="49"/>
  <c r="L98" i="49"/>
  <c r="L117" i="49"/>
  <c r="L31" i="49"/>
  <c r="L42" i="49"/>
  <c r="L51" i="49"/>
  <c r="L55" i="49"/>
  <c r="L65" i="49"/>
  <c r="L74" i="49"/>
  <c r="L85" i="49"/>
  <c r="L102" i="49"/>
  <c r="L106" i="49"/>
  <c r="L35" i="49"/>
  <c r="L39" i="49"/>
  <c r="L95" i="49"/>
  <c r="L107" i="49"/>
  <c r="L114" i="49"/>
  <c r="J121" i="49"/>
  <c r="E30" i="41" s="1"/>
  <c r="L20" i="49"/>
  <c r="L23" i="49"/>
  <c r="L36" i="49"/>
  <c r="L67" i="49"/>
  <c r="L96" i="49"/>
  <c r="L100" i="49"/>
  <c r="L115" i="49"/>
  <c r="L28" i="49"/>
  <c r="L81" i="49"/>
  <c r="L88" i="46"/>
  <c r="L119" i="46"/>
  <c r="L124" i="46"/>
  <c r="L148" i="46"/>
  <c r="L154" i="46"/>
  <c r="L176" i="46"/>
  <c r="L181" i="46"/>
  <c r="L73" i="46"/>
  <c r="L130" i="46"/>
  <c r="L145" i="46"/>
  <c r="L155" i="46"/>
  <c r="L167" i="46"/>
  <c r="J196" i="46"/>
  <c r="E20" i="41" s="1"/>
  <c r="L89" i="46"/>
  <c r="L120" i="46"/>
  <c r="L182" i="46"/>
  <c r="L38" i="46"/>
  <c r="L68" i="46"/>
  <c r="L116" i="46"/>
  <c r="L183" i="46"/>
  <c r="L133" i="46"/>
  <c r="L85" i="46"/>
  <c r="L93" i="46"/>
  <c r="L117" i="46"/>
  <c r="L123" i="46"/>
  <c r="L147" i="46"/>
  <c r="L153" i="46"/>
  <c r="L166" i="46"/>
  <c r="L180" i="46"/>
  <c r="L23" i="42"/>
  <c r="L24" i="42"/>
  <c r="J41" i="42"/>
  <c r="E12" i="41" s="1"/>
  <c r="K41" i="42"/>
  <c r="F12" i="41" s="1"/>
  <c r="L14" i="42"/>
  <c r="L31" i="42"/>
  <c r="K311" i="43"/>
  <c r="F14" i="41" s="1"/>
  <c r="L10" i="43"/>
  <c r="L295" i="43"/>
  <c r="J312" i="44"/>
  <c r="E16" i="41" s="1"/>
  <c r="L42" i="44"/>
  <c r="L112" i="46"/>
  <c r="L99" i="48"/>
  <c r="L97" i="51"/>
  <c r="L193" i="44"/>
  <c r="L144" i="46"/>
  <c r="L108" i="48"/>
  <c r="L110" i="51"/>
  <c r="J33" i="55"/>
  <c r="E38" i="41" s="1"/>
  <c r="G38" i="41" s="1"/>
  <c r="L28" i="55"/>
  <c r="J85" i="50"/>
  <c r="E24" i="41" s="1"/>
  <c r="L17" i="50"/>
  <c r="L17" i="51"/>
  <c r="J130" i="51"/>
  <c r="E28" i="41" s="1"/>
  <c r="K111" i="52"/>
  <c r="F32" i="41" s="1"/>
  <c r="G32" i="41" s="1"/>
  <c r="L127" i="45"/>
  <c r="L57" i="46"/>
  <c r="L172" i="46"/>
  <c r="J158" i="48"/>
  <c r="E26" i="41" s="1"/>
  <c r="L22" i="48"/>
  <c r="L74" i="48"/>
  <c r="K85" i="50"/>
  <c r="F24" i="41" s="1"/>
  <c r="K130" i="51"/>
  <c r="F28" i="41" s="1"/>
  <c r="L73" i="51"/>
  <c r="L122" i="51"/>
  <c r="K312" i="44"/>
  <c r="F16" i="41" s="1"/>
  <c r="J311" i="43"/>
  <c r="E14" i="41" s="1"/>
  <c r="L221" i="43"/>
  <c r="L74" i="46"/>
  <c r="J111" i="47"/>
  <c r="E22" i="41" s="1"/>
  <c r="L32" i="48"/>
  <c r="L91" i="48"/>
  <c r="K121" i="49"/>
  <c r="F30" i="41" s="1"/>
  <c r="L85" i="51"/>
  <c r="L36" i="52"/>
  <c r="L77" i="52"/>
  <c r="J46" i="54"/>
  <c r="E36" i="41" s="1"/>
  <c r="K196" i="46"/>
  <c r="F20" i="41" s="1"/>
  <c r="G20" i="41" s="1"/>
  <c r="K215" i="45"/>
  <c r="F18" i="41" s="1"/>
  <c r="K111" i="47"/>
  <c r="F22" i="41" s="1"/>
  <c r="L16" i="49"/>
  <c r="I7" i="40"/>
  <c r="J80" i="39"/>
  <c r="E80" i="39" s="1"/>
  <c r="E78" i="39"/>
  <c r="H73" i="39"/>
  <c r="H82" i="39" s="1"/>
  <c r="L73" i="39"/>
  <c r="L82" i="39" s="1"/>
  <c r="E28" i="39"/>
  <c r="J73" i="39"/>
  <c r="N73" i="39"/>
  <c r="N82" i="39" s="1"/>
  <c r="L111" i="53" l="1"/>
  <c r="L158" i="48"/>
  <c r="L111" i="47"/>
  <c r="L311" i="43"/>
  <c r="G34" i="41"/>
  <c r="G26" i="41"/>
  <c r="G16" i="41"/>
  <c r="G30" i="41"/>
  <c r="L41" i="42"/>
  <c r="L215" i="45"/>
  <c r="G12" i="41"/>
  <c r="H7" i="40"/>
  <c r="J7" i="40" s="1"/>
  <c r="AG106" i="14" s="1"/>
  <c r="G28" i="41"/>
  <c r="L312" i="44"/>
  <c r="G18" i="41"/>
  <c r="G14" i="41"/>
  <c r="L46" i="54"/>
  <c r="L33" i="55"/>
  <c r="L121" i="49"/>
  <c r="G22" i="41"/>
  <c r="L111" i="52"/>
  <c r="L196" i="46"/>
  <c r="G36" i="41"/>
  <c r="L85" i="50"/>
  <c r="E41" i="41"/>
  <c r="G24" i="41"/>
  <c r="L130" i="51"/>
  <c r="F41" i="41"/>
  <c r="E73" i="39"/>
  <c r="J82" i="39"/>
  <c r="I114" i="38"/>
  <c r="I116" i="38" s="1"/>
  <c r="N113" i="38"/>
  <c r="N114" i="38" s="1"/>
  <c r="N116" i="38" s="1"/>
  <c r="L113" i="38"/>
  <c r="L114" i="38" s="1"/>
  <c r="L116" i="38" s="1"/>
  <c r="J113" i="38"/>
  <c r="J114" i="38" s="1"/>
  <c r="H113" i="38"/>
  <c r="H114" i="38" s="1"/>
  <c r="H116" i="38" s="1"/>
  <c r="I107" i="38"/>
  <c r="I109" i="38" s="1"/>
  <c r="N106" i="38"/>
  <c r="L106" i="38"/>
  <c r="J106" i="38"/>
  <c r="H106" i="38"/>
  <c r="N105" i="38"/>
  <c r="L105" i="38"/>
  <c r="J105" i="38"/>
  <c r="H105" i="38"/>
  <c r="N104" i="38"/>
  <c r="L104" i="38"/>
  <c r="J104" i="38"/>
  <c r="H104" i="38"/>
  <c r="N103" i="38"/>
  <c r="L103" i="38"/>
  <c r="J103" i="38"/>
  <c r="H103" i="38"/>
  <c r="N102" i="38"/>
  <c r="L102" i="38"/>
  <c r="J102" i="38"/>
  <c r="H102" i="38"/>
  <c r="N101" i="38"/>
  <c r="L101" i="38"/>
  <c r="J101" i="38"/>
  <c r="H101" i="38"/>
  <c r="N100" i="38"/>
  <c r="L100" i="38"/>
  <c r="J100" i="38"/>
  <c r="H100" i="38"/>
  <c r="N99" i="38"/>
  <c r="L99" i="38"/>
  <c r="J99" i="38"/>
  <c r="H99" i="38"/>
  <c r="N98" i="38"/>
  <c r="L98" i="38"/>
  <c r="J98" i="38"/>
  <c r="H98" i="38"/>
  <c r="N97" i="38"/>
  <c r="L97" i="38"/>
  <c r="J97" i="38"/>
  <c r="H97" i="38"/>
  <c r="N96" i="38"/>
  <c r="L96" i="38"/>
  <c r="J96" i="38"/>
  <c r="H96" i="38"/>
  <c r="N95" i="38"/>
  <c r="L95" i="38"/>
  <c r="J95" i="38"/>
  <c r="H95" i="38"/>
  <c r="N94" i="38"/>
  <c r="L94" i="38"/>
  <c r="J94" i="38"/>
  <c r="H94" i="38"/>
  <c r="N93" i="38"/>
  <c r="N107" i="38" s="1"/>
  <c r="N109" i="38" s="1"/>
  <c r="L93" i="38"/>
  <c r="J93" i="38"/>
  <c r="H93" i="38"/>
  <c r="I87" i="38"/>
  <c r="N86" i="38"/>
  <c r="N87" i="38" s="1"/>
  <c r="L86" i="38"/>
  <c r="L87" i="38" s="1"/>
  <c r="J86" i="38"/>
  <c r="J87" i="38" s="1"/>
  <c r="E87" i="38" s="1"/>
  <c r="H86" i="38"/>
  <c r="H87" i="38" s="1"/>
  <c r="N82" i="38"/>
  <c r="L82" i="38"/>
  <c r="J82" i="38"/>
  <c r="I82" i="38"/>
  <c r="N81" i="38"/>
  <c r="L81" i="38"/>
  <c r="J81" i="38"/>
  <c r="H81" i="38"/>
  <c r="N80" i="38"/>
  <c r="L80" i="38"/>
  <c r="J80" i="38"/>
  <c r="H80" i="38"/>
  <c r="N79" i="38"/>
  <c r="L79" i="38"/>
  <c r="J79" i="38"/>
  <c r="H79" i="38"/>
  <c r="N78" i="38"/>
  <c r="L78" i="38"/>
  <c r="J78" i="38"/>
  <c r="I78" i="38"/>
  <c r="N77" i="38"/>
  <c r="L77" i="38"/>
  <c r="J77" i="38"/>
  <c r="I77" i="38"/>
  <c r="N76" i="38"/>
  <c r="L76" i="38"/>
  <c r="J76" i="38"/>
  <c r="H76" i="38"/>
  <c r="N75" i="38"/>
  <c r="L75" i="38"/>
  <c r="J75" i="38"/>
  <c r="H75" i="38"/>
  <c r="N74" i="38"/>
  <c r="L74" i="38"/>
  <c r="J74" i="38"/>
  <c r="H74" i="38"/>
  <c r="N73" i="38"/>
  <c r="L73" i="38"/>
  <c r="J73" i="38"/>
  <c r="H73" i="38"/>
  <c r="N72" i="38"/>
  <c r="L72" i="38"/>
  <c r="J72" i="38"/>
  <c r="H72" i="38"/>
  <c r="N71" i="38"/>
  <c r="L71" i="38"/>
  <c r="J71" i="38"/>
  <c r="I71" i="38"/>
  <c r="N70" i="38"/>
  <c r="L70" i="38"/>
  <c r="J70" i="38"/>
  <c r="H70" i="38"/>
  <c r="N69" i="38"/>
  <c r="L69" i="38"/>
  <c r="J69" i="38"/>
  <c r="H69" i="38"/>
  <c r="N68" i="38"/>
  <c r="L68" i="38"/>
  <c r="J68" i="38"/>
  <c r="I68" i="38"/>
  <c r="N67" i="38"/>
  <c r="L67" i="38"/>
  <c r="J67" i="38"/>
  <c r="I67" i="38"/>
  <c r="N66" i="38"/>
  <c r="L66" i="38"/>
  <c r="J66" i="38"/>
  <c r="I66" i="38"/>
  <c r="N65" i="38"/>
  <c r="L65" i="38"/>
  <c r="J65" i="38"/>
  <c r="I65" i="38"/>
  <c r="N64" i="38"/>
  <c r="L64" i="38"/>
  <c r="J64" i="38"/>
  <c r="H64" i="38"/>
  <c r="N63" i="38"/>
  <c r="L63" i="38"/>
  <c r="J63" i="38"/>
  <c r="H63" i="38"/>
  <c r="N62" i="38"/>
  <c r="L62" i="38"/>
  <c r="J62" i="38"/>
  <c r="H62" i="38"/>
  <c r="N61" i="38"/>
  <c r="L61" i="38"/>
  <c r="J61" i="38"/>
  <c r="H61" i="38"/>
  <c r="N60" i="38"/>
  <c r="L60" i="38"/>
  <c r="J60" i="38"/>
  <c r="H60" i="38"/>
  <c r="N59" i="38"/>
  <c r="L59" i="38"/>
  <c r="J59" i="38"/>
  <c r="H59" i="38"/>
  <c r="N58" i="38"/>
  <c r="L58" i="38"/>
  <c r="J58" i="38"/>
  <c r="H58" i="38"/>
  <c r="N57" i="38"/>
  <c r="L57" i="38"/>
  <c r="J57" i="38"/>
  <c r="H57" i="38"/>
  <c r="N56" i="38"/>
  <c r="L56" i="38"/>
  <c r="J56" i="38"/>
  <c r="H56" i="38"/>
  <c r="N55" i="38"/>
  <c r="L55" i="38"/>
  <c r="J55" i="38"/>
  <c r="H55" i="38"/>
  <c r="N54" i="38"/>
  <c r="L54" i="38"/>
  <c r="J54" i="38"/>
  <c r="H54" i="38"/>
  <c r="N53" i="38"/>
  <c r="L53" i="38"/>
  <c r="J53" i="38"/>
  <c r="H53" i="38"/>
  <c r="N52" i="38"/>
  <c r="L52" i="38"/>
  <c r="J52" i="38"/>
  <c r="I52" i="38"/>
  <c r="N51" i="38"/>
  <c r="L51" i="38"/>
  <c r="J51" i="38"/>
  <c r="I51" i="38"/>
  <c r="N50" i="38"/>
  <c r="L50" i="38"/>
  <c r="J50" i="38"/>
  <c r="I50" i="38"/>
  <c r="N49" i="38"/>
  <c r="L49" i="38"/>
  <c r="J49" i="38"/>
  <c r="I49" i="38"/>
  <c r="N48" i="38"/>
  <c r="L48" i="38"/>
  <c r="J48" i="38"/>
  <c r="I48" i="38"/>
  <c r="N47" i="38"/>
  <c r="L47" i="38"/>
  <c r="J47" i="38"/>
  <c r="I47" i="38"/>
  <c r="N46" i="38"/>
  <c r="L46" i="38"/>
  <c r="J46" i="38"/>
  <c r="I46" i="38"/>
  <c r="N45" i="38"/>
  <c r="L45" i="38"/>
  <c r="J45" i="38"/>
  <c r="I45" i="38"/>
  <c r="N44" i="38"/>
  <c r="L44" i="38"/>
  <c r="J44" i="38"/>
  <c r="H44" i="38"/>
  <c r="N43" i="38"/>
  <c r="L43" i="38"/>
  <c r="J43" i="38"/>
  <c r="H43" i="38"/>
  <c r="N42" i="38"/>
  <c r="L42" i="38"/>
  <c r="J42" i="38"/>
  <c r="H42" i="38"/>
  <c r="N41" i="38"/>
  <c r="L41" i="38"/>
  <c r="J41" i="38"/>
  <c r="I41" i="38"/>
  <c r="N40" i="38"/>
  <c r="L40" i="38"/>
  <c r="J40" i="38"/>
  <c r="I40" i="38"/>
  <c r="N39" i="38"/>
  <c r="L39" i="38"/>
  <c r="J39" i="38"/>
  <c r="I39" i="38"/>
  <c r="N38" i="38"/>
  <c r="L38" i="38"/>
  <c r="J38" i="38"/>
  <c r="I38" i="38"/>
  <c r="N37" i="38"/>
  <c r="L37" i="38"/>
  <c r="J37" i="38"/>
  <c r="I37" i="38"/>
  <c r="N36" i="38"/>
  <c r="L36" i="38"/>
  <c r="J36" i="38"/>
  <c r="H36" i="38"/>
  <c r="I33" i="38"/>
  <c r="N32" i="38"/>
  <c r="N33" i="38" s="1"/>
  <c r="L32" i="38"/>
  <c r="L33" i="38" s="1"/>
  <c r="J32" i="38"/>
  <c r="J33" i="38" s="1"/>
  <c r="E33" i="38" s="1"/>
  <c r="H32" i="38"/>
  <c r="H33" i="38" s="1"/>
  <c r="N28" i="38"/>
  <c r="L28" i="38"/>
  <c r="J28" i="38"/>
  <c r="H28" i="38"/>
  <c r="N27" i="38"/>
  <c r="L27" i="38"/>
  <c r="J27" i="38"/>
  <c r="I27" i="38"/>
  <c r="N26" i="38"/>
  <c r="L26" i="38"/>
  <c r="J26" i="38"/>
  <c r="H26" i="38"/>
  <c r="N25" i="38"/>
  <c r="L25" i="38"/>
  <c r="J25" i="38"/>
  <c r="H25" i="38"/>
  <c r="N24" i="38"/>
  <c r="L24" i="38"/>
  <c r="J24" i="38"/>
  <c r="H24" i="38"/>
  <c r="N23" i="38"/>
  <c r="L23" i="38"/>
  <c r="J23" i="38"/>
  <c r="H23" i="38"/>
  <c r="N22" i="38"/>
  <c r="L22" i="38"/>
  <c r="J22" i="38"/>
  <c r="H22" i="38"/>
  <c r="N21" i="38"/>
  <c r="L21" i="38"/>
  <c r="J21" i="38"/>
  <c r="H21" i="38"/>
  <c r="N20" i="38"/>
  <c r="L20" i="38"/>
  <c r="J20" i="38"/>
  <c r="I20" i="38"/>
  <c r="N19" i="38"/>
  <c r="L19" i="38"/>
  <c r="J19" i="38"/>
  <c r="I19" i="38"/>
  <c r="N18" i="38"/>
  <c r="L18" i="38"/>
  <c r="J18" i="38"/>
  <c r="H18" i="38"/>
  <c r="N17" i="38"/>
  <c r="L17" i="38"/>
  <c r="J17" i="38"/>
  <c r="H17" i="38"/>
  <c r="N16" i="38"/>
  <c r="L16" i="38"/>
  <c r="J16" i="38"/>
  <c r="H16" i="38"/>
  <c r="N15" i="38"/>
  <c r="L15" i="38"/>
  <c r="J15" i="38"/>
  <c r="H15" i="38"/>
  <c r="N14" i="38"/>
  <c r="L14" i="38"/>
  <c r="J14" i="38"/>
  <c r="H14" i="38"/>
  <c r="L29" i="38" l="1"/>
  <c r="J29" i="38"/>
  <c r="E29" i="38" s="1"/>
  <c r="I83" i="38"/>
  <c r="H29" i="38"/>
  <c r="J107" i="38"/>
  <c r="L107" i="38"/>
  <c r="L109" i="38" s="1"/>
  <c r="N29" i="38"/>
  <c r="J83" i="38"/>
  <c r="E83" i="38" s="1"/>
  <c r="L83" i="38"/>
  <c r="H83" i="38"/>
  <c r="I29" i="38"/>
  <c r="N83" i="38"/>
  <c r="H107" i="38"/>
  <c r="H109" i="38" s="1"/>
  <c r="E82" i="39"/>
  <c r="AG107" i="14"/>
  <c r="G41" i="41"/>
  <c r="J116" i="38"/>
  <c r="E116" i="38" s="1"/>
  <c r="E114" i="38"/>
  <c r="L89" i="38"/>
  <c r="L118" i="38" s="1"/>
  <c r="J109" i="38"/>
  <c r="E109" i="38" s="1"/>
  <c r="E107" i="38"/>
  <c r="N89" i="38" l="1"/>
  <c r="N118" i="38" s="1"/>
  <c r="H89" i="38"/>
  <c r="H118" i="38" s="1"/>
  <c r="I89" i="38"/>
  <c r="I118" i="38" s="1"/>
  <c r="J89" i="38"/>
  <c r="J118" i="38" s="1"/>
  <c r="E89" i="38" l="1"/>
  <c r="E118" i="38"/>
  <c r="AG108" i="14"/>
  <c r="W68" i="37"/>
  <c r="N67" i="37"/>
  <c r="L67" i="37"/>
  <c r="J67" i="37"/>
  <c r="I67" i="37"/>
  <c r="I68" i="37" s="1"/>
  <c r="N66" i="37"/>
  <c r="L66" i="37"/>
  <c r="J66" i="37"/>
  <c r="H66" i="37"/>
  <c r="N65" i="37"/>
  <c r="L65" i="37"/>
  <c r="J65" i="37"/>
  <c r="H65" i="37"/>
  <c r="N64" i="37"/>
  <c r="L64" i="37"/>
  <c r="J64" i="37"/>
  <c r="H64" i="37"/>
  <c r="N63" i="37"/>
  <c r="L63" i="37"/>
  <c r="J63" i="37"/>
  <c r="H63" i="37"/>
  <c r="N62" i="37"/>
  <c r="L62" i="37"/>
  <c r="J62" i="37"/>
  <c r="H62" i="37"/>
  <c r="N61" i="37"/>
  <c r="L61" i="37"/>
  <c r="J61" i="37"/>
  <c r="H61" i="37"/>
  <c r="N60" i="37"/>
  <c r="N68" i="37" s="1"/>
  <c r="L60" i="37"/>
  <c r="L68" i="37" s="1"/>
  <c r="J60" i="37"/>
  <c r="H60" i="37"/>
  <c r="W57" i="37"/>
  <c r="N56" i="37"/>
  <c r="L56" i="37"/>
  <c r="J56" i="37"/>
  <c r="H56" i="37"/>
  <c r="N55" i="37"/>
  <c r="L55" i="37"/>
  <c r="J55" i="37"/>
  <c r="H55" i="37"/>
  <c r="N54" i="37"/>
  <c r="L54" i="37"/>
  <c r="J54" i="37"/>
  <c r="H54" i="37"/>
  <c r="N53" i="37"/>
  <c r="L53" i="37"/>
  <c r="J53" i="37"/>
  <c r="H53" i="37"/>
  <c r="N52" i="37"/>
  <c r="L52" i="37"/>
  <c r="J52" i="37"/>
  <c r="H52" i="37"/>
  <c r="N51" i="37"/>
  <c r="L51" i="37"/>
  <c r="J51" i="37"/>
  <c r="H51" i="37"/>
  <c r="N50" i="37"/>
  <c r="L50" i="37"/>
  <c r="J50" i="37"/>
  <c r="H50" i="37"/>
  <c r="N49" i="37"/>
  <c r="L49" i="37"/>
  <c r="J49" i="37"/>
  <c r="H49" i="37"/>
  <c r="N48" i="37"/>
  <c r="L48" i="37"/>
  <c r="J48" i="37"/>
  <c r="I48" i="37"/>
  <c r="N47" i="37"/>
  <c r="L47" i="37"/>
  <c r="J47" i="37"/>
  <c r="I47" i="37"/>
  <c r="N46" i="37"/>
  <c r="L46" i="37"/>
  <c r="J46" i="37"/>
  <c r="I46" i="37"/>
  <c r="N45" i="37"/>
  <c r="L45" i="37"/>
  <c r="J45" i="37"/>
  <c r="I45" i="37"/>
  <c r="N44" i="37"/>
  <c r="L44" i="37"/>
  <c r="J44" i="37"/>
  <c r="I44" i="37"/>
  <c r="N43" i="37"/>
  <c r="L43" i="37"/>
  <c r="J43" i="37"/>
  <c r="I43" i="37"/>
  <c r="N42" i="37"/>
  <c r="L42" i="37"/>
  <c r="J42" i="37"/>
  <c r="H42" i="37"/>
  <c r="N41" i="37"/>
  <c r="N57" i="37" s="1"/>
  <c r="L41" i="37"/>
  <c r="J41" i="37"/>
  <c r="H41" i="37"/>
  <c r="W38" i="37"/>
  <c r="I38" i="37"/>
  <c r="N37" i="37"/>
  <c r="L37" i="37"/>
  <c r="J37" i="37"/>
  <c r="H37" i="37"/>
  <c r="N36" i="37"/>
  <c r="L36" i="37"/>
  <c r="J36" i="37"/>
  <c r="H36" i="37"/>
  <c r="N35" i="37"/>
  <c r="L35" i="37"/>
  <c r="J35" i="37"/>
  <c r="H35" i="37"/>
  <c r="N34" i="37"/>
  <c r="L34" i="37"/>
  <c r="J34" i="37"/>
  <c r="H34" i="37"/>
  <c r="H38" i="37" s="1"/>
  <c r="W31" i="37"/>
  <c r="I31" i="37"/>
  <c r="N30" i="37"/>
  <c r="L30" i="37"/>
  <c r="J30" i="37"/>
  <c r="H30" i="37"/>
  <c r="N29" i="37"/>
  <c r="L29" i="37"/>
  <c r="L31" i="37" s="1"/>
  <c r="J29" i="37"/>
  <c r="J31" i="37" s="1"/>
  <c r="E31" i="37" s="1"/>
  <c r="H29" i="37"/>
  <c r="W26" i="37"/>
  <c r="N25" i="37"/>
  <c r="L25" i="37"/>
  <c r="J25" i="37"/>
  <c r="I25" i="37"/>
  <c r="I26" i="37" s="1"/>
  <c r="N24" i="37"/>
  <c r="L24" i="37"/>
  <c r="J24" i="37"/>
  <c r="H24" i="37"/>
  <c r="N23" i="37"/>
  <c r="L23" i="37"/>
  <c r="J23" i="37"/>
  <c r="H23" i="37"/>
  <c r="N22" i="37"/>
  <c r="L22" i="37"/>
  <c r="J22" i="37"/>
  <c r="H22" i="37"/>
  <c r="N21" i="37"/>
  <c r="L21" i="37"/>
  <c r="J21" i="37"/>
  <c r="H21" i="37"/>
  <c r="N20" i="37"/>
  <c r="L20" i="37"/>
  <c r="J20" i="37"/>
  <c r="H20" i="37"/>
  <c r="N19" i="37"/>
  <c r="L19" i="37"/>
  <c r="J19" i="37"/>
  <c r="H19" i="37"/>
  <c r="N18" i="37"/>
  <c r="L18" i="37"/>
  <c r="J18" i="37"/>
  <c r="H18" i="37"/>
  <c r="N17" i="37"/>
  <c r="L17" i="37"/>
  <c r="J17" i="37"/>
  <c r="H17" i="37"/>
  <c r="N16" i="37"/>
  <c r="L16" i="37"/>
  <c r="J16" i="37"/>
  <c r="H16" i="37"/>
  <c r="N15" i="37"/>
  <c r="L15" i="37"/>
  <c r="J15" i="37"/>
  <c r="H15" i="37"/>
  <c r="N14" i="37"/>
  <c r="N26" i="37" s="1"/>
  <c r="L14" i="37"/>
  <c r="L26" i="37" s="1"/>
  <c r="J14" i="37"/>
  <c r="H14" i="37"/>
  <c r="D8" i="37"/>
  <c r="H26" i="37" l="1"/>
  <c r="J26" i="37"/>
  <c r="N31" i="37"/>
  <c r="N38" i="37"/>
  <c r="N70" i="37" s="1"/>
  <c r="N72" i="37" s="1"/>
  <c r="H31" i="37"/>
  <c r="L38" i="37"/>
  <c r="H57" i="37"/>
  <c r="I57" i="37"/>
  <c r="I70" i="37" s="1"/>
  <c r="I72" i="37" s="1"/>
  <c r="J57" i="37"/>
  <c r="E57" i="37" s="1"/>
  <c r="L57" i="37"/>
  <c r="J68" i="37"/>
  <c r="E68" i="37" s="1"/>
  <c r="J38" i="37"/>
  <c r="E38" i="37" s="1"/>
  <c r="W70" i="37"/>
  <c r="W72" i="37" s="1"/>
  <c r="H68" i="37"/>
  <c r="E26" i="37"/>
  <c r="L70" i="37" l="1"/>
  <c r="L72" i="37" s="1"/>
  <c r="H70" i="37"/>
  <c r="H72" i="37" s="1"/>
  <c r="J70" i="37"/>
  <c r="J72" i="37" s="1"/>
  <c r="W109" i="36"/>
  <c r="I109" i="36"/>
  <c r="N108" i="36"/>
  <c r="N109" i="36" s="1"/>
  <c r="L108" i="36"/>
  <c r="L109" i="36" s="1"/>
  <c r="J108" i="36"/>
  <c r="J109" i="36" s="1"/>
  <c r="E109" i="36" s="1"/>
  <c r="H108" i="36"/>
  <c r="H109" i="36" s="1"/>
  <c r="W105" i="36"/>
  <c r="N104" i="36"/>
  <c r="L104" i="36"/>
  <c r="J104" i="36"/>
  <c r="I104" i="36"/>
  <c r="I105" i="36" s="1"/>
  <c r="I111" i="36" s="1"/>
  <c r="N103" i="36"/>
  <c r="N105" i="36" s="1"/>
  <c r="L103" i="36"/>
  <c r="L105" i="36" s="1"/>
  <c r="J103" i="36"/>
  <c r="H103" i="36"/>
  <c r="H105" i="36" s="1"/>
  <c r="W97" i="36"/>
  <c r="H97" i="36"/>
  <c r="N96" i="36"/>
  <c r="L96" i="36"/>
  <c r="J96" i="36"/>
  <c r="I96" i="36"/>
  <c r="N95" i="36"/>
  <c r="L95" i="36"/>
  <c r="J95" i="36"/>
  <c r="I95" i="36"/>
  <c r="W92" i="36"/>
  <c r="I92" i="36"/>
  <c r="N91" i="36"/>
  <c r="N92" i="36" s="1"/>
  <c r="L91" i="36"/>
  <c r="L92" i="36" s="1"/>
  <c r="J91" i="36"/>
  <c r="J92" i="36" s="1"/>
  <c r="E92" i="36" s="1"/>
  <c r="H91" i="36"/>
  <c r="H92" i="36" s="1"/>
  <c r="W88" i="36"/>
  <c r="N87" i="36"/>
  <c r="L87" i="36"/>
  <c r="J87" i="36"/>
  <c r="H87" i="36"/>
  <c r="N86" i="36"/>
  <c r="L86" i="36"/>
  <c r="J86" i="36"/>
  <c r="I86" i="36"/>
  <c r="N85" i="36"/>
  <c r="L85" i="36"/>
  <c r="J85" i="36"/>
  <c r="I85" i="36"/>
  <c r="N84" i="36"/>
  <c r="L84" i="36"/>
  <c r="J84" i="36"/>
  <c r="H84" i="36"/>
  <c r="N83" i="36"/>
  <c r="L83" i="36"/>
  <c r="J83" i="36"/>
  <c r="H83" i="36"/>
  <c r="N82" i="36"/>
  <c r="L82" i="36"/>
  <c r="J82" i="36"/>
  <c r="H82" i="36"/>
  <c r="N81" i="36"/>
  <c r="L81" i="36"/>
  <c r="J81" i="36"/>
  <c r="H81" i="36"/>
  <c r="N80" i="36"/>
  <c r="N88" i="36" s="1"/>
  <c r="L80" i="36"/>
  <c r="L88" i="36" s="1"/>
  <c r="J80" i="36"/>
  <c r="H80" i="36"/>
  <c r="W77" i="36"/>
  <c r="I77" i="36"/>
  <c r="N76" i="36"/>
  <c r="N77" i="36" s="1"/>
  <c r="L76" i="36"/>
  <c r="L77" i="36" s="1"/>
  <c r="J76" i="36"/>
  <c r="J77" i="36" s="1"/>
  <c r="H76" i="36"/>
  <c r="H77" i="36" s="1"/>
  <c r="W70" i="36"/>
  <c r="N69" i="36"/>
  <c r="L69" i="36"/>
  <c r="J69" i="36"/>
  <c r="I69" i="36"/>
  <c r="N68" i="36"/>
  <c r="L68" i="36"/>
  <c r="J68" i="36"/>
  <c r="I68" i="36"/>
  <c r="N67" i="36"/>
  <c r="L67" i="36"/>
  <c r="J67" i="36"/>
  <c r="H67" i="36"/>
  <c r="N66" i="36"/>
  <c r="N70" i="36" s="1"/>
  <c r="L66" i="36"/>
  <c r="L70" i="36" s="1"/>
  <c r="J66" i="36"/>
  <c r="J70" i="36" s="1"/>
  <c r="E70" i="36" s="1"/>
  <c r="H66" i="36"/>
  <c r="W63" i="36"/>
  <c r="N62" i="36"/>
  <c r="L62" i="36"/>
  <c r="J62" i="36"/>
  <c r="H62" i="36"/>
  <c r="N61" i="36"/>
  <c r="L61" i="36"/>
  <c r="J61" i="36"/>
  <c r="H61" i="36"/>
  <c r="N60" i="36"/>
  <c r="L60" i="36"/>
  <c r="J60" i="36"/>
  <c r="H60" i="36"/>
  <c r="N59" i="36"/>
  <c r="L59" i="36"/>
  <c r="J59" i="36"/>
  <c r="H59" i="36"/>
  <c r="N58" i="36"/>
  <c r="L58" i="36"/>
  <c r="J58" i="36"/>
  <c r="H58" i="36"/>
  <c r="N57" i="36"/>
  <c r="L57" i="36"/>
  <c r="J57" i="36"/>
  <c r="H57" i="36"/>
  <c r="N56" i="36"/>
  <c r="L56" i="36"/>
  <c r="J56" i="36"/>
  <c r="H56" i="36"/>
  <c r="N55" i="36"/>
  <c r="L55" i="36"/>
  <c r="J55" i="36"/>
  <c r="H55" i="36"/>
  <c r="N54" i="36"/>
  <c r="L54" i="36"/>
  <c r="J54" i="36"/>
  <c r="H54" i="36"/>
  <c r="N53" i="36"/>
  <c r="L53" i="36"/>
  <c r="J53" i="36"/>
  <c r="I53" i="36"/>
  <c r="N52" i="36"/>
  <c r="L52" i="36"/>
  <c r="J52" i="36"/>
  <c r="H52" i="36"/>
  <c r="N51" i="36"/>
  <c r="L51" i="36"/>
  <c r="J51" i="36"/>
  <c r="I51" i="36"/>
  <c r="N50" i="36"/>
  <c r="L50" i="36"/>
  <c r="J50" i="36"/>
  <c r="I50" i="36"/>
  <c r="N49" i="36"/>
  <c r="L49" i="36"/>
  <c r="J49" i="36"/>
  <c r="I49" i="36"/>
  <c r="N48" i="36"/>
  <c r="L48" i="36"/>
  <c r="J48" i="36"/>
  <c r="I48" i="36"/>
  <c r="N47" i="36"/>
  <c r="L47" i="36"/>
  <c r="J47" i="36"/>
  <c r="I47" i="36"/>
  <c r="N46" i="36"/>
  <c r="L46" i="36"/>
  <c r="J46" i="36"/>
  <c r="I46" i="36"/>
  <c r="N45" i="36"/>
  <c r="L45" i="36"/>
  <c r="J45" i="36"/>
  <c r="I45" i="36"/>
  <c r="N44" i="36"/>
  <c r="L44" i="36"/>
  <c r="J44" i="36"/>
  <c r="H44" i="36"/>
  <c r="H63" i="36" s="1"/>
  <c r="W41" i="36"/>
  <c r="N40" i="36"/>
  <c r="L40" i="36"/>
  <c r="J40" i="36"/>
  <c r="I40" i="36"/>
  <c r="I41" i="36" s="1"/>
  <c r="N39" i="36"/>
  <c r="L39" i="36"/>
  <c r="J39" i="36"/>
  <c r="J41" i="36" s="1"/>
  <c r="E41" i="36" s="1"/>
  <c r="H39" i="36"/>
  <c r="H41" i="36" s="1"/>
  <c r="W36" i="36"/>
  <c r="I36" i="36"/>
  <c r="N35" i="36"/>
  <c r="L35" i="36"/>
  <c r="J35" i="36"/>
  <c r="H35" i="36"/>
  <c r="N34" i="36"/>
  <c r="N36" i="36" s="1"/>
  <c r="L34" i="36"/>
  <c r="L36" i="36" s="1"/>
  <c r="J34" i="36"/>
  <c r="H34" i="36"/>
  <c r="W31" i="36"/>
  <c r="I31" i="36"/>
  <c r="N30" i="36"/>
  <c r="N31" i="36" s="1"/>
  <c r="L30" i="36"/>
  <c r="L31" i="36" s="1"/>
  <c r="J30" i="36"/>
  <c r="J31" i="36" s="1"/>
  <c r="E31" i="36" s="1"/>
  <c r="H30" i="36"/>
  <c r="H31" i="36" s="1"/>
  <c r="W27" i="36"/>
  <c r="N26" i="36"/>
  <c r="L26" i="36"/>
  <c r="J26" i="36"/>
  <c r="H26" i="36"/>
  <c r="N25" i="36"/>
  <c r="L25" i="36"/>
  <c r="J25" i="36"/>
  <c r="H25" i="36"/>
  <c r="N24" i="36"/>
  <c r="L24" i="36"/>
  <c r="J24" i="36"/>
  <c r="H24" i="36"/>
  <c r="N23" i="36"/>
  <c r="L23" i="36"/>
  <c r="J23" i="36"/>
  <c r="H23" i="36"/>
  <c r="N22" i="36"/>
  <c r="L22" i="36"/>
  <c r="J22" i="36"/>
  <c r="H22" i="36"/>
  <c r="N21" i="36"/>
  <c r="L21" i="36"/>
  <c r="J21" i="36"/>
  <c r="H21" i="36"/>
  <c r="N20" i="36"/>
  <c r="L20" i="36"/>
  <c r="J20" i="36"/>
  <c r="H20" i="36"/>
  <c r="N19" i="36"/>
  <c r="L19" i="36"/>
  <c r="J19" i="36"/>
  <c r="H19" i="36"/>
  <c r="N18" i="36"/>
  <c r="L18" i="36"/>
  <c r="J18" i="36"/>
  <c r="H18" i="36"/>
  <c r="N17" i="36"/>
  <c r="L17" i="36"/>
  <c r="J17" i="36"/>
  <c r="H17" i="36"/>
  <c r="N16" i="36"/>
  <c r="L16" i="36"/>
  <c r="J16" i="36"/>
  <c r="H16" i="36"/>
  <c r="N15" i="36"/>
  <c r="L15" i="36"/>
  <c r="J15" i="36"/>
  <c r="I15" i="36"/>
  <c r="I27" i="36" s="1"/>
  <c r="N14" i="36"/>
  <c r="L14" i="36"/>
  <c r="J14" i="36"/>
  <c r="H14" i="36"/>
  <c r="D8" i="36"/>
  <c r="L41" i="36" l="1"/>
  <c r="J63" i="36"/>
  <c r="E63" i="36" s="1"/>
  <c r="N41" i="36"/>
  <c r="W72" i="36"/>
  <c r="E70" i="37"/>
  <c r="J27" i="36"/>
  <c r="E27" i="36" s="1"/>
  <c r="L63" i="36"/>
  <c r="L27" i="36"/>
  <c r="N63" i="36"/>
  <c r="I97" i="36"/>
  <c r="H27" i="36"/>
  <c r="N27" i="36"/>
  <c r="H36" i="36"/>
  <c r="I63" i="36"/>
  <c r="H88" i="36"/>
  <c r="I88" i="36"/>
  <c r="J97" i="36"/>
  <c r="E97" i="36" s="1"/>
  <c r="J36" i="36"/>
  <c r="E36" i="36" s="1"/>
  <c r="H70" i="36"/>
  <c r="I70" i="36"/>
  <c r="J88" i="36"/>
  <c r="E88" i="36" s="1"/>
  <c r="L97" i="36"/>
  <c r="L99" i="36" s="1"/>
  <c r="W111" i="36"/>
  <c r="N97" i="36"/>
  <c r="N99" i="36" s="1"/>
  <c r="J105" i="36"/>
  <c r="E105" i="36" s="1"/>
  <c r="W99" i="36"/>
  <c r="N111" i="36"/>
  <c r="E72" i="37"/>
  <c r="AG109" i="14"/>
  <c r="L111" i="36"/>
  <c r="H99" i="36"/>
  <c r="H111" i="36"/>
  <c r="J111" i="36"/>
  <c r="E111" i="36" s="1"/>
  <c r="E77" i="36"/>
  <c r="I99" i="36" l="1"/>
  <c r="J72" i="36"/>
  <c r="W113" i="36"/>
  <c r="I72" i="36"/>
  <c r="I113" i="36" s="1"/>
  <c r="N72" i="36"/>
  <c r="L72" i="36"/>
  <c r="L113" i="36" s="1"/>
  <c r="H72" i="36"/>
  <c r="H113" i="36" s="1"/>
  <c r="J99" i="36"/>
  <c r="E99" i="36" s="1"/>
  <c r="N113" i="36"/>
  <c r="E72" i="36"/>
  <c r="W94" i="35"/>
  <c r="W96" i="35" s="1"/>
  <c r="N93" i="35"/>
  <c r="L93" i="35"/>
  <c r="J93" i="35"/>
  <c r="I93" i="35"/>
  <c r="I94" i="35" s="1"/>
  <c r="I96" i="35" s="1"/>
  <c r="N92" i="35"/>
  <c r="L92" i="35"/>
  <c r="J92" i="35"/>
  <c r="H92" i="35"/>
  <c r="H94" i="35" s="1"/>
  <c r="H96" i="35" s="1"/>
  <c r="W86" i="35"/>
  <c r="I86" i="35"/>
  <c r="N85" i="35"/>
  <c r="L85" i="35"/>
  <c r="J85" i="35"/>
  <c r="H85" i="35"/>
  <c r="N84" i="35"/>
  <c r="L84" i="35"/>
  <c r="J84" i="35"/>
  <c r="H84" i="35"/>
  <c r="N83" i="35"/>
  <c r="L83" i="35"/>
  <c r="J83" i="35"/>
  <c r="H83" i="35"/>
  <c r="W80" i="35"/>
  <c r="N79" i="35"/>
  <c r="L79" i="35"/>
  <c r="J79" i="35"/>
  <c r="I79" i="35"/>
  <c r="N78" i="35"/>
  <c r="L78" i="35"/>
  <c r="J78" i="35"/>
  <c r="H78" i="35"/>
  <c r="N77" i="35"/>
  <c r="L77" i="35"/>
  <c r="J77" i="35"/>
  <c r="I77" i="35"/>
  <c r="N76" i="35"/>
  <c r="L76" i="35"/>
  <c r="J76" i="35"/>
  <c r="I76" i="35"/>
  <c r="N75" i="35"/>
  <c r="L75" i="35"/>
  <c r="J75" i="35"/>
  <c r="H75" i="35"/>
  <c r="N74" i="35"/>
  <c r="L74" i="35"/>
  <c r="J74" i="35"/>
  <c r="H74" i="35"/>
  <c r="N73" i="35"/>
  <c r="L73" i="35"/>
  <c r="J73" i="35"/>
  <c r="H73" i="35"/>
  <c r="N72" i="35"/>
  <c r="L72" i="35"/>
  <c r="J72" i="35"/>
  <c r="H72" i="35"/>
  <c r="N71" i="35"/>
  <c r="L71" i="35"/>
  <c r="J71" i="35"/>
  <c r="I71" i="35"/>
  <c r="N70" i="35"/>
  <c r="L70" i="35"/>
  <c r="J70" i="35"/>
  <c r="I70" i="35"/>
  <c r="N69" i="35"/>
  <c r="L69" i="35"/>
  <c r="J69" i="35"/>
  <c r="I69" i="35"/>
  <c r="N68" i="35"/>
  <c r="L68" i="35"/>
  <c r="J68" i="35"/>
  <c r="I68" i="35"/>
  <c r="N67" i="35"/>
  <c r="L67" i="35"/>
  <c r="J67" i="35"/>
  <c r="H67" i="35"/>
  <c r="N66" i="35"/>
  <c r="L66" i="35"/>
  <c r="J66" i="35"/>
  <c r="I66" i="35"/>
  <c r="N65" i="35"/>
  <c r="L65" i="35"/>
  <c r="J65" i="35"/>
  <c r="I65" i="35"/>
  <c r="N64" i="35"/>
  <c r="L64" i="35"/>
  <c r="J64" i="35"/>
  <c r="H64" i="35"/>
  <c r="N63" i="35"/>
  <c r="L63" i="35"/>
  <c r="J63" i="35"/>
  <c r="I63" i="35"/>
  <c r="N62" i="35"/>
  <c r="L62" i="35"/>
  <c r="J62" i="35"/>
  <c r="I62" i="35"/>
  <c r="N61" i="35"/>
  <c r="L61" i="35"/>
  <c r="J61" i="35"/>
  <c r="I61" i="35"/>
  <c r="N60" i="35"/>
  <c r="L60" i="35"/>
  <c r="J60" i="35"/>
  <c r="I60" i="35"/>
  <c r="N59" i="35"/>
  <c r="L59" i="35"/>
  <c r="J59" i="35"/>
  <c r="H59" i="35"/>
  <c r="N58" i="35"/>
  <c r="L58" i="35"/>
  <c r="J58" i="35"/>
  <c r="H58" i="35"/>
  <c r="N57" i="35"/>
  <c r="L57" i="35"/>
  <c r="J57" i="35"/>
  <c r="H57" i="35"/>
  <c r="N56" i="35"/>
  <c r="L56" i="35"/>
  <c r="J56" i="35"/>
  <c r="H56" i="35"/>
  <c r="N55" i="35"/>
  <c r="L55" i="35"/>
  <c r="J55" i="35"/>
  <c r="I55" i="35"/>
  <c r="N54" i="35"/>
  <c r="L54" i="35"/>
  <c r="J54" i="35"/>
  <c r="H54" i="35"/>
  <c r="N53" i="35"/>
  <c r="L53" i="35"/>
  <c r="J53" i="35"/>
  <c r="H53" i="35"/>
  <c r="N52" i="35"/>
  <c r="L52" i="35"/>
  <c r="J52" i="35"/>
  <c r="H52" i="35"/>
  <c r="N51" i="35"/>
  <c r="L51" i="35"/>
  <c r="J51" i="35"/>
  <c r="H51" i="35"/>
  <c r="N50" i="35"/>
  <c r="L50" i="35"/>
  <c r="J50" i="35"/>
  <c r="I50" i="35"/>
  <c r="N49" i="35"/>
  <c r="L49" i="35"/>
  <c r="J49" i="35"/>
  <c r="I49" i="35"/>
  <c r="N48" i="35"/>
  <c r="L48" i="35"/>
  <c r="J48" i="35"/>
  <c r="I48" i="35"/>
  <c r="N47" i="35"/>
  <c r="L47" i="35"/>
  <c r="J47" i="35"/>
  <c r="I47" i="35"/>
  <c r="N46" i="35"/>
  <c r="L46" i="35"/>
  <c r="J46" i="35"/>
  <c r="I46" i="35"/>
  <c r="N45" i="35"/>
  <c r="L45" i="35"/>
  <c r="J45" i="35"/>
  <c r="I45" i="35"/>
  <c r="N44" i="35"/>
  <c r="L44" i="35"/>
  <c r="J44" i="35"/>
  <c r="H44" i="35"/>
  <c r="N43" i="35"/>
  <c r="L43" i="35"/>
  <c r="J43" i="35"/>
  <c r="H43" i="35"/>
  <c r="N42" i="35"/>
  <c r="L42" i="35"/>
  <c r="J42" i="35"/>
  <c r="H42" i="35"/>
  <c r="W39" i="35"/>
  <c r="N38" i="35"/>
  <c r="L38" i="35"/>
  <c r="J38" i="35"/>
  <c r="I38" i="35"/>
  <c r="N37" i="35"/>
  <c r="L37" i="35"/>
  <c r="J37" i="35"/>
  <c r="I37" i="35"/>
  <c r="N36" i="35"/>
  <c r="L36" i="35"/>
  <c r="J36" i="35"/>
  <c r="I36" i="35"/>
  <c r="N35" i="35"/>
  <c r="L35" i="35"/>
  <c r="J35" i="35"/>
  <c r="I35" i="35"/>
  <c r="N34" i="35"/>
  <c r="L34" i="35"/>
  <c r="J34" i="35"/>
  <c r="H34" i="35"/>
  <c r="N33" i="35"/>
  <c r="L33" i="35"/>
  <c r="J33" i="35"/>
  <c r="H33" i="35"/>
  <c r="W30" i="35"/>
  <c r="N29" i="35"/>
  <c r="L29" i="35"/>
  <c r="J29" i="35"/>
  <c r="H29" i="35"/>
  <c r="N28" i="35"/>
  <c r="L28" i="35"/>
  <c r="J28" i="35"/>
  <c r="I28" i="35"/>
  <c r="N27" i="35"/>
  <c r="L27" i="35"/>
  <c r="J27" i="35"/>
  <c r="I27" i="35"/>
  <c r="N26" i="35"/>
  <c r="L26" i="35"/>
  <c r="J26" i="35"/>
  <c r="I26" i="35"/>
  <c r="N25" i="35"/>
  <c r="L25" i="35"/>
  <c r="J25" i="35"/>
  <c r="H25" i="35"/>
  <c r="N24" i="35"/>
  <c r="L24" i="35"/>
  <c r="J24" i="35"/>
  <c r="H24" i="35"/>
  <c r="N23" i="35"/>
  <c r="L23" i="35"/>
  <c r="J23" i="35"/>
  <c r="H23" i="35"/>
  <c r="N22" i="35"/>
  <c r="L22" i="35"/>
  <c r="J22" i="35"/>
  <c r="H22" i="35"/>
  <c r="N21" i="35"/>
  <c r="L21" i="35"/>
  <c r="J21" i="35"/>
  <c r="H21" i="35"/>
  <c r="N20" i="35"/>
  <c r="L20" i="35"/>
  <c r="J20" i="35"/>
  <c r="H20" i="35"/>
  <c r="N19" i="35"/>
  <c r="L19" i="35"/>
  <c r="J19" i="35"/>
  <c r="H19" i="35"/>
  <c r="N18" i="35"/>
  <c r="L18" i="35"/>
  <c r="J18" i="35"/>
  <c r="H18" i="35"/>
  <c r="N17" i="35"/>
  <c r="L17" i="35"/>
  <c r="J17" i="35"/>
  <c r="H17" i="35"/>
  <c r="N16" i="35"/>
  <c r="L16" i="35"/>
  <c r="J16" i="35"/>
  <c r="H16" i="35"/>
  <c r="N15" i="35"/>
  <c r="L15" i="35"/>
  <c r="J15" i="35"/>
  <c r="H15" i="35"/>
  <c r="N14" i="35"/>
  <c r="N30" i="35" s="1"/>
  <c r="L14" i="35"/>
  <c r="L30" i="35" s="1"/>
  <c r="J14" i="35"/>
  <c r="H14" i="35"/>
  <c r="D8" i="35"/>
  <c r="J80" i="35" l="1"/>
  <c r="E80" i="35" s="1"/>
  <c r="H39" i="35"/>
  <c r="I39" i="35"/>
  <c r="H80" i="35"/>
  <c r="J94" i="35"/>
  <c r="J96" i="35" s="1"/>
  <c r="E96" i="35" s="1"/>
  <c r="H86" i="35"/>
  <c r="L94" i="35"/>
  <c r="L96" i="35" s="1"/>
  <c r="J113" i="36"/>
  <c r="E113" i="36" s="1"/>
  <c r="L39" i="35"/>
  <c r="L88" i="35" s="1"/>
  <c r="L98" i="35" s="1"/>
  <c r="N39" i="35"/>
  <c r="L80" i="35"/>
  <c r="J86" i="35"/>
  <c r="E86" i="35" s="1"/>
  <c r="N94" i="35"/>
  <c r="N96" i="35" s="1"/>
  <c r="N80" i="35"/>
  <c r="L86" i="35"/>
  <c r="I80" i="35"/>
  <c r="N86" i="35"/>
  <c r="H30" i="35"/>
  <c r="J30" i="35"/>
  <c r="E30" i="35" s="1"/>
  <c r="I30" i="35"/>
  <c r="W88" i="35"/>
  <c r="W98" i="35" s="1"/>
  <c r="N88" i="35"/>
  <c r="N98" i="35" s="1"/>
  <c r="J39" i="35"/>
  <c r="E39" i="35" s="1"/>
  <c r="E94" i="35"/>
  <c r="H88" i="35" l="1"/>
  <c r="H98" i="35" s="1"/>
  <c r="AG110" i="14"/>
  <c r="I88" i="35"/>
  <c r="I98" i="35" s="1"/>
  <c r="J88" i="35"/>
  <c r="J98" i="35" s="1"/>
  <c r="W109" i="34"/>
  <c r="I109" i="34"/>
  <c r="N108" i="34"/>
  <c r="N109" i="34" s="1"/>
  <c r="L108" i="34"/>
  <c r="L109" i="34" s="1"/>
  <c r="J108" i="34"/>
  <c r="J109" i="34" s="1"/>
  <c r="E109" i="34" s="1"/>
  <c r="H108" i="34"/>
  <c r="H109" i="34" s="1"/>
  <c r="W105" i="34"/>
  <c r="W111" i="34" s="1"/>
  <c r="N104" i="34"/>
  <c r="L104" i="34"/>
  <c r="J104" i="34"/>
  <c r="I104" i="34"/>
  <c r="N103" i="34"/>
  <c r="L103" i="34"/>
  <c r="J103" i="34"/>
  <c r="H103" i="34"/>
  <c r="N102" i="34"/>
  <c r="L102" i="34"/>
  <c r="J102" i="34"/>
  <c r="H102" i="34"/>
  <c r="N101" i="34"/>
  <c r="L101" i="34"/>
  <c r="J101" i="34"/>
  <c r="H101" i="34"/>
  <c r="N100" i="34"/>
  <c r="L100" i="34"/>
  <c r="J100" i="34"/>
  <c r="I100" i="34"/>
  <c r="N99" i="34"/>
  <c r="L99" i="34"/>
  <c r="J99" i="34"/>
  <c r="I99" i="34"/>
  <c r="N98" i="34"/>
  <c r="L98" i="34"/>
  <c r="J98" i="34"/>
  <c r="H98" i="34"/>
  <c r="N97" i="34"/>
  <c r="L97" i="34"/>
  <c r="J97" i="34"/>
  <c r="H97" i="34"/>
  <c r="N96" i="34"/>
  <c r="L96" i="34"/>
  <c r="J96" i="34"/>
  <c r="H96" i="34"/>
  <c r="N95" i="34"/>
  <c r="L95" i="34"/>
  <c r="J95" i="34"/>
  <c r="I95" i="34"/>
  <c r="N94" i="34"/>
  <c r="L94" i="34"/>
  <c r="J94" i="34"/>
  <c r="I94" i="34"/>
  <c r="N93" i="34"/>
  <c r="L93" i="34"/>
  <c r="J93" i="34"/>
  <c r="H93" i="34"/>
  <c r="N92" i="34"/>
  <c r="L92" i="34"/>
  <c r="J92" i="34"/>
  <c r="I92" i="34"/>
  <c r="N91" i="34"/>
  <c r="L91" i="34"/>
  <c r="J91" i="34"/>
  <c r="H91" i="34"/>
  <c r="N90" i="34"/>
  <c r="L90" i="34"/>
  <c r="J90" i="34"/>
  <c r="I90" i="34"/>
  <c r="N89" i="34"/>
  <c r="L89" i="34"/>
  <c r="J89" i="34"/>
  <c r="H89" i="34"/>
  <c r="N88" i="34"/>
  <c r="L88" i="34"/>
  <c r="J88" i="34"/>
  <c r="I88" i="34"/>
  <c r="N87" i="34"/>
  <c r="L87" i="34"/>
  <c r="J87" i="34"/>
  <c r="I87" i="34"/>
  <c r="N86" i="34"/>
  <c r="L86" i="34"/>
  <c r="J86" i="34"/>
  <c r="H86" i="34"/>
  <c r="N85" i="34"/>
  <c r="L85" i="34"/>
  <c r="J85" i="34"/>
  <c r="I85" i="34"/>
  <c r="N84" i="34"/>
  <c r="L84" i="34"/>
  <c r="J84" i="34"/>
  <c r="H84" i="34"/>
  <c r="H105" i="34" s="1"/>
  <c r="W78" i="34"/>
  <c r="I78" i="34"/>
  <c r="N77" i="34"/>
  <c r="L77" i="34"/>
  <c r="J77" i="34"/>
  <c r="H77" i="34"/>
  <c r="N76" i="34"/>
  <c r="L76" i="34"/>
  <c r="L78" i="34" s="1"/>
  <c r="J76" i="34"/>
  <c r="H76" i="34"/>
  <c r="H78" i="34" s="1"/>
  <c r="W73" i="34"/>
  <c r="N72" i="34"/>
  <c r="L72" i="34"/>
  <c r="J72" i="34"/>
  <c r="I72" i="34"/>
  <c r="N71" i="34"/>
  <c r="L71" i="34"/>
  <c r="J71" i="34"/>
  <c r="I71" i="34"/>
  <c r="N70" i="34"/>
  <c r="L70" i="34"/>
  <c r="J70" i="34"/>
  <c r="I70" i="34"/>
  <c r="N69" i="34"/>
  <c r="L69" i="34"/>
  <c r="J69" i="34"/>
  <c r="I69" i="34"/>
  <c r="N68" i="34"/>
  <c r="L68" i="34"/>
  <c r="J68" i="34"/>
  <c r="I68" i="34"/>
  <c r="N67" i="34"/>
  <c r="L67" i="34"/>
  <c r="J67" i="34"/>
  <c r="I67" i="34"/>
  <c r="N66" i="34"/>
  <c r="L66" i="34"/>
  <c r="J66" i="34"/>
  <c r="I66" i="34"/>
  <c r="N65" i="34"/>
  <c r="L65" i="34"/>
  <c r="J65" i="34"/>
  <c r="I65" i="34"/>
  <c r="N64" i="34"/>
  <c r="L64" i="34"/>
  <c r="J64" i="34"/>
  <c r="I64" i="34"/>
  <c r="N63" i="34"/>
  <c r="L63" i="34"/>
  <c r="J63" i="34"/>
  <c r="H63" i="34"/>
  <c r="N62" i="34"/>
  <c r="L62" i="34"/>
  <c r="J62" i="34"/>
  <c r="H62" i="34"/>
  <c r="N61" i="34"/>
  <c r="L61" i="34"/>
  <c r="J61" i="34"/>
  <c r="H61" i="34"/>
  <c r="N60" i="34"/>
  <c r="L60" i="34"/>
  <c r="J60" i="34"/>
  <c r="H60" i="34"/>
  <c r="W57" i="34"/>
  <c r="N56" i="34"/>
  <c r="L56" i="34"/>
  <c r="J56" i="34"/>
  <c r="H56" i="34"/>
  <c r="N55" i="34"/>
  <c r="L55" i="34"/>
  <c r="J55" i="34"/>
  <c r="H55" i="34"/>
  <c r="N54" i="34"/>
  <c r="L54" i="34"/>
  <c r="J54" i="34"/>
  <c r="I54" i="34"/>
  <c r="N53" i="34"/>
  <c r="L53" i="34"/>
  <c r="J53" i="34"/>
  <c r="H53" i="34"/>
  <c r="N52" i="34"/>
  <c r="L52" i="34"/>
  <c r="J52" i="34"/>
  <c r="H52" i="34"/>
  <c r="N51" i="34"/>
  <c r="L51" i="34"/>
  <c r="J51" i="34"/>
  <c r="I51" i="34"/>
  <c r="N50" i="34"/>
  <c r="L50" i="34"/>
  <c r="J50" i="34"/>
  <c r="I50" i="34"/>
  <c r="N49" i="34"/>
  <c r="L49" i="34"/>
  <c r="J49" i="34"/>
  <c r="I49" i="34"/>
  <c r="N48" i="34"/>
  <c r="L48" i="34"/>
  <c r="J48" i="34"/>
  <c r="I48" i="34"/>
  <c r="N47" i="34"/>
  <c r="L47" i="34"/>
  <c r="J47" i="34"/>
  <c r="I47" i="34"/>
  <c r="N46" i="34"/>
  <c r="L46" i="34"/>
  <c r="J46" i="34"/>
  <c r="I46" i="34"/>
  <c r="N45" i="34"/>
  <c r="L45" i="34"/>
  <c r="J45" i="34"/>
  <c r="I45" i="34"/>
  <c r="I57" i="34" s="1"/>
  <c r="N44" i="34"/>
  <c r="L44" i="34"/>
  <c r="J44" i="34"/>
  <c r="H44" i="34"/>
  <c r="N43" i="34"/>
  <c r="L43" i="34"/>
  <c r="J43" i="34"/>
  <c r="H43" i="34"/>
  <c r="N42" i="34"/>
  <c r="L42" i="34"/>
  <c r="J42" i="34"/>
  <c r="H42" i="34"/>
  <c r="N41" i="34"/>
  <c r="L41" i="34"/>
  <c r="J41" i="34"/>
  <c r="H41" i="34"/>
  <c r="N40" i="34"/>
  <c r="L40" i="34"/>
  <c r="J40" i="34"/>
  <c r="H40" i="34"/>
  <c r="N39" i="34"/>
  <c r="L39" i="34"/>
  <c r="J39" i="34"/>
  <c r="H39" i="34"/>
  <c r="N38" i="34"/>
  <c r="L38" i="34"/>
  <c r="J38" i="34"/>
  <c r="H38" i="34"/>
  <c r="N37" i="34"/>
  <c r="L37" i="34"/>
  <c r="J37" i="34"/>
  <c r="H37" i="34"/>
  <c r="N36" i="34"/>
  <c r="L36" i="34"/>
  <c r="J36" i="34"/>
  <c r="H36" i="34"/>
  <c r="N35" i="34"/>
  <c r="L35" i="34"/>
  <c r="J35" i="34"/>
  <c r="H35" i="34"/>
  <c r="N34" i="34"/>
  <c r="L34" i="34"/>
  <c r="J34" i="34"/>
  <c r="H34" i="34"/>
  <c r="N33" i="34"/>
  <c r="L33" i="34"/>
  <c r="J33" i="34"/>
  <c r="H33" i="34"/>
  <c r="H57" i="34" s="1"/>
  <c r="W27" i="34"/>
  <c r="I27" i="34"/>
  <c r="N26" i="34"/>
  <c r="N27" i="34" s="1"/>
  <c r="L26" i="34"/>
  <c r="L27" i="34" s="1"/>
  <c r="J26" i="34"/>
  <c r="J27" i="34" s="1"/>
  <c r="E27" i="34" s="1"/>
  <c r="H26" i="34"/>
  <c r="H27" i="34" s="1"/>
  <c r="W23" i="34"/>
  <c r="N22" i="34"/>
  <c r="L22" i="34"/>
  <c r="J22" i="34"/>
  <c r="I22" i="34"/>
  <c r="I23" i="34" s="1"/>
  <c r="N21" i="34"/>
  <c r="L21" i="34"/>
  <c r="J21" i="34"/>
  <c r="H21" i="34"/>
  <c r="N20" i="34"/>
  <c r="L20" i="34"/>
  <c r="J20" i="34"/>
  <c r="H20" i="34"/>
  <c r="N19" i="34"/>
  <c r="L19" i="34"/>
  <c r="J19" i="34"/>
  <c r="H19" i="34"/>
  <c r="N18" i="34"/>
  <c r="L18" i="34"/>
  <c r="J18" i="34"/>
  <c r="H18" i="34"/>
  <c r="N17" i="34"/>
  <c r="L17" i="34"/>
  <c r="J17" i="34"/>
  <c r="H17" i="34"/>
  <c r="N16" i="34"/>
  <c r="L16" i="34"/>
  <c r="J16" i="34"/>
  <c r="H16" i="34"/>
  <c r="N15" i="34"/>
  <c r="L15" i="34"/>
  <c r="J15" i="34"/>
  <c r="H15" i="34"/>
  <c r="N14" i="34"/>
  <c r="N23" i="34" s="1"/>
  <c r="L14" i="34"/>
  <c r="L23" i="34" s="1"/>
  <c r="J14" i="34"/>
  <c r="H14" i="34"/>
  <c r="H23" i="34" s="1"/>
  <c r="D8" i="34"/>
  <c r="J78" i="34" l="1"/>
  <c r="E78" i="34" s="1"/>
  <c r="J57" i="34"/>
  <c r="E57" i="34" s="1"/>
  <c r="I73" i="34"/>
  <c r="N78" i="34"/>
  <c r="L57" i="34"/>
  <c r="I29" i="34"/>
  <c r="E88" i="35"/>
  <c r="N29" i="34"/>
  <c r="W80" i="34"/>
  <c r="H73" i="34"/>
  <c r="I80" i="34"/>
  <c r="J23" i="34"/>
  <c r="E23" i="34" s="1"/>
  <c r="N57" i="34"/>
  <c r="L105" i="34"/>
  <c r="N105" i="34"/>
  <c r="N111" i="34" s="1"/>
  <c r="I105" i="34"/>
  <c r="I111" i="34" s="1"/>
  <c r="E98" i="35"/>
  <c r="AG111" i="14"/>
  <c r="L73" i="34"/>
  <c r="J105" i="34"/>
  <c r="J111" i="34" s="1"/>
  <c r="E111" i="34" s="1"/>
  <c r="W29" i="34"/>
  <c r="N73" i="34"/>
  <c r="L111" i="34"/>
  <c r="H29" i="34"/>
  <c r="L29" i="34"/>
  <c r="H80" i="34"/>
  <c r="J73" i="34"/>
  <c r="E73" i="34" s="1"/>
  <c r="H111" i="34"/>
  <c r="E105" i="34" l="1"/>
  <c r="N80" i="34"/>
  <c r="J29" i="34"/>
  <c r="W113" i="34"/>
  <c r="L80" i="34"/>
  <c r="I113" i="34"/>
  <c r="N113" i="34"/>
  <c r="H113" i="34"/>
  <c r="L113" i="34"/>
  <c r="J80" i="34"/>
  <c r="E80" i="34" s="1"/>
  <c r="E29" i="34"/>
  <c r="AG114" i="14"/>
  <c r="W46" i="33"/>
  <c r="I46" i="33"/>
  <c r="N45" i="33"/>
  <c r="N46" i="33" s="1"/>
  <c r="L45" i="33"/>
  <c r="L46" i="33" s="1"/>
  <c r="J45" i="33"/>
  <c r="J46" i="33" s="1"/>
  <c r="E46" i="33" s="1"/>
  <c r="H45" i="33"/>
  <c r="H46" i="33" s="1"/>
  <c r="W42" i="33"/>
  <c r="N41" i="33"/>
  <c r="L41" i="33"/>
  <c r="J41" i="33"/>
  <c r="H41" i="33"/>
  <c r="N40" i="33"/>
  <c r="L40" i="33"/>
  <c r="J40" i="33"/>
  <c r="H40" i="33"/>
  <c r="N39" i="33"/>
  <c r="L39" i="33"/>
  <c r="J39" i="33"/>
  <c r="I39" i="33"/>
  <c r="N38" i="33"/>
  <c r="L38" i="33"/>
  <c r="J38" i="33"/>
  <c r="H38" i="33"/>
  <c r="N37" i="33"/>
  <c r="L37" i="33"/>
  <c r="J37" i="33"/>
  <c r="H37" i="33"/>
  <c r="N36" i="33"/>
  <c r="L36" i="33"/>
  <c r="J36" i="33"/>
  <c r="I36" i="33"/>
  <c r="N35" i="33"/>
  <c r="L35" i="33"/>
  <c r="J35" i="33"/>
  <c r="H35" i="33"/>
  <c r="N34" i="33"/>
  <c r="L34" i="33"/>
  <c r="J34" i="33"/>
  <c r="I34" i="33"/>
  <c r="N33" i="33"/>
  <c r="L33" i="33"/>
  <c r="J33" i="33"/>
  <c r="H33" i="33"/>
  <c r="N32" i="33"/>
  <c r="L32" i="33"/>
  <c r="J32" i="33"/>
  <c r="I32" i="33"/>
  <c r="N31" i="33"/>
  <c r="L31" i="33"/>
  <c r="J31" i="33"/>
  <c r="H31" i="33"/>
  <c r="N30" i="33"/>
  <c r="L30" i="33"/>
  <c r="J30" i="33"/>
  <c r="I30" i="33"/>
  <c r="I42" i="33" s="1"/>
  <c r="I48" i="33" s="1"/>
  <c r="N29" i="33"/>
  <c r="L29" i="33"/>
  <c r="J29" i="33"/>
  <c r="H29" i="33"/>
  <c r="W23" i="33"/>
  <c r="W25" i="33" s="1"/>
  <c r="N22" i="33"/>
  <c r="L22" i="33"/>
  <c r="J22" i="33"/>
  <c r="I22" i="33"/>
  <c r="I23" i="33" s="1"/>
  <c r="I25" i="33" s="1"/>
  <c r="N21" i="33"/>
  <c r="L21" i="33"/>
  <c r="J21" i="33"/>
  <c r="H21" i="33"/>
  <c r="N20" i="33"/>
  <c r="L20" i="33"/>
  <c r="J20" i="33"/>
  <c r="H20" i="33"/>
  <c r="N19" i="33"/>
  <c r="L19" i="33"/>
  <c r="J19" i="33"/>
  <c r="H19" i="33"/>
  <c r="N18" i="33"/>
  <c r="L18" i="33"/>
  <c r="J18" i="33"/>
  <c r="H18" i="33"/>
  <c r="N17" i="33"/>
  <c r="L17" i="33"/>
  <c r="J17" i="33"/>
  <c r="H17" i="33"/>
  <c r="N16" i="33"/>
  <c r="L16" i="33"/>
  <c r="J16" i="33"/>
  <c r="H16" i="33"/>
  <c r="N15" i="33"/>
  <c r="L15" i="33"/>
  <c r="J15" i="33"/>
  <c r="H15" i="33"/>
  <c r="N14" i="33"/>
  <c r="N23" i="33" s="1"/>
  <c r="N25" i="33" s="1"/>
  <c r="L14" i="33"/>
  <c r="L23" i="33" s="1"/>
  <c r="L25" i="33" s="1"/>
  <c r="J14" i="33"/>
  <c r="J23" i="33" s="1"/>
  <c r="H14" i="33"/>
  <c r="H23" i="33" s="1"/>
  <c r="H25" i="33" s="1"/>
  <c r="D8" i="33"/>
  <c r="J113" i="34" l="1"/>
  <c r="E113" i="34" s="1"/>
  <c r="I50" i="33"/>
  <c r="N42" i="33"/>
  <c r="N48" i="33" s="1"/>
  <c r="N50" i="33" s="1"/>
  <c r="W48" i="33"/>
  <c r="W50" i="33" s="1"/>
  <c r="H42" i="33"/>
  <c r="H48" i="33" s="1"/>
  <c r="H50" i="33" s="1"/>
  <c r="J42" i="33"/>
  <c r="J48" i="33" s="1"/>
  <c r="E48" i="33" s="1"/>
  <c r="L42" i="33"/>
  <c r="L48" i="33" s="1"/>
  <c r="L50" i="33" s="1"/>
  <c r="AG112" i="14"/>
  <c r="E23" i="33"/>
  <c r="J25" i="33"/>
  <c r="E42" i="33" l="1"/>
  <c r="E25" i="33"/>
  <c r="J50" i="33"/>
  <c r="E50" i="33" l="1"/>
  <c r="AG113" i="14"/>
  <c r="F168" i="31"/>
  <c r="F167" i="31"/>
  <c r="F170" i="31" s="1"/>
  <c r="F160" i="31"/>
  <c r="F159" i="31"/>
  <c r="F158" i="31"/>
  <c r="F157" i="31"/>
  <c r="F156" i="31"/>
  <c r="F155" i="31"/>
  <c r="F154" i="31"/>
  <c r="F153" i="31"/>
  <c r="F152" i="31"/>
  <c r="F151" i="31"/>
  <c r="F150" i="31"/>
  <c r="F149" i="31"/>
  <c r="F142" i="31"/>
  <c r="F141" i="31"/>
  <c r="F140" i="31"/>
  <c r="F139" i="31"/>
  <c r="F138" i="31"/>
  <c r="F131" i="31"/>
  <c r="F130" i="31"/>
  <c r="F129" i="31"/>
  <c r="F128" i="31"/>
  <c r="F127" i="31"/>
  <c r="F126" i="31"/>
  <c r="F125" i="31"/>
  <c r="F124" i="31"/>
  <c r="F123" i="31"/>
  <c r="F122" i="31"/>
  <c r="F115" i="31"/>
  <c r="F114" i="31"/>
  <c r="F113" i="31"/>
  <c r="F112" i="31"/>
  <c r="F111" i="31"/>
  <c r="F104" i="31"/>
  <c r="F103" i="31"/>
  <c r="F102" i="31"/>
  <c r="F95" i="31"/>
  <c r="F94" i="31"/>
  <c r="F93" i="31"/>
  <c r="F92" i="31"/>
  <c r="F91" i="31"/>
  <c r="F90" i="31"/>
  <c r="F89" i="31"/>
  <c r="F88" i="31"/>
  <c r="F87" i="31"/>
  <c r="F80" i="31"/>
  <c r="F79" i="31"/>
  <c r="F78" i="31"/>
  <c r="F77" i="31"/>
  <c r="F76" i="31"/>
  <c r="F75" i="31"/>
  <c r="F74" i="31"/>
  <c r="F73" i="31"/>
  <c r="F72" i="31"/>
  <c r="F71" i="31"/>
  <c r="F70" i="31"/>
  <c r="F69" i="31"/>
  <c r="F68" i="31"/>
  <c r="F67" i="31"/>
  <c r="F66" i="31"/>
  <c r="F59" i="31"/>
  <c r="F58" i="31"/>
  <c r="F57" i="31"/>
  <c r="F56" i="31"/>
  <c r="F55" i="31"/>
  <c r="F54" i="31"/>
  <c r="F53" i="31"/>
  <c r="F52" i="31"/>
  <c r="F45" i="31"/>
  <c r="F44" i="31"/>
  <c r="F43" i="31"/>
  <c r="F42" i="31"/>
  <c r="F35" i="31"/>
  <c r="F34" i="31"/>
  <c r="F33" i="31"/>
  <c r="F32" i="31"/>
  <c r="F31" i="31"/>
  <c r="F30" i="31"/>
  <c r="F29" i="31"/>
  <c r="F28" i="31"/>
  <c r="F21" i="31"/>
  <c r="F20" i="31"/>
  <c r="F19" i="31"/>
  <c r="F18" i="31"/>
  <c r="F17" i="31"/>
  <c r="F16" i="31"/>
  <c r="F15" i="31"/>
  <c r="F14" i="31"/>
  <c r="BK186" i="30"/>
  <c r="BK185" i="30" s="1"/>
  <c r="J185" i="30" s="1"/>
  <c r="J98" i="30" s="1"/>
  <c r="BI186" i="30"/>
  <c r="BH186" i="30"/>
  <c r="BG186" i="30"/>
  <c r="BE186" i="30"/>
  <c r="T186" i="30"/>
  <c r="R186" i="30"/>
  <c r="R185" i="30" s="1"/>
  <c r="P186" i="30"/>
  <c r="J186" i="30"/>
  <c r="BF186" i="30" s="1"/>
  <c r="T185" i="30"/>
  <c r="P185" i="30"/>
  <c r="BK184" i="30"/>
  <c r="BI184" i="30"/>
  <c r="BH184" i="30"/>
  <c r="BG184" i="30"/>
  <c r="BE184" i="30"/>
  <c r="T184" i="30"/>
  <c r="R184" i="30"/>
  <c r="P184" i="30"/>
  <c r="J184" i="30"/>
  <c r="BF184" i="30" s="1"/>
  <c r="BK183" i="30"/>
  <c r="BI183" i="30"/>
  <c r="BH183" i="30"/>
  <c r="BG183" i="30"/>
  <c r="BE183" i="30"/>
  <c r="T183" i="30"/>
  <c r="R183" i="30"/>
  <c r="P183" i="30"/>
  <c r="J183" i="30"/>
  <c r="BF183" i="30" s="1"/>
  <c r="BK182" i="30"/>
  <c r="BI182" i="30"/>
  <c r="BH182" i="30"/>
  <c r="BG182" i="30"/>
  <c r="BE182" i="30"/>
  <c r="T182" i="30"/>
  <c r="R182" i="30"/>
  <c r="P182" i="30"/>
  <c r="J182" i="30"/>
  <c r="BF182" i="30" s="1"/>
  <c r="BK181" i="30"/>
  <c r="BI181" i="30"/>
  <c r="BH181" i="30"/>
  <c r="BG181" i="30"/>
  <c r="BE181" i="30"/>
  <c r="T181" i="30"/>
  <c r="R181" i="30"/>
  <c r="P181" i="30"/>
  <c r="J181" i="30"/>
  <c r="BF181" i="30" s="1"/>
  <c r="BK180" i="30"/>
  <c r="BI180" i="30"/>
  <c r="BH180" i="30"/>
  <c r="BG180" i="30"/>
  <c r="BE180" i="30"/>
  <c r="T180" i="30"/>
  <c r="R180" i="30"/>
  <c r="P180" i="30"/>
  <c r="J180" i="30"/>
  <c r="BF180" i="30" s="1"/>
  <c r="BK179" i="30"/>
  <c r="BI179" i="30"/>
  <c r="BH179" i="30"/>
  <c r="BG179" i="30"/>
  <c r="BE179" i="30"/>
  <c r="T179" i="30"/>
  <c r="R179" i="30"/>
  <c r="P179" i="30"/>
  <c r="J179" i="30"/>
  <c r="BF179" i="30" s="1"/>
  <c r="BK178" i="30"/>
  <c r="BI178" i="30"/>
  <c r="BH178" i="30"/>
  <c r="BG178" i="30"/>
  <c r="BE178" i="30"/>
  <c r="T178" i="30"/>
  <c r="R178" i="30"/>
  <c r="P178" i="30"/>
  <c r="J178" i="30"/>
  <c r="BF178" i="30" s="1"/>
  <c r="BK177" i="30"/>
  <c r="BI177" i="30"/>
  <c r="BH177" i="30"/>
  <c r="BG177" i="30"/>
  <c r="BE177" i="30"/>
  <c r="T177" i="30"/>
  <c r="R177" i="30"/>
  <c r="P177" i="30"/>
  <c r="J177" i="30"/>
  <c r="BF177" i="30" s="1"/>
  <c r="BK176" i="30"/>
  <c r="BI176" i="30"/>
  <c r="BH176" i="30"/>
  <c r="BG176" i="30"/>
  <c r="BE176" i="30"/>
  <c r="T176" i="30"/>
  <c r="R176" i="30"/>
  <c r="P176" i="30"/>
  <c r="J176" i="30"/>
  <c r="BF176" i="30" s="1"/>
  <c r="BK175" i="30"/>
  <c r="BI175" i="30"/>
  <c r="BH175" i="30"/>
  <c r="BG175" i="30"/>
  <c r="BE175" i="30"/>
  <c r="T175" i="30"/>
  <c r="R175" i="30"/>
  <c r="P175" i="30"/>
  <c r="J175" i="30"/>
  <c r="BF175" i="30" s="1"/>
  <c r="BK174" i="30"/>
  <c r="BI174" i="30"/>
  <c r="BH174" i="30"/>
  <c r="BG174" i="30"/>
  <c r="BE174" i="30"/>
  <c r="T174" i="30"/>
  <c r="R174" i="30"/>
  <c r="P174" i="30"/>
  <c r="J174" i="30"/>
  <c r="BF174" i="30" s="1"/>
  <c r="BK173" i="30"/>
  <c r="BI173" i="30"/>
  <c r="BH173" i="30"/>
  <c r="BG173" i="30"/>
  <c r="BE173" i="30"/>
  <c r="T173" i="30"/>
  <c r="R173" i="30"/>
  <c r="P173" i="30"/>
  <c r="J173" i="30"/>
  <c r="BF173" i="30" s="1"/>
  <c r="BK172" i="30"/>
  <c r="BI172" i="30"/>
  <c r="BH172" i="30"/>
  <c r="BG172" i="30"/>
  <c r="BE172" i="30"/>
  <c r="T172" i="30"/>
  <c r="R172" i="30"/>
  <c r="P172" i="30"/>
  <c r="J172" i="30"/>
  <c r="BF172" i="30" s="1"/>
  <c r="BK171" i="30"/>
  <c r="BI171" i="30"/>
  <c r="BH171" i="30"/>
  <c r="BG171" i="30"/>
  <c r="BE171" i="30"/>
  <c r="T171" i="30"/>
  <c r="R171" i="30"/>
  <c r="P171" i="30"/>
  <c r="J171" i="30"/>
  <c r="BF171" i="30" s="1"/>
  <c r="BK170" i="30"/>
  <c r="BI170" i="30"/>
  <c r="BH170" i="30"/>
  <c r="BG170" i="30"/>
  <c r="BE170" i="30"/>
  <c r="T170" i="30"/>
  <c r="R170" i="30"/>
  <c r="P170" i="30"/>
  <c r="J170" i="30"/>
  <c r="BF170" i="30" s="1"/>
  <c r="BK169" i="30"/>
  <c r="BI169" i="30"/>
  <c r="BH169" i="30"/>
  <c r="BG169" i="30"/>
  <c r="BE169" i="30"/>
  <c r="T169" i="30"/>
  <c r="R169" i="30"/>
  <c r="P169" i="30"/>
  <c r="J169" i="30"/>
  <c r="BF169" i="30" s="1"/>
  <c r="BK168" i="30"/>
  <c r="BI168" i="30"/>
  <c r="BH168" i="30"/>
  <c r="BG168" i="30"/>
  <c r="BE168" i="30"/>
  <c r="T168" i="30"/>
  <c r="R168" i="30"/>
  <c r="P168" i="30"/>
  <c r="J168" i="30"/>
  <c r="BF168" i="30" s="1"/>
  <c r="BK167" i="30"/>
  <c r="BI167" i="30"/>
  <c r="BH167" i="30"/>
  <c r="BG167" i="30"/>
  <c r="BE167" i="30"/>
  <c r="T167" i="30"/>
  <c r="R167" i="30"/>
  <c r="P167" i="30"/>
  <c r="J167" i="30"/>
  <c r="BF167" i="30" s="1"/>
  <c r="BK166" i="30"/>
  <c r="BI166" i="30"/>
  <c r="BH166" i="30"/>
  <c r="BG166" i="30"/>
  <c r="BE166" i="30"/>
  <c r="T166" i="30"/>
  <c r="R166" i="30"/>
  <c r="P166" i="30"/>
  <c r="J166" i="30"/>
  <c r="BF166" i="30" s="1"/>
  <c r="BK165" i="30"/>
  <c r="BI165" i="30"/>
  <c r="BH165" i="30"/>
  <c r="BG165" i="30"/>
  <c r="BE165" i="30"/>
  <c r="T165" i="30"/>
  <c r="R165" i="30"/>
  <c r="P165" i="30"/>
  <c r="J165" i="30"/>
  <c r="BF165" i="30" s="1"/>
  <c r="BK164" i="30"/>
  <c r="BI164" i="30"/>
  <c r="BH164" i="30"/>
  <c r="BG164" i="30"/>
  <c r="BE164" i="30"/>
  <c r="T164" i="30"/>
  <c r="R164" i="30"/>
  <c r="P164" i="30"/>
  <c r="J164" i="30"/>
  <c r="BF164" i="30" s="1"/>
  <c r="BK163" i="30"/>
  <c r="BI163" i="30"/>
  <c r="BH163" i="30"/>
  <c r="BG163" i="30"/>
  <c r="BE163" i="30"/>
  <c r="T163" i="30"/>
  <c r="R163" i="30"/>
  <c r="P163" i="30"/>
  <c r="J163" i="30"/>
  <c r="BF163" i="30" s="1"/>
  <c r="BK162" i="30"/>
  <c r="BI162" i="30"/>
  <c r="BH162" i="30"/>
  <c r="BG162" i="30"/>
  <c r="BE162" i="30"/>
  <c r="T162" i="30"/>
  <c r="R162" i="30"/>
  <c r="P162" i="30"/>
  <c r="J162" i="30"/>
  <c r="BF162" i="30" s="1"/>
  <c r="BK161" i="30"/>
  <c r="BI161" i="30"/>
  <c r="BH161" i="30"/>
  <c r="BG161" i="30"/>
  <c r="BE161" i="30"/>
  <c r="T161" i="30"/>
  <c r="R161" i="30"/>
  <c r="P161" i="30"/>
  <c r="J161" i="30"/>
  <c r="BF161" i="30" s="1"/>
  <c r="BK160" i="30"/>
  <c r="BI160" i="30"/>
  <c r="BH160" i="30"/>
  <c r="BG160" i="30"/>
  <c r="BE160" i="30"/>
  <c r="T160" i="30"/>
  <c r="R160" i="30"/>
  <c r="P160" i="30"/>
  <c r="J160" i="30"/>
  <c r="BF160" i="30" s="1"/>
  <c r="BK159" i="30"/>
  <c r="BI159" i="30"/>
  <c r="BH159" i="30"/>
  <c r="BG159" i="30"/>
  <c r="BE159" i="30"/>
  <c r="T159" i="30"/>
  <c r="R159" i="30"/>
  <c r="P159" i="30"/>
  <c r="J159" i="30"/>
  <c r="BF159" i="30" s="1"/>
  <c r="BK158" i="30"/>
  <c r="BI158" i="30"/>
  <c r="BH158" i="30"/>
  <c r="BG158" i="30"/>
  <c r="BE158" i="30"/>
  <c r="T158" i="30"/>
  <c r="R158" i="30"/>
  <c r="P158" i="30"/>
  <c r="J158" i="30"/>
  <c r="BF158" i="30" s="1"/>
  <c r="BK157" i="30"/>
  <c r="BI157" i="30"/>
  <c r="BH157" i="30"/>
  <c r="BG157" i="30"/>
  <c r="BE157" i="30"/>
  <c r="T157" i="30"/>
  <c r="R157" i="30"/>
  <c r="P157" i="30"/>
  <c r="J157" i="30"/>
  <c r="BF157" i="30" s="1"/>
  <c r="BK156" i="30"/>
  <c r="BI156" i="30"/>
  <c r="BH156" i="30"/>
  <c r="BG156" i="30"/>
  <c r="BE156" i="30"/>
  <c r="T156" i="30"/>
  <c r="R156" i="30"/>
  <c r="P156" i="30"/>
  <c r="J156" i="30"/>
  <c r="BF156" i="30" s="1"/>
  <c r="BK155" i="30"/>
  <c r="BI155" i="30"/>
  <c r="BH155" i="30"/>
  <c r="BG155" i="30"/>
  <c r="BE155" i="30"/>
  <c r="T155" i="30"/>
  <c r="R155" i="30"/>
  <c r="P155" i="30"/>
  <c r="J155" i="30"/>
  <c r="BF155" i="30" s="1"/>
  <c r="BK154" i="30"/>
  <c r="BI154" i="30"/>
  <c r="BH154" i="30"/>
  <c r="BG154" i="30"/>
  <c r="BE154" i="30"/>
  <c r="T154" i="30"/>
  <c r="R154" i="30"/>
  <c r="P154" i="30"/>
  <c r="J154" i="30"/>
  <c r="BF154" i="30" s="1"/>
  <c r="BK153" i="30"/>
  <c r="BI153" i="30"/>
  <c r="BH153" i="30"/>
  <c r="BG153" i="30"/>
  <c r="BE153" i="30"/>
  <c r="T153" i="30"/>
  <c r="R153" i="30"/>
  <c r="P153" i="30"/>
  <c r="J153" i="30"/>
  <c r="BF153" i="30" s="1"/>
  <c r="BK152" i="30"/>
  <c r="BI152" i="30"/>
  <c r="BH152" i="30"/>
  <c r="BG152" i="30"/>
  <c r="BE152" i="30"/>
  <c r="T152" i="30"/>
  <c r="R152" i="30"/>
  <c r="P152" i="30"/>
  <c r="J152" i="30"/>
  <c r="BF152" i="30" s="1"/>
  <c r="BK151" i="30"/>
  <c r="BI151" i="30"/>
  <c r="BH151" i="30"/>
  <c r="BG151" i="30"/>
  <c r="BE151" i="30"/>
  <c r="T151" i="30"/>
  <c r="R151" i="30"/>
  <c r="P151" i="30"/>
  <c r="J151" i="30"/>
  <c r="BF151" i="30" s="1"/>
  <c r="BK150" i="30"/>
  <c r="BI150" i="30"/>
  <c r="BH150" i="30"/>
  <c r="BG150" i="30"/>
  <c r="BE150" i="30"/>
  <c r="T150" i="30"/>
  <c r="R150" i="30"/>
  <c r="P150" i="30"/>
  <c r="J150" i="30"/>
  <c r="BF150" i="30" s="1"/>
  <c r="BK149" i="30"/>
  <c r="BI149" i="30"/>
  <c r="BH149" i="30"/>
  <c r="BG149" i="30"/>
  <c r="BE149" i="30"/>
  <c r="T149" i="30"/>
  <c r="R149" i="30"/>
  <c r="P149" i="30"/>
  <c r="J149" i="30"/>
  <c r="BF149" i="30" s="1"/>
  <c r="BK148" i="30"/>
  <c r="BI148" i="30"/>
  <c r="BH148" i="30"/>
  <c r="BG148" i="30"/>
  <c r="BE148" i="30"/>
  <c r="T148" i="30"/>
  <c r="R148" i="30"/>
  <c r="P148" i="30"/>
  <c r="J148" i="30"/>
  <c r="BF148" i="30" s="1"/>
  <c r="BK147" i="30"/>
  <c r="BI147" i="30"/>
  <c r="BH147" i="30"/>
  <c r="BG147" i="30"/>
  <c r="BE147" i="30"/>
  <c r="T147" i="30"/>
  <c r="R147" i="30"/>
  <c r="P147" i="30"/>
  <c r="J147" i="30"/>
  <c r="BF147" i="30" s="1"/>
  <c r="BK146" i="30"/>
  <c r="BI146" i="30"/>
  <c r="BH146" i="30"/>
  <c r="BG146" i="30"/>
  <c r="BE146" i="30"/>
  <c r="T146" i="30"/>
  <c r="R146" i="30"/>
  <c r="P146" i="30"/>
  <c r="J146" i="30"/>
  <c r="BF146" i="30" s="1"/>
  <c r="BK145" i="30"/>
  <c r="BI145" i="30"/>
  <c r="BH145" i="30"/>
  <c r="BG145" i="30"/>
  <c r="BE145" i="30"/>
  <c r="T145" i="30"/>
  <c r="R145" i="30"/>
  <c r="P145" i="30"/>
  <c r="J145" i="30"/>
  <c r="BF145" i="30" s="1"/>
  <c r="BK144" i="30"/>
  <c r="BI144" i="30"/>
  <c r="BH144" i="30"/>
  <c r="BG144" i="30"/>
  <c r="BE144" i="30"/>
  <c r="T144" i="30"/>
  <c r="R144" i="30"/>
  <c r="P144" i="30"/>
  <c r="J144" i="30"/>
  <c r="BF144" i="30" s="1"/>
  <c r="BK143" i="30"/>
  <c r="BI143" i="30"/>
  <c r="BH143" i="30"/>
  <c r="BG143" i="30"/>
  <c r="BE143" i="30"/>
  <c r="T143" i="30"/>
  <c r="R143" i="30"/>
  <c r="P143" i="30"/>
  <c r="J143" i="30"/>
  <c r="BF143" i="30" s="1"/>
  <c r="BK142" i="30"/>
  <c r="BI142" i="30"/>
  <c r="BH142" i="30"/>
  <c r="BG142" i="30"/>
  <c r="BE142" i="30"/>
  <c r="T142" i="30"/>
  <c r="R142" i="30"/>
  <c r="P142" i="30"/>
  <c r="J142" i="30"/>
  <c r="BF142" i="30" s="1"/>
  <c r="BK141" i="30"/>
  <c r="BI141" i="30"/>
  <c r="BH141" i="30"/>
  <c r="BG141" i="30"/>
  <c r="BE141" i="30"/>
  <c r="T141" i="30"/>
  <c r="R141" i="30"/>
  <c r="P141" i="30"/>
  <c r="J141" i="30"/>
  <c r="BF141" i="30" s="1"/>
  <c r="BK140" i="30"/>
  <c r="BI140" i="30"/>
  <c r="BH140" i="30"/>
  <c r="BG140" i="30"/>
  <c r="BE140" i="30"/>
  <c r="T140" i="30"/>
  <c r="R140" i="30"/>
  <c r="P140" i="30"/>
  <c r="J140" i="30"/>
  <c r="BF140" i="30" s="1"/>
  <c r="BK139" i="30"/>
  <c r="BI139" i="30"/>
  <c r="BH139" i="30"/>
  <c r="BG139" i="30"/>
  <c r="BE139" i="30"/>
  <c r="T139" i="30"/>
  <c r="R139" i="30"/>
  <c r="P139" i="30"/>
  <c r="J139" i="30"/>
  <c r="BF139" i="30" s="1"/>
  <c r="BK138" i="30"/>
  <c r="BI138" i="30"/>
  <c r="BH138" i="30"/>
  <c r="BG138" i="30"/>
  <c r="BE138" i="30"/>
  <c r="T138" i="30"/>
  <c r="R138" i="30"/>
  <c r="P138" i="30"/>
  <c r="J138" i="30"/>
  <c r="BF138" i="30" s="1"/>
  <c r="BK137" i="30"/>
  <c r="BI137" i="30"/>
  <c r="BH137" i="30"/>
  <c r="BG137" i="30"/>
  <c r="BE137" i="30"/>
  <c r="T137" i="30"/>
  <c r="R137" i="30"/>
  <c r="P137" i="30"/>
  <c r="J137" i="30"/>
  <c r="BF137" i="30" s="1"/>
  <c r="BK136" i="30"/>
  <c r="BI136" i="30"/>
  <c r="BH136" i="30"/>
  <c r="BG136" i="30"/>
  <c r="BE136" i="30"/>
  <c r="T136" i="30"/>
  <c r="R136" i="30"/>
  <c r="P136" i="30"/>
  <c r="J136" i="30"/>
  <c r="BF136" i="30" s="1"/>
  <c r="BK135" i="30"/>
  <c r="BI135" i="30"/>
  <c r="BH135" i="30"/>
  <c r="BG135" i="30"/>
  <c r="BE135" i="30"/>
  <c r="T135" i="30"/>
  <c r="R135" i="30"/>
  <c r="P135" i="30"/>
  <c r="J135" i="30"/>
  <c r="BF135" i="30" s="1"/>
  <c r="BK134" i="30"/>
  <c r="BI134" i="30"/>
  <c r="BH134" i="30"/>
  <c r="BG134" i="30"/>
  <c r="BE134" i="30"/>
  <c r="T134" i="30"/>
  <c r="R134" i="30"/>
  <c r="P134" i="30"/>
  <c r="J134" i="30"/>
  <c r="BF134" i="30" s="1"/>
  <c r="BK133" i="30"/>
  <c r="BI133" i="30"/>
  <c r="BH133" i="30"/>
  <c r="BG133" i="30"/>
  <c r="BE133" i="30"/>
  <c r="T133" i="30"/>
  <c r="R133" i="30"/>
  <c r="P133" i="30"/>
  <c r="J133" i="30"/>
  <c r="BF133" i="30" s="1"/>
  <c r="BK132" i="30"/>
  <c r="BI132" i="30"/>
  <c r="BH132" i="30"/>
  <c r="BG132" i="30"/>
  <c r="BE132" i="30"/>
  <c r="T132" i="30"/>
  <c r="R132" i="30"/>
  <c r="P132" i="30"/>
  <c r="J132" i="30"/>
  <c r="BF132" i="30" s="1"/>
  <c r="BK131" i="30"/>
  <c r="BI131" i="30"/>
  <c r="BH131" i="30"/>
  <c r="BG131" i="30"/>
  <c r="BE131" i="30"/>
  <c r="T131" i="30"/>
  <c r="R131" i="30"/>
  <c r="P131" i="30"/>
  <c r="J131" i="30"/>
  <c r="BF131" i="30" s="1"/>
  <c r="BK130" i="30"/>
  <c r="BI130" i="30"/>
  <c r="BH130" i="30"/>
  <c r="BG130" i="30"/>
  <c r="BE130" i="30"/>
  <c r="T130" i="30"/>
  <c r="R130" i="30"/>
  <c r="P130" i="30"/>
  <c r="J130" i="30"/>
  <c r="BF130" i="30" s="1"/>
  <c r="BK129" i="30"/>
  <c r="BI129" i="30"/>
  <c r="BH129" i="30"/>
  <c r="BG129" i="30"/>
  <c r="BE129" i="30"/>
  <c r="T129" i="30"/>
  <c r="R129" i="30"/>
  <c r="P129" i="30"/>
  <c r="J129" i="30"/>
  <c r="BF129" i="30" s="1"/>
  <c r="BK128" i="30"/>
  <c r="BI128" i="30"/>
  <c r="BH128" i="30"/>
  <c r="BG128" i="30"/>
  <c r="BE128" i="30"/>
  <c r="T128" i="30"/>
  <c r="R128" i="30"/>
  <c r="P128" i="30"/>
  <c r="J128" i="30"/>
  <c r="BF128" i="30" s="1"/>
  <c r="BK127" i="30"/>
  <c r="BI127" i="30"/>
  <c r="BH127" i="30"/>
  <c r="BG127" i="30"/>
  <c r="BE127" i="30"/>
  <c r="T127" i="30"/>
  <c r="R127" i="30"/>
  <c r="P127" i="30"/>
  <c r="J127" i="30"/>
  <c r="BF127" i="30" s="1"/>
  <c r="J121" i="30"/>
  <c r="F120" i="30"/>
  <c r="F118" i="30"/>
  <c r="E116" i="30"/>
  <c r="BI103" i="30"/>
  <c r="BH103" i="30"/>
  <c r="BG103" i="30"/>
  <c r="BF103" i="30"/>
  <c r="BE103" i="30"/>
  <c r="BI102" i="30"/>
  <c r="BH102" i="30"/>
  <c r="BG102" i="30"/>
  <c r="BF102" i="30"/>
  <c r="BE102" i="30"/>
  <c r="J101" i="30"/>
  <c r="J31" i="30" s="1"/>
  <c r="J91" i="30"/>
  <c r="F90" i="30"/>
  <c r="F88" i="30"/>
  <c r="E86" i="30"/>
  <c r="J39" i="30"/>
  <c r="J38" i="30"/>
  <c r="J37" i="30"/>
  <c r="AX95" i="29" s="1"/>
  <c r="J21" i="30"/>
  <c r="E21" i="30"/>
  <c r="J90" i="30" s="1"/>
  <c r="J20" i="30"/>
  <c r="J18" i="30"/>
  <c r="E18" i="30"/>
  <c r="F121" i="30" s="1"/>
  <c r="J17" i="30"/>
  <c r="J118" i="30"/>
  <c r="E7" i="30"/>
  <c r="E114" i="30" s="1"/>
  <c r="AY95" i="29"/>
  <c r="AS94" i="29"/>
  <c r="AM90" i="29"/>
  <c r="L90" i="29"/>
  <c r="AM89" i="29"/>
  <c r="L89" i="29"/>
  <c r="AM87" i="29"/>
  <c r="L87" i="29"/>
  <c r="L85" i="29"/>
  <c r="L84" i="29"/>
  <c r="AK27" i="29"/>
  <c r="F39" i="30" l="1"/>
  <c r="BD95" i="29" s="1"/>
  <c r="BD94" i="29" s="1"/>
  <c r="W36" i="29" s="1"/>
  <c r="F38" i="30"/>
  <c r="BC95" i="29" s="1"/>
  <c r="BC94" i="29" s="1"/>
  <c r="AY94" i="29" s="1"/>
  <c r="F144" i="31"/>
  <c r="T126" i="30"/>
  <c r="T125" i="30" s="1"/>
  <c r="T124" i="30" s="1"/>
  <c r="R126" i="30"/>
  <c r="R125" i="30" s="1"/>
  <c r="R124" i="30" s="1"/>
  <c r="F97" i="31"/>
  <c r="F117" i="31"/>
  <c r="F162" i="31"/>
  <c r="F35" i="30"/>
  <c r="AZ95" i="29" s="1"/>
  <c r="AZ94" i="29" s="1"/>
  <c r="AV94" i="29" s="1"/>
  <c r="F23" i="31"/>
  <c r="F37" i="31"/>
  <c r="F47" i="31"/>
  <c r="F61" i="31"/>
  <c r="F82" i="31"/>
  <c r="F106" i="31"/>
  <c r="F133" i="31"/>
  <c r="F37" i="30"/>
  <c r="BB95" i="29" s="1"/>
  <c r="BB94" i="29" s="1"/>
  <c r="AX94" i="29" s="1"/>
  <c r="P126" i="30"/>
  <c r="P125" i="30" s="1"/>
  <c r="P124" i="30" s="1"/>
  <c r="AU95" i="29" s="1"/>
  <c r="AU94" i="29" s="1"/>
  <c r="BK126" i="30"/>
  <c r="J126" i="30" s="1"/>
  <c r="J97" i="30" s="1"/>
  <c r="J35" i="30"/>
  <c r="AV95" i="29" s="1"/>
  <c r="J36" i="30"/>
  <c r="AW95" i="29" s="1"/>
  <c r="F36" i="30"/>
  <c r="BA95" i="29" s="1"/>
  <c r="BA94" i="29" s="1"/>
  <c r="F91" i="30"/>
  <c r="J120" i="30"/>
  <c r="E84" i="30"/>
  <c r="J88" i="30"/>
  <c r="BK125" i="30" l="1"/>
  <c r="W35" i="29"/>
  <c r="F174" i="31"/>
  <c r="W32" i="29"/>
  <c r="W34" i="29"/>
  <c r="AT95" i="29"/>
  <c r="F172" i="31"/>
  <c r="AW94" i="29"/>
  <c r="AK33" i="29" s="1"/>
  <c r="W33" i="29"/>
  <c r="BK124" i="30"/>
  <c r="J125" i="30"/>
  <c r="AK32" i="29"/>
  <c r="F176" i="31" l="1"/>
  <c r="I188" i="30" s="1"/>
  <c r="J188" i="30" s="1"/>
  <c r="J187" i="30" s="1"/>
  <c r="J99" i="30" s="1"/>
  <c r="AT94" i="29"/>
  <c r="J96" i="30"/>
  <c r="J124" i="30" l="1"/>
  <c r="J95" i="30" s="1"/>
  <c r="J30" i="30" s="1"/>
  <c r="J32" i="30" s="1"/>
  <c r="J105" i="30" l="1"/>
  <c r="AG115" i="14" s="1"/>
  <c r="AG95" i="29"/>
  <c r="J41" i="30"/>
  <c r="AG94" i="29" l="1"/>
  <c r="AN95" i="29"/>
  <c r="AK26" i="29" l="1"/>
  <c r="AK29" i="29" s="1"/>
  <c r="AK38" i="29" s="1"/>
  <c r="AG99" i="29"/>
  <c r="AN115" i="14" s="1"/>
  <c r="AN94" i="29"/>
  <c r="AN99" i="29" s="1"/>
  <c r="E44" i="27"/>
  <c r="F40" i="27"/>
  <c r="E48" i="27" s="1"/>
  <c r="F30" i="27"/>
  <c r="F29" i="27"/>
  <c r="F28" i="27"/>
  <c r="D11" i="27"/>
  <c r="F11" i="27" s="1"/>
  <c r="F26" i="27" s="1"/>
  <c r="H33" i="26"/>
  <c r="H32" i="26"/>
  <c r="H31" i="26"/>
  <c r="H30" i="26"/>
  <c r="H29" i="26"/>
  <c r="H28" i="26"/>
  <c r="H27" i="26"/>
  <c r="H24" i="26"/>
  <c r="H23" i="26"/>
  <c r="H22" i="26"/>
  <c r="H21" i="26"/>
  <c r="H18" i="26"/>
  <c r="H17" i="26"/>
  <c r="H16" i="26"/>
  <c r="H15" i="26"/>
  <c r="H14" i="26"/>
  <c r="H13" i="26"/>
  <c r="H12" i="26"/>
  <c r="H11" i="26"/>
  <c r="H10" i="26"/>
  <c r="H9" i="26"/>
  <c r="F30" i="25"/>
  <c r="F29" i="25"/>
  <c r="F28" i="25"/>
  <c r="F27" i="25"/>
  <c r="F26" i="25"/>
  <c r="F25" i="25"/>
  <c r="F24" i="25"/>
  <c r="F23" i="25"/>
  <c r="F22" i="25"/>
  <c r="F21" i="25"/>
  <c r="F20" i="25"/>
  <c r="F19" i="25"/>
  <c r="F18" i="25"/>
  <c r="F17" i="25"/>
  <c r="F16" i="25"/>
  <c r="F15" i="25"/>
  <c r="G47" i="24"/>
  <c r="G46" i="24"/>
  <c r="G45" i="24"/>
  <c r="G43" i="24"/>
  <c r="G42" i="24"/>
  <c r="G40" i="24"/>
  <c r="G37" i="24"/>
  <c r="G35" i="24"/>
  <c r="G33" i="24"/>
  <c r="G31" i="24"/>
  <c r="G30" i="24"/>
  <c r="G28" i="24"/>
  <c r="G26" i="24"/>
  <c r="G25" i="24"/>
  <c r="G23" i="24"/>
  <c r="G21" i="24"/>
  <c r="G19" i="24"/>
  <c r="L28" i="21"/>
  <c r="L27" i="21"/>
  <c r="L26" i="21"/>
  <c r="L25" i="21"/>
  <c r="L24" i="21"/>
  <c r="L23" i="21"/>
  <c r="F455" i="20"/>
  <c r="H454" i="20"/>
  <c r="F454" i="20"/>
  <c r="H453" i="20"/>
  <c r="F453" i="20"/>
  <c r="H452" i="20"/>
  <c r="F452" i="20"/>
  <c r="H451" i="20"/>
  <c r="F451" i="20"/>
  <c r="H450" i="20"/>
  <c r="F450" i="20"/>
  <c r="H449" i="20"/>
  <c r="F449" i="20"/>
  <c r="H448" i="20"/>
  <c r="F448" i="20"/>
  <c r="H447" i="20"/>
  <c r="F447" i="20"/>
  <c r="H446" i="20"/>
  <c r="F446" i="20"/>
  <c r="H445" i="20"/>
  <c r="F445" i="20"/>
  <c r="H444" i="20"/>
  <c r="F444" i="20"/>
  <c r="H443" i="20"/>
  <c r="F443" i="20"/>
  <c r="H442" i="20"/>
  <c r="F442" i="20"/>
  <c r="H441" i="20"/>
  <c r="F441" i="20"/>
  <c r="H440" i="20"/>
  <c r="F440" i="20"/>
  <c r="H439" i="20"/>
  <c r="F439" i="20"/>
  <c r="H438" i="20"/>
  <c r="F438" i="20"/>
  <c r="H437" i="20"/>
  <c r="F437" i="20"/>
  <c r="H436" i="20"/>
  <c r="F436" i="20"/>
  <c r="H435" i="20"/>
  <c r="F435" i="20"/>
  <c r="H434" i="20"/>
  <c r="F434" i="20"/>
  <c r="H433" i="20"/>
  <c r="F433" i="20"/>
  <c r="H432" i="20"/>
  <c r="F432" i="20"/>
  <c r="F431" i="20"/>
  <c r="F430" i="20"/>
  <c r="H429" i="20"/>
  <c r="F429" i="20"/>
  <c r="H428" i="20"/>
  <c r="F428" i="20"/>
  <c r="H427" i="20"/>
  <c r="F427" i="20"/>
  <c r="H426" i="20"/>
  <c r="F426" i="20"/>
  <c r="H425" i="20"/>
  <c r="F425" i="20"/>
  <c r="H424" i="20"/>
  <c r="F424" i="20"/>
  <c r="H423" i="20"/>
  <c r="F423" i="20"/>
  <c r="H422" i="20"/>
  <c r="F422" i="20"/>
  <c r="H421" i="20"/>
  <c r="F421" i="20"/>
  <c r="H420" i="20"/>
  <c r="F420" i="20"/>
  <c r="F419" i="20"/>
  <c r="H418" i="20"/>
  <c r="F418" i="20"/>
  <c r="H417" i="20"/>
  <c r="F417" i="20"/>
  <c r="H416" i="20"/>
  <c r="F416" i="20"/>
  <c r="H415" i="20"/>
  <c r="F415" i="20"/>
  <c r="H414" i="20"/>
  <c r="F414" i="20"/>
  <c r="H413" i="20"/>
  <c r="F413" i="20"/>
  <c r="H412" i="20"/>
  <c r="F412" i="20"/>
  <c r="H411" i="20"/>
  <c r="F411" i="20"/>
  <c r="H410" i="20"/>
  <c r="F410" i="20"/>
  <c r="H409" i="20"/>
  <c r="F409" i="20"/>
  <c r="H408" i="20"/>
  <c r="F408" i="20"/>
  <c r="H407" i="20"/>
  <c r="F407" i="20"/>
  <c r="F406" i="20"/>
  <c r="H405" i="20"/>
  <c r="F405" i="20"/>
  <c r="H404" i="20"/>
  <c r="F404" i="20"/>
  <c r="H403" i="20"/>
  <c r="F403" i="20"/>
  <c r="H402" i="20"/>
  <c r="F402" i="20"/>
  <c r="H401" i="20"/>
  <c r="F401" i="20"/>
  <c r="F400" i="20"/>
  <c r="H399" i="20"/>
  <c r="F399" i="20"/>
  <c r="H398" i="20"/>
  <c r="F398" i="20"/>
  <c r="H397" i="20"/>
  <c r="F397" i="20"/>
  <c r="H396" i="20"/>
  <c r="F396" i="20"/>
  <c r="H395" i="20"/>
  <c r="F395" i="20"/>
  <c r="H394" i="20"/>
  <c r="F394" i="20"/>
  <c r="H393" i="20"/>
  <c r="F393" i="20"/>
  <c r="H392" i="20"/>
  <c r="F392" i="20"/>
  <c r="H391" i="20"/>
  <c r="F391" i="20"/>
  <c r="H390" i="20"/>
  <c r="F390" i="20"/>
  <c r="H389" i="20"/>
  <c r="F389" i="20"/>
  <c r="H388" i="20"/>
  <c r="F388" i="20"/>
  <c r="H387" i="20"/>
  <c r="F387" i="20"/>
  <c r="H386" i="20"/>
  <c r="F386" i="20"/>
  <c r="H385" i="20"/>
  <c r="F385" i="20"/>
  <c r="H384" i="20"/>
  <c r="F384" i="20"/>
  <c r="H383" i="20"/>
  <c r="F383" i="20"/>
  <c r="H382" i="20"/>
  <c r="F382" i="20"/>
  <c r="H381" i="20"/>
  <c r="F381" i="20"/>
  <c r="H380" i="20"/>
  <c r="F380" i="20"/>
  <c r="H379" i="20"/>
  <c r="F379" i="20"/>
  <c r="H378" i="20"/>
  <c r="F378" i="20"/>
  <c r="H376" i="20"/>
  <c r="F376" i="20"/>
  <c r="H375" i="20"/>
  <c r="F375" i="20"/>
  <c r="H374" i="20"/>
  <c r="F374" i="20"/>
  <c r="H373" i="20"/>
  <c r="F373" i="20"/>
  <c r="H372" i="20"/>
  <c r="F372" i="20"/>
  <c r="H371" i="20"/>
  <c r="F371" i="20"/>
  <c r="H370" i="20"/>
  <c r="F370" i="20"/>
  <c r="H369" i="20"/>
  <c r="F369" i="20"/>
  <c r="H368" i="20"/>
  <c r="F368" i="20"/>
  <c r="H367" i="20"/>
  <c r="F367" i="20"/>
  <c r="H366" i="20"/>
  <c r="F366" i="20"/>
  <c r="H365" i="20"/>
  <c r="F365" i="20"/>
  <c r="H364" i="20"/>
  <c r="F364" i="20"/>
  <c r="H363" i="20"/>
  <c r="F363" i="20"/>
  <c r="F362" i="20"/>
  <c r="H361" i="20"/>
  <c r="F361" i="20"/>
  <c r="H360" i="20"/>
  <c r="F360" i="20"/>
  <c r="H359" i="20"/>
  <c r="F359" i="20"/>
  <c r="H358" i="20"/>
  <c r="F358" i="20"/>
  <c r="H357" i="20"/>
  <c r="F357" i="20"/>
  <c r="H356" i="20"/>
  <c r="F356" i="20"/>
  <c r="H355" i="20"/>
  <c r="F355" i="20"/>
  <c r="H354" i="20"/>
  <c r="F354" i="20"/>
  <c r="H353" i="20"/>
  <c r="F353" i="20"/>
  <c r="H352" i="20"/>
  <c r="F352" i="20"/>
  <c r="H351" i="20"/>
  <c r="F351" i="20"/>
  <c r="H350" i="20"/>
  <c r="F350" i="20"/>
  <c r="H349" i="20"/>
  <c r="F349" i="20"/>
  <c r="H348" i="20"/>
  <c r="F348" i="20"/>
  <c r="H347" i="20"/>
  <c r="F347" i="20"/>
  <c r="H346" i="20"/>
  <c r="F346" i="20"/>
  <c r="H345" i="20"/>
  <c r="F345" i="20"/>
  <c r="H344" i="20"/>
  <c r="F344" i="20"/>
  <c r="H343" i="20"/>
  <c r="F343" i="20"/>
  <c r="H342" i="20"/>
  <c r="F342" i="20"/>
  <c r="H341" i="20"/>
  <c r="F341" i="20"/>
  <c r="H340" i="20"/>
  <c r="F340" i="20"/>
  <c r="H339" i="20"/>
  <c r="F339" i="20"/>
  <c r="F338" i="20"/>
  <c r="H337" i="20"/>
  <c r="F337" i="20"/>
  <c r="H336" i="20"/>
  <c r="F336" i="20"/>
  <c r="H335" i="20"/>
  <c r="F335" i="20"/>
  <c r="H334" i="20"/>
  <c r="F334" i="20"/>
  <c r="H333" i="20"/>
  <c r="F333" i="20"/>
  <c r="H332" i="20"/>
  <c r="F332" i="20"/>
  <c r="H331" i="20"/>
  <c r="F331" i="20"/>
  <c r="H330" i="20"/>
  <c r="F330" i="20"/>
  <c r="H329" i="20"/>
  <c r="F329" i="20"/>
  <c r="H328" i="20"/>
  <c r="F328" i="20"/>
  <c r="H327" i="20"/>
  <c r="F327" i="20"/>
  <c r="H326" i="20"/>
  <c r="F326" i="20"/>
  <c r="H325" i="20"/>
  <c r="F325" i="20"/>
  <c r="H324" i="20"/>
  <c r="F324" i="20"/>
  <c r="H323" i="20"/>
  <c r="F323" i="20"/>
  <c r="H322" i="20"/>
  <c r="F322" i="20"/>
  <c r="H321" i="20"/>
  <c r="F321" i="20"/>
  <c r="H320" i="20"/>
  <c r="F320" i="20"/>
  <c r="H319" i="20"/>
  <c r="F319" i="20"/>
  <c r="H318" i="20"/>
  <c r="F318" i="20"/>
  <c r="H317" i="20"/>
  <c r="F317" i="20"/>
  <c r="H316" i="20"/>
  <c r="F316" i="20"/>
  <c r="H315" i="20"/>
  <c r="F315" i="20"/>
  <c r="H314" i="20"/>
  <c r="F314" i="20"/>
  <c r="H313" i="20"/>
  <c r="F313" i="20"/>
  <c r="H312" i="20"/>
  <c r="F312" i="20"/>
  <c r="H311" i="20"/>
  <c r="F311" i="20"/>
  <c r="H310" i="20"/>
  <c r="F310" i="20"/>
  <c r="H309" i="20"/>
  <c r="F309" i="20"/>
  <c r="H308" i="20"/>
  <c r="F308" i="20"/>
  <c r="F307" i="20"/>
  <c r="H306" i="20"/>
  <c r="F306" i="20"/>
  <c r="H305" i="20"/>
  <c r="F305" i="20"/>
  <c r="H304" i="20"/>
  <c r="F304" i="20"/>
  <c r="H303" i="20"/>
  <c r="F303" i="20"/>
  <c r="H302" i="20"/>
  <c r="F302" i="20"/>
  <c r="H301" i="20"/>
  <c r="F301" i="20"/>
  <c r="H300" i="20"/>
  <c r="F300" i="20"/>
  <c r="H299" i="20"/>
  <c r="F299" i="20"/>
  <c r="H298" i="20"/>
  <c r="F298" i="20"/>
  <c r="F297" i="20"/>
  <c r="H296" i="20"/>
  <c r="F296" i="20"/>
  <c r="H295" i="20"/>
  <c r="F295" i="20"/>
  <c r="H294" i="20"/>
  <c r="F294" i="20"/>
  <c r="H293" i="20"/>
  <c r="F293" i="20"/>
  <c r="H292" i="20"/>
  <c r="F292" i="20"/>
  <c r="H291" i="20"/>
  <c r="F291" i="20"/>
  <c r="H290" i="20"/>
  <c r="F290" i="20"/>
  <c r="H289" i="20"/>
  <c r="F289" i="20"/>
  <c r="H288" i="20"/>
  <c r="F288" i="20"/>
  <c r="H287" i="20"/>
  <c r="F287" i="20"/>
  <c r="H286" i="20"/>
  <c r="F286" i="20"/>
  <c r="H285" i="20"/>
  <c r="F285" i="20"/>
  <c r="H284" i="20"/>
  <c r="F284" i="20"/>
  <c r="H283" i="20"/>
  <c r="F283" i="20"/>
  <c r="H282" i="20"/>
  <c r="F282" i="20"/>
  <c r="H281" i="20"/>
  <c r="F281" i="20"/>
  <c r="H280" i="20"/>
  <c r="F280" i="20"/>
  <c r="H279" i="20"/>
  <c r="F279" i="20"/>
  <c r="H278" i="20"/>
  <c r="F278" i="20"/>
  <c r="F277" i="20"/>
  <c r="H276" i="20"/>
  <c r="F276" i="20"/>
  <c r="H275" i="20"/>
  <c r="F275" i="20"/>
  <c r="H274" i="20"/>
  <c r="F274" i="20"/>
  <c r="H273" i="20"/>
  <c r="F273" i="20"/>
  <c r="H272" i="20"/>
  <c r="F272" i="20"/>
  <c r="H271" i="20"/>
  <c r="F271" i="20"/>
  <c r="H270" i="20"/>
  <c r="F270" i="20"/>
  <c r="H269" i="20"/>
  <c r="F269" i="20"/>
  <c r="H268" i="20"/>
  <c r="F268" i="20"/>
  <c r="H267" i="20"/>
  <c r="F267" i="20"/>
  <c r="H266" i="20"/>
  <c r="F266" i="20"/>
  <c r="H265" i="20"/>
  <c r="F265" i="20"/>
  <c r="H264" i="20"/>
  <c r="F264" i="20"/>
  <c r="H263" i="20"/>
  <c r="F263" i="20"/>
  <c r="H262" i="20"/>
  <c r="F262" i="20"/>
  <c r="H261" i="20"/>
  <c r="F261" i="20"/>
  <c r="H260" i="20"/>
  <c r="F260" i="20"/>
  <c r="F259" i="20"/>
  <c r="F258" i="20"/>
  <c r="H257" i="20"/>
  <c r="F257" i="20"/>
  <c r="H256" i="20"/>
  <c r="F256" i="20"/>
  <c r="H255" i="20"/>
  <c r="F255" i="20"/>
  <c r="H254" i="20"/>
  <c r="F254" i="20"/>
  <c r="H253" i="20"/>
  <c r="F253" i="20"/>
  <c r="H252" i="20"/>
  <c r="F252" i="20"/>
  <c r="H251" i="20"/>
  <c r="F251" i="20"/>
  <c r="H250" i="20"/>
  <c r="F250" i="20"/>
  <c r="H249" i="20"/>
  <c r="F249" i="20"/>
  <c r="H248" i="20"/>
  <c r="F248" i="20"/>
  <c r="H247" i="20"/>
  <c r="F247" i="20"/>
  <c r="H246" i="20"/>
  <c r="F246" i="20"/>
  <c r="H245" i="20"/>
  <c r="F245" i="20"/>
  <c r="H244" i="20"/>
  <c r="F244" i="20"/>
  <c r="H243" i="20"/>
  <c r="F243" i="20"/>
  <c r="H242" i="20"/>
  <c r="F242" i="20"/>
  <c r="H241" i="20"/>
  <c r="F241" i="20"/>
  <c r="H240" i="20"/>
  <c r="F240" i="20"/>
  <c r="H239" i="20"/>
  <c r="F239" i="20"/>
  <c r="H238" i="20"/>
  <c r="F238" i="20"/>
  <c r="H237" i="20"/>
  <c r="F237" i="20"/>
  <c r="H236" i="20"/>
  <c r="F236" i="20"/>
  <c r="H235" i="20"/>
  <c r="F235" i="20"/>
  <c r="H234" i="20"/>
  <c r="F234" i="20"/>
  <c r="H233" i="20"/>
  <c r="F233" i="20"/>
  <c r="H232" i="20"/>
  <c r="F232" i="20"/>
  <c r="H231" i="20"/>
  <c r="F231" i="20"/>
  <c r="H230" i="20"/>
  <c r="F230" i="20"/>
  <c r="H229" i="20"/>
  <c r="F229" i="20"/>
  <c r="H228" i="20"/>
  <c r="F228" i="20"/>
  <c r="H227" i="20"/>
  <c r="F227" i="20"/>
  <c r="H226" i="20"/>
  <c r="F226" i="20"/>
  <c r="H225" i="20"/>
  <c r="F225" i="20"/>
  <c r="H224" i="20"/>
  <c r="F224" i="20"/>
  <c r="H223" i="20"/>
  <c r="F223" i="20"/>
  <c r="H222" i="20"/>
  <c r="F222" i="20"/>
  <c r="H221" i="20"/>
  <c r="F221" i="20"/>
  <c r="H220" i="20"/>
  <c r="F220" i="20"/>
  <c r="H219" i="20"/>
  <c r="F219" i="20"/>
  <c r="H218" i="20"/>
  <c r="F218" i="20"/>
  <c r="H217" i="20"/>
  <c r="F217" i="20"/>
  <c r="H216" i="20"/>
  <c r="F216" i="20"/>
  <c r="H214" i="20"/>
  <c r="F214" i="20"/>
  <c r="H213" i="20"/>
  <c r="F213" i="20"/>
  <c r="H212" i="20"/>
  <c r="F212" i="20"/>
  <c r="H210" i="20"/>
  <c r="F210" i="20"/>
  <c r="H209" i="20"/>
  <c r="F209" i="20"/>
  <c r="H208" i="20"/>
  <c r="F208" i="20"/>
  <c r="H207" i="20"/>
  <c r="F207" i="20"/>
  <c r="H206" i="20"/>
  <c r="F206" i="20"/>
  <c r="H205" i="20"/>
  <c r="F205" i="20"/>
  <c r="H204" i="20"/>
  <c r="F204" i="20"/>
  <c r="H203" i="20"/>
  <c r="F203" i="20"/>
  <c r="H202" i="20"/>
  <c r="F202" i="20"/>
  <c r="H201" i="20"/>
  <c r="F201" i="20"/>
  <c r="H200" i="20"/>
  <c r="F200" i="20"/>
  <c r="H199" i="20"/>
  <c r="F199" i="20"/>
  <c r="H198" i="20"/>
  <c r="F198" i="20"/>
  <c r="H197" i="20"/>
  <c r="F197" i="20"/>
  <c r="F196" i="20"/>
  <c r="F195" i="20"/>
  <c r="H194" i="20"/>
  <c r="F194" i="20"/>
  <c r="H193" i="20"/>
  <c r="F193" i="20"/>
  <c r="H192" i="20"/>
  <c r="F192" i="20"/>
  <c r="H191" i="20"/>
  <c r="F191" i="20"/>
  <c r="H190" i="20"/>
  <c r="F190" i="20"/>
  <c r="H189" i="20"/>
  <c r="F189" i="20"/>
  <c r="H188" i="20"/>
  <c r="F188" i="20"/>
  <c r="H187" i="20"/>
  <c r="F187" i="20"/>
  <c r="H186" i="20"/>
  <c r="F186" i="20"/>
  <c r="H185" i="20"/>
  <c r="F185" i="20"/>
  <c r="H184" i="20"/>
  <c r="F184" i="20"/>
  <c r="H183" i="20"/>
  <c r="F183" i="20"/>
  <c r="H182" i="20"/>
  <c r="F182" i="20"/>
  <c r="H181" i="20"/>
  <c r="F181" i="20"/>
  <c r="H180" i="20"/>
  <c r="F180" i="20"/>
  <c r="H179" i="20"/>
  <c r="F179" i="20"/>
  <c r="H178" i="20"/>
  <c r="F178" i="20"/>
  <c r="H177" i="20"/>
  <c r="F177" i="20"/>
  <c r="H176" i="20"/>
  <c r="F176" i="20"/>
  <c r="H175" i="20"/>
  <c r="F175" i="20"/>
  <c r="H174" i="20"/>
  <c r="F174" i="20"/>
  <c r="H173" i="20"/>
  <c r="F173" i="20"/>
  <c r="H172" i="20"/>
  <c r="F172" i="20"/>
  <c r="H171" i="20"/>
  <c r="F171" i="20"/>
  <c r="H170" i="20"/>
  <c r="F170" i="20"/>
  <c r="H169" i="20"/>
  <c r="F169" i="20"/>
  <c r="H168" i="20"/>
  <c r="F168" i="20"/>
  <c r="H167" i="20"/>
  <c r="F167" i="20"/>
  <c r="H166" i="20"/>
  <c r="F166" i="20"/>
  <c r="H165" i="20"/>
  <c r="F165" i="20"/>
  <c r="H164" i="20"/>
  <c r="F164" i="20"/>
  <c r="H163" i="20"/>
  <c r="F163" i="20"/>
  <c r="H162" i="20"/>
  <c r="F162" i="20"/>
  <c r="H161" i="20"/>
  <c r="F161" i="20"/>
  <c r="H160" i="20"/>
  <c r="F160" i="20"/>
  <c r="H159" i="20"/>
  <c r="F159" i="20"/>
  <c r="H158" i="20"/>
  <c r="F158" i="20"/>
  <c r="H157" i="20"/>
  <c r="F157" i="20"/>
  <c r="H156" i="20"/>
  <c r="F156" i="20"/>
  <c r="H155" i="20"/>
  <c r="F155" i="20"/>
  <c r="H154" i="20"/>
  <c r="F154" i="20"/>
  <c r="H153" i="20"/>
  <c r="F153" i="20"/>
  <c r="H152" i="20"/>
  <c r="F152" i="20"/>
  <c r="H151" i="20"/>
  <c r="F151" i="20"/>
  <c r="H150" i="20"/>
  <c r="F150" i="20"/>
  <c r="H149" i="20"/>
  <c r="F149" i="20"/>
  <c r="H148" i="20"/>
  <c r="F148" i="20"/>
  <c r="H147" i="20"/>
  <c r="F147" i="20"/>
  <c r="H146" i="20"/>
  <c r="F146" i="20"/>
  <c r="H145" i="20"/>
  <c r="F145" i="20"/>
  <c r="H144" i="20"/>
  <c r="F144" i="20"/>
  <c r="H143" i="20"/>
  <c r="F143" i="20"/>
  <c r="H142" i="20"/>
  <c r="F142" i="20"/>
  <c r="H141" i="20"/>
  <c r="F141" i="20"/>
  <c r="H140" i="20"/>
  <c r="F140" i="20"/>
  <c r="H139" i="20"/>
  <c r="F139" i="20"/>
  <c r="H138" i="20"/>
  <c r="F138" i="20"/>
  <c r="H137" i="20"/>
  <c r="F137" i="20"/>
  <c r="H136" i="20"/>
  <c r="F136" i="20"/>
  <c r="H135" i="20"/>
  <c r="F135" i="20"/>
  <c r="H134" i="20"/>
  <c r="F134" i="20"/>
  <c r="H133" i="20"/>
  <c r="F133" i="20"/>
  <c r="H132" i="20"/>
  <c r="F132" i="20"/>
  <c r="H131" i="20"/>
  <c r="F131" i="20"/>
  <c r="H130" i="20"/>
  <c r="F130" i="20"/>
  <c r="H129" i="20"/>
  <c r="F129" i="20"/>
  <c r="H128" i="20"/>
  <c r="F128" i="20"/>
  <c r="H127" i="20"/>
  <c r="F127" i="20"/>
  <c r="H126" i="20"/>
  <c r="F126" i="20"/>
  <c r="H125" i="20"/>
  <c r="F125" i="20"/>
  <c r="H124" i="20"/>
  <c r="F124" i="20"/>
  <c r="H123" i="20"/>
  <c r="F123" i="20"/>
  <c r="H122" i="20"/>
  <c r="F122" i="20"/>
  <c r="H121" i="20"/>
  <c r="F121" i="20"/>
  <c r="H120" i="20"/>
  <c r="F120" i="20"/>
  <c r="H119" i="20"/>
  <c r="F119" i="20"/>
  <c r="H118" i="20"/>
  <c r="F118" i="20"/>
  <c r="H117" i="20"/>
  <c r="F117" i="20"/>
  <c r="H116" i="20"/>
  <c r="F116" i="20"/>
  <c r="H115" i="20"/>
  <c r="F115" i="20"/>
  <c r="H114" i="20"/>
  <c r="F114" i="20"/>
  <c r="H113" i="20"/>
  <c r="F113" i="20"/>
  <c r="H112" i="20"/>
  <c r="F112" i="20"/>
  <c r="H111" i="20"/>
  <c r="F111" i="20"/>
  <c r="H110" i="20"/>
  <c r="F110" i="20"/>
  <c r="H109" i="20"/>
  <c r="F109" i="20"/>
  <c r="H108" i="20"/>
  <c r="F108" i="20"/>
  <c r="H107" i="20"/>
  <c r="F107" i="20"/>
  <c r="F106" i="20"/>
  <c r="H105" i="20"/>
  <c r="F105" i="20"/>
  <c r="H104" i="20"/>
  <c r="F104" i="20"/>
  <c r="H103" i="20"/>
  <c r="F103" i="20"/>
  <c r="H102" i="20"/>
  <c r="F102" i="20"/>
  <c r="H101" i="20"/>
  <c r="F101" i="20"/>
  <c r="H100" i="20"/>
  <c r="F100" i="20"/>
  <c r="H99" i="20"/>
  <c r="F99" i="20"/>
  <c r="H98" i="20"/>
  <c r="F98" i="20"/>
  <c r="H97" i="20"/>
  <c r="F97" i="20"/>
  <c r="H96" i="20"/>
  <c r="F96" i="20"/>
  <c r="H95" i="20"/>
  <c r="F95" i="20"/>
  <c r="H94" i="20"/>
  <c r="F94" i="20"/>
  <c r="H93" i="20"/>
  <c r="F93" i="20"/>
  <c r="H92" i="20"/>
  <c r="F92" i="20"/>
  <c r="H91" i="20"/>
  <c r="F91" i="20"/>
  <c r="H90" i="20"/>
  <c r="F90" i="20"/>
  <c r="H89" i="20"/>
  <c r="F89" i="20"/>
  <c r="H88" i="20"/>
  <c r="F88" i="20"/>
  <c r="H87" i="20"/>
  <c r="F87" i="20"/>
  <c r="H86" i="20"/>
  <c r="F86" i="20"/>
  <c r="H85" i="20"/>
  <c r="F85" i="20"/>
  <c r="H84" i="20"/>
  <c r="F84" i="20"/>
  <c r="H83" i="20"/>
  <c r="F83" i="20"/>
  <c r="H82" i="20"/>
  <c r="F82" i="20"/>
  <c r="H81" i="20"/>
  <c r="F81" i="20"/>
  <c r="H80" i="20"/>
  <c r="F80" i="20"/>
  <c r="H79" i="20"/>
  <c r="F79" i="20"/>
  <c r="H78" i="20"/>
  <c r="F78" i="20"/>
  <c r="H77" i="20"/>
  <c r="F77" i="20"/>
  <c r="H76" i="20"/>
  <c r="F76" i="20"/>
  <c r="H75" i="20"/>
  <c r="F75" i="20"/>
  <c r="H74" i="20"/>
  <c r="F74" i="20"/>
  <c r="H73" i="20"/>
  <c r="F73" i="20"/>
  <c r="H72" i="20"/>
  <c r="F72" i="20"/>
  <c r="H71" i="20"/>
  <c r="F71" i="20"/>
  <c r="H70" i="20"/>
  <c r="F70" i="20"/>
  <c r="H69" i="20"/>
  <c r="F69" i="20"/>
  <c r="H68" i="20"/>
  <c r="F68" i="20"/>
  <c r="H67" i="20"/>
  <c r="F67" i="20"/>
  <c r="H66" i="20"/>
  <c r="F66" i="20"/>
  <c r="F65" i="20"/>
  <c r="F64" i="20"/>
  <c r="H63" i="20"/>
  <c r="F63" i="20"/>
  <c r="H62" i="20"/>
  <c r="F62" i="20"/>
  <c r="H61" i="20"/>
  <c r="F61" i="20"/>
  <c r="H60" i="20"/>
  <c r="F60" i="20"/>
  <c r="H59" i="20"/>
  <c r="F59" i="20"/>
  <c r="H58" i="20"/>
  <c r="F58" i="20"/>
  <c r="H57" i="20"/>
  <c r="F57" i="20"/>
  <c r="H56" i="20"/>
  <c r="F56" i="20"/>
  <c r="H55" i="20"/>
  <c r="F55" i="20"/>
  <c r="H54" i="20"/>
  <c r="F54" i="20"/>
  <c r="H53" i="20"/>
  <c r="F53" i="20"/>
  <c r="H52" i="20"/>
  <c r="F52" i="20"/>
  <c r="H51" i="20"/>
  <c r="F51" i="20"/>
  <c r="H50" i="20"/>
  <c r="F50" i="20"/>
  <c r="H49" i="20"/>
  <c r="F49" i="20"/>
  <c r="H48" i="20"/>
  <c r="F48" i="20"/>
  <c r="H47" i="20"/>
  <c r="F47" i="20"/>
  <c r="H46" i="20"/>
  <c r="F46" i="20"/>
  <c r="H45" i="20"/>
  <c r="F45" i="20"/>
  <c r="H44" i="20"/>
  <c r="F44" i="20"/>
  <c r="H43" i="20"/>
  <c r="F43" i="20"/>
  <c r="H42" i="20"/>
  <c r="F42" i="20"/>
  <c r="H41" i="20"/>
  <c r="F41" i="20"/>
  <c r="H40" i="20"/>
  <c r="F40" i="20"/>
  <c r="H39" i="20"/>
  <c r="F39" i="20"/>
  <c r="H38" i="20"/>
  <c r="F38" i="20"/>
  <c r="H37" i="20"/>
  <c r="F37" i="20"/>
  <c r="H36" i="20"/>
  <c r="F36" i="20"/>
  <c r="H35" i="20"/>
  <c r="F35" i="20"/>
  <c r="H34" i="20"/>
  <c r="F34" i="20"/>
  <c r="H33" i="20"/>
  <c r="F33" i="20"/>
  <c r="H32" i="20"/>
  <c r="F32" i="20"/>
  <c r="H31" i="20"/>
  <c r="F31" i="20"/>
  <c r="H30" i="20"/>
  <c r="F30" i="20"/>
  <c r="H29" i="20"/>
  <c r="F29" i="20"/>
  <c r="H28" i="20"/>
  <c r="F28" i="20"/>
  <c r="H27" i="20"/>
  <c r="F27" i="20"/>
  <c r="H26" i="20"/>
  <c r="F26" i="20"/>
  <c r="H25" i="20"/>
  <c r="F25" i="20"/>
  <c r="H24" i="20"/>
  <c r="F24" i="20"/>
  <c r="H23" i="20"/>
  <c r="F23" i="20"/>
  <c r="H22" i="20"/>
  <c r="F22" i="20"/>
  <c r="H21" i="20"/>
  <c r="F21" i="20"/>
  <c r="H20" i="20"/>
  <c r="F20" i="20"/>
  <c r="H19" i="20"/>
  <c r="F19" i="20"/>
  <c r="H18" i="20"/>
  <c r="F18" i="20"/>
  <c r="H17" i="20"/>
  <c r="F17" i="20"/>
  <c r="H16" i="20"/>
  <c r="F16" i="20"/>
  <c r="H15" i="20"/>
  <c r="F15" i="20"/>
  <c r="H14" i="20"/>
  <c r="F14" i="20"/>
  <c r="H13" i="20"/>
  <c r="H12" i="20"/>
  <c r="F12" i="20"/>
  <c r="G232" i="19"/>
  <c r="G231" i="19"/>
  <c r="G230" i="19"/>
  <c r="G229" i="19"/>
  <c r="G228" i="19"/>
  <c r="G226" i="19"/>
  <c r="G225" i="19" s="1"/>
  <c r="G224" i="19"/>
  <c r="G223" i="19"/>
  <c r="G222" i="19"/>
  <c r="G220" i="19"/>
  <c r="G219" i="19"/>
  <c r="G218" i="19"/>
  <c r="G217" i="19"/>
  <c r="G216" i="19"/>
  <c r="G215" i="19"/>
  <c r="G214" i="19"/>
  <c r="G213" i="19"/>
  <c r="G212" i="19"/>
  <c r="G211" i="19"/>
  <c r="G210" i="19"/>
  <c r="G209" i="19"/>
  <c r="G208" i="19"/>
  <c r="G207" i="19"/>
  <c r="G206" i="19"/>
  <c r="G205" i="19"/>
  <c r="G203" i="19"/>
  <c r="G202" i="19"/>
  <c r="G201" i="19"/>
  <c r="G200" i="19"/>
  <c r="G199" i="19"/>
  <c r="G198" i="19"/>
  <c r="G197" i="19"/>
  <c r="G196" i="19"/>
  <c r="G195" i="19"/>
  <c r="G194" i="19"/>
  <c r="G193" i="19"/>
  <c r="G192" i="19"/>
  <c r="G191" i="19"/>
  <c r="G190" i="19"/>
  <c r="G189" i="19"/>
  <c r="G188" i="19"/>
  <c r="G187" i="19"/>
  <c r="G186" i="19"/>
  <c r="G185" i="19"/>
  <c r="G184" i="19"/>
  <c r="G183" i="19"/>
  <c r="G182" i="19"/>
  <c r="G181" i="19"/>
  <c r="G180" i="19"/>
  <c r="G179" i="19"/>
  <c r="E178" i="19"/>
  <c r="G178" i="19" s="1"/>
  <c r="G177" i="19"/>
  <c r="G176" i="19"/>
  <c r="G175" i="19"/>
  <c r="G174" i="19"/>
  <c r="G173" i="19"/>
  <c r="G171" i="19"/>
  <c r="G170" i="19"/>
  <c r="G169" i="19"/>
  <c r="G168" i="19"/>
  <c r="G167" i="19"/>
  <c r="G166" i="19"/>
  <c r="G165" i="19"/>
  <c r="G164" i="19"/>
  <c r="G163" i="19"/>
  <c r="G162" i="19"/>
  <c r="G161" i="19"/>
  <c r="G160" i="19"/>
  <c r="G159" i="19"/>
  <c r="G158" i="19"/>
  <c r="G157" i="19"/>
  <c r="G156" i="19"/>
  <c r="G155" i="19"/>
  <c r="G154" i="19"/>
  <c r="G153" i="19"/>
  <c r="G152" i="19"/>
  <c r="G151" i="19"/>
  <c r="G150" i="19"/>
  <c r="G149" i="19"/>
  <c r="G148" i="19"/>
  <c r="G147" i="19"/>
  <c r="G146" i="19"/>
  <c r="G145" i="19"/>
  <c r="G144" i="19"/>
  <c r="G143" i="19"/>
  <c r="G142" i="19"/>
  <c r="G141" i="19"/>
  <c r="G140" i="19"/>
  <c r="G139" i="19"/>
  <c r="E138" i="19"/>
  <c r="G138" i="19" s="1"/>
  <c r="G137" i="19"/>
  <c r="G136" i="19"/>
  <c r="G135" i="19"/>
  <c r="G134" i="19"/>
  <c r="G133" i="19"/>
  <c r="E132" i="19"/>
  <c r="G132" i="19" s="1"/>
  <c r="G131" i="19"/>
  <c r="G130" i="19"/>
  <c r="E129" i="19"/>
  <c r="G129" i="19" s="1"/>
  <c r="G128" i="19"/>
  <c r="G127" i="19"/>
  <c r="E126" i="19"/>
  <c r="G126" i="19" s="1"/>
  <c r="G125" i="19"/>
  <c r="G124" i="19"/>
  <c r="G123" i="19"/>
  <c r="E122" i="19"/>
  <c r="G122" i="19" s="1"/>
  <c r="G121" i="19"/>
  <c r="G120" i="19"/>
  <c r="G119" i="19"/>
  <c r="G118" i="19"/>
  <c r="G117" i="19"/>
  <c r="G116" i="19"/>
  <c r="G115" i="19"/>
  <c r="G114" i="19"/>
  <c r="G113" i="19"/>
  <c r="G112" i="19"/>
  <c r="G111" i="19"/>
  <c r="G110" i="19"/>
  <c r="G109" i="19"/>
  <c r="G108" i="19"/>
  <c r="G107" i="19"/>
  <c r="G106" i="19"/>
  <c r="G105" i="19"/>
  <c r="G104" i="19"/>
  <c r="G103" i="19"/>
  <c r="G102" i="19"/>
  <c r="G101" i="19"/>
  <c r="G100" i="19"/>
  <c r="G99" i="19"/>
  <c r="G98" i="19"/>
  <c r="E96" i="19"/>
  <c r="G96" i="19" s="1"/>
  <c r="G95" i="19"/>
  <c r="G94" i="19"/>
  <c r="G93" i="19"/>
  <c r="G92" i="19"/>
  <c r="G91" i="19"/>
  <c r="G90" i="19"/>
  <c r="G89" i="19"/>
  <c r="G88" i="19"/>
  <c r="G87" i="19"/>
  <c r="G86" i="19"/>
  <c r="E85" i="19"/>
  <c r="G85" i="19" s="1"/>
  <c r="G84" i="19"/>
  <c r="G83" i="19"/>
  <c r="G82" i="19"/>
  <c r="G81" i="19"/>
  <c r="G80" i="19"/>
  <c r="G77" i="19"/>
  <c r="G76" i="19"/>
  <c r="G75" i="19"/>
  <c r="G74" i="19"/>
  <c r="G73" i="19"/>
  <c r="G72" i="19"/>
  <c r="G71" i="19"/>
  <c r="G70" i="19"/>
  <c r="G69" i="19"/>
  <c r="G68" i="19"/>
  <c r="G67" i="19"/>
  <c r="G66" i="19"/>
  <c r="G65" i="19"/>
  <c r="G64" i="19"/>
  <c r="G63" i="19"/>
  <c r="G62" i="19"/>
  <c r="G61" i="19"/>
  <c r="G60" i="19"/>
  <c r="G59" i="19"/>
  <c r="G58" i="19"/>
  <c r="G57" i="19"/>
  <c r="G56" i="19"/>
  <c r="G55" i="19"/>
  <c r="G54" i="19"/>
  <c r="G53" i="19"/>
  <c r="G52" i="19"/>
  <c r="G51" i="19"/>
  <c r="G50" i="19"/>
  <c r="G49" i="19"/>
  <c r="G48" i="19"/>
  <c r="G47" i="19"/>
  <c r="G46" i="19"/>
  <c r="G45" i="19"/>
  <c r="G44" i="19"/>
  <c r="G43" i="19"/>
  <c r="G42" i="19"/>
  <c r="G41" i="19"/>
  <c r="G40" i="19"/>
  <c r="G39" i="19"/>
  <c r="G38" i="19"/>
  <c r="G37" i="19"/>
  <c r="G36" i="19"/>
  <c r="G35" i="19"/>
  <c r="G33" i="19"/>
  <c r="G32" i="19"/>
  <c r="G31" i="19"/>
  <c r="E30" i="19"/>
  <c r="E29" i="19"/>
  <c r="G29" i="19" s="1"/>
  <c r="E27" i="19"/>
  <c r="G27" i="19" s="1"/>
  <c r="E26" i="19"/>
  <c r="E25" i="19"/>
  <c r="G25" i="19" s="1"/>
  <c r="E23" i="19"/>
  <c r="G23" i="19" s="1"/>
  <c r="G22" i="19"/>
  <c r="E21" i="19"/>
  <c r="E19" i="19"/>
  <c r="G19" i="19" s="1"/>
  <c r="E18" i="19"/>
  <c r="G18" i="19" s="1"/>
  <c r="E17" i="19"/>
  <c r="G17" i="19" s="1"/>
  <c r="E16" i="19"/>
  <c r="G16" i="19" s="1"/>
  <c r="J126" i="15"/>
  <c r="J127" i="15"/>
  <c r="J124" i="15"/>
  <c r="J125" i="15"/>
  <c r="J128" i="15"/>
  <c r="J123" i="15"/>
  <c r="L29" i="21" l="1"/>
  <c r="G48" i="24"/>
  <c r="G7" i="24" s="1"/>
  <c r="G10" i="24" s="1"/>
  <c r="E20" i="19"/>
  <c r="G20" i="19" s="1"/>
  <c r="F31" i="25"/>
  <c r="F6" i="25" s="1"/>
  <c r="F9" i="25" s="1"/>
  <c r="F10" i="25" s="1"/>
  <c r="F11" i="25" s="1"/>
  <c r="H19" i="26"/>
  <c r="G38" i="26" s="1"/>
  <c r="F458" i="20"/>
  <c r="G227" i="19"/>
  <c r="G221" i="19"/>
  <c r="H458" i="20"/>
  <c r="AG102" i="14"/>
  <c r="H25" i="26"/>
  <c r="G40" i="26" s="1"/>
  <c r="H34" i="26"/>
  <c r="G42" i="26" s="1"/>
  <c r="E28" i="19"/>
  <c r="G28" i="19" s="1"/>
  <c r="F31" i="27"/>
  <c r="E46" i="27" s="1"/>
  <c r="E50" i="27" s="1"/>
  <c r="E24" i="19"/>
  <c r="G24" i="19" s="1"/>
  <c r="G34" i="19"/>
  <c r="E204" i="19"/>
  <c r="G204" i="19" s="1"/>
  <c r="G172" i="19" s="1"/>
  <c r="E15" i="19"/>
  <c r="G15" i="19" s="1"/>
  <c r="G21" i="19"/>
  <c r="G79" i="19"/>
  <c r="G97" i="19"/>
  <c r="G26" i="19"/>
  <c r="G30" i="19"/>
  <c r="J122" i="15"/>
  <c r="J121" i="15" s="1"/>
  <c r="AG103" i="14" l="1"/>
  <c r="AN103" i="14" s="1"/>
  <c r="G11" i="24"/>
  <c r="G12" i="24" s="1"/>
  <c r="H460" i="20"/>
  <c r="AG101" i="14" s="1"/>
  <c r="AN101" i="14" s="1"/>
  <c r="G44" i="26"/>
  <c r="AG104" i="14" s="1"/>
  <c r="AN104" i="14" s="1"/>
  <c r="G14" i="19"/>
  <c r="G233" i="19" s="1"/>
  <c r="AG100" i="14" s="1"/>
  <c r="J630" i="13"/>
  <c r="C124" i="15"/>
  <c r="C125" i="15" s="1"/>
  <c r="C126" i="15" s="1"/>
  <c r="C127" i="15" s="1"/>
  <c r="C128" i="15" s="1"/>
  <c r="H14" i="18"/>
  <c r="J14" i="18"/>
  <c r="H15" i="18"/>
  <c r="J15" i="18"/>
  <c r="H16" i="18"/>
  <c r="J16" i="18"/>
  <c r="I17" i="18"/>
  <c r="J17" i="18"/>
  <c r="I18" i="18"/>
  <c r="J18" i="18"/>
  <c r="H19" i="18"/>
  <c r="J19" i="18"/>
  <c r="H20" i="18"/>
  <c r="J20" i="18"/>
  <c r="H21" i="18"/>
  <c r="J21" i="18"/>
  <c r="H22" i="18"/>
  <c r="J22" i="18"/>
  <c r="I23" i="18"/>
  <c r="H26" i="18"/>
  <c r="J26" i="18"/>
  <c r="H27" i="18"/>
  <c r="J27" i="18"/>
  <c r="I28" i="18"/>
  <c r="H34" i="18"/>
  <c r="J34" i="18"/>
  <c r="H35" i="18"/>
  <c r="J35" i="18"/>
  <c r="H36" i="18"/>
  <c r="J36" i="18"/>
  <c r="H37" i="18"/>
  <c r="J37" i="18"/>
  <c r="H38" i="18"/>
  <c r="J38" i="18"/>
  <c r="H39" i="18"/>
  <c r="J39" i="18"/>
  <c r="H40" i="18"/>
  <c r="J40" i="18"/>
  <c r="H41" i="18"/>
  <c r="J41" i="18"/>
  <c r="H42" i="18"/>
  <c r="J42" i="18"/>
  <c r="H43" i="18"/>
  <c r="J43" i="18"/>
  <c r="H44" i="18"/>
  <c r="J44" i="18"/>
  <c r="H45" i="18"/>
  <c r="J45" i="18"/>
  <c r="H46" i="18"/>
  <c r="J46" i="18"/>
  <c r="H47" i="18"/>
  <c r="J47" i="18"/>
  <c r="H48" i="18"/>
  <c r="J48" i="18"/>
  <c r="H49" i="18"/>
  <c r="J49" i="18"/>
  <c r="H50" i="18"/>
  <c r="J50" i="18"/>
  <c r="H51" i="18"/>
  <c r="J51" i="18"/>
  <c r="H52" i="18"/>
  <c r="J52" i="18"/>
  <c r="H53" i="18"/>
  <c r="J53" i="18"/>
  <c r="H54" i="18"/>
  <c r="J54" i="18"/>
  <c r="H55" i="18"/>
  <c r="J55" i="18"/>
  <c r="I56" i="18"/>
  <c r="J56" i="18"/>
  <c r="I57" i="18"/>
  <c r="J57" i="18"/>
  <c r="I58" i="18"/>
  <c r="J58" i="18"/>
  <c r="H59" i="18"/>
  <c r="J59" i="18"/>
  <c r="H60" i="18"/>
  <c r="J60" i="18"/>
  <c r="H61" i="18"/>
  <c r="J61" i="18"/>
  <c r="H62" i="18"/>
  <c r="J62" i="18"/>
  <c r="H63" i="18"/>
  <c r="J63" i="18"/>
  <c r="H64" i="18"/>
  <c r="J64" i="18"/>
  <c r="H65" i="18"/>
  <c r="J65" i="18"/>
  <c r="I66" i="18"/>
  <c r="J66" i="18"/>
  <c r="H67" i="18"/>
  <c r="J67" i="18"/>
  <c r="I68" i="18"/>
  <c r="J68" i="18"/>
  <c r="H69" i="18"/>
  <c r="J69" i="18"/>
  <c r="I70" i="18"/>
  <c r="J70" i="18"/>
  <c r="I71" i="18"/>
  <c r="J71" i="18"/>
  <c r="I72" i="18"/>
  <c r="J72" i="18"/>
  <c r="I73" i="18"/>
  <c r="J73" i="18"/>
  <c r="I74" i="18"/>
  <c r="J74" i="18"/>
  <c r="I75" i="18"/>
  <c r="J75" i="18"/>
  <c r="H76" i="18"/>
  <c r="J76" i="18"/>
  <c r="H77" i="18"/>
  <c r="J77" i="18"/>
  <c r="H78" i="18"/>
  <c r="J78" i="18"/>
  <c r="H79" i="18"/>
  <c r="J79" i="18"/>
  <c r="H80" i="18"/>
  <c r="J80" i="18"/>
  <c r="I81" i="18"/>
  <c r="J81" i="18"/>
  <c r="H82" i="18"/>
  <c r="J82" i="18"/>
  <c r="I83" i="18"/>
  <c r="J83" i="18"/>
  <c r="I84" i="18"/>
  <c r="J84" i="18"/>
  <c r="I85" i="18"/>
  <c r="J85" i="18"/>
  <c r="H86" i="18"/>
  <c r="J86" i="18"/>
  <c r="H87" i="18"/>
  <c r="J87" i="18"/>
  <c r="I88" i="18"/>
  <c r="J88" i="18"/>
  <c r="I89" i="18"/>
  <c r="J89" i="18"/>
  <c r="I90" i="18"/>
  <c r="J90" i="18"/>
  <c r="H91" i="18"/>
  <c r="H94" i="18"/>
  <c r="J94" i="18"/>
  <c r="H95" i="18"/>
  <c r="J95" i="18"/>
  <c r="H96" i="18"/>
  <c r="J96" i="18"/>
  <c r="I97" i="18"/>
  <c r="H100" i="18"/>
  <c r="J100" i="18"/>
  <c r="H101" i="18"/>
  <c r="J101" i="18"/>
  <c r="I102" i="18"/>
  <c r="H108" i="18"/>
  <c r="J108" i="18"/>
  <c r="H109" i="18"/>
  <c r="J109" i="18"/>
  <c r="I110" i="18"/>
  <c r="J110" i="18"/>
  <c r="I111" i="18"/>
  <c r="J111" i="18"/>
  <c r="H112" i="18"/>
  <c r="J112" i="18"/>
  <c r="H113" i="18"/>
  <c r="J113" i="18"/>
  <c r="H114" i="18"/>
  <c r="J114" i="18"/>
  <c r="H115" i="18"/>
  <c r="J115" i="18"/>
  <c r="H116" i="18"/>
  <c r="J116" i="18"/>
  <c r="H117" i="18"/>
  <c r="J117" i="18"/>
  <c r="H118" i="18"/>
  <c r="J118" i="18"/>
  <c r="H119" i="18"/>
  <c r="J119" i="18"/>
  <c r="H120" i="18"/>
  <c r="J120" i="18"/>
  <c r="H121" i="18"/>
  <c r="J121" i="18"/>
  <c r="H122" i="18"/>
  <c r="J122" i="18"/>
  <c r="I123" i="18"/>
  <c r="J123" i="18"/>
  <c r="H127" i="18"/>
  <c r="H128" i="18" s="1"/>
  <c r="J127" i="18"/>
  <c r="J128" i="18" s="1"/>
  <c r="E128" i="18" s="1"/>
  <c r="I128" i="18"/>
  <c r="J248" i="13" l="1"/>
  <c r="J628" i="13"/>
  <c r="J640" i="13"/>
  <c r="J102" i="18"/>
  <c r="E102" i="18" s="1"/>
  <c r="J629" i="13"/>
  <c r="J23" i="18"/>
  <c r="E23" i="18" s="1"/>
  <c r="I91" i="18"/>
  <c r="I104" i="18" s="1"/>
  <c r="I124" i="18"/>
  <c r="I130" i="18" s="1"/>
  <c r="H124" i="18"/>
  <c r="H130" i="18" s="1"/>
  <c r="G13" i="19"/>
  <c r="I30" i="18"/>
  <c r="H28" i="18"/>
  <c r="J631" i="13"/>
  <c r="J124" i="18"/>
  <c r="J130" i="18" s="1"/>
  <c r="E130" i="18" s="1"/>
  <c r="H102" i="18"/>
  <c r="J97" i="18"/>
  <c r="E97" i="18" s="1"/>
  <c r="J91" i="18"/>
  <c r="E91" i="18" s="1"/>
  <c r="H97" i="18"/>
  <c r="J28" i="18"/>
  <c r="E28" i="18" s="1"/>
  <c r="H23" i="18"/>
  <c r="H30" i="18" s="1"/>
  <c r="E124" i="18" l="1"/>
  <c r="J636" i="13"/>
  <c r="J637" i="13"/>
  <c r="J638" i="13"/>
  <c r="J632" i="13"/>
  <c r="I132" i="18"/>
  <c r="J30" i="18"/>
  <c r="E30" i="18" s="1"/>
  <c r="J104" i="18"/>
  <c r="E104" i="18" s="1"/>
  <c r="H104" i="18"/>
  <c r="H132" i="18" s="1"/>
  <c r="I191" i="17"/>
  <c r="I193" i="17" s="1"/>
  <c r="J190" i="17"/>
  <c r="J191" i="17" s="1"/>
  <c r="H190" i="17"/>
  <c r="H191" i="17" s="1"/>
  <c r="H193" i="17" s="1"/>
  <c r="J183" i="17"/>
  <c r="H183" i="17"/>
  <c r="J182" i="17"/>
  <c r="I182" i="17"/>
  <c r="I184" i="17" s="1"/>
  <c r="J181" i="17"/>
  <c r="H181" i="17"/>
  <c r="J180" i="17"/>
  <c r="H180" i="17"/>
  <c r="J179" i="17"/>
  <c r="H179" i="17"/>
  <c r="J175" i="17"/>
  <c r="H175" i="17"/>
  <c r="J174" i="17"/>
  <c r="H174" i="17"/>
  <c r="J173" i="17"/>
  <c r="H173" i="17"/>
  <c r="J172" i="17"/>
  <c r="H172" i="17"/>
  <c r="J171" i="17"/>
  <c r="H171" i="17"/>
  <c r="J170" i="17"/>
  <c r="H170" i="17"/>
  <c r="J169" i="17"/>
  <c r="H169" i="17"/>
  <c r="J168" i="17"/>
  <c r="I168" i="17"/>
  <c r="J167" i="17"/>
  <c r="H167" i="17"/>
  <c r="J166" i="17"/>
  <c r="H166" i="17"/>
  <c r="J165" i="17"/>
  <c r="H165" i="17"/>
  <c r="J164" i="17"/>
  <c r="H164" i="17"/>
  <c r="J163" i="17"/>
  <c r="H163" i="17"/>
  <c r="J162" i="17"/>
  <c r="I162" i="17"/>
  <c r="J161" i="17"/>
  <c r="H161" i="17"/>
  <c r="J160" i="17"/>
  <c r="H160" i="17"/>
  <c r="J159" i="17"/>
  <c r="H159" i="17"/>
  <c r="J158" i="17"/>
  <c r="H158" i="17"/>
  <c r="J157" i="17"/>
  <c r="H157" i="17"/>
  <c r="J156" i="17"/>
  <c r="H156" i="17"/>
  <c r="J155" i="17"/>
  <c r="I155" i="17"/>
  <c r="J154" i="17"/>
  <c r="H154" i="17"/>
  <c r="J153" i="17"/>
  <c r="H153" i="17"/>
  <c r="J152" i="17"/>
  <c r="H152" i="17"/>
  <c r="J151" i="17"/>
  <c r="H151" i="17"/>
  <c r="J150" i="17"/>
  <c r="I150" i="17"/>
  <c r="J149" i="17"/>
  <c r="I149" i="17"/>
  <c r="J148" i="17"/>
  <c r="I148" i="17"/>
  <c r="J147" i="17"/>
  <c r="I147" i="17"/>
  <c r="J146" i="17"/>
  <c r="I146" i="17"/>
  <c r="J145" i="17"/>
  <c r="H145" i="17"/>
  <c r="J144" i="17"/>
  <c r="H144" i="17"/>
  <c r="J143" i="17"/>
  <c r="H143" i="17"/>
  <c r="J142" i="17"/>
  <c r="H142" i="17"/>
  <c r="J141" i="17"/>
  <c r="H141" i="17"/>
  <c r="J137" i="17"/>
  <c r="H137" i="17"/>
  <c r="J136" i="17"/>
  <c r="H136" i="17"/>
  <c r="J135" i="17"/>
  <c r="H135" i="17"/>
  <c r="J134" i="17"/>
  <c r="H134" i="17"/>
  <c r="J133" i="17"/>
  <c r="H133" i="17"/>
  <c r="J132" i="17"/>
  <c r="H132" i="17"/>
  <c r="J131" i="17"/>
  <c r="H131" i="17"/>
  <c r="J130" i="17"/>
  <c r="I130" i="17"/>
  <c r="I138" i="17" s="1"/>
  <c r="J129" i="17"/>
  <c r="H129" i="17"/>
  <c r="J128" i="17"/>
  <c r="H128" i="17"/>
  <c r="J127" i="17"/>
  <c r="H127" i="17"/>
  <c r="J126" i="17"/>
  <c r="H126" i="17"/>
  <c r="J125" i="17"/>
  <c r="H125" i="17"/>
  <c r="J124" i="17"/>
  <c r="H124" i="17"/>
  <c r="J123" i="17"/>
  <c r="H123" i="17"/>
  <c r="J122" i="17"/>
  <c r="H122" i="17"/>
  <c r="J121" i="17"/>
  <c r="H121" i="17"/>
  <c r="J120" i="17"/>
  <c r="H120" i="17"/>
  <c r="J119" i="17"/>
  <c r="H119" i="17"/>
  <c r="J118" i="17"/>
  <c r="H118" i="17"/>
  <c r="J117" i="17"/>
  <c r="H117" i="17"/>
  <c r="J116" i="17"/>
  <c r="H116" i="17"/>
  <c r="J115" i="17"/>
  <c r="H115" i="17"/>
  <c r="J114" i="17"/>
  <c r="H114" i="17"/>
  <c r="J113" i="17"/>
  <c r="H113" i="17"/>
  <c r="J112" i="17"/>
  <c r="H112" i="17"/>
  <c r="J111" i="17"/>
  <c r="H111" i="17"/>
  <c r="J110" i="17"/>
  <c r="H110" i="17"/>
  <c r="J109" i="17"/>
  <c r="H109" i="17"/>
  <c r="J108" i="17"/>
  <c r="H108" i="17"/>
  <c r="J107" i="17"/>
  <c r="H107" i="17"/>
  <c r="J106" i="17"/>
  <c r="H106" i="17"/>
  <c r="J105" i="17"/>
  <c r="H105" i="17"/>
  <c r="J104" i="17"/>
  <c r="H104" i="17"/>
  <c r="J103" i="17"/>
  <c r="H103" i="17"/>
  <c r="J102" i="17"/>
  <c r="H102" i="17"/>
  <c r="J101" i="17"/>
  <c r="H101" i="17"/>
  <c r="J100" i="17"/>
  <c r="H100" i="17"/>
  <c r="J99" i="17"/>
  <c r="H99" i="17"/>
  <c r="J98" i="17"/>
  <c r="H98" i="17"/>
  <c r="J97" i="17"/>
  <c r="H97" i="17"/>
  <c r="J96" i="17"/>
  <c r="H96" i="17"/>
  <c r="J95" i="17"/>
  <c r="H95" i="17"/>
  <c r="J94" i="17"/>
  <c r="H94" i="17"/>
  <c r="J93" i="17"/>
  <c r="H93" i="17"/>
  <c r="J92" i="17"/>
  <c r="H92" i="17"/>
  <c r="I89" i="17"/>
  <c r="J88" i="17"/>
  <c r="H88" i="17"/>
  <c r="J87" i="17"/>
  <c r="H87" i="17"/>
  <c r="J86" i="17"/>
  <c r="H86" i="17"/>
  <c r="J85" i="17"/>
  <c r="H85" i="17"/>
  <c r="J84" i="17"/>
  <c r="H84" i="17"/>
  <c r="J83" i="17"/>
  <c r="H83" i="17"/>
  <c r="J82" i="17"/>
  <c r="H82" i="17"/>
  <c r="J81" i="17"/>
  <c r="H81" i="17"/>
  <c r="J80" i="17"/>
  <c r="H80" i="17"/>
  <c r="J79" i="17"/>
  <c r="H79" i="17"/>
  <c r="J78" i="17"/>
  <c r="H78" i="17"/>
  <c r="J77" i="17"/>
  <c r="H77" i="17"/>
  <c r="J76" i="17"/>
  <c r="H76" i="17"/>
  <c r="J75" i="17"/>
  <c r="H75" i="17"/>
  <c r="J74" i="17"/>
  <c r="H74" i="17"/>
  <c r="J73" i="17"/>
  <c r="H73" i="17"/>
  <c r="J72" i="17"/>
  <c r="H72" i="17"/>
  <c r="J71" i="17"/>
  <c r="H71" i="17"/>
  <c r="J70" i="17"/>
  <c r="H70" i="17"/>
  <c r="J69" i="17"/>
  <c r="H69" i="17"/>
  <c r="J68" i="17"/>
  <c r="H68" i="17"/>
  <c r="J67" i="17"/>
  <c r="H67" i="17"/>
  <c r="J66" i="17"/>
  <c r="H66" i="17"/>
  <c r="J65" i="17"/>
  <c r="H65" i="17"/>
  <c r="J64" i="17"/>
  <c r="H64" i="17"/>
  <c r="J63" i="17"/>
  <c r="H63" i="17"/>
  <c r="J62" i="17"/>
  <c r="H62" i="17"/>
  <c r="J61" i="17"/>
  <c r="H61" i="17"/>
  <c r="J60" i="17"/>
  <c r="H60" i="17"/>
  <c r="J59" i="17"/>
  <c r="H59" i="17"/>
  <c r="J58" i="17"/>
  <c r="H58" i="17"/>
  <c r="J57" i="17"/>
  <c r="H57" i="17"/>
  <c r="J56" i="17"/>
  <c r="H56" i="17"/>
  <c r="J55" i="17"/>
  <c r="H55" i="17"/>
  <c r="J54" i="17"/>
  <c r="H54" i="17"/>
  <c r="I48" i="17"/>
  <c r="J47" i="17"/>
  <c r="H47" i="17"/>
  <c r="J46" i="17"/>
  <c r="H46" i="17"/>
  <c r="J45" i="17"/>
  <c r="H45" i="17"/>
  <c r="J41" i="17"/>
  <c r="H41" i="17"/>
  <c r="J40" i="17"/>
  <c r="H40" i="17"/>
  <c r="J39" i="17"/>
  <c r="H39" i="17"/>
  <c r="J38" i="17"/>
  <c r="H38" i="17"/>
  <c r="J37" i="17"/>
  <c r="I37" i="17"/>
  <c r="J36" i="17"/>
  <c r="I36" i="17"/>
  <c r="J35" i="17"/>
  <c r="I35" i="17"/>
  <c r="J34" i="17"/>
  <c r="I34" i="17"/>
  <c r="J33" i="17"/>
  <c r="H33" i="17"/>
  <c r="J32" i="17"/>
  <c r="H32" i="17"/>
  <c r="J31" i="17"/>
  <c r="H31" i="17"/>
  <c r="J30" i="17"/>
  <c r="I30" i="17"/>
  <c r="J29" i="17"/>
  <c r="H29" i="17"/>
  <c r="I26" i="17"/>
  <c r="J25" i="17"/>
  <c r="J26" i="17" s="1"/>
  <c r="E26" i="17" s="1"/>
  <c r="H25" i="17"/>
  <c r="H26" i="17" s="1"/>
  <c r="J21" i="17"/>
  <c r="I21" i="17"/>
  <c r="I22" i="17" s="1"/>
  <c r="J20" i="17"/>
  <c r="H20" i="17"/>
  <c r="J19" i="17"/>
  <c r="H19" i="17"/>
  <c r="J18" i="17"/>
  <c r="H18" i="17"/>
  <c r="J17" i="17"/>
  <c r="H17" i="17"/>
  <c r="J16" i="17"/>
  <c r="H16" i="17"/>
  <c r="J15" i="17"/>
  <c r="H15" i="17"/>
  <c r="J14" i="17"/>
  <c r="H14" i="17"/>
  <c r="I42" i="17" l="1"/>
  <c r="I50" i="17" s="1"/>
  <c r="J89" i="17"/>
  <c r="I176" i="17"/>
  <c r="I186" i="17" s="1"/>
  <c r="J627" i="13"/>
  <c r="J116" i="13" s="1"/>
  <c r="J132" i="18"/>
  <c r="E132" i="18" s="1"/>
  <c r="H89" i="17"/>
  <c r="H48" i="17"/>
  <c r="H22" i="17"/>
  <c r="J42" i="17"/>
  <c r="E42" i="17" s="1"/>
  <c r="H138" i="17"/>
  <c r="J22" i="17"/>
  <c r="E22" i="17" s="1"/>
  <c r="J184" i="17"/>
  <c r="E184" i="17" s="1"/>
  <c r="H176" i="17"/>
  <c r="J138" i="17"/>
  <c r="E138" i="17" s="1"/>
  <c r="H42" i="17"/>
  <c r="J48" i="17"/>
  <c r="E48" i="17" s="1"/>
  <c r="H184" i="17"/>
  <c r="J176" i="17"/>
  <c r="E176" i="17" s="1"/>
  <c r="E191" i="17"/>
  <c r="J193" i="17"/>
  <c r="E193" i="17" s="1"/>
  <c r="E89" i="17"/>
  <c r="I195" i="17" l="1"/>
  <c r="H50" i="17"/>
  <c r="J50" i="17"/>
  <c r="E50" i="17" s="1"/>
  <c r="H186" i="17"/>
  <c r="H195" i="17" s="1"/>
  <c r="J186" i="17"/>
  <c r="E186" i="17" s="1"/>
  <c r="J195" i="17" l="1"/>
  <c r="H730" i="16"/>
  <c r="H729" i="16"/>
  <c r="H728" i="16"/>
  <c r="H727" i="16"/>
  <c r="H726" i="16"/>
  <c r="H725" i="16"/>
  <c r="H724" i="16"/>
  <c r="H723" i="16"/>
  <c r="H722" i="16"/>
  <c r="H721" i="16"/>
  <c r="H720" i="16"/>
  <c r="H719" i="16"/>
  <c r="I715" i="16"/>
  <c r="I646" i="16"/>
  <c r="I645" i="16"/>
  <c r="I644" i="16"/>
  <c r="I643" i="16"/>
  <c r="I642" i="16"/>
  <c r="I641" i="16"/>
  <c r="I640" i="16"/>
  <c r="I639" i="16"/>
  <c r="I638" i="16"/>
  <c r="I637" i="16"/>
  <c r="I636" i="16"/>
  <c r="I635" i="16"/>
  <c r="I634" i="16"/>
  <c r="I633" i="16"/>
  <c r="I632" i="16"/>
  <c r="I631" i="16"/>
  <c r="I630" i="16"/>
  <c r="I629" i="16"/>
  <c r="I628" i="16"/>
  <c r="I627" i="16"/>
  <c r="I626" i="16"/>
  <c r="I625" i="16"/>
  <c r="I624" i="16"/>
  <c r="I623" i="16"/>
  <c r="I622" i="16"/>
  <c r="I621" i="16"/>
  <c r="I620" i="16"/>
  <c r="I619" i="16"/>
  <c r="I618" i="16"/>
  <c r="I617" i="16"/>
  <c r="I616" i="16"/>
  <c r="I615" i="16"/>
  <c r="I614" i="16"/>
  <c r="I613" i="16"/>
  <c r="I612" i="16"/>
  <c r="I611" i="16"/>
  <c r="I610" i="16"/>
  <c r="I609" i="16"/>
  <c r="I608" i="16"/>
  <c r="I607" i="16"/>
  <c r="I606" i="16"/>
  <c r="I605" i="16"/>
  <c r="I604" i="16"/>
  <c r="I603" i="16"/>
  <c r="I602" i="16"/>
  <c r="I601" i="16"/>
  <c r="I600" i="16"/>
  <c r="I599" i="16"/>
  <c r="I598" i="16"/>
  <c r="I597" i="16"/>
  <c r="I596" i="16"/>
  <c r="I595" i="16"/>
  <c r="I594" i="16"/>
  <c r="I593" i="16"/>
  <c r="I592" i="16"/>
  <c r="I591" i="16"/>
  <c r="I590" i="16"/>
  <c r="I589" i="16"/>
  <c r="I588" i="16"/>
  <c r="I587" i="16"/>
  <c r="I586" i="16"/>
  <c r="I585" i="16"/>
  <c r="I576" i="16"/>
  <c r="I575" i="16"/>
  <c r="I574" i="16"/>
  <c r="I573" i="16"/>
  <c r="I572" i="16"/>
  <c r="I571" i="16"/>
  <c r="I570" i="16"/>
  <c r="I569" i="16"/>
  <c r="I541" i="16"/>
  <c r="I540" i="16"/>
  <c r="I539" i="16"/>
  <c r="I538" i="16"/>
  <c r="I537" i="16"/>
  <c r="I536" i="16"/>
  <c r="I535" i="16"/>
  <c r="I534" i="16"/>
  <c r="I533" i="16"/>
  <c r="I532" i="16"/>
  <c r="I531" i="16"/>
  <c r="I530" i="16"/>
  <c r="I529" i="16"/>
  <c r="I528" i="16"/>
  <c r="I527" i="16"/>
  <c r="I526" i="16"/>
  <c r="I525" i="16"/>
  <c r="I524" i="16"/>
  <c r="I523" i="16"/>
  <c r="I522" i="16"/>
  <c r="I521" i="16"/>
  <c r="I520" i="16"/>
  <c r="I519" i="16"/>
  <c r="I518" i="16"/>
  <c r="I500" i="16"/>
  <c r="I499" i="16"/>
  <c r="I498" i="16"/>
  <c r="I497" i="16"/>
  <c r="I495" i="16"/>
  <c r="I494" i="16"/>
  <c r="I493" i="16"/>
  <c r="I492" i="16"/>
  <c r="I491" i="16"/>
  <c r="I490" i="16"/>
  <c r="I489" i="16"/>
  <c r="I488" i="16"/>
  <c r="I487" i="16"/>
  <c r="I465" i="16"/>
  <c r="I464" i="16"/>
  <c r="I463" i="16"/>
  <c r="I462" i="16"/>
  <c r="I461" i="16"/>
  <c r="I460" i="16"/>
  <c r="I459" i="16"/>
  <c r="I458" i="16"/>
  <c r="I457" i="16"/>
  <c r="I456" i="16"/>
  <c r="I455" i="16"/>
  <c r="I454" i="16"/>
  <c r="I453" i="16"/>
  <c r="I452" i="16"/>
  <c r="I451" i="16"/>
  <c r="I450" i="16"/>
  <c r="I449" i="16"/>
  <c r="I409" i="16"/>
  <c r="I408" i="16"/>
  <c r="I407" i="16"/>
  <c r="I406" i="16"/>
  <c r="I405" i="16"/>
  <c r="I404" i="16"/>
  <c r="I403" i="16"/>
  <c r="I402" i="16"/>
  <c r="I401" i="16"/>
  <c r="I400" i="16"/>
  <c r="I399" i="16"/>
  <c r="I398" i="16"/>
  <c r="I397" i="16"/>
  <c r="I396" i="16"/>
  <c r="I395" i="16"/>
  <c r="I394" i="16"/>
  <c r="I393" i="16"/>
  <c r="I392" i="16"/>
  <c r="I391" i="16"/>
  <c r="I390" i="16"/>
  <c r="I389" i="16"/>
  <c r="I388" i="16"/>
  <c r="I387" i="16"/>
  <c r="I386" i="16"/>
  <c r="I385" i="16"/>
  <c r="I384" i="16"/>
  <c r="I383" i="16"/>
  <c r="I382" i="16"/>
  <c r="I381" i="16"/>
  <c r="I380" i="16"/>
  <c r="I379" i="16"/>
  <c r="I378" i="16"/>
  <c r="I377" i="16"/>
  <c r="I376" i="16"/>
  <c r="I375" i="16"/>
  <c r="I374" i="16"/>
  <c r="I346" i="16"/>
  <c r="I345" i="16"/>
  <c r="I344" i="16"/>
  <c r="I343" i="16"/>
  <c r="I342" i="16"/>
  <c r="I341" i="16"/>
  <c r="I340" i="16"/>
  <c r="I339" i="16"/>
  <c r="I338" i="16"/>
  <c r="I337" i="16"/>
  <c r="I336" i="16"/>
  <c r="I335" i="16"/>
  <c r="I334" i="16"/>
  <c r="I333" i="16"/>
  <c r="I332" i="16"/>
  <c r="I331" i="16"/>
  <c r="I330" i="16"/>
  <c r="I329" i="16"/>
  <c r="I328" i="16"/>
  <c r="I327" i="16"/>
  <c r="I326" i="16"/>
  <c r="I325" i="16"/>
  <c r="I324" i="16"/>
  <c r="I323" i="16"/>
  <c r="I322" i="16"/>
  <c r="I321" i="16"/>
  <c r="I297" i="16"/>
  <c r="I296" i="16"/>
  <c r="I295" i="16"/>
  <c r="I294" i="16"/>
  <c r="I293" i="16"/>
  <c r="I292" i="16"/>
  <c r="I291" i="16"/>
  <c r="I290" i="16"/>
  <c r="I289" i="16"/>
  <c r="I288" i="16"/>
  <c r="I287" i="16"/>
  <c r="I286" i="16"/>
  <c r="I285" i="16"/>
  <c r="I284" i="16"/>
  <c r="I283" i="16"/>
  <c r="I282" i="16"/>
  <c r="I281" i="16"/>
  <c r="I280" i="16"/>
  <c r="I279" i="16"/>
  <c r="I265" i="16"/>
  <c r="I264" i="16"/>
  <c r="I263" i="16"/>
  <c r="I262" i="16"/>
  <c r="I261" i="16"/>
  <c r="I255" i="16"/>
  <c r="I254" i="16"/>
  <c r="I253" i="16"/>
  <c r="I252" i="16"/>
  <c r="I251" i="16"/>
  <c r="I250" i="16"/>
  <c r="I249" i="16"/>
  <c r="I248" i="16"/>
  <c r="I247" i="16"/>
  <c r="I241" i="16"/>
  <c r="I240" i="16"/>
  <c r="I239" i="16"/>
  <c r="I238" i="16"/>
  <c r="I237" i="16"/>
  <c r="I236" i="16"/>
  <c r="I235" i="16"/>
  <c r="I234" i="16"/>
  <c r="I233" i="16"/>
  <c r="I232" i="16"/>
  <c r="I231" i="16"/>
  <c r="I230" i="16"/>
  <c r="I229" i="16"/>
  <c r="I223" i="16"/>
  <c r="I222" i="16"/>
  <c r="I221" i="16"/>
  <c r="I220" i="16"/>
  <c r="I219" i="16"/>
  <c r="I218" i="16"/>
  <c r="I217" i="16"/>
  <c r="I216" i="16"/>
  <c r="I210" i="16"/>
  <c r="I209" i="16"/>
  <c r="I208" i="16"/>
  <c r="I207" i="16"/>
  <c r="I206" i="16"/>
  <c r="I205" i="16"/>
  <c r="I204" i="16"/>
  <c r="I203" i="16"/>
  <c r="I202" i="16"/>
  <c r="I201" i="16"/>
  <c r="I195" i="16"/>
  <c r="I194" i="16"/>
  <c r="I193" i="16"/>
  <c r="I192" i="16"/>
  <c r="I191" i="16"/>
  <c r="I185" i="16"/>
  <c r="I184" i="16"/>
  <c r="I183" i="16"/>
  <c r="I182" i="16"/>
  <c r="I181" i="16"/>
  <c r="I180" i="16"/>
  <c r="I179" i="16"/>
  <c r="I178" i="16"/>
  <c r="I172" i="16"/>
  <c r="I171" i="16"/>
  <c r="I170" i="16"/>
  <c r="I169" i="16"/>
  <c r="I168" i="16"/>
  <c r="I167" i="16"/>
  <c r="I166" i="16"/>
  <c r="I165" i="16"/>
  <c r="I164" i="16"/>
  <c r="I163" i="16"/>
  <c r="I162" i="16"/>
  <c r="I161" i="16"/>
  <c r="I155" i="16"/>
  <c r="I154" i="16"/>
  <c r="I153" i="16"/>
  <c r="I152" i="16"/>
  <c r="I151" i="16"/>
  <c r="I150" i="16"/>
  <c r="I149" i="16"/>
  <c r="I148" i="16"/>
  <c r="I142" i="16"/>
  <c r="I141" i="16"/>
  <c r="I140" i="16"/>
  <c r="I139" i="16"/>
  <c r="I138" i="16"/>
  <c r="I137" i="16"/>
  <c r="I136" i="16"/>
  <c r="I135" i="16"/>
  <c r="I134" i="16"/>
  <c r="I133" i="16"/>
  <c r="I132" i="16"/>
  <c r="I126" i="16"/>
  <c r="I125" i="16"/>
  <c r="I124" i="16"/>
  <c r="I123" i="16"/>
  <c r="I122" i="16"/>
  <c r="I121" i="16"/>
  <c r="I120" i="16"/>
  <c r="I119" i="16"/>
  <c r="I118" i="16"/>
  <c r="I117" i="16"/>
  <c r="I116" i="16"/>
  <c r="I115" i="16"/>
  <c r="I114" i="16"/>
  <c r="I113" i="16"/>
  <c r="I112" i="16"/>
  <c r="I111" i="16"/>
  <c r="I110" i="16"/>
  <c r="I109" i="16"/>
  <c r="I108" i="16"/>
  <c r="I107" i="16"/>
  <c r="I106" i="16"/>
  <c r="I105" i="16"/>
  <c r="I104" i="16"/>
  <c r="I103" i="16"/>
  <c r="I102" i="16"/>
  <c r="I101" i="16"/>
  <c r="I100" i="16"/>
  <c r="I99" i="16"/>
  <c r="I98" i="16"/>
  <c r="I97" i="16"/>
  <c r="I96" i="16"/>
  <c r="I95" i="16"/>
  <c r="I94" i="16"/>
  <c r="I93" i="16"/>
  <c r="I92" i="16"/>
  <c r="I91" i="16"/>
  <c r="I90" i="16"/>
  <c r="I89" i="16"/>
  <c r="I88" i="16"/>
  <c r="I87" i="16"/>
  <c r="I86" i="16"/>
  <c r="I85" i="16"/>
  <c r="I84" i="16"/>
  <c r="I83" i="16"/>
  <c r="I82" i="16"/>
  <c r="I81" i="16"/>
  <c r="I80" i="16"/>
  <c r="I79" i="16"/>
  <c r="I73" i="16"/>
  <c r="I72" i="16"/>
  <c r="I71" i="16"/>
  <c r="I70" i="16"/>
  <c r="I69" i="16"/>
  <c r="I68" i="16"/>
  <c r="I67" i="16"/>
  <c r="I66" i="16"/>
  <c r="I65" i="16"/>
  <c r="I64" i="16"/>
  <c r="I63" i="16"/>
  <c r="I62" i="16"/>
  <c r="I61" i="16"/>
  <c r="I60" i="16"/>
  <c r="I59" i="16"/>
  <c r="I58" i="16"/>
  <c r="I57" i="16"/>
  <c r="I56" i="16"/>
  <c r="I55" i="16"/>
  <c r="I54" i="16"/>
  <c r="I53" i="16"/>
  <c r="I52" i="16"/>
  <c r="I51" i="16"/>
  <c r="I50" i="16"/>
  <c r="I49" i="16"/>
  <c r="I48" i="16"/>
  <c r="I47" i="16"/>
  <c r="I46" i="16"/>
  <c r="I45" i="16"/>
  <c r="I44" i="16"/>
  <c r="I43" i="16"/>
  <c r="I42" i="16"/>
  <c r="I41" i="16"/>
  <c r="I40" i="16"/>
  <c r="I39" i="16"/>
  <c r="I38" i="16"/>
  <c r="I37" i="16"/>
  <c r="I36" i="16"/>
  <c r="I35" i="16"/>
  <c r="I34" i="16"/>
  <c r="I33" i="16"/>
  <c r="I32" i="16"/>
  <c r="I31" i="16"/>
  <c r="I30" i="16"/>
  <c r="I29" i="16"/>
  <c r="I28" i="16"/>
  <c r="I27" i="16"/>
  <c r="I26" i="16"/>
  <c r="I25" i="16"/>
  <c r="I24" i="16"/>
  <c r="I23" i="16"/>
  <c r="I22" i="16"/>
  <c r="I21" i="16"/>
  <c r="I20" i="16"/>
  <c r="I19" i="16"/>
  <c r="I18" i="16"/>
  <c r="I17" i="16"/>
  <c r="I16" i="16"/>
  <c r="I15" i="16"/>
  <c r="I14" i="16"/>
  <c r="I13" i="16"/>
  <c r="I12" i="16"/>
  <c r="I11" i="16"/>
  <c r="I186" i="16" l="1"/>
  <c r="I156" i="16"/>
  <c r="I173" i="16"/>
  <c r="I74" i="16"/>
  <c r="I211" i="16"/>
  <c r="I256" i="16"/>
  <c r="I266" i="16"/>
  <c r="I224" i="16"/>
  <c r="I242" i="16"/>
  <c r="I127" i="16"/>
  <c r="I143" i="16"/>
  <c r="I196" i="16"/>
  <c r="AG99" i="14"/>
  <c r="AN99" i="14" s="1"/>
  <c r="E195" i="17"/>
  <c r="J439" i="13"/>
  <c r="J588" i="13"/>
  <c r="J585" i="13"/>
  <c r="J586" i="13"/>
  <c r="J587" i="13"/>
  <c r="J505" i="13"/>
  <c r="J512" i="13"/>
  <c r="J510" i="13"/>
  <c r="J509" i="13"/>
  <c r="J639" i="13" l="1"/>
  <c r="J633" i="13" s="1"/>
  <c r="H8" i="16"/>
  <c r="I8" i="16"/>
  <c r="J441" i="13"/>
  <c r="J440" i="13"/>
  <c r="J438" i="13"/>
  <c r="J437" i="13"/>
  <c r="J436" i="13"/>
  <c r="J433" i="13"/>
  <c r="J434" i="13"/>
  <c r="J435" i="13"/>
  <c r="J432" i="13"/>
  <c r="J534" i="13"/>
  <c r="J533" i="13"/>
  <c r="J530" i="13"/>
  <c r="J531" i="13"/>
  <c r="J532" i="13"/>
  <c r="J525" i="13"/>
  <c r="J524" i="13"/>
  <c r="J529" i="13"/>
  <c r="J528" i="13"/>
  <c r="J527" i="13"/>
  <c r="J526" i="13"/>
  <c r="J523" i="13"/>
  <c r="J522" i="13"/>
  <c r="J521" i="13"/>
  <c r="J518" i="13"/>
  <c r="J516" i="13"/>
  <c r="J514" i="13"/>
  <c r="J515" i="13"/>
  <c r="J513" i="13"/>
  <c r="J517" i="13"/>
  <c r="J511" i="13"/>
  <c r="J508" i="13"/>
  <c r="J507" i="13"/>
  <c r="J520" i="13"/>
  <c r="J519" i="13"/>
  <c r="J506" i="13"/>
  <c r="J538" i="13"/>
  <c r="J537" i="13"/>
  <c r="J535" i="13"/>
  <c r="J536" i="13"/>
  <c r="J504" i="13"/>
  <c r="J501" i="13"/>
  <c r="J498" i="13"/>
  <c r="J497" i="13"/>
  <c r="J500" i="13"/>
  <c r="J495" i="13"/>
  <c r="J494" i="13"/>
  <c r="J493" i="13"/>
  <c r="J492" i="13"/>
  <c r="J496" i="13"/>
  <c r="J499" i="13"/>
  <c r="J502" i="13"/>
  <c r="J503" i="13"/>
  <c r="J491" i="13"/>
  <c r="J490" i="13"/>
  <c r="J489" i="13"/>
  <c r="J488" i="13"/>
  <c r="J487" i="13"/>
  <c r="J486" i="13"/>
  <c r="J485" i="13"/>
  <c r="J484" i="13"/>
  <c r="J483" i="13"/>
  <c r="J481" i="13"/>
  <c r="J480" i="13"/>
  <c r="J477" i="13"/>
  <c r="J476" i="13"/>
  <c r="J475" i="13"/>
  <c r="J474" i="13"/>
  <c r="J473" i="13"/>
  <c r="J472" i="13"/>
  <c r="J471" i="13"/>
  <c r="J470" i="13"/>
  <c r="J469" i="13"/>
  <c r="J482" i="13"/>
  <c r="J479" i="13"/>
  <c r="J478" i="13"/>
  <c r="J468" i="13"/>
  <c r="J467" i="13"/>
  <c r="J466" i="13"/>
  <c r="J465" i="13"/>
  <c r="J464" i="13"/>
  <c r="J8" i="16" l="1"/>
  <c r="AG98" i="14" s="1"/>
  <c r="J583" i="13"/>
  <c r="J582" i="13"/>
  <c r="J581" i="13"/>
  <c r="J580" i="13"/>
  <c r="J579" i="13"/>
  <c r="J578" i="13"/>
  <c r="J577" i="13"/>
  <c r="J576" i="13"/>
  <c r="J575" i="13"/>
  <c r="J574" i="13"/>
  <c r="J573" i="13"/>
  <c r="J572" i="13"/>
  <c r="J571" i="13"/>
  <c r="J570" i="13"/>
  <c r="J569" i="13"/>
  <c r="J568" i="13"/>
  <c r="J567" i="13"/>
  <c r="J566" i="13"/>
  <c r="J565" i="13"/>
  <c r="J564" i="13"/>
  <c r="J563" i="13"/>
  <c r="J559" i="13"/>
  <c r="J554" i="13"/>
  <c r="J562" i="13"/>
  <c r="J561" i="13"/>
  <c r="J560" i="13"/>
  <c r="J558" i="13"/>
  <c r="J557" i="13"/>
  <c r="J556" i="13"/>
  <c r="J555" i="13"/>
  <c r="J553" i="13"/>
  <c r="J551" i="13"/>
  <c r="J552" i="13"/>
  <c r="J548" i="13"/>
  <c r="J546" i="13"/>
  <c r="J547" i="13"/>
  <c r="J545" i="13"/>
  <c r="J544" i="13"/>
  <c r="J543" i="13"/>
  <c r="J542" i="13"/>
  <c r="J541" i="13"/>
  <c r="J540" i="13"/>
  <c r="J539" i="13"/>
  <c r="J607" i="13"/>
  <c r="J230" i="13"/>
  <c r="J228" i="13"/>
  <c r="J227" i="13"/>
  <c r="J226" i="13"/>
  <c r="J225" i="13"/>
  <c r="J224" i="13"/>
  <c r="J598" i="13"/>
  <c r="J247" i="13"/>
  <c r="J609" i="13"/>
  <c r="J619" i="13"/>
  <c r="J597" i="13" l="1"/>
  <c r="J550" i="13"/>
  <c r="J549" i="13"/>
  <c r="J584" i="13"/>
  <c r="J623" i="13"/>
  <c r="J621" i="13"/>
  <c r="J622" i="13"/>
  <c r="J604" i="13"/>
  <c r="J596" i="13"/>
  <c r="J599" i="13"/>
  <c r="J615" i="13"/>
  <c r="J606" i="13"/>
  <c r="J676" i="13"/>
  <c r="J705" i="13"/>
  <c r="J704" i="13"/>
  <c r="J703" i="13"/>
  <c r="J699" i="13"/>
  <c r="J700" i="13"/>
  <c r="J702" i="13"/>
  <c r="J701" i="13"/>
  <c r="J697" i="13"/>
  <c r="J696" i="13"/>
  <c r="J685" i="13"/>
  <c r="J684" i="13"/>
  <c r="J691" i="13"/>
  <c r="J690" i="13"/>
  <c r="J687" i="13"/>
  <c r="J695" i="13"/>
  <c r="J694" i="13"/>
  <c r="J693" i="13"/>
  <c r="J692" i="13"/>
  <c r="J689" i="13"/>
  <c r="J688" i="13"/>
  <c r="J686" i="13"/>
  <c r="J682" i="13"/>
  <c r="J681" i="13"/>
  <c r="J680" i="13"/>
  <c r="J679" i="13"/>
  <c r="J678" i="13"/>
  <c r="J674" i="13"/>
  <c r="J677" i="13"/>
  <c r="J675" i="13"/>
  <c r="J698" i="13" l="1"/>
  <c r="J605" i="13"/>
  <c r="J683" i="13"/>
  <c r="J603" i="13"/>
  <c r="J672" i="13"/>
  <c r="J673" i="13"/>
  <c r="J661" i="13" l="1"/>
  <c r="J660" i="13"/>
  <c r="J658" i="13"/>
  <c r="J652" i="13"/>
  <c r="J650" i="13"/>
  <c r="J659" i="13"/>
  <c r="J657" i="13"/>
  <c r="J656" i="13"/>
  <c r="J655" i="13"/>
  <c r="J654" i="13"/>
  <c r="J651" i="13"/>
  <c r="J653" i="13"/>
  <c r="J649" i="13"/>
  <c r="AQ123" i="15" l="1"/>
  <c r="AO123" i="15"/>
  <c r="F39" i="15" s="1"/>
  <c r="AN123" i="15"/>
  <c r="AM123" i="15"/>
  <c r="F37" i="15" s="1"/>
  <c r="AK123" i="15"/>
  <c r="F115" i="15"/>
  <c r="E113" i="15"/>
  <c r="F89" i="15"/>
  <c r="E87" i="15"/>
  <c r="J39" i="15"/>
  <c r="J38" i="15"/>
  <c r="J37" i="15"/>
  <c r="J31" i="15"/>
  <c r="J24" i="15"/>
  <c r="J23" i="15"/>
  <c r="J21" i="15"/>
  <c r="J20" i="15"/>
  <c r="J18" i="15"/>
  <c r="E18" i="15"/>
  <c r="F92" i="15" s="1"/>
  <c r="J17" i="15"/>
  <c r="J15" i="15"/>
  <c r="F91" i="15"/>
  <c r="J14" i="15"/>
  <c r="J115" i="15"/>
  <c r="E85" i="15"/>
  <c r="AL123" i="15" l="1"/>
  <c r="AQ122" i="15"/>
  <c r="AQ121" i="15" s="1"/>
  <c r="F38" i="15"/>
  <c r="F118" i="15"/>
  <c r="J89" i="15"/>
  <c r="E111" i="15"/>
  <c r="F117" i="15"/>
  <c r="J662" i="13"/>
  <c r="J97" i="15" l="1"/>
  <c r="J96" i="15"/>
  <c r="J30" i="15" s="1"/>
  <c r="J36" i="15" s="1"/>
  <c r="J199" i="13"/>
  <c r="J612" i="13"/>
  <c r="J617" i="13"/>
  <c r="J616" i="13"/>
  <c r="J608" i="13"/>
  <c r="J602" i="13"/>
  <c r="J203" i="13"/>
  <c r="J231" i="13"/>
  <c r="J223" i="13"/>
  <c r="J214" i="13"/>
  <c r="J200" i="13"/>
  <c r="J201" i="13"/>
  <c r="AG116" i="14" l="1"/>
  <c r="AN116" i="14" s="1"/>
  <c r="J102" i="15"/>
  <c r="J32" i="15"/>
  <c r="J41" i="15" s="1"/>
  <c r="J610" i="13"/>
  <c r="J601" i="13" s="1"/>
  <c r="J211" i="13"/>
  <c r="J217" i="13"/>
  <c r="J618" i="13"/>
  <c r="J215" i="13"/>
  <c r="J222" i="13"/>
  <c r="J218" i="13"/>
  <c r="J219" i="13"/>
  <c r="J210" i="13"/>
  <c r="J208" i="13"/>
  <c r="J212" i="13"/>
  <c r="J213" i="13"/>
  <c r="J202" i="13"/>
  <c r="J302" i="13"/>
  <c r="J301" i="13"/>
  <c r="J220" i="13" l="1"/>
  <c r="J229" i="13"/>
  <c r="J204" i="13"/>
  <c r="J205" i="13"/>
  <c r="J114" i="13"/>
  <c r="J221" i="13"/>
  <c r="J613" i="13"/>
  <c r="J216" i="13"/>
  <c r="J207" i="13"/>
  <c r="J206" i="13"/>
  <c r="J209" i="13"/>
  <c r="J309" i="13"/>
  <c r="J303" i="13"/>
  <c r="J294" i="13"/>
  <c r="J308" i="13"/>
  <c r="J297" i="13"/>
  <c r="J298" i="13"/>
  <c r="J305" i="13"/>
  <c r="J304" i="13"/>
  <c r="J313" i="13"/>
  <c r="J314" i="13"/>
  <c r="J307" i="13"/>
  <c r="J312" i="13"/>
  <c r="J299" i="13"/>
  <c r="J300" i="13"/>
  <c r="J306" i="13"/>
  <c r="J342" i="13"/>
  <c r="J669" i="13"/>
  <c r="J295" i="13" l="1"/>
  <c r="J296" i="13"/>
  <c r="J292" i="13"/>
  <c r="J665" i="13"/>
  <c r="J666" i="13"/>
  <c r="J664" i="13" l="1"/>
  <c r="J667" i="13" l="1"/>
  <c r="J670" i="13"/>
  <c r="J235" i="13"/>
  <c r="J234" i="13"/>
  <c r="J191" i="13"/>
  <c r="J707" i="13"/>
  <c r="J706" i="13"/>
  <c r="J402" i="13"/>
  <c r="J403" i="13"/>
  <c r="J404" i="13"/>
  <c r="J405" i="13"/>
  <c r="J409" i="13"/>
  <c r="J411" i="13"/>
  <c r="J412" i="13"/>
  <c r="J413" i="13"/>
  <c r="J414" i="13"/>
  <c r="J415" i="13"/>
  <c r="J416" i="13"/>
  <c r="J417" i="13"/>
  <c r="J418" i="13"/>
  <c r="J419" i="13"/>
  <c r="J420" i="13"/>
  <c r="J421" i="13"/>
  <c r="J422" i="13"/>
  <c r="J423" i="13"/>
  <c r="J424" i="13"/>
  <c r="J425" i="13"/>
  <c r="J426" i="13"/>
  <c r="J427" i="13"/>
  <c r="J428" i="13"/>
  <c r="J429" i="13"/>
  <c r="J406" i="13"/>
  <c r="J410" i="13"/>
  <c r="J408" i="13"/>
  <c r="J158" i="13"/>
  <c r="J251" i="13"/>
  <c r="J463" i="13"/>
  <c r="J462" i="13"/>
  <c r="J232" i="13"/>
  <c r="J322" i="13"/>
  <c r="J192" i="13" l="1"/>
  <c r="J620" i="13"/>
  <c r="J624" i="13"/>
  <c r="J671" i="13"/>
  <c r="J668" i="13"/>
  <c r="J407" i="13"/>
  <c r="J614" i="13"/>
  <c r="J450" i="13"/>
  <c r="J451" i="13"/>
  <c r="J257" i="13"/>
  <c r="J448" i="13"/>
  <c r="J452" i="13"/>
  <c r="J461" i="13"/>
  <c r="J454" i="13"/>
  <c r="J339" i="13"/>
  <c r="J338" i="13"/>
  <c r="J285" i="13"/>
  <c r="J284" i="13"/>
  <c r="J283" i="13"/>
  <c r="J286" i="13"/>
  <c r="J349" i="13"/>
  <c r="J328" i="13"/>
  <c r="J278" i="13"/>
  <c r="J330" i="13"/>
  <c r="J329" i="13"/>
  <c r="J345" i="13"/>
  <c r="J323" i="13"/>
  <c r="J324" i="13"/>
  <c r="J348" i="13"/>
  <c r="J347" i="13"/>
  <c r="J332" i="13"/>
  <c r="J346" i="13"/>
  <c r="J233" i="13"/>
  <c r="J333" i="13"/>
  <c r="J320" i="13"/>
  <c r="J321" i="13"/>
  <c r="J270" i="13"/>
  <c r="J176" i="13"/>
  <c r="J626" i="13" l="1"/>
  <c r="J611" i="13" s="1"/>
  <c r="J663" i="13"/>
  <c r="J186" i="13"/>
  <c r="J181" i="13"/>
  <c r="J430" i="13"/>
  <c r="J401" i="13" s="1"/>
  <c r="J350" i="13"/>
  <c r="J344" i="13" s="1"/>
  <c r="J315" i="13"/>
  <c r="J179" i="13"/>
  <c r="J456" i="13"/>
  <c r="J287" i="13"/>
  <c r="J446" i="13"/>
  <c r="J457" i="13"/>
  <c r="J460" i="13"/>
  <c r="J458" i="13"/>
  <c r="J449" i="13"/>
  <c r="J453" i="13"/>
  <c r="J445" i="13"/>
  <c r="J447" i="13"/>
  <c r="J459" i="13"/>
  <c r="J455" i="13"/>
  <c r="J341" i="13"/>
  <c r="J331" i="13"/>
  <c r="J444" i="13"/>
  <c r="J327" i="13"/>
  <c r="J275" i="13"/>
  <c r="J318" i="13"/>
  <c r="J279" i="13"/>
  <c r="J271" i="13"/>
  <c r="J593" i="13" l="1"/>
  <c r="J443" i="13" s="1"/>
  <c r="J709" i="13"/>
  <c r="J110" i="13"/>
  <c r="J108" i="13"/>
  <c r="J317" i="13"/>
  <c r="J273" i="13"/>
  <c r="J260" i="13"/>
  <c r="J288" i="13"/>
  <c r="J277" i="13"/>
  <c r="J274" i="13"/>
  <c r="J272" i="13"/>
  <c r="J325" i="13"/>
  <c r="J276" i="13"/>
  <c r="J319" i="13"/>
  <c r="J326" i="13"/>
  <c r="J189" i="13"/>
  <c r="J187" i="13"/>
  <c r="J120" i="13" l="1"/>
  <c r="J178" i="13"/>
  <c r="J177" i="13"/>
  <c r="J289" i="13"/>
  <c r="J316" i="13"/>
  <c r="J190" i="13"/>
  <c r="J180" i="13" l="1"/>
  <c r="J115" i="13"/>
  <c r="J252" i="13"/>
  <c r="J253" i="13" l="1"/>
  <c r="J257" i="10"/>
  <c r="J261" i="10"/>
  <c r="J255" i="13" l="1"/>
  <c r="J254" i="13"/>
  <c r="J256" i="13"/>
  <c r="J250" i="13"/>
  <c r="J260" i="10"/>
  <c r="J172" i="13" l="1"/>
  <c r="J171" i="13"/>
  <c r="J173" i="13" l="1"/>
  <c r="J143" i="13"/>
  <c r="J156" i="13"/>
  <c r="J157" i="13"/>
  <c r="J159" i="13"/>
  <c r="J152" i="13"/>
  <c r="J155" i="13" l="1"/>
  <c r="J174" i="13"/>
  <c r="J170" i="13" s="1"/>
  <c r="J142" i="13"/>
  <c r="J154" i="13" l="1"/>
  <c r="J100" i="13"/>
  <c r="J153" i="13" l="1"/>
  <c r="J168" i="13" l="1"/>
  <c r="J165" i="13" l="1"/>
  <c r="J161" i="13"/>
  <c r="J163" i="13"/>
  <c r="J262" i="10" l="1"/>
  <c r="J150" i="10" l="1"/>
  <c r="J222" i="10"/>
  <c r="J221" i="10"/>
  <c r="J227" i="10"/>
  <c r="J140" i="13" l="1"/>
  <c r="J249" i="13" l="1"/>
  <c r="J261" i="13" l="1"/>
  <c r="J259" i="10" l="1"/>
  <c r="J258" i="10"/>
  <c r="F90" i="13" l="1"/>
  <c r="E85" i="13"/>
  <c r="E83" i="13"/>
  <c r="E81" i="13"/>
  <c r="E17" i="13"/>
  <c r="F14" i="13"/>
  <c r="C141" i="13"/>
  <c r="E77" i="10"/>
  <c r="E75" i="10"/>
  <c r="E73" i="10"/>
  <c r="F82" i="10"/>
  <c r="F15" i="10"/>
  <c r="F79" i="10" s="1"/>
  <c r="F107" i="10" s="1"/>
  <c r="E18" i="10"/>
  <c r="J40" i="10"/>
  <c r="F40" i="10"/>
  <c r="J39" i="10"/>
  <c r="F39" i="10"/>
  <c r="J38" i="10"/>
  <c r="F38" i="10"/>
  <c r="J37" i="10"/>
  <c r="F37" i="10"/>
  <c r="C142" i="13" l="1"/>
  <c r="C143" i="13" s="1"/>
  <c r="C144" i="13" s="1"/>
  <c r="C145" i="13" s="1"/>
  <c r="C146" i="13" s="1"/>
  <c r="C147" i="13" s="1"/>
  <c r="C148" i="13" s="1"/>
  <c r="C149" i="13" s="1"/>
  <c r="C150" i="13" s="1"/>
  <c r="C151" i="13" s="1"/>
  <c r="C152" i="13" s="1"/>
  <c r="F87" i="13"/>
  <c r="F133" i="13"/>
  <c r="F89" i="13"/>
  <c r="F131" i="13"/>
  <c r="F81" i="10"/>
  <c r="F105" i="10"/>
  <c r="C153" i="13" l="1"/>
  <c r="C154" i="13" s="1"/>
  <c r="C156" i="13" s="1"/>
  <c r="C157" i="13" s="1"/>
  <c r="C158" i="13" s="1"/>
  <c r="C159" i="13" s="1"/>
  <c r="C161" i="13" s="1"/>
  <c r="C162" i="13" l="1"/>
  <c r="C163" i="13" s="1"/>
  <c r="C164" i="13" l="1"/>
  <c r="C165" i="13" s="1"/>
  <c r="C166" i="13" s="1"/>
  <c r="C167" i="13" s="1"/>
  <c r="J285" i="10"/>
  <c r="J283" i="10"/>
  <c r="J284" i="10"/>
  <c r="J282" i="10"/>
  <c r="J160" i="10"/>
  <c r="J159" i="10"/>
  <c r="J158" i="10"/>
  <c r="J157" i="10"/>
  <c r="J156" i="10"/>
  <c r="C168" i="13" l="1"/>
  <c r="C169" i="13" s="1"/>
  <c r="C171" i="13" s="1"/>
  <c r="C172" i="13" s="1"/>
  <c r="C173" i="13" s="1"/>
  <c r="C174" i="13" s="1"/>
  <c r="C176" i="13" s="1"/>
  <c r="C177" i="13" s="1"/>
  <c r="C178" i="13" s="1"/>
  <c r="C179" i="13" s="1"/>
  <c r="C180" i="13" s="1"/>
  <c r="C181" i="13" s="1"/>
  <c r="C182" i="13" s="1"/>
  <c r="C183" i="13" s="1"/>
  <c r="C184" i="13" s="1"/>
  <c r="J155" i="10" l="1"/>
  <c r="J154" i="10"/>
  <c r="C185" i="13" l="1"/>
  <c r="C186" i="13" s="1"/>
  <c r="J281" i="10"/>
  <c r="J195" i="10"/>
  <c r="J294" i="10"/>
  <c r="C187" i="13" l="1"/>
  <c r="C188" i="13" s="1"/>
  <c r="C189" i="13" s="1"/>
  <c r="C190" i="13" s="1"/>
  <c r="C191" i="13" s="1"/>
  <c r="C192" i="13" s="1"/>
  <c r="C193" i="13" s="1"/>
  <c r="J286" i="10"/>
  <c r="C194" i="13" l="1"/>
  <c r="C195" i="13" s="1"/>
  <c r="C196" i="13" l="1"/>
  <c r="J292" i="10"/>
  <c r="J290" i="10"/>
  <c r="C197" i="13" l="1"/>
  <c r="J295" i="10"/>
  <c r="J291" i="10"/>
  <c r="J288" i="10"/>
  <c r="C198" i="13" l="1"/>
  <c r="C199" i="13" s="1"/>
  <c r="C200" i="13" s="1"/>
  <c r="C201" i="13" s="1"/>
  <c r="C202" i="13" s="1"/>
  <c r="C203" i="13" s="1"/>
  <c r="C204" i="13" s="1"/>
  <c r="C205" i="13" s="1"/>
  <c r="C206" i="13" s="1"/>
  <c r="C207" i="13" s="1"/>
  <c r="C208" i="13" s="1"/>
  <c r="C209" i="13" s="1"/>
  <c r="C210" i="13" s="1"/>
  <c r="C211" i="13" s="1"/>
  <c r="C212" i="13" s="1"/>
  <c r="C213" i="13" s="1"/>
  <c r="C214" i="13" s="1"/>
  <c r="C215" i="13" s="1"/>
  <c r="C216" i="13" s="1"/>
  <c r="C217" i="13" s="1"/>
  <c r="C218" i="13" s="1"/>
  <c r="C219" i="13" s="1"/>
  <c r="C220" i="13" s="1"/>
  <c r="C221" i="13" s="1"/>
  <c r="C222" i="13" s="1"/>
  <c r="C223" i="13" s="1"/>
  <c r="C224" i="13" s="1"/>
  <c r="C225" i="13" s="1"/>
  <c r="C226" i="13" s="1"/>
  <c r="C227" i="13" s="1"/>
  <c r="C228" i="13" s="1"/>
  <c r="C229" i="13" s="1"/>
  <c r="C230" i="13" s="1"/>
  <c r="C231" i="13" s="1"/>
  <c r="C232" i="13" s="1"/>
  <c r="C233" i="13" s="1"/>
  <c r="C234" i="13" s="1"/>
  <c r="J293" i="10"/>
  <c r="J287" i="10"/>
  <c r="C235" i="13" l="1"/>
  <c r="C237" i="13" s="1"/>
  <c r="C238" i="13" l="1"/>
  <c r="C239" i="13" s="1"/>
  <c r="C240" i="13" s="1"/>
  <c r="C241" i="13" s="1"/>
  <c r="C242" i="13" s="1"/>
  <c r="C244" i="13" l="1"/>
  <c r="C247" i="13" s="1"/>
  <c r="C248" i="13" s="1"/>
  <c r="C249" i="13" s="1"/>
  <c r="C250" i="13" s="1"/>
  <c r="C251" i="13" s="1"/>
  <c r="C252" i="13" s="1"/>
  <c r="C253" i="13" s="1"/>
  <c r="C254" i="13" s="1"/>
  <c r="C255" i="13" s="1"/>
  <c r="C256" i="13" s="1"/>
  <c r="C257" i="13" s="1"/>
  <c r="C258" i="13" s="1"/>
  <c r="C259" i="13" s="1"/>
  <c r="C260" i="13" s="1"/>
  <c r="C261" i="13" s="1"/>
  <c r="C262" i="13" s="1"/>
  <c r="C263" i="13" s="1"/>
  <c r="C264" i="13" s="1"/>
  <c r="C265" i="13" s="1"/>
  <c r="C266" i="13" s="1"/>
  <c r="C267" i="13" s="1"/>
  <c r="C268" i="13" s="1"/>
  <c r="C270" i="13" s="1"/>
  <c r="C271" i="13" s="1"/>
  <c r="C272" i="13" s="1"/>
  <c r="C273" i="13" s="1"/>
  <c r="C274" i="13" s="1"/>
  <c r="C275" i="13" s="1"/>
  <c r="C276" i="13" s="1"/>
  <c r="C277" i="13" s="1"/>
  <c r="C278" i="13" s="1"/>
  <c r="C279" i="13" s="1"/>
  <c r="C280" i="13" s="1"/>
  <c r="C281" i="13" s="1"/>
  <c r="C282" i="13" s="1"/>
  <c r="C283" i="13" s="1"/>
  <c r="C284" i="13" s="1"/>
  <c r="C285" i="13" s="1"/>
  <c r="C286" i="13" s="1"/>
  <c r="C287" i="13" s="1"/>
  <c r="C288" i="13" s="1"/>
  <c r="C289" i="13" s="1"/>
  <c r="C290" i="13" s="1"/>
  <c r="C292" i="13" s="1"/>
  <c r="C293" i="13" s="1"/>
  <c r="C294" i="13" s="1"/>
  <c r="C295" i="13" s="1"/>
  <c r="C296" i="13" s="1"/>
  <c r="C297" i="13" s="1"/>
  <c r="C298" i="13" s="1"/>
  <c r="C299" i="13" s="1"/>
  <c r="C300" i="13" s="1"/>
  <c r="C301" i="13" s="1"/>
  <c r="C302" i="13" s="1"/>
  <c r="C303" i="13" s="1"/>
  <c r="C304" i="13" s="1"/>
  <c r="C305" i="13" s="1"/>
  <c r="C306" i="13" s="1"/>
  <c r="C307" i="13" s="1"/>
  <c r="C308" i="13" s="1"/>
  <c r="C309" i="13" s="1"/>
  <c r="C310" i="13" s="1"/>
  <c r="C311" i="13" s="1"/>
  <c r="C312" i="13" s="1"/>
  <c r="C313" i="13" s="1"/>
  <c r="C314" i="13" s="1"/>
  <c r="C315" i="13" s="1"/>
  <c r="C316" i="13" s="1"/>
  <c r="C317" i="13" s="1"/>
  <c r="C318" i="13" s="1"/>
  <c r="J152" i="10"/>
  <c r="C319" i="13" l="1"/>
  <c r="C320" i="13" s="1"/>
  <c r="C321" i="13" s="1"/>
  <c r="C322" i="13" s="1"/>
  <c r="C323" i="13" s="1"/>
  <c r="C324" i="13" s="1"/>
  <c r="C325" i="13" s="1"/>
  <c r="C326" i="13" s="1"/>
  <c r="C327" i="13" s="1"/>
  <c r="C328" i="13" s="1"/>
  <c r="C329" i="13" s="1"/>
  <c r="C330" i="13" l="1"/>
  <c r="C331" i="13" s="1"/>
  <c r="C332" i="13" s="1"/>
  <c r="C333" i="13" s="1"/>
  <c r="C334" i="13" s="1"/>
  <c r="C335" i="13" s="1"/>
  <c r="C336" i="13" s="1"/>
  <c r="C337" i="13" s="1"/>
  <c r="C338" i="13" s="1"/>
  <c r="C339" i="13" s="1"/>
  <c r="C340" i="13" s="1"/>
  <c r="C341" i="13" s="1"/>
  <c r="C342" i="13" l="1"/>
  <c r="C343" i="13" s="1"/>
  <c r="C345" i="13" l="1"/>
  <c r="C346" i="13" s="1"/>
  <c r="C347" i="13" s="1"/>
  <c r="C348" i="13" s="1"/>
  <c r="C349" i="13" s="1"/>
  <c r="C350" i="13" s="1"/>
  <c r="C352" i="13" s="1"/>
  <c r="J162" i="10"/>
  <c r="C353" i="13" l="1"/>
  <c r="C354" i="13" s="1"/>
  <c r="C355" i="13" s="1"/>
  <c r="C356" i="13" s="1"/>
  <c r="J248" i="10"/>
  <c r="C357" i="13" l="1"/>
  <c r="C358" i="13" s="1"/>
  <c r="C359" i="13" s="1"/>
  <c r="C360" i="13" s="1"/>
  <c r="C361" i="13" s="1"/>
  <c r="C362" i="13" s="1"/>
  <c r="C363" i="13" s="1"/>
  <c r="C364" i="13" s="1"/>
  <c r="C365" i="13" s="1"/>
  <c r="C366" i="13" s="1"/>
  <c r="C367" i="13" s="1"/>
  <c r="C368" i="13" s="1"/>
  <c r="J235" i="10"/>
  <c r="J234" i="10"/>
  <c r="J233" i="10"/>
  <c r="J231" i="10"/>
  <c r="J230" i="10"/>
  <c r="J229" i="10"/>
  <c r="J228" i="10"/>
  <c r="J226" i="10"/>
  <c r="J225" i="10"/>
  <c r="J223" i="10"/>
  <c r="J220" i="10"/>
  <c r="J219" i="10"/>
  <c r="J176" i="10"/>
  <c r="J182" i="10"/>
  <c r="J184" i="10"/>
  <c r="J232" i="10"/>
  <c r="C369" i="13" l="1"/>
  <c r="C370" i="13" s="1"/>
  <c r="C371" i="13" s="1"/>
  <c r="C372" i="13" s="1"/>
  <c r="C373" i="13" s="1"/>
  <c r="C374" i="13" s="1"/>
  <c r="C375" i="13" s="1"/>
  <c r="C376" i="13" s="1"/>
  <c r="C377" i="13" s="1"/>
  <c r="C378" i="13" s="1"/>
  <c r="C379" i="13" s="1"/>
  <c r="C380" i="13" s="1"/>
  <c r="C381" i="13" s="1"/>
  <c r="C382" i="13" s="1"/>
  <c r="C383" i="13" s="1"/>
  <c r="C384" i="13" s="1"/>
  <c r="C385" i="13" s="1"/>
  <c r="C386" i="13" s="1"/>
  <c r="C387" i="13" s="1"/>
  <c r="C388" i="13" s="1"/>
  <c r="C389" i="13" s="1"/>
  <c r="C390" i="13" s="1"/>
  <c r="C391" i="13" s="1"/>
  <c r="J180" i="10"/>
  <c r="J178" i="10"/>
  <c r="J179" i="10"/>
  <c r="J181" i="10"/>
  <c r="J177" i="10"/>
  <c r="J183" i="10"/>
  <c r="J224" i="10"/>
  <c r="J218" i="10"/>
  <c r="J249" i="10"/>
  <c r="J247" i="10"/>
  <c r="J245" i="10"/>
  <c r="J243" i="10"/>
  <c r="J236" i="10"/>
  <c r="J237" i="10"/>
  <c r="J238" i="10"/>
  <c r="J239" i="10"/>
  <c r="J240" i="10"/>
  <c r="J241" i="10"/>
  <c r="J242" i="10"/>
  <c r="J244" i="10"/>
  <c r="J246" i="10"/>
  <c r="C392" i="13" l="1"/>
  <c r="C393" i="13" s="1"/>
  <c r="C394" i="13" l="1"/>
  <c r="C395" i="13" s="1"/>
  <c r="C396" i="13" s="1"/>
  <c r="C397" i="13" s="1"/>
  <c r="C398" i="13" s="1"/>
  <c r="C399" i="13" s="1"/>
  <c r="C400" i="13" s="1"/>
  <c r="C402" i="13" s="1"/>
  <c r="C403" i="13" s="1"/>
  <c r="C404" i="13" l="1"/>
  <c r="C405" i="13" s="1"/>
  <c r="C406" i="13" s="1"/>
  <c r="C407" i="13" s="1"/>
  <c r="C408" i="13" s="1"/>
  <c r="C409" i="13" s="1"/>
  <c r="C410" i="13" s="1"/>
  <c r="C411" i="13" s="1"/>
  <c r="C412" i="13" s="1"/>
  <c r="C413" i="13" s="1"/>
  <c r="C414" i="13" s="1"/>
  <c r="C415" i="13" s="1"/>
  <c r="C416" i="13" s="1"/>
  <c r="C417" i="13" s="1"/>
  <c r="C418" i="13" s="1"/>
  <c r="C419" i="13" s="1"/>
  <c r="C420" i="13" s="1"/>
  <c r="C421" i="13" s="1"/>
  <c r="C422" i="13" s="1"/>
  <c r="C423" i="13" s="1"/>
  <c r="C424" i="13" s="1"/>
  <c r="C425" i="13" s="1"/>
  <c r="C426" i="13" s="1"/>
  <c r="C427" i="13" s="1"/>
  <c r="C428" i="13" s="1"/>
  <c r="C429" i="13" s="1"/>
  <c r="C430" i="13" s="1"/>
  <c r="C432" i="13" s="1"/>
  <c r="C433" i="13" s="1"/>
  <c r="J252" i="10"/>
  <c r="J251" i="10"/>
  <c r="J254" i="10"/>
  <c r="J255" i="10"/>
  <c r="J268" i="10"/>
  <c r="C434" i="13" l="1"/>
  <c r="C435" i="13" s="1"/>
  <c r="C436" i="13" s="1"/>
  <c r="C437" i="13" s="1"/>
  <c r="C438" i="13" s="1"/>
  <c r="C439" i="13" s="1"/>
  <c r="C440" i="13" s="1"/>
  <c r="C441" i="13" s="1"/>
  <c r="C442" i="13" s="1"/>
  <c r="C444" i="13" s="1"/>
  <c r="C445" i="13" s="1"/>
  <c r="C446" i="13" s="1"/>
  <c r="C447" i="13" s="1"/>
  <c r="C448" i="13" s="1"/>
  <c r="C449" i="13" s="1"/>
  <c r="C450" i="13" s="1"/>
  <c r="C451" i="13" s="1"/>
  <c r="C452" i="13" s="1"/>
  <c r="C453" i="13" s="1"/>
  <c r="C454" i="13" s="1"/>
  <c r="C455" i="13" s="1"/>
  <c r="C456" i="13" s="1"/>
  <c r="C457" i="13" s="1"/>
  <c r="C458" i="13" s="1"/>
  <c r="C459" i="13" s="1"/>
  <c r="C460" i="13" s="1"/>
  <c r="C461" i="13" s="1"/>
  <c r="C462" i="13" s="1"/>
  <c r="C463" i="13" s="1"/>
  <c r="C464" i="13" s="1"/>
  <c r="C465" i="13" s="1"/>
  <c r="C466" i="13" s="1"/>
  <c r="C467" i="13" s="1"/>
  <c r="C468" i="13" s="1"/>
  <c r="C469" i="13" s="1"/>
  <c r="C470" i="13" s="1"/>
  <c r="C471" i="13" s="1"/>
  <c r="C472" i="13" s="1"/>
  <c r="C473" i="13" s="1"/>
  <c r="C474" i="13" s="1"/>
  <c r="C475" i="13" s="1"/>
  <c r="C476" i="13" s="1"/>
  <c r="C477" i="13" s="1"/>
  <c r="C478" i="13" s="1"/>
  <c r="C479" i="13" s="1"/>
  <c r="C480" i="13" s="1"/>
  <c r="C481" i="13" s="1"/>
  <c r="C482" i="13" s="1"/>
  <c r="C483" i="13" s="1"/>
  <c r="C484" i="13" s="1"/>
  <c r="C485" i="13" s="1"/>
  <c r="C486" i="13" s="1"/>
  <c r="C487" i="13" s="1"/>
  <c r="C488" i="13" s="1"/>
  <c r="C489" i="13" s="1"/>
  <c r="C490" i="13" s="1"/>
  <c r="C491" i="13" s="1"/>
  <c r="C492" i="13" s="1"/>
  <c r="C493" i="13" s="1"/>
  <c r="C494" i="13" s="1"/>
  <c r="C495" i="13" s="1"/>
  <c r="C496" i="13" s="1"/>
  <c r="C497" i="13" s="1"/>
  <c r="C498" i="13" s="1"/>
  <c r="C499" i="13" s="1"/>
  <c r="C500" i="13" s="1"/>
  <c r="C501" i="13" s="1"/>
  <c r="C502" i="13" s="1"/>
  <c r="C503" i="13" s="1"/>
  <c r="C504" i="13" s="1"/>
  <c r="C505" i="13" s="1"/>
  <c r="C506" i="13" s="1"/>
  <c r="C507" i="13" s="1"/>
  <c r="C508" i="13" s="1"/>
  <c r="C509" i="13" s="1"/>
  <c r="C510" i="13" s="1"/>
  <c r="C511" i="13" s="1"/>
  <c r="C512" i="13" s="1"/>
  <c r="C513" i="13" s="1"/>
  <c r="C514" i="13" s="1"/>
  <c r="C515" i="13" s="1"/>
  <c r="C516" i="13" s="1"/>
  <c r="C517" i="13" s="1"/>
  <c r="C518" i="13" s="1"/>
  <c r="C519" i="13" s="1"/>
  <c r="C520" i="13" s="1"/>
  <c r="C521" i="13" s="1"/>
  <c r="C522" i="13" s="1"/>
  <c r="C523" i="13" s="1"/>
  <c r="C524" i="13" s="1"/>
  <c r="C525" i="13" s="1"/>
  <c r="C526" i="13" s="1"/>
  <c r="C527" i="13" s="1"/>
  <c r="C528" i="13" s="1"/>
  <c r="C529" i="13" s="1"/>
  <c r="C530" i="13" s="1"/>
  <c r="C531" i="13" s="1"/>
  <c r="C532" i="13" s="1"/>
  <c r="C533" i="13" s="1"/>
  <c r="C534" i="13" s="1"/>
  <c r="C535" i="13" s="1"/>
  <c r="C536" i="13" s="1"/>
  <c r="C537" i="13" s="1"/>
  <c r="C538" i="13" s="1"/>
  <c r="C539" i="13" s="1"/>
  <c r="C540" i="13" s="1"/>
  <c r="C541" i="13" s="1"/>
  <c r="C542" i="13" s="1"/>
  <c r="C543" i="13" s="1"/>
  <c r="C544" i="13" s="1"/>
  <c r="C545" i="13" s="1"/>
  <c r="C546" i="13" s="1"/>
  <c r="C547" i="13" s="1"/>
  <c r="C548" i="13" s="1"/>
  <c r="C549" i="13" s="1"/>
  <c r="C550" i="13" s="1"/>
  <c r="C551" i="13" s="1"/>
  <c r="C552" i="13" s="1"/>
  <c r="C553" i="13" s="1"/>
  <c r="C554" i="13" s="1"/>
  <c r="C555" i="13" s="1"/>
  <c r="C556" i="13" s="1"/>
  <c r="C557" i="13" s="1"/>
  <c r="C558" i="13" s="1"/>
  <c r="C559" i="13" s="1"/>
  <c r="C560" i="13" s="1"/>
  <c r="C561" i="13" s="1"/>
  <c r="C562" i="13" s="1"/>
  <c r="C563" i="13" s="1"/>
  <c r="C564" i="13" s="1"/>
  <c r="C565" i="13" s="1"/>
  <c r="C566" i="13" s="1"/>
  <c r="C567" i="13" s="1"/>
  <c r="C568" i="13" s="1"/>
  <c r="C569" i="13" s="1"/>
  <c r="C570" i="13" s="1"/>
  <c r="C571" i="13" s="1"/>
  <c r="C572" i="13" s="1"/>
  <c r="C573" i="13" s="1"/>
  <c r="C574" i="13" s="1"/>
  <c r="C575" i="13" s="1"/>
  <c r="C576" i="13" s="1"/>
  <c r="C577" i="13" s="1"/>
  <c r="C578" i="13" s="1"/>
  <c r="C579" i="13" s="1"/>
  <c r="C580" i="13" s="1"/>
  <c r="C581" i="13" s="1"/>
  <c r="C582" i="13" s="1"/>
  <c r="C583" i="13" s="1"/>
  <c r="C584" i="13" s="1"/>
  <c r="C585" i="13" s="1"/>
  <c r="C586" i="13" s="1"/>
  <c r="C587" i="13" s="1"/>
  <c r="C588" i="13" s="1"/>
  <c r="C589" i="13" s="1"/>
  <c r="C590" i="13" s="1"/>
  <c r="C591" i="13" s="1"/>
  <c r="C592" i="13" s="1"/>
  <c r="C593" i="13" s="1"/>
  <c r="J253" i="10"/>
  <c r="J256" i="10"/>
  <c r="J267" i="10"/>
  <c r="J266" i="10"/>
  <c r="J265" i="10" l="1"/>
  <c r="J264" i="10"/>
  <c r="J263" i="10"/>
  <c r="J204" i="10" l="1"/>
  <c r="J203" i="10"/>
  <c r="J202" i="10"/>
  <c r="C595" i="13" l="1"/>
  <c r="C596" i="13" s="1"/>
  <c r="C597" i="13" s="1"/>
  <c r="C598" i="13" s="1"/>
  <c r="C599" i="13" s="1"/>
  <c r="C600" i="13" s="1"/>
  <c r="C602" i="13" s="1"/>
  <c r="C603" i="13" s="1"/>
  <c r="C604" i="13" s="1"/>
  <c r="C605" i="13" s="1"/>
  <c r="C606" i="13" s="1"/>
  <c r="C607" i="13" s="1"/>
  <c r="C608" i="13" s="1"/>
  <c r="C609" i="13" s="1"/>
  <c r="C610" i="13" s="1"/>
  <c r="C612" i="13" s="1"/>
  <c r="C613" i="13" s="1"/>
  <c r="C614" i="13" s="1"/>
  <c r="C615" i="13" s="1"/>
  <c r="C616" i="13" s="1"/>
  <c r="C617" i="13" s="1"/>
  <c r="C618" i="13" s="1"/>
  <c r="C619" i="13" s="1"/>
  <c r="C620" i="13" s="1"/>
  <c r="C621" i="13" s="1"/>
  <c r="C622" i="13" s="1"/>
  <c r="C623" i="13" l="1"/>
  <c r="C624" i="13" s="1"/>
  <c r="C625" i="13" s="1"/>
  <c r="C626" i="13" s="1"/>
  <c r="C628" i="13" s="1"/>
  <c r="C629" i="13" s="1"/>
  <c r="C630" i="13" l="1"/>
  <c r="C631" i="13" s="1"/>
  <c r="C632" i="13" s="1"/>
  <c r="C634" i="13" l="1"/>
  <c r="J174" i="10"/>
  <c r="J167" i="10"/>
  <c r="J166" i="10"/>
  <c r="J169" i="10"/>
  <c r="J173" i="10"/>
  <c r="J172" i="10"/>
  <c r="C635" i="13" l="1"/>
  <c r="C636" i="13" s="1"/>
  <c r="C637" i="13" s="1"/>
  <c r="C638" i="13" s="1"/>
  <c r="C639" i="13" s="1"/>
  <c r="C640" i="13" s="1"/>
  <c r="C642" i="13" s="1"/>
  <c r="C644" i="13" s="1"/>
  <c r="J171" i="10"/>
  <c r="J168" i="10"/>
  <c r="J170" i="10"/>
  <c r="C647" i="13" l="1"/>
  <c r="C649" i="13" s="1"/>
  <c r="C650" i="13" s="1"/>
  <c r="C651" i="13" s="1"/>
  <c r="C652" i="13" s="1"/>
  <c r="C653" i="13" s="1"/>
  <c r="C654" i="13" s="1"/>
  <c r="C655" i="13" s="1"/>
  <c r="C656" i="13" s="1"/>
  <c r="C657" i="13" s="1"/>
  <c r="C658" i="13" s="1"/>
  <c r="C659" i="13" s="1"/>
  <c r="C660" i="13" s="1"/>
  <c r="C661" i="13" s="1"/>
  <c r="C662" i="13" s="1"/>
  <c r="C663" i="13" s="1"/>
  <c r="C672" i="13" s="1"/>
  <c r="C673" i="13" s="1"/>
  <c r="C674" i="13" s="1"/>
  <c r="C675" i="13" s="1"/>
  <c r="C676" i="13" s="1"/>
  <c r="C677" i="13" s="1"/>
  <c r="C678" i="13" s="1"/>
  <c r="C679" i="13" s="1"/>
  <c r="C680" i="13" s="1"/>
  <c r="C681" i="13" s="1"/>
  <c r="C682" i="13" s="1"/>
  <c r="C683" i="13" s="1"/>
  <c r="C697" i="13" s="1"/>
  <c r="C698" i="13" s="1"/>
  <c r="C703" i="13" s="1"/>
  <c r="C704" i="13" s="1"/>
  <c r="C705" i="13" s="1"/>
  <c r="C706" i="13" s="1"/>
  <c r="C707" i="13" s="1"/>
  <c r="J206" i="10"/>
  <c r="J207" i="10" l="1"/>
  <c r="J212" i="10"/>
  <c r="J186" i="10"/>
  <c r="J214" i="10" l="1"/>
  <c r="J217" i="10"/>
  <c r="J216" i="10"/>
  <c r="J215" i="10"/>
  <c r="J187" i="10"/>
  <c r="J194" i="10"/>
  <c r="J193" i="10"/>
  <c r="J165" i="10"/>
  <c r="J132" i="10"/>
  <c r="J188" i="13" l="1"/>
  <c r="J175" i="13" s="1"/>
  <c r="J185" i="10"/>
  <c r="J198" i="10"/>
  <c r="J164" i="10"/>
  <c r="J146" i="10"/>
  <c r="J131" i="10"/>
  <c r="J136" i="10" l="1"/>
  <c r="J189" i="10"/>
  <c r="J163" i="10"/>
  <c r="J143" i="10"/>
  <c r="J134" i="10"/>
  <c r="J133" i="10"/>
  <c r="J122" i="10"/>
  <c r="J147" i="10" l="1"/>
  <c r="J137" i="10" l="1"/>
  <c r="J197" i="10" l="1"/>
  <c r="J127" i="10"/>
  <c r="J128" i="10"/>
  <c r="J196" i="10" l="1"/>
  <c r="J125" i="10"/>
  <c r="AN107" i="14"/>
  <c r="AN109" i="14"/>
  <c r="AN110" i="14"/>
  <c r="AN111" i="14"/>
  <c r="J139" i="10" l="1"/>
  <c r="J130" i="10"/>
  <c r="J126" i="10"/>
  <c r="J141" i="13"/>
  <c r="J144" i="13"/>
  <c r="J145" i="13"/>
  <c r="C114" i="10"/>
  <c r="C115" i="10" s="1"/>
  <c r="C116" i="10" s="1"/>
  <c r="C117" i="10" s="1"/>
  <c r="C118" i="10" s="1"/>
  <c r="C119" i="10" s="1"/>
  <c r="C120" i="10" s="1"/>
  <c r="C121" i="10" s="1"/>
  <c r="C122" i="10" s="1"/>
  <c r="C123" i="10" s="1"/>
  <c r="C124" i="10" s="1"/>
  <c r="J120" i="10"/>
  <c r="J119" i="10"/>
  <c r="J118" i="10"/>
  <c r="J138" i="10" l="1"/>
  <c r="C125" i="10"/>
  <c r="C126" i="10" s="1"/>
  <c r="C127" i="10" s="1"/>
  <c r="J115" i="10"/>
  <c r="J124" i="10"/>
  <c r="J117" i="10"/>
  <c r="AN100" i="14"/>
  <c r="AN102" i="14"/>
  <c r="J114" i="10" l="1"/>
  <c r="J116" i="10"/>
  <c r="AN98" i="14" l="1"/>
  <c r="AK30" i="14" l="1"/>
  <c r="AN112" i="14"/>
  <c r="AN113" i="14"/>
  <c r="AN114" i="14"/>
  <c r="AN108" i="14"/>
  <c r="AN106" i="14"/>
  <c r="J135" i="10" l="1"/>
  <c r="J140" i="10"/>
  <c r="J141" i="10" l="1"/>
  <c r="J129" i="10" l="1"/>
  <c r="J121" i="10" l="1"/>
  <c r="J123" i="10" l="1"/>
  <c r="J642" i="13"/>
  <c r="J641" i="13" s="1"/>
  <c r="J595" i="13"/>
  <c r="J340" i="13"/>
  <c r="J282" i="13"/>
  <c r="J281" i="13"/>
  <c r="J280" i="13"/>
  <c r="J267" i="13"/>
  <c r="J266" i="13"/>
  <c r="J265" i="13"/>
  <c r="J264" i="13"/>
  <c r="J263" i="13"/>
  <c r="J262" i="13"/>
  <c r="J259" i="13"/>
  <c r="J258" i="13"/>
  <c r="J169" i="13"/>
  <c r="J167" i="13"/>
  <c r="J166" i="13"/>
  <c r="BD117" i="14"/>
  <c r="BC117" i="14"/>
  <c r="BB117" i="14"/>
  <c r="BA117" i="14"/>
  <c r="AZ117" i="14"/>
  <c r="AY117" i="14"/>
  <c r="AX117" i="14"/>
  <c r="AW117" i="14"/>
  <c r="AV117" i="14"/>
  <c r="AU117" i="14"/>
  <c r="BD114" i="14"/>
  <c r="BC114" i="14"/>
  <c r="BB114" i="14"/>
  <c r="BA114" i="14"/>
  <c r="AZ114" i="14"/>
  <c r="AY114" i="14"/>
  <c r="AX114" i="14"/>
  <c r="AW114" i="14"/>
  <c r="AV114" i="14"/>
  <c r="AU114" i="14"/>
  <c r="BD111" i="14"/>
  <c r="BC111" i="14"/>
  <c r="BB111" i="14"/>
  <c r="BA111" i="14"/>
  <c r="AZ111" i="14"/>
  <c r="AY111" i="14"/>
  <c r="AX111" i="14"/>
  <c r="AW111" i="14"/>
  <c r="AV111" i="14"/>
  <c r="AU111" i="14"/>
  <c r="BD110" i="14"/>
  <c r="BC110" i="14"/>
  <c r="BB110" i="14"/>
  <c r="BA110" i="14"/>
  <c r="AZ110" i="14"/>
  <c r="AY110" i="14"/>
  <c r="AX110" i="14"/>
  <c r="AW110" i="14"/>
  <c r="AV110" i="14"/>
  <c r="AU110" i="14"/>
  <c r="BD109" i="14"/>
  <c r="BC109" i="14"/>
  <c r="BB109" i="14"/>
  <c r="BA109" i="14"/>
  <c r="AZ109" i="14"/>
  <c r="AY109" i="14"/>
  <c r="AX109" i="14"/>
  <c r="AW109" i="14"/>
  <c r="AV109" i="14"/>
  <c r="AU109" i="14"/>
  <c r="AS108" i="14"/>
  <c r="BD107" i="14"/>
  <c r="BC107" i="14"/>
  <c r="BB107" i="14"/>
  <c r="BA107" i="14"/>
  <c r="AZ107" i="14"/>
  <c r="AY107" i="14"/>
  <c r="AX107" i="14"/>
  <c r="AW107" i="14"/>
  <c r="AV107" i="14"/>
  <c r="AU107" i="14"/>
  <c r="BD106" i="14"/>
  <c r="BC106" i="14"/>
  <c r="BB106" i="14"/>
  <c r="BA106" i="14"/>
  <c r="AZ106" i="14"/>
  <c r="AY106" i="14"/>
  <c r="AX106" i="14"/>
  <c r="AW106" i="14"/>
  <c r="AV106" i="14"/>
  <c r="AU106" i="14"/>
  <c r="BD95" i="14"/>
  <c r="BC95" i="14"/>
  <c r="BB95" i="14"/>
  <c r="BA95" i="14"/>
  <c r="AZ95" i="14"/>
  <c r="AY95" i="14"/>
  <c r="AX95" i="14"/>
  <c r="AW95" i="14"/>
  <c r="AV95" i="14"/>
  <c r="AU95" i="14"/>
  <c r="AJ90" i="14"/>
  <c r="L90" i="14"/>
  <c r="AJ89" i="14"/>
  <c r="L89" i="14"/>
  <c r="L87" i="14"/>
  <c r="L85" i="14"/>
  <c r="J160" i="13" l="1"/>
  <c r="J99" i="13" s="1"/>
  <c r="J268" i="13"/>
  <c r="J246" i="13" s="1"/>
  <c r="J290" i="13"/>
  <c r="J269" i="13" s="1"/>
  <c r="J101" i="13"/>
  <c r="J102" i="13"/>
  <c r="J117" i="13"/>
  <c r="J118" i="13"/>
  <c r="J600" i="13"/>
  <c r="J98" i="13"/>
  <c r="AT109" i="14"/>
  <c r="AT110" i="14"/>
  <c r="AT114" i="14"/>
  <c r="AS94" i="14"/>
  <c r="AT117" i="14"/>
  <c r="AT95" i="14"/>
  <c r="BB108" i="14"/>
  <c r="AX108" i="14" s="1"/>
  <c r="AT106" i="14"/>
  <c r="BA108" i="14"/>
  <c r="AW108" i="14" s="1"/>
  <c r="AU108" i="14"/>
  <c r="BC108" i="14"/>
  <c r="AY108" i="14" s="1"/>
  <c r="AT107" i="14"/>
  <c r="AZ108" i="14"/>
  <c r="AV108" i="14" s="1"/>
  <c r="AT108" i="14" s="1"/>
  <c r="BD108" i="14"/>
  <c r="AT111" i="14"/>
  <c r="J149" i="10"/>
  <c r="J148" i="10"/>
  <c r="J145" i="10"/>
  <c r="J144" i="10"/>
  <c r="J142" i="10"/>
  <c r="J153" i="10"/>
  <c r="J161" i="10"/>
  <c r="J213" i="10"/>
  <c r="J211" i="10"/>
  <c r="J210" i="10"/>
  <c r="J209" i="10"/>
  <c r="J208" i="10"/>
  <c r="J205" i="10"/>
  <c r="J201" i="10"/>
  <c r="J200" i="10"/>
  <c r="J199" i="10"/>
  <c r="J192" i="10"/>
  <c r="J188" i="10"/>
  <c r="J113" i="10" l="1"/>
  <c r="J109" i="13"/>
  <c r="BA94" i="14"/>
  <c r="AW94" i="14" s="1"/>
  <c r="J594" i="13"/>
  <c r="J113" i="13" s="1"/>
  <c r="J442" i="13"/>
  <c r="J112" i="13"/>
  <c r="J106" i="13"/>
  <c r="J105" i="13"/>
  <c r="J151" i="10"/>
  <c r="J89" i="10" s="1"/>
  <c r="J88" i="10"/>
  <c r="J175" i="10"/>
  <c r="J90" i="10" s="1"/>
  <c r="AU94" i="14"/>
  <c r="BD94" i="14"/>
  <c r="W33" i="14" s="1"/>
  <c r="AZ94" i="14"/>
  <c r="AV94" i="14" s="1"/>
  <c r="BC94" i="14"/>
  <c r="J431" i="13" l="1"/>
  <c r="J111" i="13" s="1"/>
  <c r="J269" i="10"/>
  <c r="BB94" i="14"/>
  <c r="AX94" i="14" s="1"/>
  <c r="AT94" i="14"/>
  <c r="W32" i="14"/>
  <c r="AY94" i="14"/>
  <c r="J244" i="13" l="1"/>
  <c r="J243" i="13" s="1"/>
  <c r="W31" i="14"/>
  <c r="J103" i="13" l="1"/>
  <c r="J270" i="10"/>
  <c r="J273" i="10"/>
  <c r="J275" i="10"/>
  <c r="J276" i="10"/>
  <c r="J271" i="10"/>
  <c r="J274" i="10"/>
  <c r="J272" i="10"/>
  <c r="C128" i="10"/>
  <c r="C129" i="10" s="1"/>
  <c r="C130" i="10" s="1"/>
  <c r="J250" i="10" l="1"/>
  <c r="J91" i="10" s="1"/>
  <c r="C131" i="10"/>
  <c r="C132" i="10" s="1"/>
  <c r="C133" i="10" s="1"/>
  <c r="J278" i="10" l="1"/>
  <c r="C134" i="10"/>
  <c r="C135" i="10" s="1"/>
  <c r="C136" i="10" s="1"/>
  <c r="J277" i="10" l="1"/>
  <c r="J112" i="10" s="1"/>
  <c r="C137" i="10"/>
  <c r="C138" i="10" s="1"/>
  <c r="C139" i="10" s="1"/>
  <c r="J92" i="10" l="1"/>
  <c r="J87" i="10" s="1"/>
  <c r="C140" i="10"/>
  <c r="C141" i="10" s="1"/>
  <c r="C142" i="10" s="1"/>
  <c r="C143" i="10" s="1"/>
  <c r="C144" i="10" s="1"/>
  <c r="C145" i="10" s="1"/>
  <c r="C146" i="10" s="1"/>
  <c r="C147" i="10" s="1"/>
  <c r="C148" i="10" s="1"/>
  <c r="C149" i="10" s="1"/>
  <c r="C150" i="10" s="1"/>
  <c r="C152" i="10" s="1"/>
  <c r="C153" i="10" s="1"/>
  <c r="C154" i="10" s="1"/>
  <c r="C155" i="10" s="1"/>
  <c r="C156" i="10" s="1"/>
  <c r="C157" i="10" s="1"/>
  <c r="C158" i="10" s="1"/>
  <c r="C159" i="10" s="1"/>
  <c r="C160" i="10" s="1"/>
  <c r="C161" i="10" s="1"/>
  <c r="C162" i="10" s="1"/>
  <c r="C163" i="10" s="1"/>
  <c r="C164" i="10" s="1"/>
  <c r="C165" i="10" s="1"/>
  <c r="C166" i="10" s="1"/>
  <c r="C167" i="10" s="1"/>
  <c r="C168" i="10" s="1"/>
  <c r="C169" i="10" l="1"/>
  <c r="C170" i="10" s="1"/>
  <c r="C171" i="10" s="1"/>
  <c r="C172" i="10" s="1"/>
  <c r="C173" i="10" l="1"/>
  <c r="C174" i="10" s="1"/>
  <c r="C176" i="10" s="1"/>
  <c r="C177" i="10" l="1"/>
  <c r="C178" i="10" l="1"/>
  <c r="C179" i="10" s="1"/>
  <c r="C180" i="10" s="1"/>
  <c r="C181" i="10" s="1"/>
  <c r="C182" i="10" s="1"/>
  <c r="C183" i="10" s="1"/>
  <c r="C184" i="10" s="1"/>
  <c r="C185" i="10" l="1"/>
  <c r="C186" i="10" s="1"/>
  <c r="C187" i="10" s="1"/>
  <c r="C188" i="10" s="1"/>
  <c r="C189" i="10" s="1"/>
  <c r="C190" i="10" s="1"/>
  <c r="C191" i="10" s="1"/>
  <c r="C192" i="10" s="1"/>
  <c r="C193" i="10" s="1"/>
  <c r="C194" i="10" s="1"/>
  <c r="C195" i="10" l="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l="1"/>
  <c r="C219" i="10" s="1"/>
  <c r="C220" i="10" s="1"/>
  <c r="C221" i="10" l="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1" i="10" s="1"/>
  <c r="C252" i="10" s="1"/>
  <c r="C253" i="10" s="1"/>
  <c r="C254" i="10" s="1"/>
  <c r="C255" i="10" s="1"/>
  <c r="C256" i="10" s="1"/>
  <c r="J289" i="10"/>
  <c r="J280" i="10" s="1"/>
  <c r="J279" i="10" s="1"/>
  <c r="C257" i="10" l="1"/>
  <c r="C258" i="10" s="1"/>
  <c r="C259" i="10" s="1"/>
  <c r="J94" i="10"/>
  <c r="J93" i="10" s="1"/>
  <c r="J86" i="10" s="1"/>
  <c r="C260" i="10" l="1"/>
  <c r="C261" i="10" s="1"/>
  <c r="C262" i="10" s="1"/>
  <c r="C263" i="10" s="1"/>
  <c r="C264" i="10" s="1"/>
  <c r="C265" i="10" s="1"/>
  <c r="C266" i="10" s="1"/>
  <c r="C267" i="10" s="1"/>
  <c r="C268" i="10" s="1"/>
  <c r="C269" i="10" s="1"/>
  <c r="C270" i="10" s="1"/>
  <c r="C271" i="10" s="1"/>
  <c r="C272" i="10" s="1"/>
  <c r="C273" i="10" s="1"/>
  <c r="C274" i="10" s="1"/>
  <c r="C275" i="10" s="1"/>
  <c r="C276" i="10" s="1"/>
  <c r="C278" i="10" s="1"/>
  <c r="C281" i="10" s="1"/>
  <c r="C282" i="10" s="1"/>
  <c r="C283" i="10" s="1"/>
  <c r="C284" i="10" s="1"/>
  <c r="C285" i="10" s="1"/>
  <c r="C286" i="10" s="1"/>
  <c r="C287" i="10" s="1"/>
  <c r="C288" i="10" s="1"/>
  <c r="C289" i="10" s="1"/>
  <c r="C290" i="10" s="1"/>
  <c r="C291" i="10" s="1"/>
  <c r="C292" i="10" s="1"/>
  <c r="C293" i="10" s="1"/>
  <c r="C294" i="10" s="1"/>
  <c r="C295" i="10" s="1"/>
  <c r="J33" i="10"/>
  <c r="F36" i="10" s="1"/>
  <c r="J36" i="10" s="1"/>
  <c r="J41" i="10" s="1"/>
  <c r="AG97" i="14"/>
  <c r="AN97" i="14" s="1"/>
  <c r="J296" i="10" l="1"/>
  <c r="J147" i="13" l="1"/>
  <c r="J146" i="13"/>
  <c r="J148" i="13" l="1"/>
  <c r="J151" i="13" l="1"/>
  <c r="J150" i="13"/>
  <c r="J149" i="13"/>
  <c r="J139" i="13" l="1"/>
  <c r="J337" i="13"/>
  <c r="J334" i="13"/>
  <c r="J138" i="13" l="1"/>
  <c r="J97" i="13"/>
  <c r="J96" i="13" s="1"/>
  <c r="J335" i="13"/>
  <c r="J336" i="13"/>
  <c r="J293" i="13" l="1"/>
  <c r="J310" i="13" l="1"/>
  <c r="J311" i="13" l="1"/>
  <c r="J343" i="13" l="1"/>
  <c r="J291" i="13" s="1"/>
  <c r="J245" i="13" s="1"/>
  <c r="J710" i="13" l="1"/>
  <c r="J107" i="13"/>
  <c r="J104" i="13" l="1"/>
  <c r="J94" i="13" s="1"/>
  <c r="AG96" i="14" l="1"/>
  <c r="J32" i="13"/>
  <c r="F35" i="13" s="1"/>
  <c r="J35" i="13" s="1"/>
  <c r="J37" i="13" s="1"/>
  <c r="AG95" i="14" l="1"/>
  <c r="AN95" i="14" s="1"/>
  <c r="AN96" i="14"/>
  <c r="AG94" i="14" l="1"/>
  <c r="AN94" i="14" s="1"/>
  <c r="AK26" i="14" l="1"/>
  <c r="W29" i="14" l="1"/>
  <c r="AK29" i="14" s="1"/>
  <c r="AK35" i="14" s="1"/>
</calcChain>
</file>

<file path=xl/sharedStrings.xml><?xml version="1.0" encoding="utf-8"?>
<sst xmlns="http://schemas.openxmlformats.org/spreadsheetml/2006/main" count="22603" uniqueCount="6234">
  <si>
    <t>Miesto:</t>
  </si>
  <si>
    <t>IČO:</t>
  </si>
  <si>
    <t>DPH</t>
  </si>
  <si>
    <t>%</t>
  </si>
  <si>
    <t>Objednávateľ:</t>
  </si>
  <si>
    <t>Zhotoviteľ:</t>
  </si>
  <si>
    <t>Projektant:</t>
  </si>
  <si>
    <t>EUR</t>
  </si>
  <si>
    <t>Cena s DPH</t>
  </si>
  <si>
    <t>Stavba:</t>
  </si>
  <si>
    <t>Kód</t>
  </si>
  <si>
    <t>Cena bez DPH</t>
  </si>
  <si>
    <t>KRYCÍ LIST ROZPOČTU</t>
  </si>
  <si>
    <t>Objednávateľ</t>
  </si>
  <si>
    <t>Projektant</t>
  </si>
  <si>
    <t>Zhotoviteľ</t>
  </si>
  <si>
    <t>1</t>
  </si>
  <si>
    <t>HSV</t>
  </si>
  <si>
    <t>2</t>
  </si>
  <si>
    <t>9</t>
  </si>
  <si>
    <t>3</t>
  </si>
  <si>
    <t>PSV</t>
  </si>
  <si>
    <t>4</t>
  </si>
  <si>
    <t>5</t>
  </si>
  <si>
    <t>6</t>
  </si>
  <si>
    <t>D</t>
  </si>
  <si>
    <t>Pečiatka</t>
  </si>
  <si>
    <t>REKAPITULÁCIA ROZPOČTU</t>
  </si>
  <si>
    <t>Popis</t>
  </si>
  <si>
    <t>Cena celkom</t>
  </si>
  <si>
    <t xml:space="preserve">Práce a dodávky HSV   </t>
  </si>
  <si>
    <t>VRN</t>
  </si>
  <si>
    <t xml:space="preserve">Zemné práce   </t>
  </si>
  <si>
    <t xml:space="preserve">Zakladanie   </t>
  </si>
  <si>
    <t xml:space="preserve">Celkom   </t>
  </si>
  <si>
    <t xml:space="preserve">ROZPOČET  </t>
  </si>
  <si>
    <t>Č.</t>
  </si>
  <si>
    <t>Kód položky</t>
  </si>
  <si>
    <t>MJ</t>
  </si>
  <si>
    <t>Množstvo celkom</t>
  </si>
  <si>
    <t>Cena jednotková</t>
  </si>
  <si>
    <t>eur</t>
  </si>
  <si>
    <t>m3</t>
  </si>
  <si>
    <t>131201103.S</t>
  </si>
  <si>
    <t xml:space="preserve">Výkop nezapaženej jamy v hornine 3, nad 1000 do 10000 m3   </t>
  </si>
  <si>
    <t>131201109.S</t>
  </si>
  <si>
    <t xml:space="preserve">Hĺbenie nezapažených jám a zárezov. Príplatok za lepivosť horniny 3   </t>
  </si>
  <si>
    <t>132201102.S</t>
  </si>
  <si>
    <t xml:space="preserve">Výkop ryhy do šírky 600 mm v horn.3 nad 100 m3   </t>
  </si>
  <si>
    <t>132201109.S</t>
  </si>
  <si>
    <t xml:space="preserve">Príplatok k cene za lepivosť pri hĺbení rýh šírky do 600 mm zapažených i nezapažených s urovnaním dna v hornine 3   </t>
  </si>
  <si>
    <t>133201202.S</t>
  </si>
  <si>
    <t xml:space="preserve">Výkop šachty nezapaženej, hornina 3 nad 100 m3   </t>
  </si>
  <si>
    <t>133201109.S</t>
  </si>
  <si>
    <t xml:space="preserve">Príplatok k cenám za lepivosť pri hĺbení šachiet zapažených i nezapažených v hornine 3   </t>
  </si>
  <si>
    <t>167102102.S</t>
  </si>
  <si>
    <t xml:space="preserve">Nakladanie neuľahnutého výkopku z hornín tr.1-4 nad 1000 do 10000 m3   </t>
  </si>
  <si>
    <t>97913-1415</t>
  </si>
  <si>
    <t>t</t>
  </si>
  <si>
    <t>181101102.S</t>
  </si>
  <si>
    <t>m2</t>
  </si>
  <si>
    <t>m</t>
  </si>
  <si>
    <t>ks</t>
  </si>
  <si>
    <t xml:space="preserve">Zvislé a kompletné konštrukcie   </t>
  </si>
  <si>
    <t xml:space="preserve">Vodorovné konštrukcie   </t>
  </si>
  <si>
    <t xml:space="preserve">Ostatné konštrukcie a práce-búranie   </t>
  </si>
  <si>
    <t>99</t>
  </si>
  <si>
    <t xml:space="preserve">Presun hmôt HSV   </t>
  </si>
  <si>
    <t>273313521.S</t>
  </si>
  <si>
    <t>274313811.S</t>
  </si>
  <si>
    <t>274351215.S</t>
  </si>
  <si>
    <t xml:space="preserve">Debnenie stien základových pásov, zhotovenie-dielce   </t>
  </si>
  <si>
    <t>274351216.S</t>
  </si>
  <si>
    <t xml:space="preserve">Debnenie stien základových pásov, odstránenie-dielce   </t>
  </si>
  <si>
    <t>275321511.S</t>
  </si>
  <si>
    <t>275351215.S</t>
  </si>
  <si>
    <t xml:space="preserve">Debnenie stien základových pätiek, zhotovenie-dielce   </t>
  </si>
  <si>
    <t>275351216.S</t>
  </si>
  <si>
    <t>275361821.S</t>
  </si>
  <si>
    <t xml:space="preserve">Výstuž základových pätiek z ocele B500 (10505)   </t>
  </si>
  <si>
    <t>273351215.S</t>
  </si>
  <si>
    <t xml:space="preserve">Debnenie stien základových dosiek, zhotovenie-dielce   </t>
  </si>
  <si>
    <t>273351216.S</t>
  </si>
  <si>
    <t xml:space="preserve">Debnenie stien základových dosiek, odstránenie-dielce   </t>
  </si>
  <si>
    <t>273361821.S</t>
  </si>
  <si>
    <t xml:space="preserve">Výstuž základových dosiek z ocele B500 (10505)   </t>
  </si>
  <si>
    <t>273362021.S</t>
  </si>
  <si>
    <t xml:space="preserve">Výstuž základových dosiek zo zvár. sietí KARI   </t>
  </si>
  <si>
    <t>279321511.S</t>
  </si>
  <si>
    <t>311321823.S</t>
  </si>
  <si>
    <t>279351105.S</t>
  </si>
  <si>
    <t xml:space="preserve">Debnenie základových múrov obojstranné zhotovenie-dielce   </t>
  </si>
  <si>
    <t>279351106.S</t>
  </si>
  <si>
    <t xml:space="preserve">Debnenie základových múrov obojstranné odstránenie-dielce   </t>
  </si>
  <si>
    <t>279361821.S</t>
  </si>
  <si>
    <t xml:space="preserve">Výstuž základových múrov nosných z ocele B500 (10505)   </t>
  </si>
  <si>
    <t>311362021.S</t>
  </si>
  <si>
    <t xml:space="preserve">Výstuž nadzákladových múrov, stien a priečok zo zváraných sietí KARI   </t>
  </si>
  <si>
    <t>331351101.S</t>
  </si>
  <si>
    <t xml:space="preserve">Debnenie hranatých stĺpov prierezu pravouhlého štvoruholníka výšky do 4 m, zhotovenie-dielce   </t>
  </si>
  <si>
    <t>331351102.S</t>
  </si>
  <si>
    <t xml:space="preserve">Debnenie hranatých stĺpov prierezu pravouhlého štvoruholníka výšky do 4 m, odstránenie-dielce   </t>
  </si>
  <si>
    <t>331361821.S</t>
  </si>
  <si>
    <t xml:space="preserve">Výstuž stĺpov, pilierov, stojok hranatých z bet. ocele B500 (10505)   </t>
  </si>
  <si>
    <t>411323823.S</t>
  </si>
  <si>
    <t xml:space="preserve">Príplatok za pohľadový betón stropov a klenieb triedy SB 3   </t>
  </si>
  <si>
    <t>411354177.S</t>
  </si>
  <si>
    <t xml:space="preserve">Podporná konštrukcia stropov výšky do 4 m pre zaťaženie do 30 kPa zhotovenie   </t>
  </si>
  <si>
    <t>411354178.S</t>
  </si>
  <si>
    <t xml:space="preserve">Podporná konštrukcia stropov výšky do 4 m pre zaťaženie do 30 kPa odstránenie   </t>
  </si>
  <si>
    <t>411361821.S</t>
  </si>
  <si>
    <t xml:space="preserve">Výstuž stropov doskových, trámových, vložkových,konzolových alebo balkónových, B500 (10505)   </t>
  </si>
  <si>
    <t>411362021.S</t>
  </si>
  <si>
    <t xml:space="preserve">Výstuž stropov doskových, trámových, vložkových,konzolových alebo balkónových, zo zváraných sietí KARI   </t>
  </si>
  <si>
    <t>413321616.S</t>
  </si>
  <si>
    <t>413351107.S</t>
  </si>
  <si>
    <t xml:space="preserve">Debnenie nosníka zhotovenie-dielce   </t>
  </si>
  <si>
    <t>413351108.S</t>
  </si>
  <si>
    <t xml:space="preserve">Debnenie nosníka odstránenie-dielce   </t>
  </si>
  <si>
    <t>413361821.S</t>
  </si>
  <si>
    <t xml:space="preserve">Výstuž nosníkov a trámov, bez rozdielu tvaru a uloženia, B500 (10505)   </t>
  </si>
  <si>
    <t>430321616.S</t>
  </si>
  <si>
    <t>431351121.S</t>
  </si>
  <si>
    <t xml:space="preserve">Debnenie do 4 m výšky - podest a podstupňových dosiek pôdorysne priamočiarych zhotovenie   </t>
  </si>
  <si>
    <t>431351122.S</t>
  </si>
  <si>
    <t xml:space="preserve">Debnenie do 4 m výšky - podest a podstupňových dosiek pôdorysne priamočiarych odstránenie   </t>
  </si>
  <si>
    <t>433351138.S</t>
  </si>
  <si>
    <t xml:space="preserve">Príplatok za podpornú konštrukciu schodníc výšky nad 4 do 6 m zhotovenie   </t>
  </si>
  <si>
    <t>433351139.S</t>
  </si>
  <si>
    <t xml:space="preserve">Príplatok za podpornú konštrukciu schodníc výšky nad 4 do 6 m odstránenie   </t>
  </si>
  <si>
    <t>433351131.S</t>
  </si>
  <si>
    <t xml:space="preserve">Debnenie - vrátane podpernej konštrukcie - schodníc pôdorysne priamočiarych zhotovenie   </t>
  </si>
  <si>
    <t>433351132.S</t>
  </si>
  <si>
    <t xml:space="preserve">Debnenie - vrátane podpernej konštrukcie - schodníc pôdorysne priamočiarych odstránenie   </t>
  </si>
  <si>
    <t xml:space="preserve">Komunikácie   </t>
  </si>
  <si>
    <t xml:space="preserve">Úpravy povrchov, podlahy, osadenie   </t>
  </si>
  <si>
    <t xml:space="preserve">Práce a dodávky PSV   </t>
  </si>
  <si>
    <t>711</t>
  </si>
  <si>
    <t xml:space="preserve">Izolácie proti vode a vlhkosti   </t>
  </si>
  <si>
    <t>712</t>
  </si>
  <si>
    <t xml:space="preserve">Izolácie striech, povlakové krytiny   </t>
  </si>
  <si>
    <t>713</t>
  </si>
  <si>
    <t xml:space="preserve">Izolácie tepelné   </t>
  </si>
  <si>
    <t>763</t>
  </si>
  <si>
    <t xml:space="preserve">Konštrukcie - drevostavby   </t>
  </si>
  <si>
    <t>766</t>
  </si>
  <si>
    <t xml:space="preserve">Konštrukcie stolárske   </t>
  </si>
  <si>
    <t>767</t>
  </si>
  <si>
    <t xml:space="preserve">Konštrukcie doplnkové kovové   </t>
  </si>
  <si>
    <t>771</t>
  </si>
  <si>
    <t xml:space="preserve">Podlahy z dlaždíc   </t>
  </si>
  <si>
    <t>781</t>
  </si>
  <si>
    <t xml:space="preserve">Obklady   </t>
  </si>
  <si>
    <t>783</t>
  </si>
  <si>
    <t xml:space="preserve">Nátery   </t>
  </si>
  <si>
    <t>784</t>
  </si>
  <si>
    <t xml:space="preserve">Maľby   </t>
  </si>
  <si>
    <t>M</t>
  </si>
  <si>
    <t>622473255.S</t>
  </si>
  <si>
    <t>952901114.S</t>
  </si>
  <si>
    <t xml:space="preserve">Vyčistenie budov pri výške podlaží nad 4 m   </t>
  </si>
  <si>
    <t>998012023</t>
  </si>
  <si>
    <t xml:space="preserve">Presun hmôt pre budovy (801, 803, 812), zvislá konštr. monolit. betónová výšky do 24 m   </t>
  </si>
  <si>
    <t>711471051.S</t>
  </si>
  <si>
    <t>711472051.S</t>
  </si>
  <si>
    <t>711491171.S</t>
  </si>
  <si>
    <t xml:space="preserve">Zhotovenie podkladnej vrstvy izolácie z textílie na ploche vodorovnej, pre izolácie proti zemnej vlhkosti, podpovrchovej a tlakovej vode   </t>
  </si>
  <si>
    <t>711491172.S</t>
  </si>
  <si>
    <t xml:space="preserve">Zhotovenie ochrannej vrstvy izolácie z textílie na ploche vodorovnej, pre izolácie proti zemnej vlhkosti, podpovrchovej a tlakovej vode   </t>
  </si>
  <si>
    <t>711491271.S</t>
  </si>
  <si>
    <t xml:space="preserve">Zhotovenie podkladnej vrstvy izolácie z textílie na ploche zvislej, pre izolácie proti zemnej vlhkosti, podpovrchovej a tlakovej vode   </t>
  </si>
  <si>
    <t>711491272.S</t>
  </si>
  <si>
    <t xml:space="preserve">Zhotovenie ochrannej vrstvy izolácie z textílie na ploche zvislej, pre izolácie proti zemnej vlhkosti, podpovrchovej a tlakovej vode   </t>
  </si>
  <si>
    <t>712370560.S</t>
  </si>
  <si>
    <t>712990040.S</t>
  </si>
  <si>
    <t>693110003200.S</t>
  </si>
  <si>
    <t>283750002100.S</t>
  </si>
  <si>
    <t>713142160.S</t>
  </si>
  <si>
    <t>783894612</t>
  </si>
  <si>
    <t>783894622</t>
  </si>
  <si>
    <t xml:space="preserve">Náter farbami ekologickými riediteľnými vodou SADAKRINOM pre náter sadrokartón. stien 2x   </t>
  </si>
  <si>
    <t>Stavba:   Šport aréna Malacky</t>
  </si>
  <si>
    <t>Objekt:    SO 101</t>
  </si>
  <si>
    <t>Spracoval:   Ing. Marek Cauner</t>
  </si>
  <si>
    <t>273321411.S</t>
  </si>
  <si>
    <t xml:space="preserve">Dátum:   </t>
  </si>
  <si>
    <t>Export Komplet</t>
  </si>
  <si>
    <t/>
  </si>
  <si>
    <t>2.0</t>
  </si>
  <si>
    <t>False</t>
  </si>
  <si>
    <t>{25dfaba6-3cce-4dba-b7fa-d00e0ef13ec5}</t>
  </si>
  <si>
    <t>&gt;&gt;  skryté stĺpce  &lt;&lt;</t>
  </si>
  <si>
    <t>REKAPITULÁCIA STAVBY</t>
  </si>
  <si>
    <t>v ---  nižšie sa nachádzajú doplnkové a pomocné údaje k zostavám  --- v</t>
  </si>
  <si>
    <t>Kód:</t>
  </si>
  <si>
    <t>JKSO:</t>
  </si>
  <si>
    <t>KS:</t>
  </si>
  <si>
    <t>Dátum:</t>
  </si>
  <si>
    <t>IČ DPH:</t>
  </si>
  <si>
    <t>podľa výberového konania</t>
  </si>
  <si>
    <t>Spracovateľ:</t>
  </si>
  <si>
    <t>Poznámka:</t>
  </si>
  <si>
    <t>Sadzba dane</t>
  </si>
  <si>
    <t>Základ dane</t>
  </si>
  <si>
    <t>Výška dane</t>
  </si>
  <si>
    <t>základná</t>
  </si>
  <si>
    <t>znížená</t>
  </si>
  <si>
    <t>zákl. prenesená</t>
  </si>
  <si>
    <t>zníž. prenesená</t>
  </si>
  <si>
    <t>nulová</t>
  </si>
  <si>
    <t>v</t>
  </si>
  <si>
    <t>Spracovateľ</t>
  </si>
  <si>
    <t>Dátum a podpis:</t>
  </si>
  <si>
    <t>REKAPITULÁCIA OBJEKTOV STAVBY</t>
  </si>
  <si>
    <t>Informatívne údaje z listov zákaziek</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</si>
  <si>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</si>
  <si>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</si>
  <si>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</si>
  <si>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</si>
  <si>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</si>
  <si>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</si>
  <si>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</si>
  <si>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</si>
  <si>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</si>
  <si>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</si>
  <si>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</si>
  <si>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</si>
  <si>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</si>
  <si>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</si>
  <si>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</si>
  <si>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</si>
  <si>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0</t>
  </si>
  <si>
    <t>STA</t>
  </si>
  <si>
    <t xml:space="preserve">Zhotoviteľ:   </t>
  </si>
  <si>
    <t xml:space="preserve">Dátum:  </t>
  </si>
  <si>
    <t>Šport aréna Malacky</t>
  </si>
  <si>
    <t>SO 101</t>
  </si>
  <si>
    <t>Ing. Marek Cauner</t>
  </si>
  <si>
    <t>Murivo základových pásov (m3) z betónových debniacich tvárnic s betónovou výplňou C 16/20 hrúbky 150 mm</t>
  </si>
  <si>
    <t>274271011.S</t>
  </si>
  <si>
    <t>Murivo základových pásov (m3) z betónových debniacich tvárnic s betónovou výplňou C 16/20 hrúbky 200 mm</t>
  </si>
  <si>
    <t>274271021.S</t>
  </si>
  <si>
    <t>Výstuž pre murivo základových pásov z betónových debniacich tvárnic s betónovou výplňou z ocele B500 (10505)</t>
  </si>
  <si>
    <t>274361825.S</t>
  </si>
  <si>
    <t>Výstuž základových pásov z ocele B500 (10505)</t>
  </si>
  <si>
    <t>274361821.S</t>
  </si>
  <si>
    <t>Betón základových pásov, železový (bez výstuže), tr. C 25/30 - XC2(SK)-CI 0,4-Dmax 16mm - S3</t>
  </si>
  <si>
    <t xml:space="preserve">Betón základových pätiek, železový (bez výstuže), tr. C 25/30 - XC2(SK)-CI 0,4-Dmax 16mm - S3  </t>
  </si>
  <si>
    <t>275313711.S</t>
  </si>
  <si>
    <t>Betón základových pätiek, prostý tr. C 25/30 - XC2(SK)-CI 0,4-Dmax 16mm - S3</t>
  </si>
  <si>
    <t>SO 202</t>
  </si>
  <si>
    <t>SO 301</t>
  </si>
  <si>
    <t>SO 302</t>
  </si>
  <si>
    <t>SO 303</t>
  </si>
  <si>
    <t>SO 304</t>
  </si>
  <si>
    <t>SO 305</t>
  </si>
  <si>
    <t>SO 401</t>
  </si>
  <si>
    <t>SO 402</t>
  </si>
  <si>
    <t>SO 501</t>
  </si>
  <si>
    <t>SO 601</t>
  </si>
  <si>
    <t>PS1</t>
  </si>
  <si>
    <t>SO 101.10</t>
  </si>
  <si>
    <t>SO 101.01</t>
  </si>
  <si>
    <t>SO 101.02</t>
  </si>
  <si>
    <t>SO 101.04</t>
  </si>
  <si>
    <t>SO 101.05</t>
  </si>
  <si>
    <t>SO 101.06</t>
  </si>
  <si>
    <t>SO 101.07</t>
  </si>
  <si>
    <t>SO 101.08</t>
  </si>
  <si>
    <t>SO 101.09</t>
  </si>
  <si>
    <t>Statika</t>
  </si>
  <si>
    <t>Elektroinštalácie</t>
  </si>
  <si>
    <t>Zdravotechnika a plynoinštalácie</t>
  </si>
  <si>
    <t>Vykurovanie</t>
  </si>
  <si>
    <t>Meranie a regulácia</t>
  </si>
  <si>
    <t>EPS a HSP</t>
  </si>
  <si>
    <t>EZS a PTV</t>
  </si>
  <si>
    <t>Technológia chladenia ľadovej plochy</t>
  </si>
  <si>
    <t>Verejné osvetlenie</t>
  </si>
  <si>
    <t>Predĺženie verejného vodovodu</t>
  </si>
  <si>
    <t>Vodovodná prípojka pre SO 101 a areálový rozvod vody</t>
  </si>
  <si>
    <t>Predĺženie verejnej kanalizácie</t>
  </si>
  <si>
    <t>Prípojka splaškovej kanalizácie pre SO 101 a areálová splašková kanalizácia</t>
  </si>
  <si>
    <t>Dažďová kanalizácia a ORL</t>
  </si>
  <si>
    <t>Prípojka plynu</t>
  </si>
  <si>
    <t>Areálový rozvod plynu</t>
  </si>
  <si>
    <t>Spevnené plochy a komunikácie</t>
  </si>
  <si>
    <t>Sadové úpravy</t>
  </si>
  <si>
    <t>Šport aréna</t>
  </si>
  <si>
    <t>264321411.S</t>
  </si>
  <si>
    <t>264322111.S</t>
  </si>
  <si>
    <t>264322112.S</t>
  </si>
  <si>
    <t>Odpaženie vrtov pre pilóty pažené manipulačnou pažnicou priemeru nad 550 do 650 mm</t>
  </si>
  <si>
    <t>264041410.S</t>
  </si>
  <si>
    <t>Odpaženie vrtov pre pilóty pažené manipulačnou pažnicou priemeru nad 850 do 1050 mm</t>
  </si>
  <si>
    <t>264042110.S</t>
  </si>
  <si>
    <t>Výplň pilót z portlandského betónu železového vodostavebného tr. C 25/30 - XC2,  XA1(SK)-CL0,4-Dmax16-S4 bez pažiacej suspenzie</t>
  </si>
  <si>
    <t>Výstuž pilót betónovaných do zeme, s vytiahnutím pažnice, z ocele B500 (10505)</t>
  </si>
  <si>
    <t>224361114.S</t>
  </si>
  <si>
    <t>224311213.S</t>
  </si>
  <si>
    <t>Časť:       SO 101.02 Statika</t>
  </si>
  <si>
    <t>SO 101.02 Statika</t>
  </si>
  <si>
    <t>Časť:       SO 101.01 Architektonicko-stavebné riešenie</t>
  </si>
  <si>
    <t>Vrty pre pilóty zapažené zvislé (vrátane paženia), priemeru nad 550 do 650 mm, v hĺbke od 0 do 5 m, v hornine III</t>
  </si>
  <si>
    <t>Vrty pre pilóty zapažené zvislé (vrátane paženia), priemeru nad 850 do 1050 mm, v hĺbke od 0 do 5 m, v hornine III</t>
  </si>
  <si>
    <t>Vrty pre pilóty zapažené zvislé (vrátane paženia), priemeru nad 850 do 1050 mm, v hĺbke od 0 do 10 m, v hornine III</t>
  </si>
  <si>
    <t>273313711.S</t>
  </si>
  <si>
    <t>273321511.S</t>
  </si>
  <si>
    <t>Betón základových dosiek, železový (bez výstuže), tr. C 25/30 -XC2 (SK) - Cl 0,4 - Dmax 16mm - S3</t>
  </si>
  <si>
    <t>Betón základových dosiek, železový (bez výstuže), tr. C 25/30 -XC1 (SK) - Cl 0,4 - Dmax 16mm - S3</t>
  </si>
  <si>
    <t>Betón základových dosiek, prostý tr. C 25/30 -XC1 (SK) - Cl 0,4 - Dmax 16mm - S3 (ochranná vrstva hydroizolácie)</t>
  </si>
  <si>
    <t>Betón základových dosiek, prostý tr. C 12/15 -X0 (SK) - Cl 0,4 - Dmax 8mm - S3 (podkladný betón)</t>
  </si>
  <si>
    <t>Betón základových dosiek, železový (bez výstuže), tr. C 30/37 -XC4, XF2, XD2 (SK) - Cl 0,4 - Dmax 16mm - S3</t>
  </si>
  <si>
    <t xml:space="preserve">Betón základových pásov, prostý tr. C 25/30 - XC2(SK) - CI 0,4 - Dmax 16mm -S3   </t>
  </si>
  <si>
    <t>274313711.S</t>
  </si>
  <si>
    <t>Betón základových pásov, prostý tr. C 30/37 - XC4, XF2, XD2 (SK) - Cl 0,4 - Dmax 16mm - S3</t>
  </si>
  <si>
    <t>274321411.S</t>
  </si>
  <si>
    <t xml:space="preserve">Debnenie stien základových pätiek, odstránenie-dielce   </t>
  </si>
  <si>
    <t xml:space="preserve">Príplatok za pohľadový betón nadzákladových múrov triedy SB 2  </t>
  </si>
  <si>
    <t>617210000100.R</t>
  </si>
  <si>
    <t>283750001800.S</t>
  </si>
  <si>
    <t>Montáž tepelnej izolácie podzemných stien a základov polystyrénom celoplošným prilepením</t>
  </si>
  <si>
    <t>713132202.S</t>
  </si>
  <si>
    <t>Montáž tepelnej izolácie podzemných stien a základov polystyrénom položením voľne</t>
  </si>
  <si>
    <t>713132203.S</t>
  </si>
  <si>
    <t>Doska XPS 300 (s polodrážkou) hr. 50 mm, zakladanie stavieb, podlahy, obrátené ploché strechy</t>
  </si>
  <si>
    <t>Doska XPS 300 (s polodrážkou) hr. 100 mm, zakladanie stavieb, podlahy, obrátené ploché strechy</t>
  </si>
  <si>
    <t>341321410.S</t>
  </si>
  <si>
    <t>Výstuž stien a priečok B500 (10505)</t>
  </si>
  <si>
    <t>341361821.S</t>
  </si>
  <si>
    <t>Debnenie stien a priečok obojstranné zhotovenie-dielce</t>
  </si>
  <si>
    <t>341351105.S</t>
  </si>
  <si>
    <t>Debnenie stien a priečok obojstranné odstránenie-dielce</t>
  </si>
  <si>
    <t>341351106.S</t>
  </si>
  <si>
    <t xml:space="preserve">Betón stien a priečok, železový (bez výstuže) tr. C 25/30 - XC1(SK) - CI 0,4 - Dmax 16mm -S3  </t>
  </si>
  <si>
    <t xml:space="preserve">Betón stĺpov a pilierov hranatých,železový (bez výstuže) tr. C 25/30 - XC1(SK) - CI 0,4 - Dmax 16mm -S3    </t>
  </si>
  <si>
    <t>331321410.S</t>
  </si>
  <si>
    <t>311272031.R</t>
  </si>
  <si>
    <t>Výstuž pre murivo nosné z betónových debniacich tvárnic s betónovou výplňou z ocele B500 (10505)</t>
  </si>
  <si>
    <t>311361825.S</t>
  </si>
  <si>
    <t>Príplatok pre výšku nad 4 do 6 m podpornej konštrukcii stropov pre zaťaženie do 30kPa zhotovenie</t>
  </si>
  <si>
    <t>411354187.S</t>
  </si>
  <si>
    <t>Príplatok pre výšku nad 4 do 6 m podpornej konštrukcii stropov pre zaťaženie do 30kPa odstránenie</t>
  </si>
  <si>
    <t>411354188.S</t>
  </si>
  <si>
    <t>Betón stropov doskových a trámových,  železový tr. C 25/30 - XC1 (SK)-CI 0,4-Dmax 16mm -S3</t>
  </si>
  <si>
    <t>411321414.S</t>
  </si>
  <si>
    <t>Príplatok za pohľadový betón stĺpov a pilierov triedy SB 1</t>
  </si>
  <si>
    <t>330321821.S</t>
  </si>
  <si>
    <t>Príplatok za pohľadový betón stropov a klenieb triedy SB 2</t>
  </si>
  <si>
    <t>411323822.S</t>
  </si>
  <si>
    <t>411323821.S</t>
  </si>
  <si>
    <t>Príplatok za pohľadový betón stropov a klenieb triedy SB 1</t>
  </si>
  <si>
    <t>Príplatok za pohľadový betón nadzákladových múrov triedy SB 1</t>
  </si>
  <si>
    <t>311321821.S</t>
  </si>
  <si>
    <t>Príplatok za pohľadový betón nadzákladových múrov triedy SB 2</t>
  </si>
  <si>
    <t>Príplatok za pohľadový betón nadzákladových múrov triedy SB 3</t>
  </si>
  <si>
    <t>311321822.S</t>
  </si>
  <si>
    <t>Schodiskové konštrukcie, betón železový tr. C 30/37- XC4, XF2, XD2 (SK) - CI 0.4 - Dmax 16mm</t>
  </si>
  <si>
    <t>430321414.S</t>
  </si>
  <si>
    <t>Schodiskové konštrukcie, betón železový tr. C 25/30 - XC1 (SK)-CI 0,4-Dmax 16mm -S3</t>
  </si>
  <si>
    <t>Debnenie stupňov na podstupňovej doske alebo na teréne pôdorysne priamočiarych zhotovenie</t>
  </si>
  <si>
    <t>434351141.S</t>
  </si>
  <si>
    <t>Debnenie stupňov na podstupňovej doske alebo na teréne pôdorysne priamočiarych odstránenie</t>
  </si>
  <si>
    <t>434351142.S</t>
  </si>
  <si>
    <t>Príplatok za podpornú konštrukciu podest a podstupňových dosiek výšky nad 4 do 6 m zhotovenie</t>
  </si>
  <si>
    <t>431351128.S</t>
  </si>
  <si>
    <t>431351129.S</t>
  </si>
  <si>
    <t>Príplatok za podpornú konštrukciu podest a podstupňových dosiek výšky nad 4 do 6 m odstránenie</t>
  </si>
  <si>
    <t>K</t>
  </si>
  <si>
    <t>VV</t>
  </si>
  <si>
    <t>Debnenie stropov doskových zhotovenie-dielce</t>
  </si>
  <si>
    <t>411351101.S</t>
  </si>
  <si>
    <t>Debnenie stropov doskových odstránenie-dielce</t>
  </si>
  <si>
    <t>411351102.S</t>
  </si>
  <si>
    <t>Betón nosníkov, železový tr. C 25/30 - XC1 (SK)-CI 0,4-Dmax 16mm -S3</t>
  </si>
  <si>
    <t>Podporná konštrukcia nosníkov výšky do 4 m zaťaženia do 30 kPa - zhotovenie</t>
  </si>
  <si>
    <t>413351217.S</t>
  </si>
  <si>
    <t>Podporná konštrukcia nosníkov výšky do 4 m zaťaženia do 30 kPa - odstránenie</t>
  </si>
  <si>
    <t>413351218.S</t>
  </si>
  <si>
    <t>Príplatok za podpornú konštrukciu pre výšku 4-6m, do 30 kPa - zhotovenie</t>
  </si>
  <si>
    <t>413351237.S</t>
  </si>
  <si>
    <t>Príplatok za podpornú konštrukciu pre výšku 4-6m, do 30 kPa - odstránenie</t>
  </si>
  <si>
    <t>413351238.S</t>
  </si>
  <si>
    <t>311272011.R</t>
  </si>
  <si>
    <t>Betón základových múrov, železový (bez výstuže), tr. C 30/37 - XC4, XF2, XD2 (SK)-CI 0,4-Dmax 16mm</t>
  </si>
  <si>
    <t>979089012.S</t>
  </si>
  <si>
    <t>Poplatok za skladovanie - betón, tehly, dlaždice (17 01) ostatné</t>
  </si>
  <si>
    <t>971052441.S</t>
  </si>
  <si>
    <t>971052341.S</t>
  </si>
  <si>
    <t>971052551.R</t>
  </si>
  <si>
    <t>979093111.S</t>
  </si>
  <si>
    <t>Uloženie sutiny na skládku s hrubým urovnaním bez zhutnenia</t>
  </si>
  <si>
    <t>Odvoz sutiny a vybúraných hmôt na skládku do 1 km</t>
  </si>
  <si>
    <t>979081111.S</t>
  </si>
  <si>
    <t>Odvoz sutiny a vybúraných hmôt na skládku za každý ďalší 1 km</t>
  </si>
  <si>
    <t>979081121.S</t>
  </si>
  <si>
    <t>Zvislá doprava sutiny a vybúraných hmôt za prvé podlažie nad alebo pod základným podlažím</t>
  </si>
  <si>
    <t>979011111.S</t>
  </si>
  <si>
    <t>Vnútrostavenisková doprava sutiny a vybúraných hmôt do 10 m</t>
  </si>
  <si>
    <t>Vnútrostavenisková doprava sutiny a vybúraných hmôt za každých ďalších 5 m</t>
  </si>
  <si>
    <t>979082111.S</t>
  </si>
  <si>
    <t>979082121.S</t>
  </si>
  <si>
    <t>Zvislá doprava sutiny a vybúraných hmôt za každé ďalšie podlažie</t>
  </si>
  <si>
    <t>979011121.S</t>
  </si>
  <si>
    <t>971052651.R</t>
  </si>
  <si>
    <t>Vybúranie otvoru v železobet. priečkach a stenách plochy do 0,09 m2, do 300 mm,  -0,05900t</t>
  </si>
  <si>
    <t>Vybúranie otvoru v železobet. priečkach a stenách plochy do 0,25 m2, do 300 mm,  -0,18700t</t>
  </si>
  <si>
    <t>Vybúranie otvoru v železobet. priečkach a stenách plochy do 1 m2, hr. do 300 mm,  -2,40000t</t>
  </si>
  <si>
    <t>Vybúranie otvoru v železobet. priečkach a stenách plochy do 4 m2, hr. do 300 mm,  -2,40000t</t>
  </si>
  <si>
    <t>Vybúranie otvoru v stropoch a klenbách železob. plochy do 0,09 m2, hr. nad 120 mm,  -0,03200t</t>
  </si>
  <si>
    <t>972054241.S</t>
  </si>
  <si>
    <t>Vybúranie otvoru v stropoch a klenbách železob. plochy do 0,25 m2, hr. nad 120 mm,  -0,09000t</t>
  </si>
  <si>
    <t>972054341.S</t>
  </si>
  <si>
    <t>ČP</t>
  </si>
  <si>
    <t>B1</t>
  </si>
  <si>
    <t>B2</t>
  </si>
  <si>
    <t>B3</t>
  </si>
  <si>
    <t>B4</t>
  </si>
  <si>
    <t>B5</t>
  </si>
  <si>
    <t>B6</t>
  </si>
  <si>
    <t>B7</t>
  </si>
  <si>
    <t>H1</t>
  </si>
  <si>
    <t>H2</t>
  </si>
  <si>
    <t>H3</t>
  </si>
  <si>
    <t>C1</t>
  </si>
  <si>
    <t>V1</t>
  </si>
  <si>
    <t>Dodávka a montáž - AVI-STYKOVACÍ PRVOK CAVIC C12/15 (alebo ekvivalent)</t>
  </si>
  <si>
    <r>
      <t>Dodávka a montáž - Sch</t>
    </r>
    <r>
      <rPr>
        <sz val="8"/>
        <rFont val="Calibri"/>
        <family val="2"/>
        <charset val="238"/>
      </rPr>
      <t>ö</t>
    </r>
    <r>
      <rPr>
        <sz val="8"/>
        <rFont val="Arial CE"/>
        <family val="2"/>
        <charset val="238"/>
      </rPr>
      <t>ck BOLE  16/280-5/A1000-CV20 (alebo ekvivalent)</t>
    </r>
  </si>
  <si>
    <r>
      <t>Dodávka a montáž - Sch</t>
    </r>
    <r>
      <rPr>
        <sz val="8"/>
        <rFont val="Calibri"/>
        <family val="2"/>
        <charset val="238"/>
      </rPr>
      <t>ö</t>
    </r>
    <r>
      <rPr>
        <sz val="8"/>
        <rFont val="Arial CE"/>
        <family val="2"/>
        <charset val="238"/>
      </rPr>
      <t>ck BOLE  12/210-4/A640-CV20 (alebo ekvivalent)</t>
    </r>
  </si>
  <si>
    <t>Dodávka a montáž - VEXCOLT REACTOFIRE  2000 - typ 2000-A01-060/2 (alebo ekvivalent)</t>
  </si>
  <si>
    <r>
      <t>Dodávka a montáž - Sch</t>
    </r>
    <r>
      <rPr>
        <sz val="8"/>
        <rFont val="Calibri"/>
        <family val="2"/>
        <charset val="238"/>
      </rPr>
      <t>ö</t>
    </r>
    <r>
      <rPr>
        <sz val="8"/>
        <rFont val="Arial CE"/>
        <family val="2"/>
        <charset val="238"/>
      </rPr>
      <t>ck BOLE  12/220-5/A800-CV20 (alebo ekvivalent)</t>
    </r>
  </si>
  <si>
    <t>K1</t>
  </si>
  <si>
    <r>
      <t>Dodávka a montáž - Sch</t>
    </r>
    <r>
      <rPr>
        <sz val="8"/>
        <rFont val="Calibri"/>
        <family val="2"/>
        <charset val="238"/>
      </rPr>
      <t>ö</t>
    </r>
    <r>
      <rPr>
        <sz val="8"/>
        <rFont val="Arial CE"/>
        <family val="2"/>
        <charset val="238"/>
      </rPr>
      <t>ck KS20-V10-H240 (alebo ekvivalent)</t>
    </r>
  </si>
  <si>
    <t>DS101</t>
  </si>
  <si>
    <t>DS102</t>
  </si>
  <si>
    <t>DS103</t>
  </si>
  <si>
    <t>DS104</t>
  </si>
  <si>
    <t>DS105</t>
  </si>
  <si>
    <t>DS106</t>
  </si>
  <si>
    <t>DS201</t>
  </si>
  <si>
    <t>DS202</t>
  </si>
  <si>
    <t>DS203</t>
  </si>
  <si>
    <t>DS204</t>
  </si>
  <si>
    <t>DS205</t>
  </si>
  <si>
    <t>DS206</t>
  </si>
  <si>
    <t>435121011.R1</t>
  </si>
  <si>
    <t>435121011.R2</t>
  </si>
  <si>
    <t>Montáž schodiskového ramena bez podesty, hmotnosti do 1,5 t, vrátane podliatia cementovou maltou</t>
  </si>
  <si>
    <t>Montáž schodiskového ramena bez podesty, hmotnosti do 3,0 t, vrátane podliatia cementovou maltou</t>
  </si>
  <si>
    <t>Montáž schodiskového ramena bez podesty, hmotnosti nad 3,0 t, vrátane podliatia cementovou maltou</t>
  </si>
  <si>
    <t>PR1</t>
  </si>
  <si>
    <t>PR2</t>
  </si>
  <si>
    <t>PR3</t>
  </si>
  <si>
    <t>PR4</t>
  </si>
  <si>
    <t>PR5</t>
  </si>
  <si>
    <t>PR6</t>
  </si>
  <si>
    <t>PR7</t>
  </si>
  <si>
    <t>411121121.R</t>
  </si>
  <si>
    <t>411121131.R</t>
  </si>
  <si>
    <t>Montáž panela podlahového prefabrikovaného zo železobetónu šírky do 1200 mm, dĺ. do 3800 mm</t>
  </si>
  <si>
    <t>Montáž panela podlahového prefabrikovaného zo železobetónu šírky 1200-1800 mm, dĺ. do 3800 mm</t>
  </si>
  <si>
    <t>Prefabrikovaný panel PR1, rozmery 1600x800x110mm - viď DRS časť Statické riešenie výkres č.6</t>
  </si>
  <si>
    <t>Prefabrikovaný panel PR2, rozmery 1600x(616-1279)x110mm - viď DRS časť Statické riešenie výkres č.6</t>
  </si>
  <si>
    <t>Prefabrikovaný panel PR3, rozmery 1600x(424-1086)x110mm - viď DRS časť Statické riešenie výkres č.6</t>
  </si>
  <si>
    <t>Prefabrikovaný panel PR4, rozmery 1200x500x110mm - viď DRS časť Statické riešenie výkres č.6</t>
  </si>
  <si>
    <t>Prefabrikovaný panel PR5, rozmery 1600x1200x110mm - viď DRS časť Statické riešenie výkres č.6</t>
  </si>
  <si>
    <t>Prefabrikovaný panel PR6 rozmery 1600x(804-1467)x110mm - viď DRS časť Statické riešenie výkres č.6</t>
  </si>
  <si>
    <t>Prefabrikovaný panel PR7, rozmery 1600x(615-1280)x110mm - viď DRS časť Statické riešenie výkres č.6</t>
  </si>
  <si>
    <t>K1.1</t>
  </si>
  <si>
    <r>
      <t>Dodávka a montáž - Sch</t>
    </r>
    <r>
      <rPr>
        <sz val="8"/>
        <rFont val="Calibri"/>
        <family val="2"/>
        <charset val="238"/>
      </rPr>
      <t>ö</t>
    </r>
    <r>
      <rPr>
        <sz val="8"/>
        <rFont val="Arial CE"/>
        <family val="2"/>
        <charset val="238"/>
      </rPr>
      <t>ck Isokorb T typ KL-M9-V1-REI120-CV1-H250-1.0 (alebo ekvivalent)</t>
    </r>
  </si>
  <si>
    <r>
      <t>Dodávka a montáž - Sch</t>
    </r>
    <r>
      <rPr>
        <sz val="8"/>
        <rFont val="Calibri"/>
        <family val="2"/>
        <charset val="238"/>
      </rPr>
      <t>ö</t>
    </r>
    <r>
      <rPr>
        <sz val="8"/>
        <rFont val="Arial CE"/>
        <family val="2"/>
        <charset val="238"/>
      </rPr>
      <t>ck Isokorb T typ KL-M10-V2-REI120-CV1-H250-1.0 (alebo ekvivalent)</t>
    </r>
  </si>
  <si>
    <r>
      <t>Dodávka a montáž - Sch</t>
    </r>
    <r>
      <rPr>
        <sz val="8"/>
        <rFont val="Calibri"/>
        <family val="2"/>
        <charset val="238"/>
      </rPr>
      <t>ö</t>
    </r>
    <r>
      <rPr>
        <sz val="8"/>
        <rFont val="Arial CE"/>
        <family val="2"/>
        <charset val="238"/>
      </rPr>
      <t>ck Isokorb T typ KL-M3-V1-REI120-CV1-H250-1.0 (alebo ekvivalent)</t>
    </r>
  </si>
  <si>
    <r>
      <t>Dodávka a montáž - Sch</t>
    </r>
    <r>
      <rPr>
        <sz val="8"/>
        <rFont val="Calibri"/>
        <family val="2"/>
        <charset val="238"/>
      </rPr>
      <t>ö</t>
    </r>
    <r>
      <rPr>
        <sz val="8"/>
        <rFont val="Arial CE"/>
        <family val="2"/>
        <charset val="238"/>
      </rPr>
      <t>ck Isokorb T typ KL-M7-V2-REI120-CV1-H250-1.0 (alebo ekvivalent)</t>
    </r>
  </si>
  <si>
    <r>
      <t>Dodávka a montáž - Sch</t>
    </r>
    <r>
      <rPr>
        <sz val="8"/>
        <rFont val="Calibri"/>
        <family val="2"/>
        <charset val="238"/>
      </rPr>
      <t>ö</t>
    </r>
    <r>
      <rPr>
        <sz val="8"/>
        <rFont val="Arial CE"/>
        <family val="2"/>
        <charset val="238"/>
      </rPr>
      <t>ck Isokorb T typ DL-MM4-V2-REI120-CV1-H250-1.0 (alebo ekvivalent)</t>
    </r>
  </si>
  <si>
    <r>
      <t>Dodávka a montáž - Sch</t>
    </r>
    <r>
      <rPr>
        <sz val="8"/>
        <rFont val="Calibri"/>
        <family val="2"/>
        <charset val="238"/>
      </rPr>
      <t>ö</t>
    </r>
    <r>
      <rPr>
        <sz val="8"/>
        <rFont val="Arial CE"/>
        <family val="2"/>
        <charset val="238"/>
      </rPr>
      <t>ck Isokorb T typ DL-MM5-V2-REI120-CV1-H250-1.0 (alebo ekvivalent)</t>
    </r>
  </si>
  <si>
    <r>
      <t>Dodávka a montáž - Sch</t>
    </r>
    <r>
      <rPr>
        <sz val="8"/>
        <rFont val="Calibri"/>
        <family val="2"/>
        <charset val="238"/>
      </rPr>
      <t>ö</t>
    </r>
    <r>
      <rPr>
        <sz val="8"/>
        <rFont val="Arial CE"/>
        <family val="2"/>
        <charset val="238"/>
      </rPr>
      <t>ck Isokorb T typ QL-VV3-V2-REI120-H250-1.0 (alebo ekvivalent)</t>
    </r>
  </si>
  <si>
    <t>Dodávka a montáž - montážna pomôcka pre Isokorb T typ SKP-MM2-VV1-R0-H240-D22-1.0 (alebo ekvivalent)</t>
  </si>
  <si>
    <t>Murivo nosné (m3) z pohladových betónových debniacich tvárnic s betónovou výplňou C 25/30 hrúbky 250 mm</t>
  </si>
  <si>
    <t>435121011.R</t>
  </si>
  <si>
    <t>Montáž oceľových konštrukcií</t>
  </si>
  <si>
    <t>Práce a dodávky M</t>
  </si>
  <si>
    <t>kg</t>
  </si>
  <si>
    <t>553.PC1</t>
  </si>
  <si>
    <t>553.PC2</t>
  </si>
  <si>
    <t>553.PC3</t>
  </si>
  <si>
    <t>553.PC4</t>
  </si>
  <si>
    <t>553.PC5</t>
  </si>
  <si>
    <t>43086.R1</t>
  </si>
  <si>
    <t>43086.R2</t>
  </si>
  <si>
    <t>43086.R3</t>
  </si>
  <si>
    <t>43086.R4</t>
  </si>
  <si>
    <t>43086.R5</t>
  </si>
  <si>
    <t>Montáž rôznych dielov oceľovej konštrukcie - HOKEJOVÁ HALA - OCEĽ S355 MPa vrátane pomocných lešení, lávok, vertikálnej a horizontálnej dopravy materiálu, geodetického zamerania - viď RPD časť Statika 04 Výkaz materiálu a výkresy č.30-40</t>
  </si>
  <si>
    <t>Montáž rôznych dielov oceľovej konštrukcie - ŠPORTOVÁ HALA - OCEĽ S355 MPa vrátane pomocných lešení, lávok, vertikálnej a horizontálnej dopravy materiálu, geodetického zamerania - viď RPD časť Statika 04 Výkaz materiálu a výkresy č.41-53</t>
  </si>
  <si>
    <t>Montáž rôznych dielov oceľovej konštrukcie- STRECHA NAD ŠATŇAMI - OCEĽ S235 MPa vrátane pomocných lešení, lávok, vertikálnej a horizontálnej dopravy materiálu, geodetického zamerania - viď RPD časť Statika 04 Výkaz materiálu a výkresy č.27-29</t>
  </si>
  <si>
    <r>
      <t xml:space="preserve">Montáž rôznych dielov oceľovej konštrukcie </t>
    </r>
    <r>
      <rPr>
        <sz val="8"/>
        <color rgb="FFFF0000"/>
        <rFont val="Arial CE"/>
        <family val="2"/>
        <charset val="238"/>
      </rPr>
      <t xml:space="preserve"> </t>
    </r>
    <r>
      <rPr>
        <sz val="8"/>
        <rFont val="Arial CE"/>
        <family val="2"/>
        <charset val="238"/>
      </rPr>
      <t>- STLPY, STUŽIDLÁ, ZÁMOČNÍCKE VÝROBKY - OCEĽ S355 MPa vrátane pomocných lešení, lávok, vertikálnej a horizontálnej dopravy materiálu, geodetického zamerania - viď RPD časť Statika 04 Výkaz materiálu a výkresy č.16-26</t>
    </r>
  </si>
  <si>
    <r>
      <t xml:space="preserve">Montáž rôznych dielov oceľovej konštrukcie </t>
    </r>
    <r>
      <rPr>
        <sz val="8"/>
        <color rgb="FFFF0000"/>
        <rFont val="Arial CE"/>
        <family val="2"/>
        <charset val="238"/>
      </rPr>
      <t>-</t>
    </r>
    <r>
      <rPr>
        <sz val="8"/>
        <rFont val="Arial CE"/>
        <family val="2"/>
        <charset val="238"/>
      </rPr>
      <t xml:space="preserve"> KONZOLA NAD VSTUPOM - OCEĽ S235 MPa vrátane pomocných lešení, lávok, vertikálnej a horizontálnej dopravy materiálu, geodetického zamerania - viď RPD časť Statika 04 Výkaz materiálu a výkresy č.54-55</t>
    </r>
  </si>
  <si>
    <t>Debnenie stropu, zabudované s plechom vlnitým pozinkovaným, výšky vĺn do 50 mm hr. 0,8 mm</t>
  </si>
  <si>
    <t>411354255.S</t>
  </si>
  <si>
    <t>Montáž prefabrikovaného prekladu pre svetlosť otvoru nad 1050 do 1800 mm</t>
  </si>
  <si>
    <t>317121102.S</t>
  </si>
  <si>
    <t>Montáž prefabrikovaného prekladu pre svetlosť otvoru nad 1800 do 3750 mm</t>
  </si>
  <si>
    <t>317121103.S</t>
  </si>
  <si>
    <t>PR-TUB1</t>
  </si>
  <si>
    <t>PR-TUB2</t>
  </si>
  <si>
    <t>PR-TUB3</t>
  </si>
  <si>
    <t>PR-TUB4</t>
  </si>
  <si>
    <t>PR-TUB5</t>
  </si>
  <si>
    <t>ŽB preklad pre pohľadové murivo z DT tvárnic PR-TUB 250x250x1500 mm</t>
  </si>
  <si>
    <t>TN135-0.75-C4</t>
  </si>
  <si>
    <t>TN135-0.75-C3</t>
  </si>
  <si>
    <t>TN135-1.25-C3</t>
  </si>
  <si>
    <t>43-M</t>
  </si>
  <si>
    <t>430841101.R</t>
  </si>
  <si>
    <t>Krytina strechy vo v. do 15 m prichytená závitorez. skrutkami, vrátane pomocných lešení, lávok, vertikálnej a horizontálnej dopravy materiálu, geodetického zamerania</t>
  </si>
  <si>
    <t xml:space="preserve">Trapézový plech TN135, h=135mm, hr.plechu=0,75mm, Oceľ S320GD, protikorózna ochrana C4, povrchová úprava interiérový polyester 15µm, vrátane kotviaceho a spojovacieho materiálu </t>
  </si>
  <si>
    <t xml:space="preserve">Trapézový plech TN135, h=135mm, hr.plechu=0,75mm, Oceľ S320GD, protikorózna ochrana C3, povrchová úprava interiérový polyester 15µm, vrátane kotviaceho a spojovacieho materiálu </t>
  </si>
  <si>
    <t xml:space="preserve">Trapézový plech TN135, h=135mm, hr.plechu=0,75mm, Oceľ S320GD, protikorózna ochrana C3, vrátane kotviaceho a spojovacieho materiálu </t>
  </si>
  <si>
    <t xml:space="preserve">Trapézový plech TN135, h=135mm, hr.plechu=1,25mm, Oceľ S320GD, protikorózna ochrana C3, vrátane kotviaceho a spojovacieho materiálu </t>
  </si>
  <si>
    <t>Dodávka oceľovej konštrukcie -  HOKEJOVÁ HALA - OCEĽ S355 MPa, vrátane povrchovej úpravy, kotviaceho a spojovacieho materiálu - viď RPD časť Statika 04 Výkaz materiálu a výkresy č.30-40 a Kniha skladieb a poznámok (Protikorózna, protipožiarna a povrchová úprava ocele)</t>
  </si>
  <si>
    <t>Dodávka oceľovej konštrukcie -  KONZOLA NAD VSTUPOM - OCEĽ S235 MPa, vrátane povrchovej úpravy, kotviaceho a spojovacieho materiálu - viď RPD časť Statika 04 Výkaz materiálu a výkresy č.54-55 a Kniha skladieb a poznámok (Protikorózna, protipožiarna a povrchová úprava ocele)</t>
  </si>
  <si>
    <t>Dodávka oceľovej konštrukcie -  STLPY, STUŽIDLÁ, ZÁMOČNÍCKE VÝROBKY - OCEĽ S355 MPa, vrátane povrchovej úpravy, kotviaceho a spojovacieho materiálu - viď RPD časť Statika 04 Výkaz materiálu a výkresy č.16-26 a Kniha skladieb a poznámok (Protikorózna, protipožiarna a povrchová úprava ocele)</t>
  </si>
  <si>
    <t>Dodávka oceľovej konštrukcie -  STRECHA NAD ŠATŇAMI - OCEĽ S235 MPa, vrátane povrchovej úpravy, kotviaceho a spojovacieho materiálu - viď RPD časť Statika 04 Výkaz materiálu a výkresy č.27-29 a Kniha skladieb a poznámok (Protikorózna, protipožiarna a povrchová úprava ocele)</t>
  </si>
  <si>
    <t>Dodávka oceľovej konštrukcie - ŠPORTOVÁ HALA - OCEĽ S355 MPa, vrátane povrchovej úpravy, kotviaceho a spojovacieho materiálu - viď RPD časť Statika 04 Výkaz materiálu a výkresy č.41-53 a Kniha skladieb a poznámok (Protikorózna, protipožiarna a povrchová úprava ocele)</t>
  </si>
  <si>
    <t>998012023.S</t>
  </si>
  <si>
    <t>Presun hmôt pre budovy (801, 803, 812), zvislá konštr. monolit. betónová výšky do 24 m</t>
  </si>
  <si>
    <t>{db81b0d4-165d-49af-a675-45ce9c4fc3f1}</t>
  </si>
  <si>
    <t>Objekt:</t>
  </si>
  <si>
    <t>Časť:</t>
  </si>
  <si>
    <t>Kód dielu - Popis</t>
  </si>
  <si>
    <t>Cena celkom [EUR]</t>
  </si>
  <si>
    <t>Náklady z rozpočtu</t>
  </si>
  <si>
    <t>-1</t>
  </si>
  <si>
    <t>HSV - Práce a dodávky HSV</t>
  </si>
  <si>
    <t xml:space="preserve">    1 - Zemné práce</t>
  </si>
  <si>
    <t xml:space="preserve">    2 - Zakladanie</t>
  </si>
  <si>
    <t xml:space="preserve">    3 - Zvislé a kompletné konštrukcie</t>
  </si>
  <si>
    <t xml:space="preserve">    4 - Vodorovné konštrukcie</t>
  </si>
  <si>
    <t xml:space="preserve">    9 - Ostatné konštrukcie a práce-búranie</t>
  </si>
  <si>
    <t xml:space="preserve">    99 - Presun hmôt HSV</t>
  </si>
  <si>
    <t>PSV - Práce a dodávky PSV</t>
  </si>
  <si>
    <t xml:space="preserve">    711 - Izolácie proti vode a vlhkosti</t>
  </si>
  <si>
    <t xml:space="preserve">    712 - Izolácie striech, povlakové krytiny</t>
  </si>
  <si>
    <t xml:space="preserve">    713 - Izolácie tepelné</t>
  </si>
  <si>
    <t xml:space="preserve">    763 - Konštrukcie - drevostavby</t>
  </si>
  <si>
    <t xml:space="preserve">    766 - Konštrukcie stolárske</t>
  </si>
  <si>
    <t xml:space="preserve">    771 - Podlahy z dlaždíc</t>
  </si>
  <si>
    <t xml:space="preserve">    781 - Obklady</t>
  </si>
  <si>
    <t xml:space="preserve">    783 - Nátery</t>
  </si>
  <si>
    <t>M - Práce a dodávky M</t>
  </si>
  <si>
    <t xml:space="preserve">    43-M - Montáž oceľových konštrukcií</t>
  </si>
  <si>
    <t>Malacky, p.č. 3258/39, 3258/42, 3270/3, 3271/1</t>
  </si>
  <si>
    <t>Šport aréna Malacky, s.r.o., Sasinkova 901/2, 901 01 Malacky</t>
  </si>
  <si>
    <t>CITYPROJEKT, s.r.o., Adámiho 3, 841 05 Bratislava</t>
  </si>
  <si>
    <t>CITYPROJEKT, s.r.o.</t>
  </si>
  <si>
    <t>SO 101.01 Architektonicko-stavebné riešenie</t>
  </si>
  <si>
    <t xml:space="preserve">    6 - Úpravy povrchov, podlahy, osadenie </t>
  </si>
  <si>
    <t xml:space="preserve">    767 - Konštrukcie doplnkové kovové</t>
  </si>
  <si>
    <t xml:space="preserve">    784 - Maľby</t>
  </si>
  <si>
    <t>Architektonicko-stavebné riešenie</t>
  </si>
  <si>
    <t xml:space="preserve">Objednávateľ: </t>
  </si>
  <si>
    <t xml:space="preserve">Miesto: </t>
  </si>
  <si>
    <t xml:space="preserve">Objednávateľ:   </t>
  </si>
  <si>
    <t>Zhotovenie izolácie proti tlakovej vode PVC fóliou položenou voľne na vodorovnej ploche so zvarením spoju</t>
  </si>
  <si>
    <t>Geotextília polypropylénová netkaná 500 g/m2</t>
  </si>
  <si>
    <t>Ochranná PP / PES textília s integrovanou PE fóliou 400 g/m²</t>
  </si>
  <si>
    <t>693110004710.R</t>
  </si>
  <si>
    <t>Zhotovenie izolácie proti tlakovej vode PVC fóliou položenou voľne na ploche zvislej so zvarením spoju</t>
  </si>
  <si>
    <t>Presun hmôt pre izoláciu proti vode v objektoch výšky nad 12 do 60 m</t>
  </si>
  <si>
    <t>998711203.S</t>
  </si>
  <si>
    <t>283220002800R</t>
  </si>
  <si>
    <t>Zhotovenie zvislej izolácie proti povrchovej a tlakovej vode PVC fóliou prilepenou na celej ploche</t>
  </si>
  <si>
    <t>711462103.R</t>
  </si>
  <si>
    <t>Poplatok za uloženie vykopanej zeminy</t>
  </si>
  <si>
    <t>DS107-1</t>
  </si>
  <si>
    <t>DS107-2</t>
  </si>
  <si>
    <t>DS107-3</t>
  </si>
  <si>
    <t>Prefabrikované schodisko DS107-1, pôdorysné rozmery 430x3600mm, výška 360mm, pohľadovosť SB3, výstuž 13,5 Kg/bm - viď DRS časť Statické riešenie výkres č.139</t>
  </si>
  <si>
    <t>Prefabrikované schodisko DS107-3, pôdorysné rozmery 430x1240mm, výška 360mm, pohľadovosť SB3, výstuž 13,5 Kg/bm - viď DRS časť Statické riešenie výkres č.139</t>
  </si>
  <si>
    <t>Prefabrikované schodisko DS107-2, pôdorysné rozmery 430x6090mm, výška 360mm, pohľadovosť SB3, výstuž 13,5 Kg/bm - viď DRS časť Statické riešenie výkres č.139</t>
  </si>
  <si>
    <t>Prefabrikované schodisko DS101, pôdorysné rozmery 3245x2390mm, výška 2023mm, pohľadovosť SB3, výstuž 110 Kg/m3 - viď DRS Statické riešenie výkres č.10</t>
  </si>
  <si>
    <t>Prefabrikované schodisko DS102, pôdorysné rozmery 3230x2390mm, výška 1917mm, pohľadovosť SB3, výstuž 110 Kg/m3 - viď DRS Statické riešenie výkres č.10</t>
  </si>
  <si>
    <t>Prefabrikované schodisko DS103, pôdorysné rozmery 2360x890mm, výška 1524mm, pohľadovosť SB2, výstuž 110 Kg/m3 - viď DRS časť Statické riešenie výkres č.11</t>
  </si>
  <si>
    <t>Prefabrikované schodisko DS104, pôdorysné rozmery 4130x890mm, výška 2416mm, pohľadovosť SB2, výstuž 110 Kg/m3 - viď DRS časť Statické riešenie výkres č.11</t>
  </si>
  <si>
    <t>Prefabrikované schodisko DS105, pôdorysné rozmery 2205x890mm, výška 1189mm, pohľadovosť SB2, výstuž 110 Kg/m3 - viď DRS časť Statické riešenie výkres č.12</t>
  </si>
  <si>
    <t>Prefabrikované schodisko DS106, pôdorysné rozmery 2205x1780mm, výška 1190mm, pohľadovosť SB3, výstuž 110 Kg/m3 - viď DRS časť Statické riešenie výkres č.13</t>
  </si>
  <si>
    <t>Prefabrikované schodisko DS201, pôdorysné rozmery 3003x890mm, výška 2051mm, pohľadovosť SB2, výstuž 110 Kg/m3 - viď DRS časť Statické riešenie výkres č.14</t>
  </si>
  <si>
    <t>Prefabrikované schodisko DS202, pôdorysné rozmery 3003x890mm, výška 2077mm, pohľadovosť SB2, výstuž 110 Kg/m3 - viď DRS časť Statické riešenie výkres č.14</t>
  </si>
  <si>
    <t>Prefabrikované schodisko DS203, pôdorysné rozmery 1440x2365mm, výška 940mm, pohľadovosť SB3, výstuž 110 Kg/m3 - viď DRS časť Statické riešenie výkres č.15</t>
  </si>
  <si>
    <t>Prefabrikované schodisko DS204, pôdorysné rozmery 1440x3015mm, výška 940mm, pohľadovosť SB3, výstuž 110 Kg/m3 - viď DRS časť Statické riešenie výkres č.15</t>
  </si>
  <si>
    <t>Prefabrikované schodisko DS205, pôdorysné rozmery 1440x4550mm, výška 940mm, pohľadovosť SB3, výstuž 110 Kg/m3 - viď DRS časť Statické riešenie výkres č.15</t>
  </si>
  <si>
    <t>Prefabrikované schodisko DS206, pôdorysné rozmery 1330x430mm, výška 940mm, pohľadovosť SB3, výstuž 110 Kg/m3 - viď DRS časť Statické riešenie výkres č.15</t>
  </si>
  <si>
    <t>Murivo (m3) z pohladových betónových debniacich tvárnic s betónovou výplňou C 25/30 hrúbky 150 mm</t>
  </si>
  <si>
    <t>ŽB preklad pre pohľadové murivo z DT tvárnic PR-TUB 150x250x1400 mm</t>
  </si>
  <si>
    <t>ŽB preklad pre pohľadové murivo z DT tvárnic PR-TUB 150x250x1500 mm</t>
  </si>
  <si>
    <t>ŽB preklad pre pohľadové murivo z DT tvárnic PR-TUB 150x250x1800 mm</t>
  </si>
  <si>
    <t>ŽB preklad pre pohľadové murivo z DT tvárnic PR-TUB 150x250x2000 mm</t>
  </si>
  <si>
    <t>Výstuž základových múrov nosných zo zvár. sietí KARI</t>
  </si>
  <si>
    <t>279362021.S</t>
  </si>
  <si>
    <t>711712018.R</t>
  </si>
  <si>
    <t>Sekanie drážky 250x50 mm do nového betónu</t>
  </si>
  <si>
    <t>Priečky z pórobetónových tvárnic hladkých s objemovou hmotnosťou do 600 kg/m3 hrúbky 100 mm</t>
  </si>
  <si>
    <t>342272031.S</t>
  </si>
  <si>
    <t>Priečky z pórobetónových tvárnic hladkých s objemovou hmotnosťou do 600 kg/m3 hrúbky 150 mm</t>
  </si>
  <si>
    <t>342272051.S</t>
  </si>
  <si>
    <t>Priečky z pórobetónových tvárnic hladkých s objemovou hmotnosťou do 600 kg/m3 hrúbky 200 mm</t>
  </si>
  <si>
    <t>342272061.S</t>
  </si>
  <si>
    <t>Pórobetónový preklad nenosný šírky 100 mm, výšky 249 mm, dĺžky 1250 mm</t>
  </si>
  <si>
    <t>317161312.S</t>
  </si>
  <si>
    <t>Pórobetónový preklad nenosný šírky 150 mm, výšky 249 mm, dĺžky 1250 mm</t>
  </si>
  <si>
    <t>317161314.S</t>
  </si>
  <si>
    <t>Pórobetónový preklad nosný šírky 200 mm, výšky 249 mm, dĺžky 1250 mm</t>
  </si>
  <si>
    <t>317161511.S</t>
  </si>
  <si>
    <t>Pórobetónový preklad nenosný šírky 150 mm, výšky 249 mm, dĺžky 1500 mm</t>
  </si>
  <si>
    <t>317161314.R</t>
  </si>
  <si>
    <t xml:space="preserve">Vodorovné premiestnenie výkopku po spevnenej ceste z horniny tr.1-4, nad 1000 do 10000 m3, príplatok k cene za každých ďalšich a začatých 1000 m </t>
  </si>
  <si>
    <t>Vodorovné premiestnenie výkopku po spevnenej ceste z horniny tr.1-4, nad 1000 do 10000 m3 na vzdialenosť do 3000 m</t>
  </si>
  <si>
    <t>162501142.S</t>
  </si>
  <si>
    <t>162503123.S</t>
  </si>
  <si>
    <t>Zásyp sypaninou so zhutnením jám, šachiet, rýh, zárezov alebo okolo objektov nad 1000 do 10000 m3</t>
  </si>
  <si>
    <t>174101003.S</t>
  </si>
  <si>
    <t>583410004400.S</t>
  </si>
  <si>
    <t>Úprava pláne v zárezoch v hornine 1-4 so zhutnením (E def 40MPa)</t>
  </si>
  <si>
    <t>Štrkodrva frakcia 0-63 mm</t>
  </si>
  <si>
    <t>Výkop ryhy šírky 600-2000mm horn.3 do 100m3</t>
  </si>
  <si>
    <t>132201201.S</t>
  </si>
  <si>
    <t xml:space="preserve">Príplatok k cene za lepivosť pri hĺbení rýh šírky 600-2000mm zapažených i nezapažených s urovnaním dna v hornine 3   </t>
  </si>
  <si>
    <t>631571001.R</t>
  </si>
  <si>
    <t>564801112.S</t>
  </si>
  <si>
    <t>564831111.S</t>
  </si>
  <si>
    <t>Vyrovnanie podkladu z piesku hutneného hr. 50 mm (P1)</t>
  </si>
  <si>
    <t>Podklad zo štrkodrviny s rozprestretím a zhutnením, po zhutnení hr. 100 mm (P1)</t>
  </si>
  <si>
    <t>Zriadenie vrstvy z geotextílie s presahom, so sklonom do 1:5, šírky geotextílie do 3 m</t>
  </si>
  <si>
    <t>Kryt z vymývaného štrku riečneho s rozprestretím, hr.200 mm (SS80)</t>
  </si>
  <si>
    <t>451579001.R</t>
  </si>
  <si>
    <t>Geotextília polypropylénová netkaná 200 g/m2</t>
  </si>
  <si>
    <t>693110002000.S</t>
  </si>
  <si>
    <t>457971111.S</t>
  </si>
  <si>
    <t xml:space="preserve">V prípade výskytu obchodných  názvov výrobkov a technológií, tieto  majú informatívny charakter a slúžia ako minimálny štandart. Sú uvedené ako referenčná kvalita a môžu byť nahradené ekvivalentným výrobkom, ktorý má rovnaké alebo lepšie vlastnosti a parametre.   </t>
  </si>
  <si>
    <t>564811111.S</t>
  </si>
  <si>
    <t>Podklad zo štrkodrviny s rozprestretím a zhutnením, po zhutnení hr. 50 mm (SS80)</t>
  </si>
  <si>
    <t>Dodávka a montáž - prestup hydroizoláciou spodnej stavby hydroizolačnou stierkou a prechodovými PVC pásmi, viď RPD Kniha skladieb a poznámok SS21</t>
  </si>
  <si>
    <t>93994.SS21</t>
  </si>
  <si>
    <t>93994.SS23</t>
  </si>
  <si>
    <t>625250548.S</t>
  </si>
  <si>
    <t>Kontaktný zatepľovací systém soklovej alebo vodou namáhanej časti XPS hr. 100 mm, skrutkovacie kotvy (SS30)</t>
  </si>
  <si>
    <t>283220000600.S</t>
  </si>
  <si>
    <t>Pásik z poplastovaného plechu pre ukončenie fólií z PVC š. 50 mm, dĺ. 2 m</t>
  </si>
  <si>
    <t>553430004400.S</t>
  </si>
  <si>
    <t>Zhotovenie detailov k hydroizolačným fóliam - stenová lišta z HPP rš. 50 mm pre etapové ukončenie, líniové kotvenie, ukončenie na zvislej hrane</t>
  </si>
  <si>
    <t>711790100.S</t>
  </si>
  <si>
    <t>Kontaktný zatepľovací systém podzemných stien hr. 200 mm (EPS-PERIMETER), skrutkovacie kotvy (SS30)</t>
  </si>
  <si>
    <r>
      <t xml:space="preserve">Dodávka a montáž - prestup hydroizoláciou spodnej stavby pri fasáde budovy - dobetonávka poterovou zmesou nad oceľ.platňou v=150mm vrátane oceľ.výstuže </t>
    </r>
    <r>
      <rPr>
        <sz val="8"/>
        <rFont val="Calibri"/>
        <family val="2"/>
        <charset val="238"/>
      </rPr>
      <t>a fixovania do bet.základu</t>
    </r>
    <r>
      <rPr>
        <sz val="8"/>
        <rFont val="Arial CE"/>
        <family val="2"/>
        <charset val="238"/>
      </rPr>
      <t>, viď RPD Kniha skladieb a poznámok SS23</t>
    </r>
  </si>
  <si>
    <t>93994.SS20</t>
  </si>
  <si>
    <t>Dodávka a montáž - Dilatačný tesniaci pás vonkajší navarený na prídavné pásiky z vodotesnej fólie, vrátane prídavných pásikov viď RPD Kniha skladieb a poznámok SS20</t>
  </si>
  <si>
    <t>283220002800.R</t>
  </si>
  <si>
    <t>Montáž tepelnej izolácie striech plochých do 10° minerálnou vlnou, dvojvrstvová prilep. za studena (S1)</t>
  </si>
  <si>
    <t>713141230.S</t>
  </si>
  <si>
    <t>712290010.S</t>
  </si>
  <si>
    <t>283290004500.R</t>
  </si>
  <si>
    <t>631440032300.R</t>
  </si>
  <si>
    <t>631440025500.R</t>
  </si>
  <si>
    <t>283220002900.R</t>
  </si>
  <si>
    <t>712370070.S</t>
  </si>
  <si>
    <t>Montáž tepelnej izolácie striech plochých do 10° polystyrénom, dvojvrstvová kladenými voľne (S2)</t>
  </si>
  <si>
    <t>713142250.S</t>
  </si>
  <si>
    <t>713142151.S</t>
  </si>
  <si>
    <t>712331105.S</t>
  </si>
  <si>
    <t>628420000200.R</t>
  </si>
  <si>
    <t>Strešná hydroizolačná PVC fólia so skleným rúnom zospodu s tkaninou pre lepený spoj hr. 1,8 mm (S1)</t>
  </si>
  <si>
    <t>Zhotovenie povlakovej krytiny striech plochých do 10° fóliou TPO celoplošne lepenou (S1)</t>
  </si>
  <si>
    <t>693110004500.S</t>
  </si>
  <si>
    <t>712370050.S</t>
  </si>
  <si>
    <t>283720009000.R1</t>
  </si>
  <si>
    <t>283720009000.R2</t>
  </si>
  <si>
    <t>Doska EPS 150S spádovaná 2% hr. 20-170 mm, na zateplenie podláh a strešných terás  (S2)</t>
  </si>
  <si>
    <t>283720009000.R3</t>
  </si>
  <si>
    <t>283720009000.R4</t>
  </si>
  <si>
    <t>Doska EPS 150S spádovaná 2% hr. 50-220 mm, na zateplenie podláh a strešných terás (S3.1)</t>
  </si>
  <si>
    <t>Doska EPS 150S spádovaná 2% hr. 50-140 mm, na zateplenie podláh a strešných terás (S3.2)</t>
  </si>
  <si>
    <t>Doska EPS 150S spádovaná 2% hr. 50-200 mm, na zateplenie podláh a strešných terás (S3.3)</t>
  </si>
  <si>
    <t>Presun hmôt pre izoláciu povlakovej krytiny v objektoch výšky nad 12 do 24 m</t>
  </si>
  <si>
    <t>998712203.S</t>
  </si>
  <si>
    <t>Doska EPS 150S hr. 120 mm, na zateplenie podláh a strešných terás (S2)</t>
  </si>
  <si>
    <t>Zhotovenie parozábrany pre strechy ploché do 10° (S1, S4)</t>
  </si>
  <si>
    <t>Parozábrana samolepiaca z modif. bitúmenu vystužená sklenými vláknami	 s hliníkovou vložkou hr. 0,6 mm (S1, S4)</t>
  </si>
  <si>
    <t>Tepelná izolácia z kamennej vlny vhodná pre zateplenie plochých striech hr. 120 mm  (S1, S4)</t>
  </si>
  <si>
    <t>Tepelnoizolačné lamely z kamennej vlny s kolmou orientácoiu vlákien vhodné pre zateplenie plochých striech hr. 200 mm  (S1, S4)</t>
  </si>
  <si>
    <t>283720009000.R5</t>
  </si>
  <si>
    <t>Doska EPS 150S spádovaná 1% hr. 250-300 mm, na zateplenie podláh a strešných terás (S5a)</t>
  </si>
  <si>
    <t>Zhotovenie povlakovej krytiny striech plochých do 10°PVC-P fóliou položenou voľne so zvarením spoju (S3.1, S1.2, S3.3)</t>
  </si>
  <si>
    <t>Strešná hydroizolačná PVC fólia odolná mikroorganizmom s vložkou so sklených vlákien, hr. 1,8 mm (S3.1, S1.2, S3.3)</t>
  </si>
  <si>
    <t>Konštrukcie tesárske</t>
  </si>
  <si>
    <t>762810047.R</t>
  </si>
  <si>
    <t>Presun hmôt pre konštrukcie tesárske v objektoch výšky od 12 do 24 m</t>
  </si>
  <si>
    <t>998762203.S</t>
  </si>
  <si>
    <t>283720009000.R6</t>
  </si>
  <si>
    <t>Tepelná izolácia z kamennej vlny spádovaná 2% hr. 20-25 mm (S4)</t>
  </si>
  <si>
    <t>Montáž tepelnej izolácie striech plochých do 10° minerálnou vlnou, jednovrstvová kladenými voľne</t>
  </si>
  <si>
    <t>713141151.S</t>
  </si>
  <si>
    <t>Montáž tepelnej izolácie striech plochých do 10° spádovými doskami z minerálnej vlny v jednej vrstve (S4)</t>
  </si>
  <si>
    <t>713141160.S</t>
  </si>
  <si>
    <t>631571010.S</t>
  </si>
  <si>
    <t>Násyp z kameniva ťaženého na plochých strechách vodorovný alebo v spáde, s utlačením  urovnaním povrchu hr. 50 mm (S3.1, S3.2, S3.3)</t>
  </si>
  <si>
    <r>
      <t>Záklop stropov z dosiek OSB skrutkovaných na rošt na pero a drážku hr. dosky 25 mm, vrátane nosného oceľového roštu z jakel profilov 50x50/3mm, a</t>
    </r>
    <r>
      <rPr>
        <sz val="8"/>
        <rFont val="Calibri"/>
        <family val="2"/>
        <charset val="238"/>
      </rPr>
      <t>≤</t>
    </r>
    <r>
      <rPr>
        <sz val="8"/>
        <rFont val="Arial CE"/>
        <family val="2"/>
        <charset val="238"/>
      </rPr>
      <t>625mm (S5a)</t>
    </r>
  </si>
  <si>
    <t>7674410.R</t>
  </si>
  <si>
    <t>Montáž tepel. izol. protipož. obkladom podhľadov na špeciálne nosné konštrukcie jednovrstvová</t>
  </si>
  <si>
    <t>713521131.S</t>
  </si>
  <si>
    <t>631470001300.R</t>
  </si>
  <si>
    <t>631470001400.R</t>
  </si>
  <si>
    <t>Dilatačná vrstva z MV lamiel s kolmou orientáciou vláken hr. 30 mm (S5b)</t>
  </si>
  <si>
    <t>Záklop z protipožiarnych dosiek kalcium-silikátových vystužených vláknami odolných vlhkosti ≈870 kg/m³ hr. 15 mm, vrátane nosného roštu v 2 úrovniach UA50 C3 + CD C3 40+27 mm  (S5b)</t>
  </si>
  <si>
    <t>Záklop z protipožiarnych dosiek kalcium-silikátových vystužených vláknami odolných vlhkosti ≈870 kg/m³ hr. 15 mm, vrátane nosného roštu - stĺpiky CW50 C3 zahustený 50 mm  (S5c)</t>
  </si>
  <si>
    <t>621481119.S</t>
  </si>
  <si>
    <t>622461055.R1</t>
  </si>
  <si>
    <t>Záklop z protipožiarnych dosiek kalcium-silikátových vystužených vláknami odolných vlhkosti ≈870 kg/m³ hr. 15 mm, vrátane nosného rámu v tvare 8-uholníka okolo kruhového otvoru z profilov UA50 C3 hr. 50 mm  (S5d)</t>
  </si>
  <si>
    <t>159520000100.R</t>
  </si>
  <si>
    <t>Dilatačná vrstva z MV lamiel s kolmou orientáciou vláken hr. 40 mm (S5c, S5d)</t>
  </si>
  <si>
    <t>Dodávka a montáž - oblúkový jemne dierovaný plech P1,5mm, dilatovaný po menších oblúkových segmentoch, protikorózia min C3 hr. 50 mm, vrátane nosného vodorovného roštu z ALU profilov (omega / jakel)  skružovaných dilatovaných po menších oblúkových segmentoch 30-35 mm (S5d)</t>
  </si>
  <si>
    <t>Položenie geotextílie vodorovne alebo zvislo na strechy ploché do 10°   (S2, S3.1, S1.2, S3.3, S4, S5a, S20, S21)</t>
  </si>
  <si>
    <t>Geotextília polypropylénová netkaná 300 g/m2 (S2, S3.1, S1.2, S3.3, S4, S5a, S20, S21)</t>
  </si>
  <si>
    <t>Montáž tepelnej izolácie striech plochých do 10° polystyrénom, jednovrstvová kladenými voľne (S3.1, S3.2, S3.3, S20, S21)</t>
  </si>
  <si>
    <t>Doska EPS 150S hr. 200 mm, na zateplenie podláh a strešných terás (S3.1, S3.2, S3.3, S20, S21)</t>
  </si>
  <si>
    <t>283720009000.R7</t>
  </si>
  <si>
    <t>Doska EPS 150S spádovaná 2% hr. 85-112 mm, na zateplenie podláh a strešných terás (S20)</t>
  </si>
  <si>
    <t>Doska EPS 150S spádovaná 2% hr.20-50 mm, na zateplenie podláh a strešných terás (S21)</t>
  </si>
  <si>
    <t>Montáž tepelnej izolácie striech plochých do 10° spádovými doskami z polystyrénu v jednej vrstve  (S2, S3.1, S3.2, S3.3, S5a, S20, S21)</t>
  </si>
  <si>
    <t>Zhotovenie povlakovej krytiny striech plochých do 10° PVC-P fóliou upevnenou prikotvením so zvarením spoju (S2, S3.1 atika, S3.2 atika, S3.3 atika, S4, S5a, S20, S21a)</t>
  </si>
  <si>
    <t>Záklop stropov z dosiek OSB skrutkovaných na rošt na pero a drážku hr. dosky 22 mm (S21b)</t>
  </si>
  <si>
    <t>762810046.S</t>
  </si>
  <si>
    <t>Mäkká minerálna vlna hydrofobizovaná fasádna, s polepom z textílie hr. 80 mm (S21b, S21d)</t>
  </si>
  <si>
    <t>631440010100.R</t>
  </si>
  <si>
    <t>Strešná hydroizolačná PVC fólia odolná mikroorganizmom s vložkou so sklených vlákien, hr. 1,8 mm (S50)</t>
  </si>
  <si>
    <t>Strešná hydroizolačná PVC fólia odolná UV s nosnou PES vložkou hr. 1,8 mm, vrátane kotvenia  (S2, S3.1 atika, S3.2 atika, S3.3 atika, S4, S5a, S20, S21)</t>
  </si>
  <si>
    <t>Tepelná izolácia z kamennej vlny vhodná pre zateplenie plochých striech hr. 120 mm  (S50)</t>
  </si>
  <si>
    <t>Montáž tepelnej izolácie striech plochých do 10° minerálnou vlnou, dvojvrstvová kladenými voľne  (S4)</t>
  </si>
  <si>
    <t>713141250.S</t>
  </si>
  <si>
    <t>712991030.S</t>
  </si>
  <si>
    <t>712991040.S</t>
  </si>
  <si>
    <t>712991050.S</t>
  </si>
  <si>
    <t>712991060.S</t>
  </si>
  <si>
    <t>283750001700.R</t>
  </si>
  <si>
    <t>Montáž tepelnej izolácie na atiku z XPS prikotvením (S30, S31, S33)</t>
  </si>
  <si>
    <t>Doska XPS 300 hr. do 40 mm - spádový klin, vrátane kotvenia  (S30, S31, S33)</t>
  </si>
  <si>
    <t>715191049.S</t>
  </si>
  <si>
    <t>Zhotovenie izolácie  bežných stavebných konštrukcií - položenie ochrannej textílie v jednej vrstve na ploche vodorovnej  (S30, S31, S33)</t>
  </si>
  <si>
    <t>Montáž podkladnej konštrukcie z OSB dosiek na atike šírky 621 - 800 mm pod klampiarske konštrukcie (S33)</t>
  </si>
  <si>
    <t>Montáž podkladnej konštrukcie z OSB dosiek na atike šírky 801 - 1000 mm pod klampiarske konštrukcie (S33)</t>
  </si>
  <si>
    <t>Montáž podkladnej konštrukcie z OSB dosiek na atike šírky 411 - 620 mm pod klampiarske konštrukcie  (S31)</t>
  </si>
  <si>
    <t>Montáž podkladnej konštrukcie z OSB dosiek na atike šírky 311 - 410 mm pod klampiarske konštrukcie  (S31)</t>
  </si>
  <si>
    <t>607260000400.R</t>
  </si>
  <si>
    <t>713144090.S</t>
  </si>
  <si>
    <t>283720028400.S</t>
  </si>
  <si>
    <t>713144030.S</t>
  </si>
  <si>
    <t>Montáž tepelnej izolácie na atiku polystyrénom prikotvením (S31b)</t>
  </si>
  <si>
    <t>Doska EPS hr. 150 mm, pevnosť v tlaku 100 kPa, na zateplenie podláh a plochých striech, vrátane kotvenia (S31b)</t>
  </si>
  <si>
    <t>Zhotovenie povlak. krytiny striech plochých do 10° samolepiacim asfaltovým pásom (S2, S3.1, S3.2, S3.3, S5a, S20, S21a, S31b, S50)</t>
  </si>
  <si>
    <t>Pás asfaltový samolepiaci, hr. 4,0 mm - dočasná hydoizolácia a parozábrana  (S2, S3.1, S3.2, S3.3, S5a, S20, S21a, S31b, S50)</t>
  </si>
  <si>
    <t>Presun hmôt pre izolácie tepelné v objektoch výšky nad 12 m do 24 m</t>
  </si>
  <si>
    <t>998713203.S</t>
  </si>
  <si>
    <t>Klzná PP / PES textília s integrovanou PE fóliou min 300 g/m² hr. 4 mm  (S30, S31, S33)</t>
  </si>
  <si>
    <t>693110003506.R</t>
  </si>
  <si>
    <t>Montáž opláštenia sendvičovými stenovými panelmi s viditeľným spojom na OK, hrúbky nad 150 mm</t>
  </si>
  <si>
    <t>767411103.S</t>
  </si>
  <si>
    <t>Montáž opláštenia sendvičovými stenovými panelmi s viditeľným spojom na OK, hrúbky do 100 mm</t>
  </si>
  <si>
    <t>767411101.S</t>
  </si>
  <si>
    <t>Montáž opláštenia sendvičovými stenovými panelmi s viditeľným spojom na OK, hrúbky nad 100 do 150 mm</t>
  </si>
  <si>
    <t>767411102.S</t>
  </si>
  <si>
    <t>E2 - Sendvičový panel hr. 120mm s jadrom z minerálnej vlny o obj. hm. 85-120kg/m3 horizontálne kladené ,
Šírka modulu 1100mm, hr. ext. plechu 0,6, hr. int. plechu 0,6mm EI15 D1.Typ zámku - priznané kotvenie.
Súčiniteľ tepelnej vodivosti jadra λ= 0,046 W/m.K, Súčiniteľ prechodu tepla U=0,5 W/m2K 
INTERIER POHĽADOVÁ STRANA: RAL 7035 /svetlo Šedá/, profilácia Hladká F,
Kategória korozivity min. C3, 
INTERIÉR ZADNÁ STRANA: RAL 9010 /Biela/, profilácia Hladká F,  Kategória korozivity min. C3</t>
  </si>
  <si>
    <t>E1 - Sendvičový panel hr. 100mm s jadrom z minerálnej vlny o obj. hm. 85-120kg/m3 horizontálne kladené ,
Šírka modulu 1100mm, hr. ext. plechu 0,6, hr. int. plechu 0,6mm EI30 D1.Typ zámku - priznané kotvenie.
Súčiniteľ tepelnej vodivosti jadra λ= 0,046 W/m.K, Súčiniteľ prechodu tepla U=0,6 W/m2K 
INTERIER POHĽADOVÁ STRANA: RAL 7035 /svetlo Šedá/, profilácia Hladká F,
Kategória korozivity min. C3.
INTERIÉR ZADNÁ STRANA: RAL 9010 /Biela/, profilácia Hladká F,  Kategória korozivity min. C3</t>
  </si>
  <si>
    <t>E3 - Sendvičový panel hr. 100mm s jadrom z minerálnej vlny o obj. hm. 85-120kg/m3 horizontálne kladené ,
Šírka modulu 1100mm, hr. ext. plechu 0,6, hr. int. plechu 0,5mm EI30 D1.Typ zámku - priznané kotvenie.
Súčiniteľ tepelnej vodivosti jadra λ= 0,046 W/m.K
INTERIER : RAL 9010 /Biela/, profilácia Hladká F,  Kategória korozivity min. C3,
EXTERIÉR : RAL 9010 /Biela/, profilácia Hladká F,  Kategória korozivity min. C3</t>
  </si>
  <si>
    <t>553250000200.E1</t>
  </si>
  <si>
    <t>553250000200.E3</t>
  </si>
  <si>
    <t>250000300.E2</t>
  </si>
  <si>
    <t>283250000700.A1</t>
  </si>
  <si>
    <t>283250000700.A3</t>
  </si>
  <si>
    <t>A3 - Sendvičový panel hr. 230mm s jadrom z minerálnej vlny o obj. hm. 85-120kg/m³ horizontálne kladené.
Šírka modulu 1100mm, hr. ext. plechu 0,6; int. plechu 0,6mm EI30 D1. Typ zámku - priznané kotvenie.
Súčiniteľ tepelnej vodivosti jadra λ= 0,046 W/m.K, Súčiniteľ prechodu tepla U=0,22 W/m2K 
EXTERIER: RAL 9007 /Šedá/, profilácia Lineárna L,  Kategória korozivity min. C3, 
INTERIER: RAL 7035 /svetlo Šedá/, profilácia Hladká F,  Kategória korozivity min. C3</t>
  </si>
  <si>
    <t>283250000700.B1</t>
  </si>
  <si>
    <t>283250000700.A4</t>
  </si>
  <si>
    <t>A4 - Sendvičový panel hr. 230mm s jadrom z minerálnej vlny o obj. hm. 85-120kg/m³ horizontálne kladené.
Šírka modulu 1100mm, hr. ext. plechu 0,6; int. plechu 0,6mm EI30 D1.Typ zámku - priznané kotvenie.
Súčiniteľ tepelnej vodivosti jadra λ= 0,046 W/m.K, Súčiniteľ prechodu tepla U=0,22 W/m2K 
EXTERIER: RAL 9007 /Šedá/, profilácia Lineárna L,  Kategória korozivity min. C3, 
INTERIER: RAL 9010 /Biela/, profilácia Hladká F,  Kategória korozivity min. C3</t>
  </si>
  <si>
    <t>B1 - Sendvičový panel hr. 230mm s jadrom z minerálnej vlny o obj. hm. 85-120kg/m³ horizontálne kladené.
Šírka modulu 1100mm, hr. ext. plechu 0,6; int. plechu 0,5mm EI30 D1.Typ zámku - priznané kotvenie.
Súčiniteľ tepelnej vodivosti jadra λ= 0,046 W/m.K, Súčiniteľ prechodu tepla U=0,22 W/m2K 
RAL 9010 /Biela/obojstranne, profilácia: Hladká F, Kategória korozivity min. C3</t>
  </si>
  <si>
    <t>283250000700.B2</t>
  </si>
  <si>
    <t>B2 - Sendvičový panel hr. 230mm s jadrom z minerálnej vlny o obj. hm. 85-120kg/m³ horizontálne kladené.
Šírka modulu 1100mm, hr. ext. plechu 0,6; int. plechu 0,6mm EI30 D1.Typ zámku - priznané kotvenie.
Súčiniteľ tepelnej vodivosti jadra λ= 0,046 W/m.K, Súčiniteľ prechodu tepla U=0,22 W/m2K 
EXTERIER: RAL 9010 /Biela/, profilácia: Hladká F, Kategória korozivity min. C3,
INTERIER: RAL 7035 /svetlo Šedá/, profilácia: Hladká F, Kategória korozivity min. C3</t>
  </si>
  <si>
    <t>283250000700.B3</t>
  </si>
  <si>
    <t>283250000700.B4</t>
  </si>
  <si>
    <t>B3 - Sendvičový panel hr. 230mm s jadrom z minerálnej vlny o obj. hm. 85-120kg/m³ horizontálne kladené ,
Šírka modulu 1100mm, hr. ext. plechu 0,6; int. plechu 0,5mm EI30 D1.Typ zámku - priznané kotvenie.
Súčiniteľ tepelnej vodivosti jadra λ= 0,046 W/m.K, Súčiniteľ prechodu tepla U=0,6 W/m2K 
INTERIER POHĽADOVÁ STRANA: RAL 7035 /svetlo Šedá/, profilácia Hladká F,
Kategória korozivity min. C3, 
INTERIÉR ZADNÁ STRANA: RAL 9010 /Biela/, profilácia Hladká F,  Kategória korozivity min. C3</t>
  </si>
  <si>
    <t>B4 - Sendvičový panel hr. 230mm s jadrom z minerálnej vlny o obj. hm. 85-120kg/³3 horizontálne kladené ,
Šírka modulu 1100mm, hr. ext. plechu 0,6; int. plechu 0,5mm EI30 D1.Typ zámku - priznané kotvenie.
Súčiniteľ tepelnej vodivosti jadra λ= 0,046 W/m.K, Súčiniteľ prechodu tepla U=0,6 W/m2K 
INTERIER POHĽADOVÁ STRANA: RAL 2009 /oranžová/, profilácia Hladká F,
Kategória korozivity min. C3,
INTERIÉR ZADNÁ STRANA: RAL 9010 /Biela/, profilácia Hladká F,  Kategória korozivity min. C3</t>
  </si>
  <si>
    <t>283250000700.C2</t>
  </si>
  <si>
    <t>C2 - Sendvičový panel hr. 230mm s jadrom z minerálnej vlny o obj. hm. 85-120kg/m3 horizontálne kladené ,
Šírka modulu 1100mm, hr. ext. plechu 0,6, hr. int. plechu 0,5mm EI30 D1.Typ zámku - priznané kotvenie.
Súčiniteľ tepelnej vodivosti jadra λ= 0,046 W/m.K, Súčiniteľ prechodu tepla U=0,22 W/m2K 
EXTERIER: RAL 7016 /Tmavo Šedá/, profilácia Hladká F,  Kategória korozivity min. C3, 
INTERIER: RAL 9010 /Biela/, profilácia Hladká F,  Kategória korozivity min. C3</t>
  </si>
  <si>
    <t>283250000700.D1</t>
  </si>
  <si>
    <t>D1 - Sendvičový panel hr. 200mm s jadrom z minerálnej vlny o obj. hm. 85-120kg/m3 horizontálne kladené ,
Šírka modulu 1100mm, hr. ext. plechu 0,6, hr. int. plechu 0,5mm EI30 D1.Typ zámku - priznané kotvenie.
Súčiniteľ tepelnej vodivosti jadra λ= 0,046 W/m.K, Súčiniteľ prechodu tepla U=0,22 W/m2K 
RAL 9010 /Biela/obojstranná, profilácia: Hladká F, Kategória korozivity min. C3</t>
  </si>
  <si>
    <t>283250000700.D2</t>
  </si>
  <si>
    <t>D2 - Sendvičový panel hr. 200mm s jadrom z minerálnej vlny o obj. hm. 85-120kg/m3 horizontálne kladené ,
Šírka modulu 1100mm, hr. ext. plechu 0,6, hr. int. plechu 0,6mm EI30 D1.Typ zámku - priznané kotvenie.
Súčiniteľ tepelnej vodivosti jadra λ= 0,046 W/m.K, Súčiniteľ prechodu tepla U=0,6 W/m2K 
RAL 7035 /svetlo Šedá/obojstranne, profilácia Hladká F,  Kategória korozivity min. C3</t>
  </si>
  <si>
    <t>A1 - Sendvičový panel hr. 230mm s jadrom z minerálnej vlny o obj. hm. 85-120kg/m³ horizontálne kladené.
Šírka modulu 1100mm, ext. plech 0,6; int. plech 0,5mm EI30 D1. Typ zámku - priznané kotvenie.
Súčiniteľ tepelnej vodivosti jadra λ= 0,046 W/m.K, Súčiniteľ prechodu tepla max. U= 0,22 W/m2K
EXTERIER: RAL 9007 /Šedá/, profilácia Lineárna L,  Kategória korozivity min. C3, 
INTERIER: RAL 9010 /Biela/, profilácia Hladká F,  Kategória korozivity min. C3</t>
  </si>
  <si>
    <t>283250000700.A2</t>
  </si>
  <si>
    <t>A2 - Sendvičový panel hr. 230mm s jadrom z minerálnej vlny o obj. hm. 85-120kg/m³ horizontálne kladené.
Šírka modulu 1100mm, ext. plech 0,6; int. plech 0,5mm EI30 D1. Typ zámku - priznané kotvenie.
Súčiniteľ tepelnej vodivosti jadra λ= 0,046 W/m.K, Súčiniteľ prechodu tepla max. U= 0,22 W/m2K
EXTERIER: RAL 9007 /Šedá/, profilácia Lineárna L,  Kategória korozivity min. C3, 
INTERIER: RAL 9010 /Biela/, profilácia Hladká F,  Kategória korozivity min. C3</t>
  </si>
  <si>
    <t>Dodávka a montáž - Predsadený lamelový obklad ukotvený na oceľovej podkonštrukcii ukotvený do sendvičového panela                -	ALU lamela rozmeru 150x28mm / max. dĺžka 5900mm
-	Zvislé ALU lamely kotviť pomocou bodových ALU konzoliek systémových do fasádnych sendvičových panelov cez vodorovný omega profil priebežný oceľový.
-	rozostupy lamiel 300mm (min. 250mm, max. 350mm). V nárožiach 200mm a kútoch cca 200mm 
-	raster fixačných ALU konzoliek - stredové polia max 2200mm / krajné 100-800mm
-	Pod fixačné ALU konzolky použiť vodorovné omega profily oceľové nesystémové z ohýbaného plechu predvrtané a následne žiarzinkované + povrchovo upravené.
Lamely, konzolky, spojky koncovky ... použiť systémové                    - viď Kniha detailov a výkres č.16 Arch.-stavebné riešenie</t>
  </si>
  <si>
    <t>Dodávka a montáž - Predsadený lamelový obklad ukotvený na oceľovej "omega" podkonštrukcii ukotvený do sendvičového panela                    -	Drevené lamely z termodreva - parená severskú (fínsku) borovica. Pevnostná trieda C24, objemová hmotnosť ~420kg/m3.
-	Profil lamiel 42x140mm
-	Zvislé drevené lamely kotviť pomocou bodových konzoliek do fasádnych sendvičových panelov cez vodorovný omega profil priebežný oceľový.
-	Konzolky nesystémové zvárané z pásoviny P3 50mm - nerezové. Konzolka samotná i fixovanie konzolky do dreva, i do oceľovej "omega" podkonštrukcie z nerez triedy A4 / resp. 1.4401 podľa EN 10088
-	Rozostupy lamiel 300mm (min. 250mm, max. 350mm). V nárožiach 200mm a kútoch cca 200mm - viď detailové schémy na tomto výkrese.
-	Raster fixačných ALU konzoliek - stredové polia max 2200mm / krajné 100-800mm
-	Pod fixačné ALU konzolky použiť vodorovné omega profily oceľové nesystémové z ohýbaného plechu predvrtané a následne žiarzinkované + povrchovo upravené                                                      - viď Kniha detailov a výkres č.16 Arch.-stavebné riešenie</t>
  </si>
  <si>
    <t>693110004710.R1</t>
  </si>
  <si>
    <t>693110004710.R2</t>
  </si>
  <si>
    <t>PVC povlaková krytina odolná voči mikroorganizmom hr. 2 mm  (T1)</t>
  </si>
  <si>
    <t>Hydroizolačná fólia PVC-P, hr. 1,8 mm, izolácia základov proti vode, signálna farba (PD001, PD002)</t>
  </si>
  <si>
    <t>Geotextília polypropylénová netkaná 500 g/m2  (PD001, PD002)</t>
  </si>
  <si>
    <t>Hydroizolačná fólia PVC-P, hr. 2,0 mm, izolácia základov proti vode, signálna farba (PD001, PD002)</t>
  </si>
  <si>
    <t>PVC povlaková krytina odolná voči mikroorganizmom hr. 2 mm (PD001, PD002)</t>
  </si>
  <si>
    <t>Ochranná PP / PES textília s integrovanou PE fóliou 400 g/m² (PD001, PD002)</t>
  </si>
  <si>
    <t>Geotextília polypropylénová netkaná 300 g/m2  (T1)</t>
  </si>
  <si>
    <t>Ochranná vrstva vyrobená z polyesterového fleecu (PES) s PVC-P náterom na jednej strane hr. 1,7 mm  (T1)</t>
  </si>
  <si>
    <t>Podklad zo štrkodrviny s rozprestretím a zhutnením, po zhutnení hr. 150 mm (T10)</t>
  </si>
  <si>
    <t>Podklad zo štrkodrviny s rozprestretím a zhutnením, po zhutnení hr. 40 mm  (PD001+PD002-P1+T10)</t>
  </si>
  <si>
    <t>564851111.S</t>
  </si>
  <si>
    <t>Cementový poter (spádový), pevnosti v tlaku 30 MPa, hr. 20-100 mm  (T1)</t>
  </si>
  <si>
    <t>777511410.S</t>
  </si>
  <si>
    <t>Podlahy terazzové a zo syntetických hmôt</t>
  </si>
  <si>
    <t>777310115.R</t>
  </si>
  <si>
    <t>Epoxidová podlaha exteriérová UV odolná 2K v 2-3 vrstvách + s protišmykovým presypom z kremičitého piesku  hr. 2 mm (T10)</t>
  </si>
  <si>
    <t>Presun hmôt pre podlahy syntetické v objektoch výšky nad 12 do 24 m</t>
  </si>
  <si>
    <t>998777203.S</t>
  </si>
  <si>
    <t>597770001100.R</t>
  </si>
  <si>
    <t>Montáž dlažby veľkoformátová kladená na sucho na rektifikačné terče výšky 100 - 150 mm na plochých strechách  (T1)</t>
  </si>
  <si>
    <t>632200090.R</t>
  </si>
  <si>
    <t>Dlažba terasová veľkoplošná mrazuvzdorná protismyková tenkostenná, vrátane terčov rektifikačných výšky 53-133 mm na inštaláciu dlažieb   (T1)</t>
  </si>
  <si>
    <t>Hydrofóbny impregnačný náter betónových konštrukcií, siloxanový  (T10b)</t>
  </si>
  <si>
    <t>Konštrukcie klampiarske</t>
  </si>
  <si>
    <t>Presun hmôt pre konštrukcie klampiarske v objektoch výšky nad 12 do 24 m</t>
  </si>
  <si>
    <t>998764203.S</t>
  </si>
  <si>
    <t>764.K01</t>
  </si>
  <si>
    <t>764.K02</t>
  </si>
  <si>
    <t>764.K03</t>
  </si>
  <si>
    <t>764.K04</t>
  </si>
  <si>
    <t>764.K05</t>
  </si>
  <si>
    <t>764.K06</t>
  </si>
  <si>
    <t>764.K07</t>
  </si>
  <si>
    <t>764.K08</t>
  </si>
  <si>
    <t>764.K09</t>
  </si>
  <si>
    <t>764.K10</t>
  </si>
  <si>
    <t>764.K11</t>
  </si>
  <si>
    <t>764.K12</t>
  </si>
  <si>
    <t>764.K13</t>
  </si>
  <si>
    <t>764.K14</t>
  </si>
  <si>
    <t>764.K15</t>
  </si>
  <si>
    <t>764.K16</t>
  </si>
  <si>
    <t>764.K17</t>
  </si>
  <si>
    <t>764.K18</t>
  </si>
  <si>
    <t>764.K30</t>
  </si>
  <si>
    <t>764.K31</t>
  </si>
  <si>
    <t>764.K32</t>
  </si>
  <si>
    <t>764.K33</t>
  </si>
  <si>
    <t>764.K34</t>
  </si>
  <si>
    <t>764.K36</t>
  </si>
  <si>
    <t>764.K37</t>
  </si>
  <si>
    <t>764.K38</t>
  </si>
  <si>
    <t>K4 - Oplechovanie okapu streche objektu, pozinkovaný oceľový plech hr. 0,8 mm lakovaný, r.š. 380 mm, vrátane syst.príchytiek a fixačných prvkov - viď RPD Výpis klampiarskych výrobkov D8</t>
  </si>
  <si>
    <t>K5 - Oplechovanie atiky na streche objektu, PVC pofóliovaný plech obojstranne žiarovo pozinkovaný oceľový plech s organickým povlakom hr. 0,8 mm, r.š. 1300 mm, farba svetlosivá, vrátane syst.príchytiek a fixačných prvkov - viď RPD Výpis klampiarskych výrobkov D8</t>
  </si>
  <si>
    <t>K6 - Oplechovanie atiky na streche objektu, PVC pofóliovaný plech obojstranne žiarovo pozinkovaný oceľový plech s organickým povlakom hr. 0,8 mm, r.š. 1450 mm, farba svetlosivá, vrátane syst.príchytiek a fixačných prvkov - viď RPD Výpis klampiarskych výrobkov D8</t>
  </si>
  <si>
    <t>K7 - Oplechovanie okapu na hrane terasy, krycí ALU plech hr. 2 mm, r.š. 580 mm, ALU vetrací plech hr. 1 mm, r.š. 150 mm, PVC pofóliovaný plech obojstranne žiarovo pozinkovaný oceľový plech s organickým povlakom hr. 0,8 mm, r.š. 100 mm, farba svetlosivá, vrátane syst.príchytiek a fixačných prvkov - viď RPD Výpis klampiarskych výrobkov D8</t>
  </si>
  <si>
    <t>K8 - Oplechovanie prístrešku nad terasou - obvod, PVC pofóliovaný plech obojstranne žiarovo pozinkovaný oceľový plech s organickým povlakom hr. 0,8 mm, r.š. 1100 mm, farba svetlosivá, vrátane syst.príchytiek a fixačných prvkov - viď RPD Výpis klampiarskych výrobkov D8</t>
  </si>
  <si>
    <t>K10 - Oplechovanie vonkajších spojov sendvičových panelov, pozinkovaný oceľový plech hr. 0,8 mm lakovaný, r.š. 900 mm, vrátane syst.príchytiek, fixačných prvkov a tesniacich pásikov - viď RPD Výpis klampiarskych výrobkov D8</t>
  </si>
  <si>
    <t xml:space="preserve">    764 - Konštrukcie klampiarske</t>
  </si>
  <si>
    <t xml:space="preserve">    762 - Konštrukcie tesárske</t>
  </si>
  <si>
    <t xml:space="preserve">    777 - Podlahy terazzové a zo syntetických hmôt</t>
  </si>
  <si>
    <t>K9 - Oplechovanie prístrešku nad terasou - kruhové otvory, PVC pofóliovaný plech obojstranne žiarovo pozinkovaný oceľový plech s organickým povlakom hr. 0,8 mm, r.š. 500 mm, farba svetlosivá, vrátane syst.príchytiek a fixačných prvkov - viď RPD Výpis klampiarskych výrobkov D8</t>
  </si>
  <si>
    <t>K11 - Oplechovanie vonkajších spojov sendvičových panelov v rohoch, pozinkovaný oceľový plech hr. 0,8 mm lakovaný, r.š. 740 mm, vrátane syst.príchytiek, fixačných prvkov a tesniacich pásikov - viď RPD Výpis klampiarskych výrobkov D8</t>
  </si>
  <si>
    <t>K12 - Oplechovanie vonkajších spojov sendvičových panelov v rohoch, pozinkovaný oceľový plech hr. 0,8 mm lakovaný, r.š. 240 mm, vrátane syst.príchytiek, fixačných prvkov a tesniacich pásikov - viď RPD Výpis klampiarskych výrobkov D8</t>
  </si>
  <si>
    <t>K13 - Oplechovanie vonkajších spojov sendvičových panelov v dilatácii, pozinkovaný oceľový plech hr. 0,8 mm lakovaný, r.š. 620 mm, vrátane syst.príchytiek, fixačných prvkov a tesniacich pásikov - viď RPD Výpis klampiarskych výrobkov D8</t>
  </si>
  <si>
    <t>K14 - Oplechovanie olemovania VZT potrubí cez obvodový plášť, pozinkovaný oceľový plech hr. 0,8 mm lakovaný, r.š. 300 mm, vrátane syst.príchytiek a fixačných prvkov - viď RPD Výpis klampiarskych výrobkov D8</t>
  </si>
  <si>
    <t>K15 - Oplechovanie vnútorných rohov v hokejovej a športovej hale, pozinkovaný oceľový plech hr. 0,8 mm lakovaný, r.š. 440 mm, vrátane syst.príchytiek a fixačných prvkov - viď RPD Výpis klampiarskych výrobkov D8</t>
  </si>
  <si>
    <t>K16 - Oplechovanie vnútorných rohov v hokejovej a športovej hale, pozinkovaný oceľový plech hr. 0,8 mm lakovaný, r.š. 250 mm, vrátane syst.príchytiek a fixačných prvkov - viď RPD Výpis klampiarskych výrobkov D8</t>
  </si>
  <si>
    <t>K17 - Oplechovanie vnútorných spojov sendvičových panelov, pozinkovaný oceľový plech hr. 0,8 mm lakovaný, r.š. 240 mm, vrátane syst.príchytiek, fixačných prvkov a tesniacich pásikov - viď RPD Výpis klampiarskych výrobkov D8</t>
  </si>
  <si>
    <t>K18 - Oplechovanie napojenia sendvičového panela na vnútorný sokel, pozinkovaný oceľový plech hr. 0,8 mm lakovaný, r.š. 280 mm, vrátane syst.príchytiek a fixačných prvkov - viď RPD Výpis klampiarskych výrobkov D8</t>
  </si>
  <si>
    <t>K30 - Pomocné oplechovanie v spoji trapézového plechu a prilahlej steny, pozinkovaný oceľový plech hr. 1,0 mm, r.š. 390 mm, vrátane syst.príchytiek a fixačných prvkov - viď RPD Výpis klampiarskych výrobkov D8</t>
  </si>
  <si>
    <t>K1 - Oplechovanie atiky nad športovou halou a hokejovou halou, PVC pofóliovaný plech, obojstranne žiarovo pozinkovaný oceľový plech s organickým povlakom hr. 0,8 mm, r.š. 600 mm, farba svetlosivá, L hr. 1 mm r.š. 200 mm, vrátane syst.príchytiek a fixačných prvkov - viď RPD Výpis klampiarskych výrobkov D8</t>
  </si>
  <si>
    <t>K2 - Oplechovanie atiky nad športovou halou, PVC pofóliovaný plech obojstranne žiarovo pozinkovaný oceľový plech s organickým povlakom hr. 0,8 mm, r.š. 610 mm, farba svetlosivá, L hr. 1 mm r.š. 280 mm, vrátane syst.príchytiek a fixačných prvkov - viď RPD Výpis klampiarskych výrobkov D8</t>
  </si>
  <si>
    <t>K3 - Oplechovanie časti atiky nad VZT domčekom, PVC pofóliovaný plech obojstranne žiarovo pozinkovaný oceľový plech s organickým povlakom hr. 0,8 mm, r.š. 720 mm, farba svetlosivá, L hr. 1 mm r.š. 200 mm, vrátane syst.príchytiek a fixačných prvkov - viď RPD Výpis klampiarskych výrobkov D8</t>
  </si>
  <si>
    <t>K31 - Pomocné oplechovanie v spoji trapézového plechu a prilahlej steny v mieste dilatácie, pozinkovaný oceľový plech hr. 1,0 mm, r.š. 1050mm+210mm, vrátane syst.príchytiek a fixačných prvkov - viď RPD Výpis klampiarskych výrobkov D8</t>
  </si>
  <si>
    <t>K32 - Pomocné oplechovanie v spoji trapézového plechu a výlezu na strechu, pozinkovaný oceľový plech hr. 1,0 mm, r.š. 300 mm, vrátane syst.príchytiek a fixačných prvkov - viď RPD Výpis klampiarskych výrobkov D8</t>
  </si>
  <si>
    <t>K33 - Pomocné oplechovanie v spoji trapézového plechu a strechy, pozinkovaný oceľový plech hr. 1,0 mm, r.š. 280mm+2x200mm, vrátane syst.príchytiek a fixačných prvkov - viď RPD Výpis klampiarskych výrobkov D8</t>
  </si>
  <si>
    <t>K34 - Oplechovanie vonkajšieho lemovania okien a dverí, pozinkovaný oceľový plech hr. 0,8 mm lakovaný, r.š. 440 mm, vrátane syst.príchytiek, fixačných prvkov a tesniacich pásikov - viď RPD Výpis klampiarskych výrobkov D8</t>
  </si>
  <si>
    <t>764.K35/1</t>
  </si>
  <si>
    <t>764.K35/2</t>
  </si>
  <si>
    <t>K35/1 - Oplechovanie vonkajšieho lemovania okien a dverí - nadpražie, pozinkovaný oceľový plech hr. 0,8 mm lakovaný, r.š. 540 mm, vrátane syst.príchytiek, fixačných prvkov a tesniacich pásikov - viď RPD Výpis klampiarskych výrobkov D8</t>
  </si>
  <si>
    <t>K35/2 - Oplechovanie vonkajšieho lemovania okien a dverí - parapet, pozinkovaný oceľový plech hr. 0,8 mm lakovaný, r.š. 410 mm, vrátane syst.príchytiek, fixačných prvkov a tesniacich pásikov - viď RPD Výpis klampiarskych výrobkov D8</t>
  </si>
  <si>
    <t>K36 - Oplechovanie vodorovného prepojenia panelov medzi oknami, pozinkovaný oceľový plech hr. 0,8 mm lakovaný, r.š. 280mm+280mm+250mm+410mm, vrátane syst.príchytiek, fixačných prvkov a tesniacich pásikov - viď RPD Výpis klampiarskych výrobkov D8</t>
  </si>
  <si>
    <t>K37- Oplechovanie vonkajšieho olemovania preskelných stien, pozinkovaný oceľový plech hr. 0,8 mm lakovaný, r.š. 200 mm, vrátane syst.príchytiek a fixačných prvkov - viď RPD Výpis klampiarskych výrobkov D8</t>
  </si>
  <si>
    <t>K38- Oplechovanie vonkajšieho olemovania preskelných stien v nadpaží, pozinkovaný oceľový plech hr. 0,8 mm lakovaný, r.š. 210 mm, vrátane syst.príchytiek a fixačných prvkov - viď RPD Výpis klampiarskych výrobkov D8</t>
  </si>
  <si>
    <t>767.L1</t>
  </si>
  <si>
    <t>767.L2</t>
  </si>
  <si>
    <t>B02 - Dodávka a montáž - Fasádny ALU obklad z kompozitných dosiek-pohľad                                                                                                      - vodorovný ALU rošt primárny - nosný z „L“ profilov na systémových konzolách s prerušením tepelného mosta. Medzi roštom výplň zo zateplenia z MV ≈ 50kg/m³, λvýpočtové ≤ 0,046 W/(m.K) hr. 300 mm                                                                                 - poistná hydroizolačná fasádna fólia paropriepustná čierna, vhodná pre otvorené spoje fasád                                                                                - zvislý ALU rošt sekundárny - fixačný z „omega“ profilov, profily v špárach pohľadovo začierniť černidlom hr. 30 mm                                                      - fasádna obkladová doska kompozitná s minerálnym jadrom (A2-s1, d0)  hr. 4 mm</t>
  </si>
  <si>
    <t>Ostatné výrobky</t>
  </si>
  <si>
    <t xml:space="preserve">    D9 - Ostatné výrobky</t>
  </si>
  <si>
    <t>D9</t>
  </si>
  <si>
    <t>625250707.S</t>
  </si>
  <si>
    <t>625250703.S</t>
  </si>
  <si>
    <t>612481119.S</t>
  </si>
  <si>
    <t>Kontaktný zatepľovací systém z minerálnej vlny hr. 50 mm, skrutkovacie kotvy  (KZ2)</t>
  </si>
  <si>
    <t>Stierka cementovo-epoxidová trojzložková, na vyrovnanie a uzatvorenie povrchových pórov, dodávka a montáž (KZ1, KZ2)</t>
  </si>
  <si>
    <t>245290000800.R</t>
  </si>
  <si>
    <t>612465203.R</t>
  </si>
  <si>
    <t>Vnútorná omietka stien, vápennocementová, strojné nanášanie, hydrofobizovaná, ľahká, hr. 10 mm  (KZ1, KZ2)</t>
  </si>
  <si>
    <t>Presun hmôt pre podlahy z dlaždíc v objektoch výšky nad 12 do 24 m</t>
  </si>
  <si>
    <t>777690010.S</t>
  </si>
  <si>
    <t>Akrylátový náter dvojnásobný s penetráciou, pre ľahké zaťaženie, odolný vykurovacím olejom (KZ1, KZ2)</t>
  </si>
  <si>
    <t>998771203.S</t>
  </si>
  <si>
    <t>777690010.R</t>
  </si>
  <si>
    <t>Akrylátový náter trojnásobný s penetráciou, pre ľahké zaťaženie, odolný vykurovacím olejom (SS2, SS3, SS5)</t>
  </si>
  <si>
    <t>777610100.S</t>
  </si>
  <si>
    <t>931961115.R</t>
  </si>
  <si>
    <t xml:space="preserve">Vložky do dilatačných škár zvislé, z XPS hr. 30 mm   </t>
  </si>
  <si>
    <t>777610230.R</t>
  </si>
  <si>
    <t>Epoxidový konečný farebný náter, jedna vrstva RAL 9010  (P1)</t>
  </si>
  <si>
    <t>Dodávka a montáž - Športová podlahová krytina PVC F650 absorbcia nárazu ≥25% (tr. P1) odraz lopty ≥90%, index ochrany pred zranením (IPI) ≥76%, hr. 7,5 mm, vrátane zvarovacej šnúry a disperzného lepidla na športové povrchy, celoplošného prebrúsenia OSB dosiek pred pokládkou PVC s vysávaním</t>
  </si>
  <si>
    <t xml:space="preserve">Dodávka a montáž - Čiarovanie pomocou systémového PU náteru podľa </t>
  </si>
  <si>
    <t xml:space="preserve">Presun hmôt pre ostatné výrobky v objektoch výšky nad 12 do 24 m   </t>
  </si>
  <si>
    <t>Dodávka a montáž - Špeciálna drevená soklová lišta s odvetrávacím otvorom</t>
  </si>
  <si>
    <t>Dodávka a montáž - Špeciálne vysoko únosné drevené rektifikované podložky v= 110 mm, vrátane difúznej fólie</t>
  </si>
  <si>
    <t xml:space="preserve">Dodávka a montáž - Tepelná izolácia z mäkkej MV 50kg/m³, λvýpočtové ≤ 0,040 W/(m.K) </t>
  </si>
  <si>
    <t>Dodávka a montáž - dvojitý športový odpružený rošt v= 81 mm, vrátane spojovacieho a doplnkového materiálu a PE fólie, materiálu na zosilnenie plochy pod tribúnou</t>
  </si>
  <si>
    <t>Dodávka a montáž - Vlhkostná bariéra – samolepiaca fólia PEHD hr. 1,5 mm</t>
  </si>
  <si>
    <t>Dodávka a montáž - Podlahový záklop systémový OSB hr. 12 mm, vrátane pružiaceho nosníku s vyrovaním a zoslinením pod tribúnou</t>
  </si>
  <si>
    <t>273321511.R</t>
  </si>
  <si>
    <t>Betón základových dosiek, železový (bez výstuže), tr. C 30/37 -XC4, XD2, XF3 (SK) - Cl 0,4 - Dmax 16mm - S3  (drátkobetón, s chladiacimi registrami do vodiacich líšt, nivelizácia povrchu na vysokú presnosť)</t>
  </si>
  <si>
    <t>Pás asfaltový samolepiaci, hr. 4,0 mm - dočasná hydoizolácia a parozábrana  (P2b)</t>
  </si>
  <si>
    <t>Zhotovenie povlak. krytiny samolepiacim asfaltovým pásom (P2b)</t>
  </si>
  <si>
    <t>712331105.R</t>
  </si>
  <si>
    <t>Epoxidový penetračný náter jednonásobný  (SS3, SS4, SS6)</t>
  </si>
  <si>
    <t>Cementovo - epoxidová samonivelačná stierka hr. 3 mm, penetrácia, 1x stierka  (T10, SS3, SS4, SS6)</t>
  </si>
  <si>
    <t>Dodávka a montáž - antivibračná izolácia hr. 25 mm</t>
  </si>
  <si>
    <t>714181001.S.R</t>
  </si>
  <si>
    <t>Dodávka a montáž - Akustická izolácia hr. 11 mm</t>
  </si>
  <si>
    <t>Doska OSB hr. 22 mm, vrátane kotvenia (S31, S33)</t>
  </si>
  <si>
    <t>713122111.S</t>
  </si>
  <si>
    <t>713122121.S</t>
  </si>
  <si>
    <t>283720010300.R</t>
  </si>
  <si>
    <t>Doska EPS 200S hr. 150 mm, na zateplenie podláh a strešných terás  (P4a, P6)</t>
  </si>
  <si>
    <t>283720009700.R1</t>
  </si>
  <si>
    <t>283720009700.R2</t>
  </si>
  <si>
    <t>Doska EPS s nízkou dynamickou tuhosťou hr. 40 mm  (P13)</t>
  </si>
  <si>
    <t>283720009600.R1</t>
  </si>
  <si>
    <t>283720009600.R2</t>
  </si>
  <si>
    <t>Doska EPS s nízkou dynamickou tuhosťou hr. 30 mm  (P14, P15, P16)</t>
  </si>
  <si>
    <t>Doska EPS 200S hr. 180 mm, na zateplenie podláh a strešných terás  (P20b)</t>
  </si>
  <si>
    <t>Doska EPS 200S hr. 120 mm, na zateplenie podláh a strešných terás  (P34)</t>
  </si>
  <si>
    <t>283720009700.R3</t>
  </si>
  <si>
    <t>Doska EPS 200S hr. 50 mm, na zateplenie podláh a strešných terás (P34)</t>
  </si>
  <si>
    <t>Montáž tepelnej izolácie podláh polystyrénom, kladeným voľne v dvoch vrstvách (P34)</t>
  </si>
  <si>
    <t>Montáž tepelnej izolácie podláh polystyrénom, kladeným do lepidla (P20b)</t>
  </si>
  <si>
    <t>611481119.R</t>
  </si>
  <si>
    <t>Potiahnutie podláh sklotextílnou mriežkou s celoplošným prilepením   (P20b)</t>
  </si>
  <si>
    <t>283720009600.R3</t>
  </si>
  <si>
    <t>Doska EPS 200S hr. 180 mm, na zateplenie podláh a strešných terás  (P20b, P22, P23)</t>
  </si>
  <si>
    <t>Doska EPS 200S hr. 20 mm, na zateplenie podláh a strešných terás (P2b, P24, P31b)</t>
  </si>
  <si>
    <t>Doska EPS 200S hr. 30 mm, na zateplenie podláh a strešných terás (P23, P31a)</t>
  </si>
  <si>
    <t>Doska XPS 300 hr. 30 mm, zakladanie stavieb, podlahy, obrátené ploché strechy (P30)</t>
  </si>
  <si>
    <t>283750001600.S</t>
  </si>
  <si>
    <t>Doska EPS s nízkou dynamickou tuhosťou hr. 60 mm  (P35c)</t>
  </si>
  <si>
    <t>Doska EPS 200S hr. 80 mm, na zateplenie podláh a strešných terás  (P20a, P27, P35b)</t>
  </si>
  <si>
    <t>Montáž tepelnej izolácie podláh minerálnou vlnou, kladená voľne v jednej vrstve  (P39)</t>
  </si>
  <si>
    <t>713121111.S</t>
  </si>
  <si>
    <t>Doska z minerálnej vlny hr. 60 mm, izolácia vhodná pre ľahké aj ťažké plávajúce podlahy (P39)</t>
  </si>
  <si>
    <t>631440022100.S</t>
  </si>
  <si>
    <t>Doska XPS 300 hr. 40 mm, zakladanie stavieb, podlahy, obrátené ploché strechy (P40a)</t>
  </si>
  <si>
    <t>283750001700.S</t>
  </si>
  <si>
    <t>Doska EPS 200S hr. 120 mm, na zateplenie podláh a strešných terás  (P7, P26, P35a, P36a, P37, P38, P41)</t>
  </si>
  <si>
    <t>Doska EPS 200S hr. 40 mm, na zateplenie podláh a strešných terás (P3b, P10b, P25c)</t>
  </si>
  <si>
    <t>632001011.S</t>
  </si>
  <si>
    <t>Oddeľovacia fólia na potery</t>
  </si>
  <si>
    <t>283230007500.S</t>
  </si>
  <si>
    <t>Doska EPS 200S hr. 100 mm, na zateplenie podláh a strešných terás  (P3a, P4c, P11, P36b)</t>
  </si>
  <si>
    <t>Montáž tepelnej izolácie podláh polystyrénom, kladeným voľne v jednej vrstve (P2b, P3, P4a, P4c, P6, P7, P10, P11, P13, P14, P15, P16, P20, P22, P23, P24, P25c, P26, P27, P30, P31, P35, P36, P37, P38, P40a, P41)</t>
  </si>
  <si>
    <t>632001011.R</t>
  </si>
  <si>
    <t>Zhotovenie separačnej fólie v podlahových vrstvách z PE prilepením (P40)</t>
  </si>
  <si>
    <t>Zhotovenie separačnej fólie v podlahových vrstvách z PE (P2b, P4, P6, P7, P13, P14, P15, P16, P20, P22, P23, P24, P26, P27, P30, P31, P34, P35, P36, P37, P38, P39, P41)</t>
  </si>
  <si>
    <r>
      <t xml:space="preserve">Samonivelizujúci cementový poter triedy CT-C25-F5, Dmax 8mm hr. 62 mm, vrátane vystuženia vláknami pre zvýšenú odolnosť poteru a vystuženia sieťovinou </t>
    </r>
    <r>
      <rPr>
        <sz val="8"/>
        <rFont val="Calibri"/>
        <family val="2"/>
        <charset val="238"/>
      </rPr>
      <t>Ø</t>
    </r>
    <r>
      <rPr>
        <sz val="8"/>
        <rFont val="Arial CE"/>
        <family val="2"/>
        <charset val="238"/>
      </rPr>
      <t>6 100x100mm (P2b)</t>
    </r>
  </si>
  <si>
    <r>
      <t xml:space="preserve">Samonivelizujúci cementový poter triedy CT-C25-F5, Dmax 8mm hr. 130 mm, vrátane vystuženia sieťovinou </t>
    </r>
    <r>
      <rPr>
        <sz val="8"/>
        <rFont val="Calibri"/>
        <family val="2"/>
        <charset val="238"/>
      </rPr>
      <t>Ø</t>
    </r>
    <r>
      <rPr>
        <sz val="8"/>
        <rFont val="Arial CE"/>
        <family val="2"/>
        <charset val="238"/>
      </rPr>
      <t>8 100x100mm pri oboch povrchoch (P4c)</t>
    </r>
  </si>
  <si>
    <r>
      <t xml:space="preserve">Samonivelizujúci cementový poter triedy CT-C25-F5, Dmax 8mm hr. 80 mm, vrátane vystuženia sieťovinou </t>
    </r>
    <r>
      <rPr>
        <sz val="8"/>
        <rFont val="Calibri"/>
        <family val="2"/>
        <charset val="238"/>
      </rPr>
      <t>Ø</t>
    </r>
    <r>
      <rPr>
        <sz val="8"/>
        <rFont val="Arial CE"/>
        <family val="2"/>
        <charset val="238"/>
      </rPr>
      <t>6 100x100mm (P4a, P6)</t>
    </r>
  </si>
  <si>
    <r>
      <t xml:space="preserve">Samonivelizujúci cementový poter triedy CT-C25-F5, Dmax 8mm hr. 65 mm, vrátane vystuženia vláknami pre zvýšenú odolnosť poteru a vystuženia sieťovinou </t>
    </r>
    <r>
      <rPr>
        <sz val="8"/>
        <rFont val="Calibri"/>
        <family val="2"/>
        <charset val="238"/>
      </rPr>
      <t>Ø</t>
    </r>
    <r>
      <rPr>
        <sz val="8"/>
        <rFont val="Arial CE"/>
        <family val="2"/>
        <charset val="238"/>
      </rPr>
      <t>6 100x100mm (P3b)</t>
    </r>
  </si>
  <si>
    <r>
      <t xml:space="preserve">Samonivelizujúci cementový poter triedy CT-C25-F5, Dmax 8mm hr. 67 mm, vrátane vystuženia sieťovinou </t>
    </r>
    <r>
      <rPr>
        <sz val="8"/>
        <rFont val="Calibri"/>
        <family val="2"/>
        <charset val="238"/>
      </rPr>
      <t>Ø</t>
    </r>
    <r>
      <rPr>
        <sz val="8"/>
        <rFont val="Arial CE"/>
        <family val="2"/>
        <charset val="238"/>
      </rPr>
      <t>6 100x100mm (P7)</t>
    </r>
  </si>
  <si>
    <r>
      <t xml:space="preserve">Samonivelizujúci cementový poter triedy CT-C25-F5, Dmax 8mm hr. 54 mm, vrátane vystuženia sieťovinou </t>
    </r>
    <r>
      <rPr>
        <sz val="8"/>
        <rFont val="Calibri"/>
        <family val="2"/>
        <charset val="238"/>
      </rPr>
      <t>Ø</t>
    </r>
    <r>
      <rPr>
        <sz val="8"/>
        <rFont val="Arial CE"/>
        <family val="2"/>
        <charset val="238"/>
      </rPr>
      <t>6 100x100mm (P10b)</t>
    </r>
  </si>
  <si>
    <r>
      <t xml:space="preserve">Samonivelizujúci cementový poter triedy CT-C25-F5, Dmax 8mm hr. 53 mm, vrátane vystuženia sieťovinou </t>
    </r>
    <r>
      <rPr>
        <sz val="8"/>
        <rFont val="Calibri"/>
        <family val="2"/>
        <charset val="238"/>
      </rPr>
      <t>Ø</t>
    </r>
    <r>
      <rPr>
        <sz val="8"/>
        <rFont val="Arial CE"/>
        <family val="2"/>
        <charset val="238"/>
      </rPr>
      <t>4 100x100mm (P13, P14)</t>
    </r>
  </si>
  <si>
    <r>
      <t xml:space="preserve">Vyrovnávajúci tenkovrstvý poter CT–C40–F6 (aplikácia "wet to wet") hr. 40 mm, vrátane vystuženia sieťovinou </t>
    </r>
    <r>
      <rPr>
        <sz val="8"/>
        <rFont val="Calibri"/>
        <family val="2"/>
        <charset val="238"/>
      </rPr>
      <t>Ø</t>
    </r>
    <r>
      <rPr>
        <sz val="8"/>
        <rFont val="Arial CE"/>
        <family val="2"/>
        <charset val="238"/>
      </rPr>
      <t>4 100x100mm a systémového pevnostného mostíka (P18)</t>
    </r>
  </si>
  <si>
    <t>632452.R1</t>
  </si>
  <si>
    <t>632452.R2</t>
  </si>
  <si>
    <t>632452.R3</t>
  </si>
  <si>
    <t>632452.R4</t>
  </si>
  <si>
    <t>632452.R5</t>
  </si>
  <si>
    <t>632452.R6</t>
  </si>
  <si>
    <t>632452.R7</t>
  </si>
  <si>
    <t>632452.R8</t>
  </si>
  <si>
    <t>632452.R9</t>
  </si>
  <si>
    <t>632452.R10</t>
  </si>
  <si>
    <t>632451688.R</t>
  </si>
  <si>
    <t>Vyrovnávajúci tenkovrstvý poter CT–C40–F6 (aplikácia "wet to wet") hr. 40 mm, vrátane vystuženia sieťovinou Ø 4mm 100x100mm pre obmedzenie zmrašťovania  (P18)</t>
  </si>
  <si>
    <t>632452757.S</t>
  </si>
  <si>
    <t>Polymércementová samonivelizačná stierka, pevnosti v tlaku 30 MPa, hr. 8 mm, vrátane zrovnania povrchu celoplošným brúsením na rovinnosť ± 5mm  (P17, P18)</t>
  </si>
  <si>
    <t>632452.R11</t>
  </si>
  <si>
    <t>Samonivelizujúci cementový poter triedy CT-C25-F5, Dmax 8mm hr. 48 mm, vrátane vystuženia sieťovinou Ø6 100x100mm, vystuženia vláknami a systémového pevnostného mostíka  (P19)</t>
  </si>
  <si>
    <t>632452.R12</t>
  </si>
  <si>
    <t>632452.R13</t>
  </si>
  <si>
    <r>
      <t xml:space="preserve">Samonivelizujúci cementový poter triedy CT-C25-F5, Dmax 8mm hr. 73mm, vrátane vystuženia sieťovinou </t>
    </r>
    <r>
      <rPr>
        <sz val="8"/>
        <rFont val="Calibri"/>
        <family val="2"/>
        <charset val="238"/>
      </rPr>
      <t>Ø</t>
    </r>
    <r>
      <rPr>
        <sz val="8"/>
        <rFont val="Arial CE"/>
        <family val="2"/>
        <charset val="238"/>
      </rPr>
      <t>6 100x100mm (P20b)</t>
    </r>
  </si>
  <si>
    <r>
      <t xml:space="preserve">Samonivelizujúci cementový poter triedy CT-C25-F5, Dmax 8mm hr. 66 mm, vrátane vystuženia sieťovinou </t>
    </r>
    <r>
      <rPr>
        <sz val="8"/>
        <rFont val="Calibri"/>
        <family val="2"/>
        <charset val="238"/>
      </rPr>
      <t>Ø</t>
    </r>
    <r>
      <rPr>
        <sz val="8"/>
        <rFont val="Arial CE"/>
        <family val="2"/>
        <charset val="238"/>
      </rPr>
      <t>6 100x100mm (P23)</t>
    </r>
  </si>
  <si>
    <r>
      <t xml:space="preserve">Samonivelizujúci cementový poter triedy CT-C25-F5, Dmax 8mm hr. 59 mm, vrátane vystuženia vláknami proti zmrašťovaniu a vystuženia sieťovinou </t>
    </r>
    <r>
      <rPr>
        <sz val="8"/>
        <rFont val="Calibri"/>
        <family val="2"/>
        <charset val="238"/>
      </rPr>
      <t>Ø</t>
    </r>
    <r>
      <rPr>
        <sz val="8"/>
        <rFont val="Arial CE"/>
        <family val="2"/>
        <charset val="238"/>
      </rPr>
      <t>6 100x100mm (P3a, P10a, P11)</t>
    </r>
  </si>
  <si>
    <t>632452.R14</t>
  </si>
  <si>
    <t>632452.R15</t>
  </si>
  <si>
    <t>632452.R16</t>
  </si>
  <si>
    <r>
      <t xml:space="preserve">Samonivelizujúci cementový poter triedy CT-C25-F5, Dmax 8mm hr. 58 mm, vrátane vystuženia sieťovinou </t>
    </r>
    <r>
      <rPr>
        <sz val="8"/>
        <rFont val="Calibri"/>
        <family val="2"/>
        <charset val="238"/>
      </rPr>
      <t>Ø</t>
    </r>
    <r>
      <rPr>
        <sz val="8"/>
        <rFont val="Arial CE"/>
        <family val="2"/>
        <charset val="238"/>
      </rPr>
      <t>6 100x100mm (P25c, P27)</t>
    </r>
  </si>
  <si>
    <t>632452.R17</t>
  </si>
  <si>
    <r>
      <t xml:space="preserve">Cementový poter pevnostný min tr. CT–C40–F6 - tenkostenný hr. 37 mm, vrátane vystuženia sieťovinou </t>
    </r>
    <r>
      <rPr>
        <sz val="8"/>
        <rFont val="Calibri"/>
        <family val="2"/>
        <charset val="238"/>
      </rPr>
      <t>Ø</t>
    </r>
    <r>
      <rPr>
        <sz val="8"/>
        <rFont val="Arial CE"/>
        <family val="2"/>
        <charset val="238"/>
      </rPr>
      <t>4 100x100mm a armomriežky so sklených vlákien pancierová ≥500g/m² voľne kladenej (P30)</t>
    </r>
  </si>
  <si>
    <r>
      <t xml:space="preserve">Samonivelizujúci cementový poter triedy CT-C25-F5, Dmax 8mm hr. 53 mm, vrátane vystuženia sieťovinou </t>
    </r>
    <r>
      <rPr>
        <sz val="8"/>
        <rFont val="Calibri"/>
        <family val="2"/>
        <charset val="238"/>
      </rPr>
      <t>Ø</t>
    </r>
    <r>
      <rPr>
        <sz val="8"/>
        <rFont val="Arial CE"/>
        <family val="2"/>
        <charset val="238"/>
      </rPr>
      <t>6 100x100mm (P31)</t>
    </r>
  </si>
  <si>
    <r>
      <t xml:space="preserve">Samonivelizujúci cementový poter triedy CT-C25-F5, Dmax 8mm hr. 62 mm, vrátane vystuženia sieťovinou </t>
    </r>
    <r>
      <rPr>
        <sz val="8"/>
        <rFont val="Calibri"/>
        <family val="2"/>
        <charset val="238"/>
      </rPr>
      <t>Ø</t>
    </r>
    <r>
      <rPr>
        <sz val="8"/>
        <rFont val="Arial CE"/>
        <family val="2"/>
        <charset val="238"/>
      </rPr>
      <t>6 100x100mm (P20a, P22, P34, P35, P36)</t>
    </r>
  </si>
  <si>
    <r>
      <t xml:space="preserve">Samonivelizujúci cementový poter triedy CT-C25-F5, Dmax 8mm hr. 76 mm, vrátane vystuženia sieťovinou </t>
    </r>
    <r>
      <rPr>
        <sz val="8"/>
        <rFont val="Calibri"/>
        <family val="2"/>
        <charset val="238"/>
      </rPr>
      <t>Ø</t>
    </r>
    <r>
      <rPr>
        <sz val="8"/>
        <rFont val="Arial CE"/>
        <family val="2"/>
        <charset val="238"/>
      </rPr>
      <t>6 100x100mm (P26, P37)</t>
    </r>
  </si>
  <si>
    <r>
      <t xml:space="preserve">Samonivelizujúci cementový poter triedy CT-C25-F5, Dmax 8mm hr. 68 mm, vrátane vystuženia sieťovinou </t>
    </r>
    <r>
      <rPr>
        <sz val="8"/>
        <rFont val="Calibri"/>
        <family val="2"/>
        <charset val="238"/>
      </rPr>
      <t>Ø</t>
    </r>
    <r>
      <rPr>
        <sz val="8"/>
        <rFont val="Arial CE"/>
        <family val="2"/>
        <charset val="238"/>
      </rPr>
      <t>6 100x100mm (P15, P16, P24, P38)</t>
    </r>
  </si>
  <si>
    <t>Podlahy povlakové</t>
  </si>
  <si>
    <t>Presun hmôt pre podlahy povlakové v objektoch výšky nad 12 do 24 m</t>
  </si>
  <si>
    <t>998776203.S</t>
  </si>
  <si>
    <t>Dodávka a montáž - Gumená podlaha granulátová stredne tvrdá hr. 10 mm – vhodná pre fitnes a posilňovňu, lepenie disperzným lepidlom systémové, vrátane ochranného náteru systémovou polymérovou disperziou (P2b)</t>
  </si>
  <si>
    <t>777511400.R</t>
  </si>
  <si>
    <t>Dekoratívna samonivelačná podlahová stierka cementová hr. 6 mm, vrátane uzatváracieho laku systémového  (P3a, P10, P11)</t>
  </si>
  <si>
    <t>777511010.R</t>
  </si>
  <si>
    <t>Poter kontaktný do pevnostného mostíka (wet to wet)  (P3b)</t>
  </si>
  <si>
    <t>625255111.R</t>
  </si>
  <si>
    <t>Hydroizolačná stierka cementová 1K vláknami vystužená flexibilná trhliny premosťujúca  2x 1,5 mm (P4, P5)</t>
  </si>
  <si>
    <t>D9.OV15</t>
  </si>
  <si>
    <t>D9.OV14</t>
  </si>
  <si>
    <t>OV15 (P2a) - Dodávka a montáž - Podlaha multifunkčnej haly celkom:</t>
  </si>
  <si>
    <t>OV14 (P3b) - Dodávka a montáž - Čistiaca rohož systémová vrátane rámu 25 mm, podporná konštrukcia systémová 30 mm, podložky rektifikačné pre odtok vody, rozmer 10 x 2,3 m, hĺbka vane 75 mm, výplň rohože: textilné alebo kefové pásiky, lišta a gumové trojzónové čistenie obuvi</t>
  </si>
  <si>
    <t>{ac067d6d-1621-43c5-b3cc-389a993b9e41}</t>
  </si>
  <si>
    <t>Ostatné náklady</t>
  </si>
  <si>
    <t>1) Náklady z rozpočtu</t>
  </si>
  <si>
    <t>2) Ostatné náklady</t>
  </si>
  <si>
    <t>Celkové náklady za stavbu 1) + 2)</t>
  </si>
  <si>
    <t>ROZPOČET</t>
  </si>
  <si>
    <t>PČ</t>
  </si>
  <si>
    <t>Množstvo</t>
  </si>
  <si>
    <t>J.cena [EUR]</t>
  </si>
  <si>
    <t>Cenová sústava</t>
  </si>
  <si>
    <t>J. Nh [h]</t>
  </si>
  <si>
    <t>Nh celkom [h]</t>
  </si>
  <si>
    <t>J. hmotnosť [t]</t>
  </si>
  <si>
    <t>Hmotnosť celkom [t]</t>
  </si>
  <si>
    <t>J. suť [t]</t>
  </si>
  <si>
    <t>Suť Celkom [t]</t>
  </si>
  <si>
    <t>Investičné náklady neobsiahnuté v cenách</t>
  </si>
  <si>
    <t>ROZPOCET</t>
  </si>
  <si>
    <t>1024</t>
  </si>
  <si>
    <t>1777061622</t>
  </si>
  <si>
    <t>(OV77)  B01 - Dodávka a montáž - Fasádny ALU obklad z kompozitných dosiek-stena                                                                                                         - vodorovný ALU rošt primárny - nosný z „L“ profilov na systémových konzolách s prerušením tepelného mosta. Medzi roštom výplň zo zateplenia z MV ≈ 50kg/m³, λvýpočtové ≤ 0,046 W/(m.K) hr. 220 mm                                                                                 - poistná hydroizolačná fasádna fólia paropriepustná čierna, vhodná pre otvorené spoje fasád                                                                                - zvislý ALU rošt sekundárny - fixačný z „omega“ profilov, profily v špárach pohľadovo začierniť černidlom hr. 30 mm                                                      - fasádna obkladová doska kompozitná s minerálnym jadrom (A2-s1, d0)  hr. 4 mm</t>
  </si>
  <si>
    <t>D9.OV77.B01</t>
  </si>
  <si>
    <t>D9.OV77.B02</t>
  </si>
  <si>
    <t>D9.OV4</t>
  </si>
  <si>
    <t>D9.OV5</t>
  </si>
  <si>
    <t>D9.OV6</t>
  </si>
  <si>
    <t>D9.OV7</t>
  </si>
  <si>
    <t>D9.OV8</t>
  </si>
  <si>
    <t>D9.OV9</t>
  </si>
  <si>
    <t>D9.OV10</t>
  </si>
  <si>
    <t>D9.OV11</t>
  </si>
  <si>
    <t>D9.OV12</t>
  </si>
  <si>
    <t>D9.OV13</t>
  </si>
  <si>
    <t>D9.OV1</t>
  </si>
  <si>
    <t>D9.OV2</t>
  </si>
  <si>
    <t>D9.OV3</t>
  </si>
  <si>
    <t>VRN - Investičné náklady nezahrnuté v jednotkových cenách</t>
  </si>
  <si>
    <t>VEDĽAJŠIE ROZPOČTOVÉ NÁKLADY</t>
  </si>
  <si>
    <t>OV01 - Dodávka a montáž - Revízne dvierka 500 x 500 mm, jednokrídlové - otváravé, výplň SDK, plné, hladké, zárubeň hliníková so skrytým zámkom, štvorhranný zámok</t>
  </si>
  <si>
    <t>OV03 - Dodávka a montáž - Revízne dvierka 300 x 300 mm, jednokrídlové - otváravé, výplň SDK, plné, hladké, zárubeň hliníková so skrytým zámkom, štvorhranný zámok</t>
  </si>
  <si>
    <t>OV04 - Dodávka a montáž - Revízne dvierka 500 x 500 mm, jednokrídlové - výklopné, výplň SDK, plné, keramický obklad, zárubeň hliníková so skrytým zámkom, štvorhranný zámok, požiarna odolnosť EI 30 D1</t>
  </si>
  <si>
    <t>OV05 - Dodávka a montáž - Revízne dvierka 250 x 250 mm, jednokrídlové - otváravé, výplň SDK, plné, hladké, zárubeň hliníková so skrytým zámkom, štvorhranný zámok</t>
  </si>
  <si>
    <t>OV06 - Dodávka a montáž - Revízne dvierka 200 x 300 mm, jednokrídlové - otváravé, výplň SDK, plné, keramický obklad, zárubeň hliníková so skrytým zámkom, štvorhranný zámok</t>
  </si>
  <si>
    <t>OV07 - Dodávka a montáž - Revízne dvierka 350 x 500 mm, jednokrídlové - otváravé, výplň SDK, plné, hladké, zárubeň hliníková so skrytým zámkom, štvorhranný zámok</t>
  </si>
  <si>
    <t>OV08 - Dodávka a montáž - Revízne dvierka (fasádny obklad) 400 x 400 mm, jednokrídlové - odnímateľné, výplň fasádny kompozitný obklad, zárubeň hliníková so skrytým zámkom, farebnosť viď farebnosť fasády BO1</t>
  </si>
  <si>
    <t>OV02 - Dodávka a montáž - Revízne dvierka 600 x 600 mm, jednokrídlové - otváravé, výplň SDK, plné, hladké, zárubeň hliníková so skrytým zámkom, štvorhranný zámok</t>
  </si>
  <si>
    <t>OV11 - Dodávka a montáž - Podhľadové revízne dvierka 500 x 500 mm, jednokrídlové - výklopné, výplň SDK, plné, hladké, zárubeň hliníková so skrytým zámkom, tlačný zámok</t>
  </si>
  <si>
    <t>OV13 - Dodávka a montáž - Rám pod VZT chladenia, podkonštrukcia na uchytenie kondenzačnej jednotky chladenia na streche športovej haly, vrátane ochranných oddeľovacích podložiek pod platňami</t>
  </si>
  <si>
    <t>OV09 - Dodávka a montáž - Podhľadové revízne dvierka 400 x 400 mm,  jednokrídlové - výklopné, výplň SDK, plné, hladké, zárubeň hliníková so skrytým zámkom, tlačný zámok</t>
  </si>
  <si>
    <t>OV10 - Dodávka a montáž - Podhľadové revízne dvierka 300 x 300 mm  jednokrídlové - výklopné, výplň SDK, plné, hladké, zárubeň hliníková so skrytým zámkom, tlačný zámok, požiarna odolnosť EI 30 D1</t>
  </si>
  <si>
    <t>OV12 - Dodávka a montáž - Podhľadové revízne dvierka 800 x 1000 mm, jednokrídlové - otváravé, výplň SDK, plné, hladké, zárubeň hliníková so skrytým zámkom, tlačný zámok, EI 60 D1 - C</t>
  </si>
  <si>
    <t>D9.OV16</t>
  </si>
  <si>
    <t>OV16 - Dodávka a montáž - Vetracia mriežka výťahovej šachty exteriérová 200 x 200 mm, farebnosť podľa priľahlého obvodového panela</t>
  </si>
  <si>
    <t>D9.OV20</t>
  </si>
  <si>
    <t>OV20 - Dodávka a montáž - Hliníkové puzdro z oceľovej rúry s vonkajším priemerom Ø133, ktorá je ošetrená žiarovým zinkovaním a bude slúžiť na uchutenie hliníkových stĺpov na volejbal, ktoré sú vyrobené zo špeciálneho hliníkového profilu s oválnym prierezom 70x120 mm</t>
  </si>
  <si>
    <t>D9.OV22</t>
  </si>
  <si>
    <t>998.D9</t>
  </si>
  <si>
    <t>OV22 - Dodávka a montáž - Hokejový trenažér, Rozmery hokejového trenažéra: 2300 mm x 2000 mm x 750 mm.
 Rozmery s pukovými platňami: 3700 mm x 3500 mm x 750 mm.
 Rozmery pohyblivej korčuliarskej plochy: šírka 2300 mm, dĺžka 1900 mm.
 Predĺžená životnosť líšt.
 Rýchlosť: 35 km/h (nové vo verzii 005).
 Systém dvíhania: hydraulické operačné rozmedzie +2° to -6°.
 Hlučnosť: Tichá prevádzka na vysokých rýchlostiach (72 dB hlučnosť na maximálnej rýchlosti).
 Bezpečnostný systém: automatické závesné vypínanie, 2 manuálne vypínacie tlačidlá.
 Závesný systém: stropná inštalácia, 4 bezpečnostné popruhy v cene.
 Vyklápateľné nastaviteľné horizontálne rúčky na držanie.
 Motor a elektrika: výkon 7.5 (5,6 KW), 3 fázy, napätie 220/440 V.
 Diaľkové ovládanie: 2 kusy, 5 metrov dosah.
 Podpora: online monitoring, doživotná podpora a helpdesk systém.
 Celková váha: cca 2000 kg,                                                          Súčasťou dodávky je aj prislušenstvo a služby:
1. Inštalacia, školenia, vizualizácia, podporne marketingove služby pre treningove programy
2. Software pre videoanalýzu techniky korčulovania + podpora pre trening periférneho videnia a trening streľby +
diagnosticky software pre testovanie hračov
3. Nevyhnutný HW s prislušenstvom (počítačove vybavenie, monitory, kamery, kryty, konzoly a kable)
4. Mantinely, siete, žinenky, umelý ľad, hokejove brány (veľká a malé)
5. Súčasťou dodávky sú aj všetky kotviace a pomocné konštrukcie, nevyhnutné na inštaláciu a prevádzku výrobku.                             Súčasťou dodávky trenažéru je aj shooter, hokejová bránka, strelecká plachty, malá hokejová bránka, nahrávač a easyhands</t>
  </si>
  <si>
    <t>D9.OV23</t>
  </si>
  <si>
    <t>OV23 - Dodávka a montáž - Záchytný systém - viď OV23/1 Výkres záchytný systém</t>
  </si>
  <si>
    <t>súbor</t>
  </si>
  <si>
    <t>D9.OV24</t>
  </si>
  <si>
    <t>OV24 - Dodávka a montáž - Závesná basketbalová konštrukcia s elektrickým pohonom, súčasťou dodávky je aj: basketbalová doska profesionálna, sklo akrylová, rozmer 105x180 cm, hrúbka 10 mm, uložená v kovovom ráme, basketbalová obruč sklopná s plynovým piestom, ovládanie prostredníctvom kľúčového spínača, basketbalová doska profesionálna, sklo akrylová, rozmer 105x180 cm, hrúbka 10 mm, uložená v kovovom ráme, basketbalová obruč sklopná s plynovým piestom</t>
  </si>
  <si>
    <t>D9.OV21</t>
  </si>
  <si>
    <t>OV21 - Dodávka a montáž - 3D svetelný nápis - Technický popis písmen:
Samostatné svetelné 3D-písmena, hlbka 140 mm, boky a zadná stena písmen vyrobené ako zvarenec
z hliníkového plechu 2 mm, lakovaného na farbu podľa špecifikácie objednávateľa. Písmená sú vo vnútri
lakované na bielu matnú farbu, aby sa zabezpečila lepšia distribúcia svetla. Čelná plocha plexisklo oal biele 3
mm, graficky spracované samolepiacimi fóliami so životnosťou min. 5 rokov, resp. originálne farebné plexisklo
podľa vzorkovníka Plexiglas. Plexisklo je o plastiku uchytené hliníkovým rámčekom 20 mm lakovaným na červenú
farbu.
Presvetelnie nápisu bielymi LED 6500 Kelvin zn. Osram. Napájanie na nízkonapäťové transformátory.
-Súčasťou dodávky sú aj všetky kotviace a pomocné konštrukcie, nevyhnutné na inštaláciu a prevádzku výrobku</t>
  </si>
  <si>
    <t>D9.OV25</t>
  </si>
  <si>
    <t>OV25 - Dodávka a montáž - Mantinel + príslušenstvo pre ľadový hokej s-flex+ tvrdené bezpečnostné sklo
Ľadová plocha:
-Mantinel s-flex rozmer 60,00 x 26 / R8,5m
6xdvierka/1xvráta rolby
-Nadstavba ochranných skiel 2400/1800mm-tvrdené bezpečnostné sklo
hrúbky 12mm
-Kompletné prekrytie reklám
hrúbky 3mm
-Ochranné siete v priestoroch za bránkami + nosná, hliníková konštrukcia -2komplety
rozmer 36 x3m
Hračske priestory:
-Ohradenie a zasklenie( tvrdené sklo) striedačiek pre kráčov-10 x 2m - 2 sady
výška zasklenia 1800mm
-Ohradenie a zasklenie (tvrdené sklo) trestných lavíc + časomeračov 14,5 x 1,5m - 1 komplet
výška zasklenia 1800mm
-Zvýšené podlahy do priestoru striedačiek, trestných lavíc a časomeračov
celková plocha 62m²
-Lavice pre hráčov vrátane operadla
celková dĺžka 26m
-Pryžový povrch pochôdzny na korčuliach
celková plocha 62m</t>
  </si>
  <si>
    <t>D9.OV26</t>
  </si>
  <si>
    <t>OV26 - Dodávka a montáž - ochladzovací bazén o rozmeroch 1500x1770 výšky 1200mm
A.
Na dne sa musí nachádzať výpusť (odpadový sifón) ktorý pojme vytvorený kondenz ak by tam vznikol.
Na stene bude odbočka, minimálne D50, do ktorej sa zaústi havarijný prepad.
B. Potrubné rozvody budú inštalované v stenách.
Technológia na chladenie je osadená v miestnosti 2.03 zázemie+ vonkajšia jednotka
 je osadená na streche budovy. K technológii je vyvedených 220V,
spotreba elektriny 5 kWH. Je zabezpečený odpad na pranie pieskového filtra a tak isto prívod vody na
napúšťanie ochladzovacieho bazénu.
C.Detail ukončenia na vrchu navrhujeme prekriť dlažbou zo zubom, aká sa používa na schody, avšak
s protišmykovosťou na bosú nohu.
D. Ochladzovací bazén bude mať vlastnú úpravu vody, dezinfekciu, dopúšťanie vody a chladenie do +5°C, ktoré
by si zákazník nastavil podľa požiadavky.
E. Strojovňa bude umiestnená v miestnosti 2.03 Zázemie. Je navrhnutá inštalácia potrubných
a elektrických rozvodov v technologickom kanály.
F.Súčasťou dodávky je zakrývanie hladiny so tepelnoizolačnou plachtou hrúbky 1cm.
Vstupné schodište je s nerezového rebríka s madlami vystupujúcimi na výšky 1,5 m ktoré minimálne
zaberajú priestor v ochladzovacom bazéne ale spĺňajú požiadavky BOZP.</t>
  </si>
  <si>
    <t>D9.OV27</t>
  </si>
  <si>
    <t>OV27 - Dodávka a montáž - Suchá sauna - Drevo obkladu severský
smrek, soklová lišta céder, lehátka topoľ, opierky hlavy abachi. Do sauny navrhujeme LED podsvietenie
Sauna nebude mať technickú miestnosť. Do sauny sa inštaluje elektrická pec. Dvere navrhujeme z kaleného hnedého
skla, ktoré je v drevenej zárubni. Štandardná výbava ako drevená podlaha, presýpacie hodiny, teplomer, vlhkomer, vedro
a naberačka je súčasťou sauny. Rozmery priestoru na saunu je 2790x2350x 3350mm</t>
  </si>
  <si>
    <t>D9.OV28.1</t>
  </si>
  <si>
    <t>D9.OV28.2</t>
  </si>
  <si>
    <t>D9.OV31</t>
  </si>
  <si>
    <t>OV28(2) - Dodávka a montáž - Sedadlo  z vysoko kvalitného vstrekovaného polypropylénového kopolyméru.
 Vďaka použitiu vysoko kvalitnej suroviny budú farby sedadiel jasné a lesklé. Materiál sedadla je obohatený o antioxidant a prísadu chrániacu
pred UV žiarením, vďaka ktorej bude odolné voči vonkajším vplyvom.
Voda je odvádzaná cez otvor v strede.Sedadlo má dva montážne otvory; pripevnenie k podložiu sa vykonáva pomocou skrutiek M8.
Podstavec sedadla a upevňovacie body sú vystužené ďalšími rebrami, farba modrá, vrátane kotvenia</t>
  </si>
  <si>
    <t>OV28(1) - Dodávka a montáž - Sedadlo  z vysoko kvalitného vstrekovaného polypropylénového kopolyméru.
 Vďaka použitiu vysoko kvalitnej suroviny budú farby sedadiel jasné a lesklé. Materiál sedadla je obohatený o antioxidant a prísadu chrániacu
pred UV žiarením, vďaka ktorej bude odolné voči vonkajším vplyvom.
Voda je odvádzaná cez otvor v strede.Sedadlo má dva montážne otvory; pripevnenie k podložiu sa vykonáva pomocou skrutiek M8.
Podstavec sedadla a upevňovacie body sú vystužené ďalšími rebrami, farba oranžová, vrátane kotvenia</t>
  </si>
  <si>
    <t>OV31 - Dodávka a montáž - Systém kontroly vstupu celkom:</t>
  </si>
  <si>
    <t>IP prístupový kontrolér, prevedenie plošný spoj, pripojenie 4x RFID čítačiek 
(Wiegand), ovládanie 2 dvier obojsmerne, kapacita 30 000 užívateľov, 100 
000 udalostí, komunikácia s PC cez TCP/IP alebo RS485, LED signalizácia 
stavov, 2x NO/NC relé zámku (5A/30VDC), 2x relé vstup dverného 
kontaktu, 2x relé vstup odchodového tlačidla, 2x relé univerzálny AUX 
vstup, 2x relé univerzálny AUX výstup (2A/30VDC), SD slot pre export 
udalostí, napájanie 9,6 - 14,4 VDC, odber max. 1A/12VDC (zdroj nie je 
súčasťou), rozmery 160x106x20mm (vhodná inšt. krabica KR380 + napájací 
zdroj HDR-15-15), interiérové použitie, umiestnenie v chránenej zóne, 
podpora globálneho Anti-passbacku a linkovania medzi kontrolérmi, podľa 
počtu ovládaných dverí a pripojených modulov potrebná licencia pre 
profesionálny softvér ZKBioSecurity 3.0</t>
  </si>
  <si>
    <t>Univerzálny plechový box pre všetky typy Entry prístupových kontrolérov, 
súčasťou napájací zdroj 12 V DC / 3,2 A, uzamykateľné dvierka, povrchová 
montáž, miesto pre akumulátor TP 12-7, rozmery 350 x 280 x 70 mm, 
čierny, interiérové použitie</t>
  </si>
  <si>
    <t xml:space="preserve">Licencia prístupového modulu, do 25 ovládaných dverí, do 5000 osôb, 
použitie pre základný modul kontroly vstupu softvéru ZKBiosecurity 3.0, 
podpora globálneho Anti-Passbacku a linkovania medzi kontrolérmi </t>
  </si>
  <si>
    <t>Pístupová čítačka RFID, duálna, čítanie bezkontaktných kariet a kľúčeniek 
(EM, 125 kHz, Mifare 13,56 MHz, Desfire EV a EV2 4 BYTE 13,56 MHz), 
Wiegand 34 komunikácia (2 vodiče) s Entry prístupovými zariadeniami, 
zvuková a LED signalizácia, napájanie 12 V DC, odber 70 mA / 12 V DC 
(zdroj nie je súčasťou), IP 65, exteriérové použitie, povrchová montáž, 
rozmery 86 x 86 x 20 mm</t>
  </si>
  <si>
    <t>Video server od Spoločnosti HP vhodný na malé inštalácie, maximálne 32 
Mbps. Konfigurácia - 8GB RAM s možnosťou rozšírenia na 16 GB, HDD 
1000 GB, možnosť pridať ďalšie tri HDD (30 TB), SW RAID 0,1, 2x Gigabit 
Lan, 2x USB2.0,4x USB3.0, VGA výstup, 2x DP výstup, Microsoft Windows 
Server 2016 Ess po dohode Win 10Ent IoT, možnosť objednania aj so 
systémom Windows 10 PRO treba oznámiť pri objednávaní zmenu OS, 
rozmery 11,89 x 24,5 x 24,5 cm</t>
  </si>
  <si>
    <t>21,45" Full HD CCTV WLED LCD monitor, max. rozlíšenie 1920 x 1080 px, 
pomer strán 16:9, pozorovací uhol 178°/178°, 1x VGA vstup, 1x audio 
výstup, 1x HDMI vstup, kontrast 3000:1, jas 250 cd/m2, napájanie 19 V DC, 
spotreba 23 W, stojan na stôl, VESA, pracovná teplota od 0 °C do +40 °C, 
rozmery 492,2 x 284,9 x 37,6 mm, hmotnosť 2,24 kg</t>
  </si>
  <si>
    <t>Elektrický prídržný magnet, prídržná sila do 280 kg, určený pre odomknutie 
odpojením napájania (napr. sklenené dvere, požiarne dvere a pod.), 1x 
výstup signalizácia zatvorených dverí, napájanie 12 / 24 V DC, odber 12 V 
DC / 500 mA, povrchová montáž, interiérové použitie, rozmery 253 x 25 x 
48 mm, 3 ks inštalačná lišta súčasťou balenia</t>
  </si>
  <si>
    <t>RFID bezkontaktná elektronická kľúčenka, (DESFIRE EV2 4K, 13,56 MHz) 
ISO 14443-4, modráň</t>
  </si>
  <si>
    <t>Stolová USB čítačka RFID kariet a príveskov (MIFARE DESFIRE, 13,56 
MHz), čítanie 4 BYTE, určená pre administrátorské pridávanie RFID 
užívateľov do prístupových systémov, zvuková a LED indikácia, napájanie 
cez USB, 1,5 m pripojovací kábel súčasťou, kompatibilná s čítačkami E 
KR613.</t>
  </si>
  <si>
    <t>Akumulátor 12 V - 9 Ah</t>
  </si>
  <si>
    <t>Kabeláž nešpecifikovaného celku</t>
  </si>
  <si>
    <t>Konfigurácia a nastavenie</t>
  </si>
  <si>
    <t>Školenie správcu</t>
  </si>
  <si>
    <t>D9.OV32</t>
  </si>
  <si>
    <t>D9.OV34</t>
  </si>
  <si>
    <t>OV34 - Dodávka a montáž - Zariadenie na odvod tepla a splodín horenia celkom:</t>
  </si>
  <si>
    <t>Dvojkrídlová klapka Colt Apollo (alebo ekvivalent)
- typ: AP/1E/1900/2500/B2/PO16/7/P2BD/FS68/N5/X/W0 
- klapka pre odvod tepla a splodín horenia 
- konštrukcia s prerušeným tepelným mostom 
- rozmer: 1900x2500mm 
- výplň: polykarbonát opál hr.16mm, Ug&lt;1,79W/m2.K, U=1,98W/m2.K 
- prevedenie: prírodný hliník 
- ovládanie: pneumatické (otvorenie / zatvorenie), SL750, WL1500 
- vrátane tepelnej poistky pre teplotu 68°C 
- vrátane obruby z pozinkovaného plechu výšky 650mm 
Certifikát proti prepadu (podľa GS-BAU-18 na 600J po dobu 10 rokov). 
Zariadenie certifikované a skúšané podľa EN 12101-2 ako celok.</t>
  </si>
  <si>
    <t xml:space="preserve">Medené potrubie s tvarovkami 
- medené potrubie na prepojenie jednotlivých zariadení </t>
  </si>
  <si>
    <t xml:space="preserve">Uvedenie do prevádzky a kolaudačná dokumentácia </t>
  </si>
  <si>
    <t>D9.OV35</t>
  </si>
  <si>
    <t>OV35 - Dodávka a montáž - Deliaci záves slúžiaci na predelenie multifukčnej haly na dve časti.
Rozmer navrhovaného závesu je šírka 24000mm, výška 10000mm. Záves bude ukotvený do strešných nosníkov a maximálny možný nábal zrolovaného závesu je 500mm. Deliaci záves je vyrobený z tkaniny PVC spodná časť do výšky 2,4m a siete s okom 10x10cm horná časť. Záves bude ovládaný buď na dialkové ovládanie alebo prostredníctvom kľúčového spínača.</t>
  </si>
  <si>
    <t xml:space="preserve">Pneumatický panel Colt SPECO DUO  (alebo ekvivalent)
- pre ovládanie krídlových klapiek (otvorenie / zatvorenie) 
- vrátane CO2 bombičiek (2ks kolaudácia + 2ks po odovzdaní) 
- napojenie na EPS </t>
  </si>
  <si>
    <t>D9.OV75</t>
  </si>
  <si>
    <t>D9.OV76</t>
  </si>
  <si>
    <t>OV75 - Dodávka a montáž - Recepčný pult pôdorysných rozmerov 8640/960 mm - viď RPD Výkaz ostatných výrobkov OV75</t>
  </si>
  <si>
    <t>OV76 - Dodávka a montáž - Stena zápultie, rozmery (10145mm+2540mm, v=3100mm) - viď RPD Výkaz ostatných výrobkov OV76</t>
  </si>
  <si>
    <t xml:space="preserve">    776 - Podlahy povlakové</t>
  </si>
  <si>
    <t>Dodávka a montáž - Gumená podlaha granulátová stredne tvrdá hr. 10 mm skladaná z puzzle, voľne kladená, vrátane ochranného náteru systémovou polymérovou disperziou (P4a, P6, P7)</t>
  </si>
  <si>
    <t>Dodávka a montáž - Gumená podlaha granulátová stredne tvrdá hr. 16 mm skladaná z puzzle, voľne kladená, vrátane ochranného náteru systémovou polymérovou disperziou (P4c)</t>
  </si>
  <si>
    <t>Dodávka a montáž - Gumená podlaha granulátová stredne tvrdá hr. 16 mm skladaná z puzzle, voľne kladená, vrátane ochranného náteru systémovou polymérovou disperziou (P4b, P5)</t>
  </si>
  <si>
    <t>63245.R1</t>
  </si>
  <si>
    <t>63245.R2</t>
  </si>
  <si>
    <t>Dekoratívna podlahová stierka cementová hr. 2-3 mm, vrátane uzatváracieho laku systémového s protišmykovým presypom systémovým skleným granulátom (P12)</t>
  </si>
  <si>
    <t>69741000.R</t>
  </si>
  <si>
    <t>Lepenie textilných podláh - kobercov zo štvorcov, dielcov, vrátane soklov (P13)</t>
  </si>
  <si>
    <t>776572410.R</t>
  </si>
  <si>
    <t>Kobercové štvorce vysoko záťažové hr. 5 mm lepené k podkladu, vrátane soklov výšky 50mm systémové kobercové – v rovnakom designe i dodávke ako koberec (P13)</t>
  </si>
  <si>
    <t>711113141.S</t>
  </si>
  <si>
    <t>777311110.R</t>
  </si>
  <si>
    <t>777531010.R1</t>
  </si>
  <si>
    <t>777531010.R2</t>
  </si>
  <si>
    <t>Polyuretánová podlaha pre prevádzky s vysokým zaťažením hr. 2 mm, vrátane uzatvárajúceho PU systémového laku matného (P15, P16, P17, P18, P19, P20a, P21a, P22, P23, P24, P25b, P25c, P26, P27)</t>
  </si>
  <si>
    <t>Polyuretánová podlahová stierka  pre namáhané povrchy hr. 2 mm, vrátane uzatvárajúceho systémového laku s protišmyk.presypom systémovým skleným granulátom  (P25a)</t>
  </si>
  <si>
    <t>711113131.R</t>
  </si>
  <si>
    <t>Izolácie proti zemnej vlhkosti a povrchovej vode 2-zložkovou stierkou hydroizolačnou minerálnou pružnou hr. 2-3 mm na ploche vodorovnej  (P14, P30, P31, P32, P34, P35, P36)</t>
  </si>
  <si>
    <t>Vlhkostná bariéra epoxidovo-cementová systémová samonivelačná hr. 2 mm  (P20a, P20b, P21, P22, P23, P24, P26, P27, P37, P38)</t>
  </si>
  <si>
    <t>59774.R1</t>
  </si>
  <si>
    <t>59774.R2</t>
  </si>
  <si>
    <t>7715711.R</t>
  </si>
  <si>
    <t>771571271.R</t>
  </si>
  <si>
    <t xml:space="preserve">Dlaždice gresové 600/600mm hr. 10 mm, biela (protisklzovosť R10 podľa DIN 51 130:2014-02 + kontakt s bosou nohou), škar.hmota dlažby cementová nešpiniteľná, stálofarebná bez vymývania pigmentu, lepiaca kleber stierka klasifikácia C2TE S1 </t>
  </si>
  <si>
    <t>6324522.R1</t>
  </si>
  <si>
    <t>6324522.R2</t>
  </si>
  <si>
    <t>6324522.R3</t>
  </si>
  <si>
    <t>Spádovaný poter cementový triedy CT-C25-F5 - spád ~1%  hr. 40-58 mm, vrátane vystuženia sieťovinou Ø4 100x100mm (P31b)</t>
  </si>
  <si>
    <r>
      <t xml:space="preserve">Samonivelizujúci cementový poter triedy CT-C25-F5, Dmax 8mm hr. 50 mm, vrátane vystuženia sieťovinou </t>
    </r>
    <r>
      <rPr>
        <sz val="8"/>
        <rFont val="Calibri"/>
        <family val="2"/>
        <charset val="238"/>
      </rPr>
      <t>Ø</t>
    </r>
    <r>
      <rPr>
        <sz val="8"/>
        <rFont val="Arial CE"/>
        <family val="2"/>
        <charset val="238"/>
      </rPr>
      <t>6 100x100mm (P32)</t>
    </r>
  </si>
  <si>
    <t>632452.R18</t>
  </si>
  <si>
    <t>632452.R19</t>
  </si>
  <si>
    <t>6324522.R4</t>
  </si>
  <si>
    <t>Spádovaný poter cementový triedy CT-C25-F5 - spád ~1%  hr. 52-82 mm, vrátane vystuženia sieťovinou Ø6 100x100mm (P35b)</t>
  </si>
  <si>
    <t>Spádovaný poter cementový triedy CT-C25-F5 - spád ~1%  hr. 62-77 mm, vrátane vystuženia sieťovinou Ø6 100x100mm (P35c)</t>
  </si>
  <si>
    <t>6324522.R5</t>
  </si>
  <si>
    <t>6324522.R6</t>
  </si>
  <si>
    <t>Spádovaný poter cementový triedy CT-C25-F5 - spád ~1%  hr. 57-77 mm, vrátane vystuženia sieťovinou Ø6 100x100mm (P36b)</t>
  </si>
  <si>
    <t>Spádovaný poter cementový triedy CT-C40-F6 - spád ~1%  hr. 65-84 mm, vrátane vystuženia sieťovinou Ø8 100x100mm (P39)</t>
  </si>
  <si>
    <t>6324522.R7</t>
  </si>
  <si>
    <t>Spádovaný poter cementový triedy CT-C40-F6 - spád ~1%  hr. 95-143 mm, vrátane vystuženia sieťovinou Ø8 100x100mm pri oboch povrchoch (P40)</t>
  </si>
  <si>
    <t>6324522.R8</t>
  </si>
  <si>
    <t>Pevnostný poter cementový triedy CT-C40-F6 v spáde  hr. 74 mm, vrátane vystuženia sieťovinou Ø8 100x100mm (P41)</t>
  </si>
  <si>
    <t>Dodávka a montáž - Gumená podlaha granulátová stredne tvrdá hr. 10 mm skladaná z puzzle, voľne kladená (P35)</t>
  </si>
  <si>
    <t>Epoxidová podlaha odolná húževnato-flexibilná farebná 2K - 2 vrstvy hr. 2 mm (P3b, P37)</t>
  </si>
  <si>
    <t>Vlhkostná bariéra epoxidovo-cementová systémová samonivelačná hr. 2 mm (P3b, P37)</t>
  </si>
  <si>
    <t>Vysprávka na prebrúsenom povrchu - egalizačná stierka  (P3b, P37)</t>
  </si>
  <si>
    <t>777531010.R3</t>
  </si>
  <si>
    <t>Polyuretán-cementová (PUC) podlahová hydroizolačná stierka hr. 6 mm, vrátane vysprávky na prebrúsenom povrchu - egalizačná stierka  (P39, P40a, P41)</t>
  </si>
  <si>
    <t>Dodávka a montáž - Syntetický ľad hr. 10 mm (P38)</t>
  </si>
  <si>
    <t>776.1</t>
  </si>
  <si>
    <t>776.2</t>
  </si>
  <si>
    <t>776.3</t>
  </si>
  <si>
    <t>776.4</t>
  </si>
  <si>
    <t>776.5</t>
  </si>
  <si>
    <t>776.6</t>
  </si>
  <si>
    <t>771411004.S</t>
  </si>
  <si>
    <t>Montáž soklíkov z obkladačiek do malty veľ. 300 x 80 mm (P30)</t>
  </si>
  <si>
    <t>Dlaždice gresové 300/300mm hr. 10 mm, tmavo šedá (protisklzovosť R10 podľa DIN 51 130:2014-02 + kontakt s bosou nohou), škar.hmota dlažby cementová nešpiniteľná, stálofarebná bez vymývania pigmentu, lepiaca kleber stierka klasifikácia C2TE S1, vrátane materiálu na soklíky</t>
  </si>
  <si>
    <t>767.Z1</t>
  </si>
  <si>
    <t>Presun hmôt pre kovové stavebné doplnkové konštrukcie v objektoch výšky nad 12 do 24 m</t>
  </si>
  <si>
    <t>767.Z2</t>
  </si>
  <si>
    <t>Z1 - Dodávka a montáž - Oceľová konštrukcia pre kotvenie SDK steny v multihale v úrovni 3.NP (v mieste žb nosnej k-cie)</t>
  </si>
  <si>
    <t>Z2 - Dodávka a montáž - Oceľová konštrukcia pre kotvenie SDK steny v multihale v úrovni 3.NP (v mieste oceľ.nosnej k-cie)</t>
  </si>
  <si>
    <t>767.Z3</t>
  </si>
  <si>
    <t>998767203.S</t>
  </si>
  <si>
    <t>767.Z4</t>
  </si>
  <si>
    <t>767.Z5</t>
  </si>
  <si>
    <t>Z3 - Dodávka a montáž - Oceľová konštrukcia pre kotvenie zasklenej steny v multihale v úrovni 2.NP</t>
  </si>
  <si>
    <t>Z4 - Dodávka a montáž - Oceľová konštrukcia pre kotvenie zasklenej steny v hokejovej hale v úrovni 2.NP</t>
  </si>
  <si>
    <t>Z5 - Dodávka a montáž - Oceľový rošt na markíze-podklad pre strešné vrstvy</t>
  </si>
  <si>
    <t>767.Z11</t>
  </si>
  <si>
    <t>Z11 - Dodávka a montáž - Exteriérové schodisko</t>
  </si>
  <si>
    <t>767.Z12</t>
  </si>
  <si>
    <t>767.Z21</t>
  </si>
  <si>
    <t>Z21 - Dodávka a montáž - Zábradlie ext.schodiska Z11</t>
  </si>
  <si>
    <t>767.Z22</t>
  </si>
  <si>
    <t>767.Z21-1</t>
  </si>
  <si>
    <t>Z21 - Dodávka a montáž - Antikorová sieťovina</t>
  </si>
  <si>
    <t>Z12 - Dodávka a montáž - Exteriérové schodisko</t>
  </si>
  <si>
    <t>767.Z22-1</t>
  </si>
  <si>
    <t>Z22 - Dodávka a montáž - Antikorová sieťovina</t>
  </si>
  <si>
    <t>Z22 - Dodávka a montáž - Zábradlie ext.schodiska Z12</t>
  </si>
  <si>
    <t>767.Z13</t>
  </si>
  <si>
    <t>767.Z23</t>
  </si>
  <si>
    <t>767.Z23-1</t>
  </si>
  <si>
    <t>Z13 - Dodávka a montáž - Exteriérové schodisko</t>
  </si>
  <si>
    <t>Z23 - Dodávka a montáž - Antikorová sieťovina</t>
  </si>
  <si>
    <t>Z23 - Dodávka a montáž - Zábradlie ext.schodiska Z13</t>
  </si>
  <si>
    <t>767.Z14</t>
  </si>
  <si>
    <t>767.Z15</t>
  </si>
  <si>
    <t>Z15 - Dodávka a montáž - Interiérové schody-tech.podlažie - 3.03 Strojovňa VZT hokej.hala, vrátane zábradlia</t>
  </si>
  <si>
    <t>Z14 - Dodávka a montáž - Exteriérové schodisko medzi strechami, vrátane zábradlia</t>
  </si>
  <si>
    <t>767.Z16</t>
  </si>
  <si>
    <t>Z16 - Dodávka a montáž - Interiérové schody-tech.podlažie - 3.01b Chodba</t>
  </si>
  <si>
    <t>767.Z17</t>
  </si>
  <si>
    <t>Z17 - Dodávka a montáž - Interiérové schody-tech.podlažie - 3.02 Kotolňa</t>
  </si>
  <si>
    <t>767.Z24</t>
  </si>
  <si>
    <t>Z24 - Dodávka a montáž - Zábradlie schodiska a rampy 1.NP</t>
  </si>
  <si>
    <t>767.Z25</t>
  </si>
  <si>
    <t>767.Z24-1</t>
  </si>
  <si>
    <t>Z24 - Dodávka a montáž - Antikorová sieťovina</t>
  </si>
  <si>
    <t>767.Z25-1</t>
  </si>
  <si>
    <t>Z25 - Dodávka a montáž - Antikorová sieťovina</t>
  </si>
  <si>
    <t>Z25 - Dodávka a montáž - Zábradlie rampy 1.NP</t>
  </si>
  <si>
    <t>767.Z26</t>
  </si>
  <si>
    <t>Z26 - Dodávka a montáž - Zábradlie schodiska</t>
  </si>
  <si>
    <t>767.Z26-1</t>
  </si>
  <si>
    <t>Z26 - Dodávka a montáž - Antikorová sieťovina</t>
  </si>
  <si>
    <t>767.Z27</t>
  </si>
  <si>
    <t>767.Z27-1</t>
  </si>
  <si>
    <t>Z27 - Dodávka a montáž - Antikorová sieťovina</t>
  </si>
  <si>
    <t>Z27 - Dodávka a montáž - Zábradlie schodiska 2.01b a haly 2.01a</t>
  </si>
  <si>
    <t>767.Z28</t>
  </si>
  <si>
    <t>767.Z29</t>
  </si>
  <si>
    <t>767.Z28-1</t>
  </si>
  <si>
    <t>Z28 - Dodávka a montáž - Zábradlie vyrovnávajúcich schodov v hale 2.01a</t>
  </si>
  <si>
    <t>Z28 - Dodávka a montáž - Antikorová sieťovina</t>
  </si>
  <si>
    <t>767.Z29-1</t>
  </si>
  <si>
    <t>Z29 - Dodávka a montáž - Antikorová sieťovina</t>
  </si>
  <si>
    <t>Z29 - Dodávka a montáž - Zábradlie terasy 2.NP</t>
  </si>
  <si>
    <t>767.Z30</t>
  </si>
  <si>
    <t>Z30 - Dodávka a montáž - Antikorová sieťovina</t>
  </si>
  <si>
    <t>767.Z30-1</t>
  </si>
  <si>
    <t>Z30 - Dodávka a montáž - Zábradlie - hľadisko hokejovej haly</t>
  </si>
  <si>
    <t>767.Z31</t>
  </si>
  <si>
    <t>767.Z31-1</t>
  </si>
  <si>
    <t>Z31 - Dodávka a montáž - Antikorová sieťovina</t>
  </si>
  <si>
    <t>Z31 - Dodávka a montáž - Zábradlie - multi hala  -hľadisko státie 2.18a</t>
  </si>
  <si>
    <t>767.Z32</t>
  </si>
  <si>
    <t>767.Z32-1</t>
  </si>
  <si>
    <t>Z32 - Dodávka a montáž - Antikorová sieťovina</t>
  </si>
  <si>
    <t>Z32 - Dodávka a montáž - Zábradlie - multi hala-chodba-balkón 2.19</t>
  </si>
  <si>
    <t>767.Z33</t>
  </si>
  <si>
    <t>767.Z33-1</t>
  </si>
  <si>
    <t>Z33 - Dodávka a montáž - Zábradlie - multi hala-hľadisko-sedenie 2.20</t>
  </si>
  <si>
    <t>Z33 - Dodávka a montáž - Antikorová sieťovina</t>
  </si>
  <si>
    <t>767.Z34</t>
  </si>
  <si>
    <t>Z34 - Dodávka a montáž - Madlo vyrovnávajúcich schodov 2.05b</t>
  </si>
  <si>
    <t>767.Z41</t>
  </si>
  <si>
    <t>Z41 - Dodávka a montáž - Rebrík pre výlez na strechu - strecha v úrovni tech.podlažia hokej.hala</t>
  </si>
  <si>
    <t>767.Z42</t>
  </si>
  <si>
    <t>Z42 - Dodávka a montáž - Rebrík medzi strechami - strecha v úrovni technického podlažia hokej.hala</t>
  </si>
  <si>
    <t>767.Z43</t>
  </si>
  <si>
    <t>Z43 - Dodávka a montáž - Rebrík medzi strechami - strecha v úrovni technického podlažia multi hala</t>
  </si>
  <si>
    <t>767.Z44</t>
  </si>
  <si>
    <t>Z44 - Dodávka a montáž - Rebrík medzi strechami - strecha v úrovni technického podlažia hokej.hala</t>
  </si>
  <si>
    <t>767.Z45</t>
  </si>
  <si>
    <t>Z45 - Dodávka a montáž - Rebrík medzi strechami - strecha hokej.haly - strecha technického podlažia</t>
  </si>
  <si>
    <t>767.Z46</t>
  </si>
  <si>
    <t>767.Z50</t>
  </si>
  <si>
    <t>Z50 - Dodávka a montáž - Základy pod konštrukciu zostvavná rekup.jednotka</t>
  </si>
  <si>
    <t>767.Z51</t>
  </si>
  <si>
    <t>Z51 - Dodávka a montáž - Základy pod konštrukciu zostvavná rekup.jednotka</t>
  </si>
  <si>
    <t>767.Z52</t>
  </si>
  <si>
    <t>Z52 - Dodávka a montáž - Základy pod konštrukciu VZT jednotka</t>
  </si>
  <si>
    <t>767.Z53</t>
  </si>
  <si>
    <t>Z53 - Dodávka a montáž - Základy pod konštrukciu VZT jednotka</t>
  </si>
  <si>
    <t>767.Z54</t>
  </si>
  <si>
    <t>Z54 - Dodávka a montáž - Základy pod konštrukciu VZT jednotka</t>
  </si>
  <si>
    <t>767.ZSE01</t>
  </si>
  <si>
    <t>767.ZSE02</t>
  </si>
  <si>
    <t>767.ZSE03</t>
  </si>
  <si>
    <t>767.O1</t>
  </si>
  <si>
    <t>767.O2</t>
  </si>
  <si>
    <t>767.O3</t>
  </si>
  <si>
    <t>767.O4</t>
  </si>
  <si>
    <t>767.O5</t>
  </si>
  <si>
    <t>767.O6</t>
  </si>
  <si>
    <t>767.O7</t>
  </si>
  <si>
    <t>767.O8</t>
  </si>
  <si>
    <t>767.O9</t>
  </si>
  <si>
    <t>767.O10</t>
  </si>
  <si>
    <t>767.O11</t>
  </si>
  <si>
    <t>767.O12</t>
  </si>
  <si>
    <t>767.O13</t>
  </si>
  <si>
    <t>767.O14</t>
  </si>
  <si>
    <t>767.O15</t>
  </si>
  <si>
    <t>767.O16</t>
  </si>
  <si>
    <t>767.O17</t>
  </si>
  <si>
    <t>767.O18</t>
  </si>
  <si>
    <t>ZSE01 - Dodávka a montáž - Exteriérová zasklená hliníková stena 20230/3100mm - viď RPD D2 Výkaz exteriérových zasklených stien</t>
  </si>
  <si>
    <t>ZSE02 - Dodávka a montáž - Exteriérová zasklená hliníková stena (5350+21200+5350)/3450mm - viď RPD D2 Výkaz exteriérových zasklených stien</t>
  </si>
  <si>
    <t>ZSE03 - Dodávka a montáž - Exteriérová zasklená hliníková stena 16830/3900mm - viď RPD D2 Výkaz exteriérových zasklených stien</t>
  </si>
  <si>
    <t>O2 - Dodávka a montáž - Exteriérové dvere hliníkové požiarne dvojkrídlové 2200/2400mm EI 30 D3-C- viď RPD D1 Výkaz exteriérových okien a dverí</t>
  </si>
  <si>
    <t>O1 - Dodávka a montáž - Exteriérové dvere hliníkové požiarne jednokrídlové 1100/2400mm EI 30 D3-C- viď RPD D1 Výkaz exteriérových okien a dverí</t>
  </si>
  <si>
    <t>O12 - Dodávka a montáž - Exteriérové dvere hliníkové požiarne jednokrídlové 1100/2400mm EI 15 D3-C- viď RPD D1 Výkaz exteriérových okien a dverí</t>
  </si>
  <si>
    <t>O14 - Dodávka a montáž - Exteriérová zasklená stena hliníková 3500/3350mm, vrátane okna hliníkového jednokrídlové, otváravo-sklopné 700/1500mm - viď RPD D1 Výkaz exteriérových okien a dverí</t>
  </si>
  <si>
    <t>O11 - Dodávka a montáž - Exteriérové okno hliníkové jednokrídlové, otváravo-sklopné 600/1650mm - viď RPD D1 Výkaz exteriérových okien a dverí</t>
  </si>
  <si>
    <t>O10 - Dodávka a montáž - Exteriérové okno hliníkové jednokrídlové, otváravo-sklopné 900/1650mm - viď RPD D1 Výkaz exteriérových okien a dverí</t>
  </si>
  <si>
    <t>O9 - Dodávka a montáž - Exteriérové okno hliníkové jednokrídlové, otváravo-sklopné 900/700mm - viď RPD D1 Výkaz exteriérových okien a dverí</t>
  </si>
  <si>
    <t>O8 - Dodávka a montáž - Exteriérové okno hliníkové jednokrídlové, otváravo-sklopné 1500/700mm - viď RPD D1 Výkaz exteriérových okien a dverí</t>
  </si>
  <si>
    <t>O7 - Dodávka a montáž - Exteriérové dvere hliníkové jednokrídlové 1100/2100mm - viď RPD D1 Výkaz exteriérových okien a dverí</t>
  </si>
  <si>
    <t>O6 - Dodávka a montáž - Exteriérové dvere hliníkové dvojkrídlové 2200/2400mm - viď RPD D1 Výkaz exteriérových okien a dverí</t>
  </si>
  <si>
    <t>O5 - Dodávka a montáž - Exteriérové dvere hliníkové dvojkrídlové 1800/2400mm - viď RPD D1 Výkaz exteriérových okien a dverí</t>
  </si>
  <si>
    <t>O4 - Dodávka a montáž - Exteriérové dvere hliníkové dvojkrídlové 2200/2400mm - viď RPD D1 Výkaz exteriérových okien a dverí</t>
  </si>
  <si>
    <t>O3 - Dodávka a montáž - Exteriérové dvere hliníkové dvojkrídlové 2200/2400mm - viď RPD D1 Výkaz exteriérových okien a dverí</t>
  </si>
  <si>
    <t>O15 - Dodávka a montáž - Exteriérové dvere hliníkové dvojkrídlové 1800/2100mm - viď RPD D1 Výkaz exteriérových okien a dverí</t>
  </si>
  <si>
    <t>O17 - Dodávka a montáž - Exteriérové dvere hliníkové dvojkrídlové 1600/2100mm - viď RPD D1 Výkaz exteriérových okien a dverí</t>
  </si>
  <si>
    <t>O18 - Dodávka a montáž - Exteriérové okno hliníkové dvojkrídlové, sklopné 1975/500mm - viď RPD D1 Výkaz exteriérových okien a dverí</t>
  </si>
  <si>
    <t>767.AL1a</t>
  </si>
  <si>
    <t>767.AL1b</t>
  </si>
  <si>
    <t>AL1b - Dodávka a montáž - Interiérové dvere hliníkové dvojkrídlové 2200/2100mm - viď RPD D3 Výkaz interiérových zasklených stien a dverí</t>
  </si>
  <si>
    <t>767.AL2</t>
  </si>
  <si>
    <t>767.AL3</t>
  </si>
  <si>
    <t>AL2 - Dodávka a montáž - Interiérové dvere hliníkové dvojkrídlové 1900/2500mm - viď RPD D3 Výkaz interiérových zasklených stien a dverí</t>
  </si>
  <si>
    <t>AL3 - Dodávka a montáž - Interiérové dvere hliníkové jednokrídlové 1100/2500mm - viď RPD D3 Výkaz interiérových zasklených stien a dverí</t>
  </si>
  <si>
    <t>767.AL4</t>
  </si>
  <si>
    <t>767.AL5</t>
  </si>
  <si>
    <t>AL4 - Dodávka a montáž - Interiérové dvere hliníkové jednokrídlové 1100/2200mm - viď RPD D3 Výkaz interiérových zasklených stien a dverí</t>
  </si>
  <si>
    <t>AL5 - Dodávka a montáž - Interiérové dvere hliníkové jednokrídlové 1100/2200mm - viď RPD D3 Výkaz interiérových zasklených stien a dverí</t>
  </si>
  <si>
    <t>767.AL6</t>
  </si>
  <si>
    <t>AL6 - Dodávka a montáž - Interiérové dvere hliníkové jednokrídlové 1100/2200mm - viď RPD D3 Výkaz interiérových zasklených stien a dverí</t>
  </si>
  <si>
    <t>767.AL7</t>
  </si>
  <si>
    <t>767.AL8</t>
  </si>
  <si>
    <t>767.AL9</t>
  </si>
  <si>
    <t>767.AL10</t>
  </si>
  <si>
    <t>767.AL11</t>
  </si>
  <si>
    <t>767.AL12</t>
  </si>
  <si>
    <t>767.AL13</t>
  </si>
  <si>
    <t>767.AL14</t>
  </si>
  <si>
    <t>AL14 - Dodávka a montáž - Interiérové dvere hliníkové jednokrídlové 1100/2500mm požiarne EW15 D3-C - viď RPD D3 Výkaz interiérových zasklených stien a dverí</t>
  </si>
  <si>
    <t>767.AL15</t>
  </si>
  <si>
    <t>AL15 - Dodávka a montáž - Interiérové dvere hliníkové jednokrídlové 1000/2100mm - viď RPD D3 Výkaz interiérových zasklených stien a dverí</t>
  </si>
  <si>
    <t>767.AL16</t>
  </si>
  <si>
    <t>767.AL17</t>
  </si>
  <si>
    <t>767.AL18</t>
  </si>
  <si>
    <t>AL16 - Dodávka a montáž - Interiérová zasklená hliníková stena (11240+2050)/2600mm, dvojkrídlové dvere 1650/2500mm+1500/2500mm, požiarna odolnosť EW15 D3-C-PK- viď RPD D3 Výkaz interiérových zasklených stien a dverí</t>
  </si>
  <si>
    <t>AL17 - Dodávka a montáž - Interiérové dvere hliníkové jednokrídlové 1100/2500mm, požiarna odolnosť EW15 D3-C - viď RPD D3 Výkaz interiérových zasklených stien a dverí</t>
  </si>
  <si>
    <t>AL18 - Dodávka a montáž - Interiérové dvere hliníkové jednokrídlové 1100/2500mm, požiarna odolnosť EW15 D3-C - viď RPD D3 Výkaz interiérových zasklených stien a dverí</t>
  </si>
  <si>
    <t>AL11 - Dodávka a montáž - Interiérové dvere hliníkové dvojkrídlové 1800/2500mm, požiarna odolnosť EW45 D3-C - viď RPD D3 Výkaz interiérových zasklených stien a dverí</t>
  </si>
  <si>
    <t>AL10 - Dodávka a montáž - Interiérové dvere hliníkové dvojkrídlové 1900/2500mm, požiarna odolnosť EW30 D3-C-PK - viď RPD D3 Výkaz interiérových zasklených stien a dverí</t>
  </si>
  <si>
    <t>AL9 - Dodávka a montáž - Interiérové dvere hliníkové jednokrídlové 1100/2500mm, požiarna odolnosť EW30 D3-C - viď RPD D3 Výkaz interiérových zasklených stien a dverí</t>
  </si>
  <si>
    <t>AL8 - Dodávka a montáž - Interiérové dvere hliníkové jednokrídlové 1100/2500mm, požiarna odolnosť EW30 D3-C - viď RPD D3 Výkaz interiérových zasklených stien a dverí</t>
  </si>
  <si>
    <t>AL7 - Dodávka a montáž - Interiérové dvere hliníkové dvojkrídlové 1900/2500mm, požiarna odolnosť EW30 D3-C-PK - viď RPD D3 Výkaz interiérových zasklených stien a dverí</t>
  </si>
  <si>
    <t>O16 - Dodávka a montáž - Exteriérové dvere hliníkové požiarne jednokrídlové 1100/2100mm, požiarna odolnosť EW 15 D3-C - viď RPD D1 Výkaz exteriérových okien a dverí</t>
  </si>
  <si>
    <t>O13 - Dodávka a montáž - Exteriérové dvere hliníkové požiarne jednokrídlové 1100/2100mm, požiarna odolnosť EW 15 D3-PK - viď RPD D1 Výkaz exteriérových okien a dverí</t>
  </si>
  <si>
    <t>AL13 - Dodávka a montáž - Interiérová zasklená hliníková stena (5950+6150+1605)/2500mm, 2x jednokrídlové dvere 800/2500mm  - viď RPD D3 Výkaz interiérových zasklených stien a dverí</t>
  </si>
  <si>
    <t>767.AL19</t>
  </si>
  <si>
    <t>AL19 - Dodávka a montáž - Interiérová zasklená hliníková stena 11900/2600mm - viď RPD D3 Výkaz interiérových zasklených stien a dverí</t>
  </si>
  <si>
    <t>767.D15</t>
  </si>
  <si>
    <t>767.D1.1</t>
  </si>
  <si>
    <t>767.D2.1</t>
  </si>
  <si>
    <t>D2.1 - Dodávka a montáž - Interiérové dvere oceľové jednokrídlové, stavebný otvor: 900/2050mm, vrátane zárubne - viď RPD D4 Výkaz interiérových dverí</t>
  </si>
  <si>
    <t>D1.1 - Dodávka a montáž - Interiérové dvere oceľové jednokrídlové, stavebný otvor: 1000/2050mm, vrátane zárubne - viď RPD D4 Výkaz interiérových dverí</t>
  </si>
  <si>
    <t>767.D2.2</t>
  </si>
  <si>
    <t>D2.2 - Dodávka a montáž - Interiérové dvere oceľové jednokrídlové, stavebný otvor: 900/2050mm, vrátane zárubne - viď RPD D4 Výkaz interiérových dverí</t>
  </si>
  <si>
    <t>767.D3.1</t>
  </si>
  <si>
    <t>D3.1 - Dodávka a montáž - Interiérové dvere oceľové jednokrídlové, stavebný otvor: 900/2050mm, vrátane zárubne - viď RPD D4 Výkaz interiérových dverí</t>
  </si>
  <si>
    <t>767.D4.1</t>
  </si>
  <si>
    <t>D4.1 - Dodávka a montáž - Interiérové dvere oceľové jednokrídlové, stavebný otvor: 1000/2050mm, vrátane zárubne - viď RPD D4 Výkaz interiérových dverí</t>
  </si>
  <si>
    <t>767.D4.2</t>
  </si>
  <si>
    <t>D4.2 - Dodávka a montáž - Interiérové dvere oceľové jednokrídlové, stavebný otvor: 1000/2050mm, vrátane zárubne - viď RPD D4 Výkaz interiérových dverí</t>
  </si>
  <si>
    <t>767.D5.2</t>
  </si>
  <si>
    <t>D5.2 - Dodávka a montáž - Interiérové dvere oceľové jednokrídlové, stavebný otvor: 900/2050mm, vrátane zárubne - viď RPD D4 Výkaz interiérových dverí</t>
  </si>
  <si>
    <t>767.D6.2</t>
  </si>
  <si>
    <t>767.D6.1</t>
  </si>
  <si>
    <t>D6.1 - Dodávka a montáž - Interiérové dvere oceľové jednokrídlové, stavebný otvor: 800/2050mm, vrátane zárubne - viď RPD D4 Výkaz interiérových dverí</t>
  </si>
  <si>
    <t>D6.2 - Dodávka a montáž - Interiérové dvere oceľové jednokrídlové, stavebný otvor: 800/2050mm, vrátane zárubne - viď RPD D4 Výkaz interiérových dverí</t>
  </si>
  <si>
    <t>767.D7.1</t>
  </si>
  <si>
    <t>767.D7.2</t>
  </si>
  <si>
    <t>D7.1 - Dodávka a montáž - Interiérové dvere oceľové jednokrídlové, stavebný otvor: 800/2050mm, vrátane zárubne - viď RPD D4 Výkaz interiérových dverí</t>
  </si>
  <si>
    <t>D7.2 - Dodávka a montáž - Interiérové dvere oceľové jednokrídlové, stavebný otvor: 800/2050mm, vrátane zárubne - viď RPD D4 Výkaz interiérových dverí</t>
  </si>
  <si>
    <t>767.D8</t>
  </si>
  <si>
    <t>D8 - Dodávka a montáž - Interiérové dvere oceľové jednokrídlové, stavebný otvor: 800/2020mm, vrátane zárubne, požiarna odolnosť EW 45 D3-C - viď RPD D4 Výkaz interiérových dverí</t>
  </si>
  <si>
    <t>767.D9.1</t>
  </si>
  <si>
    <t>D9.1 - Dodávka a montáž - Interiérové dvere oceľové jednokrídlové, stavebný otvor: 700/2020mm, vrátane zárubne - viď RPD D4 Výkaz interiérových dverí</t>
  </si>
  <si>
    <t>767.D10</t>
  </si>
  <si>
    <t>767.D11</t>
  </si>
  <si>
    <t>767.D10.2</t>
  </si>
  <si>
    <t>D10.2 - Dodávka a montáž - Interiérové dvere oceľové jednokrídlové, stavebný otvor: 800/2020mm, vrátane zárubne - viď RPD D4 Výkaz interiérových dverí</t>
  </si>
  <si>
    <t>D10 - Dodávka a montáž - Interiérové dvere oceľové jednokrídlové, stavebný otvor: 800/2020mm, vrátane zárubne - viď RPD D4 Výkaz interiérových dverí</t>
  </si>
  <si>
    <t>767.D12</t>
  </si>
  <si>
    <t>D12 - Dodávka a montáž - Interiérové dvere oceľové jednokrídlové, stavebný otvor: 800/2020mm, vrátane zárubne - viď RPD D4 Výkaz interiérových dverí</t>
  </si>
  <si>
    <t>767.D13</t>
  </si>
  <si>
    <t>D13 - Dodávka a montáž - Interiérové dvere oceľové jednokrídlové, stavebný otvor: 800/2020mm, vrátane zárubne - viď RPD D4 Výkaz interiérových dverí</t>
  </si>
  <si>
    <t>767.D13.3</t>
  </si>
  <si>
    <t>D13.3 - Dodávka a montáž - Interiérové dvere oceľové jednokrídlové, stavebný otvor: 800/2020mm, vrátane zárubne - viď RPD D4 Výkaz interiérových dverí</t>
  </si>
  <si>
    <t>767.D16.1</t>
  </si>
  <si>
    <t>767.D17.1</t>
  </si>
  <si>
    <t>D15 - Dodávka a montáž - Interiérové hliníkové dvere 900/2100mm - viď RPD D3 Výkaz interiérových zasklených stien a dverí</t>
  </si>
  <si>
    <t>767.D18.1</t>
  </si>
  <si>
    <t>767.D20.1</t>
  </si>
  <si>
    <t>767.D21.1</t>
  </si>
  <si>
    <t>767.D22.1</t>
  </si>
  <si>
    <t>767.D23</t>
  </si>
  <si>
    <t>767.D24.1</t>
  </si>
  <si>
    <t>767.D25</t>
  </si>
  <si>
    <t>767.D26</t>
  </si>
  <si>
    <t>Presun hmot pre konštrukcie stolárske v objektoch výšky nad 12 do 24 m</t>
  </si>
  <si>
    <t>998766203.S</t>
  </si>
  <si>
    <t>766.D19</t>
  </si>
  <si>
    <t>766.D27</t>
  </si>
  <si>
    <t>D16.1 - Dodávka a montáž - Interiérové oceľové dvere jednokrídlové, stavebný otvor:  1000/2020mm, vrátane zárubne - viď RPD D4 Výkaz interiérových dverí</t>
  </si>
  <si>
    <t>D17.1 - Dodávka a montáž - Interiérové oceľové dvere jednokrídlové, stavebný otvor:  1100/2020mm, vrátane zárubne - viď RPD D4 Výkaz interiérových dverí</t>
  </si>
  <si>
    <t>D18.1 - Dodávka a montáž - Interiérové oceľové dvere jednokrídlové, stavebný otvor:  900/2020mm, vrátane zárubne - viď RPD D4 Výkaz interiérových dverí</t>
  </si>
  <si>
    <t>D20.1 - Dodávka a montáž - Interiérové oceľové dvere jednokrídlové, stavebný otvor:  900/2020mm, vrátane zárubne - viď RPD D4 Výkaz interiérových dverí</t>
  </si>
  <si>
    <t>D21.1 - Dodávka a montáž -  Interiérové oceľové dvere jednokrídlové, stavebný otvor:  1100/2020mm, vrátane zárubne - viď RPD D4 Výkaz interiérových dverí</t>
  </si>
  <si>
    <t>D22.1 - Dodávka a montáž -  Interiérové oceľové dvere jednokrídlové, stavebný otvor: 900/2020mm, vrátane zárubne - viď RPD D4 Výkaz interiérových dverí</t>
  </si>
  <si>
    <t>D23 - Dodávka a montáž -  Interiérové oceľové dvere jednokrídlové, stavebný otvor:  800/2020mm, vrátane zárubne - viď RPD D4 Výkaz interiérových dverí</t>
  </si>
  <si>
    <t>D24.1 - Dodávka a montáž -  Interiérové oceľové dvere jednokrídlové, stavebný otvor:  900/2020mm, vrátane zárubne - viď RPD D4 Výkaz interiérových dverí</t>
  </si>
  <si>
    <t>D25 - Dodávka a montáž -  Interiérové oceľové dvere jednokrídlové, stavebný otvor: 1000/2020mm, vrátane zárubne - viď RPD D4 Výkaz interiérových dverí</t>
  </si>
  <si>
    <t>D26 - Dodávka a montáž   Interiérové oceľové dvere jednokrídlové, stavebný otvor:  1000/2020mm, vrátane zárubne, požiarna odolnosť EW15 D3-C - viď RPD D4 Výkaz interiérových dverí</t>
  </si>
  <si>
    <t>D27 - Dodávka a montáž - Interiérové drevené dvere dvojkrídlové (pre elektrorozvádzače), stavebný otvor: 2200/2500mm, vrátane zárubne - viď RPD D4 Výkaz interiérových dverí</t>
  </si>
  <si>
    <t>D19 - Dodávka a montáž - Interiérové dvere jednokrídlové, stavebný otvor: 1000/2100mm, vrátane zárubne - viď RPD D4 Výkaz interiérových dverí</t>
  </si>
  <si>
    <t>766.Dd1</t>
  </si>
  <si>
    <t>766.Dd2</t>
  </si>
  <si>
    <t>Dd1 - Dodávka a montáž - Interiérové drevené dvere jednokrídlové, stavebný otvor: 900/2020mm, vrátane zárubne, požiarna odolnosť EW 15 D3-C - viď RPD D4 Výkaz interiérových dverí</t>
  </si>
  <si>
    <t>Dd2 - Dodávka a montáž - Interiérové drevené dvere jednokrídlové, stavebný otvor: 900/2020mm, vrátane zárubne- viď RPD D4 Výkaz interiérových dverí</t>
  </si>
  <si>
    <t>766.Dd3</t>
  </si>
  <si>
    <t>766.Dd4</t>
  </si>
  <si>
    <t>Dd3 - Dodávka a montáž - Interiérové drevené dvere jednokrídlové, stavebný otvor: 900/2020mm, vrátane zárubne- viď RPD D4 Výkaz interiérových dverí</t>
  </si>
  <si>
    <t>766.Dd5</t>
  </si>
  <si>
    <t>Dd5 - Dodávka a montáž - Interiérové drevené dvere jednokrídlové, stavebný otvor: 800/2020mm, vrátane zárubne- viď RPD D4 Výkaz interiérových dverí</t>
  </si>
  <si>
    <t>767.G1</t>
  </si>
  <si>
    <t>767.G2</t>
  </si>
  <si>
    <t>767.G3</t>
  </si>
  <si>
    <t>767.G4</t>
  </si>
  <si>
    <t>G1 - Dodávka a montáž - Automatické sekčné priemyselné vráta, stavebný otvor:  3500/2900mm, vrátane otváravých dverí 900/2000mm - viď RPD D5 Výkaz priemyselných brán, vrát a svetlíkov</t>
  </si>
  <si>
    <t>G3 - Dodávka a montáž - Výlez na strechu 750/1200 mm - viď RPD D5 Výkaz priemyselných brán, vrát a svetlíkov</t>
  </si>
  <si>
    <t>G4 - Dodávka a montáž - Exteriérové dvere pre HUP, dvojkrídlové , 1280/2200mm, vrátane zárubne - viď RPD D5 Výkaz priemyselných brán, vrát a svetlíkov</t>
  </si>
  <si>
    <t>G2 - Dodávka a montáž - Automatické rolovacie vráta, stavebný otvor:  5000/3200mm, požiarna odolnosť EW60 D3-C - viď RPD D5 Výkaz priemyselných brán, vrát a svetlíkov</t>
  </si>
  <si>
    <t>766.PU40</t>
  </si>
  <si>
    <t>766.PU41</t>
  </si>
  <si>
    <t>766.PU42</t>
  </si>
  <si>
    <t>PU40  - Dodávka a montáž - Lamelový obklad 1.NP os "A", "M" - viď RPD Kniha skladieb a poznámok                                                                                                    - oceľový nosný rošt pozink podľa návrhu dodávateľa obkladu 60mm                                                                                                          - drevený nosný rošt priebežný 40x60mm 40mm
- pohľadová, nosná preglejka celoplošná (súčasť závesného panela) 15mm
- pohľadové drevené lamely 30x50mm a=cca90mm 50mm</t>
  </si>
  <si>
    <t>PU41  - Dodávka a montáž - Lamelový obklad 1.NP os "2" - viď RPD Kniha skladieb a poznámok                                                                         - odsadenie / vyrovnávajúca dištancia 15mm
- oceľový nosný rošt pozink podľa návrhu dodávateľa obkladu 60mm
- drevený nosný rošt priebežný 40x60mm 40mm
- pohľadová, nosná preglejka celoplošná (súčasť závesného panela) 15mm
- pohľadové drevené lamely 30x50mm a=cca90mm 50mm</t>
  </si>
  <si>
    <t>PU42  - Dodávka a montáž - Lamelový obklad 2.NP os "2" - viď RPD Kniha skladieb a poznámok                                               - rektifikačné podložky 10mm
- oceľový nosný rošt pozink podľa návrhu dodávateľa obkladu 20mm
- nosný rošt z pásov preglejky 25x120mm 25mm
- pohľadová, nosná preglejka celoplošná (súčasť závesného panela) 15mm
- pohľadové drevené lamely 30x50mm a=cca90mm 50mm</t>
  </si>
  <si>
    <t>Presun hmôt pre sádrokartónové konštrukcie v stavbách (objektoch) výšky od 7 do 24 m</t>
  </si>
  <si>
    <t>998763403.S</t>
  </si>
  <si>
    <t xml:space="preserve">    5 - Komunikácie</t>
  </si>
  <si>
    <t>F.) ROZPOČET</t>
  </si>
  <si>
    <r>
      <t>Názov stavby:</t>
    </r>
    <r>
      <rPr>
        <b/>
        <sz val="10"/>
        <color indexed="8"/>
        <rFont val="Times New Roman"/>
        <family val="1"/>
        <charset val="238"/>
      </rPr>
      <t xml:space="preserve"> </t>
    </r>
  </si>
  <si>
    <t>ŠPORT ARÉNA MALACKY</t>
  </si>
  <si>
    <r>
      <t>Stavebný objekt:</t>
    </r>
    <r>
      <rPr>
        <b/>
        <sz val="10"/>
        <color indexed="8"/>
        <rFont val="Times New Roman"/>
        <family val="1"/>
        <charset val="238"/>
      </rPr>
      <t xml:space="preserve"> </t>
    </r>
  </si>
  <si>
    <t>SO 101 - ŠPORT ARÉNA</t>
  </si>
  <si>
    <t>Investor:</t>
  </si>
  <si>
    <t>ŠPORT ARÉNA MALACKY s.r.o., SASINKOVA 901/2, MALACKY</t>
  </si>
  <si>
    <t>ICN</t>
  </si>
  <si>
    <t>Kód cenníka</t>
  </si>
  <si>
    <t>Názov položky</t>
  </si>
  <si>
    <t>Jednotková cena</t>
  </si>
  <si>
    <t>Montáž</t>
  </si>
  <si>
    <t>Dodávka</t>
  </si>
  <si>
    <t>Celkový súčet</t>
  </si>
  <si>
    <t>bez DPH</t>
  </si>
  <si>
    <t>Rozvádzač RH</t>
  </si>
  <si>
    <t>MAT</t>
  </si>
  <si>
    <t>ROZ-RH</t>
  </si>
  <si>
    <t>Istič typ 3VA2712-1AC05-0AH0-Z S57 (produkt je možné nahradiť ekvivalentom min. takých kvalít, alebo lepších)</t>
  </si>
  <si>
    <t>Externý pomocný spínač typ 3VW9011-0AG06 (produkt je možné nahradiť ekvivalentom min. takých kvalít, alebo lepších)</t>
  </si>
  <si>
    <t>Držiak externého pomocného spínača 3VW9011-0AG15 (produkt je možné nahradiť ekvivalentom min. takých kvalít, alebo lepších)</t>
  </si>
  <si>
    <t>Poistkový odpínač typ OPVP10-1 (produkt je možné nahradiť ekvivalentom min. takých kvalít, alebo lepších)</t>
  </si>
  <si>
    <t>Poistková vložka typ: PVA10 6A gG (produkt je možné nahradiť ekvivalentom min. takých kvalít, alebo lepších)</t>
  </si>
  <si>
    <t>LED kontrolka typ: 3SU1106-6AA40-1AA0 (produkt je možné nahradiť ekvivalentom min. takých kvalít, alebo lepších)</t>
  </si>
  <si>
    <t>LED kontrolka typ: 3SU1106-6AA60-1AA0 (produkt je možné nahradiť ekvivalentom min. takých kvalít, alebo lepších)</t>
  </si>
  <si>
    <t>STOP Tlačidlo typ: 3SU1100-1HB20-1FG0 (produkt je možné nahradiť ekvivalentom min. takých kvalít, alebo lepších)</t>
  </si>
  <si>
    <t>Poistkový odpínač typ: FH2-3A/F (produkt je možné nahradiť ekvivalentom min. takých kvalít, alebo lepších)</t>
  </si>
  <si>
    <t>Poistková vložka typ: PNA2 315A gG (produkt je možné nahradiť ekvivalentom min. takých kvalít, alebo lepších)</t>
  </si>
  <si>
    <t>Zvodič prepätia B+C (T1+T2) MCD 50-B 3+1, 125 kA (10/350) (produkt je možné nahradiť ekvivalentom min. takých kvalít, alebo lepších)</t>
  </si>
  <si>
    <t>Inštalačné relé typ: RPI-16-001-X230-SE (produkt je možné nahradiť ekvivalentom min. takých kvalít, alebo lepších)</t>
  </si>
  <si>
    <t>Istič typ: 3VA2463-5HN32-0AA0 (produkt je možné nahradiť ekvivalentom min. takých kvalít, alebo lepších)</t>
  </si>
  <si>
    <t>Inštalačný stýkač typ: RSI-32-20-A230 (produkt je možné nahradiť ekvivalentom min. takých kvalít, alebo lepších)</t>
  </si>
  <si>
    <t>Prúdový chránič s nadprúdovou ochranou typ: OLE-16B-1N-030AC (produkt je možné nahradiť ekvivalentom min. takých kvalít, alebo lepších)</t>
  </si>
  <si>
    <t>Radová rozvádzačová skriňa typ: QA40-201004-1K (produkt je možné nahradiť ekvivalentom min. takých kvalít, alebo lepších)</t>
  </si>
  <si>
    <t>Bočné kryty typ: PD-Q12-KB2004 (produkt je možné nahradiť ekvivalentom min. takých kvalít, alebo lepších)</t>
  </si>
  <si>
    <t>Podstavec typ: PD-Q13-PK011004 (produkt je možné nahradiť ekvivalentom min. takých kvalít, alebo lepších)</t>
  </si>
  <si>
    <t>Súpravy na spojovanie skríň typ: PD-Q03-SPC20 (produkt je možné nahradiť ekvivalentom min. takých kvalít, alebo lepších)</t>
  </si>
  <si>
    <t>Lišty typ: PD-Q13-M19 (produkt je možné nahradiť ekvivalentom min. takých kvalít, alebo lepších)</t>
  </si>
  <si>
    <t>Kryt typ: PD-Q13-KMV0210 (produkt je možné nahradiť ekvivalentom min. takých kvalít, alebo lepších)</t>
  </si>
  <si>
    <t>Kryt typ: PD-Q13-KM01510 (produkt je možné nahradiť ekvivalentom min. takých kvalít, alebo lepších)</t>
  </si>
  <si>
    <t>Kryt typ: PD-Q13-KM02010 (produkt je možné nahradiť ekvivalentom min. takých kvalít, alebo lepších)</t>
  </si>
  <si>
    <t>Kryt typ: PD-Q13-KM03010 (produkt je možné nahradiť ekvivalentom min. takých kvalít, alebo lepších)</t>
  </si>
  <si>
    <t>Kryt typ: PD-Q13-KM04510 (produkt je možné nahradiť ekvivalentom min. takých kvalít, alebo lepších)</t>
  </si>
  <si>
    <t>Zaslepenie typ: PD-R-ZAS1000-S (produkt je možné nahradiť ekvivalentom min. takých kvalít, alebo lepších)</t>
  </si>
  <si>
    <t>Kryty typ: PD-Q13-KMK10 (produkt je možné nahradiť ekvivalentom min. takých kvalít, alebo lepších)</t>
  </si>
  <si>
    <t>Krajný kryt typ: PD-Q13-KMM19 (produkt je možné nahradiť ekvivalentom min. takých kvalít, alebo lepších)</t>
  </si>
  <si>
    <t>Radová rozvádzačová skriňa typ: QA40-201006-1K (produkt je možné nahradiť ekvivalentom min. takých kvalít, alebo lepších)</t>
  </si>
  <si>
    <t>Bočné kryty typ: PD-Q12-KB2006 (produkt je možné nahradiť ekvivalentom min. takých kvalít, alebo lepších)</t>
  </si>
  <si>
    <t>Podstavec typ: PD-Q13-PK011006 (produkt je možné nahradiť ekvivalentom min. takých kvalít, alebo lepších)</t>
  </si>
  <si>
    <t>Kryt typ: PD-Q13-KMV01510 (produkt je možné nahradiť ekvivalentom min. takých kvalít, alebo lepších)</t>
  </si>
  <si>
    <t>Radová rozvádzačová skriňa QA40-200806 (produkt je možné nahradiť ekvivalentom min. takých kvalít, alebo lepších)</t>
  </si>
  <si>
    <t>Podstavec PD-Q13-PK010806 (produkt je možné nahradiť ekvivalentom min. takých kvalít, alebo lepších)</t>
  </si>
  <si>
    <t>Kryt PD-Q13-KMV01508 (produkt je možné nahradiť ekvivalentom min. takých kvalít, alebo lepších)</t>
  </si>
  <si>
    <t>Kryt PD-Q13-KM01508 (produkt je možné nahradiť ekvivalentom min. takých kvalít, alebo lepších)</t>
  </si>
  <si>
    <t>Kryt PD-Q13-KM02008 (produkt je možné nahradiť ekvivalentom min. takých kvalít, alebo lepších)</t>
  </si>
  <si>
    <t>Kryt PD-Q13-KM03008 (produkt je možné nahradiť ekvivalentom min. takých kvalít, alebo lepších)</t>
  </si>
  <si>
    <t>Kryt PD-Q13-KM04508 (produkt je možné nahradiť ekvivalentom min. takých kvalít, alebo lepších)</t>
  </si>
  <si>
    <t>Kryty PD-Q13-KMK08 (produkt je možné nahradiť ekvivalentom min. takých kvalít, alebo lepších)</t>
  </si>
  <si>
    <t>Radová rozvádzačová skriňa QA40-201006 (produkt je možné nahradiť ekvivalentom min. takých kvalít, alebo lepších)</t>
  </si>
  <si>
    <t>Prístrojová lišta PD-QK-40LP10 (produkt je možné nahradiť ekvivalentom min. takých kvalít, alebo lepších)</t>
  </si>
  <si>
    <t>Prístrojová lišta PD-QK-80LP10 (produkt je možné nahradiť ekvivalentom min. takých kvalít, alebo lepších)</t>
  </si>
  <si>
    <t>Posuvné držiaky PD-QK-DP1 (produkt je možné nahradiť ekvivalentom min. takých kvalít, alebo lepších)</t>
  </si>
  <si>
    <t>Prístrojová lišta PD-QK-40LP08 (produkt je možné nahradiť ekvivalentom min. takých kvalít, alebo lepších)</t>
  </si>
  <si>
    <t>Prístrojová lišta PD-QK-60LP08 (produkt je možné nahradiť ekvivalentom min. takých kvalít, alebo lepších)</t>
  </si>
  <si>
    <t>Poistková vložka PNA2 200A gG (produkt je možné nahradiť ekvivalentom min. takých kvalít, alebo lepších)</t>
  </si>
  <si>
    <t>Poistkový odpínač FH000-3A/T (produkt je možné nahradiť ekvivalentom min. takých kvalít, alebo lepších)</t>
  </si>
  <si>
    <t>Poistková vložka PNA000 160A gG (produkt je možné nahradiť ekvivalentom min. takých kvalít, alebo lepších)</t>
  </si>
  <si>
    <t>Poistková vložka PNA000 80A gG (produkt je možné nahradiť ekvivalentom min. takých kvalít, alebo lepších)</t>
  </si>
  <si>
    <t>Poistková vložka PNA000 63A gG (produkt je možné nahradiť ekvivalentom min. takých kvalít, alebo lepších)</t>
  </si>
  <si>
    <t>Istič LTN-20B-3 (produkt je možné nahradiť ekvivalentom min. takých kvalít, alebo lepších)</t>
  </si>
  <si>
    <t>Istič LTN-25B-3 (produkt je možné nahradiť ekvivalentom min. takých kvalít, alebo lepších)</t>
  </si>
  <si>
    <t>Istič LTN-32B-3 (produkt je možné nahradiť ekvivalentom min. takých kvalít, alebo lepších)</t>
  </si>
  <si>
    <t>Istič LTN-63C-3 (produkt je možné nahradiť ekvivalentom min. takých kvalít, alebo lepších)</t>
  </si>
  <si>
    <t>Istič LTN-50C-3 (produkt je možné nahradiť ekvivalentom min. takých kvalít, alebo lepších)</t>
  </si>
  <si>
    <t>Istič LTN-40C-3 (produkt je možné nahradiť ekvivalentom min. takých kvalít, alebo lepších)</t>
  </si>
  <si>
    <t>Istič LTN-25C-3 (produkt je možné nahradiť ekvivalentom min. takých kvalít, alebo lepších)</t>
  </si>
  <si>
    <t>Istič LTN-20C-3 (produkt je možné nahradiť ekvivalentom min. takých kvalít, alebo lepších)</t>
  </si>
  <si>
    <t>Istič LTN-6B-1 (produkt je možné nahradiť ekvivalentom min. takých kvalít, alebo lepších)</t>
  </si>
  <si>
    <t>Istič LTN-10B-1 (produkt je možné nahradiť ekvivalentom min. takých kvalít, alebo lepších)</t>
  </si>
  <si>
    <t>Istič LTN-16B-1 (produkt je možné nahradiť ekvivalentom min. takých kvalít, alebo lepších)</t>
  </si>
  <si>
    <t>Istič LTN-10C-1 (produkt je možné nahradiť ekvivalentom min. takých kvalít, alebo lepších)</t>
  </si>
  <si>
    <t>Drobný inštalačný materiál - svorky, DIN lišta, prepojovacie vodiče, ukončenia vodičov, priechodky, označenie atď.</t>
  </si>
  <si>
    <t>súb.</t>
  </si>
  <si>
    <t>KP</t>
  </si>
  <si>
    <t>Výroba rozvádzača a montáž rozvádzača na mieste (vrátane drobného inštalačného materiálu)</t>
  </si>
  <si>
    <t>Rozvádzač R.CHL</t>
  </si>
  <si>
    <t>ROZ-R.CHL</t>
  </si>
  <si>
    <t>Istič 3VA2463-5HN32-0AA0 (produkt je možné nahradiť ekvivalentom min. takých kvalít, alebo lepších)</t>
  </si>
  <si>
    <t>Napäťová spúšť 3VA9988-0BL33 (produkt je možné nahradiť ekvivalentom min. takých kvalít, alebo lepších)</t>
  </si>
  <si>
    <t>Pripojovacia sada 3VA9483-0QB00 (produkt je možné nahradiť ekvivalentom min. takých kvalít, alebo lepších)</t>
  </si>
  <si>
    <t>Bloková svorka 3VA9403-0JJ23 (produkt je možné nahradiť ekvivalentom min. takých kvalít, alebo lepších)</t>
  </si>
  <si>
    <t>Poistkový odpínač OPVP10-1 (produkt je možné nahradiť ekvivalentom min. takých kvalít, alebo lepších)</t>
  </si>
  <si>
    <t>Poistková vložka PVA10 6A gG (produkt je možné nahradiť ekvivalentom min. takých kvalít, alebo lepších)</t>
  </si>
  <si>
    <t>LED kontrolka 3SU1106-6AA40-1AA0 (produkt je možné nahradiť ekvivalentom min. takých kvalít, alebo lepších)</t>
  </si>
  <si>
    <t>LED kontrolka 3SU1106-6AA60-1AA0 (produkt je možné nahradiť ekvivalentom min. takých kvalít, alebo lepších)</t>
  </si>
  <si>
    <t>STOP Tlačidlo 3SU1100-1HB20-1FG0 (produkt je možné nahradiť ekvivalentom min. takých kvalít, alebo lepších)</t>
  </si>
  <si>
    <t>Poistkový odpínač FH2-3A/F (produkt je možné nahradiť ekvivalentom min. takých kvalít, alebo lepších)</t>
  </si>
  <si>
    <t>Poistková vložka PNA2 315A gG (produkt je možné nahradiť ekvivalentom min. takých kvalít, alebo lepších)</t>
  </si>
  <si>
    <t>Zvodič prepätia typ T2 (C) V20-3+NPE-280, Imax=40kA (produkt je možné nahradiť ekvivalentom min. takých kvalít, alebo lepších)</t>
  </si>
  <si>
    <t>Inštalačné relé RPI-16-001-X230-SE (produkt je možné nahradiť ekvivalentom min. takých kvalít, alebo lepších)</t>
  </si>
  <si>
    <t>Istič 3VA2216-5MN32-0AA0 (produkt je možné nahradiť ekvivalentom min. takých kvalít, alebo lepších)</t>
  </si>
  <si>
    <t>Strmeňová svorka 3VA9163-0JA12 (produkt je možné nahradiť ekvivalentom min. takých kvalít, alebo lepších)</t>
  </si>
  <si>
    <t>Istič LTN-16B-2 (produkt je možné nahradiť ekvivalentom min. takých kvalít, alebo lepších)</t>
  </si>
  <si>
    <t>Soklová zásuvka ZSE-03 (produkt je možné nahradiť ekvivalentom min. takých kvalít, alebo lepších)</t>
  </si>
  <si>
    <t>Bočné kryty PD-Q12-KB2006 (produkt je možné nahradiť ekvivalentom min. takých kvalít, alebo lepších)</t>
  </si>
  <si>
    <t>Súpravy na spojovanie skríň PD-Q03-SPC20 (produkt je možné nahradiť ekvivalentom min. takých kvalít, alebo lepších)</t>
  </si>
  <si>
    <t>Lišty PD-Q13-M19 (produkt je možné nahradiť ekvivalentom min. takých kvalít, alebo lepších)</t>
  </si>
  <si>
    <t>Zaslepenie PD-R-ZAS1000-S (produkt je možné nahradiť ekvivalentom min. takých kvalít, alebo lepších)</t>
  </si>
  <si>
    <t>Krajný kryt PD-Q13-KMM19 (produkt je možné nahradiť ekvivalentom min. takých kvalít, alebo lepších)</t>
  </si>
  <si>
    <t>Podstavec PD-Q13-PK011006 (produkt je možné nahradiť ekvivalentom min. takých kvalít, alebo lepších)</t>
  </si>
  <si>
    <t>Prístrojová lišta PD-QK-60LP10 (produkt je možné nahradiť ekvivalentom min. takých kvalít, alebo lepších)</t>
  </si>
  <si>
    <t>Kryt PD-Q13-KMV01510 (produkt je možné nahradiť ekvivalentom min. takých kvalít, alebo lepších)</t>
  </si>
  <si>
    <t>Kryt PD-Q13-KM01510 (produkt je možné nahradiť ekvivalentom min. takých kvalít, alebo lepších)</t>
  </si>
  <si>
    <t>Kryt PD-Q13-KM02010 (produkt je možné nahradiť ekvivalentom min. takých kvalít, alebo lepších)</t>
  </si>
  <si>
    <t>Kryt PD-Q13-KM03010 (produkt je možné nahradiť ekvivalentom min. takých kvalít, alebo lepších)</t>
  </si>
  <si>
    <t>Kryty PD-Q13-KMK10 (produkt je možné nahradiť ekvivalentom min. takých kvalít, alebo lepších)</t>
  </si>
  <si>
    <t>Istič LTN-40B-3 (produkt je možné nahradiť ekvivalentom min. takých kvalít, alebo lepších)</t>
  </si>
  <si>
    <t>Istič LTN-16B-3 (produkt je možné nahradiť ekvivalentom min. takých kvalít, alebo lepších)</t>
  </si>
  <si>
    <t>Istič LTN-10B-3 (produkt je možné nahradiť ekvivalentom min. takých kvalít, alebo lepších)</t>
  </si>
  <si>
    <t>Rozvádzač R1.1</t>
  </si>
  <si>
    <t>ROZ-R1.1</t>
  </si>
  <si>
    <t>Vypínač MSN-32-3 (produkt je možné nahradiť ekvivalentom min. takých kvalít, alebo lepších)</t>
  </si>
  <si>
    <t>Istič LTE-10B-1 (produkt je možné nahradiť ekvivalentom min. takých kvalít, alebo lepších)</t>
  </si>
  <si>
    <t>Istič LTE-16B-1 (produkt je možné nahradiť ekvivalentom min. takých kvalít, alebo lepších)</t>
  </si>
  <si>
    <t>Istič LTE-32B-3 (produkt je možné nahradiť ekvivalentom min. takých kvalít, alebo lepších)</t>
  </si>
  <si>
    <t>Prúdový chránič s nadprúdovou ochranou OLI-10C-1N-030A (produkt je možné nahradiť ekvivalentom min. takých kvalít, alebo lepších)</t>
  </si>
  <si>
    <t>Istič LTE-10C-1 (produkt je možné nahradiť ekvivalentom min. takých kvalít, alebo lepších)</t>
  </si>
  <si>
    <t>Inštalačný stýkač RSI-32-40-A230 (produkt je možné nahradiť ekvivalentom min. takých kvalít, alebo lepších)</t>
  </si>
  <si>
    <t>Istič LTE-6B-1 (produkt je možné nahradiť ekvivalentom min. takých kvalít, alebo lepších)</t>
  </si>
  <si>
    <t>Prúdový chránič s nadprúdovou ochranou OLE-16B-1N-030AC (produkt je možné nahradiť ekvivalentom min. takých kvalít, alebo lepších)</t>
  </si>
  <si>
    <t>Rozvodnicová skriňa RZB-N-3S72 (produkt je možné nahradiť ekvivalentom min. takých kvalít, alebo lepších)</t>
  </si>
  <si>
    <t>Rozvádzač R1.2</t>
  </si>
  <si>
    <t>ROZ-R1.2</t>
  </si>
  <si>
    <t>Inštalačný stýkač RSI-32-20-A230 (produkt je možné nahradiť ekvivalentom min. takých kvalít, alebo lepších)</t>
  </si>
  <si>
    <t>Rozvádzač R2.1</t>
  </si>
  <si>
    <t>ROZ-R2.1</t>
  </si>
  <si>
    <t>Istič LTE-16B-3 (produkt je možné nahradiť ekvivalentom min. takých kvalít, alebo lepších)</t>
  </si>
  <si>
    <t>Prúdový chránič LFE-25-4-030AC (produkt je možné nahradiť ekvivalentom min. takých kvalít, alebo lepších)</t>
  </si>
  <si>
    <t>Rozvodnicová skriňa RZB-N-6S144 (produkt je možné nahradiť ekvivalentom min. takých kvalít, alebo lepších)</t>
  </si>
  <si>
    <t>Rozvádzač R2.2</t>
  </si>
  <si>
    <t>ROZ-R2.2</t>
  </si>
  <si>
    <t>Rozvodnicová skriňa RZB-N-4S96 (produkt je možné nahradiť ekvivalentom min. takých kvalít, alebo lepších)</t>
  </si>
  <si>
    <t>Rozvádzač R2.3</t>
  </si>
  <si>
    <t>ROZ-R2.3</t>
  </si>
  <si>
    <t>Rozvodnicová skriňa RZG-N-2S28 (produkt je možné nahradiť ekvivalentom min. takých kvalít, alebo lepších)</t>
  </si>
  <si>
    <t>Rozvádzač R2.4</t>
  </si>
  <si>
    <t>ROZ-R2.4</t>
  </si>
  <si>
    <t>Istič LTE-20C-3 (produkt je možné nahradiť ekvivalentom min. takých kvalít, alebo lepších)</t>
  </si>
  <si>
    <t>Rozvodnicová skriňa RZG-Z-4S56 (produkt je možné nahradiť ekvivalentom min. takých kvalít, alebo lepších)</t>
  </si>
  <si>
    <t>Rozvádzač R3.1</t>
  </si>
  <si>
    <t>ROZ-R3.1</t>
  </si>
  <si>
    <t>Rozvodnicová skriňa RZG-N-3S42 (produkt je možné nahradiť ekvivalentom min. takých kvalít, alebo lepších)</t>
  </si>
  <si>
    <t>Rozvádzač R.OSV1</t>
  </si>
  <si>
    <t>ROZ-R.OSV1</t>
  </si>
  <si>
    <t>Nástenná rozvádzačová skriňa NP66-0705030 (produkt je možné nahradiť ekvivalentom min. takých kvalít, alebo lepších)</t>
  </si>
  <si>
    <t>Príruba PD-NP-KD4514 (produkt je možné nahradiť ekvivalentom min. takých kvalít, alebo lepších)</t>
  </si>
  <si>
    <t>Káblová priechodka PD-V-CG27-IP66 (produkt je možné nahradiť ekvivalentom min. takých kvalít, alebo lepších)</t>
  </si>
  <si>
    <t>Modulárné lišty PD-NP-M07 (produkt je možné nahradiť ekvivalentom min. takých kvalít, alebo lepších)</t>
  </si>
  <si>
    <t>Kryt PD-M-KMV01505 (produkt je možné nahradiť ekvivalentom min. takých kvalít, alebo lepších)</t>
  </si>
  <si>
    <t>Kryt PD-M-KM02005 (produkt je možné nahradiť ekvivalentom min. takých kvalít, alebo lepších)</t>
  </si>
  <si>
    <t>Krajné kryty PD-NP-KMK05 (produkt je možné nahradiť ekvivalentom min. takých kvalít, alebo lepších)</t>
  </si>
  <si>
    <t>Zvislý krajný kryt PD-NP-KMM07 (produkt je možné nahradiť ekvivalentom min. takých kvalít, alebo lepších)</t>
  </si>
  <si>
    <t>„U“ lišta PD-M-L35-VU05 (produkt je možné nahradiť ekvivalentom min. takých kvalít, alebo lepších)</t>
  </si>
  <si>
    <t>Rozvádzač R.UPS</t>
  </si>
  <si>
    <t>ROZ-R.UPS</t>
  </si>
  <si>
    <t>Prúdový chránič s nadprúdovou ochranou OLI-16B-1N-030A (produkt je možné nahradiť ekvivalentom min. takých kvalít, alebo lepších)</t>
  </si>
  <si>
    <t>Sieťový prepínač čierna 4-pólové 40 A 415 V/AC 3KC64242TA200TA3 (produkt je možné nahradiť ekvivalentom min. takých kvalít, alebo lepších)</t>
  </si>
  <si>
    <t>Záložný napájací zdroj UPS powerwat1 10-30 kVA, 28 Ah, 8kW, 54min (produkt je možné nahradiť ekvivalentom min. takých kvalít, alebo lepších)</t>
  </si>
  <si>
    <t>Rozvádzač RV10</t>
  </si>
  <si>
    <t>ROZ-RV10</t>
  </si>
  <si>
    <t>* Výzbroj rozvádzača RV10 je len odhadovaná, presné typy istiacich prvkov a špecifikácia budú určenné pri realizácii na stavbe</t>
  </si>
  <si>
    <t>Ukončenie vodičov v rozvádzačoch a zariadeniach</t>
  </si>
  <si>
    <t>UKONC</t>
  </si>
  <si>
    <t>Ukončenie vodičov v rozvádzač. vč. zapojenia a vodičovej koncovky do 2,5 mm2</t>
  </si>
  <si>
    <t>Ukončenie vodičov v rozvádzač. vč. zapojenia a vodičovej koncovky do 6 mm2</t>
  </si>
  <si>
    <t>Ukončenie vodičov v rozvádzač. vč. zapojenia a vodičovej koncovky do 16 mm2</t>
  </si>
  <si>
    <t>Ukončenie vodičov v rozvádzač. vč. zapojenia a vodičovej koncovky do 70 mm2</t>
  </si>
  <si>
    <t>Ukončenie vodičov v rozvádzač. vč. zapojenia a vodičovej koncovky do 150 mm2</t>
  </si>
  <si>
    <t>Núdzové osvetlenie</t>
  </si>
  <si>
    <t>NO</t>
  </si>
  <si>
    <t>"TYP 1" SEC C.TRENDLUX2 EL antipanik (550 lm; 6.3 W) - prisadené na strop (produkt je možné nahradiť ekvivalentom min. takých kvalít, alebo lepších)</t>
  </si>
  <si>
    <t>"TYP 2" SEC C.TRENDLUX2+2xLED EL (110 lm; 6.3 W) - prisadené na stenu (produkt je možné nahradiť ekvivalentom min. takých kvalít, alebo lepších)</t>
  </si>
  <si>
    <t>"TYP 3" SEC C.ARRIXLUX2-B-1xLED EL (110 lm; 6.3 W) - prisadené na stenu (produkt je možné nahradiť ekvivalentom min. takých kvalít, alebo lepších)</t>
  </si>
  <si>
    <t>"TYP 4" SEC C.PERUN2 EL antipanik (2415 lm; 20 W) - uchytené o nosníkový systém v halách (produkt je možné nahradiť ekvivalentom min. takých kvalít, alebo lepších)</t>
  </si>
  <si>
    <t>"TYP 5" SEC C.TRENDLUX2 EL antipanik (550 lm; 6.3 W) - prisadené na stenu (produkt je možné nahradiť ekvivalentom min. takých kvalít, alebo lepších)</t>
  </si>
  <si>
    <t>"TYP 6" SEC C.TRENDLUX2TOP EL (550 lm; 6.3 W) - prisadené na strop (produkt je možné nahradiť ekvivalentom min. takých kvalít, alebo lepších)</t>
  </si>
  <si>
    <t>"TYP 7" SEC C.EXITLUX EL (420 lm; 5.0 W) - prisadené na stenu (produkt je možné nahradiť ekvivalentom min. takých kvalít, alebo lepších)</t>
  </si>
  <si>
    <t>"TYP 8" EATON eLLK 92 EL LED 400A V-CG-S (1350 lm; 29 W) - prisadené na stenu a strop (produkt je možné nahradiť ekvivalentom min. takých kvalít, alebo lepších)</t>
  </si>
  <si>
    <t xml:space="preserve">PIKTOGRAM ŠÍPKA DOPRAVA </t>
  </si>
  <si>
    <t xml:space="preserve">PIKTOGRAM ŠÍPKA DOĽAVA </t>
  </si>
  <si>
    <t xml:space="preserve">PIKTOGRAM ŠÍPKA DOLE </t>
  </si>
  <si>
    <t xml:space="preserve">PIKTOGRAM HASIACI PRÍSTROJ </t>
  </si>
  <si>
    <t>PIKTOGRAM HYDRANT</t>
  </si>
  <si>
    <t>PIKTOGRAM ZÁVESNÝ OBOJSTRANNÝ ŠÍPKA DOĽAVA / DOPRAVA</t>
  </si>
  <si>
    <t>PIKTOGRAM ZÁVESNÝ JEDNOSTRANNÝ ŠÍPKA DOLE</t>
  </si>
  <si>
    <t>SEC CBS EL EPS 2000DS - 4 výstupné okruhy (produkt je možné nahradiť ekvivalentom min. takých kvalít, alebo lepších)</t>
  </si>
  <si>
    <t>Inštalačná krabica T 100 ED 6-5  (produkt je možné nahradiť ekvivalentom min. takých kvalít, alebo lepších)</t>
  </si>
  <si>
    <t>Poistkový spodok TE-FH 520 (produkt je možné nahradiť ekvivalentom min. takých kvalít, alebo lepších)</t>
  </si>
  <si>
    <t>Poistka trubičková FSF 5x20 200mA 250V (produkt je možné nahradiť ekvivalentom min. takých kvalít, alebo lepších)</t>
  </si>
  <si>
    <t>Oživenie systému</t>
  </si>
  <si>
    <t>Hlavné osvetlenie interiér</t>
  </si>
  <si>
    <t>HO</t>
  </si>
  <si>
    <t>"TYP 1" SYLVANIA ST SUR EL IP54 R 2500 2CCT D W (2498 lm; 23,5.0 W)  (produkt je možné nahradiť ekvivalentom min. takých kvalít, alebo lepších)</t>
  </si>
  <si>
    <t>"TYP 2" LEDVANCE DL SLIM EL DN 155 12 W 4000 K WT + DL SLIM FRAME DN 155 WT (1020 lm; 12.0 W)  (produkt je možné nahradiť ekvivalentom min. takých kvalít, alebo lepších)</t>
  </si>
  <si>
    <t>"TYP 3" LEDVANCE DL SLIM EL DN 210 18 W 4000 K WT + DL SLIM FRAME DN 210 WT (1530 lm; 18.0 W)  (produkt je možné nahradiť ekvivalentom min. takých kvalít, alebo lepších)</t>
  </si>
  <si>
    <t>"TYP 4" TRILUX Mirona Fit EL TB LED52000-840 ETDD (53296 lm; 315.0 W) + konzola na prisadenú montáž  (produkt je možné nahradiť ekvivalentom min. takých kvalít, alebo lepších)</t>
  </si>
  <si>
    <t>"TYP 5" TRILUX Mirona Fit EL TB LED70000-840 ETDD (71594 lm; 425.0 W)+ konzola na prisadenú montáž  (produkt je možné nahradiť ekvivalentom min. takých kvalít, alebo lepších)</t>
  </si>
  <si>
    <t>"TYP 6" TRILUX Mirona Fit EL TB LED52000-850 ETDD (53296 lm; 315.0 W) + konzola na prisadenú montáž  (produkt je možné nahradiť ekvivalentom min. takých kvalít, alebo lepších)</t>
  </si>
  <si>
    <t>Ochranný kôš/kryt na svietidlá do športoviska pre svietidlá Mirona Fit EL TB  (produkt je možné nahradiť ekvivalentom min. takých kvalít, alebo lepších)</t>
  </si>
  <si>
    <t>Riadiaci systém LiveLink EL Premium DALI - riadenie svietidiel na športoviskách  (produkt je možné nahradiť ekvivalentom min. takých kvalít, alebo lepších)</t>
  </si>
  <si>
    <t>Oživenie / nastavenia systéme riadenia DALI podľa požiadaviek investora  (produkt je možné nahradiť ekvivalentom min. takých kvalít, alebo lepších)</t>
  </si>
  <si>
    <t>"TYP 7" LEDVANCE PL PFM 600 EL UGR19 30 W 4000 K + SURFACE MOUNT KIT H70 (3600 lm; 30.0 W)  (produkt je možné nahradiť ekvivalentom min. takých kvalít, alebo lepších)</t>
  </si>
  <si>
    <t>"TYP 8" LEDVANCE PL PFM 600 EL UGR19 36 W 4000 K + SURFACE MOUNT KIT H70 (4320 lm; 36.0 W)  (produkt je možné nahradiť ekvivalentom min. takých kvalít, alebo lepších)</t>
  </si>
  <si>
    <t>"TYP 9" LEDVANCE SF CIRCULAR 400 EL S 24 W 4000 K IP44 WT (1920 lm; 18.0 W)  (produkt je možné nahradiť ekvivalentom min. takých kvalít, alebo lepších)</t>
  </si>
  <si>
    <t>"TYP 10" SYLVANIA LED STRIP EL 1000 17W-840  (2341 lm; 16.9 W)  (produkt je možné nahradiť ekvivalentom min. takých kvalít, alebo lepších)</t>
  </si>
  <si>
    <t>"TYP 11" HELIO MULTILINE 111 EL CC-S 140W 4000K d=1756mm, Adjust, vr.závesov a prívodu l=5m (10706 lm; 149.0 W)  (produkt je možné nahradiť ekvivalentom min. takých kvalít, alebo lepších)</t>
  </si>
  <si>
    <t>"TYP 12" HELIO MULTILINE 111 EL CC-S 105W 4000K d=1506mm, Adjust, vr.závesov a prívodu l=5m (8134 lm; 111.0 W)  (produkt je možné nahradiť ekvivalentom min. takých kvalít, alebo lepších)</t>
  </si>
  <si>
    <t>"TYP 13" LEDVANCE LN SF EL IP44 1200 36 W 4000 K WT (4000 lm; 36.0 W)  (produkt je možné nahradiť ekvivalentom min. takých kvalít, alebo lepších)</t>
  </si>
  <si>
    <t>"TYP 14" LEDVANCE DP 1200 EL 32W 840 IP65 GY (4400 lm; 32.0 W)  (produkt je možné nahradiť ekvivalentom min. takých kvalít, alebo lepších)</t>
  </si>
  <si>
    <t>"TYP15" PHILIPS BVP110 EL LED42/NW S (4200 lm; 38.0 W)  (produkt je možné nahradiť ekvivalentom min. takých kvalít, alebo lepších)</t>
  </si>
  <si>
    <t>"TYP16" PHILIPS SP531P EL L1130 1 xLED15S/840 NOC LF1 (1500 lm; 14.6 W)  (produkt je možné nahradiť ekvivalentom min. takých kvalít, alebo lepších)</t>
  </si>
  <si>
    <t>"TYP17" PHILIPS SP531P EL L1410 1 xLED19S/840 NOC LE1 (1900 lm; 17.8 W)  (produkt je možné nahradiť ekvivalentom min. takých kvalít, alebo lepších)</t>
  </si>
  <si>
    <t>"TYP17" PHILIPS SP531P EL L1410 1 xLED19S/840 NOC LF1 (1900 lm; 17.8 W)  (produkt je možné nahradiť ekvivalentom min. takých kvalít, alebo lepších)</t>
  </si>
  <si>
    <t>"TYP17" PHILIPS SP531P EL L1410 1 xLED19S/840 NOC LF2 (1900 lm; 17.8 W)  (produkt je možné nahradiť ekvivalentom min. takých kvalít, alebo lepších)</t>
  </si>
  <si>
    <t>"TYP18" PHILIPS SP531P EL L1410 1 xLED31S/840 NOC LE1 (3100 lm; 32.0 W)  (produkt je možné nahradiť ekvivalentom min. takých kvalít, alebo lepších)</t>
  </si>
  <si>
    <t>"TYP18" PHILIPS SP531P EL L1410 1 xLED31S/840 NOC LF1 (3100 lm; 32.0 W)  (produkt je možné nahradiť ekvivalentom min. takých kvalít, alebo lepších)</t>
  </si>
  <si>
    <t>"TYP18" PHILIPS SP531P EL L1410 1 xLED31S/840 NOC LF2 (3100 lm; 32.0 W)  (produkt je možné nahradiť ekvivalentom min. takých kvalít, alebo lepších)</t>
  </si>
  <si>
    <t>"TYP18" PHILIPS SP531P EL L1410 1 xLED31S/840 NOC BV (3100 lm; 32.0 W)</t>
  </si>
  <si>
    <t>Bleskozvod a uzemnenie</t>
  </si>
  <si>
    <t>BLESK+UZEM</t>
  </si>
  <si>
    <t>Pásovina- FT,  balenie 30 m,  5052 DIN 30X3.5 (produkt je možné nahradiť ekvivalentom min. takých kvalít, alebo lepších)</t>
  </si>
  <si>
    <t>Priečna svorka 250 A-FT  (produkt je možné nahradiť ekvivalentom min. takých kvalít, alebo lepších)</t>
  </si>
  <si>
    <t>Rozpojovací dielec 233 8 (produkt je možné nahradiť ekvivalentom min. takých kvalít, alebo lepších)</t>
  </si>
  <si>
    <t>Krížová svorka 256 S6 FT (produkt je možné nahradiť ekvivalentom min. takých kvalít, alebo lepších)</t>
  </si>
  <si>
    <t>Pripájací bod uzemnenia s osou 205 DG L180 V4A (produkt je možné nahradiť ekvivalentom min. takých kvalít, alebo lepších)</t>
  </si>
  <si>
    <t>Kruhový vodič RD 10 (produkt je možné nahradiť ekvivalentom min. takých kvalít, alebo lepších)</t>
  </si>
  <si>
    <t>Kruhový vodič RD 10-PVC (produkt je možné nahradiť ekvivalentom min. takých kvalít, alebo lepších)</t>
  </si>
  <si>
    <t>Kruhový vodič RD 8-ALU (produkt je možné nahradiť ekvivalentom min. takých kvalít, alebo lepších)</t>
  </si>
  <si>
    <t>Strešné držiaky vedenia 165 MBG-8-10 (produkt je možné nahradiť ekvivalentom min. takých kvalít, alebo lepších)</t>
  </si>
  <si>
    <t>Adaptér na strešný držiak 165 MBG UH (produkt je možné nahradiť ekvivalentom min. takých kvalít, alebo lepších)</t>
  </si>
  <si>
    <t>Držiak vedenia 177 30 M8 (produkt je možné nahradiť ekvivalentom min. takých kvalít, alebo lepších)</t>
  </si>
  <si>
    <t>Držiak vedenia 177 55 M8 (produkt je možné nahradiť ekvivalentom min. takých kvalít, alebo lepších)</t>
  </si>
  <si>
    <t>Dilatačný diel 172 AR (produkt je možné nahradiť ekvivalentom min. takých kvalít, alebo lepších)</t>
  </si>
  <si>
    <t>Rýchlospojka Vario 249 B ST (produkt je možné nahradiť ekvivalentom min. takých kvalít, alebo lepších)</t>
  </si>
  <si>
    <t>Koncový dielec 280 8-10 (produkt je možné nahradiť ekvivalentom min. takých kvalít, alebo lepších)</t>
  </si>
  <si>
    <t>Svorka 272 14 (produkt je možné nahradiť ekvivalentom min. takých kvalít, alebo lepších)</t>
  </si>
  <si>
    <t>Strešná priechodka 330 K (produkt je možné nahradiť ekvivalentom min. takých kvalít, alebo lepších)</t>
  </si>
  <si>
    <t>Rýchlospojka 249 8-10 VA (produkt je možné nahradiť ekvivalentom min. takých kvalít, alebo lepších)</t>
  </si>
  <si>
    <t>Prepojovacia svorka 5002 N-VA (produkt je možné nahradiť ekvivalentom min. takých kvalít, alebo lepších)</t>
  </si>
  <si>
    <t>Číselný štítok 311 N-ALU 8-10 (produkt je možné nahradiť ekvivalentom min. takých kvalít, alebo lepších)</t>
  </si>
  <si>
    <t>Izolovaný vodič isCon Pro+ 75 SW (produkt je možné nahradiť ekvivalentom min. takých kvalít, alebo lepších)</t>
  </si>
  <si>
    <t>Príchytka Star-Quick SQ-20 SW (produkt je možné nahradiť ekvivalentom min. takých kvalít, alebo lepších)</t>
  </si>
  <si>
    <t>Držiak vedenia isCon H VA (produkt je možné nahradiť ekvivalentom min. takých kvalít, alebo lepších)</t>
  </si>
  <si>
    <t>Izolovaný zvodový stožiar isFang IN 4000 (produkt je možné nahradiť ekvivalentom min. takých kvalít, alebo lepších)</t>
  </si>
  <si>
    <t>Nosič isFang isFang TS40-50 (produkt je možné nahradiť ekvivalentom min. takých kvalít, alebo lepších)</t>
  </si>
  <si>
    <t>Nosič isFang pre montáž na stenu isFang TW30 (produkt je možné nahradiť ekvivalentom min. takých kvalít, alebo lepších)</t>
  </si>
  <si>
    <t>Spojovací prvok isCon connect (produkt je možné nahradiť ekvivalentom min. takých kvalít, alebo lepších)</t>
  </si>
  <si>
    <t>Prípojka potenciálu isCon PAE (produkt je možné nahradiť ekvivalentom min. takých kvalít, alebo lepších)</t>
  </si>
  <si>
    <t>Podstavec F-FIX-JUNIOR (produkt je možné nahradiť ekvivalentom min. takých kvalít, alebo lepších)</t>
  </si>
  <si>
    <t>Zachytávacia tyč 101 VL2000 (produkt je možné nahradiť ekvivalentom min. takých kvalít, alebo lepších)</t>
  </si>
  <si>
    <t>Systém FangFix F-FIX-16 (produkt je možné nahradiť ekvivalentom min. takých kvalít, alebo lepších)</t>
  </si>
  <si>
    <t>Zachytávacia tyč 101 VL2500 (produkt je možné nahradiť ekvivalentom min. takých kvalít, alebo lepších)</t>
  </si>
  <si>
    <t>Betónový podstavec 10 kg F-FIX-S10 (produkt je možné nahradiť ekvivalentom min. takých kvalít, alebo lepších)</t>
  </si>
  <si>
    <t xml:space="preserve">Káble </t>
  </si>
  <si>
    <t>KABEL</t>
  </si>
  <si>
    <t>Kábel pevný CHKE-R-J 2x1,5 (B2cas1d1a1) bezhalogénový  (produkt je možné nahradiť ekvivalentom min. takých kvalít, alebo lepších)</t>
  </si>
  <si>
    <t>Kábel pevný CHKE-R-J 3x1,5 (B2cas1d1a1) bezhalogénový (produkt je možné nahradiť ekvivalentom min. takých kvalít, alebo lepších)</t>
  </si>
  <si>
    <t>Kábel pevný CHKE-R-O 3x1,5 (B2cas1d1a1) bezhalogénový  (produkt je možné nahradiť ekvivalentom min. takých kvalít, alebo lepších)</t>
  </si>
  <si>
    <t>Kábel pevný CHKE-R-J 3x2,5 (B2cas1d1a1) bezhalogénový (produkt je možné nahradiť ekvivalentom min. takých kvalít, alebo lepších)</t>
  </si>
  <si>
    <t>Kábel pevný CHKE-R-J 5x1,5 (B2cas1d1a1) bezhalogénový (produkt je možné nahradiť ekvivalentom min. takých kvalít, alebo lepších)</t>
  </si>
  <si>
    <t>Kábel pevný CHKE-R-J 5x2,5 (B2cas1d1a1) bezhalogénový (produkt je možné nahradiť ekvivalentom min. takých kvalít, alebo lepších)</t>
  </si>
  <si>
    <t>Kábel pevný CHKE-R-J 5x4 (B2cas1d1a1) bezhalogénový (produkt je možné nahradiť ekvivalentom min. takých kvalít, alebo lepších)</t>
  </si>
  <si>
    <t>Kábel pevný CHKE-R-J 5x6 (B2cas1d1a1) bezhalogénový (produkt je možné nahradiť ekvivalentom min. takých kvalít, alebo lepších)</t>
  </si>
  <si>
    <t>Kábel pevný CHKE-R-J 5x10 (B2cas1d1a1) bezhalogénový (produkt je možné nahradiť ekvivalentom min. takých kvalít, alebo lepších)</t>
  </si>
  <si>
    <t>Kábel pevný CHKE-R-J 5x16 (B2cas1d1a1) bezhalogénový (produkt je možné nahradiť ekvivalentom min. takých kvalít, alebo lepších)</t>
  </si>
  <si>
    <t>Kábel pevný CHKE-R-J 5x70 (B2cas1d1a1) bezhalogénový (produkt je možné nahradiť ekvivalentom min. takých kvalít, alebo lepších)</t>
  </si>
  <si>
    <t>Kábel pevný CHKE-R-J 5x150 (B2cas1d1a1) bezhalogénový (produkt je možné nahradiť ekvivalentom min. takých kvalít, alebo lepších)</t>
  </si>
  <si>
    <t>Kábel pevný CHKE-V-J 3x1,5 FE180/PS60 B2cas1d1a1 s funkčnou odolnosťou (produkt je možné nahradiť ekvivalentom min. takých kvalít, alebo lepších)</t>
  </si>
  <si>
    <t>Kábel pevný CHKE-V-J 3x2,5 FE180/PS60 B2cas1d1a1 s funkčnou odolnosťou (produkt je možné nahradiť ekvivalentom min. takých kvalít, alebo lepších)</t>
  </si>
  <si>
    <t>Kábel pevný CHKE-V-J 5x2,5 FE180/PS60 B2cas1d1a1 s funkčnou odolnosťou (produkt je možné nahradiť ekvivalentom min. takých kvalít, alebo lepších)</t>
  </si>
  <si>
    <t>Kábel pevný CHKE-V-J 5x6 FE180/PS60 B2cas1d1a1 s funkčnou odolnosťou (produkt je možné nahradiť ekvivalentom min. takých kvalít, alebo lepších)</t>
  </si>
  <si>
    <t>Kábel FTP Cat.5E LSOH Dca s1 d2 a1 305m/box SXKD-5E-FTP-LSOH (SOLARIX)</t>
  </si>
  <si>
    <t>Kábblové ukončenia - káblové oká (rôzne priemery), zalysovanie a pod.</t>
  </si>
  <si>
    <t>Ochranné uzemnenie, ochranné pospájanie, doplnkové ochranné pospájanie a ochrana voči prepätiu</t>
  </si>
  <si>
    <t>UZEM</t>
  </si>
  <si>
    <t>Prípojnica vyrovnania potenciálov typ: 1809  (produkt je možné nahradiť ekvivalentom min. takých kvalít, alebo lepších)</t>
  </si>
  <si>
    <t>Prípojnica vyrovnania potenciálov pre vonkajšie prostredie typ: 1809 (produkt je možné nahradiť ekvivalentom min. takých kvalít, alebo lepších)</t>
  </si>
  <si>
    <t>Ekvipotenciálna svorkovnica EVP-SK s krytom (do podružných rozvádzačov) (produkt je možné nahradiť ekvivalentom min. takých kvalít, alebo lepších)</t>
  </si>
  <si>
    <t>Svorka ZS 4 uzemňovacia na batérie (produkt je možné nahradiť ekvivalentom min. takých kvalít, alebo lepších)</t>
  </si>
  <si>
    <t>Svorka uzemňovacia ZSA16 , BS ZS16 BERNARD (produkt je možné nahradiť ekvivalentom min. takých kvalít, alebo lepších)</t>
  </si>
  <si>
    <t>Pásik k svorke Bernard ZSA 16  750mm, 0,5m (produkt je možné nahradiť ekvivalentom min. takých kvalít, alebo lepších)</t>
  </si>
  <si>
    <t>H07Z-K 6 ZŹ (produkt je možné nahradiť ekvivalentom min. takých kvalít, alebo lepších)</t>
  </si>
  <si>
    <t>H07Z-K 16 ZŽ (produkt je možné nahradiť ekvivalentom min. takých kvalít, alebo lepších)</t>
  </si>
  <si>
    <t>H07Z-K 25 ZŽ (produkt je možné nahradiť ekvivalentom min. takých kvalít, alebo lepších)</t>
  </si>
  <si>
    <t xml:space="preserve">Kruhový vodič RD 8-ALU (produkt je možné nahradiť ekvivalentom min. takých kvalít, alebo lepších) </t>
  </si>
  <si>
    <t>Držiak pre hruhový vodič RD 8-10 mm typ: 113 Z8-10 (produkt je možné nahradiť ekvivalentom min. takých kvalít, alebo lepších)</t>
  </si>
  <si>
    <t>Prepäťová ochrana V20-1+NPE-280 (produkt je možné nahradiť ekvivalentom min. takých kvalít, alebo lepších)</t>
  </si>
  <si>
    <t>Prepäťová ochrana V20-3+NPE-280 (produkt je možné nahradiť ekvivalentom min. takých kvalít, alebo lepších)</t>
  </si>
  <si>
    <t>Odbočná krabica typ: T 350 OE HD TR  (produkt je možné nahradiť ekvivalentom min. takých kvalít, alebo lepších)</t>
  </si>
  <si>
    <t>Pásik k svorke Bernard ZSA 16  750mm (produkt je možné nahradiť ekvivalentom min. takých kvalít, alebo lepších)</t>
  </si>
  <si>
    <t>Vypínače, zásuvky a príslušenstvo</t>
  </si>
  <si>
    <t>ZAS+VYP</t>
  </si>
  <si>
    <t xml:space="preserve">VYPÍNAČ 10A/230V, ZAPUSTENÁ MONTÁŽ, IP20, RAD.1 </t>
  </si>
  <si>
    <t xml:space="preserve">VYPÍNAČ 10A/230V, ZAPUSTENÁ MONTÁŽ, IP20, RAD.6 </t>
  </si>
  <si>
    <t xml:space="preserve">VYPÍNAČ 10A/230V, POVRCHOVÁ MONTÁŽ, IP44, RAD.1 </t>
  </si>
  <si>
    <t xml:space="preserve">VYPÍNAČ 10A/230V, POVRCHOVÁ MONTÁŽ, IP44, RAD.5 </t>
  </si>
  <si>
    <t xml:space="preserve">VYPÍNAČ 10A/230V, POVRCHOVÁ MONTÁŽ, IP44, RAD.5B </t>
  </si>
  <si>
    <t xml:space="preserve">VYPÍNAČ 10A/230V, POVRCHOVÁ MONTÁŽ, IP44, RAD.6 </t>
  </si>
  <si>
    <t>ZÁSUVKA 16A/230V, ZAPUSTENÁ MONTÁŽ, IP20</t>
  </si>
  <si>
    <t>ZÁSUVKA DVOJITÁ 16A/230V, ZAPUSTENÁ MONTÁŽ, IP20</t>
  </si>
  <si>
    <t>1x ZÁSUVKA 16A/230V, POVRCHOVÁ MONTÁŽ, IP44 (1-RÁMIK)</t>
  </si>
  <si>
    <t>2x ZÁSUVKA 16A/230V, POVRCHOVÁ MONTÁŽ, IP44 (2-RÁMIK)</t>
  </si>
  <si>
    <t>3x ZÁSUVKA 16A/230V, POVRCHOVÁ MONTÁŽ, IP44 (3-RÁMIK)</t>
  </si>
  <si>
    <t>ZÁSUVKA DÁTOVÁ 2xRJ45, ZAPUSTENÁ MONTÁŽ, IP20</t>
  </si>
  <si>
    <t>1-RÁMIK</t>
  </si>
  <si>
    <t>2-RÁMIK</t>
  </si>
  <si>
    <t>4-RÁMIK</t>
  </si>
  <si>
    <t>SVORKA typ 2x2,5, 3x2,5, 5x2,5 (WAGO)</t>
  </si>
  <si>
    <t>INŠTALAČNÁ KRABICA POD OMIETKU</t>
  </si>
  <si>
    <t>INŠTALAČNÁ KRABICA NA OMIETKU</t>
  </si>
  <si>
    <t>Inštalačná krabica do SDK 1-násobná</t>
  </si>
  <si>
    <t>Inštalačná krabica do SDK 2-násobná</t>
  </si>
  <si>
    <t>Inštalačná krabica do SDK 4-násobná</t>
  </si>
  <si>
    <t>Tlačítko GW42201 červené STOP núdzové a požiarne IP55 (produkt je možné nahradiť ekvivalentom min. takých kvalít, alebo lepších)</t>
  </si>
  <si>
    <t>Hlavica ovládacia núdzového zastavenia M22-PV/KC11/IY 216525 v skrinke (produkt je možné nahradiť ekvivalentom min. takých kvalít, alebo lepších)</t>
  </si>
  <si>
    <t>Rozvodnica zásuvková 632.3122 2x230V 1x16A+1x32A/400V 5P (produkt je možné nahradiť ekvivalentom min. takých kvalít, alebo lepších)</t>
  </si>
  <si>
    <t>Senzory</t>
  </si>
  <si>
    <t>SENZOR</t>
  </si>
  <si>
    <t>B.E.G. BL-2-FC EL + montážny set na povrch – pohybový detektor (produkt je možné nahradiť ekvivalentom min. takých kvalít, alebo lepších)</t>
  </si>
  <si>
    <t>B.E.G. PD2-M-1C-SM EL – prítomnostný detektor (produkt je možné nahradiť ekvivalentom min. takých kvalít, alebo lepších)</t>
  </si>
  <si>
    <t>B.E.G. PD4-S-SM EL – prítomnostný detektor (produkt je možné nahradiť ekvivalentom min. takých kvalít, alebo lepších)</t>
  </si>
  <si>
    <t>B.E.G. PD4N-1C-SM EL – pohybový detektor (produkt je možné nahradiť ekvivalentom min. takých kvalít, alebo lepších)</t>
  </si>
  <si>
    <t>B.E.G. PD4-M-1C-SM EL – prítomnostný detektor (produkt je možné nahradiť ekvivalentom min. takých kvalít, alebo lepších)</t>
  </si>
  <si>
    <t>B.E.G. diaľkový ovládač - IR-BL-EL (produkt je možné nahradiť ekvivalentom min. takých kvalít, alebo lepších)</t>
  </si>
  <si>
    <t>B.E.G. diaľkový ovládač - IR-PD-1C-E-EL (produkt je možné nahradiť ekvivalentom min. takých kvalít, alebo lepších)</t>
  </si>
  <si>
    <t>B.E.G. Idiaľkový ovládač - R-PD3/4N-1C-E-EL (produkt je možné nahradiť ekvivalentom min. takých kvalít, alebo lepších)</t>
  </si>
  <si>
    <t>Uchytenie káblov, vodičov - rúrky, príchytky, káblové žľaby a pod...</t>
  </si>
  <si>
    <t>RUR+ZLAB</t>
  </si>
  <si>
    <t>Káblový žľab RKS- Magic typ RKSM 615 FS (produkt je možné nahradiť ekvivalentom min. takých kvalít, alebo lepších)</t>
  </si>
  <si>
    <t>Stredový záves typ MAH 60 150 FS (produkt je možné nahradiť ekvivalentom min. takých kvalít, alebo lepších)</t>
  </si>
  <si>
    <t>Oblúk 90° typ RB 90 615 FS (produkt je možné nahradiť ekvivalentom min. takých kvalít, alebo lepších)</t>
  </si>
  <si>
    <t>Káblový žľab RKS- Magic typ RKSM 620 FS (produkt je možné nahradiť ekvivalentom min. takých kvalít, alebo lepších)</t>
  </si>
  <si>
    <t>Stredový záves typ MAH 60 200 FS (produkt je možné nahradiť ekvivalentom min. takých kvalít, alebo lepších)</t>
  </si>
  <si>
    <t>Oblúk 90° typ RB 90 620 FS (produkt je možné nahradiť ekvivalentom min. takých kvalít, alebo lepších)</t>
  </si>
  <si>
    <t>Redukčný uholník/zakončenie typ RWEB 620 FS (produkt je možné nahradiť ekvivalentom min. takých kvalít, alebo lepších)</t>
  </si>
  <si>
    <t>Káblový žľab RKS- Magic typ RKSM 630 FS (produkt je možné nahradiť ekvivalentom min. takých kvalít, alebo lepších)</t>
  </si>
  <si>
    <t>Stredový záves typ MAH 60 300 FS (produkt je možné nahradiť ekvivalentom min. takých kvalít, alebo lepších)</t>
  </si>
  <si>
    <t>Oblúk 90° RB 90 630 FS (produkt je možné nahradiť ekvivalentom min. takých kvalít, alebo lepších)</t>
  </si>
  <si>
    <t>Káblový žľab RKS- Magic typ RKSM 650 FS (produkt je možné nahradiť ekvivalentom min. takých kvalít, alebo lepších)</t>
  </si>
  <si>
    <t>Profil U typ US 3 50 FS (produkt je možné nahradiť ekvivalentom min. takých kvalít, alebo lepších)</t>
  </si>
  <si>
    <t>Podložka typ WS M10 D20 G (produkt je možné nahradiť ekvivalentom min. takých kvalít, alebo lepších)</t>
  </si>
  <si>
    <t>Šesťhranná matica HN M10 G (produkt je možné nahradiť ekvivalentom min. takých kvalít, alebo lepších)</t>
  </si>
  <si>
    <t>Podložka veľká typ WS M6 G25 G (produkt je možné nahradiť ekvivalentom min. takých kvalít, alebo lepších)</t>
  </si>
  <si>
    <t>Oblúk 90° typ RB 90 650 FS (produkt je možné nahradiť ekvivalentom min. takých kvalít, alebo lepších)</t>
  </si>
  <si>
    <t>Uhlová spojka typ RWVL 60 FS (produkt je možné nahradiť ekvivalentom min. takých kvalít, alebo lepších)</t>
  </si>
  <si>
    <t>Redukčný uholník/zakončenie typ RWEB 650 FS (produkt je možné nahradiť ekvivalentom min. takých kvalít, alebo lepších)</t>
  </si>
  <si>
    <t>Závitová tyč typ TR M10 1M G (produkt je možné nahradiť ekvivalentom min. takých kvalít, alebo lepších)</t>
  </si>
  <si>
    <t>Natĺkacia kotva ES typ ES M 10x40 (produkt je možné nahradiť ekvivalentom min. takých kvalít, alebo lepších)</t>
  </si>
  <si>
    <t>Skrutka s plochou guľ. Hlavou FRSB 6x12 F (produkt je možné nahradiť ekvivalentom min. takých kvalít, alebo lepších)</t>
  </si>
  <si>
    <t>Káblový rebrík SLG 630 NS 6 FT (produkt je možné nahradiť ekvivalentom min. takých kvalít, alebo lepších)</t>
  </si>
  <si>
    <t>Káblový rebrík SLG 650 NS 6 FT (produkt je možné nahradiť ekvivalentom min. takých kvalít, alebo lepších)</t>
  </si>
  <si>
    <t>Dilatačná spojka LDVG 60 FT (produkt je možné nahradiť ekvivalentom min. takých kvalít, alebo lepších)</t>
  </si>
  <si>
    <t>Úchyt LAL 70 FS (produkt je možné nahradiť ekvivalentom min. takých kvalít, alebo lepších)</t>
  </si>
  <si>
    <t>Kryt káblového žľabu DRL 200 FS (produkt je možné nahradiť ekvivalentom min. takých kvalít, alebo lepších)</t>
  </si>
  <si>
    <t>Rúrka pevná bezhalogénová s rozšír. konc., -25až105°C, HFIRM 16 IEC LG  (produkt je možné nahradiť ekvivalentom min. takých kvalít, alebo lepších)</t>
  </si>
  <si>
    <t>Rúrka pevná bezhalogénová s rozšír. konc., -25až105°C, HFIRM 20 IEC LG (produkt je možné nahradiť ekvivalentom min. takých kvalít, alebo lepších)</t>
  </si>
  <si>
    <t>Rúrka pevná bezhalogénová s rozšír. konc., -25až105°C, HFIRM 25 IEC LG (produkt je možné nahradiť ekvivalentom min. takých kvalít, alebo lepších)</t>
  </si>
  <si>
    <t>Rúrka pevná bezhalogénová s rozšír. konc., -25až105°C, HFIRM 32 IEC LG  (produkt je možné nahradiť ekvivalentom min. takých kvalít, alebo lepších)</t>
  </si>
  <si>
    <t>Rúrka pevná bezhalogénová s rozšír. konc., -25až105°C, HFIRM 50 IEC LG  (produkt je možné nahradiť ekvivalentom min. takých kvalít, alebo lepších)</t>
  </si>
  <si>
    <t>Rúrka pevná bezhalogénová s rozšír. konc., -25až105°C, HFIRM 63 IEC LG  (produkt je možné nahradiť ekvivalentom min. takých kvalít, alebo lepších)</t>
  </si>
  <si>
    <t>Rúrka ohybná bezhalogénová SUPER MONOFLEX 750 N PP, 16mm (produkt je možné nahradiť ekvivalentom min. takých kvalít, alebo lepších)</t>
  </si>
  <si>
    <t>Rúrka ohybná bezhalogénová SUPER MONOFLEX 750 N PP, 20mm (produkt je možné nahradiť ekvivalentom min. takých kvalít, alebo lepších)</t>
  </si>
  <si>
    <t>Rúrka ohybná bezhalogénová SUPER MONOFLEX 750 N PP, 25mm (produkt je možné nahradiť ekvivalentom min. takých kvalít, alebo lepších)</t>
  </si>
  <si>
    <t>Rúrka ohybná bezhalogénová SUPER MONOFLEX 750 N PP, 32mm (produkt je možné nahradiť ekvivalentom min. takých kvalít, alebo lepších)</t>
  </si>
  <si>
    <t>Rúrka ohybná bezhalogénová SUPER MONOFLEX 750 N PP, 50mm (produkt je možné nahradiť ekvivalentom min. takých kvalít, alebo lepších)</t>
  </si>
  <si>
    <t>Rúrka ohybná bezhalogénová SUPER MONOFLEX 750 N PP, 63mm (produkt je možné nahradiť ekvivalentom min. takých kvalít, alebo lepších)</t>
  </si>
  <si>
    <t>Príchytka rúrky bezhalogénová HFS 16 (produkt je možné nahradiť ekvivalentom min. takých kvalít, alebo lepších)</t>
  </si>
  <si>
    <t>Príchytka rúrky bezhalogénová HFS 20 (produkt je možné nahradiť ekvivalentom min. takých kvalít, alebo lepších)</t>
  </si>
  <si>
    <t>Príchytka rúrky bezhalogénová HFS 25 (produkt je možné nahradiť ekvivalentom min. takých kvalít, alebo lepších)</t>
  </si>
  <si>
    <t>Príchytka rúrky bezhalogénová HFS 32 (produkt je možné nahradiť ekvivalentom min. takých kvalít, alebo lepších)</t>
  </si>
  <si>
    <t>Príchytka rúrky bezhalogénová HFS 50 (produkt je možné nahradiť ekvivalentom min. takých kvalít, alebo lepších)</t>
  </si>
  <si>
    <t>Príchytka rúrky bezhalogénová HFS 63 (produkt je možné nahradiť ekvivalentom min. takých kvalít, alebo lepších)</t>
  </si>
  <si>
    <t>Rúrka bezhalogénová UV odolná 20mm (produkt je možné nahradiť ekvivalentom min. takých kvalít, alebo lepších)</t>
  </si>
  <si>
    <t>Rúrka bezhalogénová UV odolná 25mm (produkt je možné nahradiť ekvivalentom min. takých kvalít, alebo lepších)</t>
  </si>
  <si>
    <t>Rúrka bezhalogénová UV odolná 32mm (produkt je možné nahradiť ekvivalentom min. takých kvalít, alebo lepších)</t>
  </si>
  <si>
    <t>Požiarne odolná príchytka X-FB 8 MX (produkt je možné nahradiť ekvivalentom min. takých kvalít, alebo lepších)</t>
  </si>
  <si>
    <t>Požiarne odolná príchytka X-FB 11 MX (produkt je možné nahradiť ekvivalentom min. takých kvalít, alebo lepších)</t>
  </si>
  <si>
    <t>Požiarne odolná príchytka X-FB 16 MX (produkt je možné nahradiť ekvivalentom min. takých kvalít, alebo lepších)</t>
  </si>
  <si>
    <t>Klinec X-P 20 B3 MX BULK (produkt je možné nahradiť ekvivalentom min. takých kvalít, alebo lepších)</t>
  </si>
  <si>
    <t>SONAP príchytka 16-22mm 2056/F (produkt je možné nahradiť ekvivalentom min. takých kvalít, alebo lepších)</t>
  </si>
  <si>
    <t>SONAP príchytka 28-34mm 2056/F (produkt je možné nahradiť ekvivalentom min. takých kvalít, alebo lepších)</t>
  </si>
  <si>
    <t>SONAP príchytka 34-40mm 2056/F (produkt je možné nahradiť ekvivalentom min. takých kvalít, alebo lepších)</t>
  </si>
  <si>
    <t>Beténová záťažová kocka 200x200x80mm (produkt je možné nahradiť ekvivalentom min. takých kvalít, alebo lepších)</t>
  </si>
  <si>
    <t>Narážací záves ZSK316/3 (produkt je možné nahradiť ekvivalentom min. takých kvalít, alebo lepších)</t>
  </si>
  <si>
    <t>Výložník zo steny 200mm (produkt je možné nahradiť ekvivalentom min. takých kvalít, alebo lepších)</t>
  </si>
  <si>
    <t>Fischer TA M8 S/10 kotva pre veľké záťaže 66 mm 12 mm (produkt je možné nahradiť ekvivalentom min. takých kvalít, alebo lepších)</t>
  </si>
  <si>
    <t>Grip 2207028 M15 kovový pozinkovaný (produkt je možné nahradiť ekvivalentom min. takých kvalít, alebo lepších)</t>
  </si>
  <si>
    <t>Grip 2207036 M30 kovový pozinkovaný (produkt je možné nahradiť ekvivalentom min. takých kvalít, alebo lepších)</t>
  </si>
  <si>
    <t>Krabica rozbočovacia A11 85x85x40mm bez vývodiek sivá (produkt je možné nahradiť ekvivalentom min. takých kvalít, alebo lepších)</t>
  </si>
  <si>
    <t>Káblová páska 120 mm x 2,5 mm čierna, 25 ks (produkt je možné nahradiť ekvivalentom min. takých kvalít, alebo lepších)</t>
  </si>
  <si>
    <t xml:space="preserve">bal. </t>
  </si>
  <si>
    <t>Kotviaci a drobný inštalačný materiál</t>
  </si>
  <si>
    <t>Stavebné úpravy</t>
  </si>
  <si>
    <t>STAV</t>
  </si>
  <si>
    <t>Prierazy v stene priemeru do Φ150mm</t>
  </si>
  <si>
    <t>Vyhotovenie protipožiarnych upchávok a presupov</t>
  </si>
  <si>
    <t>CFS-S SIL PROTIPOŽIARNY SILIKÓNOVÝ TMEL (HILTI)  (produkt je možné nahradiť ekvivalentom min. takých kvalít, alebo lepších)</t>
  </si>
  <si>
    <t>CFS-CT PROTIPOŽIARNY NÁTER biely 6kg  (produkt je možné nahradiť ekvivalentom min. takých kvalít, alebo lepších)</t>
  </si>
  <si>
    <t>Hodinové zučtovacie sadzby, ostatné</t>
  </si>
  <si>
    <t>HZS</t>
  </si>
  <si>
    <t>Zabezpečenie pracoviska</t>
  </si>
  <si>
    <t>hod</t>
  </si>
  <si>
    <t>Prenájom plošiny vrátane odvozu a dovozu</t>
  </si>
  <si>
    <t>Prenájom lešenia vrátane odvozu a dovozu</t>
  </si>
  <si>
    <t>Výškové práce</t>
  </si>
  <si>
    <t>Nešpecifikované práce</t>
  </si>
  <si>
    <t>Inžinierska činnosť</t>
  </si>
  <si>
    <t>Funkčné skúšky a zaškolenie obsluhy</t>
  </si>
  <si>
    <t>Príprava ku komplexnej skúške a kontrola  elektroinštalácie</t>
  </si>
  <si>
    <t>Spolupráca s revíznym technikom</t>
  </si>
  <si>
    <t>Projekt skutočného vyhotovenia</t>
  </si>
  <si>
    <t>Prevedenie revíznych skúšok podľa STN 331500-revízny technik</t>
  </si>
  <si>
    <t>Meranie intenzity osvetlenia</t>
  </si>
  <si>
    <t>Doprava materiálu na stavbu</t>
  </si>
  <si>
    <t>PPV - podiel pridružených výkonov</t>
  </si>
  <si>
    <t xml:space="preserve">PD - Podiel dodávok </t>
  </si>
  <si>
    <t>MV - Murárska výpomoc</t>
  </si>
  <si>
    <t>MD - Mimostavenisková doprava</t>
  </si>
  <si>
    <t>Drobný inštalačný materiál</t>
  </si>
  <si>
    <t xml:space="preserve">Odberateľ: </t>
  </si>
  <si>
    <t xml:space="preserve">Spracoval:                                         </t>
  </si>
  <si>
    <t>V module</t>
  </si>
  <si>
    <t>Hlavička1</t>
  </si>
  <si>
    <t>Mena</t>
  </si>
  <si>
    <t>Hlavička2</t>
  </si>
  <si>
    <t>Obdobie</t>
  </si>
  <si>
    <t>Počet des.miest</t>
  </si>
  <si>
    <t>Formát</t>
  </si>
  <si>
    <t xml:space="preserve">Projektant: </t>
  </si>
  <si>
    <t xml:space="preserve">JKSO : </t>
  </si>
  <si>
    <t>Rozpočet</t>
  </si>
  <si>
    <t>Prehľad rozpočtových nákladov v</t>
  </si>
  <si>
    <t xml:space="preserve">Dodávateľ: </t>
  </si>
  <si>
    <t>Čerpanie</t>
  </si>
  <si>
    <t>Súpis vykonaných prác a dodávok v</t>
  </si>
  <si>
    <t>za obdobie</t>
  </si>
  <si>
    <t>Mesiac 2011</t>
  </si>
  <si>
    <t>VK</t>
  </si>
  <si>
    <t>Prehľad kalkulovaných nákladov v</t>
  </si>
  <si>
    <t>Stavba : Šport aréna Malacky</t>
  </si>
  <si>
    <t>VF</t>
  </si>
  <si>
    <t>Objekt : SO 101</t>
  </si>
  <si>
    <t>N</t>
  </si>
  <si>
    <t>Časť : Zdravotechnika</t>
  </si>
  <si>
    <t>Por.</t>
  </si>
  <si>
    <t>Popis položky, stavebného dielu, remesla,</t>
  </si>
  <si>
    <t>Merná</t>
  </si>
  <si>
    <t>Jednotková</t>
  </si>
  <si>
    <t>Konštrukcie</t>
  </si>
  <si>
    <t>Špecifikovaný</t>
  </si>
  <si>
    <t>Spolu</t>
  </si>
  <si>
    <t>Hmotnosť v tonách</t>
  </si>
  <si>
    <t>Suť v tonách</t>
  </si>
  <si>
    <t>Pozícia</t>
  </si>
  <si>
    <t>Vyňatý</t>
  </si>
  <si>
    <t>Vysoká sadzba</t>
  </si>
  <si>
    <t>Nh</t>
  </si>
  <si>
    <t>Klasifikácia</t>
  </si>
  <si>
    <t>Katalógové</t>
  </si>
  <si>
    <t>AC</t>
  </si>
  <si>
    <t>AD</t>
  </si>
  <si>
    <t>Jedn. cena</t>
  </si>
  <si>
    <t>Index JC</t>
  </si>
  <si>
    <t>Index mn.</t>
  </si>
  <si>
    <t>Zaradenie</t>
  </si>
  <si>
    <t>Lev0</t>
  </si>
  <si>
    <t>číslo</t>
  </si>
  <si>
    <t>cen.</t>
  </si>
  <si>
    <t>výkaz-výmer</t>
  </si>
  <si>
    <t>výmera</t>
  </si>
  <si>
    <t>jednotka</t>
  </si>
  <si>
    <t>cena</t>
  </si>
  <si>
    <t>materiál</t>
  </si>
  <si>
    <t>rozpočtované</t>
  </si>
  <si>
    <t>od začiatku</t>
  </si>
  <si>
    <t>dodatok</t>
  </si>
  <si>
    <t>z režimu stavba</t>
  </si>
  <si>
    <t>DPH ( materiál )</t>
  </si>
  <si>
    <t>položky</t>
  </si>
  <si>
    <t>pre tlač</t>
  </si>
  <si>
    <t>produkcie</t>
  </si>
  <si>
    <t>ceny</t>
  </si>
  <si>
    <t>pre KL</t>
  </si>
  <si>
    <t>pozícia</t>
  </si>
  <si>
    <t>PRÁCE A DODÁVKY HSV</t>
  </si>
  <si>
    <t>1 - ZEMNE PRÁCE</t>
  </si>
  <si>
    <t>271</t>
  </si>
  <si>
    <t>110011010</t>
  </si>
  <si>
    <t>Vytýčenie trasy vodovodu, kanalizácie v rovine</t>
  </si>
  <si>
    <t>km</t>
  </si>
  <si>
    <t xml:space="preserve">                    </t>
  </si>
  <si>
    <t>E</t>
  </si>
  <si>
    <t>11001-1010</t>
  </si>
  <si>
    <t>45.11.21</t>
  </si>
  <si>
    <t>EK</t>
  </si>
  <si>
    <t>S</t>
  </si>
  <si>
    <t>001</t>
  </si>
  <si>
    <t>132201202</t>
  </si>
  <si>
    <t>Hĺbenie rýh šírka do 2 m v horn. tr. 3 nad 100 do 1 000 m3</t>
  </si>
  <si>
    <t>13220-1202</t>
  </si>
  <si>
    <t>272</t>
  </si>
  <si>
    <t>132201209</t>
  </si>
  <si>
    <t>Príplatok za lepivosť horniny tr.3 v rýhach š. do 200 cm</t>
  </si>
  <si>
    <t>13220-1209</t>
  </si>
  <si>
    <t>161101101</t>
  </si>
  <si>
    <t>Zvislé premiestnenie výkopu horn. tr. 1-4 nad 1 m do 2,5 m</t>
  </si>
  <si>
    <t>16110-1101</t>
  </si>
  <si>
    <t>45.11.24</t>
  </si>
  <si>
    <t>174201101</t>
  </si>
  <si>
    <t>Zásyp nezhutnený jám, rýh, šachiet alebo okolo objektu</t>
  </si>
  <si>
    <t>17420-1101</t>
  </si>
  <si>
    <t>175101101</t>
  </si>
  <si>
    <t>Obsyp potrubia bez prehodenia sypaniny</t>
  </si>
  <si>
    <t>17510-1101</t>
  </si>
  <si>
    <t>175101109</t>
  </si>
  <si>
    <t>Obsyp potrubia príplatok za prehodenie sypaniny</t>
  </si>
  <si>
    <t>17510-1109</t>
  </si>
  <si>
    <t>583371010</t>
  </si>
  <si>
    <t>Štrkopiesok 0-8 B1</t>
  </si>
  <si>
    <t>14.21.11</t>
  </si>
  <si>
    <t>EZ</t>
  </si>
  <si>
    <t xml:space="preserve">1 - ZEMNE PRÁCE  spolu: </t>
  </si>
  <si>
    <t>4 - VODOROVNÉ KONŠTRUKCIE</t>
  </si>
  <si>
    <t>451541111</t>
  </si>
  <si>
    <t>Lôžko pod potrubie, stoky v otvorenom výkope zo štrkodrvy</t>
  </si>
  <si>
    <t>45154-1111</t>
  </si>
  <si>
    <t>45.21.41</t>
  </si>
  <si>
    <t xml:space="preserve">4 - VODOROVNÉ KONŠTRUKCIE  spolu: </t>
  </si>
  <si>
    <t>8 - RÚROVÉ VEDENIA</t>
  </si>
  <si>
    <t>871241121</t>
  </si>
  <si>
    <t>Montáž potrubia z tlakových rúrok polyetylénových d 90</t>
  </si>
  <si>
    <t>286138550</t>
  </si>
  <si>
    <t>Rúrka PVC tlaková ťažká LPE d 90x 8,2x6000 voda</t>
  </si>
  <si>
    <t>kus</t>
  </si>
  <si>
    <t>25.21.22</t>
  </si>
  <si>
    <t>871313121</t>
  </si>
  <si>
    <t>Montáž potrubia z kanalizačných rúr z PVC v otvorenom výkope do 20% DN 150, tesnenie gum. krúžkami</t>
  </si>
  <si>
    <t>871353121</t>
  </si>
  <si>
    <t>Montáž potrubia z kanalizačných rúr z PVC v otvorenom výkope do 20% DN 200, tesnenie gum. krúžkami</t>
  </si>
  <si>
    <t>87135-3121</t>
  </si>
  <si>
    <t>871373121</t>
  </si>
  <si>
    <t>Montáž potrubia z kanalizačných rúr z PVC v otvorenom výkope do 20% DN 300, tesnenie gum. krúžkami</t>
  </si>
  <si>
    <t>87137-3121</t>
  </si>
  <si>
    <t>286110150</t>
  </si>
  <si>
    <t>Rúrka PVC kanalizačná spoj gum. krúžkom 125x3,2x5000</t>
  </si>
  <si>
    <t>286110200</t>
  </si>
  <si>
    <t>Rúrka PVC kanalizačná spoj gum. krúžkom 160x4,7x5000</t>
  </si>
  <si>
    <t>286110250</t>
  </si>
  <si>
    <t>Rúrka PVC kanalizačná spoj gum. krúžkom 200x5,9x5000</t>
  </si>
  <si>
    <t>286110300</t>
  </si>
  <si>
    <t>Rúrka PVC kanalizačná spoj gum. krúžkom 250x7,3x5000</t>
  </si>
  <si>
    <t>892101111</t>
  </si>
  <si>
    <t>Skúška tesnosti kanalizačného potrubia DN do 200 vodou</t>
  </si>
  <si>
    <t>89210-1111</t>
  </si>
  <si>
    <t>892101112</t>
  </si>
  <si>
    <t>Skúška tesnosti kanalizačného potrubia DN 300 vodou</t>
  </si>
  <si>
    <t>89210-1112</t>
  </si>
  <si>
    <t>892241111</t>
  </si>
  <si>
    <t>Tlaková skúška vodovodného potrubia DN do 80</t>
  </si>
  <si>
    <t>89224-1111</t>
  </si>
  <si>
    <t>892273111</t>
  </si>
  <si>
    <t>Preplachovanie a dezinfekcia vodovodného potrubia DN 80-125</t>
  </si>
  <si>
    <t>89227-3111</t>
  </si>
  <si>
    <t xml:space="preserve">8 - RÚROVÉ VEDENIA  spolu: </t>
  </si>
  <si>
    <t>9 - OSTATNÉ KONŠTRUKCIE A PRÁCE</t>
  </si>
  <si>
    <t>221</t>
  </si>
  <si>
    <t>998222011</t>
  </si>
  <si>
    <t>Presun hmôt pre pozemné komunikácie, kryt z kameniva</t>
  </si>
  <si>
    <t>998271101</t>
  </si>
  <si>
    <t>Presun hmôt pre lôžko a obsyp vonkajšieho vodovodného a kanalizačného potrubia</t>
  </si>
  <si>
    <t>99827-1101</t>
  </si>
  <si>
    <t>45.21.42</t>
  </si>
  <si>
    <t>000</t>
  </si>
  <si>
    <t>999990001</t>
  </si>
  <si>
    <t>Konštrukcie a práce HSV, HZS T1</t>
  </si>
  <si>
    <t xml:space="preserve">9 - OSTATNÉ KONŠTRUKCIE A PRÁCE  spolu: </t>
  </si>
  <si>
    <t xml:space="preserve">PRÁCE A DODÁVKY HSV  spolu: </t>
  </si>
  <si>
    <t>PRÁCE A DODÁVKY PSV</t>
  </si>
  <si>
    <t>721 - Vnútorná kanalizácia</t>
  </si>
  <si>
    <t>721</t>
  </si>
  <si>
    <t>721173706</t>
  </si>
  <si>
    <t>Potrubie kanalizačné z PE odpadové DN 100</t>
  </si>
  <si>
    <t>I</t>
  </si>
  <si>
    <t xml:space="preserve">  .  .  </t>
  </si>
  <si>
    <t>IK</t>
  </si>
  <si>
    <t>721173707</t>
  </si>
  <si>
    <t>Potrubie kanalizačné z PE odpadové DN 125</t>
  </si>
  <si>
    <t>721173708</t>
  </si>
  <si>
    <t>Potrubie kanalizačné z PE odpadové DN 150</t>
  </si>
  <si>
    <t>721174025</t>
  </si>
  <si>
    <t>Potrubie kanalizačné z PP odpadové DN 100</t>
  </si>
  <si>
    <t>721174041</t>
  </si>
  <si>
    <t>Potrubie kanalizačné z PP pripojovacie DN 32</t>
  </si>
  <si>
    <t>721174042</t>
  </si>
  <si>
    <t>Potrubie kanalizačné z PP pripojovacie DN 40</t>
  </si>
  <si>
    <t>721174043</t>
  </si>
  <si>
    <t>Potrubie kanalizačné z PP pripojovacie DN 50</t>
  </si>
  <si>
    <t>721174044</t>
  </si>
  <si>
    <t>Potrubie kanalizačné z PP pripojovacie DN 70</t>
  </si>
  <si>
    <t>721194103</t>
  </si>
  <si>
    <t>Vyvedenie a upevnenie kanal. výpustiek D 32x1.8</t>
  </si>
  <si>
    <t>45.33.20</t>
  </si>
  <si>
    <t>721194104</t>
  </si>
  <si>
    <t>Vyvedenie a upevnenie kanal. výpustiek D 40x1.8</t>
  </si>
  <si>
    <t>721194105</t>
  </si>
  <si>
    <t>Vyvedenie a upevnenie kanal. výpustiek D 50x1.8</t>
  </si>
  <si>
    <t>721194107</t>
  </si>
  <si>
    <t>Vyvedenie a upevnenie kanal. výpustiek D 75x1.9</t>
  </si>
  <si>
    <t>721194109</t>
  </si>
  <si>
    <t>Vyvedenie a upevnenie kanal. výpustiek D 110x2.3</t>
  </si>
  <si>
    <t>721211403</t>
  </si>
  <si>
    <t>Podlahové vpusty s vod. odtokom DN 50/70 s guľovým kĺbom - HL510</t>
  </si>
  <si>
    <t>721211405</t>
  </si>
  <si>
    <t>Podlahové vpusty s vod. odtokom DN 40/50 sprchové</t>
  </si>
  <si>
    <t>721211607</t>
  </si>
  <si>
    <t>Montáž podlahového odtokového žlabu dĺ. 700 mm pre montáž do stredu</t>
  </si>
  <si>
    <t>721211710</t>
  </si>
  <si>
    <t>Montáž podlahového odtokového žlabu dĺ. 1000 mm pre montáž k stene</t>
  </si>
  <si>
    <t>721211912</t>
  </si>
  <si>
    <t>Montáž vpustí podlahových DN 50/75</t>
  </si>
  <si>
    <t>721212111</t>
  </si>
  <si>
    <t>Odtokový žľab dĺžky 700 mm s krycím roštom a zápachovou uzávierkou</t>
  </si>
  <si>
    <t>721212114</t>
  </si>
  <si>
    <t>Odtokový žľab dĺžky 1000 mm s krycím roštom a zápachovou uzávierkou</t>
  </si>
  <si>
    <t>721220801</t>
  </si>
  <si>
    <t>HL138 - DN40</t>
  </si>
  <si>
    <t>721220802</t>
  </si>
  <si>
    <t>HL136N-DN40</t>
  </si>
  <si>
    <t>721224206</t>
  </si>
  <si>
    <t>Zápachové uzávery pisoárové DN 50</t>
  </si>
  <si>
    <t>721226312</t>
  </si>
  <si>
    <t>Zápachová uzávierka pre umývadlá DN 40</t>
  </si>
  <si>
    <t>721226322</t>
  </si>
  <si>
    <t>Zápachová uzávierka pre umývadlá s prípojkou pre pračku alebo umývačku DN 40 - HL400</t>
  </si>
  <si>
    <t>721226412</t>
  </si>
  <si>
    <t>Zápachová uzávierka pre drezy DN 50</t>
  </si>
  <si>
    <t>721233112</t>
  </si>
  <si>
    <t>Strešné vtoky polypropylen PP pre ploché strechy zvislý odtok DN 110</t>
  </si>
  <si>
    <t>721233114</t>
  </si>
  <si>
    <t>Strešné vtoky polypropylen PP pre ploché strechy zvislý odtok DN 160</t>
  </si>
  <si>
    <t>721273153</t>
  </si>
  <si>
    <t>Ventilačné hlavice polypropylen PP DN 110</t>
  </si>
  <si>
    <t>721273210</t>
  </si>
  <si>
    <t>Montáž ventilačných hlavíc iných typov DN 100</t>
  </si>
  <si>
    <t>721274124</t>
  </si>
  <si>
    <t>Privzdušňovací ventil vnutorný odpadového potrubia DN 110</t>
  </si>
  <si>
    <t>721290111</t>
  </si>
  <si>
    <t>Skúška tesnosti kanalizácie vodou do DN 125</t>
  </si>
  <si>
    <t>721290112</t>
  </si>
  <si>
    <t>Skúška tesnosti kanalizácie vodou DN 125-200</t>
  </si>
  <si>
    <t>721999904</t>
  </si>
  <si>
    <t>Vnútorná kanalizácia HZS T4</t>
  </si>
  <si>
    <t>72199-9904</t>
  </si>
  <si>
    <t>998721102</t>
  </si>
  <si>
    <t>Presun hmôt pre vnút. kanalizáciu v objektoch výšky do 12 m</t>
  </si>
  <si>
    <t>45.33.30</t>
  </si>
  <si>
    <t xml:space="preserve">721 - Vnútorná kanalizácia  spolu: </t>
  </si>
  <si>
    <t>722 - Vnútorný vodovod</t>
  </si>
  <si>
    <t>722140102</t>
  </si>
  <si>
    <t>Potrubie vod. z ocel. rúr z ušlacht. ocele spojované lisovaním DN 15</t>
  </si>
  <si>
    <t>722140103</t>
  </si>
  <si>
    <t>Potrubie vod. z ocel. rúr z ušlacht. ocele spojované lisovaním DN 20</t>
  </si>
  <si>
    <t>722140104</t>
  </si>
  <si>
    <t>Potrubie vod. z ocel. rúr z ušlacht. ocele spojované lisovaním DN 25</t>
  </si>
  <si>
    <t>722140105</t>
  </si>
  <si>
    <t>Potrubie vod. z ocel. rúr z ušlacht. ocele spojované lisovaním DN 32</t>
  </si>
  <si>
    <t>722140106</t>
  </si>
  <si>
    <t>Potrubie vod. z ocel. rúr z ušlacht. ocele spojované lisovaním DN 40</t>
  </si>
  <si>
    <t>722140107</t>
  </si>
  <si>
    <t>Potrubie vod. z ocel. rúr z ušlacht. ocele spojované lisovaním DN 50</t>
  </si>
  <si>
    <t>72214-0107</t>
  </si>
  <si>
    <t>722140108</t>
  </si>
  <si>
    <t>Potrubie vodovodné oceľové DN 65 z ušlechtilej ocele spájané lisovaním</t>
  </si>
  <si>
    <t>722140109</t>
  </si>
  <si>
    <t>Potrubie vodovodné oceľové DN 80 z ušlechtilej ocele spájané lisovaním</t>
  </si>
  <si>
    <t>722173202</t>
  </si>
  <si>
    <t>Potrubie vodovodné plastové PE-Xa spoj násuvnou objímkou kovovou D 20x2,8 mm</t>
  </si>
  <si>
    <t>722173203</t>
  </si>
  <si>
    <t>Potrubie vodovodné plastové PE-Xa spoj násuvnou objímkou kovovou D 25x3,5 mm</t>
  </si>
  <si>
    <t>722173204</t>
  </si>
  <si>
    <t>Potrubie vodovodné plastové PE-Xa spoj násuvnou objímkou kovovou D 32x4,4 mm</t>
  </si>
  <si>
    <t>722173205</t>
  </si>
  <si>
    <t>Potrubie vodovodné plastové PE-Xa spoj násuvnou objímkou kovovou D 40x5,4 mm</t>
  </si>
  <si>
    <t>722182111</t>
  </si>
  <si>
    <t xml:space="preserve">Ochrana potrubia izoláciou Mirelon resp. ekvivalent DN 16 </t>
  </si>
  <si>
    <t>722182112</t>
  </si>
  <si>
    <t>Ochrana potrubia izoláciou Mirelon resp. ekvivalent DN 20</t>
  </si>
  <si>
    <t>722182113</t>
  </si>
  <si>
    <t>Ochrana potrubia izoláciou Mirelon resp. ekvivalent DN 25</t>
  </si>
  <si>
    <t>722182114</t>
  </si>
  <si>
    <t>Ochrana potrubia izoláciou Mirelon resp. ekvivalent DN 32</t>
  </si>
  <si>
    <t>722182115</t>
  </si>
  <si>
    <t>Ochrana potrubia izoláciou Mirelon resp. ekvivalent DN 40</t>
  </si>
  <si>
    <t>722182116</t>
  </si>
  <si>
    <t>Ochrana potrubia izoláciou Mirelon resp. ekvivalent DN 50</t>
  </si>
  <si>
    <t>722182117</t>
  </si>
  <si>
    <t>Ochrana potrubia izoláciou Mirelon resp. ekvivalent DN 63</t>
  </si>
  <si>
    <t>722182119</t>
  </si>
  <si>
    <t>Ochrana potrubia izoláciou Mirelon resp. ekvivalent DN 90</t>
  </si>
  <si>
    <t>722211114</t>
  </si>
  <si>
    <t>Armat. prírub. posúvač PN 1,0 S 20-118-610 stud. vodu DN 80</t>
  </si>
  <si>
    <t>72221-1114</t>
  </si>
  <si>
    <t>722213114</t>
  </si>
  <si>
    <t>Armat. prírub. spätná klapka PN 1,6 L10-117-616 DN 80</t>
  </si>
  <si>
    <t>722215004</t>
  </si>
  <si>
    <t>Montáž armat. prírub. ventil plavákový PN 1,0 DN 80</t>
  </si>
  <si>
    <t>722220111</t>
  </si>
  <si>
    <t>Arm. vod. s 1 závitom, nástenka K 247 pre výt. ventil G 1/2</t>
  </si>
  <si>
    <t>722220121</t>
  </si>
  <si>
    <t>Arm. vod. s 1 závitom, nástenka K 247 pre batériu G 1/2x150mm</t>
  </si>
  <si>
    <t>pár</t>
  </si>
  <si>
    <t>722230102</t>
  </si>
  <si>
    <t>Armat. vodov. s 2 závitmi, ventil priamy KE 83 T G 3/4</t>
  </si>
  <si>
    <t>722230103</t>
  </si>
  <si>
    <t>Armat. vodov. s 2 závitmi, ventil priamy KE 83 T G 1</t>
  </si>
  <si>
    <t>722230105</t>
  </si>
  <si>
    <t>Armat. vodov. s 2 závitmi, ventil priamy KE 83 T G 6/4</t>
  </si>
  <si>
    <t>722230106</t>
  </si>
  <si>
    <t>Armat. vodov. s 2 závitmi, ventil priamy KE 83 T G 2</t>
  </si>
  <si>
    <t>722231062</t>
  </si>
  <si>
    <t>Armat. vodov. s 2 závitmi, ventil spätný VE 3030 G 3/4</t>
  </si>
  <si>
    <t>722231063</t>
  </si>
  <si>
    <t>Armat. vodov. s 2 závitmi, ventil spätný VE 3030 G 1</t>
  </si>
  <si>
    <t>722231066</t>
  </si>
  <si>
    <t>Armat. vodov. s 2 závitmi, ventil spätný VE 3030 G 2</t>
  </si>
  <si>
    <t>722231165</t>
  </si>
  <si>
    <t>Armat. vod. s 2 závit. ventil poistný priamy ON 137030 G 6/4</t>
  </si>
  <si>
    <t>722239102</t>
  </si>
  <si>
    <t>Montáž vodov. armatúr s 2 závitmi G 3/4</t>
  </si>
  <si>
    <t>722239103</t>
  </si>
  <si>
    <t>Montáž vodov. armatúr s 2 závitmi G 1</t>
  </si>
  <si>
    <t>722239105</t>
  </si>
  <si>
    <t>Montáž vodov. armatúr s 2 závitmi G 6/4</t>
  </si>
  <si>
    <t>722239106</t>
  </si>
  <si>
    <t>Montáž vodov. armatúr s 2 závitmi G 2</t>
  </si>
  <si>
    <t>72223-9106</t>
  </si>
  <si>
    <t>722239108</t>
  </si>
  <si>
    <t>Montáž vodov. armatúr s 3 závitmi</t>
  </si>
  <si>
    <t>5512A1106</t>
  </si>
  <si>
    <t>Ventil termost. zmieš. do DN40</t>
  </si>
  <si>
    <t>IZ</t>
  </si>
  <si>
    <t>722254106</t>
  </si>
  <si>
    <t>Montáž hydrantovej skrine nástennej s výzbrojou</t>
  </si>
  <si>
    <t>722254233</t>
  </si>
  <si>
    <t>Požiarne prísl.,hadic.navij. NOHA typ A25/30 na stenu 800x800x200mm</t>
  </si>
  <si>
    <t>722290226</t>
  </si>
  <si>
    <t>Tlakové skúšky vodov. potrubia závitového do DN 50</t>
  </si>
  <si>
    <t>72229-0226</t>
  </si>
  <si>
    <t>722290229</t>
  </si>
  <si>
    <t>Tlakové skúšky vodov. potrubia závitového do DN 100</t>
  </si>
  <si>
    <t>722290234</t>
  </si>
  <si>
    <t>Preplachovanie a dezinfekcia vodov. potrubia do DN 80</t>
  </si>
  <si>
    <t>722999904</t>
  </si>
  <si>
    <t>Vnútorný vodovod HZS T4</t>
  </si>
  <si>
    <t>998722102</t>
  </si>
  <si>
    <t>Presun hmôt pre vnút. vodovod v objektoch výšky do 12 m</t>
  </si>
  <si>
    <t xml:space="preserve">722 - Vnútorný vodovod  spolu: </t>
  </si>
  <si>
    <t>725 - Zariaďovacie predmety</t>
  </si>
  <si>
    <t>700</t>
  </si>
  <si>
    <t>725.131</t>
  </si>
  <si>
    <t>ZT - pisoárové stánie s automatickým splachovačom</t>
  </si>
  <si>
    <t>komplet</t>
  </si>
  <si>
    <t>45.00.00</t>
  </si>
  <si>
    <t>725.331</t>
  </si>
  <si>
    <t>ZT - výlevka</t>
  </si>
  <si>
    <t>725116231</t>
  </si>
  <si>
    <t>Montáž predstenového systému záchodov do kombinovaných stien</t>
  </si>
  <si>
    <t>725119213</t>
  </si>
  <si>
    <t>Montáž záchodových mís závesných</t>
  </si>
  <si>
    <t>725119309</t>
  </si>
  <si>
    <t>Príplatok za použitie silikónového tmelu 0,30 kg/kus</t>
  </si>
  <si>
    <t>551672900</t>
  </si>
  <si>
    <t>Sedátko záchodové T3542 biele</t>
  </si>
  <si>
    <t>551908210</t>
  </si>
  <si>
    <t>Geberit Duofix resp. ekvivalent pre závesné WC s montážnou sadou</t>
  </si>
  <si>
    <t>29.13.20</t>
  </si>
  <si>
    <t>551911150</t>
  </si>
  <si>
    <t>Geberit Duofix resp. ekvivalent pre závesné WC s montážnou sadou - IMOBIL</t>
  </si>
  <si>
    <t>551911450</t>
  </si>
  <si>
    <t>Tlačidlo GEBERIT resp. ekvivalent</t>
  </si>
  <si>
    <t>6423E0151</t>
  </si>
  <si>
    <t>Klozet závesný, biely</t>
  </si>
  <si>
    <t>725212200</t>
  </si>
  <si>
    <t>Umývadlo z diturvitu so zápach. uzáv. štandardná kvalita</t>
  </si>
  <si>
    <t>725213111</t>
  </si>
  <si>
    <t>Umývadlo z diturvitu so zápach. uzáv. štandardná kvalita - imobil</t>
  </si>
  <si>
    <t>725219401</t>
  </si>
  <si>
    <t>Montáž umývadiel keramických so záp. uzáv. na skrutky</t>
  </si>
  <si>
    <t>725244134</t>
  </si>
  <si>
    <t>Montáž, zástena sprchová dvojkrídlová do výšky 2000 mm</t>
  </si>
  <si>
    <t>5521C0191</t>
  </si>
  <si>
    <t>Zástena sprchová</t>
  </si>
  <si>
    <t>725249105</t>
  </si>
  <si>
    <t>Montáž sprchových boxov</t>
  </si>
  <si>
    <t>725314290</t>
  </si>
  <si>
    <t>Príslušenstvo k drezu v kuchynských zostavách</t>
  </si>
  <si>
    <t>725314370</t>
  </si>
  <si>
    <t>Drez jednoduchý nerez. veľkokuchyn. štandardná kvalita</t>
  </si>
  <si>
    <t>725319201</t>
  </si>
  <si>
    <t>Montáž drezov smalt, nerez, polypropylén. jednod veľkokuch.so zápach uzávier</t>
  </si>
  <si>
    <t>725319202</t>
  </si>
  <si>
    <t>Príplatok za použitie silikónového tmelu 0,2 kg/kus</t>
  </si>
  <si>
    <t>725819402</t>
  </si>
  <si>
    <t>Montáž ventilov rohových G 1/2</t>
  </si>
  <si>
    <t>551410300</t>
  </si>
  <si>
    <t>Ventil rohový T66 1/2 vršok T13</t>
  </si>
  <si>
    <t>725821300</t>
  </si>
  <si>
    <t>Batéria umývadlová - výtokový ventil</t>
  </si>
  <si>
    <t>725821400</t>
  </si>
  <si>
    <t>Batéria umývadlová jednopáková do 1 otvoru štandardná kvalita</t>
  </si>
  <si>
    <t>725829301</t>
  </si>
  <si>
    <t>Montáž batérií umýv. a drez. ostatných typov stojank. G 1/2</t>
  </si>
  <si>
    <t>725829802</t>
  </si>
  <si>
    <t>Montáž batérie drezovej 1-pákovej do 1 otvoru</t>
  </si>
  <si>
    <t>725839301</t>
  </si>
  <si>
    <t>Montáž batérií tlačných sprchových kompletných</t>
  </si>
  <si>
    <t>551925260</t>
  </si>
  <si>
    <t>Sprcha ručná s hadicou</t>
  </si>
  <si>
    <t>725840200</t>
  </si>
  <si>
    <t>Batéria sprchová nástenná G 1/2 štandardná kvalita</t>
  </si>
  <si>
    <t>725869101</t>
  </si>
  <si>
    <t>Montáž zápach. uzávierok umývadlových D 40</t>
  </si>
  <si>
    <t>725869210</t>
  </si>
  <si>
    <t>Montáž zápachových uzávierok sprchových DN 40/50</t>
  </si>
  <si>
    <t>725869214</t>
  </si>
  <si>
    <t>Montáž zápach. uzávierok drez. dvojdiel. D50</t>
  </si>
  <si>
    <t>725869218</t>
  </si>
  <si>
    <t>Montáž zápach. uzávierok</t>
  </si>
  <si>
    <t>725999904</t>
  </si>
  <si>
    <t>Zariaďovacie predmety HZS T4</t>
  </si>
  <si>
    <t>998725102</t>
  </si>
  <si>
    <t>Presun hmôt pre zariaď. predmety v objektoch výšky do 12 m</t>
  </si>
  <si>
    <t xml:space="preserve">725 - Zariaďovacie predmety  spolu: </t>
  </si>
  <si>
    <t>732 - Strojovne</t>
  </si>
  <si>
    <t>731</t>
  </si>
  <si>
    <t>732330838</t>
  </si>
  <si>
    <t>Nádoba expanzná k ohrievaču TUV</t>
  </si>
  <si>
    <t>732429111</t>
  </si>
  <si>
    <t>Montáž čerpadiel obehových špirál. DN 25</t>
  </si>
  <si>
    <t>45.33.11</t>
  </si>
  <si>
    <t>732999904</t>
  </si>
  <si>
    <t>Strojovne, HZS T4</t>
  </si>
  <si>
    <t>484F08213</t>
  </si>
  <si>
    <t>Čerpadlo obehové UP 32-80</t>
  </si>
  <si>
    <t>28.22.12</t>
  </si>
  <si>
    <t>998732102</t>
  </si>
  <si>
    <t>Presun hmôt pre strojovne umiestnené vo výške do 12 m</t>
  </si>
  <si>
    <t xml:space="preserve">732 - Strojovne  spolu: </t>
  </si>
  <si>
    <t xml:space="preserve">PRÁCE A DODÁVKY PSV  spolu: </t>
  </si>
  <si>
    <t>PRÁCE A DODÁVKY M</t>
  </si>
  <si>
    <t>272 - Vedenia rúrové vonkajšie - plynovody</t>
  </si>
  <si>
    <t>803221010</t>
  </si>
  <si>
    <t>Vyhľadávací vodič na potrubí z PE D do 150</t>
  </si>
  <si>
    <t>80322-1010</t>
  </si>
  <si>
    <t>MK</t>
  </si>
  <si>
    <t xml:space="preserve">272 - Vedenia rúrové vonkajšie - plynovody  spolu: </t>
  </si>
  <si>
    <t xml:space="preserve">PRÁCE A DODÁVKY M  spolu: </t>
  </si>
  <si>
    <t>Za rozpočet celkom</t>
  </si>
  <si>
    <t xml:space="preserve">999 - MCE ostatné  spolu: </t>
  </si>
  <si>
    <t>45.24.13</t>
  </si>
  <si>
    <t>990880010</t>
  </si>
  <si>
    <t>99088-0010</t>
  </si>
  <si>
    <t>Presun hmôt pre montáž potrubia do 1000 m</t>
  </si>
  <si>
    <t>999 - MCE ostatné</t>
  </si>
  <si>
    <t>MZ</t>
  </si>
  <si>
    <t>29.13.13</t>
  </si>
  <si>
    <t>4224F4622</t>
  </si>
  <si>
    <t>súprava</t>
  </si>
  <si>
    <t>Zostava regulačná domová W 600 na stenu</t>
  </si>
  <si>
    <t>803610025</t>
  </si>
  <si>
    <t>Montáž regulátorov tlaku plynu s 2 závitmi 1"</t>
  </si>
  <si>
    <t>803490300</t>
  </si>
  <si>
    <t>Čistenie potrubí do DN 300</t>
  </si>
  <si>
    <t>803490200</t>
  </si>
  <si>
    <t>Čistenie potrubí do DN 200</t>
  </si>
  <si>
    <t>803440250</t>
  </si>
  <si>
    <t>Hlavná tlaková skúška vzduchom 0,6 MPa 250</t>
  </si>
  <si>
    <t>803440080</t>
  </si>
  <si>
    <t>80344-0080</t>
  </si>
  <si>
    <t>Hlavná tlaková skúška vzduchom 0,6 MPa 80</t>
  </si>
  <si>
    <t>803440050</t>
  </si>
  <si>
    <t>Hlavná tlaková skúška vzduchom 0,6 MPa 50</t>
  </si>
  <si>
    <t>803430350</t>
  </si>
  <si>
    <t>Skúška tesnosti potrubia DN nad 200 do 350</t>
  </si>
  <si>
    <t>803430080</t>
  </si>
  <si>
    <t>80343-0080</t>
  </si>
  <si>
    <t>Skúška tesnosti potrubia DN nad 40 do 80</t>
  </si>
  <si>
    <t>803430040</t>
  </si>
  <si>
    <t>Skúška tesnosti potrubia DN do 40</t>
  </si>
  <si>
    <t>803223000</t>
  </si>
  <si>
    <t>80322-3000</t>
  </si>
  <si>
    <t>Uloženie PE fólie na obsyp</t>
  </si>
  <si>
    <t xml:space="preserve">612 784             </t>
  </si>
  <si>
    <t>2863A3307</t>
  </si>
  <si>
    <t>Prechodka PE/oceľ USTR 612 784 d/DN 90/80</t>
  </si>
  <si>
    <t xml:space="preserve">84 30 45            </t>
  </si>
  <si>
    <t>25.21.30</t>
  </si>
  <si>
    <t>2832F0505</t>
  </si>
  <si>
    <t>Fólia Žltá s potlačou "POZOR PLYN",šír.300mm, bal. 300 m</t>
  </si>
  <si>
    <t>802138080</t>
  </si>
  <si>
    <t>80213-8080</t>
  </si>
  <si>
    <t>Montáž USTR prechodka PE/oceľ PE100 SDR11 D90/DN80mm</t>
  </si>
  <si>
    <t>802101090</t>
  </si>
  <si>
    <t>Uloženie plynovod. potrubia do ryhy z tlak. rúr polyetyl. PE vonk. priemer D90</t>
  </si>
  <si>
    <t xml:space="preserve">783 - Nátery  spolu: </t>
  </si>
  <si>
    <t>45.44.21</t>
  </si>
  <si>
    <t>783423330</t>
  </si>
  <si>
    <t>Nátery synt. kov. armatúr do DN 300mm dvojnás.+ 1x email</t>
  </si>
  <si>
    <t>783421310</t>
  </si>
  <si>
    <t>Nátery synt. kov. armatúr do DN 100mm dvojnás.+ 1x email</t>
  </si>
  <si>
    <t>783 - Nátery</t>
  </si>
  <si>
    <t xml:space="preserve">734 - Armatúry  spolu: </t>
  </si>
  <si>
    <t>998734103</t>
  </si>
  <si>
    <t>Presun hmôt pre armatúry UK v objektoch výšky do 24 m</t>
  </si>
  <si>
    <t>734999904</t>
  </si>
  <si>
    <t>Armatúry, HZS T4</t>
  </si>
  <si>
    <t>734429230</t>
  </si>
  <si>
    <t>73442-9230</t>
  </si>
  <si>
    <t>Montáž tlakomerov diferenčných do 160mm</t>
  </si>
  <si>
    <t>734 - Armatúry</t>
  </si>
  <si>
    <t xml:space="preserve">723 - Vnútorný plynovod  spolu: </t>
  </si>
  <si>
    <t>920AM55500</t>
  </si>
  <si>
    <t>Slučka kondenzačná s čapom</t>
  </si>
  <si>
    <t xml:space="preserve">R225Y001            </t>
  </si>
  <si>
    <t>33.20.51</t>
  </si>
  <si>
    <t>5512E4901</t>
  </si>
  <si>
    <t>Manometer</t>
  </si>
  <si>
    <t>29.13.11</t>
  </si>
  <si>
    <t>422335800</t>
  </si>
  <si>
    <t>Kohút tlakomerový STN 137510.5 s nátrubkom 121007 M 20x1,5</t>
  </si>
  <si>
    <t>998723103</t>
  </si>
  <si>
    <t>Presun hmôt pre vnút. plynovod v objektoch výšky do 24 m</t>
  </si>
  <si>
    <t>723999904</t>
  </si>
  <si>
    <t>72399-9904</t>
  </si>
  <si>
    <t>Vnútorný plynovod HZS T4</t>
  </si>
  <si>
    <t>2723A4007</t>
  </si>
  <si>
    <t>Záves potrubný kompletný do DN300</t>
  </si>
  <si>
    <t>2723A4006</t>
  </si>
  <si>
    <t>Záves potrubný kompletný do DN80</t>
  </si>
  <si>
    <t>2723A4005</t>
  </si>
  <si>
    <t>Záves potrubný kompletný do DN50</t>
  </si>
  <si>
    <t>45.11.11</t>
  </si>
  <si>
    <t>723290825</t>
  </si>
  <si>
    <t>kpl</t>
  </si>
  <si>
    <t>Revízie + úradné skúšky</t>
  </si>
  <si>
    <t>2863I07364</t>
  </si>
  <si>
    <t>Rotačný plynomer DKZ G25</t>
  </si>
  <si>
    <t>723260801</t>
  </si>
  <si>
    <t>Montáž rotačného plynomeru DKZ G25</t>
  </si>
  <si>
    <t>723239106</t>
  </si>
  <si>
    <t>Montáž plynovodných armatúr s 2 závitmi, ostatné typy G 2</t>
  </si>
  <si>
    <t>723239105</t>
  </si>
  <si>
    <t>72323-9105</t>
  </si>
  <si>
    <t>Montáž plynovodných armatúr s 2 závitmi, ostatné typy G 6/4</t>
  </si>
  <si>
    <t>723239104</t>
  </si>
  <si>
    <t>Montáž plynovodných armatúr s 2 závitmi, ostatné typy G 5/4</t>
  </si>
  <si>
    <t>723239103</t>
  </si>
  <si>
    <t>Montáž plynovodných armatúr s 2 závitmi, ostatné typy G 1</t>
  </si>
  <si>
    <t>2863M8705</t>
  </si>
  <si>
    <t>Horáková batéria: 2x elektromagnet ventil + kontrola tesnosti a tlaku plynu</t>
  </si>
  <si>
    <t>2863M8704</t>
  </si>
  <si>
    <t>Bezpečnostný poistný ventil SBV</t>
  </si>
  <si>
    <t>2863M8703</t>
  </si>
  <si>
    <t>Regulátor tlaku plynu ( horáková rada )</t>
  </si>
  <si>
    <t>2863M8702</t>
  </si>
  <si>
    <t>Bezpečnostný uzatvárací ventil SAV</t>
  </si>
  <si>
    <t>2863M8701</t>
  </si>
  <si>
    <t>Filter závitový DN20+ stabilizátor tlaku plynu v jednom telese</t>
  </si>
  <si>
    <t>2863F7762</t>
  </si>
  <si>
    <t>Zátka G 1</t>
  </si>
  <si>
    <t>723239102</t>
  </si>
  <si>
    <t>Montáž plynovodných armatúr s 2 závitmi, ostatné typy G 3/4</t>
  </si>
  <si>
    <t xml:space="preserve">94001705            </t>
  </si>
  <si>
    <t>33.20.52</t>
  </si>
  <si>
    <t>3883C0622</t>
  </si>
  <si>
    <t>Návarok kolmý G 1/2"- 94001705</t>
  </si>
  <si>
    <t>723239101</t>
  </si>
  <si>
    <t>72323-9101</t>
  </si>
  <si>
    <t>Montáž plynovodných armatúr s 2 závitmi, ostatné typy G 1/2</t>
  </si>
  <si>
    <t>422735200</t>
  </si>
  <si>
    <t>Kompenzátor vlnovcový DN50</t>
  </si>
  <si>
    <t>723234101</t>
  </si>
  <si>
    <t>Montáž strednotlakového regulátora tlaku plynu</t>
  </si>
  <si>
    <t>723231117</t>
  </si>
  <si>
    <t>Armat. plyn. s 2 závitmi, kohút priamy K 800 G 2</t>
  </si>
  <si>
    <t>723231116</t>
  </si>
  <si>
    <t>72323-1116</t>
  </si>
  <si>
    <t>Armat. plyn. s 2 závitmi, kohút priamy K 800 G 6/4</t>
  </si>
  <si>
    <t>723231115</t>
  </si>
  <si>
    <t>Armat. plyn. s 2 závitmi, kohút priamy K 800 G 5/4</t>
  </si>
  <si>
    <t>723231114</t>
  </si>
  <si>
    <t>Armat. plyn. s 2 závitmi, kohút priamy K 800 G 1</t>
  </si>
  <si>
    <t>723231113</t>
  </si>
  <si>
    <t>Armat. plyn. s 2 závitmi, kohút priamy K 800 G 3/4</t>
  </si>
  <si>
    <t>723231112</t>
  </si>
  <si>
    <t>72323-1112</t>
  </si>
  <si>
    <t>Armat. plyn. s 2 závitmi, kohút priamy K 800 G 1/2</t>
  </si>
  <si>
    <t>533951020</t>
  </si>
  <si>
    <t>Kotva systémové pre uloženie potrubia na strešný plášť</t>
  </si>
  <si>
    <t>422007000</t>
  </si>
  <si>
    <t>Bezpečnostný uzáver plynu BAP ST - DN 80</t>
  </si>
  <si>
    <t>2863P0103</t>
  </si>
  <si>
    <t>Dienko koncové, varné  DN 250</t>
  </si>
  <si>
    <t>723219104</t>
  </si>
  <si>
    <t>Montáž plyn. armatúr prírub. ostatných typov DN 80</t>
  </si>
  <si>
    <t>723219102</t>
  </si>
  <si>
    <t>72321-9102</t>
  </si>
  <si>
    <t>Montáž plyn. armatúr prírub. ostatných typov DN 50</t>
  </si>
  <si>
    <t>723214166</t>
  </si>
  <si>
    <t>Filter plynový DN 50 PN 40 do 400°C teleso uhlíková oceľ</t>
  </si>
  <si>
    <t>723214164</t>
  </si>
  <si>
    <t>Filter plynový DN 32 PN 40 do 400°C teleso uhlíková oceľ</t>
  </si>
  <si>
    <t>723214163</t>
  </si>
  <si>
    <t>Filter plynový DN 25 PN 40 do 400°C teleso uhlíková oceľ</t>
  </si>
  <si>
    <t>723214124</t>
  </si>
  <si>
    <t>Armat. plyn. prírub. filter PN 2,5 C 26 603-525 DN 80</t>
  </si>
  <si>
    <t>723212105</t>
  </si>
  <si>
    <t>Medziprírubová uzatváracia klapka DN 80</t>
  </si>
  <si>
    <t>723190254</t>
  </si>
  <si>
    <t>Prípojka plyn. vyved. a upevnenie výpustiek na potr. do DN 50</t>
  </si>
  <si>
    <t>723150371</t>
  </si>
  <si>
    <t>Chránička plyn. potrubia D 108/4.0</t>
  </si>
  <si>
    <t>723150368</t>
  </si>
  <si>
    <t>Chránička plyn. potrubia D 76/3.2</t>
  </si>
  <si>
    <t>723150367</t>
  </si>
  <si>
    <t>Chránička plyn. potrubia D 57/2.9</t>
  </si>
  <si>
    <t>723150366</t>
  </si>
  <si>
    <t>Chránička plyn. potrubia D 44,5/2.6</t>
  </si>
  <si>
    <t>723150345</t>
  </si>
  <si>
    <t>72315-0345</t>
  </si>
  <si>
    <t>Zhotovenie redukcie plyn. potrubia kovaním nad 1 DN 80/50</t>
  </si>
  <si>
    <t>723150343</t>
  </si>
  <si>
    <t>Zhotovenie redukcie plyn. potrubia kovaním nad 1 DN 50/32</t>
  </si>
  <si>
    <t>723150318</t>
  </si>
  <si>
    <t>Potrubie plyn. z ocel. rúrok hlad. čier. zvar. DN250</t>
  </si>
  <si>
    <t>723130209</t>
  </si>
  <si>
    <t>72313-0209</t>
  </si>
  <si>
    <t>Potrubie plyn. ocel. rúrok asfaltojut. závit 11353 DN 80</t>
  </si>
  <si>
    <t>723110209</t>
  </si>
  <si>
    <t>Potrubie plyn. z ocel. rúrok závit. čiernych 11353 DN 80</t>
  </si>
  <si>
    <t>723110207</t>
  </si>
  <si>
    <t>72311-0207</t>
  </si>
  <si>
    <t>Potrubie plyn. z ocel. rúrok závit. čiernych 11353 DN 50</t>
  </si>
  <si>
    <t>723110206</t>
  </si>
  <si>
    <t>72311-0206</t>
  </si>
  <si>
    <t>Potrubie plyn. z ocel. rúrok závit. čiernych 11353 DN 40</t>
  </si>
  <si>
    <t>723110205</t>
  </si>
  <si>
    <t>Potrubie plyn. z ocel. rúrok závit. čiernych 11353 DN 32</t>
  </si>
  <si>
    <t>723110204</t>
  </si>
  <si>
    <t>Potrubie plyn. z ocel. rúrok závit. čiernych 11353 DN 25</t>
  </si>
  <si>
    <t>723110202</t>
  </si>
  <si>
    <t>72311-0202</t>
  </si>
  <si>
    <t>Potrubie plyn. z ocel. rúrok závit. čiernych 11353 DN 15</t>
  </si>
  <si>
    <t>723 - Vnútorný plynovod</t>
  </si>
  <si>
    <t>998222081</t>
  </si>
  <si>
    <t>99822-2081</t>
  </si>
  <si>
    <t>Presun hmôt pre lôžko a obsyp plyn. potrubia, povrch.úprav komunikácií</t>
  </si>
  <si>
    <t>175301101</t>
  </si>
  <si>
    <t>17530-1101</t>
  </si>
  <si>
    <t>Lôžko a obsyp plynovodného potrubia pieskom</t>
  </si>
  <si>
    <t>286138270</t>
  </si>
  <si>
    <t>Rúrka PVC tlaková stredne ťažká LPE d 90x 5,2x6000 plyn</t>
  </si>
  <si>
    <t>132221238</t>
  </si>
  <si>
    <t>Hĺbenie rýh š. 80, hl. 110, zem. tr. 3</t>
  </si>
  <si>
    <t>Časť : Plynoinštalácia</t>
  </si>
  <si>
    <t xml:space="preserve">Dátum: </t>
  </si>
  <si>
    <t>783.PU70</t>
  </si>
  <si>
    <t>783.PU61</t>
  </si>
  <si>
    <t>783.PU62</t>
  </si>
  <si>
    <t>783.PU63</t>
  </si>
  <si>
    <t>784.PU71</t>
  </si>
  <si>
    <t>PU71 - Maľovka stropu na pohľadovom betóne - biela protiplesňová - maľovka protiplesňová odolná oteru za mokra, príprava podkladu + imregnácia</t>
  </si>
  <si>
    <t>PU60 - Náter pohľadových murovaných tvárnic - uzatvárajúci náter transparentný matný, príprava podkladu podľa TP</t>
  </si>
  <si>
    <t xml:space="preserve">PU61 - Náter uzatvárajúci - bez pohľadovosti  - SB1 - uzatvárajúci bezprašný náter bezfarebný, príprava podkladu podľa TP </t>
  </si>
  <si>
    <t>PU62 - Náter pohľadového betónu - SB2 - uzatvárajúci a zjednocujúci priesvitný matný exteriérový náter, príprava podkladu podľa TP</t>
  </si>
  <si>
    <t>PU63 - Náter pohľadového betónu - SB3 - uzatvárajúci a zjednocujúci priesvitný matný exteriérový náter, príprava podkladu podľa TP</t>
  </si>
  <si>
    <t>783.PU60</t>
  </si>
  <si>
    <t>(6,32+14,01+18,27+20,73+19,91+21,05+21,44+5,34)+(10,6)</t>
  </si>
  <si>
    <t xml:space="preserve">Montáž podláh z dlaždíc keramických do lepiacej stierky veľ. 300 x 300 mm (P14, P30, P32, P34, P35, P36) </t>
  </si>
  <si>
    <t xml:space="preserve">Montáž podláh z dlaždíc keramických do lepiacej stierky veľ. 600 x 600 mm (P31) </t>
  </si>
  <si>
    <t xml:space="preserve">Gresový obklad 300/300 mm hr. 10 mm, vrátane rohových líšt   </t>
  </si>
  <si>
    <t>781441020.R</t>
  </si>
  <si>
    <t>781441029.R</t>
  </si>
  <si>
    <t xml:space="preserve">Gresový obklad 600/600 mm hr. 10 mm, vrátane rohových líšt   </t>
  </si>
  <si>
    <t>Montáž obkladov vnútor. stien z obkladačiek kladených do malty veľ. 300x300 mm, vrátane rohových líšt   (PU20)</t>
  </si>
  <si>
    <t>Montáž obkladov vnútor. stien z obkladačiek kladených do malty veľ. 600x600 mm, vrátane rohových líšt     (PU21)</t>
  </si>
  <si>
    <t>59764.PU20</t>
  </si>
  <si>
    <t>59764.PU21</t>
  </si>
  <si>
    <t>0001000.R</t>
  </si>
  <si>
    <t>Investičné náklady neobsiahnuté v cenách - Zmluvné požiadavky</t>
  </si>
  <si>
    <t>0003000.R</t>
  </si>
  <si>
    <t>Investičné náklady neobsiahnuté v cenách - Geodetické práce</t>
  </si>
  <si>
    <t>0004000.R</t>
  </si>
  <si>
    <t>Investičné náklady neobsiahnuté v cenách - Projektové práce</t>
  </si>
  <si>
    <t>Investičné náklady neobsiahnuté v cenách - Zariadenie staveniska</t>
  </si>
  <si>
    <t>0014000.R</t>
  </si>
  <si>
    <t xml:space="preserve">Investičné náklady neobsiahnuté v cenách - Ostatné náklady stavby   </t>
  </si>
  <si>
    <t>0010000.R</t>
  </si>
  <si>
    <t>Investičné náklady neobsiahnuté v cenách - Inžinierska činnosť</t>
  </si>
  <si>
    <t>Stavba:   Šport Aréna Malacky</t>
  </si>
  <si>
    <t>Objekt:   Vykurovanie</t>
  </si>
  <si>
    <t xml:space="preserve">Spracoval:   </t>
  </si>
  <si>
    <t>Ing. Olekšák</t>
  </si>
  <si>
    <t>Miesto:  Malacky p.č. 3258/39, 3258/42,3270/3, 3271/1</t>
  </si>
  <si>
    <t>7</t>
  </si>
  <si>
    <t xml:space="preserve">Montáž trubíc z PE, hr.do 10 mm,vnút.priemer do 38   </t>
  </si>
  <si>
    <t xml:space="preserve">Tubolit DG 18 x 9 izolácia-trubica, alebo ekvivalentná    </t>
  </si>
  <si>
    <t xml:space="preserve">Tubolit DG 20 x 9 izolácia-trubic, alebo ekvivalentná    </t>
  </si>
  <si>
    <t xml:space="preserve">Tubolit DG 28x9izolácia-trubica, alebo ekvivalentná    </t>
  </si>
  <si>
    <t xml:space="preserve">Tubolit DG 32x9izolácia-trubica,alebo ekvivalentná    </t>
  </si>
  <si>
    <t xml:space="preserve">Montáž trubíc z PE, hr.15-20 mm,vnút.priemer do 38   </t>
  </si>
  <si>
    <t xml:space="preserve">Tubolit DG 22 x 20 izolácia-trubica,alebo ekvivalentná    </t>
  </si>
  <si>
    <t xml:space="preserve">Tubolit DG 28 x 20 izolácia-trubica, alebo ekvivalentná     </t>
  </si>
  <si>
    <t xml:space="preserve">Tubolit DG 32x20izolácia-trubica,alebo ekvivalentná    </t>
  </si>
  <si>
    <t xml:space="preserve">Montáž trubíc z PE, hr.15-20 mm,vnút.priemer 42-70   </t>
  </si>
  <si>
    <t xml:space="preserve">Tubolit DG 42 x 20 izolácia-trubica,alebo ekvivalentná    </t>
  </si>
  <si>
    <t xml:space="preserve">Tubolit DG 48 x 20 izolácia-trubica,alebo ekvivalentná     </t>
  </si>
  <si>
    <t xml:space="preserve">Tubolit DG 60 x 20 izolácia-trubica,alebo ekvivalentná     </t>
  </si>
  <si>
    <t xml:space="preserve">Montáž trubíc z PE, hr.15-20 mm,vnút.priemer 76-95   </t>
  </si>
  <si>
    <t xml:space="preserve">Tubolit DG 76 x 20 izolácia-trubica, alebo ekvivalentná     </t>
  </si>
  <si>
    <t xml:space="preserve">Tubolit DG 89 x 20 izolácia-trubica, alebo ekvivalentná     </t>
  </si>
  <si>
    <t>Izolačné pásy z PE, hr. 20mm</t>
  </si>
  <si>
    <t xml:space="preserve">lepidlo 2,5kg   </t>
  </si>
  <si>
    <t xml:space="preserve">páska   </t>
  </si>
  <si>
    <t xml:space="preserve">Ústredné kúrenie, kotolne </t>
  </si>
  <si>
    <t>Plynový kondenzačný kotol Buderus Logano plus KB372-300 P, alebo ekvivalentný</t>
  </si>
  <si>
    <t>Plynový kondenzačný kotol Buderus Logano plus KB372-300 L, alebo ekvivalentný</t>
  </si>
  <si>
    <t>Bezpečnostná sada 150-300 kW, 3 bar, alebo ekvivalentná</t>
  </si>
  <si>
    <t>Pripojovacia sada pre ASS 1 1/4", alebo ekvivalentná</t>
  </si>
  <si>
    <t>Plynový filter pre výkony 250/300 kW</t>
  </si>
  <si>
    <t>NEUTRALIZAČNÉ ZARIADENIE NE 0.1 V2, alebo ekvivalentné</t>
  </si>
  <si>
    <t>ÚPRAVŇA VODY ERAL100, alebo ekvivalentná</t>
  </si>
  <si>
    <t>Náplň do úpravne patróna ERAL100, alebo ekvivalentná</t>
  </si>
  <si>
    <t>Kominová príruba vertikálna, DN200</t>
  </si>
  <si>
    <t>Logamatic MC110, alebo ekvivalentná</t>
  </si>
  <si>
    <t>Logamatic BC30 E, alebo ekvivalentná</t>
  </si>
  <si>
    <t>FILLCONTROL AUTO COMPACT, alebo ekvivalentné</t>
  </si>
  <si>
    <t>REFLEX EX.NÁDOBA N 400, ŠEDÁ, 6 BAR, alebo ekvivalentná</t>
  </si>
  <si>
    <t>REFLEX MK 5/4, alebo ekvivalentný</t>
  </si>
  <si>
    <t>Zásobník Logalux SF1000.5 S-B, alebo ekvivalentný</t>
  </si>
  <si>
    <t>Logalux LSP5 S VYSOKOÚČINNÝM ČERPADLOM, alebo ekvivalentný</t>
  </si>
  <si>
    <t>RLU sada DN160, alebo ekvivalent</t>
  </si>
  <si>
    <t>RÚRA PRÍVODU VZDUCHU DN 160, 2000 mm, PP</t>
  </si>
  <si>
    <t>RÚRA  PRÍVODU VZDUCHU DN 160, 1000 mm, PP</t>
  </si>
  <si>
    <t>KOLENO DN 160, 87 °, PP</t>
  </si>
  <si>
    <t>Protidažďová žalúzia DN160</t>
  </si>
  <si>
    <t>Sieťka proti hmyzu DN160</t>
  </si>
  <si>
    <t>Dymovod DN200 pre kondenzačnú prevádzku, 3m</t>
  </si>
  <si>
    <t>Spalinová klapka so servopohonom, DN200, pre kondenzačnú prevádzku</t>
  </si>
  <si>
    <t>Hydraulický vyrovnávač dynamických tlakov RACEN typ HVDT 6, PN 6, alebo ekvivalentný</t>
  </si>
  <si>
    <t>Rozdelovač ocel, DN250, dlžka 2100mm, vrátane tepelnej izolácie a stojanov, vetvy 1xDN125, 3xDN65, 2xDN50, 1xDN40</t>
  </si>
  <si>
    <t>Elektronické teplovodné obehové čerpadlo GRUNDFOS MAGNA3 65-60F, alebo ekvivalentné</t>
  </si>
  <si>
    <t>Elektronické teplovodné obehové čerpadlo GRUNDFOS MAGNA3 40-80F, alebo ekvivalentné</t>
  </si>
  <si>
    <t>Elektronické teplovodné obehové čerpadlo GRUNDFOS MAGNA3 50-60F</t>
  </si>
  <si>
    <t>Elektronické teplovodné obehové čerpadlo GRUNDFOS MAGNA3 80-100F</t>
  </si>
  <si>
    <t>Elektronické teplovodné obehové čerpadlo GRUNDFOS MAGNA3 32-80F</t>
  </si>
  <si>
    <t>Montáž kotla</t>
  </si>
  <si>
    <t>Montáž neutralizačného zariadenia</t>
  </si>
  <si>
    <t>Montáž dymovodu</t>
  </si>
  <si>
    <t>Montáž zásobníka</t>
  </si>
  <si>
    <t>Montáž prívodu vzduchu</t>
  </si>
  <si>
    <t>Montáž anuloidu</t>
  </si>
  <si>
    <t>Montáž rozdeľovača</t>
  </si>
  <si>
    <t>Montáž zberača</t>
  </si>
  <si>
    <t>Montáž expanznej nádoby</t>
  </si>
  <si>
    <t>Montáž regulácie a príslušenstva kotlov</t>
  </si>
  <si>
    <t>Montáž obehových čerpadiel</t>
  </si>
  <si>
    <t>733</t>
  </si>
  <si>
    <t xml:space="preserve">Ústredné kúrenie, rozvodné potrubie   </t>
  </si>
  <si>
    <t xml:space="preserve">Potrubie plasthliníkové PE-RT 16x2 mm z rúrok v kotúčoch   </t>
  </si>
  <si>
    <t xml:space="preserve">Potrubie plasthliníkové PE-RT 20x2 mm z rúrok v kotúčoch   </t>
  </si>
  <si>
    <t>Potrubie plasthliníkové PE-RT 26x3 mm</t>
  </si>
  <si>
    <t>Potrubie plasthliníkové PE-RT 32x3 mm</t>
  </si>
  <si>
    <t xml:space="preserve">Fitingy pre plasthliníkové potrubie   </t>
  </si>
  <si>
    <t xml:space="preserve">Tlaková skúška plastového potrubia do 32 mm   </t>
  </si>
  <si>
    <t xml:space="preserve">Potrubie z rúrok závitových oceľových bezšvových bežných nízkotlakových DN 15   </t>
  </si>
  <si>
    <t xml:space="preserve">Potrubie z rúrok závitových oceľových bezšvových bežných nízkotlakových DN 20   </t>
  </si>
  <si>
    <t xml:space="preserve">Potrubie z rúrok závitových oceľových bezšvových bežných nízkotlakových DN 25   </t>
  </si>
  <si>
    <t xml:space="preserve">Potrubie z rúrok závitových oceľových bezšvových bežných nízkotlakových DN 32   </t>
  </si>
  <si>
    <t xml:space="preserve">Potrubie z rúrok závitových oceľových bezšvových bežných nízkotlakových DN 40   </t>
  </si>
  <si>
    <t xml:space="preserve">Potrubie z rúrok závitových oceľových bezšvových bežných nízkotlakových DN 50   </t>
  </si>
  <si>
    <t xml:space="preserve">Potrubie z rúrok hladkých bezšvových nízkotlakových priemer 76/3,2   </t>
  </si>
  <si>
    <t xml:space="preserve">Potrubie z rúrok hladkých bezšvových nízkotlakových priemer 89/3,6   </t>
  </si>
  <si>
    <t xml:space="preserve">Potrubie z rúrok hladkých bezšvových nízkotlakových priemer 108/3,6  </t>
  </si>
  <si>
    <t xml:space="preserve">Potrubie z rúrok hladkých bezšvových nízkotlakových priemer 133/4,0 </t>
  </si>
  <si>
    <t xml:space="preserve">Tlaková skúška potrubia z oceľových rúrok do priem. 133/4,0   </t>
  </si>
  <si>
    <t>734</t>
  </si>
  <si>
    <t xml:space="preserve">Ústredné kúrenie, armatúry.   </t>
  </si>
  <si>
    <t xml:space="preserve">Montáž závitovej armatúry s 1 závitom do G 1/2   </t>
  </si>
  <si>
    <t xml:space="preserve">Termostatická hlavica napr. Herz Design Mini 28x1,5, alebo ekvivalentná    </t>
  </si>
  <si>
    <t xml:space="preserve">Termostatická hlavica napr. Herz Design Mini 30x1,5, alebo ekvivalentná </t>
  </si>
  <si>
    <t xml:space="preserve">ks </t>
  </si>
  <si>
    <t xml:space="preserve">Termostatická hlavica napr. ISAN biela,o.č.484000350, , alebo ekvivalentná </t>
  </si>
  <si>
    <t>Vypúšťací gulový kohút DN15, PN6</t>
  </si>
  <si>
    <t xml:space="preserve">Montáž závitovej armatúry s 1 závitom do G 3/4  </t>
  </si>
  <si>
    <t xml:space="preserve">Automatický odvzdušňovací ventil napr.Flamco Flexvent 1/2" , alebo ekvivalentný </t>
  </si>
  <si>
    <t xml:space="preserve">Automatický odvzdušňovací ventil napr.Flamco Flexvent 3/4" , alebo ekvivalentný </t>
  </si>
  <si>
    <t xml:space="preserve">Montáž závitovej armatúry s 2 závitmi do G 1/2   </t>
  </si>
  <si>
    <t>Termostatický ventil napr. Herz TS TS-90V rohový, špeciál o.č. 1772867, alebo ekvivalentný</t>
  </si>
  <si>
    <t>Rohový ventil do spiatočky s prednastavením napr. Herz  RL-5, alebo ekvivalentný</t>
  </si>
  <si>
    <t>Termostatický ventil napr. ISAN uhlový obj.č. Z-LE001, alebo ekvivalentný</t>
  </si>
  <si>
    <t>Rohové skrutkovanie napr. ISAN obj.č. Z-RE001, alebo ekvivalentné</t>
  </si>
  <si>
    <t>Termostatický ventil  napr. Herz TS-90_V, trojosový (smerovanie hlavice pod vykurovacie teleso - rebrík), alebo ekvivalentný</t>
  </si>
  <si>
    <t xml:space="preserve">Rohový ventil do spiatočky s prednastavením napr. Herz   RL-5, alebo ekvivalentný </t>
  </si>
  <si>
    <t>Pripájací diel pre telesá Ventil Kompakt napr. Herz 3000, rohový , s vypúšťaním, o.č. 1346612, alebo ekvivalentný</t>
  </si>
  <si>
    <t>Pripájací diel pre telesá Ventil Kompakt napr. Herz 3000, priamy, s vypúšťaním, o.č. 1346602, alebo ekvivalentný</t>
  </si>
  <si>
    <t>Guľový uzatvárací ventil G1/2"</t>
  </si>
  <si>
    <t>Spätný ventil G1/2"</t>
  </si>
  <si>
    <t>Filter G1/2"</t>
  </si>
  <si>
    <t>Tlakovo nezávislý a vyvažovací ventil napr. IMI Hydronic TA-COMPACT-P DN10 s pohonom EMO T, 230V, NO, alebo ekvivalentný</t>
  </si>
  <si>
    <t>Tlakovo nezávislý a vyvažovací ventil napr. IMI Hydronic TA-COMPACT-P DN15LF s pohonom EMO T, 230V,alebo ekvivalentný</t>
  </si>
  <si>
    <t>Tlakovo nezávislý a vyvažovací ventil napr. IMI Hydronic TA-COMPACT-P DN15 s pohonom EMO T, 230V</t>
  </si>
  <si>
    <t>Pružné pripojenie nerezovými vlnovcovými hadicami DN 15, dĺžka 30cm</t>
  </si>
  <si>
    <t xml:space="preserve">Montáž závitovej armatúry s 2 závitmi G 3/4   </t>
  </si>
  <si>
    <t>Tlakovo nezávislý a vyvažovací ventil napr. IMI Hydronic TA-COMPACT-P DN20, alebo ekvivalentný</t>
  </si>
  <si>
    <t>Guľový uzatvárací ventil G3/4"</t>
  </si>
  <si>
    <t>Spätný ventil G3/4"</t>
  </si>
  <si>
    <t xml:space="preserve">Montáž závitovej armatúry s 2 závitmi G 1   </t>
  </si>
  <si>
    <t>Guľový uzatvárací ventil G1"</t>
  </si>
  <si>
    <t>Tlakovo nezávislý a vyvažovací ventil napr. IMI Hydronic TA-COMPACT-P DN25, alebo ekvivalentný</t>
  </si>
  <si>
    <t xml:space="preserve">Montáž závitovej armatúry s 2 závitmi G 5/4"  </t>
  </si>
  <si>
    <t>Guľový uzatvárací ventil G5/4"</t>
  </si>
  <si>
    <t>Tlakovo nezávislý a vyvažovací ventil napr. IMI Hydronic TA-COMPACT-P DN32, alebo ekvivalentný</t>
  </si>
  <si>
    <t xml:space="preserve">Montáž závitovej armatúry s 2 závitmi G6/4"  </t>
  </si>
  <si>
    <t>Guľový uzatvárací ventil G6/4"</t>
  </si>
  <si>
    <t>Filter G6/4"</t>
  </si>
  <si>
    <t>Spätný ventil G6/4"</t>
  </si>
  <si>
    <t>Gumový kompenzátor Kohaflex G6/4", alebo ekvivalentný</t>
  </si>
  <si>
    <t>Vyvažovací ventil s meracími ventilčekmi STAD G6/4", alebo ekvivalentný</t>
  </si>
  <si>
    <t xml:space="preserve">Montáž závitovej armatúry s 2 závitmi G 2"  </t>
  </si>
  <si>
    <t>Guľový uzatvárací ventil G2"</t>
  </si>
  <si>
    <t>Tlakovo nezávislý a vyvažovací ventil napr. IMI Hydronic TA-MODULATOR DN50, alebo ekvivalentný</t>
  </si>
  <si>
    <t>Filter G2"</t>
  </si>
  <si>
    <t>Spätný ventil G2"</t>
  </si>
  <si>
    <t>Gumový kompenzátor Kohaflex G2", alebo ekvivalentný</t>
  </si>
  <si>
    <t>Vyvažovací ventil s meracími ventilčekmi STAD G2", alebo ekvivalentný</t>
  </si>
  <si>
    <t xml:space="preserve">Montáž závitovej armatúry s 3 závitmi </t>
  </si>
  <si>
    <t>Trojcestný regulačný ventil kvs 2,5  s pohonom (dodávka MaR)</t>
  </si>
  <si>
    <t>Trojcestný regulačný ventil kvs 4 s pohonom (dodávka MaR)</t>
  </si>
  <si>
    <t>Trojcestný regulačný ventil kvs 6,3  s pohonom (dodávka MaR)</t>
  </si>
  <si>
    <t>Trojcestný regulačný ventil kvs 10  s pohonom (dodávka MaR)</t>
  </si>
  <si>
    <t xml:space="preserve">Montáž čerpadiel </t>
  </si>
  <si>
    <t>Čerpadlo napr. Grundfos ALPHA2 25-40, 18W/0,18A/230V, alebo ekvivalentné</t>
  </si>
  <si>
    <t>Čerpadlo napr. Grundfos ALPHA2 32-60, 26W/0,24A/230V, alebo ekvivalentné</t>
  </si>
  <si>
    <t>Čerpadlo napr. Grundfos MAGNA 25-80, 124W/1,02A/230V, alebo ekvivalentné</t>
  </si>
  <si>
    <t>Čerpadlo napr. Grundfos MAGNA 32-80, 144W/1,19A/230V, alebo ekvivalentné</t>
  </si>
  <si>
    <t>Čerpadlo napr. Grundfos MAGNA 40-80F, 265W/1,20A/230V, alebo ekvivalentné</t>
  </si>
  <si>
    <t>Uzatváracia klapka prírubová so servopohonom 230V, DN80/16</t>
  </si>
  <si>
    <t>Uzatváracia klapka prírubová DN65/16</t>
  </si>
  <si>
    <t>Uzatváracia klapka prírubová DN80/16</t>
  </si>
  <si>
    <t>Uzatváracia klapka prírubová DN125/16</t>
  </si>
  <si>
    <t>Spätný ventil prírubový DN65/16</t>
  </si>
  <si>
    <t>Filter prírubový DN65/16</t>
  </si>
  <si>
    <t>Gumový kompenzátor Kohaflex prírubový DN65/16, alebo ekvivalent</t>
  </si>
  <si>
    <t>Prírubový spoj 65/16</t>
  </si>
  <si>
    <t>Prírubový spoj 80/16</t>
  </si>
  <si>
    <t>Prírubový spoj 125/16</t>
  </si>
  <si>
    <t>Prírubový spoj 32/6</t>
  </si>
  <si>
    <t>Prírubový spoj 40/6</t>
  </si>
  <si>
    <t>Prírubový spoj 50/6</t>
  </si>
  <si>
    <t>Prírubový spoj 65/6</t>
  </si>
  <si>
    <t>Prírubový spoj 80/6</t>
  </si>
  <si>
    <t>Odvzdušňovacia nádoba oceľ, DN40</t>
  </si>
  <si>
    <t>735</t>
  </si>
  <si>
    <t xml:space="preserve">Ústredné kúrenie, vykurov. telesá   </t>
  </si>
  <si>
    <t>Montáž elektrického vykurovacieho telesa</t>
  </si>
  <si>
    <t xml:space="preserve">Elektrický odporový priamovýhrevný konvektor ADAX NEO VP11, výkon 1000W s mechanickým termostatom, farba biela, alebo ekvivalentný </t>
  </si>
  <si>
    <t xml:space="preserve">Elektrický odporový priamovýhrevný konvektor ADAX NEO VP11, výkon 1500W s mechanickým termostatom, farba biela, alebo ekvivalentný  </t>
  </si>
  <si>
    <t xml:space="preserve">Elektrický odporový priamovýhrevný konvektor ADAX NEO VP11, výkon 2000W s mechanickým termostatom, farba biela, alebo ekvivalentný  </t>
  </si>
  <si>
    <t xml:space="preserve">Elektrický odporový priamovýhrevný konvektor ADAX NEO VP11, výkon 2500W s mechanickým termostatom, farba biela, alebo ekvivalentný  </t>
  </si>
  <si>
    <t>Montáž  vykurovacieho telesa</t>
  </si>
  <si>
    <t>LBK 0300-0198-20200</t>
  </si>
  <si>
    <t xml:space="preserve">Samostojný konvektor napr. ISAN ECOLITE CUBE s drevenou doskou Bu, farba biela, mriežka typ C, krycie stojany typ S(3ks), alebo ekvivalentný </t>
  </si>
  <si>
    <t>11VK600/600 pravý</t>
  </si>
  <si>
    <t>Oceľové vykurovacie doskové teleso Korad, US Steel Košice jednoduché s jednou dodatkovou plochou a krytmi , stav. Výška H=600mm, dĺžka 600mm, alebo ekvivalentné</t>
  </si>
  <si>
    <t>21VK600/600 pravý</t>
  </si>
  <si>
    <t>Oceľové vykurovacie doskové teleso Korad, US Steel Košice dvojité s jednou dodatkovou plochou a krytmi , stav. Výška H=600mm, dĺžka 600mm, alebo ekvivalentné</t>
  </si>
  <si>
    <t>21VK600/800 pravý</t>
  </si>
  <si>
    <t>Oceľové vykurovacie doskové teleso Korad, US Steel Košice dvojité s jednou dodatkovou plochou a krytmi , stav. Výška H=600mm, dĺžka 800mm, alebo ekvivalentné</t>
  </si>
  <si>
    <t>21VK600/1000 pravý</t>
  </si>
  <si>
    <t>Oceľové vykurovacie doskové teleso Korad, US Steel Košice dvojité s jednou dodatkovou plochou a krytmi , stav. Výška H=600mm, dĺžka 1000mm, alebo ekvivalentné</t>
  </si>
  <si>
    <t>21VK600/1000 ľavý</t>
  </si>
  <si>
    <t>Oceľové vykurovacie doskové teleso Korad, US Steel Košice dvojité s jednou dodatkovou plochou a krytmi , stav. Výška H=600mm, dĺžka 1000mm ľavý, alebo ekvivalentné</t>
  </si>
  <si>
    <t>21VK600/1200 pravý</t>
  </si>
  <si>
    <t xml:space="preserve">Oceľové vykurovacie doskové teleso Korad, US Steel Košice dvojité s jednou dodatkovou plochou a krytmi , stav. Výška H=600mm, dĺžka 1200mm, alebo ekvivalentné </t>
  </si>
  <si>
    <t>21VK600/1400 pravý</t>
  </si>
  <si>
    <t xml:space="preserve">Oceľové vykurovacie doskové teleso Korad, US Steel Košice dvojité s jednou dodatkovou plochou a krytmi , stav. Výška H=600mm, dĺžka 1400mm, alebo ekvivalentné </t>
  </si>
  <si>
    <t>21VK900/400 pravý</t>
  </si>
  <si>
    <t>Oceľové vykurovacie doskové teleso Korad, US Steel Košice dvojité s jednou dodatkovou plochou a krytmi , stav. Výška H=900mm, dĺžka 400mm, alebo ekvivalentné</t>
  </si>
  <si>
    <t>22VK600/600 pravý</t>
  </si>
  <si>
    <t xml:space="preserve">Oceľové vykurovacie doskové teleso Korad, US Steel Košice dvojité s dvomi dodatkovými plochami a krytmi , stav. Výška H=600mm, dĺžka 600mm, alebo ekvivalentné </t>
  </si>
  <si>
    <t>22VK600/800 pravý</t>
  </si>
  <si>
    <t xml:space="preserve">Oceľové vykurovacie doskové teleso Korad, US Steel Košice dvojité s dvomi dodatkovými plochami a krytmi , stav. Výška H=600mm, dĺžka 800mm, alebo ekvivalentné </t>
  </si>
  <si>
    <t>22VK600/1000 pravý</t>
  </si>
  <si>
    <t xml:space="preserve">Oceľové vykurovacie doskové teleso Korad, US Steel Košice dvojité s dvomi dodatkovými plochami a krytmi , stav. Výška H=600mm, dĺžka 1000mm, alebo ekvivalentné </t>
  </si>
  <si>
    <t>22VK600/1200 pravý</t>
  </si>
  <si>
    <t xml:space="preserve">Oceľové vykurovacie doskové teleso Korad, US Steel Košice dvojité s dvomi dodatkovými plochami a krytmi , stav. Výška H=600mm, dĺžka 1200mm, alebo ekvivalentné </t>
  </si>
  <si>
    <t>22VK600/1400 pravý</t>
  </si>
  <si>
    <t xml:space="preserve">Oceľové vykurovacie doskové teleso Korad, US Steel Košice dvojité s dvomi dodatkovými plochami a krytmi , stav. Výška H=600mm, dĺžka 1400mm, alebo ekvivalentné </t>
  </si>
  <si>
    <t>22VK900/400 pravý</t>
  </si>
  <si>
    <t xml:space="preserve">Oceľové vykurovacie doskové teleso Korad, US Steel Košice dvojité s dvomi dodatkovými plochami a krytmi , stav. Výška H=900mm, dĺžka 400mm, alebo ekvivalentné </t>
  </si>
  <si>
    <t>22VK900/600 pravý</t>
  </si>
  <si>
    <t xml:space="preserve">Oceľové vykurovacie doskové teleso Korad, US Steel Košice dvojité s dvomi dodatkovými plochami a krytmi , stav. Výška H=900mm, dĺžka 600mm, alebo ekvivalentné </t>
  </si>
  <si>
    <t>33VK400/1600 pravý</t>
  </si>
  <si>
    <t xml:space="preserve">Oceľové vykurovacie doskové teleso Korad, US Steel Košice trojité s tromi dodatkovými plochami a krytmi , stav. Výška H=400mm, dĺžka 1600mm, alebo ekvivalentné </t>
  </si>
  <si>
    <t>33VK600/1400 pravý</t>
  </si>
  <si>
    <t xml:space="preserve">Oceľové vykurovacie doskové teleso Korad, US Steel Košice trojité s tromi dodatkovými plochami a krytmi , stav. Výška H=600mm, dĺžka 1400mm, alebo ekvivalentné </t>
  </si>
  <si>
    <t>33VK900/500 pravý</t>
  </si>
  <si>
    <t xml:space="preserve">Oceľové vykurovacie doskové teleso Korad, US Steel Košice trojité s tromi dodatkovými plochami a krytmi , stav. Výška H=900mm, dĺžka 500mm, alebo ekvivalentné </t>
  </si>
  <si>
    <t xml:space="preserve">Montáž vykurovacieho telesa rúrkového   </t>
  </si>
  <si>
    <t>KLT-122045-00-10</t>
  </si>
  <si>
    <t>Korado Koralux Linear Comfort Výška H=1220mm, šírka d=450mm.Farba biela, alebo ekvivalentný</t>
  </si>
  <si>
    <t>KLT-180060-00-10</t>
  </si>
  <si>
    <t>Korado Koralux Linear Comfort Výška H=1800mm, šírka d=600mm.Farba biela, alebo ekvivalentný</t>
  </si>
  <si>
    <t xml:space="preserve">Vykurovacie telesá, tlaková skúška telesa vodou   </t>
  </si>
  <si>
    <t>Montáž podlahového vykurovania</t>
  </si>
  <si>
    <t>Systémová doska napr. Rehau Varionova 30-2, alebo ekvivalentná</t>
  </si>
  <si>
    <t>Potrubie polybuténové 17x2</t>
  </si>
  <si>
    <t xml:space="preserve">Ochranná rúrka   </t>
  </si>
  <si>
    <t xml:space="preserve">Dilatačný profil </t>
  </si>
  <si>
    <t>Profilovaná okrajová izolačná páska</t>
  </si>
  <si>
    <t xml:space="preserve">Plastifikátor do poteru </t>
  </si>
  <si>
    <t xml:space="preserve">Pripojovací skrutkový spoj so svorným krúžkom </t>
  </si>
  <si>
    <t>Montáž Rozdeľovača zberača podlahového vykurovania</t>
  </si>
  <si>
    <t>súb</t>
  </si>
  <si>
    <t>Rozdeľovač 7 okruhový napr. Rehau HKVD SX-AG 7, alebo ekvivalentný</t>
  </si>
  <si>
    <t>Rozdeľovač 8 okruhový napr. Rehau HKVD SX-AG 8, alebo ekvivalentný</t>
  </si>
  <si>
    <t>Rozdeľovač 9 okruhový napr. Rehau HKVD SX-AG 9, alebo ekvivalentný</t>
  </si>
  <si>
    <t>Rozdeľovač 11 okruhový napr. Rehau HKVD SX-AG 11, alebo ekvivalentný</t>
  </si>
  <si>
    <t>Skrinka Rozdeľovača napr. Rehau AP 130/805, alebo ekvivalentná</t>
  </si>
  <si>
    <t>Skrinka Rozdeľovača napr. Rehau AP 130/1005, alebo ekvivalentná</t>
  </si>
  <si>
    <t xml:space="preserve">Montáž ostatných atypických kovových stavebných doplnkových konštrukcií do 5 kg   </t>
  </si>
  <si>
    <t xml:space="preserve">závesný systém a spojovací materiál   </t>
  </si>
  <si>
    <t xml:space="preserve">požiarne prestupy   </t>
  </si>
  <si>
    <t>sub</t>
  </si>
  <si>
    <t xml:space="preserve">Dokončovacie práce - nátery   </t>
  </si>
  <si>
    <t xml:space="preserve">Náter kov. potrubia základný dvojnásobný  </t>
  </si>
  <si>
    <t xml:space="preserve">Hodinové zúčtovacie sadzby   </t>
  </si>
  <si>
    <t xml:space="preserve">Vykurovacia skúška   </t>
  </si>
  <si>
    <t xml:space="preserve">Vyregulovanie systému s vypracovaním protokolu   </t>
  </si>
  <si>
    <t xml:space="preserve">Úradná skúška vyhradených tlakových zariadení  </t>
  </si>
  <si>
    <t xml:space="preserve">Nastavenie a Uvedenie zariadení do prevádzky,revízie   </t>
  </si>
  <si>
    <t xml:space="preserve">Dokumentácia skutkového stavu   </t>
  </si>
  <si>
    <t xml:space="preserve">Celkom bez DPH  </t>
  </si>
  <si>
    <t>Celkom s DPH</t>
  </si>
  <si>
    <t>SO 101.04 Elektroinštalácie</t>
  </si>
  <si>
    <t>ZOZNAM STROJOV a ZARIADENÍ</t>
  </si>
  <si>
    <t xml:space="preserve">Názov stavby :  Šport aréna Malacky
</t>
  </si>
  <si>
    <t>Časť: VZT-CHL - Vzduchotechnika, Chladenie</t>
  </si>
  <si>
    <t>Položka</t>
  </si>
  <si>
    <t>Vykonané množstvo</t>
  </si>
  <si>
    <t>rozpočtu</t>
  </si>
  <si>
    <t xml:space="preserve">Dodávka </t>
  </si>
  <si>
    <t>za jednotku</t>
  </si>
  <si>
    <t>celkom</t>
  </si>
  <si>
    <t>Zariadenie č.1 - Vetranie, Vykurovanie a Chladenie Športovej haly</t>
  </si>
  <si>
    <t>1.01</t>
  </si>
  <si>
    <t>VZT jednotka stojatá do exteriéru s rotačným regenerátorom a plynovým ohrevom VVS180-L-F-S-R-M-C-V-F alebo ekvivalentná, základový rám, tlmiace manžety, uzatváracie klapky, sifóny, frekvenčné meniče. Spĺňa požiadavky ErP 2018. Servisná strana vľavo.
Zloženie prívod: sacia žalúzia, uzatváracia klapka, filter prívodný M5, tlmič hluku, rotačný regenerátor nehygroskopický, teplotná účinnosť 75%, zmiešavacia komora, vodný chladič 109,2kW, 6/12°C (30%etylénglykol), teplota privádzaného vzduchu v lete +16°C, prívodný ventilátor s FM, 19000m3/h 350Pa, filter prívodný F7, tlmiaca manžeta, plynová komora s ohrievačom 120kW pre ohrev po rekuperácii na +20°C. 
Zloženie odvod: tlmiaca manžeta, filter odvodný M5, odvodný ventilátor s FM, 19000m3/h 350Pa, zmiešavacia komora, rotačný regenerátor nehygroskopický, tlmič hluku, uzatváracia klapka, výfuková žalúzia.</t>
  </si>
  <si>
    <t>Príslušenstvo:</t>
  </si>
  <si>
    <r>
      <t>Dilatačná manžeta na plynovú komoru 1945x1137 - presný rozmer zamerať na stavbe</t>
    </r>
    <r>
      <rPr>
        <sz val="8"/>
        <color indexed="10"/>
        <rFont val="Arial"/>
        <family val="2"/>
        <charset val="238"/>
      </rPr>
      <t xml:space="preserve"> - v cene</t>
    </r>
  </si>
  <si>
    <t>1.02</t>
  </si>
  <si>
    <t>Destratifikátor VOLCANO VR-D(EC), alebo ekvivalentný, 6500m3/h, EC motor, montážna konzola</t>
  </si>
  <si>
    <t>1.03</t>
  </si>
  <si>
    <t>Prívodný difúzor so servopohonom 24V AC, 0-10VDC pre zmenu režimu zimný/letný, Halton TSA-400(R), CO=X, MO=M2, alebo ekvivalentný, 1900m3/h, 64Pa, Lp=34dB(A)</t>
  </si>
  <si>
    <t>1.04A</t>
  </si>
  <si>
    <t>Komín Schiedel DN 200 vrátane príslušenstva, alebo ekvivalentný</t>
  </si>
  <si>
    <r>
      <t xml:space="preserve">Dno s odvodom kondenzátu ICS25/200 </t>
    </r>
    <r>
      <rPr>
        <sz val="8"/>
        <color indexed="10"/>
        <rFont val="Arial"/>
        <family val="2"/>
        <charset val="238"/>
      </rPr>
      <t>- v cene komína</t>
    </r>
  </si>
  <si>
    <r>
      <t>Konzola 570</t>
    </r>
    <r>
      <rPr>
        <sz val="8"/>
        <color indexed="10"/>
        <rFont val="Arial"/>
        <family val="2"/>
        <charset val="238"/>
      </rPr>
      <t xml:space="preserve"> - v cene komína</t>
    </r>
  </si>
  <si>
    <r>
      <t xml:space="preserve">Diel s KO pret. ICS25/200 + Sp </t>
    </r>
    <r>
      <rPr>
        <sz val="8"/>
        <color indexed="10"/>
        <rFont val="Arial"/>
        <family val="2"/>
        <charset val="238"/>
      </rPr>
      <t>- v cene komína</t>
    </r>
  </si>
  <si>
    <r>
      <t xml:space="preserve">Sopúch 0° ICS25 200 + 2 Spony </t>
    </r>
    <r>
      <rPr>
        <sz val="8"/>
        <color indexed="10"/>
        <rFont val="Arial"/>
        <family val="2"/>
        <charset val="238"/>
      </rPr>
      <t>- v cene komína</t>
    </r>
  </si>
  <si>
    <r>
      <t xml:space="preserve">Krycia hlava kónická ICS 25 200 Spona </t>
    </r>
    <r>
      <rPr>
        <sz val="8"/>
        <color indexed="10"/>
        <rFont val="Arial"/>
        <family val="2"/>
        <charset val="238"/>
      </rPr>
      <t>- v cene komína</t>
    </r>
  </si>
  <si>
    <r>
      <t xml:space="preserve">Prestav. Lôžko ICS/ D=250 </t>
    </r>
    <r>
      <rPr>
        <sz val="8"/>
        <color indexed="10"/>
        <rFont val="Arial"/>
        <family val="2"/>
        <charset val="238"/>
      </rPr>
      <t>- v cene komína</t>
    </r>
  </si>
  <si>
    <r>
      <t xml:space="preserve">Prechod PPL/ICS25/ 200 </t>
    </r>
    <r>
      <rPr>
        <sz val="8"/>
        <color indexed="10"/>
        <rFont val="Arial"/>
        <family val="2"/>
        <charset val="238"/>
      </rPr>
      <t>- v cene komína</t>
    </r>
  </si>
  <si>
    <r>
      <t xml:space="preserve">Diel pre meranie 3otv ICS25/ 200 </t>
    </r>
    <r>
      <rPr>
        <sz val="8"/>
        <color indexed="10"/>
        <rFont val="Arial"/>
        <family val="2"/>
        <charset val="238"/>
      </rPr>
      <t>- v cene komína</t>
    </r>
  </si>
  <si>
    <r>
      <t xml:space="preserve">Rovný diel 455 ICS25/ 200 + spona </t>
    </r>
    <r>
      <rPr>
        <sz val="8"/>
        <color indexed="10"/>
        <rFont val="Arial"/>
        <family val="2"/>
        <charset val="238"/>
      </rPr>
      <t>- v cene komína</t>
    </r>
  </si>
  <si>
    <r>
      <t xml:space="preserve">Rovný diel 205 ICS25/ 200 + spona </t>
    </r>
    <r>
      <rPr>
        <sz val="8"/>
        <color indexed="10"/>
        <rFont val="Arial"/>
        <family val="2"/>
        <charset val="238"/>
      </rPr>
      <t>- v cene komína</t>
    </r>
  </si>
  <si>
    <r>
      <t xml:space="preserve">Koleno 45° ICS25 200 + Spona </t>
    </r>
    <r>
      <rPr>
        <sz val="8"/>
        <color indexed="10"/>
        <rFont val="Arial"/>
        <family val="2"/>
        <charset val="238"/>
      </rPr>
      <t>- v cene komína</t>
    </r>
  </si>
  <si>
    <r>
      <t xml:space="preserve">Rovný diel 955 ICS25/ 200 + Spona </t>
    </r>
    <r>
      <rPr>
        <sz val="8"/>
        <color indexed="10"/>
        <rFont val="Arial"/>
        <family val="2"/>
        <charset val="238"/>
      </rPr>
      <t>- v cene komína</t>
    </r>
  </si>
  <si>
    <r>
      <t xml:space="preserve">Tesnenie dv. Br. Samostatne 200/-/-/SIL/-/ACCESS </t>
    </r>
    <r>
      <rPr>
        <sz val="8"/>
        <color indexed="10"/>
        <rFont val="Arial"/>
        <family val="2"/>
        <charset val="238"/>
      </rPr>
      <t>- v cene komína</t>
    </r>
  </si>
  <si>
    <t>1.04B</t>
  </si>
  <si>
    <r>
      <t xml:space="preserve">Konzola 570 </t>
    </r>
    <r>
      <rPr>
        <sz val="8"/>
        <color indexed="10"/>
        <rFont val="Arial"/>
        <family val="2"/>
        <charset val="238"/>
      </rPr>
      <t>- v cene komína</t>
    </r>
  </si>
  <si>
    <r>
      <t>Dvierkový diel vnút. Dvier. ICS25 200 spona</t>
    </r>
    <r>
      <rPr>
        <sz val="8"/>
        <color indexed="10"/>
        <rFont val="Arial"/>
        <family val="2"/>
        <charset val="238"/>
      </rPr>
      <t xml:space="preserve"> - v cene komína</t>
    </r>
  </si>
  <si>
    <r>
      <t>Prechod PPL/ICS25/ 200</t>
    </r>
    <r>
      <rPr>
        <sz val="8"/>
        <color indexed="10"/>
        <rFont val="Arial"/>
        <family val="2"/>
        <charset val="238"/>
      </rPr>
      <t xml:space="preserve"> - v cene komína</t>
    </r>
  </si>
  <si>
    <r>
      <t>Rovný diel 955 ICS25/ 200 + Spona -</t>
    </r>
    <r>
      <rPr>
        <sz val="8"/>
        <color indexed="10"/>
        <rFont val="Arial"/>
        <family val="2"/>
        <charset val="238"/>
      </rPr>
      <t xml:space="preserve"> v cene komína</t>
    </r>
  </si>
  <si>
    <t>1.05</t>
  </si>
  <si>
    <t>Bunkový tlmič hluku GREIF G200*500*1500.1 alebo ekvivalentný (do potrubia 1400x1000-1500), 19000m3/h, 48Pa, útlm hluku 46 dB(A)</t>
  </si>
  <si>
    <t>1.06</t>
  </si>
  <si>
    <t>Bunkový tlmič hluku GREIF G200*500*1500.1  alebo ekvivalentný (do potrubia 1400x1000-1500), 19000m3/h, 48Pa, útlm hluku 46 dB(A)</t>
  </si>
  <si>
    <t>1.07</t>
  </si>
  <si>
    <t>Krycie sito hranaté 1400x1000 alebo ekvivalentné, voľná plocha Av=1,26m2</t>
  </si>
  <si>
    <t>1.08</t>
  </si>
  <si>
    <t>Regulačná klapka ručná RK-400x400-R, alebo ekvivalentná</t>
  </si>
  <si>
    <t>1.09</t>
  </si>
  <si>
    <t>Regulačná klapka ručná do kruhového potrubia Systemair TUNE-R-500-1-H, alebo ekvivalentná</t>
  </si>
  <si>
    <t>1.10</t>
  </si>
  <si>
    <t>Regulačná klapka ručná do kruhového potrubia Systemair TUNE-R-400-1-H, alebo ekvivalentná</t>
  </si>
  <si>
    <t>20</t>
  </si>
  <si>
    <t>1.11</t>
  </si>
  <si>
    <t>Potrubie štvorhranné, vrátane tvaroviek, do obvodu:</t>
  </si>
  <si>
    <t>6144 / 100% tv.</t>
  </si>
  <si>
    <t>bm</t>
  </si>
  <si>
    <t>4800 / 30% tv.</t>
  </si>
  <si>
    <t>3660 / 30% tv.</t>
  </si>
  <si>
    <t>1.12</t>
  </si>
  <si>
    <t>Kruhové Spiro potrubie pozinkované, vrátane tvaroviek:</t>
  </si>
  <si>
    <t>Ø900 / 30% tv.</t>
  </si>
  <si>
    <t>Ø800 / 30% tv.</t>
  </si>
  <si>
    <t>Ø710 / 30% tv.</t>
  </si>
  <si>
    <t>Ø630 / 30% tv.</t>
  </si>
  <si>
    <t>Ø560 / 30% tv.</t>
  </si>
  <si>
    <t>Ø500 / 30% tv.</t>
  </si>
  <si>
    <t>Ø400 / 30% tv.</t>
  </si>
  <si>
    <t>1.13</t>
  </si>
  <si>
    <t>Vonkajšia protihluková izolácia Ultimate U TPA 34 alebo ekvivalentná, hr.60mm opatrená oplechovaním hliníkovým plechom (potrubie prívodu/ odvodu od VZT jednotky po tlmič hluku vrátane), v súlade s ISO 14001</t>
  </si>
  <si>
    <t>1.14</t>
  </si>
  <si>
    <t>Tepelná izolácia s ochrannou hliníkovou fóliou K-FLEX DUCT AL CLAD SYSTEM alebo ekvivalentná, hr. 40mm (prívodné a odvodné potrubia upraveného vzduchu vo vonkajšom prostredí), v súlade s ISO 14001</t>
  </si>
  <si>
    <t>1.15</t>
  </si>
  <si>
    <t>Tepelná izolácia K-FLEX H DUCT METAL alebo ekvivalentná, hr.40mm (vnútorné potrubie prívodu po celej dĺžke), v súlade s ISO 14001</t>
  </si>
  <si>
    <t>1.16</t>
  </si>
  <si>
    <t xml:space="preserve">Montážny, závesný, spojovací a tesniaci materiál interiérový, certifikovaný výrobok, HILTI systém alebo ekvivalentný </t>
  </si>
  <si>
    <t>1.17</t>
  </si>
  <si>
    <t xml:space="preserve">Montážny, závesný, spojovací a tesniaci materiál exteriérový certifikovaný výrobok, HILTI systém alebo ekvivalentný </t>
  </si>
  <si>
    <t>Zariadenie č.2 - Odvlhčenie a vetranie ľadovej plochy</t>
  </si>
  <si>
    <t>2.01</t>
  </si>
  <si>
    <t>Adsorpčný odvlhčovač DST RLZ101G ICE Special CO2 alebo ekvivalentný, s plynovým ohrevom 40kW, odvlhčovací výkon 34kg/h pri 20°C/60% r.v., suchý vzduch 9000m3/h, regeneračný vzduch 1300m3/h, 200Pa, bez procesného ventilátora. Plynulá regulácia odvlhčovacieho výkonu, vstavaný regulátor s farebným dotykovým displejom s TCP/IP, snímač T+RV, monitorovanie zanesenia filtrov, zvnútra izolované komory 19mm kaučuk, CO2 regulácia, 2x výstup 24VDC pre napájanie servopohonov klapiek, 2x výstup 0-10VDC pre reguláciu klapiek, regulátor externého ohrievača 0-10V DC pre servopohon 3-cestného ventilu, regulačný signál 0-10V DC výkon externého ventilátora s FM, protimrazová ochrana vodného ohrievača, spustenie zariadenia</t>
  </si>
  <si>
    <t>Tlmiaca manžeta hranatá TVH-640x640 - presný rozmer zamerať na stavbe</t>
  </si>
  <si>
    <t>Tlmiaca manžeta hranatá TVH-1000x500 - presný rozmer zamerať na stavbe</t>
  </si>
  <si>
    <t>Tlmiaca manžeta hranatá TVH-400x300 - presný rozmer zamerať na stavbe</t>
  </si>
  <si>
    <t>Tlmiaca manžeta hranatá TVH-460x210 - presný rozmer zamerať na stavbe</t>
  </si>
  <si>
    <t>2.02</t>
  </si>
  <si>
    <t>Procesný ventilátor - Prívodná VZT jednotka ležatá do interiéru s ventilátorom a vodným ohrevom VVS075-R-HV, alebo ekvivalentná, základový rám, tlmiace manžety, frekvenčný menič. Servisná strava vpravo.
Zloženie: tlmiaca manžeta, vodný ohrievač 34,8kW, 60/40°C, teplota privádzaného vzduchu 12°C, prívodný ventilátor s FM, 9000m3/h 1420Pa, tlmiaca manžeta.</t>
  </si>
  <si>
    <t>2.03</t>
  </si>
  <si>
    <t>Regulačná klapka RK-400x400-S, vrátane servopohon Belimo NM24A-SR, alebo ekvivalentná</t>
  </si>
  <si>
    <t>2.04</t>
  </si>
  <si>
    <t>Regulačná klapka RK-800x560-S, vrátane servopohon Belimo NM24A-SR, alebo ekvivalentná</t>
  </si>
  <si>
    <t>2.05</t>
  </si>
  <si>
    <t>Bunkový tlmič hluku GREIF G250*500*1500.1 alebo ekvivalentný, (do potrubia 1000x750-1500), 9000m3/h, 46Pa, útlm hluku 45 dB(A)</t>
  </si>
  <si>
    <t>2.06</t>
  </si>
  <si>
    <t>Bunkový tlmič hluku GREIF G250*500*1000.1 alebo ekvivalentný, (do potrubia 1000x750-1000), 9000m3/h, 37Pa, útlm hluku 42 dB(A)</t>
  </si>
  <si>
    <t>2.07</t>
  </si>
  <si>
    <t>Bunkový tlmič hluku GREIF G200*500*1000.1 alebo ekvivalentný, (do potrubia 500x400-1000), 2500m3/h, 32Pa, útlm hluku 42 dB(A)</t>
  </si>
  <si>
    <t>2.08</t>
  </si>
  <si>
    <t>Bunkový tlmič hluku GREIF G200*500*1000.1 alebo ekvivalentný, (do potrubia 500x400-1000), 1300m3/h, 9Pa, útlm hluku 42 dB(A)</t>
  </si>
  <si>
    <t>2.09</t>
  </si>
  <si>
    <t>Kruhový tlmič hluku Greif GDE 315-1000.0 alebo ekvivalentný, 1300m3/h, 17Pa, útlm hluku 48 dB(A)</t>
  </si>
  <si>
    <t>2.10</t>
  </si>
  <si>
    <t>Protidažďová žalúzia PZ-AL-710x500-S-RAL podľa architekta, 2500m3/h, 35Pa, voľná plocha Av=0,27m2 alebo ekvivalentná</t>
  </si>
  <si>
    <t>2.11</t>
  </si>
  <si>
    <t>Protidažďová žalúzia PZ-AL-500x500-S-RAL podľa architekta, 2500m3/h, 20Pa, voľná plocha Av=0,19m2 alebo ekvivaletná</t>
  </si>
  <si>
    <t>2.12</t>
  </si>
  <si>
    <t>Dýza s ďalekým dosahom Halton APS 250, FI=PN,  alebo ekvivalentná, 450m3/h, 47Pa, Lp=22dB(A)</t>
  </si>
  <si>
    <t>2.13</t>
  </si>
  <si>
    <t>Odvodná výustka do kruhového potrubia NOVA-C-1-1000x200-R1-H-RAL podľa architekta, 1800m3/h, 10Pa, Lp=36dB(A) alebo ekvivalentná</t>
  </si>
  <si>
    <t>2.14</t>
  </si>
  <si>
    <t>Výfukové koleno so sitom Ø315</t>
  </si>
  <si>
    <t>2.15</t>
  </si>
  <si>
    <t>Strešný prechod Ø415(svetlý otvor), tepelná izolácia (50mm), výška 500mm</t>
  </si>
  <si>
    <t>2.16</t>
  </si>
  <si>
    <t>4070 / 100% tv.</t>
  </si>
  <si>
    <t>3580 / 50% tv.</t>
  </si>
  <si>
    <t>3000 / 30% tv.</t>
  </si>
  <si>
    <t>2500 / 30% tv.</t>
  </si>
  <si>
    <t>2000 / 30% tv.</t>
  </si>
  <si>
    <t>1600 / 30% tv.</t>
  </si>
  <si>
    <t>2.17</t>
  </si>
  <si>
    <t>Ø450 / 30% tv.</t>
  </si>
  <si>
    <t>Ø315 / 30% tv.</t>
  </si>
  <si>
    <t>2.18</t>
  </si>
  <si>
    <t>Protihluková izolácia Ultimate U TPA 34 alebo ekvivalentná, hr.60mm s ochrannou Al fóliou (potrubie prívodu/ odvodu, sania/ výfuku od zariadení po tlmič hluku vrátane), v súlade s ISO 14001</t>
  </si>
  <si>
    <t>2.19</t>
  </si>
  <si>
    <t>Tepelná izolácia do vnútorného prostredia K-FLEX DUCT ALU alebo ekvivalentná, hr. 40mm, (kompletne prívod aj odvod regeneračného vzduchu, sanie čerstvého vzduchu), v súlade s ISO 14001</t>
  </si>
  <si>
    <t>2.20</t>
  </si>
  <si>
    <r>
      <t xml:space="preserve">Zariadenie č.3 - Vetranie hľadiska Zimnného štadióna - </t>
    </r>
    <r>
      <rPr>
        <b/>
        <i/>
        <sz val="10"/>
        <color indexed="10"/>
        <rFont val="Arial"/>
        <family val="2"/>
        <charset val="238"/>
      </rPr>
      <t>PRÍPRAVA</t>
    </r>
  </si>
  <si>
    <t>Zariadenie č.4 - Vetranie Šatní so zázemím Zimný štadión / Športová hala</t>
  </si>
  <si>
    <t>4.01</t>
  </si>
  <si>
    <t>Kompaktná rekuperačná VZT jednotka stojatá do exteriéru ELEKTRODESIGN Duovent Modular DV 14500 DCA KL G4+F7/M5 DVAV AV2, alebo ekvivalentná, vrátane uzatváracích klapiek, tlmiacich manžiet, sifónu, základového rámu. Spĺňa požiadavky ErP 2018.
Zloženie prívod: tlmiaca manžeta, uzatváracia klapka, filter prívodný G4+F7, doskový rekuperátor s obtokom, teplotná účinnosť 81,8%, vodný ohrievač  42,kW, 60/40°C, teplota privádzaného vzduchu 25°C, prívodný ventilátor s EC motorom 12800m3/h, 400Pa, tlmiaca manžeta. 
Zloženie odvod: tlmiaca manžeta, filter odvodný M5,  odvodný ventilátor s EC motorom 12800m3/h, 400Pa, doskový rekuperátor s obtokom, uzatváracia klapka, tlmiaca manžeta.</t>
  </si>
  <si>
    <t>4.02</t>
  </si>
  <si>
    <t>Kompaktná rekuperačná VZT jednotka stojatá do exteriéru ELEKTRODESIGN Duovent Compact DV 6000 DCA KL G4+F7/M5 DVAV AV, alebo ekvivalentná, vrátane uzatváracích klapiek, tlmiacich manžiet, sifónu, základového rámu. Spĺňa požiadavky ErP 2018.
Zloženie prívod: sacia žalúzia, uzatváracia klapka, filter prívodný G4+F7, doskový rekuperátor s obtokom, teplotná účinnosť 78,5%, vodný ohrievač 21,9kW, 60/40°C, teplota privádzaného vzduchu 25°C, prívodný ventilátor s EC motorom 6200m3/h, 400Pa, tlmiaca manžeta. 
Zloženie odvod: tlmiaca manžeta, filter odvodný M5, odvodný ventilátor s EC motorom 6200m3/h, 400Pa, doskový rekuperátor s obtokom, uzatváracia klapka, tlmiaca manžeta.</t>
  </si>
  <si>
    <t>4.03</t>
  </si>
  <si>
    <t>Požiarna klapka so servomotorom 24V AC/DC s vratnou pružinou, s termoelektrickou poistkou a pomocnými spínačmi, FDS-3G-710x400-B24T alebo ekvivalentná</t>
  </si>
  <si>
    <t>4.04</t>
  </si>
  <si>
    <t>Požiarna klapka so servomotorom 24V AC/DC s vratnou pružinou, s termoelektrickou poistkou a pomocnými spínačmi, FDS-3G-315x315-B24T alebo ekvivalentná</t>
  </si>
  <si>
    <t>4.05</t>
  </si>
  <si>
    <t>Požiarna klapka so servomotorom 24V AC/DC s vratnou pružinou, s termoelektrickou poistkou a pomocnými spínačmi, FDS-3G-630x315-B24T alebo ekvivalentná</t>
  </si>
  <si>
    <t>4.06</t>
  </si>
  <si>
    <t>Bazénový odvhlčovač DRY 300 WAVE alebo ekvivalentný, s elektrickým dohrevom 2kW, 550m3/h, odvlhčovací výkon 36l/24hod (30°C/60%r.v.), nástenná konzola</t>
  </si>
  <si>
    <t>4.07</t>
  </si>
  <si>
    <t>Bunkový tlmič hluku GREIF G200*500*2000.1 alebo ekvivalentný, (do potrubia 1500x800-2000), 12800m3/h, 36Pa, útlm hluku 42 dB(A)</t>
  </si>
  <si>
    <t>4.08</t>
  </si>
  <si>
    <t>Bunkový tlmič hluku GREIF G200*500*1500.1 alebo ekvivalentný, (do potrubia 1000x600-1500), 6200m3/h, 28Pa, útlm hluku 35 dB(A)</t>
  </si>
  <si>
    <t>4.09</t>
  </si>
  <si>
    <t>Bunkový tlmič hluku GREIF G200*500*1000.1 alebo ekvivalentný, (do potrubia 1500x800-1000), 12800m3/h, 24Pa, útlm hluku 24 dB(A)</t>
  </si>
  <si>
    <t>4.10</t>
  </si>
  <si>
    <t>Bunkový tlmič hluku GREIF G200*500*1000.1 alebo ekvivalentný, (do potrubia 1000x600-1000), 6200m3/h, 22Pa, útlm hluku 24 dB(A)</t>
  </si>
  <si>
    <t>4.11</t>
  </si>
  <si>
    <t>Vírivá výustka prívodná VVKR-A-S-600-48-B-RAL podľa architekta + Pretlaková komora PB-VVK-S-600-250-S-H-D1, 625-650m3/h, 31 Pa, Lp=34dB(A), alebo ekvivalentná</t>
  </si>
  <si>
    <t>4.12</t>
  </si>
  <si>
    <t>Vírivá výustka prívodná VVKR-A-S-600-40-B-RAL podľa architekta + Pretlaková komora PB-VVK-S-600-250-S-H-D1, 450-575 m3/h, 25 Pa, Lp=32dB(A), alebo ekvivalentná</t>
  </si>
  <si>
    <t>4.13</t>
  </si>
  <si>
    <t>Vírivá výustka prívodná VVKR-A-S-600-32-B-RAL podľa architekta + Pretlaková komora PB-VVK-S-600-200-S-H-D1, 300-400 m3/h, 15 Pa, Lp=26dB(A), alebo ekvivalentná</t>
  </si>
  <si>
    <t>4.14</t>
  </si>
  <si>
    <t>Vírivá výustka prívodná VVKR-A-S-600-16-B-RAL podľa architekta + Pretlaková komora PB-VVK-S-600-200-S-H-D1, 220 m3/h, 18 Pa, Lp=24dB(A), alebo ekvivalentná</t>
  </si>
  <si>
    <t>4.15</t>
  </si>
  <si>
    <t>Vírivá výustka prívodná VVKR-A-S-400-16-B-RAL podľa architekta + Pretlaková komora PB-VVK-S-400-200-S-H-D1, 180m3/h, 15 Pa, Lp=20dB(A), alebo ekvivalentná</t>
  </si>
  <si>
    <t>4.16</t>
  </si>
  <si>
    <t>Vírivá výustka odvodná VVKR-C-S-600-48-R-RAL podľa architekta + Pretlaková komora PB-VVK-S-600-250-E-H-D1, 750-810 m3/h, 16 Pa, Lp=30dB(A), alebo ekvivalentná</t>
  </si>
  <si>
    <t>4.17</t>
  </si>
  <si>
    <t>Vírivá výustka odvodná VVKR-C-S-600-40-R-RAL podľa architekta + Pretlaková komora PB-VVK-S-600-250-E-H-D1, 550-700 m3/h, 16 Pa, Lp=27dB(A), alebo ekvivalentná</t>
  </si>
  <si>
    <t>4.18</t>
  </si>
  <si>
    <t>Vírivá výustka odvodná VVKR-C-S-600-32-R-RAL podľa architekta + Pretlaková komora PB-VVK-S-600-250-E-H-D1, 370-500 m3/h, 14 Pa, Lp=20dB(A), alebo ekvivalentná</t>
  </si>
  <si>
    <t>4.19</t>
  </si>
  <si>
    <t>Vírivá výustka odvodná VVKR-C-S-600-16-R-RAL podľa architekta + Pretlaková komora PB-VVK-S-600-200-E-H-D1, 240 m3/h, 15 Pa, Lp=20dB(A), alebo ekvivalentná</t>
  </si>
  <si>
    <t>4.20</t>
  </si>
  <si>
    <t>Tanierový ventil prívodný Elektrodesign KI 160, 150m3/h, 20 Pa, Lp=25dB(A), alebo ekvivalentný</t>
  </si>
  <si>
    <t>4.21</t>
  </si>
  <si>
    <t>Tanierový ventil prívodný Elektrodesign KI 125, 100m3/h, 20 Pa, Lp=20dB(A), alebo ekvivalentný</t>
  </si>
  <si>
    <t>4.22</t>
  </si>
  <si>
    <t>Tanierový ventil odvodný Elektrodesign VEF 160, 130-180m3/h, 25Pa, Lp=25dB(A), alebo ekvivalentný</t>
  </si>
  <si>
    <t>4.23</t>
  </si>
  <si>
    <t>Tanierový ventil odvodný Elektrodesign VEF 125, 100m3/h, 40Pa, Lp=20dB(A), alebo ekvivalentný</t>
  </si>
  <si>
    <t>4.24</t>
  </si>
  <si>
    <t>Tanierový ventil odvodný Elektrodesign VEF 100, 50-80m3/h, 40Pa, Lp=25dB(A), alebo ekvivalentný</t>
  </si>
  <si>
    <t>4.25</t>
  </si>
  <si>
    <t>Regulačná klapka ručná do kruhového potrubia Systemair TUNE-R-355-1-H, alebo ekvivalentná</t>
  </si>
  <si>
    <t>4.26</t>
  </si>
  <si>
    <t>Regulačná klapka ručná do kruhového potrubia Systemair TUNE-R-315-1-H, alebo ekvivalentná</t>
  </si>
  <si>
    <t>4.27</t>
  </si>
  <si>
    <t>Regulačná klapka ručná do kruhového potrubia Systemair TUNE-R-280-1-H, alebo ekvivalentná</t>
  </si>
  <si>
    <t>4.28</t>
  </si>
  <si>
    <t>Regulačná klapka ručná do kruhového potrubia Systemair TUNE-R-250-1-H, alebo ekvivalentná</t>
  </si>
  <si>
    <t>16</t>
  </si>
  <si>
    <t>4.29</t>
  </si>
  <si>
    <t>Regulačná klapka ručná do kruhového potrubia Systemair TUNE-R-225-1-H, alebo ekvivalentná</t>
  </si>
  <si>
    <t>4.30</t>
  </si>
  <si>
    <t>Regulačná klapka ručná do kruhového potrubia Systemair TUNE-R-200-1-H, alebo ekvivalentná</t>
  </si>
  <si>
    <t>4.31</t>
  </si>
  <si>
    <t>Regulačná klapka ručná do kruhového potrubia Systemair TUNE-R-180-1-H, alebo ekvivalentná</t>
  </si>
  <si>
    <t>4.32</t>
  </si>
  <si>
    <t>Regulačná klapka ručná do kruhového potrubia Systemair TUNE-R-160-1-H, alebo ekvivalentná</t>
  </si>
  <si>
    <t>38</t>
  </si>
  <si>
    <t>4.33</t>
  </si>
  <si>
    <t>Regulačná klapka ručná do kruhového potrubia Systemair TUNE-R-140-1-H, alebo ekvivalentná</t>
  </si>
  <si>
    <t>4.34</t>
  </si>
  <si>
    <t>Regulačná klapka ručná do kruhového potrubia Systemair TUNE-R-125-1-H, alebo ekvivalentná</t>
  </si>
  <si>
    <t>4.35</t>
  </si>
  <si>
    <t>Regulačná klapka ručná do kruhového potrubia Systemair TUNE-R-100-1-H, alebo ekvivalentná</t>
  </si>
  <si>
    <t>4.36</t>
  </si>
  <si>
    <t>Hliníková dverová mriežka NOVA-D-2-500x500-UR1 podľa hrúbky dverí -RAL podľa architekta, 650m3/h, voľná plocha Av=0,07m2, alebo ekvivalentná</t>
  </si>
  <si>
    <t>4.37</t>
  </si>
  <si>
    <t>Hliníková dverová mriežka NOVA-D-2-500x400-UR1 podľa hrúbky dverí -RAL podľa architekta, 470m3/h, voľná plocha Av=0,055m2, alebo ekvivalentná</t>
  </si>
  <si>
    <t>4.38</t>
  </si>
  <si>
    <t>Hliníková dverová mriežka NOVA-D-2-400x400-UR1 podľa hrúbky dverí -RAL podľa architekta, 100m3/h, voľná plocha Av=0,043m2, alebo ekvivalentná</t>
  </si>
  <si>
    <t>4.39</t>
  </si>
  <si>
    <t>Hliníková dverová mriežka NOVA-D-2-400x300-UR1 podľa hrúbky dverí -RAL podľa architekta, 100m3/h, voľná plocha Av=0,032m2, alebo ekvivalentná</t>
  </si>
  <si>
    <t>4.39A</t>
  </si>
  <si>
    <t>Hliníková dverová mriežka NOVA-D-2-400x200-UR1 podľa hrúbky dverí -RAL podľa architekta, 100m3/h, voľná plocha Av=0,02m2, alebo ekvivalentná</t>
  </si>
  <si>
    <t>4.40</t>
  </si>
  <si>
    <t>Hliníková dverová mriežka NOVA-D-2-300x300-UR1 podľa hrúbky dverí -RAL podľa architekta, 100m3/h, voľná plocha Av=0,023m2, alebo ekvivalentná</t>
  </si>
  <si>
    <t>4.41</t>
  </si>
  <si>
    <t>Strešný prechod 2020x650 (svetlý otvor), tepelná izolácia (50mm), výška 500mm</t>
  </si>
  <si>
    <t>4.42</t>
  </si>
  <si>
    <t>Strešný prechod 1050x500 (svetlý otvor), tepelná izolácia (50mm), výška 500mm</t>
  </si>
  <si>
    <t>4.43</t>
  </si>
  <si>
    <t>Výfukové koleno so sitom 800x400</t>
  </si>
  <si>
    <t>4.44</t>
  </si>
  <si>
    <t>Výfukové koleno so sitom 1500x800</t>
  </si>
  <si>
    <t>4.45</t>
  </si>
  <si>
    <t>Výfukové koleno so sitom 800x800</t>
  </si>
  <si>
    <t>4.46</t>
  </si>
  <si>
    <t>5200 / 100% tv.</t>
  </si>
  <si>
    <t>4600 / 30% tv.</t>
  </si>
  <si>
    <t>3200 / 30% tv.</t>
  </si>
  <si>
    <t>2800 / 30% tv.</t>
  </si>
  <si>
    <t>2400 / 30% tv.</t>
  </si>
  <si>
    <t>2050 / 30% tv.</t>
  </si>
  <si>
    <t>1630 / 30% tv.</t>
  </si>
  <si>
    <t>1260 / 30% tv.</t>
  </si>
  <si>
    <t>960 / 30% tv.</t>
  </si>
  <si>
    <t>4.47</t>
  </si>
  <si>
    <t>Ø355 / 30% tv.</t>
  </si>
  <si>
    <t>Ø280 / 30% tv.</t>
  </si>
  <si>
    <t>Ø250 / 30% tv.</t>
  </si>
  <si>
    <t>Ø225 / 30% tv.</t>
  </si>
  <si>
    <t>Ø200 / 30% tv.</t>
  </si>
  <si>
    <t>Ø180 / 30% tv.</t>
  </si>
  <si>
    <t>Ø160 / 30% tv.</t>
  </si>
  <si>
    <t>Ø140 / 30% tv.</t>
  </si>
  <si>
    <t>Ø125 / 30% tv.</t>
  </si>
  <si>
    <t>Ø100 / 30% tv.</t>
  </si>
  <si>
    <t>4.48</t>
  </si>
  <si>
    <t>Ohybná hadica:</t>
  </si>
  <si>
    <t>Elektrodesign SEMIFLEX STANDARD 250 alebo ekvivalentná</t>
  </si>
  <si>
    <t>Elektrodesign SEMIFLEX STANDARD 200 alebo ekvivalentná</t>
  </si>
  <si>
    <t>Elektrodesign SEMIFLEX STANDARD 160 alebo ekvivalentná</t>
  </si>
  <si>
    <t>Elektrodesign SEMIFLEX STANDARD 125 alebo ekvivalentná</t>
  </si>
  <si>
    <t>Elektrodesign SEMIFLEX STANDARD 100 alebo ekvivalentná</t>
  </si>
  <si>
    <t>4.49</t>
  </si>
  <si>
    <t>4.50</t>
  </si>
  <si>
    <t>4.51</t>
  </si>
  <si>
    <t>Tepelná izolácia s ochrannou hliníkovou fóliou K-FLEX H DUCT METAL alebo ekvivalentná, hr. 40mm (prívodné a odvodné potrubia upraveného vzduchu vo vnútornom prostredí, prechádzajúce priestormi s odlišnou teplotou), v súlade s ISO 14001</t>
  </si>
  <si>
    <t>4.52</t>
  </si>
  <si>
    <t>Protipožiarna izolácia PYROROCK EI 60S alebo ekvivalentná, hr.60mm,  v súlade s ISO 14001</t>
  </si>
  <si>
    <t>19</t>
  </si>
  <si>
    <t>4.53</t>
  </si>
  <si>
    <t xml:space="preserve">Požiarne upchávky, certifikovaný výrobok, HILTI systém alebo ekvivalentný: </t>
  </si>
  <si>
    <t>otvor v stene 730x520 pre požiarnu klapku 710x400</t>
  </si>
  <si>
    <t>otvor v stene 435x435 pre požiarnu klapku 315x315</t>
  </si>
  <si>
    <t>otvor v stene 750x435 pre potrubie 630x315</t>
  </si>
  <si>
    <t>otvor v stene 750x435 pre požiarnu klapku 630x315</t>
  </si>
  <si>
    <t>4.54</t>
  </si>
  <si>
    <t>4.55</t>
  </si>
  <si>
    <t>Zariadenie č.5 - Vetranie Retailu so zázemím</t>
  </si>
  <si>
    <t>5.01</t>
  </si>
  <si>
    <t>Kompaktná rekuperačná VZT jednotka stojatá do exteriéru ELEKTRODESIGN Duovent Compact DV 4200 DCA DCC KL G4+F7/M5 DVAV AV, alebo ekvivalentná, vrátane uzatváracích klapiek, tlmiacich manžiet, sifónu, základového rámu. Spĺňa požiadavky ErP 2018.
Zloženie prívod: sacia žalúzia, uzatváracia klapka, filter prívodný G4+F7, doskový rekuperátor s obtokom, teplotná účinnosť 77,9%, vodný ohrievač 9,8kW, 60/40°C, teplota privádzaného vzduchu v zime 22°C, vodný chladič 14,6kW, 6/12°C (30% etylénglykol), teplota privádzaného vzduchu v lete 25°C,  prívodný ventilátor s EC motorom 3300m3/h, 300Pa, tlmiaca manžeta. 
Zloženie odvod: tlmiaca manžeta, filter odvodný M5,  odvodný ventilátor s EC motorom 3300m3/h, 300Pa, doskový rekuperátor s obtokom, uzatváracia klapka, tlmiaca manžeta.</t>
  </si>
  <si>
    <t>5.02</t>
  </si>
  <si>
    <t>Požiarna vetracia mriežka s aktivačným mechanizmom s pružinovým servopohonom 24V AC/DC s termoelektrickou poistkou 72°C a koncovými spínačmi FGS-200x300-DV9-T, alebo ekvivalentná</t>
  </si>
  <si>
    <t>5.03</t>
  </si>
  <si>
    <t>Bunkový tlmič hluku GREIF G200*500*1500.1  (do potrubia 600x500-1500), 3300m3/h, 32Pa, útlm hluku 35 dB(A), alebo ekvivalentný</t>
  </si>
  <si>
    <t>5.04</t>
  </si>
  <si>
    <t>Bunkový tlmič hluku GREIF G200*500*1000.1  (do potrubia 600x500-1000), 3300m3/h, 25Pa, útlm hluku 24 dB(A), alebo ekvivalentný</t>
  </si>
  <si>
    <t>5.05</t>
  </si>
  <si>
    <t>Vírivá výustka prívodná VVKR-A-S-600-40-B-RAL podľa architekta + Pretlaková komora PB-VVK-S-600-250-S-H-D1, 440-450 m3/h, 16 Pa, Lp=25dB(A), alebo ekvivalentná</t>
  </si>
  <si>
    <t>5.06</t>
  </si>
  <si>
    <t>Vírivá výustka prívodná VVKR-A-S-600-32-B-RAL podľa architekta + Pretlaková komora PB-VVK-S-600-200-S-H-D1, 300 m3/h, 15 Pa, Lp=25dB(A), alebo ekvivalentná</t>
  </si>
  <si>
    <t>5.07</t>
  </si>
  <si>
    <t>Prívodná výustka do kruhového potrubia NOVA-C-2-400x100-R1-H-RAL podľa architekta, 180m3/h, 10Pa, Lp=26dB(A), alebo ekvivalentná</t>
  </si>
  <si>
    <t>5.08</t>
  </si>
  <si>
    <t>Vírivá výustka odvodná VVKR-C-S-600-32-R-RAL podľa architekta + Pretlaková komora PB-VVK-S-600-200-E-H-D1, 410-430 m3/h, 15 Pa, Lp=20dB(A), alebo ekvivalentná</t>
  </si>
  <si>
    <t>5.09</t>
  </si>
  <si>
    <t>Vírivá výustka odvodná VVKR-C-S-600-24-R-RAL podľa architekta + Pretlaková komora PB-VVK-S-600-200-E-H-D1, 270 m3/h, 13 Pa, Lp=20dB(A), alebo ekvivalentná</t>
  </si>
  <si>
    <t>5.10</t>
  </si>
  <si>
    <t>Vírivá výustka odvodná VVKR-C-S-600-16-R-RAL podľa architekta + Pretlaková komora PB-VVK-S-600-200-E-H-D1, 200 m3/h, 15 Pa, Lp=20dB(A), alebo ekvivalentná</t>
  </si>
  <si>
    <t>5.11</t>
  </si>
  <si>
    <t>Kazetová požiarna klapka s pružinovým uzatváraním listov a aktiváciou pomocou termopoistky nastavenej na 70°C a indikácia zatvorenej polohy pomocou spínacieho kontaktu 24V AC/DC na jednom liste, Systemair F-C2-100-H1, 75m3/h, 13Pa, Lw=25dB(A), alebo ekvivalentný</t>
  </si>
  <si>
    <t>Tanierový ventil na prívod Systemair Balance-E-100-SW, alebo ekvivalentný</t>
  </si>
  <si>
    <t>5.12</t>
  </si>
  <si>
    <t>Tanierový ventil odvodný Elektrodesign VEF 160, 150m3/h, 15Pa, Lp=20dB(A), alebo ekvivalentný</t>
  </si>
  <si>
    <t>5.13</t>
  </si>
  <si>
    <t>Kazetová požiarna klapka s pružinovým uzatváraním listov a aktiváciou pomocou termopoistky nastavenej na 70°C a indikácia zatvorenej polohy pomocou spínacieho kontaktu 24V AC/DC na jednom liste, Systemair F-C2-125-H1, 100-125m3/h, 10Pa, Lw=20dB(A), alebo ekvivalentný</t>
  </si>
  <si>
    <t>Tanierový ventil na odvod Systemair Balance-E-125-SW, alebo ekvivalentný</t>
  </si>
  <si>
    <t>5.14</t>
  </si>
  <si>
    <t>Tanierový ventil odvodný Elektrodesign VEF 100, 30-70m3/h, 30Pa, Lp=20dB(A), alebo ekvivalentný</t>
  </si>
  <si>
    <t>5.15</t>
  </si>
  <si>
    <t>Regulačná klapka ručná do kruhového potrubia Systemair TUNE-R-280-1-H, alebo ekvivalentný</t>
  </si>
  <si>
    <t>5.16</t>
  </si>
  <si>
    <t>Regulačná klapka ručná do kruhového potrubia Systemair TUNE-R-250-1-H, alebo ekvivalentný</t>
  </si>
  <si>
    <t>5.17</t>
  </si>
  <si>
    <t>Regulačná klapka ručná do kruhového potrubia Systemair TUNE-R-200-1-H, alebo ekvivalentný</t>
  </si>
  <si>
    <t>5.18</t>
  </si>
  <si>
    <t>Regulačná klapka ručná do kruhového potrubia Systemair TUNE-R-180-1-H, alebo ekvivalentný</t>
  </si>
  <si>
    <t>5.19</t>
  </si>
  <si>
    <t>Regulačná klapka ručná do kruhového potrubia Systemair TUNE-R-160-1-H, alebo ekvivalentný</t>
  </si>
  <si>
    <t>5.20</t>
  </si>
  <si>
    <t>Regulačná klapka ručná do kruhového potrubia Systemair TUNE-R-140-1-H, alebo ekvivalentný</t>
  </si>
  <si>
    <t>5.21</t>
  </si>
  <si>
    <t>Regulačná klapka ručná do kruhového potrubia Systemair TUNE-R-125-1-H, alebo ekvivalentný</t>
  </si>
  <si>
    <t>5.22</t>
  </si>
  <si>
    <t>Regulačná klapka ručná do kruhového potrubia Systemair TUNE-R-100-1-H, alebo ekvivalentný</t>
  </si>
  <si>
    <t>5.23</t>
  </si>
  <si>
    <t>Hliníková dverová mriežka NOVA-D-2-500x500-UR1 podľa hrúbky dverí -RAL podľa architekta, 650m3/h, voľná plocha Av=0,07m2, alebo ekvivalentný</t>
  </si>
  <si>
    <t>5.24</t>
  </si>
  <si>
    <t>Hliníková dverová mriežka NOVA-D-2-500x400-UR1 podľa hrúbky dverí -RAL podľa architekta, 470m3/h, voľná plocha Av=0,055m2, alebo ekvivalentný</t>
  </si>
  <si>
    <t>5.24A</t>
  </si>
  <si>
    <t>5.25</t>
  </si>
  <si>
    <t>Strešný prechod 600x415 (svetlý otvor), tepelná izolácia (50mm), výška 500mm</t>
  </si>
  <si>
    <t>5.26</t>
  </si>
  <si>
    <t>Výfukové koleno so sitom 600x500</t>
  </si>
  <si>
    <t>5.27</t>
  </si>
  <si>
    <t>2460 / 100% tv.</t>
  </si>
  <si>
    <t>2260 / 40% tv.</t>
  </si>
  <si>
    <t>1190 / 30% tv.</t>
  </si>
  <si>
    <t>5.28</t>
  </si>
  <si>
    <t>5.29</t>
  </si>
  <si>
    <t>Ohybná hadica hlukovo izolovaná:</t>
  </si>
  <si>
    <t>Elektrodesign SONOFLEX MO250, alebo ekvivalentná</t>
  </si>
  <si>
    <t>Elektrodesign SONOFLEX MO200, alebo ekvivalentná</t>
  </si>
  <si>
    <t>5.30</t>
  </si>
  <si>
    <t>Elektrodesign SEMIFLEX STANDARD 200, alebo ekvivalentná</t>
  </si>
  <si>
    <t>Elektrodesign SEMIFLEX STANDARD 160, alebo ekvivalentná</t>
  </si>
  <si>
    <t>Elektrodesign SEMIFLEX STANDARD 100, alebo ekvivalentná</t>
  </si>
  <si>
    <t>5.31</t>
  </si>
  <si>
    <t>5.32</t>
  </si>
  <si>
    <t>5.33</t>
  </si>
  <si>
    <t>Tepelná izolácia K-FLEX H DUCT METAL alebo ekvivalentná, hr.15mm (vnútorné potrubie prívodu po celej dĺžke), v súlade s ISO 14001</t>
  </si>
  <si>
    <t>5.34</t>
  </si>
  <si>
    <t>otvor v strope Ø225 pre požiarnu klapku s odvodným ventilom Ø125</t>
  </si>
  <si>
    <t>5.35</t>
  </si>
  <si>
    <t>5.36</t>
  </si>
  <si>
    <t>Zariadenie č.6 - Vetranie Hokejový trenažér</t>
  </si>
  <si>
    <t>6.01</t>
  </si>
  <si>
    <t>Kompaktná rekuperačná VZT jednotka Daikin VAM 500J alebo ekvivalentná, 500m3/h, 90Pa, papierový rekuperátor s obtokom a s prenosom citelného aj viazaného tepla, teplotná účinnosť 80%, ventilátor prívodný 500m3/h, 90Pa, ventilátor odvodný 500m3/h, 90Pa, filter prívodný G3, Filter odvodná G3, akustický výkon 50dB</t>
  </si>
  <si>
    <t>Riadiaci adaptér Daikin RTD-20 pre monitorovanie/ ovládanie cez vstupný signál</t>
  </si>
  <si>
    <t xml:space="preserve">Nástenný ovládač s prekáblovaním BRC1H519  </t>
  </si>
  <si>
    <t>6.02</t>
  </si>
  <si>
    <t>Potrubný elektrický ohrievač EKA NV 200-0,9-1f PTC alebo ekvivalentný, vrátane vstavaného snímača rýchlosti prietoku a diferencie tlaku, integrovaný regulátor, AutoStop pri poklese rýchlosti pod 1,5m/s alebo tlaku pod nadstavenú hodnotu, Potrubný snímač teploty TJK 10K</t>
  </si>
  <si>
    <t>6.03</t>
  </si>
  <si>
    <t>Odvodná hliníková výustka NOVA-A-1-2-300x200-H-RAL podľa architekta, 500m3/h, 5Pa, Lp=25dB(A), alebo ekvivalentná</t>
  </si>
  <si>
    <t>6.04</t>
  </si>
  <si>
    <t>Prívodná hliníková výustka NOVA-A-2-2-500x100-R1-H-RAL podľa architekta, 250m3/h, 10Pa, Lp=25dB(A), alebo ekvivalentná</t>
  </si>
  <si>
    <t>6.05</t>
  </si>
  <si>
    <t>Protidažďová žalúzia PZ-AL-355x315-S-RAL podľa architekta, 500m3/h, 15Pa, voľná plocha Av=0,07m2, alebo ekvivalentná</t>
  </si>
  <si>
    <t>6.06</t>
  </si>
  <si>
    <t>1340 / 50% tv.</t>
  </si>
  <si>
    <t>6.07</t>
  </si>
  <si>
    <t>6.08</t>
  </si>
  <si>
    <t>6.09</t>
  </si>
  <si>
    <t>Vnútorná tepelná izolácia potrubia sania čerstvého vzduchu a výfuku odpadového vzduchu vo vnútornom prostredí  K-FLEX H DUCT METAL alebo ekvivalentná, hr.40mm</t>
  </si>
  <si>
    <t>6.10</t>
  </si>
  <si>
    <t>Zariadenie č.7 - Vetranie Kondičná príprava</t>
  </si>
  <si>
    <t>7.01</t>
  </si>
  <si>
    <t>Kompaktná rekuperačná VZT jednotka podstropná do interiéru ELEKTRODESIGN Duovent Compact DV 1800 DCA DCC KL G4+F7/M5 DVAV AH, alebo ekvivalentná, vrátane uzatváracích klapiek, tlmiacich manžiet, sifónu. Spĺňa požiadavky ErP 2018.
Zloženie prívod: tlmiacia manžeta, uzatváracia klapka, filter prívodný G4+F7, doskový rekuperátor s obtokom, teplotná účinnosť 76,1%, vodný ohrievač 3,4kW, 60/40°C, teplota privádzaného vzduchu v zime 21°C, vodný chladič 5,5kW, 6/12°C (30% ethylénglykol), teplota privádzaného vzduchu v lete 25°C, prívodný ventilátor s EC motorom 1250m3/h, 230Pa, tlmiaca manžeta. 
Zloženie odvod: tlmiaca manžeta, filter odvodný M5, odvodný ventilátor s EC motorom 1250m3/h, 230Pa, doskový rekuperátor s obtokom, uzatváracia klapka, tlmiaca manžeta.</t>
  </si>
  <si>
    <t>7.02</t>
  </si>
  <si>
    <t>Bunkový tlmič hluku GREIF G250*500*1000.1  (do potrubia 500x250-1000), 1250m3/h, 26Pa, útlm hluku 46 dB(A), alebo ekvivalentný</t>
  </si>
  <si>
    <t>7.03</t>
  </si>
  <si>
    <t>Prívodná výustka do kruhového potrubia NOVA-C-2-600x100-R1-H-RAL podľa architekta, 180m3/h, 8Pa, Lp=26dB(A), alebo ekvivalentná</t>
  </si>
  <si>
    <t>7.04</t>
  </si>
  <si>
    <t>Krycie sito hranaté 500x250, voľná plocha Av=0,1m2</t>
  </si>
  <si>
    <t>7.05</t>
  </si>
  <si>
    <t>Protidažďová žalúzia PZ-AL-630x355-S-RAL podľa architekta, 1250m3/h, 28Pa, voľná plocha Av=0,16m2, alebo ekvivalentná</t>
  </si>
  <si>
    <t>7.06</t>
  </si>
  <si>
    <t>1970 / 80% tv.</t>
  </si>
  <si>
    <t>1500 / 50% tv.</t>
  </si>
  <si>
    <t>1200 / 30% tv.</t>
  </si>
  <si>
    <t>7.07</t>
  </si>
  <si>
    <t>7.08</t>
  </si>
  <si>
    <t>7.09</t>
  </si>
  <si>
    <t>7.10</t>
  </si>
  <si>
    <t>7.11</t>
  </si>
  <si>
    <t>Zariadenie č.8 - Dverná clona</t>
  </si>
  <si>
    <t>8.01</t>
  </si>
  <si>
    <t>Horizontálna vodná dverová clona FRICO PAF2520W Pamir alebo ekvivalentná, 1800/2600m3/h, Qoh=13,1kW, 60/40°C, 20,4kPa, dosah prúdu vzduchu 2,5m</t>
  </si>
  <si>
    <t>Sada ventilov VPFC20 alebo ekvivalentná, vrátane TAC 2-cestný tlakovo nezávislý regulačný a nastavovací ventil, SDM24 modulačný servopohon 24V, AV uzatvárací ventil...</t>
  </si>
  <si>
    <t>Regulácia FCBA Control pre BMS, alebo ekvivalentná (vrátane dver. kontaktu, funkcia kalendára, časovač výmeny filtra, termostat)</t>
  </si>
  <si>
    <t>Sada konzol PA2PF20, alebo ekvivalentná</t>
  </si>
  <si>
    <t>Sada vonkajšieho filtra PA2EF20, alebo ekvivalentný</t>
  </si>
  <si>
    <t>8.02</t>
  </si>
  <si>
    <t>Zariadenie č.9 - Vetranie technických priestorov - Brúsiareň, Sklady</t>
  </si>
  <si>
    <t>9.01</t>
  </si>
  <si>
    <t>Ventilátor do kruhového potrubia ELEKTRODESIGN Mixvent TD-500/160 alebo ekvivalentný, 180m3/h, 180Pa</t>
  </si>
  <si>
    <t>Rýchloupínacia spona VBM 160, alebo ekvivalentná</t>
  </si>
  <si>
    <t>Tlmič hluku MAA 160/600, alebo ekvivalentný</t>
  </si>
  <si>
    <t>Spätná klapka RSK 160, alebo ekvivalentná</t>
  </si>
  <si>
    <t>9.02</t>
  </si>
  <si>
    <t>Ventilátor do kruhového potrubia ELEKTRODESIGN Mixvent TD-500/160 alebo ekvivalentný, 300m3/h, 180Pa</t>
  </si>
  <si>
    <t>9.03</t>
  </si>
  <si>
    <t>Ventilátor do kruhového potrubia ELEKTRODESIGN Mixvent TD-500/160 alebo ekvivalentný, 250m3/h, 180Pa</t>
  </si>
  <si>
    <t>9.04</t>
  </si>
  <si>
    <t>Požiarna vetracia mriežka s aktivačným mechanizmom s pružinovým servopohonom 24V AC/DC s termoelektrickou poistkou 72°C a koncovými spínačmi FGS-200x300-DV9-T alebo ekvivalentná</t>
  </si>
  <si>
    <t>9.05</t>
  </si>
  <si>
    <t>Odvodná výustka do kruhového potrubia NOVA-C-1-325x75-H, 180m3/h, 5Pa, Lp=25dB(A), alebo ekvivalentná</t>
  </si>
  <si>
    <t>9.06</t>
  </si>
  <si>
    <t>Protidažďová žalúzia PZ-AL-200x200-S-RAL podľa architekta, 180m3/h, 10Pa, voľná plocha Av=0,02m2, alebo ekvivalentná</t>
  </si>
  <si>
    <t>9.07</t>
  </si>
  <si>
    <t>Odvodná výustka do kruhového potrubia NOVA-C-1-225x75-R1-H, 75-84m3/h, 5Pa, Lp=25dB(A), alebo ekvivalentná</t>
  </si>
  <si>
    <t>9.08</t>
  </si>
  <si>
    <t>Protidažďová žalúzia PZ-AL-250x200-S-RAL podľa architekta, 250-300m3/h, 10Pa, voľná plocha Av=0,03m2, alebo ekvivalentná</t>
  </si>
  <si>
    <t>9.09</t>
  </si>
  <si>
    <t>900 / 50% tv.</t>
  </si>
  <si>
    <t>9.10</t>
  </si>
  <si>
    <t>9.11</t>
  </si>
  <si>
    <t>Ø160 / 10% tv.</t>
  </si>
  <si>
    <t>9.12</t>
  </si>
  <si>
    <t>otvor v stene 470x440 pre požiarnu vetraciu mriežku s rozmerom 380x350</t>
  </si>
  <si>
    <t>9.13</t>
  </si>
  <si>
    <t xml:space="preserve">Tepelná izolácia vnútorného potrubia K-FLEX H DUCT METAL, alebo ekvivalentná, hr.20mm pri prestupe do exteriéru v dĺžke min 0,5m pred prestupom </t>
  </si>
  <si>
    <t>9.14</t>
  </si>
  <si>
    <t>Zariadenie č.10 - Vetranie strojovne chladenia 1NP</t>
  </si>
  <si>
    <t>10.01</t>
  </si>
  <si>
    <t>Odvodná VZT jednotka podstropná do interiéru v Exe vyhotovení s ventilátorom FläktGroup CAIRplus SX 064.052IVBV, alebo ekvivalentná, základový rám, tlmiace manžety. Servisná strana vľavo.
Zloženie: tlmiaca manžeta, uzatváracia klapka, odvodný ventilátor 3000m3/h, 280Pa, tlmiaca manžeta. (FM dodáva MaR).</t>
  </si>
  <si>
    <t>10.02</t>
  </si>
  <si>
    <t>Prívodná VZT jednotka podstropná do interiéru v Exe vyhotovení s filtrom, ventilátorom a vodným ohrevom FläktGroup CAIRplus SX 064.052IVBV, alebo ekvivalentná, základový rám, tlmiace manžety. Servisná strana vpravo.
Zloženie: tlmiaca manžeta, uzatváracia klapka, filter prívodný F5, prívodný ventilátor 3000m3/h, 280Pa, vodný ohrievač 21,1kW, 60/40°C, teplota privádzaného vzduchu +10°C, uzatváracia klapka, tlmiaca manžeta. (FM dodáva MaR).</t>
  </si>
  <si>
    <t>10.03</t>
  </si>
  <si>
    <t>Bunkový tlmič hluku GREIF G200*500*1000.1 alebo ekvivalentný (do potrubia 600x500-1000), 3000m3/h, 21Pa, útlm hluku 42 dB(A)</t>
  </si>
  <si>
    <t>10.04</t>
  </si>
  <si>
    <t>Protidažďová žalúzia PZ-AL-800x500-S-RAL podľa architekta, 3000m3/h, 35Pa, voľná plocha Av=0,31m2 alebo ekvivalentná</t>
  </si>
  <si>
    <t>10.05</t>
  </si>
  <si>
    <t>Odvodná výustka do kruhového potrubia NOVA-C-1-600x100-R1-H, 600m3/h, 10Pa, Lp=38dB(A) alebo ekvivalentná</t>
  </si>
  <si>
    <t>10.06</t>
  </si>
  <si>
    <t>Prívodná hliníková výustka NOVA-A-2-2-600x300-R1-H, 1500m3/h, 10Pa, Lp=37dB(A), alebo ekvivalentná</t>
  </si>
  <si>
    <t>10.07</t>
  </si>
  <si>
    <t>2600 / 50% tv.</t>
  </si>
  <si>
    <t>2200 / 30% tv.</t>
  </si>
  <si>
    <t>1800 / 30% tv.</t>
  </si>
  <si>
    <t>10.08</t>
  </si>
  <si>
    <t>Potrubie štvorhranné vo vzduchotesnom vyhotovení (Odvod), vrátane tvaroviek, do obvodu:</t>
  </si>
  <si>
    <t>10.09</t>
  </si>
  <si>
    <t>Kruhové Spiro potrubie pozinkované v tesnom vyhotovení, vrátane tvaroviek:</t>
  </si>
  <si>
    <t>Ø450 / 10% tv.</t>
  </si>
  <si>
    <t>Ø400 / 10% tv.</t>
  </si>
  <si>
    <t>Ø355 / 10% tv.</t>
  </si>
  <si>
    <t>Ø280 / 10% tv.</t>
  </si>
  <si>
    <t>Ø250 / 10% tv.</t>
  </si>
  <si>
    <t>10.10</t>
  </si>
  <si>
    <t>Zariadenie č.11 - Vetranie hygienických zariadení</t>
  </si>
  <si>
    <t>11.01</t>
  </si>
  <si>
    <t>Ventilátor do kruhového potrubia ELEKTRODESIGN Mixvent TD 160/100 NT SILENT alebo ekvivalentný, 80m3/h, 60Pa</t>
  </si>
  <si>
    <t>Rýchloupínacia spona VBM 100, alebo ekvivalentná</t>
  </si>
  <si>
    <t>Spätná klapka RSK 100, alebo ekvivalentná</t>
  </si>
  <si>
    <t>11.02</t>
  </si>
  <si>
    <t>Radiálny ventilátor do podhľadu so spätnou klapkou a časovým dobehom Vort Quadro Medio I-T alebo ekvivalentný, 120m3/h, 80Pa</t>
  </si>
  <si>
    <t>11.03</t>
  </si>
  <si>
    <t>Ventilátor do kruhového potrubia s časovým dobehom ELEKTRODESIGN Mixvent TD-350/125 alebo ekvivalentný, 185m3/h, 75Pa</t>
  </si>
  <si>
    <t>Rýchloupínacia spona VBM 125, alebo ekvivalentná</t>
  </si>
  <si>
    <t>Tlmič hluku MAA 125/600, alebo ekvivalentný</t>
  </si>
  <si>
    <t>Spätná klapka RSK 125, alebo ekvivalentná</t>
  </si>
  <si>
    <t>11.04</t>
  </si>
  <si>
    <t>Kazetová požiarna klapka s pružinovým uzatváraním listov a aktiváciou pomocou termopoistky nastavenej na 70°C a indikácia zatvorenej polohy pomocou spínacieho kontaktu 24V AC/DC na jednom liste, Systemair F-C2-100-H1, 80m3/h, 13Pa, Lw=25dB(A), alebo ekvivalentný</t>
  </si>
  <si>
    <t>Tanierový ventil na odvod Systemair Balance-E-100-SW, alebo ekvivalentný</t>
  </si>
  <si>
    <t>11.05</t>
  </si>
  <si>
    <t>Protidažďová žalúzia kruhová IGC 200, 185m3/h, 15Pa, voľná plocha Av=0,02m2, alebo ekvivalentná</t>
  </si>
  <si>
    <t>11.06</t>
  </si>
  <si>
    <t>Tanierový ventil odvodný Elektrodesign VEF 200, 25-50m3/h, 15Pa, Lp=20dB(A), alebo ekvivalentný</t>
  </si>
  <si>
    <t>11.07</t>
  </si>
  <si>
    <t>11.08</t>
  </si>
  <si>
    <t>11.09</t>
  </si>
  <si>
    <t>Výfukové koleno so sitom Ø160</t>
  </si>
  <si>
    <t>11.10</t>
  </si>
  <si>
    <t>Výfukové koleno so sitom Ø100</t>
  </si>
  <si>
    <t>11.11</t>
  </si>
  <si>
    <t>Strešný prechod Ø260(svetlý otvor), tepelná izolácia (50mm), výška 500mm</t>
  </si>
  <si>
    <t>11.12</t>
  </si>
  <si>
    <t>Strešný prechod Ø200(svetlý otvor), tepelná izolácia (50mm), výška 500mm</t>
  </si>
  <si>
    <t>11.13</t>
  </si>
  <si>
    <t>Hliníková dverová mriežka NOVA-D-2-300x200-UR1 podľa hrúbky dverí, RAL podľa architekta, 120m3/h, voľná plocha Av=0,015m2, alebo ekvivalentná</t>
  </si>
  <si>
    <t>11.13A</t>
  </si>
  <si>
    <t>11.14</t>
  </si>
  <si>
    <t>Ø200 / 50% tv.</t>
  </si>
  <si>
    <t>Ø125 / 50% tv.</t>
  </si>
  <si>
    <t>11.15</t>
  </si>
  <si>
    <t>11.16</t>
  </si>
  <si>
    <t>otvor v stene Ø200 pre potrubie Ø100</t>
  </si>
  <si>
    <t>otvor v strope Ø200 pre požiarnu klapku s odvodným ventilom Ø100</t>
  </si>
  <si>
    <t>11.17</t>
  </si>
  <si>
    <t>11.18</t>
  </si>
  <si>
    <t>Zariadenie č.12 - Vetranie Kotolne</t>
  </si>
  <si>
    <t>12.01</t>
  </si>
  <si>
    <t>Protidažďová žalúzia PZ-AL-500x500-S-RAL podľa architekta, 630m3/h, voľná plocha Av=0,19m2, alebo ekvivalentná + montážny rámik UR-500x500-PZ</t>
  </si>
  <si>
    <t>12.02</t>
  </si>
  <si>
    <t>Hliníková stenová mriežka NOVA-E-1-500x500-RAL podľa architekta, 630m3/h, voľná plocha Av=0,216m2, alebo ekvivalentná</t>
  </si>
  <si>
    <t>12.03</t>
  </si>
  <si>
    <t>Zariadenie č.13 - Chladenie vnútorných priestorov</t>
  </si>
  <si>
    <t>13.01</t>
  </si>
  <si>
    <t>Kazetový 4-trubkový Fancoil Clint TCW/WB/EC 53 alebo ekvivalentný. Chladiaci výkon 2,16kW, teplotný spád CHL 6/12°C (30% ethylénglykol), 339l/h, tlak. strata na vode 8,1kPa. Vykurovací výkon 1,74kW, teploný spád UK 60/40°C, 149 l/h, tlak. strata na vode 0,7kPa. Vzduchový výkon 450m3/h, EC motor, 1.stupeň otáčok, čerpadlo kondenzátu, Lp=34dB(A), serial BUS kontakt RS485</t>
  </si>
  <si>
    <t>13.02</t>
  </si>
  <si>
    <t>Kazetový 4-trubkový Fancoil Clint TCW/WB/EC 53 alebo ekvivalentný. Chladiaci výkon 3,24kW, teplotný spád CHL 6/12°C (30% ethylénglykol), 508l/h, tlak. strata na vode16,4kPa. Vykurovací výkon 2,63kW, teploný spád UK 60/40°C, 225 l/h, tlak. strata na vode 1,4kPa. Vzduchový výkon 810m3/h, EC motor, 3.stupeň otáčok, čerpadlo kondenzátu, Lp=48dB(A), serial BUS kontakt RS485</t>
  </si>
  <si>
    <t>13.03</t>
  </si>
  <si>
    <t>Kazetový 4-trubkový Fancoil Clint TCW/WB/EC 122 alebo ekvivalentný. Chladiaci výkon 4,59kW, teplotný spád CHL 6/12°C (30% ethylénglykol), 720,4l/h, tlak. strata na vode 10,9kPa. Vykurovací výkon 4,27kW, teploný spád UK 60/40°C, 274,2 l/h, tlak. strata na vode 1,3kPa. Vzduchový výkon 1380m3/h, EC motor, 1.stupeň otáčok, čerpadlo kondenzátu, Lp=42dB(A), serial BUS kontakt RS485</t>
  </si>
  <si>
    <t>13.04</t>
  </si>
  <si>
    <t>Voľná pozícia</t>
  </si>
  <si>
    <t>13.05</t>
  </si>
  <si>
    <t>Podstropný 4-trubkový Fancoil Clint FVW/VO/EC 23 alebo ekvivalentný. Chladiaci výkon 1,25kW, teplotný spád CHL 6/12°C (30% ethylénglykol), 196l/h, tlak. strata na vode 7,4kPa. Vykurovací výkon 0,89kW, teploný spád UK 60/40°C, 36,8 l/h, tlak. strata na vode 0,6kPa. Vzduchový výkon 260m3/h, EC motor, 6.stupeň otáčok, čerpadlo kondenzátu, Lp=38dB(A)</t>
  </si>
  <si>
    <t>13.06</t>
  </si>
  <si>
    <t>13.07</t>
  </si>
  <si>
    <t>13.08</t>
  </si>
  <si>
    <t>Podstropný 4-trubkový Fancoil Clint FVW/VO/EC 54 alebo ekvivalentný. Chladiaci výkon 2,59kW, teplotný spád CHL 6/12°C (30% ethylénglykol), 407l/h, tlak. strata na vode 8,2kPa. Vykurovací výkon 1,39kW, teploný spád UK 60/40°C, 58,4 l/h, tlak. strata na vode 0,7kPa. Vzduchový výkon 300m3/h, EC motor, 2.stupeň otáčok, čerpadlo kondenzátu, Lp=29dB(A)</t>
  </si>
  <si>
    <t>13.09</t>
  </si>
  <si>
    <t>13.10</t>
  </si>
  <si>
    <t>Montážny, závesný, spojovací a tesniaci materiál, HILTI systém interiérový alebo ekvivalentný certifikovaný výrobok.</t>
  </si>
  <si>
    <t>Zariadenie č.14 - Chladenie UPS/Baterky</t>
  </si>
  <si>
    <t>14.01</t>
  </si>
  <si>
    <t>Kondenzačná chladiaca Split jednotka Daikin RXM35N9 alebo ekvivalentná, chladivo R32, Qch=3,4kW (nominál), Qch=3,27kW (24°C/35°C)</t>
  </si>
  <si>
    <t>14.02</t>
  </si>
  <si>
    <t>Nástenná chladiaca jednotka Daikin FTXM35N alebo ekvivalentná, chladivo R32</t>
  </si>
  <si>
    <t>Nástenný káblový diaľkový ovládač so signalizáciou úniku chladiva BRC1H52W alebo ekvivalentný</t>
  </si>
  <si>
    <t>Kábel pre pripojenie ovládača BRCW901A03 alebo ekvivalentný</t>
  </si>
  <si>
    <t>Adaptér portu KRP980A1 alebo ekvivalentný</t>
  </si>
  <si>
    <t>14.03</t>
  </si>
  <si>
    <t>Dvojica Cu potrubia 6,35/9,5mm s komunikačným káblom a tepelnou izoláciou v súlade s ISO 14001</t>
  </si>
  <si>
    <t>14.05</t>
  </si>
  <si>
    <t>14.06</t>
  </si>
  <si>
    <t>Skúšky a zaregulovanie</t>
  </si>
  <si>
    <t>Komplexné uvedenie do prevádzky, zaregulovanie a vyskúšanie VZT zariadení podľa predpísaného harmonogramu v súlade s normami STN EN 12599:2013-03 a STN EN 378-2. Vrátane nastavenia na skutočné prevádzkové parametre. Vyregulovanie distribúcie privádzaného a odvádzaného vzduchu. Vystavenie všetkých potrebných protokolov v súlade s platnými predpismi a vyhláškami. Vykonanie všetkých skúšok, kontrol, meraní a revízií potrebných ku kolaudácii, vrátane všetkých  protokolov, osvedčení a revíznych správ.</t>
  </si>
  <si>
    <t xml:space="preserve">Zaškolenie zodpovedných osôb minimálne v rozsahu: </t>
  </si>
  <si>
    <t xml:space="preserve"> - projekčný zámer</t>
  </si>
  <si>
    <t xml:space="preserve"> - zoznam služieb v rámci záruk, kontaktný list, plán sezónnych skúšok a dotazníkov</t>
  </si>
  <si>
    <t xml:space="preserve"> - predvedenie funkčnosti systému - hlavne MaR, ovládanie a ich rozhranie</t>
  </si>
  <si>
    <t xml:space="preserve"> - odovzdanie prevádzkových manuálov k budove, projektovej dokumentácie, plánu údržby, záznamu skúšok...</t>
  </si>
  <si>
    <t xml:space="preserve"> - požiadavky na údržbu, zoznam pravidelných a revíznych skúšok, vrátane zmlúv a harmonogramu...</t>
  </si>
  <si>
    <t>Technická inšpekcia, Úradná skúška</t>
  </si>
  <si>
    <t xml:space="preserve">Doprava </t>
  </si>
  <si>
    <t>Doprava strojov a zariadení, presun na miesto inštalácie</t>
  </si>
  <si>
    <t>Dvíhacie zariadenia, mobilné prepravné zariadenia</t>
  </si>
  <si>
    <t>Lešenie a Montážne plošiny</t>
  </si>
  <si>
    <t>Projektová dokumentácia</t>
  </si>
  <si>
    <t>Dielenská dokumentácia</t>
  </si>
  <si>
    <t>Dokumentácia skutočného vyhotovenia, 6 paré tlačenej PD + 1ks CD</t>
  </si>
  <si>
    <t>Poznámka</t>
  </si>
  <si>
    <t>Neoddeliteľnou súčasťou PD je výkres, technická správa a tabuľka zariadení</t>
  </si>
  <si>
    <t>Cena celkom dodávka + montáž</t>
  </si>
  <si>
    <t>Cena celkom v EUR bez DPH</t>
  </si>
  <si>
    <t>Vzduchotechnika, Chladenie</t>
  </si>
  <si>
    <t>R O Z P O Č E T</t>
  </si>
  <si>
    <t>Časť projektu:</t>
  </si>
  <si>
    <t>Názov projektu:</t>
  </si>
  <si>
    <t xml:space="preserve">Šport aréna Malacky, s. r. o., Sasinkova 901/2, 901 01 Malacky   </t>
  </si>
  <si>
    <t>Umiestnenie
(výkres PS3)</t>
  </si>
  <si>
    <t>Zariadenie</t>
  </si>
  <si>
    <t>Jedn.</t>
  </si>
  <si>
    <t>Pozn.</t>
  </si>
  <si>
    <t>Dodávka
jedn. cena</t>
  </si>
  <si>
    <t>Dodávka
celk. cena</t>
  </si>
  <si>
    <t>Montáž
jedn. cena</t>
  </si>
  <si>
    <t>Montáž
celk. cena</t>
  </si>
  <si>
    <t>R e k a p i t u l á c i a  -  časť 1 - pre UK, VZT, CHL - okrem technológie chladenia ľadovej plochy</t>
  </si>
  <si>
    <t>Periférie</t>
  </si>
  <si>
    <t>Riadiaci systém</t>
  </si>
  <si>
    <t>Rozvádzače</t>
  </si>
  <si>
    <t>Riadiaca centrála</t>
  </si>
  <si>
    <t>Montážny materiál a montážne práce</t>
  </si>
  <si>
    <t>Inžiniering</t>
  </si>
  <si>
    <t>R e k a p i t u l á c i a  -  časť 2 - pre technológiu chladenia ľadovej plochy</t>
  </si>
  <si>
    <t>Rekapitulácia - časť 1 + 2</t>
  </si>
  <si>
    <t>Spolu bez DPH (Eur)</t>
  </si>
  <si>
    <t>Umiestnenie</t>
  </si>
  <si>
    <r>
      <t>Meranie a regulácia - časť 1</t>
    </r>
    <r>
      <rPr>
        <b/>
        <sz val="14"/>
        <rFont val="Arial"/>
        <family val="2"/>
        <charset val="238"/>
      </rPr>
      <t xml:space="preserve"> - pre UK, VZT, CHL - okrem technológie chladenia ľadovej plochy</t>
    </r>
  </si>
  <si>
    <t>3RDTK - rozvádzač kotolne - zdroja a rozvodu tepla  /umiestnenie 3.NP m.č. 3.02/</t>
  </si>
  <si>
    <t>KOT  Kotly / Zdroj tepla</t>
  </si>
  <si>
    <t>KOT -</t>
  </si>
  <si>
    <t>TI1..5</t>
  </si>
  <si>
    <t>Snímač teploty do VZT potrubia; Ni1000;-50-160°C;L=100mm</t>
  </si>
  <si>
    <t>alebo ekvivalent</t>
  </si>
  <si>
    <t>Dod. RS</t>
  </si>
  <si>
    <t>Jímka LW7; G1/2"A L=100mm; SS</t>
  </si>
  <si>
    <t>Montáž a pripojenie prvku</t>
  </si>
  <si>
    <t>XX</t>
  </si>
  <si>
    <t>MP</t>
  </si>
  <si>
    <t>PI50</t>
  </si>
  <si>
    <t>Snímač tlaku; 24V AC/DC;0-6.0b; 0-10V</t>
  </si>
  <si>
    <t>QA51a,b,c</t>
  </si>
  <si>
    <t>Detektor plynu Metan, Stragas, 3x relé, 24VAC</t>
  </si>
  <si>
    <t>Kontrola detekcie</t>
  </si>
  <si>
    <t>QA52</t>
  </si>
  <si>
    <t>Detektor plynu CO, Lexmed, 24VAC</t>
  </si>
  <si>
    <t>LA53</t>
  </si>
  <si>
    <t>Hladinové relé</t>
  </si>
  <si>
    <t>Hladinová sonda, 24V AC</t>
  </si>
  <si>
    <t>Kontrola hladinovej sondy</t>
  </si>
  <si>
    <t>TIA54</t>
  </si>
  <si>
    <t>Priestorový snímač teploty; montáž na stenu;Ni1000</t>
  </si>
  <si>
    <t>SBH</t>
  </si>
  <si>
    <t>Central-stop Tlačidlo</t>
  </si>
  <si>
    <t>HA1</t>
  </si>
  <si>
    <t>Signalizácia+Húkačka WERMA;24VDC</t>
  </si>
  <si>
    <t>DVK</t>
  </si>
  <si>
    <t>Dverový kontakt</t>
  </si>
  <si>
    <t>K1, 2, 3</t>
  </si>
  <si>
    <t>Pripojenie kotla a automatiky vr. napájania</t>
  </si>
  <si>
    <t>X1, 2, 3</t>
  </si>
  <si>
    <t>Hydroulická sada s motor. klapkami</t>
  </si>
  <si>
    <t>dod. UK</t>
  </si>
  <si>
    <t>Pripojenie 1</t>
  </si>
  <si>
    <t>EP1, 2, 3</t>
  </si>
  <si>
    <t>Pripojenie čerpadla vr. napájania</t>
  </si>
  <si>
    <t>UV</t>
  </si>
  <si>
    <t>EA</t>
  </si>
  <si>
    <t>RH (BUP)</t>
  </si>
  <si>
    <t>UK  Vykurovanie</t>
  </si>
  <si>
    <t>UK -</t>
  </si>
  <si>
    <t>TI0</t>
  </si>
  <si>
    <t>Vonkajší snímač teploty; Ni1000</t>
  </si>
  <si>
    <t>TI61, 81</t>
  </si>
  <si>
    <t>Príložný snímač teploty; Ni1000</t>
  </si>
  <si>
    <t>TA81</t>
  </si>
  <si>
    <t>Univerzálny termostat TW; 15?95°C;L=0.7m</t>
  </si>
  <si>
    <t>Napínací pásik pre príložný teplomer</t>
  </si>
  <si>
    <t>Kontrola prepínania teploty</t>
  </si>
  <si>
    <t>TI71</t>
  </si>
  <si>
    <t>Y61, 81</t>
  </si>
  <si>
    <t>trojcest. ventil; vonk.závit PN16;DN32;Kvs=16;lin</t>
  </si>
  <si>
    <t>servopohon;SUT 24V;8mm;30/60/120s;500N;</t>
  </si>
  <si>
    <t>Montáž a nastavenie servopohonu</t>
  </si>
  <si>
    <t>Y71</t>
  </si>
  <si>
    <t>trojcest. ventil; príruba; PN16, DN65, kvs 63, 20mm</t>
  </si>
  <si>
    <t>Pohon SUT1000N; 24V; 20mm</t>
  </si>
  <si>
    <t>EP6 .. 9</t>
  </si>
  <si>
    <t>TUV  Teplá úžitková voda</t>
  </si>
  <si>
    <t>TUV -</t>
  </si>
  <si>
    <t>TI11, 21, 31,     41</t>
  </si>
  <si>
    <t>TI13, 23</t>
  </si>
  <si>
    <t>TI12, 22</t>
  </si>
  <si>
    <t>TA31</t>
  </si>
  <si>
    <t>PI56</t>
  </si>
  <si>
    <t>Y12, 13</t>
  </si>
  <si>
    <t>Y31</t>
  </si>
  <si>
    <t>EP4, 5, 11, 21, C</t>
  </si>
  <si>
    <t>AS-3RDTK -</t>
  </si>
  <si>
    <t>AS1</t>
  </si>
  <si>
    <t>AS BACnet Controller and Supervisor</t>
  </si>
  <si>
    <t>AS1Mx</t>
  </si>
  <si>
    <t>8 x UI(DI/CI/AI) + 8 x DI/CI IO-Module</t>
  </si>
  <si>
    <t>6 x Relay (2A)Outputs IO-Module</t>
  </si>
  <si>
    <t>8 x AO + 8 x DI/CI IO-Module</t>
  </si>
  <si>
    <t>Module for separated IO-Modules power suply</t>
  </si>
  <si>
    <t>Prepoj. Kit for Cabinet IO-Modules</t>
  </si>
  <si>
    <t>SW</t>
  </si>
  <si>
    <t>5 port. switch</t>
  </si>
  <si>
    <t>Rozvádzač</t>
  </si>
  <si>
    <t>3RDTK</t>
  </si>
  <si>
    <t>Rozvádzač V/Š/H 2000/800/400mm, OCEP, IP54/20, vrátane výzbroje</t>
  </si>
  <si>
    <t>Napájanie  400V 20A/10kA</t>
  </si>
  <si>
    <t>výbava</t>
  </si>
  <si>
    <t>Tlačidlo núdzového vypnutia, vstupný istič s vyp. cievkou</t>
  </si>
  <si>
    <t>Prepäťová ochrana tr. III.</t>
  </si>
  <si>
    <t>Osvetlenie rozvádzača</t>
  </si>
  <si>
    <t>rez. - Vývod AC1 230V LS 6A</t>
  </si>
  <si>
    <t xml:space="preserve">Vývod pre kotol 230V 6A, s blokovacím obvodom stykačov </t>
  </si>
  <si>
    <t>Motorový vývod pre čerpadlo 230V 1,5kW, vr. ovládača R/0/A</t>
  </si>
  <si>
    <t>Vývod cez prúd. chránič pre OEA, UV 230V 16A</t>
  </si>
  <si>
    <t>Napájanie 24VAC, 2x 24VDC, Trafo, riadiace obvody</t>
  </si>
  <si>
    <t>Zásuvka 230V + FI</t>
  </si>
  <si>
    <t>Obvod - Potvrdenie poruchy</t>
  </si>
  <si>
    <t>Obvod - Signalizovanie poruchy</t>
  </si>
  <si>
    <t>Obvod - Detekcia plynov</t>
  </si>
  <si>
    <t>Obvod - Zaplavenie</t>
  </si>
  <si>
    <t>Obvod - blok.</t>
  </si>
  <si>
    <t>Obvod - havrijné tlačidlo kotolne</t>
  </si>
  <si>
    <t>Obvod - Svorky a kabeláž pre 20AI, 9AO, 42DI, 21DO</t>
  </si>
  <si>
    <t>Obvod - HW Blokovanie od EPS</t>
  </si>
  <si>
    <t>Iné ...</t>
  </si>
  <si>
    <t>Káblové vývody</t>
  </si>
  <si>
    <t>Zabudovanie automatizačnej stanice alebo modulu vrátane pom. mont. materiálu</t>
  </si>
  <si>
    <t>3RDTV1A - rozvádzač pre VZT1A, 7, 14, 9C, Modbus VZT2, FCU   /umiestnenie strecha (3np)/</t>
  </si>
  <si>
    <t>VZT1A  Športová hala</t>
  </si>
  <si>
    <t>VZT1A -</t>
  </si>
  <si>
    <t>Y101, 401</t>
  </si>
  <si>
    <t>servopohon s vratn.pruž.;SR_24V;90°=90s;16Nm;0-10V</t>
  </si>
  <si>
    <t>Nastavenie klapky Otv/Zatv</t>
  </si>
  <si>
    <t>Y601</t>
  </si>
  <si>
    <t>servopohon ;24V~;90°=rýchly 6s;10Nm</t>
  </si>
  <si>
    <t>PD111, 211, 311, 051</t>
  </si>
  <si>
    <t>Spínač tlaku do 500Pa</t>
  </si>
  <si>
    <t>EF051</t>
  </si>
  <si>
    <t xml:space="preserve">Regulátor otáčok (max 260W / 230V) pre rot. rekuperátor, prekáblovanie s motorom </t>
  </si>
  <si>
    <t>dod. VZT</t>
  </si>
  <si>
    <t>Pripojenie FM a motora</t>
  </si>
  <si>
    <t>TI201, 051</t>
  </si>
  <si>
    <t>Snímač teploty do VZT potrubia; Ni1000;-50-160°C;L=450mm</t>
  </si>
  <si>
    <t>Montážna príruba pre teplotný snímač; plast</t>
  </si>
  <si>
    <t xml:space="preserve">QTI242, 341 </t>
  </si>
  <si>
    <t>CO2+teplota duct transducer;2x0-10V</t>
  </si>
  <si>
    <t>Y071</t>
  </si>
  <si>
    <t>2c regulačný a vyvažovací ventil DN80, 5.5…36.7 m3/h, 10.2…600 kPa, zdvih 20 mm</t>
  </si>
  <si>
    <t>servopohon;SUT 24V, 20mm, 2./3.Pt.;500N; 0...10V</t>
  </si>
  <si>
    <t>Montážna sada,  20mm stroketo AVM215...R</t>
  </si>
  <si>
    <t>EF011, 012</t>
  </si>
  <si>
    <t>Frekvenčný menič 5,5kW / 400V, IP20</t>
  </si>
  <si>
    <t>EF021, 022</t>
  </si>
  <si>
    <t>Frekvenčný menič 4kW / 400V, IP20</t>
  </si>
  <si>
    <t>Pripojenie a nastavenie FM</t>
  </si>
  <si>
    <t>PD011, 012, 021, 022</t>
  </si>
  <si>
    <t>Spínač tlaku do 300Pa</t>
  </si>
  <si>
    <t>PO061</t>
  </si>
  <si>
    <t>Pripojenie plynového zvlhčovača vr. napájania</t>
  </si>
  <si>
    <t>TI501 .. 503</t>
  </si>
  <si>
    <t>Y201 .. 210</t>
  </si>
  <si>
    <t>Difúzor 24VAC / 3VA, 0-10V</t>
  </si>
  <si>
    <t>DV031 .. 33</t>
  </si>
  <si>
    <t>Destrafitikátor 230V, 0-10V (napájanie zabezpečuje ELE)</t>
  </si>
  <si>
    <t>VZT7  Kond. príprava</t>
  </si>
  <si>
    <t>VZT7 -</t>
  </si>
  <si>
    <t>X101, 301</t>
  </si>
  <si>
    <t>servopohon s vratn.pruž.;3.bod._24V;90°=90s;16Nm</t>
  </si>
  <si>
    <t>Y051</t>
  </si>
  <si>
    <t>PD111, 112, 311, 051</t>
  </si>
  <si>
    <t>TI201, 301, 051</t>
  </si>
  <si>
    <t>Snímač teploty do VZT potrubia; Ni1000;-50-160°C;L=200mm</t>
  </si>
  <si>
    <t>TA061</t>
  </si>
  <si>
    <t>Termostat protimrazovej ochrany;-10?+15°C; L=6m Xsd fixed</t>
  </si>
  <si>
    <t>Kontrola PMO</t>
  </si>
  <si>
    <t>TIA061</t>
  </si>
  <si>
    <t>Y061</t>
  </si>
  <si>
    <t>trojcest. ventil; vonk.závit PN16;DN15;Kvs=4.0;lin</t>
  </si>
  <si>
    <t>2c regulačný a vyvažovací ventil DN25, 600…3609 l/h, 8…800 kPa, zdvih 5,5 mm</t>
  </si>
  <si>
    <t>Malý pohon 0-10V, 24 V</t>
  </si>
  <si>
    <t>EP061</t>
  </si>
  <si>
    <t>EM011, 021</t>
  </si>
  <si>
    <t>Pripojenie EC motora</t>
  </si>
  <si>
    <t>PD011, 021</t>
  </si>
  <si>
    <t>VZT9C  Sklad</t>
  </si>
  <si>
    <t>VZT9C -</t>
  </si>
  <si>
    <t>TI1.05</t>
  </si>
  <si>
    <t>SB501</t>
  </si>
  <si>
    <t>Ovládacie tlačidlo</t>
  </si>
  <si>
    <t>PU151</t>
  </si>
  <si>
    <t>Napojenie PPK</t>
  </si>
  <si>
    <t>Kontrola PPK</t>
  </si>
  <si>
    <t>VZT14  Ups (monitoring)</t>
  </si>
  <si>
    <t>VZT14 -</t>
  </si>
  <si>
    <t>TI1.44</t>
  </si>
  <si>
    <t>Komunikácia s</t>
  </si>
  <si>
    <t>VZT2 -</t>
  </si>
  <si>
    <t>VZT2</t>
  </si>
  <si>
    <t>Pripojenie komunikácie Modbus</t>
  </si>
  <si>
    <t>VZT13 -</t>
  </si>
  <si>
    <t>2FC1, 2</t>
  </si>
  <si>
    <t xml:space="preserve">VZT2  Vetranie/odvlhčenie zim. št. </t>
  </si>
  <si>
    <t>Y101, 601</t>
  </si>
  <si>
    <t>Servopohon klapky 24V/0-10V</t>
  </si>
  <si>
    <t>Y0</t>
  </si>
  <si>
    <t>trojcest. ventil; vonk.závit PN16;DN20;Kvs=6.3;lin</t>
  </si>
  <si>
    <t>AO</t>
  </si>
  <si>
    <t>Pripojenie napájania</t>
  </si>
  <si>
    <t>dod. ELE</t>
  </si>
  <si>
    <t>Zapojenie káblov jednotky</t>
  </si>
  <si>
    <t>VZT8  Dverové clony</t>
  </si>
  <si>
    <t>VZT8 -</t>
  </si>
  <si>
    <t>DC1,2</t>
  </si>
  <si>
    <t>Pripojenie dverovej clony</t>
  </si>
  <si>
    <t>ELE (monitoring)</t>
  </si>
  <si>
    <t>ELE -</t>
  </si>
  <si>
    <t>R.UPS, CBS</t>
  </si>
  <si>
    <t>Pripojenie signalizácie z ELE rozvádzača</t>
  </si>
  <si>
    <t>VZT13 (Fancoily kazet. - Modbus)</t>
  </si>
  <si>
    <t>YK2FC1, 2</t>
  </si>
  <si>
    <t xml:space="preserve">Tlakovo nezávislý a vyvažovací ventil napr. IMI Hydronic TA-COMPACT-P DN15 s pohonom EMO T, 230V, NO, alebo ekvivalentný </t>
  </si>
  <si>
    <t>YC2FC1, 2</t>
  </si>
  <si>
    <t>2c regulačný a vyvažovací ventil DN20, 300…1800 l/h, 8…800 kPa, zdvih 5,5 mm</t>
  </si>
  <si>
    <t>Termický pohon ventilu ;230V;NC;L=1m;2Pkt;wh</t>
  </si>
  <si>
    <t>AS-3RDTV1A -</t>
  </si>
  <si>
    <t>AS2</t>
  </si>
  <si>
    <t>AS BACnet Controller and Supervisor, with Modbus</t>
  </si>
  <si>
    <t>AS2Mx</t>
  </si>
  <si>
    <t>3RDTV1A</t>
  </si>
  <si>
    <t>Rozvádzač V/Š/H 2000/800/400mm, OCEP, IP54/20, vrátane výzbroje do vonkajšieho prostredia, vývody zo spodu</t>
  </si>
  <si>
    <t>Napájanie  400V 63A/10kA</t>
  </si>
  <si>
    <t>Vyhrievanie a chladenie rozvádzača</t>
  </si>
  <si>
    <t>Ističový vývod 400V 5,5kW + umiestnenie FM, vr. ovládania R/0/A</t>
  </si>
  <si>
    <t>Ističový vývod 400V 4kW + umiestnenie FM, vr. ovládania R/0/A</t>
  </si>
  <si>
    <t>ističový vývod 230V 0,5kW  (plyn. ohrievač)</t>
  </si>
  <si>
    <t>Ističový vývod 230V 0,5kW pre FM rekuperátora</t>
  </si>
  <si>
    <t>Obvod - Svorky a kabeláž pre 18AI, 18AO, 42DI, 15DO</t>
  </si>
  <si>
    <t>3RDTV1B - rozvádzač pre VZT1B, 9B   /umiestnenie strecha (3np)/</t>
  </si>
  <si>
    <t>VZT1B  Športová hala</t>
  </si>
  <si>
    <t>VZT1B -</t>
  </si>
  <si>
    <t>Pripojenie prvku</t>
  </si>
  <si>
    <t>VZT9B  Sklad</t>
  </si>
  <si>
    <t>VZT9B -</t>
  </si>
  <si>
    <t>TI1.04</t>
  </si>
  <si>
    <t>VZT9B,C -</t>
  </si>
  <si>
    <t>RH (EM021)</t>
  </si>
  <si>
    <t>Pripojenie ovládania do ELE rozvádzača</t>
  </si>
  <si>
    <t>AS-3RDTV1B -</t>
  </si>
  <si>
    <t>AS3</t>
  </si>
  <si>
    <t>AS3Mx</t>
  </si>
  <si>
    <t>3RDTV1B</t>
  </si>
  <si>
    <t>Napájanie  400V 50A/10kA</t>
  </si>
  <si>
    <t>Obvod - Svorky a kabeláž pre 11AI, 13AO, 25DI, 11DO</t>
  </si>
  <si>
    <t>3RDTV4A - rozvádzač pre VZT4A, 9A, 6   /umiestnenie strecha (3np)/</t>
  </si>
  <si>
    <t>VZT4A  Šatne zimný štadión</t>
  </si>
  <si>
    <t>VZT4A -</t>
  </si>
  <si>
    <t>servopohon;SUT_24V;90°=60/120s;15Nm;0-10V</t>
  </si>
  <si>
    <t>F061</t>
  </si>
  <si>
    <t>JCI, spínač prietoku, DN15</t>
  </si>
  <si>
    <t>trojcest. ventil; vonk.závit PN16;DN25;Kvs=10;lin</t>
  </si>
  <si>
    <t>EM011, 012, 021, 022</t>
  </si>
  <si>
    <t>VZT9A  Brúsiareň</t>
  </si>
  <si>
    <t>VZT9A -</t>
  </si>
  <si>
    <t>TI1.39</t>
  </si>
  <si>
    <t>EM021</t>
  </si>
  <si>
    <t>Pripojenie motora</t>
  </si>
  <si>
    <t>VZT6  Trenažér  (monitoring)</t>
  </si>
  <si>
    <t>VZT6 -</t>
  </si>
  <si>
    <t>TI201</t>
  </si>
  <si>
    <t>EO061</t>
  </si>
  <si>
    <t>Pripojenie elektrického ohrievača vr. napájania</t>
  </si>
  <si>
    <t>VZT6</t>
  </si>
  <si>
    <t>Pripojenie a dodávka kabeláže autonómneho zariadenia</t>
  </si>
  <si>
    <t>YK1FC1</t>
  </si>
  <si>
    <t xml:space="preserve">Tlakovo nezávislý a vyvažovací ventil napr. IMI Hydronic TA-COMPACT-P DN15LF s pohonom EMO T, 230V, NO, alebo ekvivalentný </t>
  </si>
  <si>
    <t>2c regulačný a vyvažovací ventil DN15, 100…575 l/h, 14…800 kPa, zdvih 5,5 mm</t>
  </si>
  <si>
    <t>YK3FC1 .. 6</t>
  </si>
  <si>
    <t>FCUx</t>
  </si>
  <si>
    <t>VZT13 (Fancoily nástenné)</t>
  </si>
  <si>
    <t>YK5FC .. 8FC</t>
  </si>
  <si>
    <t xml:space="preserve">Tlakovo nezávislý a vyvažovací ventil napr. IMI Hydronic TA-COMPACT-P DN10 s pohonom EMO T, 230V, NO, alebo ekvivalentný </t>
  </si>
  <si>
    <t>5TB .. 8TB</t>
  </si>
  <si>
    <t>Ovládač ecos5,NTC,dXs,2tlačítk.,bez rámu</t>
  </si>
  <si>
    <t>Rámik, single, flush, white (RAL9016), 10 pcs</t>
  </si>
  <si>
    <t>Montážna doska - 1 kovový rámik pod omietku Funk (10 ks)</t>
  </si>
  <si>
    <t>podomietková krabica</t>
  </si>
  <si>
    <t>Montáž prvku</t>
  </si>
  <si>
    <t>EC5FC .. 8FC</t>
  </si>
  <si>
    <t>AS-3RDTV4A -</t>
  </si>
  <si>
    <t>AS4</t>
  </si>
  <si>
    <t>AS4Mx</t>
  </si>
  <si>
    <t>MX5FC .. 8FC</t>
  </si>
  <si>
    <t>AS1eM</t>
  </si>
  <si>
    <t>Vzdialený IO-Modul 230 VAC, 4x UI, 4xAO, 4xDO Relé, 4x DIM výstupy</t>
  </si>
  <si>
    <t>MXxxx</t>
  </si>
  <si>
    <t>Rozvádzač-skrinka priestorovej regulácie, V/Š/H cca 300/300/150mm, min IP30/20, vrátane výzbroje</t>
  </si>
  <si>
    <t>3RDTV4A</t>
  </si>
  <si>
    <t>Rozvádzač V/Š/H 1200/800/300mm, OCEP, IP54/20, vrátane výzbroje do vonkajšieho prostredia, vývody zo spodu</t>
  </si>
  <si>
    <t>Napájanie  400V 40A/10kA</t>
  </si>
  <si>
    <t>Motorový vývod s ističom 400V 4kW, pre motory EC, vr. ovládania R/0/A</t>
  </si>
  <si>
    <t>Motorový vývod s ističom 230V 1kW, vr. ovládania R/0/A</t>
  </si>
  <si>
    <t>Obvod - Svorky a kabeláž pre 9AI, 4AO, 21DI, 10DO</t>
  </si>
  <si>
    <t>3RDTV4B - rozvádzač pre VZT4B   /umiestnenie strecha (3np)/</t>
  </si>
  <si>
    <t>VZT4B  Šatne šport. hala</t>
  </si>
  <si>
    <t>VZT4B -</t>
  </si>
  <si>
    <t>THI2.08</t>
  </si>
  <si>
    <t>Snímač relatívnej vlhkosti priestorový, montáž na stenu;2x0-10V</t>
  </si>
  <si>
    <t>PKx</t>
  </si>
  <si>
    <t>AS-3RDTV4B -</t>
  </si>
  <si>
    <t>AS5</t>
  </si>
  <si>
    <t>AS5Mx</t>
  </si>
  <si>
    <t>3RDTV4B</t>
  </si>
  <si>
    <t>Napájanie  400V 16A/10kA</t>
  </si>
  <si>
    <t>Motorový vývod s ističom 400V 2,5kW, pre motory EC, vr. ovládania R/0/A</t>
  </si>
  <si>
    <t>Obvod - Svorky a kabeláž pre 10AI, 4AO, 18DI, 8DO</t>
  </si>
  <si>
    <t>3RDTV5 - rozvádzač pre VZT5   /umiestnenie strecha (3np)/</t>
  </si>
  <si>
    <t>VZT5  Retail</t>
  </si>
  <si>
    <t>VZT5 -</t>
  </si>
  <si>
    <t>servopohon s vratn.pruž.;3.bod._24V;90°=90s;7Nm</t>
  </si>
  <si>
    <t>servopohon; 24V~;90°= rýchly 3 s;5Nm</t>
  </si>
  <si>
    <t>trojcest. ventil; vonk.závit PN16;DN15;Kvs=2.5;lin</t>
  </si>
  <si>
    <t>trojcest. ventil; vonk.závit PN16;DN40;Kvs=22;lin</t>
  </si>
  <si>
    <t>AS-3RDTV5 -</t>
  </si>
  <si>
    <t>AS6</t>
  </si>
  <si>
    <t>AS6Mx</t>
  </si>
  <si>
    <t>3RDTV5</t>
  </si>
  <si>
    <t>Motorový vývod s ističom 400V 2kW, pre motory EC, vr. ovládania R/0/A</t>
  </si>
  <si>
    <t>Obvod - Svorky a kabeláž pre 7AI, 5AO, 17DI, 8DO</t>
  </si>
  <si>
    <t>RC - riadiaca centrála / operátorské pracovisko MaR</t>
  </si>
  <si>
    <t>PC, Monitor, príslušenstvo</t>
  </si>
  <si>
    <t>Farebná atramentová tlačiareň, A4</t>
  </si>
  <si>
    <t>UPS zdroj</t>
  </si>
  <si>
    <t>Soft. Základný balík s 500 objektami s údržbou</t>
  </si>
  <si>
    <t>Soft. 1000 Objektov s údržbou</t>
  </si>
  <si>
    <t>Vizualizácia</t>
  </si>
  <si>
    <t>MONTÁŽNY MATERIÁL A  MONTÁŽNE  PRÁCE</t>
  </si>
  <si>
    <t>Trubka ohybná Ø20 bezhalogénova</t>
  </si>
  <si>
    <t>DM</t>
  </si>
  <si>
    <t>Trubka pevná Ø25 bezhalogénova</t>
  </si>
  <si>
    <t>Klip príchytka BH</t>
  </si>
  <si>
    <t>Oceľový káblový rebrík 100x50, vrátane príslušenstva</t>
  </si>
  <si>
    <t>Kovový žlab, vrátane príslušenstva</t>
  </si>
  <si>
    <t>Vyvŕtanie otvoru 12/ 60 mm</t>
  </si>
  <si>
    <t>Upevňovací bod, hmoždinka  8-12</t>
  </si>
  <si>
    <t>Nastrelovací káblový upevňovací bod vr. pásky</t>
  </si>
  <si>
    <t>Farba základná</t>
  </si>
  <si>
    <t>Farba krycia</t>
  </si>
  <si>
    <t>Riedidlo S6006</t>
  </si>
  <si>
    <t>Konštrukčný náter základný</t>
  </si>
  <si>
    <t>Konštrukčný náter krycí</t>
  </si>
  <si>
    <t>Protipožiarny tmel (HILTI)</t>
  </si>
  <si>
    <t>Protipožiarny náter (HILTI)</t>
  </si>
  <si>
    <t xml:space="preserve">Ukončenie celoplastového kábla  </t>
  </si>
  <si>
    <t>Označovací štítok kábla</t>
  </si>
  <si>
    <t xml:space="preserve">Prezvonenie žíl káblov </t>
  </si>
  <si>
    <t>Montáž rozvádzača / poľa</t>
  </si>
  <si>
    <t>Montáž MX skriniek</t>
  </si>
  <si>
    <t>Oceľová konštrukcia pre uchyt rozvádzača</t>
  </si>
  <si>
    <t>Drobný pomocný inštalačný materiál</t>
  </si>
  <si>
    <t>Kabeláž</t>
  </si>
  <si>
    <t>J-H(St)H 10x2x0,8</t>
  </si>
  <si>
    <t xml:space="preserve">Kábel BH </t>
  </si>
  <si>
    <t>J-H(St)H 1x2x0,8</t>
  </si>
  <si>
    <t>J-H(St)H 2x2x0,8</t>
  </si>
  <si>
    <t>J-H(St)H 3x2x0,8</t>
  </si>
  <si>
    <t>J-H(St)H 4x2x0,8</t>
  </si>
  <si>
    <t>J-H(St)H 6x2x0,8</t>
  </si>
  <si>
    <t>N2XH-J 3x1,5 re</t>
  </si>
  <si>
    <t>Kábel sil. BH</t>
  </si>
  <si>
    <t>N2XH-J 4x1,5 re</t>
  </si>
  <si>
    <t>N2XH-J 4x2,5 re</t>
  </si>
  <si>
    <t>N2XH-J 7x1,5 re</t>
  </si>
  <si>
    <t>N2XH-O 2x1,5 re</t>
  </si>
  <si>
    <t>N2XH-O 5x1,5 re</t>
  </si>
  <si>
    <t>Olflex 110 CH 4G2,5</t>
  </si>
  <si>
    <t>Kábel sil. BH tienený</t>
  </si>
  <si>
    <t>S-FTP Cat.6 4x2x0,58 LSOH</t>
  </si>
  <si>
    <t>Kábel komun. BH</t>
  </si>
  <si>
    <t>N2XH-J 6 re zž</t>
  </si>
  <si>
    <t>INŽINIERING</t>
  </si>
  <si>
    <t>Dodávateľská dokumentácia / Projekt skutočného vyhotovenia</t>
  </si>
  <si>
    <t>Inžinierska činnosť a technický dozor</t>
  </si>
  <si>
    <t>Naprogramovanie</t>
  </si>
  <si>
    <t>Implementácia a odladenie</t>
  </si>
  <si>
    <t>Komplexné skúšky zariadenia v zmysle platnej STN</t>
  </si>
  <si>
    <t>Uvedenie zariadenia do trvalej prevádzky</t>
  </si>
  <si>
    <t xml:space="preserve">Vyškolenie obsluhy </t>
  </si>
  <si>
    <t>Vystavenie správy o odbornej prehliadke</t>
  </si>
  <si>
    <t xml:space="preserve">Poznámka : VV je neoddeliteľnou súčasťou projektovej dokumentácie. Pri tvorbe ceny je nutné naštudovanie kompletnej PD. </t>
  </si>
  <si>
    <t>R e k a p i t u l á c i a  -  časť 1</t>
  </si>
  <si>
    <r>
      <t>Meranie a regulácia - časť 2</t>
    </r>
    <r>
      <rPr>
        <b/>
        <sz val="14"/>
        <rFont val="Arial"/>
        <family val="2"/>
        <charset val="238"/>
      </rPr>
      <t xml:space="preserve"> - pre technológiu chladenia ľadovej plochy</t>
    </r>
  </si>
  <si>
    <t>1RDTCH - rozvádzač technológie chladenia  /umiestnenie 1.NP m.č. 1.06/</t>
  </si>
  <si>
    <t>VZT10A,B  Vetranie strojovne chl.</t>
  </si>
  <si>
    <t>VZT10B -</t>
  </si>
  <si>
    <t>X101</t>
  </si>
  <si>
    <t>VZT10A -</t>
  </si>
  <si>
    <t>X401</t>
  </si>
  <si>
    <t>PD111</t>
  </si>
  <si>
    <t>TI301</t>
  </si>
  <si>
    <t>EF011</t>
  </si>
  <si>
    <t>Frekvenčný menič; IP54, Danfoss (1,1kW), BACnet/IP</t>
  </si>
  <si>
    <t>EF021</t>
  </si>
  <si>
    <t>PD011</t>
  </si>
  <si>
    <t>PD021</t>
  </si>
  <si>
    <t>VZT10 -</t>
  </si>
  <si>
    <t>TCHL  Zdroj chladu</t>
  </si>
  <si>
    <t>TCHL -</t>
  </si>
  <si>
    <t>TT-PZ4300.13, TI501</t>
  </si>
  <si>
    <t xml:space="preserve">TT-100.01, 200.01, 101.03, 201.03, 300.00.01, 301.00.01 </t>
  </si>
  <si>
    <t xml:space="preserve">TT-K100.01, 02, 09, 10, 12,  K200.01, 02, K300.01, 02,  </t>
  </si>
  <si>
    <t>TT-V100.11, V200.11, V300.11, V500.07, V600.07</t>
  </si>
  <si>
    <t>TT-P501.02, P601.02, P502.02, 03, P602.02, 03</t>
  </si>
  <si>
    <t xml:space="preserve">TT-W202.01, 05, W203.05, 07, W302.05, 06, W303.05, W400.05, 06, 07 </t>
  </si>
  <si>
    <t>TT-1.17a.01 ..04, 10, 11</t>
  </si>
  <si>
    <t>Káblový snímač teploty; Ni1000;-40-180°C;L=1M</t>
  </si>
  <si>
    <t>rezerva</t>
  </si>
  <si>
    <t>PT-K100.03, K200.03, K300.03, K400.02, K403.01, K500.01</t>
  </si>
  <si>
    <t>PT-PZ4300.11 .. 13, PZ4306.01</t>
  </si>
  <si>
    <t>PDT-P401.02, P1100.02, P1200.02</t>
  </si>
  <si>
    <t>Diferenčný snímač tlaku; 24V AC/DC;0-2.5b; 0-10V</t>
  </si>
  <si>
    <t>QIA-001.04</t>
  </si>
  <si>
    <t xml:space="preserve">Danfoss GDU, ústredňa pre detekciu plynov, 24VDC, </t>
  </si>
  <si>
    <t>QIA-001.01, 02, 03</t>
  </si>
  <si>
    <t xml:space="preserve">Danfoss, detektor pre čpavok, LED, bzučiak, 0-1000ppm, ECH, 24VDC </t>
  </si>
  <si>
    <t>QIA-001.05</t>
  </si>
  <si>
    <t xml:space="preserve">Danfoss, detektor pre čpavok, 0-140000ppm, PELL, 24VDC </t>
  </si>
  <si>
    <t xml:space="preserve">FS-V100.05, 10, V200.05, 10, V300.05, 10, V500.01, 06, V600.01, 02  </t>
  </si>
  <si>
    <t>WIKA, spínač prietoku, 24VDC, 5 ...150 cm/s, PNP, 0-20mA</t>
  </si>
  <si>
    <t>AT-PZ4300.01, 04</t>
  </si>
  <si>
    <t>IFM, snímač elektrickej vodivosti, 24VDC, 100...15000 µS/cm, 4...20 mA</t>
  </si>
  <si>
    <t>LS-K4305.02 .. 05</t>
  </si>
  <si>
    <t>WIKA, spínač výšky hladiny, 24VDC, OC PNP</t>
  </si>
  <si>
    <t>LS-002.1, 01</t>
  </si>
  <si>
    <t>RV-K100.09, 10</t>
  </si>
  <si>
    <t>medziprírub.škrt.klapka_PN16;DN125;Kvs=1010</t>
  </si>
  <si>
    <t>RV-W203.10, W302.07</t>
  </si>
  <si>
    <t>dvojcest. ventil;vonk.závit;_PN16;DN50;Kvs=28;lin</t>
  </si>
  <si>
    <t>RV-W400.11,  V500.09, V600.09</t>
  </si>
  <si>
    <t>RV-W202.08</t>
  </si>
  <si>
    <t>trojcest. ventil; vonk.závit PN16;DN50;Kvs=28;lin</t>
  </si>
  <si>
    <t>RV-PZ4300.01, 02, 03, 04</t>
  </si>
  <si>
    <t>Solenoid DN32, NC,  24VDC, 14W</t>
  </si>
  <si>
    <t>RV-PZ4300.22</t>
  </si>
  <si>
    <t>Solenoid DN32, NO,  24VDC, 14W</t>
  </si>
  <si>
    <t>RV-PZ4300.19</t>
  </si>
  <si>
    <t>Solenoid DN25, NC,  24VDC, 14W</t>
  </si>
  <si>
    <t>RV-PZ4300.18</t>
  </si>
  <si>
    <t xml:space="preserve">FIT-PZ4300.05, 06, 07 </t>
  </si>
  <si>
    <t xml:space="preserve">Vodomer pre Q 4m3, M-Bus výstup  </t>
  </si>
  <si>
    <t xml:space="preserve">FIT-PZ4300.07 </t>
  </si>
  <si>
    <t xml:space="preserve">Vodomer pre Q 8m3, M-Bus výstup  </t>
  </si>
  <si>
    <t>Pripojenie komunikácie M-Bus (vodomer)</t>
  </si>
  <si>
    <t xml:space="preserve">SA-P702.02, P900.02 </t>
  </si>
  <si>
    <t>Prepínač 0-1-2-3 vrátane krabice, min IP43</t>
  </si>
  <si>
    <t>SA-P701.02</t>
  </si>
  <si>
    <t>Prepínač 0-1 vrátane krabice, min IP43</t>
  </si>
  <si>
    <t>SC-P4307.01, P201.01, P301.01, P501.01, P502.01, P601.01, P602.01</t>
  </si>
  <si>
    <t>Frekvenčné meniče (integrované)</t>
  </si>
  <si>
    <t>dod. TCHL</t>
  </si>
  <si>
    <t>SC-P320.01</t>
  </si>
  <si>
    <t>Frekvenčný menič; IP54, Danfoss (11kW), BACnet/IP</t>
  </si>
  <si>
    <t>SC-P110.01, P210.01, P120.01, P220.01</t>
  </si>
  <si>
    <t>Frekvenčný menič; IP54, Danfoss (7,5kW), BACnet/IP</t>
  </si>
  <si>
    <t>SC-P310.01</t>
  </si>
  <si>
    <t>Frekvenčný menič; IP54, Danfoss (4kW), BACnet/IP</t>
  </si>
  <si>
    <t>SC-P800.01</t>
  </si>
  <si>
    <t>Frekvenčný menič; IP54, Danfoss (3kW), BACnet/IP</t>
  </si>
  <si>
    <t>SC-P702.01, 900.01</t>
  </si>
  <si>
    <t>Frekvenčný menič; IP54, Danfoss (1,5kW), BACnet/IP</t>
  </si>
  <si>
    <t>SC-P1100.01</t>
  </si>
  <si>
    <t>Frekvenčný menič; IP54, Danfoss (2,2kW), BACnet/IP</t>
  </si>
  <si>
    <t xml:space="preserve">SC-P401.01, P402.01, P1200.01 </t>
  </si>
  <si>
    <t>Pripojenie komunikácie BACnet/IP</t>
  </si>
  <si>
    <t>V100.50, V200.50, V300.50, V500.50, V600.50, W100.50, W200.50, PZ4100.50, PZ4200.50, PZ4400.50, PZ4304.50, PZ4307.50</t>
  </si>
  <si>
    <t>AS-1RDTCH -</t>
  </si>
  <si>
    <t>AS7, 8</t>
  </si>
  <si>
    <t>AS7,8Mx</t>
  </si>
  <si>
    <t>M-Bus communication module</t>
  </si>
  <si>
    <t>8 port. switch</t>
  </si>
  <si>
    <t>1RDTCH</t>
  </si>
  <si>
    <t>Rozvádzač V/Š/H 2000/1200/400mm, OCEP, IP54/20, vrátane výzbroje</t>
  </si>
  <si>
    <t>Napájanie  230V 16A/10kA</t>
  </si>
  <si>
    <t xml:space="preserve">Obvod - havrijné tlačidlo </t>
  </si>
  <si>
    <t>Doplnenie soft. 1000 Objektov s údržbou</t>
  </si>
  <si>
    <t>Doplnenie vizualizácie</t>
  </si>
  <si>
    <t>Chránička Ø32</t>
  </si>
  <si>
    <t>N2XH-O 2x1,5</t>
  </si>
  <si>
    <t>R e k a p i t u l á c i a  -  časť 2</t>
  </si>
  <si>
    <t>EPS</t>
  </si>
  <si>
    <t>Materiál</t>
  </si>
  <si>
    <t>Revízia</t>
  </si>
  <si>
    <t>Celkom bez DPH</t>
  </si>
  <si>
    <t>Spolu s DPH</t>
  </si>
  <si>
    <t>Obj. č.</t>
  </si>
  <si>
    <t xml:space="preserve">Popis </t>
  </si>
  <si>
    <t>m.j.</t>
  </si>
  <si>
    <t>##AMOUNT##</t>
  </si>
  <si>
    <t>##ITEM_NUMBER##</t>
  </si>
  <si>
    <t>##DESCRIPTION##</t>
  </si>
  <si>
    <t>Integral IP MX operačný panel MAP</t>
  </si>
  <si>
    <t>MAP popisný štítok slovenský, alebo ekvivalent</t>
  </si>
  <si>
    <t>Integral IP CX</t>
  </si>
  <si>
    <t>B6 Integral CXF verzia vrátane B9-CII s tlačiarňou, 2 kruhy, alebo ekvivalent</t>
  </si>
  <si>
    <t>Integral IP CX karty</t>
  </si>
  <si>
    <t>B6-LXI rozširujúci modul 2 kruhy, 1x100Base-TX, alebo ekvivalent</t>
  </si>
  <si>
    <t>X-LINE slučkové adresné hlásiče a pätice</t>
  </si>
  <si>
    <t xml:space="preserve">Multizenzorový hlásič </t>
  </si>
  <si>
    <t>Pätica pre hlásič</t>
  </si>
  <si>
    <t>X-LINE slučkové manuálne tlačidlové hlásiče</t>
  </si>
  <si>
    <t xml:space="preserve">Tlačidlový hlásič, červený, IP24, </t>
  </si>
  <si>
    <t>X-LINE slučkové karty</t>
  </si>
  <si>
    <t>vstupný/výstupný modul</t>
  </si>
  <si>
    <t>REL4 relé modul</t>
  </si>
  <si>
    <t>X-LINE slučkové sirény a majáky</t>
  </si>
  <si>
    <t>maják na kruhovú linku- červený, červená šošovka</t>
  </si>
  <si>
    <t>Lineárne dymové hlásiče</t>
  </si>
  <si>
    <t>FIRERAY 5000 systém 50m, alebo ekvivalent</t>
  </si>
  <si>
    <t>Magnetické dverové kontakty</t>
  </si>
  <si>
    <t>Magnet dverový s batériou</t>
  </si>
  <si>
    <t>Zdroje</t>
  </si>
  <si>
    <t>Batéria 12 V / 17 Ah</t>
  </si>
  <si>
    <t>Doplnky</t>
  </si>
  <si>
    <t>SD- karta 1GB</t>
  </si>
  <si>
    <t>Skrinka pre slučkové moduly, 130x94x57mm</t>
  </si>
  <si>
    <t>Káble</t>
  </si>
  <si>
    <t xml:space="preserve">Linkový a ovládací </t>
  </si>
  <si>
    <t xml:space="preserve">JE-H(St)H-V 1x2x0,8 </t>
  </si>
  <si>
    <t>Silový</t>
  </si>
  <si>
    <t>1-CHKE-V 3x1,5</t>
  </si>
  <si>
    <t>HSP</t>
  </si>
  <si>
    <t>Označenie</t>
  </si>
  <si>
    <t>Počet</t>
  </si>
  <si>
    <t>j. cena</t>
  </si>
  <si>
    <t>VX-3004F</t>
  </si>
  <si>
    <t>Systém VX-3000,4AB linky, 4 sloty pre zosilnovače, alebo ekvivalent</t>
  </si>
  <si>
    <t>VX-2000DS</t>
  </si>
  <si>
    <t>Manager napájania HSP, 6x25A vrátane dobíjania, alebo ekvivalent</t>
  </si>
  <si>
    <t>VX-050DA</t>
  </si>
  <si>
    <t>Modul  zosilňovača 1 x 500W/100V, alebo ekvivalent</t>
  </si>
  <si>
    <t>VX-030DA</t>
  </si>
  <si>
    <t>Modul  zosilňovača 1 x 300W/100V, alebo ekvivalent</t>
  </si>
  <si>
    <t>LC-X12100</t>
  </si>
  <si>
    <t>Akumulátor Panasonic, 12V/100Ah, dlhšia životnosť, alebo ekvivalent</t>
  </si>
  <si>
    <t>F2000B(W)TWP EB-Q</t>
  </si>
  <si>
    <t>Kompaktná reprosústava,s krytím IPX4, 60W, EN54, alebo ekvivalent</t>
  </si>
  <si>
    <t>WA 06-165/T-EN54</t>
  </si>
  <si>
    <t>Skrinkový reproduktor, 6W, EN54, alebo ekvivalent</t>
  </si>
  <si>
    <t>PC-1860BS-C</t>
  </si>
  <si>
    <t>Reproduktor do podhľadu s protipožirnym krytom</t>
  </si>
  <si>
    <t>VX-3000DS</t>
  </si>
  <si>
    <t>Zdroj 2300W, alebo ekvivalent</t>
  </si>
  <si>
    <t>RM-200M</t>
  </si>
  <si>
    <t>Stanica hlásateľa, 10 ovládacích tlačidiel, alebo ekvivalent</t>
  </si>
  <si>
    <t>Mikrofón bezdrátový</t>
  </si>
  <si>
    <t>Bezdrôtový prijímač</t>
  </si>
  <si>
    <t xml:space="preserve">Anténa </t>
  </si>
  <si>
    <t>Linkový kábel</t>
  </si>
  <si>
    <t>1-CHKE-V-O 2x2,5</t>
  </si>
  <si>
    <t>Napájací kábel</t>
  </si>
  <si>
    <t>Názov:</t>
  </si>
  <si>
    <t>EZS</t>
  </si>
  <si>
    <t>P.č.</t>
  </si>
  <si>
    <t>Mn</t>
  </si>
  <si>
    <t xml:space="preserve">             Dodávka</t>
  </si>
  <si>
    <t>A:</t>
  </si>
  <si>
    <t>ZARIADENIA: Elektrická požiarna signalizácia</t>
  </si>
  <si>
    <t>1.</t>
  </si>
  <si>
    <t>ústredňa EZS</t>
  </si>
  <si>
    <t>2.</t>
  </si>
  <si>
    <t>Ovládací panel</t>
  </si>
  <si>
    <t>3.</t>
  </si>
  <si>
    <t xml:space="preserve">PIR snímač </t>
  </si>
  <si>
    <t>5.</t>
  </si>
  <si>
    <t xml:space="preserve">Siréna s majákom  </t>
  </si>
  <si>
    <t>6.</t>
  </si>
  <si>
    <t>Magnetický kontakt</t>
  </si>
  <si>
    <t>7.</t>
  </si>
  <si>
    <t xml:space="preserve">Interná siréna  </t>
  </si>
  <si>
    <t>8.</t>
  </si>
  <si>
    <t>Koncentrátor</t>
  </si>
  <si>
    <t>9.</t>
  </si>
  <si>
    <t>GSM modul</t>
  </si>
  <si>
    <t>10.</t>
  </si>
  <si>
    <t>Batérie 17 Ah, 12V</t>
  </si>
  <si>
    <t>11.</t>
  </si>
  <si>
    <t>Drobný elektroinštalačný materiál</t>
  </si>
  <si>
    <t>B.</t>
  </si>
  <si>
    <t xml:space="preserve">ELEKTROINŠTALAČNÝ MATERIÁL A PRÁCE: </t>
  </si>
  <si>
    <t>CYKY 3Cx1,5</t>
  </si>
  <si>
    <t>SYKFY 5x2x05</t>
  </si>
  <si>
    <t>Tmel protipožiarny</t>
  </si>
  <si>
    <t>Hilti</t>
  </si>
  <si>
    <t>Drobný inštalačný materiál a práce</t>
  </si>
  <si>
    <t>mj</t>
  </si>
  <si>
    <t>Spolu bez DPH</t>
  </si>
  <si>
    <t>C.</t>
  </si>
  <si>
    <t>TECHNICKO-INŽINIERSKE PRÁCE A SLUŽBY</t>
  </si>
  <si>
    <t>Naprogramovanie a uvedenie zariadenia do skúšobnej prevádzky-vyhodnotenie</t>
  </si>
  <si>
    <t xml:space="preserve">Školenie obsluhy </t>
  </si>
  <si>
    <t>Projektová dokumentácia skutkového stavu</t>
  </si>
  <si>
    <t>SÚHRN POLOŽIEK</t>
  </si>
  <si>
    <t xml:space="preserve">Cena </t>
  </si>
  <si>
    <t>Sadzba</t>
  </si>
  <si>
    <t xml:space="preserve">Dodávka zariadení </t>
  </si>
  <si>
    <t xml:space="preserve">Inštalácia zariadení </t>
  </si>
  <si>
    <t>B:</t>
  </si>
  <si>
    <t xml:space="preserve">Elektroinštalačný materiál </t>
  </si>
  <si>
    <t xml:space="preserve">Elektroinštalačné práce </t>
  </si>
  <si>
    <t>C:</t>
  </si>
  <si>
    <t>Technicko-inžinierske práce a služby</t>
  </si>
  <si>
    <t>D:</t>
  </si>
  <si>
    <t>Dopravné náklady ( 0,45-EUR/km )</t>
  </si>
  <si>
    <t>Cena celkom v EUR</t>
  </si>
  <si>
    <t>PTV</t>
  </si>
  <si>
    <t>ZARIADENIA: PTV</t>
  </si>
  <si>
    <t xml:space="preserve">IP kamera box, 1/2,8", low light CMOS, 3Mpix, AGC, AWB, BLC, napájanie 12VDC, PoE, spotreba 7W, MJPEG2/MPEG4/H.264, slot na SD/SDHC, </t>
  </si>
  <si>
    <t>Objektív Evetar, 1/3", varifokálny, 3-9mm, DC auto iris</t>
  </si>
  <si>
    <t>Kryt kamery so statívom, prechod káblu, vykurovanie, 12V, štvorcový priezor</t>
  </si>
  <si>
    <t xml:space="preserve">Konzola na stenu </t>
  </si>
  <si>
    <t>Záznamník, 16 vstupový, sieťový,  bez HDD, max. 3 Tb HDD, rackové vyhotovenie 19" 4U  - multieve</t>
  </si>
  <si>
    <t>HDD 2TB pre 24/7 používanie k multieve</t>
  </si>
  <si>
    <t>PC stanica, dektop, WIN7</t>
  </si>
  <si>
    <t>Joistick, 3-axis, 6 tlačidiel, rozšíriteľný o T8312, T8313</t>
  </si>
  <si>
    <t>LCD monitor 24"</t>
  </si>
  <si>
    <t>12.</t>
  </si>
  <si>
    <t>Konvertor HDMI na VGA, kábel 0,15m, zvuk, obraz -12.03.3114</t>
  </si>
  <si>
    <t>13.</t>
  </si>
  <si>
    <t>Redukcia DVI na VGA</t>
  </si>
  <si>
    <t>14.</t>
  </si>
  <si>
    <t>SWITCH D-Link 8-port / 4x Fast Ethernet PoE Smart switch + sieťový adaptér</t>
  </si>
  <si>
    <t>15.</t>
  </si>
  <si>
    <t>Zdroj napájania kamier 230V/12V DC-10A</t>
  </si>
  <si>
    <t>16.</t>
  </si>
  <si>
    <t>Elektroinštalačný a montážny materiál CCTV</t>
  </si>
  <si>
    <t>17.</t>
  </si>
  <si>
    <t>UPS, 1000VA</t>
  </si>
  <si>
    <t>18.</t>
  </si>
  <si>
    <t>Pomocný drobný materiál PTV</t>
  </si>
  <si>
    <t xml:space="preserve">Dopravné náklady </t>
  </si>
  <si>
    <t xml:space="preserve">ROZPOČET NA ZÁVLAHOVÝ MATERIÁL A PRÁCU PRE AZS </t>
  </si>
  <si>
    <t>Názov akcie: Šport aréna Malacky</t>
  </si>
  <si>
    <t>Miesto: Malacky, p.č. 3258/39, 3258/42, 3270/3, 3271/1</t>
  </si>
  <si>
    <t>Vypracoval: Ing. Ľubomír Kret</t>
  </si>
  <si>
    <t>Profesia: Závlahové systémy</t>
  </si>
  <si>
    <t>1. POSTREKOVAČE, TRYSKY, PRIPOJENIE A PRÍSLUŠENSTVO</t>
  </si>
  <si>
    <t>P.č.:</t>
  </si>
  <si>
    <t>Názov</t>
  </si>
  <si>
    <t>Jednotka</t>
  </si>
  <si>
    <t>Jednotková cena v € bez DPH</t>
  </si>
  <si>
    <t xml:space="preserve">Cena celkom v € bez DPH </t>
  </si>
  <si>
    <t>01.01</t>
  </si>
  <si>
    <t>Postrekovač PROS-04-PRS-40, bez trysky, výsuv 10cm, reg.tlaku 2,8bar/kart.50ks</t>
  </si>
  <si>
    <t>01.02</t>
  </si>
  <si>
    <t>Tryska MP-1000-90, dostrek 3,7-4,5m, nast. uhol 90°-210°, bal. 10/200ks-box</t>
  </si>
  <si>
    <t>01.03</t>
  </si>
  <si>
    <t>Navrtávacia objímka 32-3/4" 180ks-box</t>
  </si>
  <si>
    <t>01.04</t>
  </si>
  <si>
    <t>Koleno 16mm x 1/2" vonkajší závit IT 50/450ks/box</t>
  </si>
  <si>
    <t>01.05</t>
  </si>
  <si>
    <t>Koleno 16mm x 3/4" vonkajší závit IT 50/450ks/box</t>
  </si>
  <si>
    <t>01.06</t>
  </si>
  <si>
    <t xml:space="preserve">Spojka priama 16mm x 3/4" vonkajší závit </t>
  </si>
  <si>
    <t>01.07</t>
  </si>
  <si>
    <t>Spojka pre PE 32x3/4"F_PN16, 10/160ks-box</t>
  </si>
  <si>
    <t>01.08</t>
  </si>
  <si>
    <t>Hadica LDPE PE-40 0,6MPa 16/1,5mm bal. po 50m/predaj na celý kotúč</t>
  </si>
  <si>
    <t>SUMA 1</t>
  </si>
  <si>
    <t>CELKOM</t>
  </si>
  <si>
    <t>2. KVAPKOVÁ ZÁVLAHA ZÁHONOVEJ VÝSADBY, PRIPOJENIE A PRÍSLUŠENSTVO</t>
  </si>
  <si>
    <t>02.01</t>
  </si>
  <si>
    <t>RainBird Kvapková hadica PC (kompenz.tlaku),  XFD 16mm - 33cm - 2.3l/hod x 100bm</t>
  </si>
  <si>
    <t>02.02</t>
  </si>
  <si>
    <t>Držiak kvapkovej hadice - 100 ks/ bal -cena za bal.</t>
  </si>
  <si>
    <t>bal</t>
  </si>
  <si>
    <t>02.03</t>
  </si>
  <si>
    <t>Držiak kvapkovej hadice - 1000 ks/ bal -cena za bal.</t>
  </si>
  <si>
    <t>02.04</t>
  </si>
  <si>
    <t>T-kus 16mm x 3/4" x 16mm vonk.závit IT 30/240ks/box</t>
  </si>
  <si>
    <t>02.05</t>
  </si>
  <si>
    <t>T-kus 16mm x 16mm x 16mm IT 30/210ks/box</t>
  </si>
  <si>
    <t>02.06</t>
  </si>
  <si>
    <t>Spojka priama 16mm x 16mm IT 50/400ks/box</t>
  </si>
  <si>
    <t>02.07</t>
  </si>
  <si>
    <t>Viečko závit. 3/4"F, PN16_20/2400ks-box</t>
  </si>
  <si>
    <t>02.08</t>
  </si>
  <si>
    <t>Koleno pre PE 32x3/4"F_PN16, 10/120ks-box</t>
  </si>
  <si>
    <t>SUMA 2</t>
  </si>
  <si>
    <t>3. ZÁVLAHA SOLITÉRNYCH STROMOV, PRIPOJENIE A PRÍSLUŠENSTVO</t>
  </si>
  <si>
    <t>03.01</t>
  </si>
  <si>
    <t>Koreňový zavlažovač RZWS-18-50-CV (v 45cm) + PCB-50 + spätný ventil</t>
  </si>
  <si>
    <t>03.02</t>
  </si>
  <si>
    <t>03.03</t>
  </si>
  <si>
    <t>03.04</t>
  </si>
  <si>
    <t>SUMA 3</t>
  </si>
  <si>
    <t>4. ROZVODY VODY, PRIPÁJACIE TVAROVKY  A PRÍSLUŠENSTVO</t>
  </si>
  <si>
    <t>04.01</t>
  </si>
  <si>
    <t>Hadica  HDPE PE-100 1,0Mpa 32/2,0mm bal. po 100m</t>
  </si>
  <si>
    <t>04.02</t>
  </si>
  <si>
    <t>Hadica  HDPE PE-100 1,0Mpa 40/2,4mm bal. po 100m</t>
  </si>
  <si>
    <t>04.03</t>
  </si>
  <si>
    <t>Hadica LDPE PE-40/0,6Mpa/32-2,9mm bal. po 100m</t>
  </si>
  <si>
    <t>04.04</t>
  </si>
  <si>
    <t>T kus pre PE 32mm_PN16, 10/50ks-box</t>
  </si>
  <si>
    <t>04.05</t>
  </si>
  <si>
    <t>T kus red. pre PE 40x32x40mm_PN16, 5/35ks-box</t>
  </si>
  <si>
    <t>04.06</t>
  </si>
  <si>
    <t>T kus pre PE 40mm_PN16, 5/30ks-box</t>
  </si>
  <si>
    <t>04.07</t>
  </si>
  <si>
    <t>Záslepka pre PE 32mm_PN16, 10/160ks-box</t>
  </si>
  <si>
    <t>04.08</t>
  </si>
  <si>
    <t>Spojka pre PE 40mm_PN16, 5/50ks-box</t>
  </si>
  <si>
    <t>SUMA 4</t>
  </si>
  <si>
    <t>5. UZATVÁRACIE ARMATÚRY, ROZDEĽOVACIE ARMATÚRY  A PRÍSLUŠENSTVO</t>
  </si>
  <si>
    <t>05.01</t>
  </si>
  <si>
    <t xml:space="preserve">Elektromag. ventil ICV-101G-B, s reg.prietoku, 1" Vn-Vn, 24VAC </t>
  </si>
  <si>
    <t>05.02</t>
  </si>
  <si>
    <t xml:space="preserve">Elektromag. ventil PGV-101G-B, s reg.prietoku, 1" Vo-Vo, 24VAC </t>
  </si>
  <si>
    <t>05.03</t>
  </si>
  <si>
    <t>HQB-3/4"F mosadz. hydrantové pripojenie</t>
  </si>
  <si>
    <t>05.04</t>
  </si>
  <si>
    <t>HK-3/4"kľúč mosadz. k hydrantu</t>
  </si>
  <si>
    <t>05.05</t>
  </si>
  <si>
    <t>Ventil guľový 1" s odvodnením vnútorný závit páka 12/48ks/kart.</t>
  </si>
  <si>
    <t>05.06</t>
  </si>
  <si>
    <t>Spojka pre PE 40x1"M_PN16, 5/100ks-box</t>
  </si>
  <si>
    <t>05.07</t>
  </si>
  <si>
    <t>Spojka 32 x 1" vnút.závit holender IT 10/160ks/box</t>
  </si>
  <si>
    <t>05.08</t>
  </si>
  <si>
    <t>Spojka pre PE 32x1"M_PN16, 10/160ks-box</t>
  </si>
  <si>
    <t>05.09</t>
  </si>
  <si>
    <t>Holendrové koleno 90° 1" , vo-vn závit PVC/šedé 20/200ks-box</t>
  </si>
  <si>
    <t>05.10</t>
  </si>
  <si>
    <t>Koleno pre PE 32x3/4"M_PN16, 10/120ks-box</t>
  </si>
  <si>
    <t>05.11</t>
  </si>
  <si>
    <t>Holendrový T kus 1" , vo-vn-vn závit PVC/šedý, 20/120ks-box</t>
  </si>
  <si>
    <t>05.12</t>
  </si>
  <si>
    <t>Regulátor tlaku PSI-M30-2,1bar-0,45-5m3/h 3/4"vnz, 20/80 ks- box</t>
  </si>
  <si>
    <t>05.13</t>
  </si>
  <si>
    <t>Redukcia závit. 1"F x 3/4"M, PN16_20/600ks-box</t>
  </si>
  <si>
    <t>05.14</t>
  </si>
  <si>
    <t>Vsuvka závit. red. 1"M x 3/4"M, PN16_20/800ks-box</t>
  </si>
  <si>
    <t>05.15</t>
  </si>
  <si>
    <t>Ostatné pripájacie PE-tvarovky ( koleno, prechodka)</t>
  </si>
  <si>
    <t>SUMA 5</t>
  </si>
  <si>
    <t>6. RIADIACI SYSTÉM, KÁBLOVÉ VEDENIE</t>
  </si>
  <si>
    <t xml:space="preserve">Cena  celkom v € bez DPH </t>
  </si>
  <si>
    <t>06.01</t>
  </si>
  <si>
    <t>Riadiaca jednotka PC-401i-E, 4-16 sekcií, vnút. model/kart.8ks</t>
  </si>
  <si>
    <t>06.02</t>
  </si>
  <si>
    <t>Modul rozširovací PCM-900 o 9 sekcií k riad. jednotke PC-401, 6 ks - box</t>
  </si>
  <si>
    <t>06.03</t>
  </si>
  <si>
    <t>Modul rozširovací PCM-300 o 3 sekcie k riad. jednotke PC-401</t>
  </si>
  <si>
    <t>06.04</t>
  </si>
  <si>
    <t>Dažďový senzor WR-CLIK, bezdrôtový, rýchla aktivácia /kart.12ks</t>
  </si>
  <si>
    <t>06.05</t>
  </si>
  <si>
    <t>Vodovzdorný konektor 3M (veľký) MGC do 600V</t>
  </si>
  <si>
    <t>06.06</t>
  </si>
  <si>
    <t>Vodovzd. konektor č. DBO/B-6 do 600V, modrá tuba 1ks, 100 ks - box</t>
  </si>
  <si>
    <t>06.07</t>
  </si>
  <si>
    <t>Irricable 13/75 komunikačný kábel 13žil./0,8mm2/75m</t>
  </si>
  <si>
    <t>06.08</t>
  </si>
  <si>
    <t>Irricable 3/75 komunikačný kábel 3žil./0,8mm2/75m</t>
  </si>
  <si>
    <t>06.09</t>
  </si>
  <si>
    <t>Ostatný elektroinštalačný materiál ( káble,spojovací materiál, kotvenie, konzoly.....)</t>
  </si>
  <si>
    <t>SUMA 6</t>
  </si>
  <si>
    <t xml:space="preserve">7. VENTILOVÉ BOXY </t>
  </si>
  <si>
    <t>07.01</t>
  </si>
  <si>
    <t>Ventilová šachta RAIN EzOPEN PZRM 113, Standard, 525x395x330mm (d x š x v), 144 ks/pal</t>
  </si>
  <si>
    <t>07.02</t>
  </si>
  <si>
    <t>Ventilová šachta RAIN EzOPEN PZRM 115, Jumbo, 660x495x330mm (d x š x v), 96 ks/pal</t>
  </si>
  <si>
    <t>07.03</t>
  </si>
  <si>
    <t xml:space="preserve">Ventilová šachta kruhová RAIN EzOPEN PZCM RN 15, 792 ks/pal </t>
  </si>
  <si>
    <t>SUMA 7</t>
  </si>
  <si>
    <t>8. POMOCNÝ MATERIÁL</t>
  </si>
  <si>
    <t>08.01</t>
  </si>
  <si>
    <t>Geotextília NETEX-MB PE 50 x 2,2 m (300g/m2)/110m2 rolka - reže sa na bm</t>
  </si>
  <si>
    <t>08.02</t>
  </si>
  <si>
    <t>Teflonová páska ECO  12mm x 10 m x 0,075 mm</t>
  </si>
  <si>
    <t>08.03</t>
  </si>
  <si>
    <t>Teflonová niť TANGIT UNI-LOCK 80 m /20ks-box</t>
  </si>
  <si>
    <t>08.04</t>
  </si>
  <si>
    <t>Podsypový materiál, štrk fr 8-16mm</t>
  </si>
  <si>
    <t>08.05</t>
  </si>
  <si>
    <t>Chránička KOPOFLEX 90mm</t>
  </si>
  <si>
    <t>SUMA 8</t>
  </si>
  <si>
    <t xml:space="preserve">9. PRÍPOJKA VODY PRE AZS, PRIPÁJACIE TVAROVKY </t>
  </si>
  <si>
    <t>09.01</t>
  </si>
  <si>
    <t>Filter diskový 1 1/2" AZUD Modular 100/130 micron/14m3, max.8bar,</t>
  </si>
  <si>
    <t>09.02</t>
  </si>
  <si>
    <t>Redukcia závit. 1 1/2"F x 1 1/4"M, PN10_10/200ks-box</t>
  </si>
  <si>
    <t>09.03</t>
  </si>
  <si>
    <t>Ventil guľový 5/4" s odvodnením vnútorný závit páka 8/32ks/kart.</t>
  </si>
  <si>
    <t>09.04</t>
  </si>
  <si>
    <t>Manometer G1/4 - 50mm 0-10 bar zadný vývod</t>
  </si>
  <si>
    <t>09.05</t>
  </si>
  <si>
    <t>Šróbenie kúr. priame mosadz MF 5/4", 10ks-bal.</t>
  </si>
  <si>
    <t>09.06</t>
  </si>
  <si>
    <t>09.07</t>
  </si>
  <si>
    <t>Šróbenie kúr. priame mosadz MF 1", 12ks-bal.</t>
  </si>
  <si>
    <t>09.08</t>
  </si>
  <si>
    <t>Spojka pre PE 40x1 1/4"M_PN16, 5/100ks-box</t>
  </si>
  <si>
    <t>09.09</t>
  </si>
  <si>
    <t>T kus pre PE 40x1"M_PN16, 5/35ks-box</t>
  </si>
  <si>
    <t>09.10</t>
  </si>
  <si>
    <t>Ostatný pomocný materiál ( konzoly, úchyty......)</t>
  </si>
  <si>
    <t>SUMA 9</t>
  </si>
  <si>
    <t>10. VYTYČOVACIE  A 	ZEMNÉ PRÁCE</t>
  </si>
  <si>
    <t>Vytýčenie ventilových boxov a trás rozvodov, rozmerania liniek kvapkovej hadice</t>
  </si>
  <si>
    <t>Vyhĺbenie ryhy PE rúry + komunikačné káble</t>
  </si>
  <si>
    <t>Zásyp ryhy pre PE rúry + komunikačné káble</t>
  </si>
  <si>
    <t>Výkop pre ventilové boxy, odizolovanie a podsyp drenážnym štrkom</t>
  </si>
  <si>
    <t>Výkop pre koreňové zavlažovače</t>
  </si>
  <si>
    <t>SUMA 10</t>
  </si>
  <si>
    <t>11. 	MONTÁŽNE PRÁCE</t>
  </si>
  <si>
    <t>Montáž prístupového bodu,- ventily, filter....</t>
  </si>
  <si>
    <t>Uloženie a pripojenie PE rúr</t>
  </si>
  <si>
    <t>Uloženie chráničky KOPOFLEX</t>
  </si>
  <si>
    <t>Montáž a nastavenie postrekovača + trysky, pripojenie k PE rúre</t>
  </si>
  <si>
    <t>Montáž hydrantovej prípojky</t>
  </si>
  <si>
    <t>Montáž elektroventilovej zostavy vo ventilovom boxe</t>
  </si>
  <si>
    <t xml:space="preserve">Uloženie, ukotvenie a pripojenie kvapkovej hadice </t>
  </si>
  <si>
    <t>Osadenie a pripojenie koreňového zavlažovača</t>
  </si>
  <si>
    <t>Uloženie a pripojenie komunikačného kábla</t>
  </si>
  <si>
    <t>Inštalácia riadiacej jednotky, pripojenie, pripojenie k imternetovej sieti, vytvorenie správcovského konta</t>
  </si>
  <si>
    <t>Montáž  a pripojenie poveternostného senzora</t>
  </si>
  <si>
    <t>Naprogramovanie riadiacej jednotky</t>
  </si>
  <si>
    <t>SUMA 11</t>
  </si>
  <si>
    <t>12. OSTATNÉ</t>
  </si>
  <si>
    <t>Zazimovanie AZS</t>
  </si>
  <si>
    <t>Jarné spustenie AZS</t>
  </si>
  <si>
    <t>SUMA 12</t>
  </si>
  <si>
    <t>SUMA A. CELKOM V € (BEZ DPH) ZA ZÁVLAHOVÝ MATERIÁL (SUMA č.1 - č.9)</t>
  </si>
  <si>
    <t>SUMA B. CELKOM V € (BEZ DPH) ZA PRACOVNÉ NÁKLADY (SUMA č.10 - č.12)</t>
  </si>
  <si>
    <t xml:space="preserve">SUMA A. + B. CELKOM (SUMA č.1 - č.12) V € (BEZ DPH) </t>
  </si>
  <si>
    <t>Závlahové systémy</t>
  </si>
  <si>
    <t>{5066b3de-f311-48f8-b01c-218a0035611a}</t>
  </si>
  <si>
    <t>0,001</t>
  </si>
  <si>
    <t>07</t>
  </si>
  <si>
    <t>Šport aréna, Malacky</t>
  </si>
  <si>
    <t xml:space="preserve"> </t>
  </si>
  <si>
    <t xml:space="preserve">Šport aréna Malacky, s. r. o.    </t>
  </si>
  <si>
    <t>True</t>
  </si>
  <si>
    <t>0,01</t>
  </si>
  <si>
    <t>Rosoft, s.r.o.</t>
  </si>
  <si>
    <t>Ostatné náklady zo súhrnného listu</t>
  </si>
  <si>
    <t>1) Náklady z rozpočtov</t>
  </si>
  <si>
    <t>###NOIMPORT###</t>
  </si>
  <si>
    <t>IMPORT</t>
  </si>
  <si>
    <t>{00000000-0000-0000-0000-000000000000}</t>
  </si>
  <si>
    <t>/</t>
  </si>
  <si>
    <t>SO 601 Sadové úpravy</t>
  </si>
  <si>
    <t>{bf7a07cd-94d1-409c-8836-b090a2b14e2d}</t>
  </si>
  <si>
    <t>2) Ostatné náklady zo súhrnného listu</t>
  </si>
  <si>
    <t>Percent. zadanie_x000D_
[% nákladov rozpočtu]</t>
  </si>
  <si>
    <t>Zaradenie nákladov</t>
  </si>
  <si>
    <t>Malacky</t>
  </si>
  <si>
    <t>GZS</t>
  </si>
  <si>
    <t>Sťažené podmienky</t>
  </si>
  <si>
    <t>Práce a dodávky HSV</t>
  </si>
  <si>
    <t>Zemné práce</t>
  </si>
  <si>
    <t>122201102.S</t>
  </si>
  <si>
    <t>Odkopávka a prekopávka nezapažená v hornine 3, nad 100 do 1000 m3</t>
  </si>
  <si>
    <t>466498462</t>
  </si>
  <si>
    <t>122201109.S</t>
  </si>
  <si>
    <t>Odkopávky a prekopávky nezapažené. Príplatok k cenám za lepivosť horniny 3</t>
  </si>
  <si>
    <t>378209594</t>
  </si>
  <si>
    <t>12240110100</t>
  </si>
  <si>
    <t>Odstránenie kameňa s priemerom väčsím ako 5cm z plochy s naložením</t>
  </si>
  <si>
    <t>2134476618</t>
  </si>
  <si>
    <t>162201101.S</t>
  </si>
  <si>
    <t>Vodorovné premiestnenie výkopku z horniny 1-4 do 20m</t>
  </si>
  <si>
    <t>2001965035</t>
  </si>
  <si>
    <t>162501102.S</t>
  </si>
  <si>
    <t>Vodorovné premiestnenie výkopku po spevnenej ceste z horniny tr.1-4, do 100 m3 na vzdialenosť do 3000 m</t>
  </si>
  <si>
    <t>1701456480</t>
  </si>
  <si>
    <t>162501105.S</t>
  </si>
  <si>
    <t>Vodorovné premiestnenie výkopku po spevnenej ceste z horniny tr.1-4, do 100 m3, príplatok k cene za každých ďalšich a začatých 1000 m -uvazované do 15 km - dodávateľ nacení podla svojich možností</t>
  </si>
  <si>
    <t>385166882</t>
  </si>
  <si>
    <t>171201201.S</t>
  </si>
  <si>
    <t>Uloženie sypaniny na skládky do 100 m3</t>
  </si>
  <si>
    <t>-1587915938</t>
  </si>
  <si>
    <t>8</t>
  </si>
  <si>
    <t>171209002.S</t>
  </si>
  <si>
    <t>Poplatok za skladovanie - zemina a kamenivo (17 05) ostatné</t>
  </si>
  <si>
    <t>1654077186</t>
  </si>
  <si>
    <t>180402111r</t>
  </si>
  <si>
    <t>M+D Kobercový trávnik -rolovaný, predpestovaný, vrátane dopravy a manipulácie</t>
  </si>
  <si>
    <t>-1709896448</t>
  </si>
  <si>
    <t>10</t>
  </si>
  <si>
    <t>181301313.S</t>
  </si>
  <si>
    <t>Rozprestretie ornice na svahu do sklonu 1:5, plocha nad 500 m2, hr. do 200 mm -použije sa 50% povodnej zeminy a 50% novej zmesi, vrátane zmiešania zeminy</t>
  </si>
  <si>
    <t>-772197964</t>
  </si>
  <si>
    <t>11</t>
  </si>
  <si>
    <t>1036400001002r</t>
  </si>
  <si>
    <t>Kulturná vrstva pôd</t>
  </si>
  <si>
    <t>-1309383975</t>
  </si>
  <si>
    <t>12</t>
  </si>
  <si>
    <t>583310000900.S</t>
  </si>
  <si>
    <t>Kamenivo ťažené hrubé frakcia 4-8 mm</t>
  </si>
  <si>
    <t>2140916782</t>
  </si>
  <si>
    <t>13</t>
  </si>
  <si>
    <t>583310001200.S</t>
  </si>
  <si>
    <t>Kamenivo ťažené hrubé frakcia 8-16 mm</t>
  </si>
  <si>
    <t>-1296048108</t>
  </si>
  <si>
    <t>14</t>
  </si>
  <si>
    <t>5833100012001</t>
  </si>
  <si>
    <t>Piesok</t>
  </si>
  <si>
    <t>-804041967</t>
  </si>
  <si>
    <t>15</t>
  </si>
  <si>
    <t>182001121.S</t>
  </si>
  <si>
    <t>Plošná úprava terénu pri nerovnostiach terénu nad 100-150 mm v rovine alebo na svahu do 1:5</t>
  </si>
  <si>
    <t>-1759749400</t>
  </si>
  <si>
    <t>183101111</t>
  </si>
  <si>
    <t>Hĺbenie jamky v rovine alebo na svahu do 1:5, objem do 0,01 m3</t>
  </si>
  <si>
    <t>-1265881138</t>
  </si>
  <si>
    <t>17</t>
  </si>
  <si>
    <t>1831011200</t>
  </si>
  <si>
    <t>Vytyčenie výsadob</t>
  </si>
  <si>
    <t>2017797514</t>
  </si>
  <si>
    <t>18</t>
  </si>
  <si>
    <t>183101322.S</t>
  </si>
  <si>
    <t>Hĺbenie jamiek pre výsadbu v horn. 1-4 s výmenou pôdy do 100% v rovine alebo na svahu do 1:5 objemu nad 1,00 do 2,00 m3 -ručne</t>
  </si>
  <si>
    <t>-463204179</t>
  </si>
  <si>
    <t>183204112.S</t>
  </si>
  <si>
    <t>Výsadba kvetín do pripravovanej pôdy so zaliatím s jednoduchými koreňami trvaliek</t>
  </si>
  <si>
    <t>-1881169966</t>
  </si>
  <si>
    <t>02662010001</t>
  </si>
  <si>
    <t>Verbena bonariensis  K9x9</t>
  </si>
  <si>
    <t>1273170887</t>
  </si>
  <si>
    <t>21</t>
  </si>
  <si>
    <t>02662010002</t>
  </si>
  <si>
    <t>Calamagrostis acutiflora 'Karl foester'  K9x9</t>
  </si>
  <si>
    <t>264304899</t>
  </si>
  <si>
    <t>22</t>
  </si>
  <si>
    <t>02662010003</t>
  </si>
  <si>
    <t>Gaura lindheimeri 'Sparkle white' K9x9</t>
  </si>
  <si>
    <t>1084711486</t>
  </si>
  <si>
    <t>23</t>
  </si>
  <si>
    <t>02662010004</t>
  </si>
  <si>
    <t>Deschampsia cespitosa ´Bronzeschleier´ K9x9</t>
  </si>
  <si>
    <t>449820329</t>
  </si>
  <si>
    <t>24</t>
  </si>
  <si>
    <t>02662010005</t>
  </si>
  <si>
    <t>Aster ericoides ´Yvette Richarson´ K9</t>
  </si>
  <si>
    <t>775108729</t>
  </si>
  <si>
    <t>25</t>
  </si>
  <si>
    <t>02662010006</t>
  </si>
  <si>
    <t>Echinacea purpurea ´Magnus´  0,5l</t>
  </si>
  <si>
    <t>-1865986532</t>
  </si>
  <si>
    <t>26</t>
  </si>
  <si>
    <t>02662010007</t>
  </si>
  <si>
    <t>Centranthus ruber ´Coccineus  K9</t>
  </si>
  <si>
    <t>1144092331</t>
  </si>
  <si>
    <t>27</t>
  </si>
  <si>
    <t>183204113.S</t>
  </si>
  <si>
    <t>Výsadba kvetín do pripravovanej pôdy so zaliatím s jednoduchými koreňami cibuliek alebo hľúz</t>
  </si>
  <si>
    <t>-61547894</t>
  </si>
  <si>
    <t>28</t>
  </si>
  <si>
    <t>02662010010</t>
  </si>
  <si>
    <t>Allium ´Mount everest´</t>
  </si>
  <si>
    <t>-1322497828</t>
  </si>
  <si>
    <t>29</t>
  </si>
  <si>
    <t>02662010011</t>
  </si>
  <si>
    <t>allium sphaerocephalon</t>
  </si>
  <si>
    <t>2040581260</t>
  </si>
  <si>
    <t>30</t>
  </si>
  <si>
    <t>183205112.S</t>
  </si>
  <si>
    <t>Založenie záhonu na svahu nad 1:5 do 1:2 rovine alebo na svahu do 1:5 v hornine 3</t>
  </si>
  <si>
    <t>2034625192</t>
  </si>
  <si>
    <t>31</t>
  </si>
  <si>
    <t>183402111.S</t>
  </si>
  <si>
    <t>Rozrušenie pôdy na hĺbku nad 50 do 15O mm v rovine alebo na svahu do 1:5</t>
  </si>
  <si>
    <t>-661962493</t>
  </si>
  <si>
    <t>32</t>
  </si>
  <si>
    <t>183403153.S</t>
  </si>
  <si>
    <t>Obrobenie pôdy hrabaním v rovine alebo na svahu do 1:5</t>
  </si>
  <si>
    <t>-132575721</t>
  </si>
  <si>
    <t>33</t>
  </si>
  <si>
    <t>183403161.S</t>
  </si>
  <si>
    <t>Obrobenie pôdy valcovaním v rovine alebo na svahu do 1:5</t>
  </si>
  <si>
    <t>983541488</t>
  </si>
  <si>
    <t>34</t>
  </si>
  <si>
    <t>184102116.S</t>
  </si>
  <si>
    <t>Výsadba dreviny s balom v rovine alebo na svahu do 1:5, priemer balu nad 600 do 800 mm, vrátane zasypania a premiešania zeminy (použije sa 50% povodnej zeminy a 50% novej zmesi)</t>
  </si>
  <si>
    <t>-210617655</t>
  </si>
  <si>
    <t>39</t>
  </si>
  <si>
    <t>02656000850</t>
  </si>
  <si>
    <t>Koelreuteria paniculata 14/16cm</t>
  </si>
  <si>
    <t>-1846389193</t>
  </si>
  <si>
    <t>35</t>
  </si>
  <si>
    <t>1036400001002</t>
  </si>
  <si>
    <t>Kultúrna vrstva pôd</t>
  </si>
  <si>
    <t>-1708664956</t>
  </si>
  <si>
    <t>36</t>
  </si>
  <si>
    <t>-1617906870</t>
  </si>
  <si>
    <t>37</t>
  </si>
  <si>
    <t>-742215283</t>
  </si>
  <si>
    <t>-1563088251</t>
  </si>
  <si>
    <t>40</t>
  </si>
  <si>
    <t>1842021111r</t>
  </si>
  <si>
    <t>Plastová chránička okolo stromu proti koseniu</t>
  </si>
  <si>
    <t>444531032</t>
  </si>
  <si>
    <t>41</t>
  </si>
  <si>
    <t>184202112r.1</t>
  </si>
  <si>
    <t>Zakotvenie dreviny podzemným kotvením, Kotvos KSB-KB1, vrátane KARI rohože a kotvenia</t>
  </si>
  <si>
    <t>-1459322171</t>
  </si>
  <si>
    <t>42</t>
  </si>
  <si>
    <t>1845011102</t>
  </si>
  <si>
    <t>Zriadenie závlahovej misy pre stromy</t>
  </si>
  <si>
    <t>1362302697</t>
  </si>
  <si>
    <t>43</t>
  </si>
  <si>
    <t>1845011103</t>
  </si>
  <si>
    <t xml:space="preserve">Protikoreňová fólia </t>
  </si>
  <si>
    <t>745331726</t>
  </si>
  <si>
    <t>44</t>
  </si>
  <si>
    <t>184802111.S</t>
  </si>
  <si>
    <t>Chemické odburinenie pôdy v rovine alebo na svahu do 1:5 postrekom naširoko</t>
  </si>
  <si>
    <t>1115740001</t>
  </si>
  <si>
    <t>45</t>
  </si>
  <si>
    <t>25231000010r</t>
  </si>
  <si>
    <t>Chemické odburinenie trávnika - herbicid</t>
  </si>
  <si>
    <t>l</t>
  </si>
  <si>
    <t>1905688446</t>
  </si>
  <si>
    <t>46</t>
  </si>
  <si>
    <t>184806112r.1</t>
  </si>
  <si>
    <t xml:space="preserve">Ošetrenie výsadbového materiálu pred výsadbou  </t>
  </si>
  <si>
    <t>379962047</t>
  </si>
  <si>
    <t>47</t>
  </si>
  <si>
    <t>184806112r.S</t>
  </si>
  <si>
    <t>Povysadbový rez stromov a solitérnych krov</t>
  </si>
  <si>
    <t>1526089019</t>
  </si>
  <si>
    <t>48</t>
  </si>
  <si>
    <t>184816111.S</t>
  </si>
  <si>
    <t>Hnojenie sadeníc s dopravou hnojiva zo vzd. do 200m, priemyslovými hnojivami do 0,25 kg/sad.</t>
  </si>
  <si>
    <t>167252413</t>
  </si>
  <si>
    <t>49</t>
  </si>
  <si>
    <t>69371000031r</t>
  </si>
  <si>
    <t>Hnojivové tablety 5ks/strom</t>
  </si>
  <si>
    <t>-299290291</t>
  </si>
  <si>
    <t>50</t>
  </si>
  <si>
    <t>184816111r</t>
  </si>
  <si>
    <t>M+D Pôdny kondicionér (1-2kg/m3)</t>
  </si>
  <si>
    <t>-725710284</t>
  </si>
  <si>
    <t>51</t>
  </si>
  <si>
    <t>184921093.S</t>
  </si>
  <si>
    <t>Mulčovanie rastlín pri hrúbke mulča nad 50 do 100 mm v rovine alebo na svahu do 1:5</t>
  </si>
  <si>
    <t>458050891</t>
  </si>
  <si>
    <t>52</t>
  </si>
  <si>
    <t>59386000020d</t>
  </si>
  <si>
    <t>Drobný štrk - mulč fr.8-16,vrátane nákupu a dovozu</t>
  </si>
  <si>
    <t>-324514337</t>
  </si>
  <si>
    <t>53</t>
  </si>
  <si>
    <t>185803101r</t>
  </si>
  <si>
    <t>Pokos nového založeného trávnika s odvozom pokosenej hmoty, 2 x</t>
  </si>
  <si>
    <t>1536811037</t>
  </si>
  <si>
    <t>54</t>
  </si>
  <si>
    <t>185803111.S</t>
  </si>
  <si>
    <t>Ošetrenie trávnika v rovine alebo na svahu do 1:5</t>
  </si>
  <si>
    <t>-207778111</t>
  </si>
  <si>
    <t>55</t>
  </si>
  <si>
    <t>185803211.S</t>
  </si>
  <si>
    <t>Povalcovanie trávnika v rovine alebo na svahu do 1:5</t>
  </si>
  <si>
    <t>-2057548313</t>
  </si>
  <si>
    <t>56</t>
  </si>
  <si>
    <t>185804111i1</t>
  </si>
  <si>
    <t xml:space="preserve">Údržba trávniku  na dobu 3 mesiacov (kosenie, prihnojenie raz mesačne, vyhrabanie,ošetrenie selektívnym herbicídom </t>
  </si>
  <si>
    <t>-73257318</t>
  </si>
  <si>
    <t>57</t>
  </si>
  <si>
    <t>185804111i3</t>
  </si>
  <si>
    <t>Údržba záhonov trvaliek na dobu 3 mesiacov odburinenie</t>
  </si>
  <si>
    <t>365717823</t>
  </si>
  <si>
    <t>58</t>
  </si>
  <si>
    <t>185804111v</t>
  </si>
  <si>
    <t>Údržba drevín po dobu 3 mesiacov (odburenenie výsadbovej misy, kontrola zdravotného stavu,  kotvenia a úväzkov)</t>
  </si>
  <si>
    <t>-2092440998</t>
  </si>
  <si>
    <t>Presun hmôt HSV</t>
  </si>
  <si>
    <t>59</t>
  </si>
  <si>
    <t>998231311</t>
  </si>
  <si>
    <t>Presun hmôt pre sadovnícke a krajinárske úpravy do 5000 m vodorovne bez zvislého presunu</t>
  </si>
  <si>
    <t>-2004120330</t>
  </si>
  <si>
    <t>Závlahové systémy (viď samostatný položkový rozpočet)</t>
  </si>
  <si>
    <t xml:space="preserve">Projektant: PKDS s.r.o. </t>
  </si>
  <si>
    <t>JKSO : 822557</t>
  </si>
  <si>
    <t>Stavba : 10704/21 - ŠPORT ARÉNA MALACKY</t>
  </si>
  <si>
    <t>Objekt : SO 501 - Spevnené plochy a komunikácie</t>
  </si>
  <si>
    <t xml:space="preserve">Prehľad rozpočtových nákladov v EUR  </t>
  </si>
  <si>
    <t xml:space="preserve">12220-1101   </t>
  </si>
  <si>
    <t>Odkopávky nezapaž. v horn. tr. 3 do 100 m3</t>
  </si>
  <si>
    <t xml:space="preserve">E1                  </t>
  </si>
  <si>
    <t xml:space="preserve">12220-1109   </t>
  </si>
  <si>
    <t>Príplatok za lepivosť horniny tr.3</t>
  </si>
  <si>
    <t xml:space="preserve">12220-1401   </t>
  </si>
  <si>
    <t>Výkopy v zemníku na suchu v horn. tr. 3 do 100 m3</t>
  </si>
  <si>
    <t>198,45+24,05 =   222,500</t>
  </si>
  <si>
    <t>a</t>
  </si>
  <si>
    <t xml:space="preserve">12220-1409   </t>
  </si>
  <si>
    <t>Príplatok za lepivosť horníny tr.3</t>
  </si>
  <si>
    <t xml:space="preserve">16230-1101   </t>
  </si>
  <si>
    <t>Vodorovné premiestnenie výkopku do 500 m horn. tr. 1-4</t>
  </si>
  <si>
    <t>377,40+198,45+24,05 =   599,900</t>
  </si>
  <si>
    <t xml:space="preserve">16710-1102   </t>
  </si>
  <si>
    <t>Nakladanie výkopku nad 100 m3 v horn. tr. 1-4</t>
  </si>
  <si>
    <t xml:space="preserve">17110-1105   </t>
  </si>
  <si>
    <t>Násypy z hornín súdržných zhutnených na 103% PS</t>
  </si>
  <si>
    <t xml:space="preserve">17120-1201   </t>
  </si>
  <si>
    <t>Uloženie sypaniny na skládku</t>
  </si>
  <si>
    <t xml:space="preserve">18110-1102   </t>
  </si>
  <si>
    <t>Úprava pláne v zárezoch v horn. tr. 1-4 so zhutnením</t>
  </si>
  <si>
    <t>(774,50+916,00+1520,00+6,00)*1,05 =   3377,325</t>
  </si>
  <si>
    <t>1 - ZEMNE PRÁCE spolu :</t>
  </si>
  <si>
    <t>5 - KOMUNIKÁCIE</t>
  </si>
  <si>
    <t xml:space="preserve">56484-1111   </t>
  </si>
  <si>
    <t>Podklad zo štrkodrte 31,5 Gc hr. 12 cm</t>
  </si>
  <si>
    <t xml:space="preserve">E5                  </t>
  </si>
  <si>
    <t>(1520,00+6,00)*1,03 =   1571,780</t>
  </si>
  <si>
    <t xml:space="preserve">56485-1114   </t>
  </si>
  <si>
    <t>Podklad zo štrkodrte 31,5(45) Gc hr. 18 cm</t>
  </si>
  <si>
    <t>916,00*1,03 =   943,480</t>
  </si>
  <si>
    <t xml:space="preserve">56486-1111   </t>
  </si>
  <si>
    <t>Podklad zo štrkodrte 31,5(45) hr. 20 cm</t>
  </si>
  <si>
    <t xml:space="preserve">56713-2111   </t>
  </si>
  <si>
    <t>Podklad z cementom spevnenej zmesi CBGM 8/10, hr. 16 cm</t>
  </si>
  <si>
    <t xml:space="preserve">56713-2113   </t>
  </si>
  <si>
    <t>Podklad z cementom spevnenej zmesi CBGM 8/10, hr. 18 cm</t>
  </si>
  <si>
    <t xml:space="preserve">57321-1111   </t>
  </si>
  <si>
    <t>Postrek živičný spojovací z cestného asfaltu do 0,7 kg/m2</t>
  </si>
  <si>
    <t>2*774,50 =   1549,000</t>
  </si>
  <si>
    <t xml:space="preserve">57714-1112   </t>
  </si>
  <si>
    <t>Betón asfalt. AC 11 O, PMB 45/80, II,  š.do 3 m hr.5cm</t>
  </si>
  <si>
    <t xml:space="preserve">57719-3227   </t>
  </si>
  <si>
    <t>Betón asfaltový ložný ACL 22 (ABVH) š. nad 3 m modifik. tr. II, hr. 70 mm</t>
  </si>
  <si>
    <t xml:space="preserve">58112-1411   </t>
  </si>
  <si>
    <t>Podkladný betón C 16/20 hr. 100 mm</t>
  </si>
  <si>
    <t xml:space="preserve">59621-1110   </t>
  </si>
  <si>
    <t>Kladenie zámkovej dlažby pre chodcov hr. 60 mm sk. A do 50 m2</t>
  </si>
  <si>
    <t xml:space="preserve">592 450210   </t>
  </si>
  <si>
    <t>Dlažba zámková pre nevidiacich červená</t>
  </si>
  <si>
    <t>6,00*1,03 =   6,180</t>
  </si>
  <si>
    <t xml:space="preserve">59681-1111   </t>
  </si>
  <si>
    <t>Kladenie velkoformátovej betónovej dlažby pre chodcov do lôžka z kameniva drveného</t>
  </si>
  <si>
    <t xml:space="preserve">592 480740   </t>
  </si>
  <si>
    <t>Dlaždice velkoformátové betón. 100x50x8 cm</t>
  </si>
  <si>
    <t>1520,00*1,03 =   1565,600</t>
  </si>
  <si>
    <t xml:space="preserve">59691-1222   </t>
  </si>
  <si>
    <t>Kladenie zámkovej dlažby hr. 8 cm sk. B do 300m2</t>
  </si>
  <si>
    <t xml:space="preserve">592 450300   </t>
  </si>
  <si>
    <t>Dlažba zámková Haka hr. 8 prírodná</t>
  </si>
  <si>
    <t>916,00*1,03*0,95 =   896,306</t>
  </si>
  <si>
    <t xml:space="preserve">592 450310   </t>
  </si>
  <si>
    <t>Dlažba zámková Haka hr. 8 červená</t>
  </si>
  <si>
    <t>916,00*1,03*0,05 =   47,174</t>
  </si>
  <si>
    <t>5 - KOMUNIKÁCIE spolu :</t>
  </si>
  <si>
    <t xml:space="preserve">91400-1111   </t>
  </si>
  <si>
    <t>Osadenie zvislých cest. dopr. značiek na stĺpiky</t>
  </si>
  <si>
    <t xml:space="preserve">E9                  </t>
  </si>
  <si>
    <t xml:space="preserve">404 444400   </t>
  </si>
  <si>
    <t>Značky dopravné reflexné 272, 50x70cm PK-T</t>
  </si>
  <si>
    <t xml:space="preserve">404 447020   </t>
  </si>
  <si>
    <t>Značky dopravné reflexné 27, 50x50cm PK-T</t>
  </si>
  <si>
    <t xml:space="preserve">562 823101   </t>
  </si>
  <si>
    <t>Zn stĺpik dopravného značenia priemeru 60 mm, dl 3000 mm</t>
  </si>
  <si>
    <t xml:space="preserve">562 823102   </t>
  </si>
  <si>
    <t>Krížový úchyt na stĺpik priemru 60 mm</t>
  </si>
  <si>
    <t xml:space="preserve">562 823103   </t>
  </si>
  <si>
    <t>Plastová krytka na stĺpik priemeru 60 mm</t>
  </si>
  <si>
    <t xml:space="preserve">91571-1111   </t>
  </si>
  <si>
    <t>Vodorovné značenie krytov striek. farbou, čiary š. 12 cm</t>
  </si>
  <si>
    <t xml:space="preserve">91571-9111   </t>
  </si>
  <si>
    <t>Prípl. za reflexnú úpravu balotinovú, deliace čiaryš. 12 cm</t>
  </si>
  <si>
    <t xml:space="preserve">91572-1111   </t>
  </si>
  <si>
    <t>Vodorovné značenie krytov striek. farbou, čiary, zebry, šípky</t>
  </si>
  <si>
    <t xml:space="preserve">91572-9111   </t>
  </si>
  <si>
    <t>Príplatok za reflexnú úpravu balotinovú, čiary, zebry, šípky</t>
  </si>
  <si>
    <t xml:space="preserve">91579-1111   </t>
  </si>
  <si>
    <t>Predznač. pre vodor. znač. náter. hmot., del. čiary, pásiky</t>
  </si>
  <si>
    <t xml:space="preserve">91579-1112   </t>
  </si>
  <si>
    <t>Predznač. pre vodor. znač. náter. hmot., čiary, zebry, šípky</t>
  </si>
  <si>
    <t xml:space="preserve">91656-1111   </t>
  </si>
  <si>
    <t>Osadenie parkového obrubníka betónového do lôžka z betónu s bočnou oporou</t>
  </si>
  <si>
    <t xml:space="preserve">592 174100   </t>
  </si>
  <si>
    <t>Obrubník parkový 100/20/5 cm</t>
  </si>
  <si>
    <t>506*1,03 =   521,180</t>
  </si>
  <si>
    <t xml:space="preserve">91786-2111   </t>
  </si>
  <si>
    <t>Osadenie cestného obrubníka betónového stojatého s oporou do lôžka z betónu</t>
  </si>
  <si>
    <t>350,50+201,50 =   552,000</t>
  </si>
  <si>
    <t xml:space="preserve">592 174500   </t>
  </si>
  <si>
    <t>Obrubník cestný 100/25/15</t>
  </si>
  <si>
    <t>552*1,03 =   568,560</t>
  </si>
  <si>
    <t xml:space="preserve">99822-3011   </t>
  </si>
  <si>
    <t>Presun hmôt pre komunikácie, kryt dlaždený</t>
  </si>
  <si>
    <t>9 - OSTATNÉ KONŠTRUKCIE A PRÁCE spolu :</t>
  </si>
  <si>
    <t>PRÁCE A DODÁVKY HSV spolu :</t>
  </si>
  <si>
    <t>Rozpočet celkom :</t>
  </si>
  <si>
    <t>Stavba :  Šport aréna Malacky</t>
  </si>
  <si>
    <t>Objekt : SO 402 - Areálový rozvod plynu</t>
  </si>
  <si>
    <t>132221228</t>
  </si>
  <si>
    <t>Hĺbenie rýh š. 80, hl. 100, zem. tr. 3</t>
  </si>
  <si>
    <t>13222-1228</t>
  </si>
  <si>
    <t>167101103</t>
  </si>
  <si>
    <t>Skladanie alebo prekladanie výkopu v horn. tr. 1-4</t>
  </si>
  <si>
    <t>16710-1103</t>
  </si>
  <si>
    <t>174101101</t>
  </si>
  <si>
    <t>Zásyp zhutnený jám, rýh, šachiet alebo okolo objektu</t>
  </si>
  <si>
    <t>17410-1101</t>
  </si>
  <si>
    <t>583373050</t>
  </si>
  <si>
    <t>Štrkopiesok 0-8</t>
  </si>
  <si>
    <t>802101125</t>
  </si>
  <si>
    <t>Uloženie plynovod. potrubia do ryhy z tlak. rúr polyetyl. PE vonk. priemer D125</t>
  </si>
  <si>
    <t>80210-1125</t>
  </si>
  <si>
    <t>286139920</t>
  </si>
  <si>
    <t>Rúrka PE-100 SDR 17,6(0,4Mpa) d 125x7,1x12000 plyn</t>
  </si>
  <si>
    <t>802110125</t>
  </si>
  <si>
    <t>Montáž elektrotvaroviek UB presuvná objímka PE100 SDR11, rúry vonk. priem.D125mm</t>
  </si>
  <si>
    <t>80211-0125</t>
  </si>
  <si>
    <t>2863A0110</t>
  </si>
  <si>
    <t>Objímka presuvná UB - 612 669 d 125</t>
  </si>
  <si>
    <t xml:space="preserve">612 669             </t>
  </si>
  <si>
    <t>802113125</t>
  </si>
  <si>
    <t>Montáž elektrotvaroviek W30° koleno PE100 SDR11 D125mm</t>
  </si>
  <si>
    <t>80211-3125</t>
  </si>
  <si>
    <t>2863A0603</t>
  </si>
  <si>
    <t>Koleno elektrotvarovkové WS 30° 616 141 d 125</t>
  </si>
  <si>
    <t xml:space="preserve">616 141             </t>
  </si>
  <si>
    <t>802115125</t>
  </si>
  <si>
    <t>Montáž elektrotvaroviek W90° koleno PE100 SDR11 D125mm</t>
  </si>
  <si>
    <t>80211-5125</t>
  </si>
  <si>
    <t>2863A0809</t>
  </si>
  <si>
    <t>Koleno elektrotvarovkové W 90° 612 107 d 125</t>
  </si>
  <si>
    <t xml:space="preserve">612 107             </t>
  </si>
  <si>
    <t>803430200</t>
  </si>
  <si>
    <t>Skúška tesnosti potrubia DN nad 125 do 200</t>
  </si>
  <si>
    <t>80343-0200</t>
  </si>
  <si>
    <t>803440125</t>
  </si>
  <si>
    <t>Hlavná tlaková skúška vzduchom 0,6 MPa 125</t>
  </si>
  <si>
    <t>80344-0125</t>
  </si>
  <si>
    <t>Objekt :  SO 401 Pripojovací plynovod</t>
  </si>
  <si>
    <t>899623121</t>
  </si>
  <si>
    <t>Základ z betónu tr. B7,5 (C8/10) v otvor. výkope</t>
  </si>
  <si>
    <t>89962-3121</t>
  </si>
  <si>
    <t>723110208</t>
  </si>
  <si>
    <t>Potrubie plyn. z ocel. rúrok závit. čiernych 11353 DN 65</t>
  </si>
  <si>
    <t>72311-0208</t>
  </si>
  <si>
    <t>723150342</t>
  </si>
  <si>
    <t>Zhotovenie redukcie plyn. potrubia kovaním nad 1 DN 50/25</t>
  </si>
  <si>
    <t>72315-0342</t>
  </si>
  <si>
    <t>Zhotovenie redukcie plyn. potrubia kovaním nad 1 DN 80/65</t>
  </si>
  <si>
    <t>723150351</t>
  </si>
  <si>
    <t>Zhotovenie redukcie plyn. potrubia kovaním nad 1 DN 40/50</t>
  </si>
  <si>
    <t>72315-0351</t>
  </si>
  <si>
    <t>723219103</t>
  </si>
  <si>
    <t>Montáž plyn. armatúr prírub. ostatných typov DN 65</t>
  </si>
  <si>
    <t>72321-9103</t>
  </si>
  <si>
    <t>345473010</t>
  </si>
  <si>
    <t>Autozásuvka, 7 pólová, 12 V, DIN/ISO 1724, nárazuvzdorný plast</t>
  </si>
  <si>
    <t>31.20.27</t>
  </si>
  <si>
    <t xml:space="preserve">84 44 00            </t>
  </si>
  <si>
    <t>3883C0623</t>
  </si>
  <si>
    <t>Návarok šikmý G 1/2"- 94001985</t>
  </si>
  <si>
    <t xml:space="preserve">94001985            </t>
  </si>
  <si>
    <t>4222V2101</t>
  </si>
  <si>
    <t>Kompenzátor, plynový DN80</t>
  </si>
  <si>
    <t>4223K0981</t>
  </si>
  <si>
    <t>Zátka G1/2"</t>
  </si>
  <si>
    <t xml:space="preserve">ART.A010            </t>
  </si>
  <si>
    <t>4226A0105</t>
  </si>
  <si>
    <t>Filter plynový GECA GF040 závitový Rp 6/4"</t>
  </si>
  <si>
    <t xml:space="preserve">GF040               </t>
  </si>
  <si>
    <t>Manometer,</t>
  </si>
  <si>
    <t>998723101</t>
  </si>
  <si>
    <t>Presun hmôt pre vnút. plynovod v objektoch výšky do 6 m</t>
  </si>
  <si>
    <t>99872-3101</t>
  </si>
  <si>
    <t>734411430</t>
  </si>
  <si>
    <t>Teplomery, kapiláry ocelové s kompenz. typ 042 A030/25,0 m</t>
  </si>
  <si>
    <t>73441-1430</t>
  </si>
  <si>
    <t>734419111</t>
  </si>
  <si>
    <t>Montáž teplomerov techn. s ochranným púzdrom alebo pevným stonk.</t>
  </si>
  <si>
    <t>73441-9111</t>
  </si>
  <si>
    <t>998734101</t>
  </si>
  <si>
    <t>Presun hmôt pre armatúry UK v objektoch výšky do 6 m</t>
  </si>
  <si>
    <t>99873-4101</t>
  </si>
  <si>
    <t>3194A0506</t>
  </si>
  <si>
    <t>Príruba krková, DN 50</t>
  </si>
  <si>
    <t>27.22.20</t>
  </si>
  <si>
    <t>3194A0507</t>
  </si>
  <si>
    <t>Príruba krková, DN 65</t>
  </si>
  <si>
    <t>3883C0617</t>
  </si>
  <si>
    <t>Puzdro teplomerové TMP 5.2, záv.G 1/2"</t>
  </si>
  <si>
    <t xml:space="preserve">060087              </t>
  </si>
  <si>
    <t>3883C0621</t>
  </si>
  <si>
    <t>Puzdro pre prepočítavač</t>
  </si>
  <si>
    <t xml:space="preserve">600091              </t>
  </si>
  <si>
    <t>414950500</t>
  </si>
  <si>
    <t>Plynomer rotačný G40</t>
  </si>
  <si>
    <t>29.40.51</t>
  </si>
  <si>
    <t>422438140</t>
  </si>
  <si>
    <t>Skriňa plechová atyp. kompletná</t>
  </si>
  <si>
    <t>4228B0103</t>
  </si>
  <si>
    <t>Klapka medziprírubová s ručnou pákou, DN 50 - 80020250</t>
  </si>
  <si>
    <t xml:space="preserve">80 020 250          </t>
  </si>
  <si>
    <t>4228B0104</t>
  </si>
  <si>
    <t>Klapka medziprírubová s ručnou pákou, DN 65 - 80020265</t>
  </si>
  <si>
    <t xml:space="preserve">80 020 265          </t>
  </si>
  <si>
    <t>4841A1200</t>
  </si>
  <si>
    <t>Prepočítavač množstva ZP,</t>
  </si>
  <si>
    <t>783424340</t>
  </si>
  <si>
    <t>Nátery synt. potrubia do DN 50mm dvojnás. 1x email +zákl.</t>
  </si>
  <si>
    <t>78342-4340</t>
  </si>
  <si>
    <t>783425350</t>
  </si>
  <si>
    <t>Nátery synt. potrubia do DN 100mm dvojnás. 1x email +zákl.</t>
  </si>
  <si>
    <t>78342-5350</t>
  </si>
  <si>
    <t>802101050</t>
  </si>
  <si>
    <t>Uloženie plynovod. potrubia do ryhy z tlak. rúr polyetyl. PE vonk. priemer D50</t>
  </si>
  <si>
    <t>80210-1050</t>
  </si>
  <si>
    <t>286138730</t>
  </si>
  <si>
    <t>Rúrka PVC tlaková LPE d 50x4,6x6000 plyn</t>
  </si>
  <si>
    <t>802110050</t>
  </si>
  <si>
    <t>Montáž elektrotvaroviek UB presuvná objímka PE100 SDR11, rúry vonk. priem. D50mm</t>
  </si>
  <si>
    <t>80211-0050</t>
  </si>
  <si>
    <t>2863A0105</t>
  </si>
  <si>
    <t>Objímka presuvná UB - 612 664 d 50</t>
  </si>
  <si>
    <t xml:space="preserve">612 664             </t>
  </si>
  <si>
    <t>2865D1803</t>
  </si>
  <si>
    <t>Rúra flexodrenážna s perforáciou DN 80</t>
  </si>
  <si>
    <t>802112125</t>
  </si>
  <si>
    <t>Montáž elektrotvaroviek MR redukcia D125/90mm PE100 SDR11</t>
  </si>
  <si>
    <t>80211-2125</t>
  </si>
  <si>
    <t>2863A0515</t>
  </si>
  <si>
    <t>Redukcia elektrotvarovková MR - 615 694 d1 125, d2 90</t>
  </si>
  <si>
    <t xml:space="preserve">615 694             </t>
  </si>
  <si>
    <t>802138040</t>
  </si>
  <si>
    <t>Montáž USTR prechodka PE/oceľ PE100 SDR11 D50/DN40mm</t>
  </si>
  <si>
    <t>80213-8040</t>
  </si>
  <si>
    <t>2863A3304</t>
  </si>
  <si>
    <t>Prechodka PE/oceľ USTR 612 782 d/DN 50/40</t>
  </si>
  <si>
    <t xml:space="preserve">612 782             </t>
  </si>
  <si>
    <t>3194C1001</t>
  </si>
  <si>
    <t>T-kus odbočkový D-410 bez sedla pre ventil 6/4"- 252.114</t>
  </si>
  <si>
    <t>28.75.27</t>
  </si>
  <si>
    <t xml:space="preserve">252.114             </t>
  </si>
  <si>
    <t>803222000</t>
  </si>
  <si>
    <t>Montáž vývodu signalizačného vodiča</t>
  </si>
  <si>
    <t>80322-2000</t>
  </si>
  <si>
    <t>920AM28533</t>
  </si>
  <si>
    <t xml:space="preserve">10000774.00         </t>
  </si>
  <si>
    <t>Skúška tesnosti potrubia DN do 80</t>
  </si>
  <si>
    <t>803610050</t>
  </si>
  <si>
    <t>Montáž regulátorov tlaku plynu s 2 závitmi 2"</t>
  </si>
  <si>
    <t>80361-0050</t>
  </si>
  <si>
    <t>4224F0102</t>
  </si>
  <si>
    <t>Regulátor tlaku plynu CSB Serie 400</t>
  </si>
  <si>
    <t xml:space="preserve">83 04 22            </t>
  </si>
  <si>
    <t>Objekt :  SO 305 - dažďová kanalizácia</t>
  </si>
  <si>
    <t>131201203</t>
  </si>
  <si>
    <t>Hĺbenie jám zapaž. v horn. tr. 3 nad 1 000 do 10 000 m3</t>
  </si>
  <si>
    <t>13120-1203</t>
  </si>
  <si>
    <t>131202509</t>
  </si>
  <si>
    <t>13120-2509</t>
  </si>
  <si>
    <t>132202519</t>
  </si>
  <si>
    <t>13220-2519</t>
  </si>
  <si>
    <t>151101101</t>
  </si>
  <si>
    <t>Zhotovenie paženia rýh pre podz. vedenie príložné hl. do 2 m</t>
  </si>
  <si>
    <t>15110-1101</t>
  </si>
  <si>
    <t>151101111</t>
  </si>
  <si>
    <t>Odstránenie paženia rýh pre podz. vedenie príložné hl. do 2 m</t>
  </si>
  <si>
    <t>15110-1111</t>
  </si>
  <si>
    <t>162701105</t>
  </si>
  <si>
    <t>Vodorovné premiestnenie výkopu do 10000 m horn. tr. 1-4</t>
  </si>
  <si>
    <t>16270-1105</t>
  </si>
  <si>
    <t>167101102</t>
  </si>
  <si>
    <t>16710-1102</t>
  </si>
  <si>
    <t>484179500</t>
  </si>
  <si>
    <t>černozem</t>
  </si>
  <si>
    <t>583438100</t>
  </si>
  <si>
    <t>Kamenivo drvené hrubé 4-8</t>
  </si>
  <si>
    <t>14.21.12</t>
  </si>
  <si>
    <t>452112121</t>
  </si>
  <si>
    <t>Osadenie betónových prstencov rámov pod poklopy a mreže výška nad 100 do 200 mm</t>
  </si>
  <si>
    <t>45211-2121</t>
  </si>
  <si>
    <t>286508430</t>
  </si>
  <si>
    <t>Presuvka kanalizačná PVC - šachtová d 160mm</t>
  </si>
  <si>
    <t>286508440</t>
  </si>
  <si>
    <t>Presuvka kanalizačná PVC - šachtová d 250mm</t>
  </si>
  <si>
    <t>286508450</t>
  </si>
  <si>
    <t>Presuvka kanalizačná PVC - šachtová d 315mm</t>
  </si>
  <si>
    <t>286508460</t>
  </si>
  <si>
    <t>Presuvka kanalizačná PVC - šachtová d 400mm</t>
  </si>
  <si>
    <t>871383122</t>
  </si>
  <si>
    <t>Montáž potrubia z kan. rúr  PVC-U v otvor. výkope do 20 % DN 400, tesnenie gum. krúžkami</t>
  </si>
  <si>
    <t>87138-3122</t>
  </si>
  <si>
    <t>2865A0119</t>
  </si>
  <si>
    <t>Rúra kanalizačná hladká PVC d 200x4,5x5000</t>
  </si>
  <si>
    <t xml:space="preserve">3030940             </t>
  </si>
  <si>
    <t>2865A0124</t>
  </si>
  <si>
    <t>Rúra kanalizačná hladká PVC d 250x6,2x5000</t>
  </si>
  <si>
    <t xml:space="preserve">3024137             </t>
  </si>
  <si>
    <t>2865A0129</t>
  </si>
  <si>
    <t>Rúra kanalizačná hladká PVC d 315x7,7x5000</t>
  </si>
  <si>
    <t xml:space="preserve">3022420             </t>
  </si>
  <si>
    <t>2865A0134</t>
  </si>
  <si>
    <t>Rúra kanalizačná hladká PVC d 400x9,8x5000</t>
  </si>
  <si>
    <t xml:space="preserve">3024138             </t>
  </si>
  <si>
    <t>2865A4607</t>
  </si>
  <si>
    <t>Rúra kanalizačná WAVIN PERFOR SN8 D400</t>
  </si>
  <si>
    <t xml:space="preserve">3021167             </t>
  </si>
  <si>
    <t>2865A5169</t>
  </si>
  <si>
    <t>Redukcia kanalizačná D400/300</t>
  </si>
  <si>
    <t xml:space="preserve">3015161             </t>
  </si>
  <si>
    <t>879231191</t>
  </si>
  <si>
    <t>Montáž a dodávka vsakovacej studne</t>
  </si>
  <si>
    <t>87923-1191</t>
  </si>
  <si>
    <t>892101113</t>
  </si>
  <si>
    <t>Skúška tesnosti kanalizačného potrubia DN 400 vodou</t>
  </si>
  <si>
    <t>89210-1113</t>
  </si>
  <si>
    <t>693G00115</t>
  </si>
  <si>
    <t>Geotextília -</t>
  </si>
  <si>
    <t>17.20.10</t>
  </si>
  <si>
    <t xml:space="preserve">84 36 11            </t>
  </si>
  <si>
    <t>894201141</t>
  </si>
  <si>
    <t>Dno šachiet z betónu vodostavebného V 4 tr. C 12/15 nad 200 mm</t>
  </si>
  <si>
    <t>89420-1141</t>
  </si>
  <si>
    <t>894401211</t>
  </si>
  <si>
    <t>Osadenie betónových dielcov šachiet, skruže rovné TBS 29/100/9</t>
  </si>
  <si>
    <t>89440-1211</t>
  </si>
  <si>
    <t>894403011</t>
  </si>
  <si>
    <t>Osadenie betónových dielcov stropov šachiet</t>
  </si>
  <si>
    <t>89440-3011</t>
  </si>
  <si>
    <t>894411121</t>
  </si>
  <si>
    <t>Zhotovenie šachiet z bet. dielcov, dno betón C 25/30 na potrubí DN nad 200 do 300</t>
  </si>
  <si>
    <t>89441-1121</t>
  </si>
  <si>
    <t>552437800</t>
  </si>
  <si>
    <t>Stupadlo šachtové vidlicové</t>
  </si>
  <si>
    <t>28.75.11</t>
  </si>
  <si>
    <t>552437850</t>
  </si>
  <si>
    <t>Stupadlo šachtové kapsové</t>
  </si>
  <si>
    <t>592243050</t>
  </si>
  <si>
    <t>Skruž šachtová SR-M 250 100x25</t>
  </si>
  <si>
    <t>26.61.11</t>
  </si>
  <si>
    <t>592246400</t>
  </si>
  <si>
    <t>Kónus prechodový TBS 2-60 100x60X6</t>
  </si>
  <si>
    <t>894421131</t>
  </si>
  <si>
    <t>Osadenie prefabrikovaných šachiet nad 10 t</t>
  </si>
  <si>
    <t>89442-1131</t>
  </si>
  <si>
    <t>553505470</t>
  </si>
  <si>
    <t>ORL - LO Alfa 25-2s B</t>
  </si>
  <si>
    <t>28.12.10</t>
  </si>
  <si>
    <t>553505500</t>
  </si>
  <si>
    <t>RN - Alfa 25 vrátane montáže</t>
  </si>
  <si>
    <t>894808428</t>
  </si>
  <si>
    <t>Montáž revíznej šachty z PVC, DN šachty 600, DN potrubia 400, hl. do 2800 mm</t>
  </si>
  <si>
    <t>89480-8428</t>
  </si>
  <si>
    <t>2865A2347</t>
  </si>
  <si>
    <t>TEGRA 600 - Dno šachtové 600</t>
  </si>
  <si>
    <t xml:space="preserve">2001524             </t>
  </si>
  <si>
    <t>2865A2405</t>
  </si>
  <si>
    <t>TEGRA 600 - rúra šachtová vlnovcová s hrdlom ID600x3650</t>
  </si>
  <si>
    <t xml:space="preserve">3024789             </t>
  </si>
  <si>
    <t>2865A2451</t>
  </si>
  <si>
    <t>TEGRA 600 - tesnenie šacht. rúry 600</t>
  </si>
  <si>
    <t xml:space="preserve">4023826             </t>
  </si>
  <si>
    <t>2865A2504</t>
  </si>
  <si>
    <t>TEGRA 600 - poklop liatinový D600 WAVIN D600</t>
  </si>
  <si>
    <t xml:space="preserve">3022222             </t>
  </si>
  <si>
    <t>895941311</t>
  </si>
  <si>
    <t>Zhotovenie vpusti uličnej z betónových dielcov typ UV B-50</t>
  </si>
  <si>
    <t>89594-1311</t>
  </si>
  <si>
    <t>899102111</t>
  </si>
  <si>
    <t>Osadenie poklopov liatinových, oceľových s rámom nad 50 do 100 kg</t>
  </si>
  <si>
    <t>89910-2111</t>
  </si>
  <si>
    <t>899103111</t>
  </si>
  <si>
    <t>Osadenie poklopov liatinových, oceľových s rámom nad 100 do 150 kg</t>
  </si>
  <si>
    <t>89910-3111</t>
  </si>
  <si>
    <t>899201111</t>
  </si>
  <si>
    <t>Osadenie mreží liatinových s rámom do 50 kg</t>
  </si>
  <si>
    <t>89920-1111</t>
  </si>
  <si>
    <t>552428100</t>
  </si>
  <si>
    <t>Mreža pre dvorný vpust ťažká</t>
  </si>
  <si>
    <t>5534E0124</t>
  </si>
  <si>
    <t>Vpusť uličný prefa kompletný s košom</t>
  </si>
  <si>
    <t xml:space="preserve">1851 K              </t>
  </si>
  <si>
    <t>899623111</t>
  </si>
  <si>
    <t>Betónové dosky pod šachty</t>
  </si>
  <si>
    <t>89962-3111</t>
  </si>
  <si>
    <t>552433300</t>
  </si>
  <si>
    <t>Poklop kruhový 600</t>
  </si>
  <si>
    <t>013</t>
  </si>
  <si>
    <t>979131413</t>
  </si>
  <si>
    <t>Poplatok za ulož.a znešk.stav.odp na urč.sklád.-hlušina a kamenivo "O"-ost.odpad</t>
  </si>
  <si>
    <t>97913-1413</t>
  </si>
  <si>
    <t>2832F0509</t>
  </si>
  <si>
    <t>Fólia výstražná Hnedá, šír.300mm, bal. 300 m - 84 30 66</t>
  </si>
  <si>
    <t xml:space="preserve">84 30 66            </t>
  </si>
  <si>
    <t>Objekt : SO 304 - Prípojka splaškovej kanalizácie, areálová splašková kanalizácia</t>
  </si>
  <si>
    <t>132201200</t>
  </si>
  <si>
    <t>Hĺbenie rýh šírka do 2 m v horn. tr. 3 nad 100 m3</t>
  </si>
  <si>
    <t>13220-1200</t>
  </si>
  <si>
    <t>167101101</t>
  </si>
  <si>
    <t>Nakladanie výkopku do 100 m3 v horn. tr. 1-4</t>
  </si>
  <si>
    <t>16710-1101</t>
  </si>
  <si>
    <t>3 - ZVISLÉ A KOMPLETNÉ KONŠTRUKCIE</t>
  </si>
  <si>
    <t>386941112</t>
  </si>
  <si>
    <t>Montáž telesa prečerpávacej šachty</t>
  </si>
  <si>
    <t>38694-1112</t>
  </si>
  <si>
    <t xml:space="preserve">3 - ZVISLÉ A KOMPLETNÉ KONŠTRUKCIE  spolu: </t>
  </si>
  <si>
    <t>6 - ÚPRAVY POVRCHOV, PODLAHY, VÝPLNE</t>
  </si>
  <si>
    <t>63.111</t>
  </si>
  <si>
    <t>Podkladný betón B10 hr. 50mm s prehladením oceľ. hladítkom</t>
  </si>
  <si>
    <t>553955160</t>
  </si>
  <si>
    <t>Rebrík nerezový, 3,0m</t>
  </si>
  <si>
    <t xml:space="preserve">6 - ÚPRAVY POVRCHOV, PODLAHY, VÝPLNE  spolu: </t>
  </si>
  <si>
    <t>831263195</t>
  </si>
  <si>
    <t>Príplatok za zhotovenie kanalizačnej prípojky DN 100-300</t>
  </si>
  <si>
    <t>83126-3195</t>
  </si>
  <si>
    <t>286113200</t>
  </si>
  <si>
    <t>Rúrka kanál KGEM-200x5000mm SN4</t>
  </si>
  <si>
    <t>Presuvka kanalizačná PVC - šachtová d 200mm</t>
  </si>
  <si>
    <t>871211121</t>
  </si>
  <si>
    <t>Montáž potrubia z tlakových rúrok polyetylénových d 63</t>
  </si>
  <si>
    <t>87121-1121</t>
  </si>
  <si>
    <t>286138500</t>
  </si>
  <si>
    <t>Rúrka PVC tlaková ťažká LPE d 63x 5,7x6000 voda</t>
  </si>
  <si>
    <t>592798010</t>
  </si>
  <si>
    <t>Teleso prečerpávacej šachty PREFA</t>
  </si>
  <si>
    <t>26.61.12</t>
  </si>
  <si>
    <t>722231077</t>
  </si>
  <si>
    <t>Ventil spätný G 2 PN 10 do 110°C s dvoma závitmi</t>
  </si>
  <si>
    <t>72223-1077</t>
  </si>
  <si>
    <t>722232048</t>
  </si>
  <si>
    <t>Kohút guľový priamy G 2 PN 42 do 185°C vnútorný závit</t>
  </si>
  <si>
    <t>72223-2048</t>
  </si>
  <si>
    <t>133584160</t>
  </si>
  <si>
    <t>Oceľ tyčová</t>
  </si>
  <si>
    <t>27.10.40</t>
  </si>
  <si>
    <t>133584180</t>
  </si>
  <si>
    <t>Oceľ tyč L 75x50x5 l=4,0</t>
  </si>
  <si>
    <t>998722101</t>
  </si>
  <si>
    <t>Presun hmôt pre vnút. vodovod v objektoch výšky do 6 m</t>
  </si>
  <si>
    <t>99872-2101</t>
  </si>
  <si>
    <t>724 - Strojné vybavenie</t>
  </si>
  <si>
    <t>724131104</t>
  </si>
  <si>
    <t>Montáž čerpadlla ponorného</t>
  </si>
  <si>
    <t>72413-1104</t>
  </si>
  <si>
    <t xml:space="preserve">724 - Strojné vybavenie  spolu: </t>
  </si>
  <si>
    <t>4262C1215</t>
  </si>
  <si>
    <t>Čerpadlo SEV 50.50</t>
  </si>
  <si>
    <t>29.12.24</t>
  </si>
  <si>
    <t xml:space="preserve">96104120            </t>
  </si>
  <si>
    <t>4262C1301</t>
  </si>
  <si>
    <t>Čerpadlo SEV65.65 - príslušenstvo ( ovládanie, plaváky )</t>
  </si>
  <si>
    <t xml:space="preserve">96115119            </t>
  </si>
  <si>
    <t>802138050</t>
  </si>
  <si>
    <t>Montáž USTR prechodka PE/oceľ PE100 SDR11 D63/DN50mm</t>
  </si>
  <si>
    <t>80213-8050</t>
  </si>
  <si>
    <t>2863A3305</t>
  </si>
  <si>
    <t>Prechodka PE/oceľ USTR 612 783 d/DN 63/50</t>
  </si>
  <si>
    <t xml:space="preserve">612 783             </t>
  </si>
  <si>
    <t>Objekt : SO303 - Predĺženie verejnej kanalizácie</t>
  </si>
  <si>
    <t>113107343</t>
  </si>
  <si>
    <t>Odstránenie podkl. alebo krytov živičných hr. nad 10 do 15 cm</t>
  </si>
  <si>
    <t>11310-7343</t>
  </si>
  <si>
    <t>566601112</t>
  </si>
  <si>
    <t>Úprava doterajš. krytu z kameniva drv. s dopln. kamen. drv. hr. 10 cm</t>
  </si>
  <si>
    <t>56660-1112</t>
  </si>
  <si>
    <t>566905120</t>
  </si>
  <si>
    <t>Vysprav. podkl. po prekopoch podkladným betónom</t>
  </si>
  <si>
    <t>56690-5120</t>
  </si>
  <si>
    <t>572952122</t>
  </si>
  <si>
    <t>Vyspravenie krytov vozov. po prekopoch asfaltobetónom hr. 70 mm</t>
  </si>
  <si>
    <t>57295-2122</t>
  </si>
  <si>
    <t>45.23.12</t>
  </si>
  <si>
    <t>573111111</t>
  </si>
  <si>
    <t>Postrek živ. infiltračný s posypom kam. z asfaltu 0,6 kg/m2</t>
  </si>
  <si>
    <t>57311-1111</t>
  </si>
  <si>
    <t xml:space="preserve">5 - KOMUNIKÁCIE  spolu: </t>
  </si>
  <si>
    <t>824441121</t>
  </si>
  <si>
    <t>Porealizačné zameranie siete</t>
  </si>
  <si>
    <t>82444-1121</t>
  </si>
  <si>
    <t>286113260</t>
  </si>
  <si>
    <t>Rúrka kanál KGEM-315x5000mm SN4</t>
  </si>
  <si>
    <t>974042577</t>
  </si>
  <si>
    <t>Vybúranie krytov vozoviek</t>
  </si>
  <si>
    <t>97404-2577</t>
  </si>
  <si>
    <t>979081111</t>
  </si>
  <si>
    <t>Odvoz sute a vybúraných hmôt na skládku do 1 km</t>
  </si>
  <si>
    <t>97908-1111</t>
  </si>
  <si>
    <t>979081121</t>
  </si>
  <si>
    <t>Odvoz sute a vybúraných hmôt na skládku každý ďalší 1 km</t>
  </si>
  <si>
    <t>97908-1121</t>
  </si>
  <si>
    <t>979087212</t>
  </si>
  <si>
    <t>Nakladanie sute na dopravný prostriedok</t>
  </si>
  <si>
    <t>97908-7212</t>
  </si>
  <si>
    <t>979131410</t>
  </si>
  <si>
    <t>Poplatok za ulož.a znešk.stav.sute na urč.sklád. -z demol.vozoviek "O"-ost.odpad</t>
  </si>
  <si>
    <t>97913-1410</t>
  </si>
  <si>
    <t>Objekt :  SO302 - Prípojka vody a areálový rozvo vody</t>
  </si>
  <si>
    <t>132202539</t>
  </si>
  <si>
    <t>13220-2539</t>
  </si>
  <si>
    <t>4222I1403</t>
  </si>
  <si>
    <t>Posúvač E1 s prírubami - DN 80 4 ot - 4000 E1</t>
  </si>
  <si>
    <t xml:space="preserve">4000 E1             </t>
  </si>
  <si>
    <t>4222I1407</t>
  </si>
  <si>
    <t>Posúvač E1 s prírubami - DN 150 - 4000 E1</t>
  </si>
  <si>
    <t>851241121</t>
  </si>
  <si>
    <t>Montáž potrubia z rúr liatinových tlakových hrdlových v otvorenom výkope DN 80</t>
  </si>
  <si>
    <t>85124-1121</t>
  </si>
  <si>
    <t>422736190</t>
  </si>
  <si>
    <t>Hydrant nadzemný Štandart DN150 PN16</t>
  </si>
  <si>
    <t>422738610</t>
  </si>
  <si>
    <t>Vložka montážna M 20-110-616 DN65 PN16</t>
  </si>
  <si>
    <t>422738630</t>
  </si>
  <si>
    <t>Vložka montážna M 20-110-616 DN100 PN16</t>
  </si>
  <si>
    <t>552517801</t>
  </si>
  <si>
    <t>Rúrka liatinová tlaková hrdlová pruž.spoj DN 80, tvárna liatina</t>
  </si>
  <si>
    <t>27.21.10</t>
  </si>
  <si>
    <t>552517804</t>
  </si>
  <si>
    <t>Rúrka liatinová tlaková hrdlová pruž.spoj DN 150, tvárna liatina</t>
  </si>
  <si>
    <t>851311121</t>
  </si>
  <si>
    <t>Montáž potrubia z rúr liatinových tlakových hrdlových v otvorenom výkope DN 150</t>
  </si>
  <si>
    <t>85131-1121</t>
  </si>
  <si>
    <t>857242121</t>
  </si>
  <si>
    <t>Montáž tvaroviek liatinových 1-osových na potrubí prírubovom v otvorenom výkope DN 80</t>
  </si>
  <si>
    <t>85724-2121</t>
  </si>
  <si>
    <t>857312121</t>
  </si>
  <si>
    <t>Montáž tvaroviek liatinových 1-osových na potrubí prírubovom v otvorenom výkope DN 150</t>
  </si>
  <si>
    <t>85731-2121</t>
  </si>
  <si>
    <t>552522540</t>
  </si>
  <si>
    <t>Rúra liatinová tlaková prírubová DN 150 dĺžka 200</t>
  </si>
  <si>
    <t>27.21.20</t>
  </si>
  <si>
    <t>552522620</t>
  </si>
  <si>
    <t>Rúra liatinová tlaková prírubová DN 150 dĺžka 600</t>
  </si>
  <si>
    <t>552553360</t>
  </si>
  <si>
    <t>Tvarovka prírubová s prírubovou odbočkou DN 150/150</t>
  </si>
  <si>
    <t>552555501</t>
  </si>
  <si>
    <t>Prechod(redukcia) prírubový DN 80/65 tvárna liatina</t>
  </si>
  <si>
    <t>552555509</t>
  </si>
  <si>
    <t>Prechod(redukcia) prírubový DN 150/100 tvárna liatina</t>
  </si>
  <si>
    <t>552557260</t>
  </si>
  <si>
    <t>Koleno prírubové pätka DN 150</t>
  </si>
  <si>
    <t>552585000</t>
  </si>
  <si>
    <t>Tvarovka liatin. tlaková prírubová E DN 80</t>
  </si>
  <si>
    <t>552585060</t>
  </si>
  <si>
    <t>Tvarovka liatin. tlaková prírubová E DN 150</t>
  </si>
  <si>
    <t xml:space="preserve">4024932             </t>
  </si>
  <si>
    <t>879172199</t>
  </si>
  <si>
    <t>Príplatok za montáž vodovodných prípojok DN 32-80</t>
  </si>
  <si>
    <t>87917-2199</t>
  </si>
  <si>
    <t>879262199</t>
  </si>
  <si>
    <t>Príplatok za montáž vodovodných prípojok DN 100-150</t>
  </si>
  <si>
    <t>87926-2199</t>
  </si>
  <si>
    <t>891234121</t>
  </si>
  <si>
    <t>Montáž kompenzátorov alebo montážnych vložiek DN 65</t>
  </si>
  <si>
    <t>89123-4121</t>
  </si>
  <si>
    <t>891241111</t>
  </si>
  <si>
    <t>Montáž vodovodných posúvačov v otvorenom výkope alebo šachte so zemnou súpravou DN 80</t>
  </si>
  <si>
    <t>89124-1111</t>
  </si>
  <si>
    <t>891264121</t>
  </si>
  <si>
    <t>Montáž kompenzátorov alebo montážnych vložiek DN 100</t>
  </si>
  <si>
    <t>89126-4121</t>
  </si>
  <si>
    <t>891267215</t>
  </si>
  <si>
    <t>Montáž hydrantov nadzemných DN 150 dl. do 1500 mm</t>
  </si>
  <si>
    <t>89126-7215</t>
  </si>
  <si>
    <t>891311111</t>
  </si>
  <si>
    <t>Montáž vodovodných posúvačov v otvorenom výkope alebo šachte so zemnou súpravou DN 150</t>
  </si>
  <si>
    <t>89131-1111</t>
  </si>
  <si>
    <t>892351111</t>
  </si>
  <si>
    <t>Tlaková skúška vodovodného potrubia DN 150 alebo 200</t>
  </si>
  <si>
    <t>89235-1111</t>
  </si>
  <si>
    <t>892353111</t>
  </si>
  <si>
    <t>Preplachovanie a dezinfekcia vodovodného potrubia DN 150 alebo 200</t>
  </si>
  <si>
    <t>89235-3111</t>
  </si>
  <si>
    <t>892372111</t>
  </si>
  <si>
    <t>Zabezpečenie koncov vodovodného potrubia DN do 300</t>
  </si>
  <si>
    <t>89237-2111</t>
  </si>
  <si>
    <t>422912300</t>
  </si>
  <si>
    <t>Súprava zemná posúvačová Y1020 DN80</t>
  </si>
  <si>
    <t>422912600</t>
  </si>
  <si>
    <t>Súprava zemná posúvačová Y1020 DN150</t>
  </si>
  <si>
    <t>422913520</t>
  </si>
  <si>
    <t>Príklop Y4504-posúvačový</t>
  </si>
  <si>
    <t>422914520</t>
  </si>
  <si>
    <t>Príklop Y4522-hydrantový</t>
  </si>
  <si>
    <t>893342111</t>
  </si>
  <si>
    <t>Šachty armatúrne železobetónové, strop z dielcov, vnútorná plocha nad 3,50 do 4.5 m2</t>
  </si>
  <si>
    <t>89334-2111</t>
  </si>
  <si>
    <t>893352111</t>
  </si>
  <si>
    <t>Šachty armatúrne železobetónové, strop z dielcov, vnútorná plocha nad 4,50 do 5.5 m2</t>
  </si>
  <si>
    <t>89335-2111</t>
  </si>
  <si>
    <t>552421500</t>
  </si>
  <si>
    <t>Poklop vstupný-nosnosť 15T 60x60</t>
  </si>
  <si>
    <t>899401112</t>
  </si>
  <si>
    <t>Osadenie poklopov liatinových posúvačových</t>
  </si>
  <si>
    <t>89940-1112</t>
  </si>
  <si>
    <t>899401113</t>
  </si>
  <si>
    <t>Osadenie poklopov liatinových hydrantových</t>
  </si>
  <si>
    <t>89940-1113</t>
  </si>
  <si>
    <t>899623141</t>
  </si>
  <si>
    <t>Obetónovanie potrubia betónom tr. C 12/15 v otvorenom výkope ( oporne bloky )</t>
  </si>
  <si>
    <t>89962-3141</t>
  </si>
  <si>
    <t>4222F3526</t>
  </si>
  <si>
    <t>Filter prírubový 7110, PN 10/16, DN 65 - 17 34 32</t>
  </si>
  <si>
    <t xml:space="preserve">17 34 32            </t>
  </si>
  <si>
    <t>4222F3528</t>
  </si>
  <si>
    <t>Filter prírubový 7110, PN 10/16, DN 100 - 17 34 34</t>
  </si>
  <si>
    <t xml:space="preserve">17 34 34            </t>
  </si>
  <si>
    <t>899623151</t>
  </si>
  <si>
    <t>Betónové dosky pod šachty s armaturou</t>
  </si>
  <si>
    <t>89962-3151</t>
  </si>
  <si>
    <t>899731101</t>
  </si>
  <si>
    <t>Uloženie výstražná PVC fólia-biela vodovod hr.0,3mm, š.200 mm na obsyp</t>
  </si>
  <si>
    <t>89973-1101</t>
  </si>
  <si>
    <t>899739101</t>
  </si>
  <si>
    <t>Montáž výstražnej PVC fólie-biela vodovod hr.0,2-0,3 mm, š.200 do 300 mm na obsyp</t>
  </si>
  <si>
    <t>89973-9101</t>
  </si>
  <si>
    <t>2832F0508</t>
  </si>
  <si>
    <t>Fólia výstražná Biela, šír.300mm, bal. 300 m - 84 30 65</t>
  </si>
  <si>
    <t xml:space="preserve">84 30 65            </t>
  </si>
  <si>
    <t>722211117</t>
  </si>
  <si>
    <t>Armat. prírub. posúvač PN 1,0 S 20-118-610 stud. vodu DN 150</t>
  </si>
  <si>
    <t>72221-1117</t>
  </si>
  <si>
    <t>722213113</t>
  </si>
  <si>
    <t>Armat. prírub. spätná klapka PN 1,6 L10-117-616 DN 65</t>
  </si>
  <si>
    <t>72221-3113</t>
  </si>
  <si>
    <t>722213115</t>
  </si>
  <si>
    <t>Armat. prírub. spätná klapka PN 1,6 L10-117-616 DN 100</t>
  </si>
  <si>
    <t>72221-3115</t>
  </si>
  <si>
    <t>722219103</t>
  </si>
  <si>
    <t>Montáž vodov. armatúr prírub. ostatných typov DN 65</t>
  </si>
  <si>
    <t>72221-9103</t>
  </si>
  <si>
    <t>722219104</t>
  </si>
  <si>
    <t>Montáž vodov. armatúr prírub. ostatných typov DN 80</t>
  </si>
  <si>
    <t>72221-9104</t>
  </si>
  <si>
    <t>722219105</t>
  </si>
  <si>
    <t>Montáž vodov. armatúr prírub. ostatných typov DN 100</t>
  </si>
  <si>
    <t>72221-9105</t>
  </si>
  <si>
    <t>722219107</t>
  </si>
  <si>
    <t>Montáž vodov. armatúr prírub. ostatných typov DN 150</t>
  </si>
  <si>
    <t>72221-9107</t>
  </si>
  <si>
    <t>722222219</t>
  </si>
  <si>
    <t>Armat. vodov. s 1 závitom, ventil vypúšťací K 275 M G 1/2</t>
  </si>
  <si>
    <t>72222-2219</t>
  </si>
  <si>
    <t>722229101</t>
  </si>
  <si>
    <t>Montáž vodov. armatúr ostatných s 1 závitom G 1/2</t>
  </si>
  <si>
    <t>72222-9101</t>
  </si>
  <si>
    <t>722262051</t>
  </si>
  <si>
    <t>Montáž vodomera pre vodu do 30° C prírub. skrutk. vertikál. DN 65</t>
  </si>
  <si>
    <t>72226-2051</t>
  </si>
  <si>
    <t>722262053</t>
  </si>
  <si>
    <t>Montáž vodomera pre vodu do 30° C prírub. skrutk. vertikál. DN 100</t>
  </si>
  <si>
    <t>72226-2053</t>
  </si>
  <si>
    <t>722262152</t>
  </si>
  <si>
    <t>Vodomer pre vodu do 30° C prírubový DN 65</t>
  </si>
  <si>
    <t>72226-2152</t>
  </si>
  <si>
    <t>722262153</t>
  </si>
  <si>
    <t>Vodomer pre vodu do 30° C prírubový DN 100 A 100-R/2</t>
  </si>
  <si>
    <t>72226-2153</t>
  </si>
  <si>
    <t>803212010</t>
  </si>
  <si>
    <t>Montáž zemnej súpravy pre posúvače</t>
  </si>
  <si>
    <t>80321-2010</t>
  </si>
  <si>
    <t>Objekt : SO 301  - predĺženie verejného vodovodu</t>
  </si>
  <si>
    <t>850315121</t>
  </si>
  <si>
    <t>Výrez alebo výsek na potrubí z rúr liatinových tlakových DN 150</t>
  </si>
  <si>
    <t>422736020</t>
  </si>
  <si>
    <t>Hydrant podzemný DN 80 PN16 DIN</t>
  </si>
  <si>
    <t>552521140</t>
  </si>
  <si>
    <t>Rúra liatinová tlaková prírubová DN 80 dĺžka 200</t>
  </si>
  <si>
    <t>552521220</t>
  </si>
  <si>
    <t>Rúra liatinová tlaková prírubová DN 80 dĺžka 600</t>
  </si>
  <si>
    <t>552553300</t>
  </si>
  <si>
    <t>Tvarovka prírubová s prírubovou odbočkou DN 150/80</t>
  </si>
  <si>
    <t>552555160</t>
  </si>
  <si>
    <t>Kríž prírubový DN 150</t>
  </si>
  <si>
    <t>552555505</t>
  </si>
  <si>
    <t>Prechod(redukcia) prírubový DN 100/80 tvárna liatina</t>
  </si>
  <si>
    <t>552557200</t>
  </si>
  <si>
    <t>Koleno prírubové pätka DN 80</t>
  </si>
  <si>
    <t>552586000</t>
  </si>
  <si>
    <t>Tvarovka liatin. tlaková hrdlová UGFA DN 150/150</t>
  </si>
  <si>
    <t>891267301</t>
  </si>
  <si>
    <t>Montáž hydrantov podzemných DN 80 dl. do 1500 mm</t>
  </si>
  <si>
    <t>899739102</t>
  </si>
  <si>
    <t>Montáž výstražnej PVC fólie-biela vodovod hr.0,2-0,3 mm, š. nad 300 do 500 mm na obsyp</t>
  </si>
  <si>
    <t>SO 202 - VEREJNÉ OSVETLENIE</t>
  </si>
  <si>
    <t>Rozvádzač RVO</t>
  </si>
  <si>
    <t>ROZ-RVO</t>
  </si>
  <si>
    <t>Vypínač MSN-32-3  (produkt je možné nahradiť ekvivalentom min. takých kvalít, alebo lepších)</t>
  </si>
  <si>
    <t>Prepínač II-0-I 3SU1100-2BL60-1LA0 (produkt je možné nahradiť ekvivalentom min. takých kvalít, alebo lepších)</t>
  </si>
  <si>
    <t>Inštalačný stýkač RSI-25-40-A230 (produkt je možné nahradiť ekvivalentom min. takých kvalít, alebo lepších)</t>
  </si>
  <si>
    <t>Inštalačný stýkač RSI-40-40-A230 (produkt je možné nahradiť ekvivalentom min. takých kvalít, alebo lepších)</t>
  </si>
  <si>
    <t>VO</t>
  </si>
  <si>
    <t>"TYP 1" PHILIPS BDP104 EL PCC 1 xLED60/740 DM, DALI (4560 lm; 41.0 W) (produkt je možné nahradiť ekvivalentom min. takých kvalít, alebo lepších)</t>
  </si>
  <si>
    <t>"TYP 2" PHILIPS BDP104 EL PCC 1 xLED60/740 DS, DALI (4560 lm; 41.0 W) (produkt je možné nahradiť ekvivalentom min. takých kvalít, alebo lepších)</t>
  </si>
  <si>
    <t>"TYP 3" PHILIPS BGP502 EL 1 xLED95-4S/740 DM10, DALI  (8160 lm; 55.0 W) (produkt je možné nahradiť ekvivalentom min. takých kvalít, alebo lepších)</t>
  </si>
  <si>
    <t>Teliko EL C-node 7 ( DALI) – riadiaca jednotka pre svietidlo (produkt je možné nahradiť ekvivalentom min. takých kvalít, alebo lepších)</t>
  </si>
  <si>
    <t>Teliko EL C-box 8 – riadiaca jednotka do RVO (produkt je možné nahradiť ekvivalentom min. takých kvalít, alebo lepších)</t>
  </si>
  <si>
    <t>ROSA hliníkový stožiar EL SAL-5 anodizácia inox + Elastomer (produkt je možné nahradiť ekvivalentom min. takých kvalít, alebo lepších)</t>
  </si>
  <si>
    <t>ROSA betónový základ EL B-50 + Sada matíc pre B-50 B-50A (produkt je možné nahradiť ekvivalentom min. takých kvalít, alebo lepších)</t>
  </si>
  <si>
    <t>ROSA hliníkový stožiar EL SAL-80K anodizácia inox + Elastomer (produkt je možné nahradiť ekvivalentom min. takých kvalít, alebo lepších)</t>
  </si>
  <si>
    <t>ROSA betónový základ EL B-71 + Sada matíc pre B-71 (produkt je možné nahradiť ekvivalentom min. takých kvalít, alebo lepších)</t>
  </si>
  <si>
    <t>ROSA hliníkový výložník EL WR-14/1/1,0/5 anodizácia inox (produkt je možné nahradiť ekvivalentom min. takých kvalít, alebo lepších)</t>
  </si>
  <si>
    <t>ROSA Hliníkový výložník EL WR-14/2/1,0/5 anodizácia inox (produkt je možné nahradiť ekvivalentom min. takých kvalít, alebo lepších)</t>
  </si>
  <si>
    <t>Svorkovnica stožiarová SR 481-14 Z/UN (produkt je možné nahradiť ekvivalentom min. takých kvalít, alebo lepších)</t>
  </si>
  <si>
    <t>KS 8(48) KRYT IP20 PRE SVORKOVNICU SR 48 (produkt je možné nahradiť ekvivalentom min. takých kvalít, alebo lepších)</t>
  </si>
  <si>
    <t>Poistka valcová DII 10A gL/gG (produkt je možné nahradiť ekvivalentom min. takých kvalít, alebo lepších)</t>
  </si>
  <si>
    <t>Zvodič prepätia T2 (C) ÜSM-LED 230-65V, Itotal=20kA, 1+N/PE (produkt je možné nahradiť ekvivalentom min. takých kvalít, alebo lepších)</t>
  </si>
  <si>
    <t>Architektonické osvetlenie - fasáda, vstup, stĺpy a terasa 2.NP</t>
  </si>
  <si>
    <t>"TYP 1" PHILIPS BGP312 EL 5LED 3000K NB (594 lm; 10.0 W) (produkt je možné nahradiť ekvivalentom min. takých kvalít, alebo lepších)</t>
  </si>
  <si>
    <t>Napájací zdroj - PHILIPS PSU EL 150W-IN100/240V 50/60Hz-OUT24VDCIP67 (produkt je možné nahradiť ekvivalentom min. takých kvalít, alebo lepších)</t>
  </si>
  <si>
    <t>"TYP 2" PHILIPS BGC452 EL 3000 IP66 L10000 W/LEADER (8380 lm; 84.0 W) 10m (produkt je možné nahradiť ekvivalentom min. takých kvalít, alebo lepších)</t>
  </si>
  <si>
    <t>"TYP 3" PHILIPS BGC452 EL 3000 IP66 L5000 W/LEADER (4571 lm; 42.0 W) 5m (produkt je možné nahradiť ekvivalentom min. takých kvalít, alebo lepších)</t>
  </si>
  <si>
    <t>Napájací zdroj - PHILIPS LED Power Driver EL 100W 24V 120V-240V (produkt je možné nahradiť ekvivalentom min. takých kvalít, alebo lepších)</t>
  </si>
  <si>
    <t>Al lišta - úchyť - PHILIPS ZGC452 EL MB L970 (10PCS) WH/TW (produkt je možné nahradiť ekvivalentom min. takých kvalít, alebo lepších)</t>
  </si>
  <si>
    <t>Ukončovacia krytka - PHILIPS ZGC452 EL EP IP66 (30PCS) WH/TW W/GLUE (produkt je možné nahradiť ekvivalentom min. takých kvalít, alebo lepších)</t>
  </si>
  <si>
    <t>ELEKTROINŠTALAČNÁ KRABICA 686.409, SCABOX IP56 300 x 220 x 170 mm (produkt je možné nahradiť ekvivalentom min. takých kvalít, alebo lepších)</t>
  </si>
  <si>
    <t>Kábel pevný CHKE-R-J 3x4 (B2cas1d1a1) bezhalogénový (produkt je možné nahradiť ekvivalentom min. takých kvalít, alebo lepších)</t>
  </si>
  <si>
    <t>Kábel pevný CYKY-J 3x1,5 (produkt je možné nahradiť ekvivalentom min. takých kvalít, alebo lepších)</t>
  </si>
  <si>
    <t>Kábel pevný CYKY-J 3x4 (produkt je možné nahradiť ekvivalentom min. takých kvalít, alebo lepších)</t>
  </si>
  <si>
    <t xml:space="preserve">Ochranné uzemnenie a ochranné pospájanie </t>
  </si>
  <si>
    <t>Pripojovacia svorka SP 1 - FeZn (produkt je možné nahradiť ekvivalentom min. takých kvalít, alebo lepších)</t>
  </si>
  <si>
    <t>Oddeľovacie iskrisko 481 OBO (produkt je možné nahradiť ekvivalentom min. takých kvalít, alebo lepších)</t>
  </si>
  <si>
    <t>Výkopové práce</t>
  </si>
  <si>
    <t>VYKOP</t>
  </si>
  <si>
    <t>Výkop v teréne v zemine tr.3, hxš =780x350 mm, zához výkopu</t>
  </si>
  <si>
    <t>Výkop v teréne v zemine tr.3, hxš =780x500 mm, zához výkopu</t>
  </si>
  <si>
    <t>Ohybná chránička KOPOFLEX KF 40mm (produkt je možné nahradiť ekvivalentom min. takých kvalít, alebo lepších)</t>
  </si>
  <si>
    <t>Výstražná fólia červená - 220mm x 100m (produkt je možné nahradiť ekvivalentom min. takých kvalít, alebo lepších)</t>
  </si>
  <si>
    <t>Prenájom žeriavu</t>
  </si>
  <si>
    <t>Príprava ku komplexnej skúške a kontrola elektroinštalácie</t>
  </si>
  <si>
    <t>Názov stavby:</t>
  </si>
  <si>
    <t>Malacky, p. č. 3258/39, 3258/42, 3270/3, 3271/1</t>
  </si>
  <si>
    <t>PS:</t>
  </si>
  <si>
    <t>PS3  - Technológia chladenia ľadovej plochy</t>
  </si>
  <si>
    <t>Profesia:</t>
  </si>
  <si>
    <t>Chladenie</t>
  </si>
  <si>
    <t>ROZPOČET – CHLADENIE</t>
  </si>
  <si>
    <t>Dodávka materiálu</t>
  </si>
  <si>
    <t>Montáž / Práca</t>
  </si>
  <si>
    <t>EUR bez DPH</t>
  </si>
  <si>
    <t>Chladiace zariadenia</t>
  </si>
  <si>
    <t>Obehové čerpadlá</t>
  </si>
  <si>
    <t>Nádoby a výmenníky</t>
  </si>
  <si>
    <t>Technológia úpravne vody pre výrobu ľadu</t>
  </si>
  <si>
    <t>Potrubie ľadová plocha</t>
  </si>
  <si>
    <t>Armatúry – pre Ľadovú plochu</t>
  </si>
  <si>
    <t>Potrubie  klimatizácie (FC a VZT)</t>
  </si>
  <si>
    <t>Armatúry – pre klimatizáciu FC a VZT</t>
  </si>
  <si>
    <t>Potrubie Okruh chladiacej vody, SZT</t>
  </si>
  <si>
    <t>Armatúry pre okruh chladiacej vody, SZT</t>
  </si>
  <si>
    <t>Oceľové konštrukcie, závesy</t>
  </si>
  <si>
    <t>Ostatné práce, zariadenia</t>
  </si>
  <si>
    <t>Organizácia výstavby</t>
  </si>
  <si>
    <t>SPOLU</t>
  </si>
  <si>
    <t>mevico s.r.o. Gorkého 14, 902 01 Pezinok</t>
  </si>
  <si>
    <t>Vypracoval:</t>
  </si>
  <si>
    <t>Špecifikácia:</t>
  </si>
  <si>
    <t xml:space="preserve">Porovnateľný  </t>
  </si>
  <si>
    <t>Porovnateľný</t>
  </si>
  <si>
    <t>Jednotková cena
(EUR bez DPH)</t>
  </si>
  <si>
    <t>Celková cena
(EUR bez DPH)</t>
  </si>
  <si>
    <t>Cena spolu  za dodávku a montáž</t>
  </si>
  <si>
    <t xml:space="preserve">  kvalita / výrobca</t>
  </si>
  <si>
    <t>M.j.</t>
  </si>
  <si>
    <t>Práce/Montáž</t>
  </si>
  <si>
    <t>(EUR bez DPH)</t>
  </si>
  <si>
    <t>Roznášacia betónová pätka pod závesný systém</t>
  </si>
  <si>
    <t>-500x500x100 mm</t>
  </si>
  <si>
    <t>- hmotnosť 55 kg</t>
  </si>
  <si>
    <r>
      <rPr>
        <sz val="11"/>
        <color theme="1"/>
        <rFont val="Calibri"/>
        <family val="2"/>
        <charset val="238"/>
        <scheme val="minor"/>
      </rPr>
      <t>Oddelovacia</t>
    </r>
    <r>
      <rPr>
        <sz val="11"/>
        <color rgb="FF000000"/>
        <rFont val="Calibri1"/>
        <charset val="238"/>
      </rPr>
      <t xml:space="preserve"> podložka</t>
    </r>
  </si>
  <si>
    <t>-500x500x20 mm</t>
  </si>
  <si>
    <t>Protipožiarne prestupy s min. odolnosťou 90 min (protipožiarna bandáž, protipožiarná manžeta)</t>
  </si>
  <si>
    <r>
      <rPr>
        <sz val="11"/>
        <color theme="1"/>
        <rFont val="Calibri"/>
        <family val="2"/>
        <charset val="238"/>
        <scheme val="minor"/>
      </rPr>
      <t>Tesnenie</t>
    </r>
    <r>
      <rPr>
        <sz val="11"/>
        <color rgb="FF000000"/>
        <rFont val="Calibri1"/>
        <charset val="238"/>
      </rPr>
      <t xml:space="preserve"> prestupov izolovaných kovových potrubí cez požiarne </t>
    </r>
    <r>
      <rPr>
        <sz val="11"/>
        <color theme="1"/>
        <rFont val="Calibri"/>
        <family val="2"/>
        <charset val="238"/>
        <scheme val="minor"/>
      </rPr>
      <t>deliace</t>
    </r>
    <r>
      <rPr>
        <sz val="11"/>
        <color rgb="FF000000"/>
        <rFont val="Calibri1"/>
        <charset val="238"/>
      </rPr>
      <t xml:space="preserve"> konštrukcie. Požiarne utesnenie pre izolované kovové</t>
    </r>
  </si>
  <si>
    <t>potrubia (pre studené aj teplé médiá)</t>
  </si>
  <si>
    <t>Materiály potrubia: meď, oceľ a ďalšie kovy s tepelnou vodivosťou nižšou ako má meď (napr. liatina, nerez a pod.)</t>
  </si>
  <si>
    <t>a teplotou tavenia najmenej 1050 °C. Vhodné na použitie v otvoroch v betóne, tehlovom murive alebo sadrokartóne</t>
  </si>
  <si>
    <t>- DN 200</t>
  </si>
  <si>
    <t>- DN 100</t>
  </si>
  <si>
    <t>- DN 65</t>
  </si>
  <si>
    <t>- DN 50</t>
  </si>
  <si>
    <t>- DN 32</t>
  </si>
  <si>
    <t>- DN 25</t>
  </si>
  <si>
    <t>Vyspravenie stavebných otvorou (Protipožiarna malta, protipožiarna pena)</t>
  </si>
  <si>
    <t>Protipožiarný štítok</t>
  </si>
  <si>
    <t>Prestup cez strechu</t>
  </si>
  <si>
    <t>2 x DN 200, 2 x DN 100, 1x DN32</t>
  </si>
  <si>
    <t>SPOLU bez DPH</t>
  </si>
  <si>
    <t>Nové zariadenia – Chladiace zariadenia</t>
  </si>
  <si>
    <t>V-100</t>
  </si>
  <si>
    <t>Chladič kvapalín  / tepelné čerpadlo / s reguláciou výkonu frekvenčným výkonom</t>
  </si>
  <si>
    <t>- chladivo</t>
  </si>
  <si>
    <t>- množstvo chladiva v zariadení</t>
  </si>
  <si>
    <t>Chladenie:</t>
  </si>
  <si>
    <t>- chladiaci výkon: 205.4 kW</t>
  </si>
  <si>
    <t>- chladená látka: MPG 37% ( teplota tuhnutia -20°C)</t>
  </si>
  <si>
    <t>- teplota chladenej látky: -11 °C /-7 °C</t>
  </si>
  <si>
    <t>- nominálny prietok: 46 m3/h</t>
  </si>
  <si>
    <t>- tlaková strata výparníka: 19.5 kPa</t>
  </si>
  <si>
    <t>- kondenzačný výkon: 255.5 kW</t>
  </si>
  <si>
    <t>- chladiaca látka: MPG 35% ( teplota tuhnutia -15 °C)</t>
  </si>
  <si>
    <t>- teplota chladiacej látky: +32 °C /+36 °C</t>
  </si>
  <si>
    <t>- tlaková strata kondenzátora: 19.4 kPa</t>
  </si>
  <si>
    <t>- nominálny prietok: 58.4 m3/h</t>
  </si>
  <si>
    <t>- nominálny príkon: 63.3 kW</t>
  </si>
  <si>
    <t>- max. odoberaný prúd: 147 A</t>
  </si>
  <si>
    <t>- elektrická sústava: 400V/50Hz/3f</t>
  </si>
  <si>
    <r>
      <rPr>
        <sz val="11"/>
        <color rgb="FF000000"/>
        <rFont val="Arial"/>
        <family val="2"/>
        <charset val="238"/>
      </rPr>
      <t>- akustický výkon: 99.50 dB</t>
    </r>
    <r>
      <rPr>
        <b/>
        <sz val="11"/>
        <color rgb="FF000000"/>
        <rFont val="Arial"/>
        <family val="2"/>
        <charset val="238"/>
      </rPr>
      <t>(</t>
    </r>
    <r>
      <rPr>
        <sz val="11"/>
        <color rgb="FF000000"/>
        <rFont val="Arial"/>
        <family val="2"/>
        <charset val="238"/>
      </rPr>
      <t>A</t>
    </r>
    <r>
      <rPr>
        <b/>
        <sz val="11"/>
        <color rgb="FF000000"/>
        <rFont val="Arial"/>
        <family val="2"/>
        <charset val="238"/>
      </rPr>
      <t>)</t>
    </r>
  </si>
  <si>
    <t>- akustický tlak v 1m : 82.80 dB(A)</t>
  </si>
  <si>
    <t>Režim tepelné čerpadlo: predohrev TÚV</t>
  </si>
  <si>
    <t>- chladiaci výkon: 187.5 kW</t>
  </si>
  <si>
    <t>- nominálny prietok: 42.7 m3/h</t>
  </si>
  <si>
    <t>- tlaková strata výparníka: 18.59 kPa</t>
  </si>
  <si>
    <t>- kondenzačný výkon: 243. kW</t>
  </si>
  <si>
    <t>- teplota chladiacej látky: +40 °C /+45 °C</t>
  </si>
  <si>
    <t>- tlaková strata kondenzátora: 11.3 kPa</t>
  </si>
  <si>
    <t>- nominálny prietok: 44.4 m3/h</t>
  </si>
  <si>
    <t>- nominálny príkon: 70.9 kW</t>
  </si>
  <si>
    <t>- elektrický rozvádzač s riadaicim počítačom</t>
  </si>
  <si>
    <t>- elektronický spínače prietoku (flow switch) kondenzátor, výparník</t>
  </si>
  <si>
    <t>- príruby a protipríruby</t>
  </si>
  <si>
    <t>- antivibračné podložky</t>
  </si>
  <si>
    <t>- komunikačné rozhranie pre komunikáciu, integrácia do MaR (MODBUS RTU, BACNET, PROFIBUS,.....atd)</t>
  </si>
  <si>
    <t>- návody na obsluhu</t>
  </si>
  <si>
    <t>Pripojenie zariadenia a uvedenie do prevádzky</t>
  </si>
  <si>
    <t>V-200</t>
  </si>
  <si>
    <t>V-300</t>
  </si>
  <si>
    <t>Chladenie / klimatizácia/:</t>
  </si>
  <si>
    <t>- chladiaci výkon: 349.5 kW</t>
  </si>
  <si>
    <t>- teplota chladenej látky: +6°C /+12 °C</t>
  </si>
  <si>
    <t>- nominálny prietok: 49.8 m3/h</t>
  </si>
  <si>
    <t>- tlaková strata výparníka: 19.4 kPa</t>
  </si>
  <si>
    <t>- kondenzačný výkon: 415.5 kW</t>
  </si>
  <si>
    <t>- teplota chladiacej látky: +30 °C /+35 °C</t>
  </si>
  <si>
    <t>- tlaková strata kondenzátora: 23.5 kPa</t>
  </si>
  <si>
    <t>- nominálny prietok: 94.9 m3/h</t>
  </si>
  <si>
    <t>- nominálny príkon: 67.0 kW</t>
  </si>
  <si>
    <t>W-100</t>
  </si>
  <si>
    <t>Chladič kvapalín s adiabatickým dochladzovaním</t>
  </si>
  <si>
    <t>- chladená látka: MPG 35% ( teplota tuhnutia -15°C)</t>
  </si>
  <si>
    <t>- teplota chladenej látky: +36.5 °C /+31.5 °C</t>
  </si>
  <si>
    <t>- nominálny chladiaci výkon: 366 kW</t>
  </si>
  <si>
    <t>- max. nominálny chladiaci výkon: 527 kW (+40°C / +35°C)</t>
  </si>
  <si>
    <t>Tlaková strata štandardnej jednotky (nom. / maximálne) : 81 kPa / 150 kPa</t>
  </si>
  <si>
    <t>- výpočtová teplota vonkajšie vzduchu: +35 °C</t>
  </si>
  <si>
    <t>- teplota mokrého teplomeru: +22 °C</t>
  </si>
  <si>
    <t>- teplota spustenia adiabatického predchladzovania: 26.9 °C</t>
  </si>
  <si>
    <t>- max. spotreba vody pri adiabatickom chladení: 2.0 m3/h</t>
  </si>
  <si>
    <t>- elektrický príkon:  4.7 kW (12x0.48 kW)</t>
  </si>
  <si>
    <t>- regulácia výkonu: EC ventilátory</t>
  </si>
  <si>
    <t>- elektrická sústava: 230V/400V/50Hz/3f</t>
  </si>
  <si>
    <t>- akustický výkon: 78.0 dB(A) pri 100% otáčkach ventilátora</t>
  </si>
  <si>
    <t>- akustický tlak v 15 m : 42 dB(A) pri 100% otáčkach ventilátora</t>
  </si>
  <si>
    <t>Rozmery v mm (l x w x h): 7694x2672x2850</t>
  </si>
  <si>
    <t>Hmotnosť: 4017 kg (prepravná)</t>
  </si>
  <si>
    <t>Hmotnosť: 4596.5 kg (prevádzková)</t>
  </si>
  <si>
    <t>- lamelový adiabatický prechladzovač</t>
  </si>
  <si>
    <t>- elektrický rozvádzač s vyhrievaním</t>
  </si>
  <si>
    <t>W-200</t>
  </si>
  <si>
    <t>V-400</t>
  </si>
  <si>
    <t>Tepelné čerpadlo</t>
  </si>
  <si>
    <t>- tepelný výkon:  55.70 kW</t>
  </si>
  <si>
    <t>- tepelný výkon: 42.44 kW</t>
  </si>
  <si>
    <t>- elektrický príkon: 13.26 kW</t>
  </si>
  <si>
    <t>- min. / max.  teplota zdroja : -5 °C / +45 °C</t>
  </si>
  <si>
    <t>- min. / max. výstupná teplota: +20 °C / +82 °C</t>
  </si>
  <si>
    <t>Rozmery v mm (l x w x h): 850x 750 x 1270</t>
  </si>
  <si>
    <t>Hmotnosť: 204 kg (prepravná)</t>
  </si>
  <si>
    <t>Hmotnosť: 215 kg (prevádzková)</t>
  </si>
  <si>
    <t>- prvá náplň chladiva</t>
  </si>
  <si>
    <t>V-500</t>
  </si>
  <si>
    <t>- tepelný výkon: cca 55.70 kW</t>
  </si>
  <si>
    <t>- tepelný výkon: cca 42.44 kW</t>
  </si>
  <si>
    <t>P-5100</t>
  </si>
  <si>
    <t>Chladič vzduchu</t>
  </si>
  <si>
    <t>chladiaci výkon: 25 kW</t>
  </si>
  <si>
    <t>- teplota vzduchu vstup / výstup: +35°C / +28°C</t>
  </si>
  <si>
    <t>- teplota chladiaceho média: +15°C / +20°C</t>
  </si>
  <si>
    <t>- prietok chladiaceho média: 4.6 m3/h</t>
  </si>
  <si>
    <t>- tlaková strata: 62 bar</t>
  </si>
  <si>
    <t>- elektrický príkon:  0.21 kW (2x0.31 kW)</t>
  </si>
  <si>
    <t>- elektrická sústava: 230V/50Hz/3f</t>
  </si>
  <si>
    <t>- akustický výkon: 69.0 dB(A) pri 100% otáčkach ventilátora</t>
  </si>
  <si>
    <t>- akustický tlak v 3 m : 47 dB(A) pri 100% otáčkach ventilátora</t>
  </si>
  <si>
    <t>Rozmery v mm (l x w x h): 2456 x 1026 x 318</t>
  </si>
  <si>
    <t>Hmotnosť: 103 kg (prepravná)</t>
  </si>
  <si>
    <t>Hmotnosť: 115 kg (prevádzková)</t>
  </si>
  <si>
    <t>PZ-4100</t>
  </si>
  <si>
    <t>ZARIADENIE NA UDRŽIAVANIE TLAKU</t>
  </si>
  <si>
    <t>PZ-4200</t>
  </si>
  <si>
    <t>Čerpadlami riadená stanica udržiavania tlaku, odplyňovania a dopĺňania pre chladiace systémy</t>
  </si>
  <si>
    <t>pracovné médium: MPG 35% ( teplota tuhnutia -15°C)</t>
  </si>
  <si>
    <t>-praconá teplota média  +10°C až +40°C</t>
  </si>
  <si>
    <t>- elektrický príkon  1,1 kW</t>
  </si>
  <si>
    <t>- elektrická sústava: 230V/50Hz/1f</t>
  </si>
  <si>
    <t>- riadiaca jednotka</t>
  </si>
  <si>
    <t>- Modbus RTU</t>
  </si>
  <si>
    <t>- I/O Modul variomat</t>
  </si>
  <si>
    <t>- signalizácia netesnosti vaku</t>
  </si>
  <si>
    <t>- systém pre bezpečné doplňovanie "safe control"</t>
  </si>
  <si>
    <t>Rozmery v mm (lxwxs): 580x530x690</t>
  </si>
  <si>
    <t>Hmotnosť: 25 kg</t>
  </si>
  <si>
    <t>- prepojovacie potrubia s nádobou</t>
  </si>
  <si>
    <t>K-4100</t>
  </si>
  <si>
    <t>Základná expanzná nádoba</t>
  </si>
  <si>
    <t>K-4200</t>
  </si>
  <si>
    <t>- pracovný objem 300 litrov / PN6</t>
  </si>
  <si>
    <t>- pripojovacia súprava G1"</t>
  </si>
  <si>
    <t>- automatický rýchloodvzdušnovač</t>
  </si>
  <si>
    <t>Rozmery v mm (lxwxs): D634 x 1357</t>
  </si>
  <si>
    <t>Hmotnosť: 54 kg</t>
  </si>
  <si>
    <t>záchytná vaňa 1500x1500x150</t>
  </si>
  <si>
    <t>+ certifikát tesnosti</t>
  </si>
  <si>
    <t>Montáž a pripojenie, zaškolenie obsluhy</t>
  </si>
  <si>
    <t>PZ-4400</t>
  </si>
  <si>
    <t>Automatické doplňovacie zariadenie s čerpadlom na plnenie a doplňovanie média z otvorenej zásobníkovej</t>
  </si>
  <si>
    <t>a zmiešavacej nádoby, komplet vrátane plastovej nádoby na prípravu glykolovej zmes</t>
  </si>
  <si>
    <t>- pracovný objem 200 litrov</t>
  </si>
  <si>
    <t>- sériové rozhranie RS-485, možnosť pripojenia Bus Modbus RTU</t>
  </si>
  <si>
    <t>Rozmery v mm (lxwxs): 610 x 800 x 290</t>
  </si>
  <si>
    <t>Hmotnosť:350 kg</t>
  </si>
  <si>
    <t>P-110</t>
  </si>
  <si>
    <t>Obehové Čerpadlo</t>
  </si>
  <si>
    <t>P-210</t>
  </si>
  <si>
    <t>- plynulá regulácia VSD (frekvenčný menič dodávka MaR)</t>
  </si>
  <si>
    <t>- prac. rozsah prietoku: 10 m3/h  až 60 m3/h</t>
  </si>
  <si>
    <t>- dopravná výška: 23 m</t>
  </si>
  <si>
    <t>- elektrický príkon: 7.356 kW</t>
  </si>
  <si>
    <t>- veľkosť elektromotora: 7.5 kW</t>
  </si>
  <si>
    <t>- odoberaný prúd: 14.5 A</t>
  </si>
  <si>
    <t>Rozmery v mm (l x w x s): 500 x 280 x 774</t>
  </si>
  <si>
    <t>Hmotnosť: 110 kg</t>
  </si>
  <si>
    <t>PTC ochrana motora</t>
  </si>
  <si>
    <t>Montáž a pripojenie čerpadla na potrubný rozvod do DN 100</t>
  </si>
  <si>
    <t>P-120</t>
  </si>
  <si>
    <t>Obehové čerpadlo</t>
  </si>
  <si>
    <t>P-220</t>
  </si>
  <si>
    <t>- chladená látka: MPG 32% ( teplota tuhnutia -15 °C)</t>
  </si>
  <si>
    <t>- pracovná teplota média: 0 až +60 °C</t>
  </si>
  <si>
    <t>- dopravná výška: 25 m</t>
  </si>
  <si>
    <t>- elektrický príkon: 5.9 kW</t>
  </si>
  <si>
    <t>Rozmery v mm (l x w x s): 360 x 268 x 723</t>
  </si>
  <si>
    <t>P-310</t>
  </si>
  <si>
    <t>- prac. rozsah prietoku: 6 m3/h  až 49.8 m3/h</t>
  </si>
  <si>
    <t>- dopravná výška: 14.64 m</t>
  </si>
  <si>
    <t>- elektrický príkon: 3.9 kW</t>
  </si>
  <si>
    <t>- veľkosť elektromotora: 4.0 kW</t>
  </si>
  <si>
    <t>- odoberaný prúd: 8 A</t>
  </si>
  <si>
    <t>P-320</t>
  </si>
  <si>
    <t>- prac. rozsah prietoku: 6 m3/h  až 94.89 m3/h</t>
  </si>
  <si>
    <t>- elektrický príkon: 9.05 kW</t>
  </si>
  <si>
    <t>- veľkosť elektromotora: 11.0 kW</t>
  </si>
  <si>
    <t>- odoberaný prúd: 20.8 A</t>
  </si>
  <si>
    <t>Rozmery v mm (l x w x s): 440 x 344 x 870</t>
  </si>
  <si>
    <t>Hmotnosť: 155 kg</t>
  </si>
  <si>
    <t>P-800</t>
  </si>
  <si>
    <t>- prac. rozsah prietoku: 15 m3/h  až 75.8 m3/h</t>
  </si>
  <si>
    <t>- dopravná výška: 6.6 m</t>
  </si>
  <si>
    <t>- elektrický príkon: 2.2  kW</t>
  </si>
  <si>
    <t>- veľkosť elektromotora: 3.0 kW</t>
  </si>
  <si>
    <t>- odoberaný prúd: 6.3 A</t>
  </si>
  <si>
    <t>Hmotnosť: 100 kg</t>
  </si>
  <si>
    <t>Montáž a pripojenie čerpadla na potrubný rozvod do DN 80</t>
  </si>
  <si>
    <t>P-501</t>
  </si>
  <si>
    <t>P-601</t>
  </si>
  <si>
    <t>- plynulá regulácia VSD (zabudovaný VSD)</t>
  </si>
  <si>
    <t>- prepravované médium: MPG 35% ( teplota tuhnutia -15°C)</t>
  </si>
  <si>
    <t>- pracovná teplota média: -15 až +20°C</t>
  </si>
  <si>
    <r>
      <rPr>
        <sz val="11"/>
        <color rgb="FF000000"/>
        <rFont val="Arial"/>
        <family val="2"/>
        <charset val="238"/>
      </rPr>
      <t>- prac. rozsah prietoku: 2.1 m3/h až</t>
    </r>
    <r>
      <rPr>
        <sz val="11"/>
        <color rgb="FF000000"/>
        <rFont val="Calibri1"/>
        <charset val="238"/>
      </rPr>
      <t xml:space="preserve"> 12,82 m3/h</t>
    </r>
  </si>
  <si>
    <t>- dopravná výška: 8 m</t>
  </si>
  <si>
    <t>- elektrický príkon: 461.8 kW</t>
  </si>
  <si>
    <t>- veľkosť elektromotora: 463 kW</t>
  </si>
  <si>
    <t>- odoberaný prúd: 2.05 A</t>
  </si>
  <si>
    <t>Rozmery v mm (l x w x s): 250 x 234 x 369</t>
  </si>
  <si>
    <t>Hmotnosť: 16 kg</t>
  </si>
  <si>
    <t>Zabudovaný VSD</t>
  </si>
  <si>
    <t>komunikačné rozhranie pre komunikáciu, integrácia do MaR (MODBUS RTU, a ine po konzultácii s MaR)</t>
  </si>
  <si>
    <t>Montáž a pripojenie čerpadla na potrubný rozvod</t>
  </si>
  <si>
    <t>P-502</t>
  </si>
  <si>
    <t>P-602</t>
  </si>
  <si>
    <t>- prepravované médium: vykurovacia voda</t>
  </si>
  <si>
    <t>- pracovná teplota média: 0 až +90 °C</t>
  </si>
  <si>
    <t>- prac. rozsah prietoku:  2 až 12,82 m3/h</t>
  </si>
  <si>
    <t>P-401</t>
  </si>
  <si>
    <t>- pracovná teplota média: 0 až +35 °C</t>
  </si>
  <si>
    <t>- prietok vody: 15.49 m3/h</t>
  </si>
  <si>
    <t>- dopravná výška: 10.67 m</t>
  </si>
  <si>
    <t>- elektrický príkon: 0.73 kW</t>
  </si>
  <si>
    <t>- veľkosť elektromotora: 1.1 kW</t>
  </si>
  <si>
    <t>- odoberaný prúd: 2.5 A</t>
  </si>
  <si>
    <t>Rozmery v mm (l x w x s): 360 x 316 x 545</t>
  </si>
  <si>
    <t>Hmotnosť: 46.6 kg</t>
  </si>
  <si>
    <t>PTC ochrana</t>
  </si>
  <si>
    <t>P-402</t>
  </si>
  <si>
    <t>- prietok vody: 6.0 m3/h</t>
  </si>
  <si>
    <t>- dopravná výška: 10.0 m</t>
  </si>
  <si>
    <t>- elektrický príkon: 0.343 kW</t>
  </si>
  <si>
    <t>- veľkosť elektromotora: 0.370 kW</t>
  </si>
  <si>
    <t>Rozmery v mm (l x w x s): 250 x 154 x 442</t>
  </si>
  <si>
    <t>komunikačné rozhranie pre komunikáciu, integrácia do MaR (MODBUS RTU, BACNET, PROFIBUS,.....atd)</t>
  </si>
  <si>
    <t>P-701</t>
  </si>
  <si>
    <t>- regulácia VYP/ZAP</t>
  </si>
  <si>
    <t>P-201</t>
  </si>
  <si>
    <t>P-301</t>
  </si>
  <si>
    <t>- prepravované médium: demineralizovaná voda, TÚV</t>
  </si>
  <si>
    <t>- pracovná teplota média: 0 až +80 °C</t>
  </si>
  <si>
    <t>- prietok vody: 1.5 až 8.8 m3/h</t>
  </si>
  <si>
    <t>- dopravná výška: 12.13 m</t>
  </si>
  <si>
    <t>- elektrický príkon: 0,576 W</t>
  </si>
  <si>
    <t>- veľkosť elektromotora: 0.615 kW</t>
  </si>
  <si>
    <t>- odoberaný prúd: 2.71 A</t>
  </si>
  <si>
    <t>Rozmery v mm (l x w x s): 250 x 210 x 682</t>
  </si>
  <si>
    <t>Hmotnosť: 16.6 kg</t>
  </si>
  <si>
    <t>Montáž a pripojenie čerpadla na potrubný rozvod do DN40</t>
  </si>
  <si>
    <t>P-702</t>
  </si>
  <si>
    <r>
      <rPr>
        <b/>
        <sz val="11"/>
        <color rgb="FF000000"/>
        <rFont val="Arial"/>
        <family val="2"/>
        <charset val="238"/>
      </rPr>
      <t>Ponorné čerpadlo /</t>
    </r>
    <r>
      <rPr>
        <b/>
        <i/>
        <sz val="11"/>
        <color rgb="FF000000"/>
        <rFont val="Arial"/>
        <family val="2"/>
        <charset val="238"/>
      </rPr>
      <t>snežná jama</t>
    </r>
    <r>
      <rPr>
        <b/>
        <sz val="11"/>
        <color rgb="FF000000"/>
        <rFont val="Arial"/>
        <family val="2"/>
        <charset val="238"/>
      </rPr>
      <t>/, kolektor</t>
    </r>
  </si>
  <si>
    <t>P-900</t>
  </si>
  <si>
    <t>- plynulá regulácia VSD alebo kroková</t>
  </si>
  <si>
    <t>- prepravované médium: znečistená voda,  nemrznúca zmes</t>
  </si>
  <si>
    <t>- pracovná teplota média: 0 až +10 °C</t>
  </si>
  <si>
    <t>- prietok vody: 10 m3/h</t>
  </si>
  <si>
    <t>- dopravná výška: 15 m</t>
  </si>
  <si>
    <t>- elektrický príkon: 1.22 kW</t>
  </si>
  <si>
    <t>- veľkosť elektromotora: 1.5 kW</t>
  </si>
  <si>
    <t>- odoberaný prúd: 10,1 A</t>
  </si>
  <si>
    <t>Rozmery v mm (l x w x s): 415 x 415 x 642</t>
  </si>
  <si>
    <t>Hmotnosť: 42.8 kg</t>
  </si>
  <si>
    <t>snímačom hladiny a snímačom chodu nasucho</t>
  </si>
  <si>
    <t>- príruba DN40+ redukcia DN40/DN32 + nátrubok na hadicu DN32 (5/4")</t>
  </si>
  <si>
    <t>- pletená tlaková hadica DN32 (5/4") L = 25 metrov</t>
  </si>
  <si>
    <t>Montáž a pripojenie čerpadla na potrubný rozvod do DN65</t>
  </si>
  <si>
    <t>P-1100</t>
  </si>
  <si>
    <t>- prac. rozsah prietoku: 10 m3/h  až 50 m3/h</t>
  </si>
  <si>
    <t>- dopravná výška: 11.0 m</t>
  </si>
  <si>
    <t>- elektrický príkon: 1.726 kW</t>
  </si>
  <si>
    <t>- veľkosť elektromotora: 2.2 kW</t>
  </si>
  <si>
    <t>- odoberaný prúd: 4-15 A</t>
  </si>
  <si>
    <t>Rozmery v mm (l x w x s): 360 x 381 x 545</t>
  </si>
  <si>
    <t>P-1200</t>
  </si>
  <si>
    <t>- prac. rozsah prietoku: 2.5 m3/h  až 12 m3/h</t>
  </si>
  <si>
    <t>- dopravná výška: 10 m</t>
  </si>
  <si>
    <t>- elektrický príkon: 0.475  kW</t>
  </si>
  <si>
    <t>- veľkosť elektromotora: 0.55 kW</t>
  </si>
  <si>
    <t>- odoberaný prúd: 3.45 A</t>
  </si>
  <si>
    <t>- elektrická sústava: 200V/50Hz/1f</t>
  </si>
  <si>
    <t>Rozmery v mm (l x w x s): 250 x 240 x 441.9</t>
  </si>
  <si>
    <t>snímač diferenčného tlaku (0-100 kPa)</t>
  </si>
  <si>
    <t>P-4307</t>
  </si>
  <si>
    <t>Obehové čerpadlo s VSD</t>
  </si>
  <si>
    <t>- prepravované médium: demineralizovaná voda</t>
  </si>
  <si>
    <t>- prietok vody: 3.6 m3/h</t>
  </si>
  <si>
    <t>- dopravná výška: 60 m</t>
  </si>
  <si>
    <t>- elektrický príkon: 1,02 kW</t>
  </si>
  <si>
    <t>- veľkosť elektromotora: 1,5 kW</t>
  </si>
  <si>
    <t>- odoberaný prúd: 9,1 A</t>
  </si>
  <si>
    <t>Hmotnosť: 31,2 kg</t>
  </si>
  <si>
    <t>K-100</t>
  </si>
  <si>
    <t>Akumulačná nádoba pre chladenie</t>
  </si>
  <si>
    <t>- pracovné médium : MPG 37% ( teplota tuhnutia -20°C)</t>
  </si>
  <si>
    <t>- pracovná teplota 0 °C až +80 °C</t>
  </si>
  <si>
    <t>- objem 2000 litrov</t>
  </si>
  <si>
    <t>- 4x pripojovacie hrdlá s prírubou DN200 / PN6</t>
  </si>
  <si>
    <t>- kontrolný otvor</t>
  </si>
  <si>
    <t>- 2 x návarky pre meranie tlaku, 2xnávarky pre meranie teploty</t>
  </si>
  <si>
    <t>- vypúšťacie a odvzdušnovacie hrdlá</t>
  </si>
  <si>
    <t>- vnútorná povrchová úprava pre použitie TÚV</t>
  </si>
  <si>
    <t>- tepelná izolácia</t>
  </si>
  <si>
    <t>Rozmer d1100x2682</t>
  </si>
  <si>
    <t>Hmotnosť: 630 (prepravná)</t>
  </si>
  <si>
    <t>Príslušenstvo</t>
  </si>
  <si>
    <t>Parotesná tepelná izolácia</t>
  </si>
  <si>
    <t>Záchytná vaňa pod zásobník</t>
  </si>
  <si>
    <t>Montáž a pripojenie na potrubný rozvod</t>
  </si>
  <si>
    <t>K-200</t>
  </si>
  <si>
    <t>Akumulačná nádoba</t>
  </si>
  <si>
    <t>- pracovné médium : demineralizovaná voda pre rolbu</t>
  </si>
  <si>
    <t>- pripojovacie hrdlá R2",</t>
  </si>
  <si>
    <t>- 2 x návarky pre meranie tlaku, 4xnávarky pre meranie teploty</t>
  </si>
  <si>
    <t>- vnútorná povrchová úprava pre použitie demineralizovaná voda</t>
  </si>
  <si>
    <t>Rozmer d1440x2126</t>
  </si>
  <si>
    <t>Hmotnosť: 550 kg (prepravná)</t>
  </si>
  <si>
    <t>K-400</t>
  </si>
  <si>
    <t>Uzatvorený expanzomat PN 6</t>
  </si>
  <si>
    <t>- pracovná teplota -7 °C  - až -11 °C</t>
  </si>
  <si>
    <t>- objem 400 litrov</t>
  </si>
  <si>
    <t>- servisný guľový kohút</t>
  </si>
  <si>
    <t>Rozmery d740x1102</t>
  </si>
  <si>
    <t>Hmotnosť: 47 kg</t>
  </si>
  <si>
    <t>Bezpečnostný guľový kohút so zaistením MK</t>
  </si>
  <si>
    <t>K-400A</t>
  </si>
  <si>
    <t>Oddeľovacia nádoba</t>
  </si>
  <si>
    <t>- objem 200 litrov</t>
  </si>
  <si>
    <t>K-403</t>
  </si>
  <si>
    <t>- pracovná teplota 0 °C  - až 10 °C</t>
  </si>
  <si>
    <t>- objem 100 litrov</t>
  </si>
  <si>
    <t>Rozmery d512x673</t>
  </si>
  <si>
    <t>Hmotnosť: 17 kg</t>
  </si>
  <si>
    <t>K-500</t>
  </si>
  <si>
    <t>- pracovné médium : voda</t>
  </si>
  <si>
    <t>- pracovná teplota 0 °C  - až 80°C</t>
  </si>
  <si>
    <t>- objem 35 litrov</t>
  </si>
  <si>
    <t>K-203</t>
  </si>
  <si>
    <t>- pracovné médium : demi voda pre (rolbu)</t>
  </si>
  <si>
    <t>- objem 80 litrov</t>
  </si>
  <si>
    <t>Rozmery d354x459</t>
  </si>
  <si>
    <t>Hmotnosť: 5 kg</t>
  </si>
  <si>
    <t>K-304</t>
  </si>
  <si>
    <t>- pracovné médium : TÚV voda</t>
  </si>
  <si>
    <t>K-4306</t>
  </si>
  <si>
    <t>W-202</t>
  </si>
  <si>
    <t>Doskový výmenník /DEMIVODA / pre úpravu ĺadu</t>
  </si>
  <si>
    <t>Tepelný výkon: 116 kW</t>
  </si>
  <si>
    <t>chladené médium: VODA,</t>
  </si>
  <si>
    <t>teplota vstup / výstup: +70 °C / +63 °C</t>
  </si>
  <si>
    <t>Prietok : 14.32 m3/h</t>
  </si>
  <si>
    <r>
      <t xml:space="preserve">ohrievané médium: voda </t>
    </r>
    <r>
      <rPr>
        <i/>
        <sz val="11"/>
        <color rgb="FF000000"/>
        <rFont val="Calibri"/>
        <family val="2"/>
        <charset val="238"/>
      </rPr>
      <t>DEMIVODA</t>
    </r>
  </si>
  <si>
    <t>teplota vstup / výstup: +44 °C / +55 °C</t>
  </si>
  <si>
    <t>Prietok :8.8 m3/h</t>
  </si>
  <si>
    <t>Tepelná izolácia</t>
  </si>
  <si>
    <t>W-303</t>
  </si>
  <si>
    <r>
      <rPr>
        <sz val="11"/>
        <color rgb="FF000000"/>
        <rFont val="Arial"/>
        <family val="2"/>
        <charset val="238"/>
      </rPr>
      <t xml:space="preserve">Doskový výmenník / </t>
    </r>
    <r>
      <rPr>
        <i/>
        <sz val="11"/>
        <color rgb="FF000000"/>
        <rFont val="Arial"/>
        <family val="2"/>
        <charset val="238"/>
      </rPr>
      <t>OHREV TÚV /</t>
    </r>
  </si>
  <si>
    <t>ohrievané médium: voda TÚV</t>
  </si>
  <si>
    <t>W-203</t>
  </si>
  <si>
    <r>
      <rPr>
        <sz val="11"/>
        <color rgb="FF000000"/>
        <rFont val="Arial"/>
        <family val="2"/>
        <charset val="238"/>
      </rPr>
      <t xml:space="preserve">Doskový výmenník / </t>
    </r>
    <r>
      <rPr>
        <i/>
        <sz val="11"/>
        <color rgb="FF000000"/>
        <rFont val="Arial"/>
        <family val="2"/>
        <charset val="238"/>
      </rPr>
      <t xml:space="preserve">predohrev DEMI VODY </t>
    </r>
    <r>
      <rPr>
        <sz val="11"/>
        <color rgb="FF000000"/>
        <rFont val="Arial"/>
        <family val="2"/>
        <charset val="238"/>
      </rPr>
      <t>/</t>
    </r>
  </si>
  <si>
    <t>W-302</t>
  </si>
  <si>
    <t>Tepelný výkon: 120 kW</t>
  </si>
  <si>
    <t>chladené médium: MPG 35% ( teplota tuhnutia -15°C)</t>
  </si>
  <si>
    <t>teplota vstup / výstup: +36 °C / +29 °C</t>
  </si>
  <si>
    <t>prietok : 15 m3/h</t>
  </si>
  <si>
    <t>teplota vstup / výstup: +10 °C / +22 °C</t>
  </si>
  <si>
    <t>W-400</t>
  </si>
  <si>
    <r>
      <rPr>
        <sz val="11"/>
        <color rgb="FF000000"/>
        <rFont val="Arial"/>
        <family val="2"/>
        <charset val="238"/>
      </rPr>
      <t xml:space="preserve">Doskový výmenník / </t>
    </r>
    <r>
      <rPr>
        <i/>
        <sz val="11"/>
        <color rgb="FF000000"/>
        <rFont val="Arial"/>
        <family val="2"/>
        <charset val="238"/>
      </rPr>
      <t xml:space="preserve">OHREV PODLOŽIA </t>
    </r>
    <r>
      <rPr>
        <sz val="11"/>
        <color rgb="FF000000"/>
        <rFont val="Arial"/>
        <family val="2"/>
        <charset val="238"/>
      </rPr>
      <t>/</t>
    </r>
  </si>
  <si>
    <t>Tepelný výkon: 35 kW</t>
  </si>
  <si>
    <t>teplota vstup / výstup: +36 °C / +31°C °C</t>
  </si>
  <si>
    <t>teplota vstup / výstup: +10 °C / +15 °C</t>
  </si>
  <si>
    <t>prietok : 6 m3/h</t>
  </si>
  <si>
    <t>tlaková strata: 50 kPa</t>
  </si>
  <si>
    <t>W-4401</t>
  </si>
  <si>
    <t>Dodávateľ</t>
  </si>
  <si>
    <t>Výmenník pre snežnú jamu</t>
  </si>
  <si>
    <t>Rozmer potrebné zamerať podľa skutočných rozmerov snežnej jamy</t>
  </si>
  <si>
    <t>plocha: 22 m2</t>
  </si>
  <si>
    <t>teplota vody v snežnej jame +1.5 °C</t>
  </si>
  <si>
    <t>vyhrievace médium: 75%MPG  / teplota na vstupe +36 °C</t>
  </si>
  <si>
    <t>materiálove prevedenie: nerezový material</t>
  </si>
  <si>
    <t>Rozmery v mm (l x w x s): 1850 x 3800 x 610 (vyhotoviť podľa rozmerov snežnej jamy)</t>
  </si>
  <si>
    <t>Kompletizácia, pripojenie zariadenia a uvedenie do prevádzky</t>
  </si>
  <si>
    <t>Technológia upravne vody pre výrobu ľadu</t>
  </si>
  <si>
    <t>Úprava vody pre zimný štadión /zäkčovač /</t>
  </si>
  <si>
    <t>zdroj : pitná voda;  mesto Malacky</t>
  </si>
  <si>
    <t>výkon pre zmäkčenie : 4,0 m3/h  (30m3 / 24 hod)</t>
  </si>
  <si>
    <t>výkon pre demineralizáciu: 2,0 m3/h  (10m3 / 24h)</t>
  </si>
  <si>
    <t>F-4301A</t>
  </si>
  <si>
    <t>hrubá filtrácia (sitové filtre, fitre SS matriálu)</t>
  </si>
  <si>
    <t>maximálny odpar: 4 m3/h</t>
  </si>
  <si>
    <t>požiadavky na kvalitu vody: výrobca adiabatických chladičov</t>
  </si>
  <si>
    <t>prevádzka: máj - október</t>
  </si>
  <si>
    <t>F-4300A</t>
  </si>
  <si>
    <t>Plnoautomatický neelektrický duplexný zmäkčovací systém.</t>
  </si>
  <si>
    <t>Obmedzovač prietoku</t>
  </si>
  <si>
    <t>-Tabletovaná soľ 25 kg</t>
  </si>
  <si>
    <t>Chemická úprava vody (dávkovanie chemikálii pre otvorený systém)</t>
  </si>
  <si>
    <t>P-4302A</t>
  </si>
  <si>
    <t>-dávkovacie čerpadlo  (4.72 l/hod, výtlak .čerpadla 5,6 bar, 300 W/230V/50Hz/1f)</t>
  </si>
  <si>
    <t>25 l. nádoba - viaczložková zmes syntetických organických koróznych inhibítorov, stabilizátora tvrdosti vody</t>
  </si>
  <si>
    <t>anionového dispergátora.</t>
  </si>
  <si>
    <t>- inpulzný vodomer</t>
  </si>
  <si>
    <t>25 l . nádoba - širokopásmový biocíd na potlačenie výskytu rias a húb a slizotvorných batérií.</t>
  </si>
  <si>
    <t>F-4301C</t>
  </si>
  <si>
    <t>Dechlorácia</t>
  </si>
  <si>
    <t>- Odstránenie aktívneho chlóru zabezpečí</t>
  </si>
  <si>
    <t>F-4301B</t>
  </si>
  <si>
    <t>Jemná filtrácia</t>
  </si>
  <si>
    <t>F-4304</t>
  </si>
  <si>
    <t xml:space="preserve"> Systém  reverznej osmózy</t>
  </si>
  <si>
    <t>-riadiaci systém s pripojením na DCS, BMS</t>
  </si>
  <si>
    <t>- vysokotlaké čerpadlo (4kW/400V/50Hz)</t>
  </si>
  <si>
    <t>- nosný rám</t>
  </si>
  <si>
    <t>F-4306A</t>
  </si>
  <si>
    <t>K-4304A</t>
  </si>
  <si>
    <t>K-4300A</t>
  </si>
  <si>
    <t>K-4302</t>
  </si>
  <si>
    <t>K-4305</t>
  </si>
  <si>
    <t>Otvorená nádoba</t>
  </si>
  <si>
    <t>- pracovné médium : demineralizovaná voda</t>
  </si>
  <si>
    <t>- pripojovacie hrdlo DN40</t>
  </si>
  <si>
    <t>- pracovný objem: 5 m3</t>
  </si>
  <si>
    <t>- vrchnák</t>
  </si>
  <si>
    <t>Rozmery: 3000 x 1200 x 2000</t>
  </si>
  <si>
    <t>Hmotnosť: 250 kg</t>
  </si>
  <si>
    <t>Príruby, protipríruby</t>
  </si>
  <si>
    <t>Hladinoznak</t>
  </si>
  <si>
    <t>4 x Návarky pre snímače hladiny</t>
  </si>
  <si>
    <t>Montáž a pripojenie, zaškolenie oblsuhy</t>
  </si>
  <si>
    <t>Potrubný rozvod zmäkčenej a demineralizovanej vody a vody TÚV</t>
  </si>
  <si>
    <t>ktorý pracuje s teplotným spádom +2 °C  až +80 °C. Otvárací tlak poistného ventilu je 600 kPa.</t>
  </si>
  <si>
    <t>Minimálna tlaková trieda potrubia, armatúr a spojov je PN 10</t>
  </si>
  <si>
    <t>Guľový kohút, demineraliváná voda, materiál</t>
  </si>
  <si>
    <t>- DN 15 (1/2 ")</t>
  </si>
  <si>
    <t>- DN 20 (3/4 ")</t>
  </si>
  <si>
    <t>- DN 25 (1 ")</t>
  </si>
  <si>
    <t>- DN 32 (5/4 ")</t>
  </si>
  <si>
    <t>- DN 40 (6/4 ")</t>
  </si>
  <si>
    <t>- DN 50 (2")</t>
  </si>
  <si>
    <t>Regulačný ventil – RV 25</t>
  </si>
  <si>
    <t>Filter</t>
  </si>
  <si>
    <t>- DN 50 (2 ")</t>
  </si>
  <si>
    <t>Spätné klapky</t>
  </si>
  <si>
    <t>- DN 65 (2 1/2")</t>
  </si>
  <si>
    <t>Poistné ventily</t>
  </si>
  <si>
    <t>Poistný ventil 1“, otvárací pretlak 4.5 bar</t>
  </si>
  <si>
    <t>Elektromagnetický ventil, PN 10, teplota (-10…+100 °C)</t>
  </si>
  <si>
    <t>-DN50, otvárací tlak max. 0.3 bar  (DODÁVKA MaR)</t>
  </si>
  <si>
    <t>-DN32, otvárací tlak max. 0.0 bar s pomocným zdvihom  (DODÁVKA MaR), funkcia NC</t>
  </si>
  <si>
    <t>-DN32, otvárací tlak max. 0.0 bar s pomocným zdvihom  (DODÁVKA MaR), funkcia NO</t>
  </si>
  <si>
    <t>Závitový  spoj PN10/PN16</t>
  </si>
  <si>
    <t>- DN 15 - 1/2"</t>
  </si>
  <si>
    <t>- DN 20 - 3/4"</t>
  </si>
  <si>
    <t>- DN 25 - 1"</t>
  </si>
  <si>
    <t>- DN 32 - 5/4"</t>
  </si>
  <si>
    <t>- DN 40 - 6/4"</t>
  </si>
  <si>
    <t>- DN 65 (2")</t>
  </si>
  <si>
    <t>Meranie Prietok 4 m3/h, vad (35/25°C, 6 bar), PN10, DN32, komunikácia BMS (DODÁVKA MaR)</t>
  </si>
  <si>
    <t>Meranie Prietok 8 m3/h, vad (35/25°C, 6 bar), PN10, DN50, omunikácia BMS (DODÁVKA MaR)</t>
  </si>
  <si>
    <t>PI</t>
  </si>
  <si>
    <t>Manometer d100 (0 bar do 6 bar) s tlmiacou tekutinov- glycerín, M20x1.5</t>
  </si>
  <si>
    <t>- kondenzačná slučka M20x1.5, tesnenie</t>
  </si>
  <si>
    <t>- tlakomerový kontrolný trojcestný ventil typ "B" M 20x1,5</t>
  </si>
  <si>
    <t>PT</t>
  </si>
  <si>
    <t>Montáž – Prevodník tlaku (dodávka MaR)</t>
  </si>
  <si>
    <t>Návarky pre prevodníky tlaku DN15 (upresní profesia MaR)</t>
  </si>
  <si>
    <t>TI</t>
  </si>
  <si>
    <t>Teplomer d100 (-30°C - +50°C) l=100</t>
  </si>
  <si>
    <t>-nátrubok, vnútorný závit G 1/2" l=30 mm</t>
  </si>
  <si>
    <t>-jímka pre teplomer vonkajší závit G 1/2" l = 120 mm</t>
  </si>
  <si>
    <t>TT</t>
  </si>
  <si>
    <t>Montáž – Prevodník teploty (dodávka MaR)</t>
  </si>
  <si>
    <t>Návarky pre prevodníky teploty + jímka pre prevodníkt teploty  DN15 (špecifikácia podľa MaR)</t>
  </si>
  <si>
    <t>LS</t>
  </si>
  <si>
    <t>Montáž – Snímače hladiny (dodávka MaR)</t>
  </si>
  <si>
    <t>Návarky pre snímače hladiny + jímka pre prevodníkt DN15 (špecifikácia podľa MaR)</t>
  </si>
  <si>
    <t>AI</t>
  </si>
  <si>
    <t>Montáž – Snímače kavlity vody  (dodávka MaR)</t>
  </si>
  <si>
    <t>Návarky pre snímače kvality vody + jímka pre prevodníkt DN15 (špecifikácia podľa MaR)</t>
  </si>
  <si>
    <t>Rovné potrubia</t>
  </si>
  <si>
    <t>- DN 40</t>
  </si>
  <si>
    <t>- DN 20</t>
  </si>
  <si>
    <t>- DN 15</t>
  </si>
  <si>
    <t>Tvarovky</t>
  </si>
  <si>
    <t>kolena 90° R=1xD  - DN 50</t>
  </si>
  <si>
    <t>kolena 90° R=1xD  - DN 32</t>
  </si>
  <si>
    <t>kolena 90° R=1xD  - DN 20</t>
  </si>
  <si>
    <t>kolena 90° R=1xD  - DN 15</t>
  </si>
  <si>
    <t>Izolácia s parotesnou uzatvorenou bunkovou štruktúrou, syntetický kaučuk</t>
  </si>
  <si>
    <t>Teplotný rozsah (-165 °C do +85°C),</t>
  </si>
  <si>
    <t>DN 50 hr. 19 mm - hadicová izolácia</t>
  </si>
  <si>
    <t>DN 40 hr. 19 mm - hadicová izolácia</t>
  </si>
  <si>
    <t>DN 32 hr. 19 mm - hadicová izolácia</t>
  </si>
  <si>
    <t>DN 25 hr. 19 mm - hadicová izolácia</t>
  </si>
  <si>
    <t>DN 20 hr. 19 mm - hadicová izolácia</t>
  </si>
  <si>
    <t>DN 15 hr. 19 mm - hadicová izolácia</t>
  </si>
  <si>
    <t>Lepidlo -2,6 litr</t>
  </si>
  <si>
    <t>Páska 3mm x100mm x 10m</t>
  </si>
  <si>
    <t>Parotesné závesné púzdra   DN 32,  hr.19 mm</t>
  </si>
  <si>
    <t>Parotesné závesné púzdra   DN 25,  hr.19 mm</t>
  </si>
  <si>
    <t>Parotesné závesné púzdra   DN 20,  hr.19 mm</t>
  </si>
  <si>
    <t>Parotesné závesné púzdra   DN 15, hr 19 mm</t>
  </si>
  <si>
    <t>Oceľové závesné objímky - tažké potrubia - priemer DN 32 + 19 mm izol</t>
  </si>
  <si>
    <t>Oceľové závesné objímky - tažké potrubia - priemer DN 25 + 19 mm izol</t>
  </si>
  <si>
    <t>Oceľové závesné objímky - tažké potrubia - priemer DN 20 + 19 mm izol</t>
  </si>
  <si>
    <t>Oceľové závesné objímky - tažké potrubia - priemer DN 15 + 19 mm izol</t>
  </si>
  <si>
    <t>Pomocné podporné konštrukcie pre závesy, konzoly pre uchytenie potrubí adržiaky</t>
  </si>
  <si>
    <t>Oceľové nosníky, konzoly</t>
  </si>
  <si>
    <t>Základný náter -  základná syntetická antikorózna farba</t>
  </si>
  <si>
    <t>Povrchový náter - vrchná syntetická farba na kov</t>
  </si>
  <si>
    <t>Závitové tyče M22 -1000 mm</t>
  </si>
  <si>
    <t>Závitová tyč M10 -1000 mm</t>
  </si>
  <si>
    <t>Spojovací montážny materiál (skrutky, matice, podložky)</t>
  </si>
  <si>
    <t>Potrubia – Chladená nemrznúca zmes – Ľadová plocha</t>
  </si>
  <si>
    <t>Potrubný rozvod</t>
  </si>
  <si>
    <t>Potrubný rozvod chladenej zmesi je navrhovaný pre médium voda, ktorý pracuje</t>
  </si>
  <si>
    <t>s teplotným spádom -11 °C  až -7 °C. Otvárací tlak poistného ventilu je 450 kPa.</t>
  </si>
  <si>
    <t>Minimálna tlaková trieda potrubia, armatúr a spojov je 600 kPa</t>
  </si>
  <si>
    <t>- DN 250</t>
  </si>
  <si>
    <t>- DN 150</t>
  </si>
  <si>
    <t>Tvarovky  (oblúky – 2D)</t>
  </si>
  <si>
    <t>Oblúky 90° 2D  - DN 200</t>
  </si>
  <si>
    <t>Oblúky 45° 2D  - DN 200</t>
  </si>
  <si>
    <t>Oblúky 90° 2D  - DN 150</t>
  </si>
  <si>
    <t>Oblúky 90° 2D  - DN 100</t>
  </si>
  <si>
    <t>Oblúky 90° 2D/3D  - DN 32</t>
  </si>
  <si>
    <t>Oblúky 90° 2D/3D  - DN 20</t>
  </si>
  <si>
    <t>Tvarovky -T KUS</t>
  </si>
  <si>
    <t>T-kus 200x200x200</t>
  </si>
  <si>
    <t>T-kus 250x250x150</t>
  </si>
  <si>
    <t>Ukončovacie dná na potrubie</t>
  </si>
  <si>
    <t>Redukcia koncentrická</t>
  </si>
  <si>
    <t>- DN 150 x DN100</t>
  </si>
  <si>
    <t>- DN 250 x DN200</t>
  </si>
  <si>
    <t>Fitingy</t>
  </si>
  <si>
    <t>Návarky na rozdelovač  / zberač DN25</t>
  </si>
  <si>
    <t>Chladiaci tlakový rozvod  v ľadovej ploche</t>
  </si>
  <si>
    <t>- rovné potrubie HDPE 100 SDR 11 32x2.4 mm</t>
  </si>
  <si>
    <t>- koleno/obluk DN 25 HDPE 100, SDR11</t>
  </si>
  <si>
    <t>- prechodky KOV - PLAST  DN25 HDPE 100, SDR11</t>
  </si>
  <si>
    <t>- koncové U-kusy  DN25 HDPE 100, SDR11</t>
  </si>
  <si>
    <t>- vodiace lišty  (hrebene) l=3000 mm</t>
  </si>
  <si>
    <t>Vyhrievací tlakový rozvod  v podloží ľadovej ploche (0 °C  až +20 °C)</t>
  </si>
  <si>
    <t>- rozdelovač DN65 (75x6,8) HDPE 100, SDR11</t>
  </si>
  <si>
    <t>- zberač  DN65 (75x6,8) HDPE 100, SDR11</t>
  </si>
  <si>
    <t>- T kus DN 65xDN65xDN65</t>
  </si>
  <si>
    <r>
      <t xml:space="preserve">- ukončovacie dná na potrubie DN 65 </t>
    </r>
    <r>
      <rPr>
        <b/>
        <sz val="11"/>
        <color rgb="FF000000"/>
        <rFont val="Calibri"/>
        <family val="2"/>
        <charset val="238"/>
      </rPr>
      <t>(</t>
    </r>
    <r>
      <rPr>
        <sz val="11"/>
        <color rgb="FF000000"/>
        <rFont val="Calibri1"/>
        <charset val="238"/>
      </rPr>
      <t>HDPE 100</t>
    </r>
    <r>
      <rPr>
        <b/>
        <sz val="11"/>
        <color rgb="FF000000"/>
        <rFont val="Calibri"/>
        <family val="2"/>
        <charset val="238"/>
      </rPr>
      <t>)</t>
    </r>
  </si>
  <si>
    <t>- kolena 45° DN65 HDPE 100, SDR11</t>
  </si>
  <si>
    <t>- koleno DN 25 HDPE 100, SDR11</t>
  </si>
  <si>
    <t>- spojky / prechodky  KOV - PLAST  DN 65 HDPE 100, SDR11</t>
  </si>
  <si>
    <t>-vodiace lišty  (hrebene) l=3000 mm</t>
  </si>
  <si>
    <t>Nátery, izolácie, povrchové úpravy</t>
  </si>
  <si>
    <t>Ochranný náter základný - syntetická základná farba na kov</t>
  </si>
  <si>
    <t>Vrchný náter základný - syntetická  farba na kov  farba zelena</t>
  </si>
  <si>
    <t>DN 250 hr. 32 mm - Plošná izolácia</t>
  </si>
  <si>
    <t>DN 200 hr. 32 mm - Plošná izolácia</t>
  </si>
  <si>
    <t>DN 150 hr. 32 mm - hadicová izolácia</t>
  </si>
  <si>
    <t>DN 100 hr. 32 mm - hadicová izolácia</t>
  </si>
  <si>
    <t>DN 65 hr. 32 mm - hadicová izolácia</t>
  </si>
  <si>
    <t>DN 32 hr. 32 mm - hadicová izolácia</t>
  </si>
  <si>
    <t>DN 25 hr. 32 mm - hadicová izolácia</t>
  </si>
  <si>
    <t>DN 20 hr. 32 mm - hadicová izolácia</t>
  </si>
  <si>
    <t>Parotesné závesné púzdra   DN250 hr. 32 mm</t>
  </si>
  <si>
    <t>Parotesné závesné púzdra   DN200  hr. 32 mm</t>
  </si>
  <si>
    <t>Parotesné závesné púzdra   DN 150 hr. 32 mm</t>
  </si>
  <si>
    <t>Parotesné závesné púzdra   DN 100, hr.32 mm</t>
  </si>
  <si>
    <t>Parotesné závesné púzdra   DN 65,  hr.32 mm</t>
  </si>
  <si>
    <t>Parotesné závesné púzdra   DN 32,  hr.32 mm</t>
  </si>
  <si>
    <t>Parotesné závesné púzdra   DN 25,  hr.32 mm</t>
  </si>
  <si>
    <t>Parotesné závesné púzdra   DN 20,  hr.32 mm</t>
  </si>
  <si>
    <t>Oceľové závesné objímky - tažké potrubia - priemer DN 250 + 32 mm izol.</t>
  </si>
  <si>
    <t>Oceľové závesné objímky - tažké potrubia - priemer DN 200 + 32 mm izol.</t>
  </si>
  <si>
    <t>Oceľové závesné objímky - tažké potrubia - priemer DN 150 + 32 mm izol.</t>
  </si>
  <si>
    <t>Oceľové závesné objímky - tažké potrubia - priemer DN 100 + 32 mm izol.</t>
  </si>
  <si>
    <t>Oceľové závesné objímky - tažké potrubia - priemer DN 65 + 32 mm izol.</t>
  </si>
  <si>
    <t>Oceľové závesné objímky - tažké potrubia - priemer DN 32 + 32 mm izol</t>
  </si>
  <si>
    <t>Oceľové závesné objímky - tažké potrubia - priemer DN 25 + 32 mm izol</t>
  </si>
  <si>
    <t>Oceľové závesné objímky - tažké potrubia - priemer DN 20 + 32 mm izol</t>
  </si>
  <si>
    <t>Oceľové závesné objímky - tažké potrubia - priemer DN 15 + 32 mm izol</t>
  </si>
  <si>
    <t>Pomocné podporné konštrukcie pre závesy, konzoly pre uchytenie potrubí a držiaky</t>
  </si>
  <si>
    <t>Oceľové nosníky, konzoly, úchyty potrubia</t>
  </si>
  <si>
    <t>Potrubia klimatizácia FC aVZT</t>
  </si>
  <si>
    <t>Potrubný rozvod chladenej zmesi je navrhovaný pre médium voda a zmes  monopropylenglykol 37%,</t>
  </si>
  <si>
    <t>ktorý pracuje s teplotným spádom +6 °C  až +12 °C. Otvárací pretlak poistného ventilu 450 kPa</t>
  </si>
  <si>
    <t>- DN 125</t>
  </si>
  <si>
    <t>- DN 80</t>
  </si>
  <si>
    <t>Oblúky 90° 2D  - DN 125</t>
  </si>
  <si>
    <t>Oblúky 90° 2D  - DN 80</t>
  </si>
  <si>
    <t>Oblúky 90° 2D  - DN 65</t>
  </si>
  <si>
    <t>Oblúky 90° 2D  - DN 50</t>
  </si>
  <si>
    <t>Oblúky 90° 2D  - DN 40</t>
  </si>
  <si>
    <t>Oblúky 90° 2D  - DN 32</t>
  </si>
  <si>
    <t>Oblúky 90° 2D  - DN 25</t>
  </si>
  <si>
    <t>Oblúky 90° 2D  - DN 20</t>
  </si>
  <si>
    <t>Oblúky 90° 2D  - DN 15</t>
  </si>
  <si>
    <t>T-kus 200x200x125</t>
  </si>
  <si>
    <t>T-kus 100x100x80</t>
  </si>
  <si>
    <t>T-kus 65x65x50</t>
  </si>
  <si>
    <t>T-kus 50x50x50</t>
  </si>
  <si>
    <t>- DN 250 x DN 200</t>
  </si>
  <si>
    <t>- DN 200 x DN 150</t>
  </si>
  <si>
    <t>- DN 150 x DN 125</t>
  </si>
  <si>
    <t>- DN 150 x DN 100</t>
  </si>
  <si>
    <t>- DN 100 x DN 80</t>
  </si>
  <si>
    <t>- DN 65 x DN 50</t>
  </si>
  <si>
    <t>- DN 50 x DN 40</t>
  </si>
  <si>
    <t>- DN 50 x DN 32</t>
  </si>
  <si>
    <t>- DN 50 x DN 25</t>
  </si>
  <si>
    <t>- DN 40 x DN 20</t>
  </si>
  <si>
    <t>- DN 32 x DN 25</t>
  </si>
  <si>
    <t>- DN 20 x DN 15</t>
  </si>
  <si>
    <t>Izolácia s parotesnou uzatvorenou bunkovou štruktúrou, syntetický kaučuk hrúbka</t>
  </si>
  <si>
    <t>- DN 200 - Plošná izolácia  hr. 25 mm</t>
  </si>
  <si>
    <t>- DN 150 - hadicová izolácia hr. 25 mm</t>
  </si>
  <si>
    <t>- DN 125 - hadicová izolácia hr. 25 mm</t>
  </si>
  <si>
    <t>- DN 100 - hadicová izolácia hr. 25 mm</t>
  </si>
  <si>
    <t>- DN 80 - hadicová izolácia hr. 25 mm</t>
  </si>
  <si>
    <t>- DN 65 - hadicová izolácia hr. 25 mm</t>
  </si>
  <si>
    <t>- DN 50 - hadicová izolácia hr. 25 mm</t>
  </si>
  <si>
    <t>- DN 40 - hadicová izolácia hr. 19 mm</t>
  </si>
  <si>
    <t>- DN 32 - hadicová izolácia hr. 19 mm</t>
  </si>
  <si>
    <t>- DN 25 - hadicová izolácia hr. 19 mm</t>
  </si>
  <si>
    <t>- DN 20 - hadicová izolácia hr. 19 mm</t>
  </si>
  <si>
    <t>- DN 15 - hadicová izolácia hr. 19 mm</t>
  </si>
  <si>
    <t>Plošná izolácia hr.25 mm</t>
  </si>
  <si>
    <t>Parotesné závesné púzdra  DN 200  hr.25 mm</t>
  </si>
  <si>
    <t>Parotesné závesné púzdra  DN 150 hr. 25 mm</t>
  </si>
  <si>
    <t>Parotesné závesné púzdra  DN 125, hr.25 mm</t>
  </si>
  <si>
    <t>Parotesné závesné púzdra  DN 100, hr.25 mm</t>
  </si>
  <si>
    <t>Parotesné závesné púzdra  DN 80, hr. 19mm</t>
  </si>
  <si>
    <t>Parotesné závesné púzdra  DN 65, hr. 19mm</t>
  </si>
  <si>
    <t>Parotesné závesné púzdra  DN 50, hr. 19mm</t>
  </si>
  <si>
    <t>Parotesné závesné púzdra  DN 40, hr. 19mm</t>
  </si>
  <si>
    <t>Parotesné závesné púzdra  DN 32, hr. 19mm</t>
  </si>
  <si>
    <t>Parotesné závesné púzdra  DN 25, hr. 19mm</t>
  </si>
  <si>
    <t>Parotesné závesné púzdra  DN 20, hr. 19mm</t>
  </si>
  <si>
    <t>Parotesné závesné púzdra  DN 15, hr. 19mm</t>
  </si>
  <si>
    <t>Oceľové závesné objímky - tažké potrubia - priemer DN 200 + 25 mm izol.</t>
  </si>
  <si>
    <t>Oceľové závesné objímky - tažké potrubia - priemer DN 150 + 25 mm izol.</t>
  </si>
  <si>
    <t>Oceľové závesné objímky - tažké potrubia - priemer DN 125 + 25 mm izol.</t>
  </si>
  <si>
    <t>Oceľové závesné objímky - tažké potrubia - priemer DN 100 + 25 mm izol.</t>
  </si>
  <si>
    <t>Oceľové závesné objímky - tažké potrubia - priemer DN 80 + 19 mm izol</t>
  </si>
  <si>
    <t>Oceľové závesné objímky - tažké potrubia - priemer DN 65 + 19 mm izol</t>
  </si>
  <si>
    <t>Oceľové závesné objímky - tažké potrubia - priemer DN 50 + 19 mm izol</t>
  </si>
  <si>
    <t>Oplechovanie potrubia vo vonkajšom prostredí AL</t>
  </si>
  <si>
    <t>Oplechovanie tvarovky/ventily/príruby vo vonkajšom prostredí AL</t>
  </si>
  <si>
    <t>Pomocné podporné konštrukcie pre závesy</t>
  </si>
  <si>
    <t>Základný náter -  základná syntetická antikorózna farba S 2000</t>
  </si>
  <si>
    <t>Povrchový náter - vrchná syntetická farba na kov a drevo S2013 N</t>
  </si>
  <si>
    <t>Potrubie okruh chladiacej vody, SZT</t>
  </si>
  <si>
    <t>Oblúky 90° 2D  - DN 250</t>
  </si>
  <si>
    <t>Oblúky 90° 2D/3D  - DN 80</t>
  </si>
  <si>
    <t>Oblúky 90° 2D/3D  - DN 65</t>
  </si>
  <si>
    <t>Oblúky 90° 2D/3D  - DN 50</t>
  </si>
  <si>
    <t>Oblúky 90° 2D/3D  - DN 40</t>
  </si>
  <si>
    <t>Oblúky 90° 2D/3D  - DN 25</t>
  </si>
  <si>
    <t>Oblúky 90° 2D/3D  - DN 15</t>
  </si>
  <si>
    <t>T-kus 250x250x250</t>
  </si>
  <si>
    <t>T-kus 250x250x125</t>
  </si>
  <si>
    <t>T-kus 250x250x100</t>
  </si>
  <si>
    <t>T-kus 80x80x65</t>
  </si>
  <si>
    <t>T-kus 65x65x65</t>
  </si>
  <si>
    <t>T-kus 65x65x32</t>
  </si>
  <si>
    <t>T-kus 50x50x25</t>
  </si>
  <si>
    <t>- DN 125 x DN 100</t>
  </si>
  <si>
    <t>- DN 125 x DN 80</t>
  </si>
  <si>
    <t>- DN 80 x DN 65</t>
  </si>
  <si>
    <t>- DN 65 x DN 40</t>
  </si>
  <si>
    <t>- DN 200 - Plošná izolácia  hr. 19 mm</t>
  </si>
  <si>
    <t>- DN 100 - hadicová izolácia hr. 19 mm</t>
  </si>
  <si>
    <t>- DN 65 - hadicová izolácia hr. 19 mm</t>
  </si>
  <si>
    <t>- DN 50 - hadicová izolácia hr. 19 mm</t>
  </si>
  <si>
    <t>Páska 3mm x 100mm x 10m</t>
  </si>
  <si>
    <t>Oceľové závesné objímky - tažké potrubia - priemer DN 200 + 19 mm izol.</t>
  </si>
  <si>
    <t>Oceľové závesné objímky - tažké potrubia - priemer DN 200 + gumová antivibračná vložka</t>
  </si>
  <si>
    <t>Oceľové závesné objímky - tažké potrubia - priemer DN 150 + gumová antivibračná vložka</t>
  </si>
  <si>
    <t>Oceľové závesné objímky - tažké potrubia - priemer DN 100 + 19 mm izol.</t>
  </si>
  <si>
    <t>Oceľové závesné objímky - tažké potrubia - priemer DN 100 + gumová antivibračná vložka</t>
  </si>
  <si>
    <t>Oceľové závesné objímky - tažké potrubia - priemer DN 80 + gumová antivibračná vložka</t>
  </si>
  <si>
    <t>Oceľové závesné objímky - tažké potrubia - priemer DN 65 + gumová antivibračná vložka</t>
  </si>
  <si>
    <t>Oceľové závesné objímky - tažké potrubia - priemer DN 50 + gumová antivibračná vložka</t>
  </si>
  <si>
    <t>Oceľové závesné objímky - tažké potrubia - priemer DN 32 + gumová antivibračná vložka</t>
  </si>
  <si>
    <t>Oceľové závesné objímky - tažké potrubia - priemer DN 25 + gumová antivibračná vložka</t>
  </si>
  <si>
    <t>Oceľové závesné objímky - tažké potrubia - priemer DN 15 + gumová antivibračná vložka</t>
  </si>
  <si>
    <t>Oceľové nosníky, konzoly, uchyty potrubia</t>
  </si>
  <si>
    <t>Armatúry –Ľadová plocha (Chladená memrznúca zmes)</t>
  </si>
  <si>
    <t>Armatúry</t>
  </si>
  <si>
    <t>Potrubný rozvod chladenej zmesi je navrhovaný pre médium voda a zmes monopropylenglykolu 37 %,</t>
  </si>
  <si>
    <t>ktorý pracuje s teplotným spádom -11 °C  až -7 °C. Otvárací pretlak poistného ventilu 450 kPa.</t>
  </si>
  <si>
    <t>Minimálna tlaková trieda potrubia, armatúr a spojov je 600 kPa.</t>
  </si>
  <si>
    <t>Uzatváracie klapky prírubové / medziprírubové</t>
  </si>
  <si>
    <t>Uzatváracia klapka pre chemický priemysel, s prstencovou manžetou pre teploty -11°C. S ručnou pákou, ručnou</t>
  </si>
  <si>
    <t>ručnou prevodovkou, ručným kolieskom a s  telesom s prírubovými okami so závitom (T3/T4)</t>
  </si>
  <si>
    <t>Spätná klapka s dvojkrídlovou klapkou s pružinou prírubové / medziprírubové</t>
  </si>
  <si>
    <t>Medziprírubová spätná klapka. Jednodielne prstencové teleso na dlhú prevádzkovú bezpečnosť  s antikoróznu ochranou</t>
  </si>
  <si>
    <t xml:space="preserve">Dvojlopatkový tanier klapky.  </t>
  </si>
  <si>
    <t>Filter prírubový</t>
  </si>
  <si>
    <t>Sitko z nehrdzavejúcej ocele, vypúšťacia skrutka</t>
  </si>
  <si>
    <t>Kompenzátor prírubové / medziprírubové</t>
  </si>
  <si>
    <t>Na elimináciu teplotných dilatácií, tlmenia vibrácií, chvení, hlučnosti v potrubných systémoch.</t>
  </si>
  <si>
    <t>Poistné ventily  / závitové armatúry</t>
  </si>
  <si>
    <t>-DN 25  (1") / otvárací tlak 450 kPa</t>
  </si>
  <si>
    <t>Guľový kohút   / závitové armatúry</t>
  </si>
  <si>
    <t>- vypúštací ventil 1" + nástavec na hadicu</t>
  </si>
  <si>
    <t>Filter   / závitové armatúry</t>
  </si>
  <si>
    <t>Prírubový spoj PN10/PN16 (príruba, protipríruba,tesnenie, skrutky, matice, vejárové podložky)</t>
  </si>
  <si>
    <t>Závitové spoje (2 x závit, tesnenie, závitové fitingy,…)</t>
  </si>
  <si>
    <t>Mechanický tlakomer  d100 (0 do 600 kPa) s tlmiacou tekutinov- glycerín, M20x1.5</t>
  </si>
  <si>
    <t>Mechanický teplomer, (-20 °c až +60 °c), celonerezový, d100</t>
  </si>
  <si>
    <t>-jímka pre teplomer vonkajší závit G 1/2"</t>
  </si>
  <si>
    <t>FS</t>
  </si>
  <si>
    <t>Spínače prietoku</t>
  </si>
  <si>
    <t>Návarky pre spínač prietoku (špecifikácia podľa výrobcu chladiaceho zariadenia)</t>
  </si>
  <si>
    <t>Centrická uzatváracia klapka pre chemický priemysel, s prstencovou manžetou. S ručnou pákou, ručnou</t>
  </si>
  <si>
    <t>ručnou prevodovkou, ručným kolieskom. S telesom s prírubovými okami so závitom (T3/T4)</t>
  </si>
  <si>
    <t>Medziprírubová spätná klapka. Jednodielne prstencové teleso s antikoróznu ochranou</t>
  </si>
  <si>
    <t>Kombinovaný (PICVs) regulačný dvojcestný / trojcestný ventil s prírubovým prípojom,, teplota (-10…+100 °C)</t>
  </si>
  <si>
    <t>-DN80, kvs = 100 m3/h (VENTIL, MONTAŽNA SADA A SERVOPOHON JE DODÁVKA MaR)</t>
  </si>
  <si>
    <t>Trojcestný regulačný ventil  s prírubovým prípojom,, teplota (-10…+100 °C)</t>
  </si>
  <si>
    <t>Ručný regulačný ventil s meracími ventilčekmi , teplota (-10…+100 °C)</t>
  </si>
  <si>
    <t>Poistné ventily   / závitové armatúry</t>
  </si>
  <si>
    <t>-DN 25 / otvárací tlak 450 kPa</t>
  </si>
  <si>
    <t>Kompenzátor -  prírubový</t>
  </si>
  <si>
    <t>Kombinovaný (PICVs) regulačný dvojcestný / trojcestný ventil so závitovým prípojom, teplota (-10…+100 °C)</t>
  </si>
  <si>
    <t>-DN32, (VENTIL, MONTAŽNA SADA A SERVOPOHON JE DODÁVKA MaR)</t>
  </si>
  <si>
    <t>-DN25, (VENTIL, MONTAŽNA SADA A SERVOPOHON JE DODÁVKA MaR)</t>
  </si>
  <si>
    <t>-DN20  (VENTIL, MONTAŽNA SADA A SERVOPOHON JE DODÁVKA MaR)</t>
  </si>
  <si>
    <t>-DN15  (VENTIL, MONTAŽNA SADA A SERVOPOHON JE DODÁVKA MaR)</t>
  </si>
  <si>
    <t>Regulačný dvojcestný / trojcestný ventil so závitovým prípojom, teplota (-10…+100 °C)</t>
  </si>
  <si>
    <t>- prepúštací ventil DN32 (5/4"), nastaviteľný rozsah tlaku (0 až 60 kPa), prietok ( 0  až 6 m3/h)</t>
  </si>
  <si>
    <t>Guľový kohút  / závitové armatúry</t>
  </si>
  <si>
    <t>- autoamatický odvzušnovací ventil 1/2"</t>
  </si>
  <si>
    <t>Pripojovacie CU/pružné potrubie  l= 1000 mm k FC jednotkám</t>
  </si>
  <si>
    <t>- DN 32 (5/4")</t>
  </si>
  <si>
    <t>- DN 25 (1")</t>
  </si>
  <si>
    <r>
      <t>- DN 20</t>
    </r>
    <r>
      <rPr>
        <sz val="11"/>
        <color theme="1"/>
        <rFont val="Calibri"/>
        <family val="2"/>
        <charset val="238"/>
        <scheme val="minor"/>
      </rPr>
      <t xml:space="preserve"> (3/4")</t>
    </r>
  </si>
  <si>
    <t>- DN 15 (1/2")</t>
  </si>
  <si>
    <t>Filter / závitové armatúry</t>
  </si>
  <si>
    <t>- DN 20 ( 3/4")</t>
  </si>
  <si>
    <t>- DN 15 ( 1/2")</t>
  </si>
  <si>
    <t>- DN 65 - 2 1/2"</t>
  </si>
  <si>
    <t>- DN 50 - 2"</t>
  </si>
  <si>
    <t>Mechanický teplomer, (0 °c až +120 °c), celonerezový , d100</t>
  </si>
  <si>
    <t>-nátrubok, vnútorný závit G 1/2" l</t>
  </si>
  <si>
    <t>ktorý pracuje s teplotným spádom +0 °C  až +40 °C. Otvárací pretlak poistného ventilu 450 kPa</t>
  </si>
  <si>
    <t>Centrická uzatváracia klapka pre chemický priemysel, s prstencovou manžetou PFA. S ručnou pákou, ručnou</t>
  </si>
  <si>
    <t>ručnou prevodovkou, ručným kolieskom. S  telesom s prírubovými okami so závitom (T4)</t>
  </si>
  <si>
    <t>Filter  prírubové / medziprírubové</t>
  </si>
  <si>
    <t>PICVs Regulačný dvojcestný / trojcestný ventil s prírubovým / závitovým  prípojom, PN 16, teplota (-10…+100 °C)</t>
  </si>
  <si>
    <t>-TRV DN50, kvs = 28 m3/h (VENTIL, MONTAŽNA SADA A SERVOPOHON JE DODÁVKA MaR)</t>
  </si>
  <si>
    <t>-TRV DN40, kvs = 22 m3/h (VENTIL, MONTAŽNA SADA A SERVOPOHON JE DODÁVKA MaR)</t>
  </si>
  <si>
    <t>-DRV DN50, kvs = 28 m3/h (VENTIL, MONTAŽNA SADA A SERVOPOHON JE DODÁVKA MaR)</t>
  </si>
  <si>
    <t>Automatická uzatváracia klapka  prírubové / medziprírubové</t>
  </si>
  <si>
    <t>- DN 125 (VENTIL, MONTAŽNA SADA A SERVOPOHON JE DODÁVKA MaR)</t>
  </si>
  <si>
    <t>Ručný regulačný ventil s meracími ventilčekmi , teplota (-10…+100 °C)   / závitové armatúry</t>
  </si>
  <si>
    <t>-DN50</t>
  </si>
  <si>
    <t>Kompenzátor -   prírubové / medziprírubové</t>
  </si>
  <si>
    <t>- autoamtický odvzušnovací ventil 1/2"</t>
  </si>
  <si>
    <t>Filter  / závitové armatúry</t>
  </si>
  <si>
    <t>- DN 50 (2 1/2")</t>
  </si>
  <si>
    <t>Ochranná mreža pre snežnú jamu 2800x2200 (presný rozmer zamerať)</t>
  </si>
  <si>
    <t>rozmery 450x1800 (rozmery zamerať po zhotovený snežnej jamy)</t>
  </si>
  <si>
    <t>zaťaženie oceľovej konštrukcie 2000kg</t>
  </si>
  <si>
    <t>Závesné konštrukcie</t>
  </si>
  <si>
    <t>Zaves Z1 (Z1a / Z1b)</t>
  </si>
  <si>
    <t>zavesenie potrubia na strop</t>
  </si>
  <si>
    <t>závitové tyče, plastová krytka, nosníky, konzoly,  kotvy do betónu, nosníková pätka, pätné plechy, fixačný čap,</t>
  </si>
  <si>
    <t>uloženie potrubia, spojovací materiál, hmotnosť závesu 3.3 kg do 24 kg</t>
  </si>
  <si>
    <t>DN 125 – DN 15</t>
  </si>
  <si>
    <t>Zaves Z1c</t>
  </si>
  <si>
    <t>Záves Z2 /Z3</t>
  </si>
  <si>
    <t>zavesenie potrubia na strop a stenu</t>
  </si>
  <si>
    <t>uloženie potrubia, spojovací materiál, hmotnosť závesu  3.6 kg</t>
  </si>
  <si>
    <t>DN 65 – DN 15</t>
  </si>
  <si>
    <t>Záves Z3</t>
  </si>
  <si>
    <t>zavesenie potrubia na stenu</t>
  </si>
  <si>
    <t>uloženie potrubia, spojovací materiál, hmotnosť závesu  4.6 kg</t>
  </si>
  <si>
    <t>DN 100 – DN 15</t>
  </si>
  <si>
    <t>Záves Z4</t>
  </si>
  <si>
    <t>uloženie potrubia, spojovací materiál, hmotnosť závesu  70 kg</t>
  </si>
  <si>
    <t>DN 250 – DN 150</t>
  </si>
  <si>
    <t>Záves Z5</t>
  </si>
  <si>
    <t>uloženie potrubia, spojovací materiál, hmotnosť závesu  68.2</t>
  </si>
  <si>
    <t>Záves Z6a/b</t>
  </si>
  <si>
    <t>zavesenie potrubia podlaha a stena</t>
  </si>
  <si>
    <t>uloženie potrubia, spojovací materiál, hmotnosť závesu  do 68 kg</t>
  </si>
  <si>
    <t>DN 250 – DN 200</t>
  </si>
  <si>
    <t>DN 150 – DN80</t>
  </si>
  <si>
    <t>Záves Z7</t>
  </si>
  <si>
    <t>uloženie potrubia, spojovací materiál, hmotnosť závesu  4.2 kg</t>
  </si>
  <si>
    <t>Záves Z8a/b</t>
  </si>
  <si>
    <t>zavesenie potrubia na a oceľový rám</t>
  </si>
  <si>
    <t>Záves Z8c</t>
  </si>
  <si>
    <t>uloženie potrubia, spojovací materiál, hmotnosť závesu  3.8 kg</t>
  </si>
  <si>
    <t>DN 100 – DN 50</t>
  </si>
  <si>
    <t>Záves Z8d</t>
  </si>
  <si>
    <t>Z9a - KONŠTRUKCIA PRE UCHYTENIE POTRUBIA</t>
  </si>
  <si>
    <t>konštrukcia pre uchytenie potrubia na streche</t>
  </si>
  <si>
    <t>uloženie potrubia, spojovací materiál, hmotnosť závesu  204.5 kg</t>
  </si>
  <si>
    <t>záves Z9b</t>
  </si>
  <si>
    <t>uloženie potrubia, spojovací materiál, hmotnosť závesu  7.9 kg</t>
  </si>
  <si>
    <t>Záves Z10</t>
  </si>
  <si>
    <t>konštrukcia pre uchytenie potrubia -  stupačka</t>
  </si>
  <si>
    <t>12x podložka, 8 x klzné uchytenie potrubia, adapter pre klzne uloženie, hmotnosť závesu 73.8 kg</t>
  </si>
  <si>
    <t>potrubie 2x DN200, 2xDN100, 4xDN65,  1xDN32, 2x DN50, 2x DN65</t>
  </si>
  <si>
    <t>Záves Z11</t>
  </si>
  <si>
    <t>12x podložka, 8 x klzné uchytenie potrubia, adapter pre klzne uloženie, hmotnosť závesu 7.8 kg</t>
  </si>
  <si>
    <t>potrubie 2xDN65,</t>
  </si>
  <si>
    <t>Záves Z12</t>
  </si>
  <si>
    <t>konštrukcia pre uchytenie potrubia stupačka – pevný bod</t>
  </si>
  <si>
    <t>1 x uchytenie potrubia, hmotnosť závesu 138 kg</t>
  </si>
  <si>
    <t>Nemrznúca zmes na  báze MPG (teplota tuhnutia min.-20°C, koncentrácia 38%)</t>
  </si>
  <si>
    <t>lit</t>
  </si>
  <si>
    <t>Chladivo pre chladiace zriadenie (V-100, V-200, V-300)</t>
  </si>
  <si>
    <t>Skúška pevnosti tlakom potrubného rozvodu – ľadovej plochy</t>
  </si>
  <si>
    <t>Skúška tesnosti tlakom potrubného rozvodu chladenie – ľadovej plochy</t>
  </si>
  <si>
    <t>Prepláchnutie okruhu</t>
  </si>
  <si>
    <t>Skúška pevnosti tlakom potrubného rozvodu – rozvod chladiaceho media</t>
  </si>
  <si>
    <t>Skúška pevnosti tlakom potrubného rozvodu vykurovanie SZT</t>
  </si>
  <si>
    <t>Skúška tesnosti tlakom potrubného rozvodu vykurovanie SZT</t>
  </si>
  <si>
    <t>Plnenie systému  pracovnými médiami</t>
  </si>
  <si>
    <t>Úradná skúška VTZ tlakových zariadení pre uvedením do prevádzky</t>
  </si>
  <si>
    <t>Spustenie zariadenia do prevádzky</t>
  </si>
  <si>
    <t>Skúšobná prevádzka zariadenia</t>
  </si>
  <si>
    <t>Akustické meranie hluku</t>
  </si>
  <si>
    <t>Zhotoviteľská dokumentácia (technológie chladenia)</t>
  </si>
  <si>
    <t>Projekt skutočného vyhotovenia profesia</t>
  </si>
  <si>
    <t>Farebné štítky pre označenie potrubí (pracovná látka, tlak, teplota)</t>
  </si>
  <si>
    <t>Kovové štítky pre označenie armatúr</t>
  </si>
  <si>
    <t>POV</t>
  </si>
  <si>
    <t>Prevoz materiálu</t>
  </si>
  <si>
    <t>Presun materiálu a hmôt</t>
  </si>
  <si>
    <t>Zariadenie staveniska</t>
  </si>
  <si>
    <t>Všetky technologické, prípravné práce a obhliadka miesta prác</t>
  </si>
  <si>
    <t>Žeriavnické práce na vyloženie zariadení, materiálu</t>
  </si>
  <si>
    <t>Žeriavnické práce a vizačské práce</t>
  </si>
  <si>
    <t>Montážne lešenie a elektrické plošiny</t>
  </si>
  <si>
    <t>- do pracovnej výšky 5,0 m</t>
  </si>
  <si>
    <t>Prevádzkové zariadenie staveniska</t>
  </si>
  <si>
    <t>Umiestnenie a zaistenie kontajnerov pre odvoz a likvidáciu odpadov</t>
  </si>
  <si>
    <t>Kontajner na skladovanie materiálov, administratívne a údržbárske práce</t>
  </si>
  <si>
    <t>Ohradenie páskou</t>
  </si>
  <si>
    <t>Ostatné</t>
  </si>
  <si>
    <t>Elektromer stavby</t>
  </si>
  <si>
    <t>Strážna služba</t>
  </si>
  <si>
    <t>PU2 - Omietka VC hydrofobizovaná exteriérová, hr. 10 mm</t>
  </si>
  <si>
    <t>PU3 - Omietka VC hydrofobizovaná exteriérová, hr. 10 mm, vrátane stierky s jemným zrnom gletovaná, brúsená imitujúca sadrovú omietku hr. 2-3mm</t>
  </si>
  <si>
    <t>Potiahnutie vnútorných stien sklotextílnou mriežkou s celoplošným prilepením (KZ1, KZ2, PU3, PU4, PU20, PU21)</t>
  </si>
  <si>
    <t>612460276.S</t>
  </si>
  <si>
    <t>PU5 - Vnútorná omietka stien sadrová, hr. 30 mm</t>
  </si>
  <si>
    <t>612460363.R2</t>
  </si>
  <si>
    <t>612460363.R1</t>
  </si>
  <si>
    <t>767.SD1</t>
  </si>
  <si>
    <t>767.SD2</t>
  </si>
  <si>
    <t>767.SD3</t>
  </si>
  <si>
    <t>767.SD4</t>
  </si>
  <si>
    <t>SD1 - Dodávka a montáž - Sanitárna deliaca stena - viď RPD D6 Výkaz sanitárnych stien</t>
  </si>
  <si>
    <t>SD2 - Dodávka a montáž - Sanitárna deliaca stena - viď RPD D6 Výkaz sanitárnych stien</t>
  </si>
  <si>
    <t>SD3 - Dodávka a montáž - Sanitárna deliaca stena - viď RPD D6 Výkaz sanitárnych stien</t>
  </si>
  <si>
    <t>342272031.R</t>
  </si>
  <si>
    <t>Priečky z pórobetónových tvárnic hladkých s objemovou hmotnosťou do 600 kg/m3 hrúbky 100 mm - inštalačná zástena MZ10v, MZ10n</t>
  </si>
  <si>
    <t>342272051.R</t>
  </si>
  <si>
    <t>Priečky z pórobetónových tvárnic hladkých s objemovou hmotnosťou do 600 kg/m3 hrúbky 150 mm - inštalačná zástena MZ15n</t>
  </si>
  <si>
    <t>763.SK1s</t>
  </si>
  <si>
    <t>763.SK1m</t>
  </si>
  <si>
    <t>763.SK1š</t>
  </si>
  <si>
    <t>SK1m - Dodávka a montáž - SDK Priečka požiarna akustická hr. 150 mm - mokrá - viď RPD Kniha skladieb a poznámok</t>
  </si>
  <si>
    <t>SK1s - Dodávka a montáž - SDK Priečka požiarna akustická hr. 150 mm - suchá - viď RPD Kniha skladieb a poznámok</t>
  </si>
  <si>
    <t>SK1š - Dodávka a montáž - SDK predstena WC klzisko hr. 150 mm - špeciál - viď RPD Kniha skladieb a poznámok</t>
  </si>
  <si>
    <t>763.SK2</t>
  </si>
  <si>
    <t>SK2 - Dodávka a montáž - SDK Priečka požiarna akustická hr. 150 mm - zvýšená nosnosť, mokrá - viď RPD Kniha skladieb a poznámok</t>
  </si>
  <si>
    <t>763.SK3m</t>
  </si>
  <si>
    <t>SK3m - Dodávka a montáž - SDK Priečka deliaca neúnosná hr. 150 mm - mokrá - viď RPD Kniha skladieb a poznámok</t>
  </si>
  <si>
    <t>763.SK4</t>
  </si>
  <si>
    <t>SK4 - Dodávka a montáž - SDK Priečka rozšírená hr. 175 mm - suchá - viď RPD Kniha skladieb a poznámok</t>
  </si>
  <si>
    <t>763.SK5</t>
  </si>
  <si>
    <t>SK5 - Dodávka a montáž - SDK Priečka WC klzisko neúnosná hr. 100 mm - špeciál - viď RPD Kniha skladieb a poznámok</t>
  </si>
  <si>
    <t>763.SK21</t>
  </si>
  <si>
    <t>763.SK20</t>
  </si>
  <si>
    <t>763.SK15</t>
  </si>
  <si>
    <t>SK15 - Dodávka a montáž - SDK nadpražie zasklenej steny v multifunkčnej hale 2.NP hr. 150 (310) mm - PO odolnosť EI15 D1 - viď RPD Kniha skladieb a poznámok</t>
  </si>
  <si>
    <t>SK21 - Dodávka a montáž - SDK inštalačná polica za WC šatne športovcov, hrúbka podľa výkresovej časti - zvýšená vlhkosť - viď RPD Kniha skladieb a poznámok</t>
  </si>
  <si>
    <t>SK20 - Dodávka a montáž - SDK obostavba jadra (súvrstvie 100 mm) - viď RPD Kniha skladieb a poznámok</t>
  </si>
  <si>
    <t>763.SK22</t>
  </si>
  <si>
    <t>SK22 - Dodávka a montáž - SDK obostavba jadra v technických miestnostiach 3.NP, PO EI30 D1, hrúbka podľa výkresovej časti - zvýšená vlhkosť - viď RPD Kniha skladieb a poznámok</t>
  </si>
  <si>
    <t>763.SK23</t>
  </si>
  <si>
    <t>763.SK24</t>
  </si>
  <si>
    <t>SK23 - Dodávka a montáž - SDK kastlík inštalačný v strojovni chladu 1.NP, PO EI60 D1, hrúbka 113(130)mm - viď RPD Kniha skladieb a poznámok</t>
  </si>
  <si>
    <t>SK24 - Dodávka a montáž - SDK predstena požiarna - ochrana oceľových stĺpov do výšky 5m, PO EI30 D1, hrúbka 110mm - viď RPD Kniha skladieb a poznámok</t>
  </si>
  <si>
    <t>763.SK25</t>
  </si>
  <si>
    <t>763.SK26</t>
  </si>
  <si>
    <t>SK26 - Dodávka a montáž - SDK obostavba jadra na OK 2.NP, hr. 125 mm PO odolnosť EI30 D1- viď RPD Kniha skladieb a poznámok</t>
  </si>
  <si>
    <t>763.SK28</t>
  </si>
  <si>
    <t>SK28 - Dodávka a montáž - SDK obostavba jadra na OK 2.NP, hr. 125 mm PO odolnosť EI30 D1- viď RPD Kniha skladieb a poznámok</t>
  </si>
  <si>
    <t>763.SK29</t>
  </si>
  <si>
    <t>SK29 - Dodávka a montáž - SDK predstena zosilnená, hr. 125 mm - viď RPD Kniha skladieb a poznámok</t>
  </si>
  <si>
    <t>763.SK30</t>
  </si>
  <si>
    <t>763.SK31m</t>
  </si>
  <si>
    <t>SK31m - Dodávka a montáž - SDK predstena WC imobil hr. 125-130mm - mokrá - viď RPD Kniha skladieb a poznámok</t>
  </si>
  <si>
    <t>763.SK31š</t>
  </si>
  <si>
    <t>SK31š - Dodávka a montáž - Predstena WC klzisko hr. 125-130mm - špeciál - viď RPD Kniha skladieb a poznámok</t>
  </si>
  <si>
    <t>763.SK32m</t>
  </si>
  <si>
    <t>SK30 - Dodávka a montáž - SDK predstena medzi klziskom a ubytovaním požiarna hr. 100mm - mokrá, PO odolnosť EI15 D1 a EI30 D1- viď RPD Kniha skladieb a poznámok</t>
  </si>
  <si>
    <t>SK32m - Dodávka a montáž - SDK predstena WC imobil hr. 80mm - stenčená mokrá, PO odolnosť EI30 D1 - viď RPD Kniha skladieb a poznámok</t>
  </si>
  <si>
    <t>763.SK39</t>
  </si>
  <si>
    <t>SK39 - Dodávka a montáž - SDK inštalačná stena za WC - vysoká 1.NP hr. 100mm - viď RPD Kniha skladieb a poznámok</t>
  </si>
  <si>
    <t>763.SK40</t>
  </si>
  <si>
    <t>SK40 - Dodávka a montáž - SDK inštalačná predstena za pisoármi 2.NP hr. 75mm - viď RPD Kniha skladieb a poznámok</t>
  </si>
  <si>
    <t>763.SK41</t>
  </si>
  <si>
    <t>SK41 - Dodávka a montáž - SDK obostavba vybavenia elektro 1.NP hr. 125mm - viď RPD Kniha skladieb a poznámok</t>
  </si>
  <si>
    <t>763.SK42</t>
  </si>
  <si>
    <t>SK42 - Dodávka a montáž - SDK obostavba jadra - úzka 1.NP hr. 75mm - viď RPD Kniha skladieb a poznámok</t>
  </si>
  <si>
    <t>763.SK43</t>
  </si>
  <si>
    <t>SK43 - Dodávka a montáž - SDK obostavba jadra - vodorovné profily - vysoká 1.NP hr. 100mm - viď RPD Kniha skladieb a poznámok</t>
  </si>
  <si>
    <t>763.SK44</t>
  </si>
  <si>
    <t>SK44 - Dodávka a montáž - SDK predstena v ostení multifunkčnej haly hr. 125(63)mm - viď RPD Kniha skladieb a poznámok</t>
  </si>
  <si>
    <t>763.SK50</t>
  </si>
  <si>
    <t>763.SK51m</t>
  </si>
  <si>
    <t>SK51m - Dodávka a montáž - SDK predstena v ostení multifunkčnej haly hr. 125(63)mm - viď RPD Kniha skladieb a poznámok</t>
  </si>
  <si>
    <t>SK50 - Dodávka a montáž - SDK inštalačná stena za umývadlami, hrúbka viď výkresová časť - viď RPD Kniha skladieb a poznámok</t>
  </si>
  <si>
    <t>763.SK51š</t>
  </si>
  <si>
    <t>SK51š - Dodávka a montáž - SDK inštalačná stena za WC klzisko,  hrúbka viď výkresová časť - viď RPD Kniha skladieb a poznámok</t>
  </si>
  <si>
    <t>763.SK60</t>
  </si>
  <si>
    <t>763.SK70</t>
  </si>
  <si>
    <t>SK70 - Dodávka a montáž - SDK protipožiarna ochrana oceľového stĺpa - viď RPD Kniha skladieb a poznámok</t>
  </si>
  <si>
    <t>SK60 - Dodávka a montáž - SDK nadpražie dverí pri tribúne klziska 2.NP - viď RPD Kniha skladieb a poznámok</t>
  </si>
  <si>
    <t>763.SK71</t>
  </si>
  <si>
    <t>763.SK75</t>
  </si>
  <si>
    <t>SK71 - Dodávka a montáž - SDK protipožiarna ochrana oceľových stĺpov WC imobil a WC klzisko - viď RPD Kniha skladieb a poznámok</t>
  </si>
  <si>
    <t>SK75 - Dodávka a montáž - SDK priečka požiarna, akustická hr. 250mm - suchá, so zapusteným oceľ.stĺpom a stužidlom, PO odolnosť EI15 D1 (R15D1)- viď RPD Kniha skladieb a poznámok</t>
  </si>
  <si>
    <t>SK76 - Dodávka a montáž - SDK priečka požiarna, akustická hr. 250mm - suchá, so zapusteným oceľ.stĺpom a stužidlom, PO odolnosť EI15 D1 (R15D1)- viď RPD Kniha skladieb a poznámok</t>
  </si>
  <si>
    <t>763.SK76</t>
  </si>
  <si>
    <t>763.SK80</t>
  </si>
  <si>
    <t>SK80 - Dodávka a montáž - Nosná konštrukcia pre hadicové navijaky - viď RPD Kniha skladieb a poznámok</t>
  </si>
  <si>
    <t>763.SK81</t>
  </si>
  <si>
    <t>SK81 - Dodávka a montáž - Nosný box pre hadicový navijak (hydrant)- viď RPD Kniha skladieb a poznámok</t>
  </si>
  <si>
    <t>763.SK82</t>
  </si>
  <si>
    <t>SK82 - Dodávka a montáž - Obostavba HUP - hlavného uzáveru plynu - viď RPD Kniha skladieb a poznámok</t>
  </si>
  <si>
    <t>763.PK1s</t>
  </si>
  <si>
    <t>PK1s - Dodávka a montáž - Podhľad SDK požiarny EI15 D1- suchý - viď RPD Kniha skladieb a poznámok</t>
  </si>
  <si>
    <t>763.PK1m</t>
  </si>
  <si>
    <t>PK1m - Dodávka a montáž - Podhľad SDK požiarny EI15 D1- mokrý - viď RPD Kniha skladieb a poznámok</t>
  </si>
  <si>
    <t>763.PK2</t>
  </si>
  <si>
    <t>763.PK3</t>
  </si>
  <si>
    <t>763.PK4</t>
  </si>
  <si>
    <t>PK4 - Dodávka a montáž - Podhľad SDK akustický - mokrý - viď RPD Kniha skladieb a poznámok</t>
  </si>
  <si>
    <t>PK2 - Dodávka a montáž - Podhľad SDK WC imobil - viď RPD Kniha skladieb a poznámok</t>
  </si>
  <si>
    <t>PK3 - Dodávka a montáž - Podhľad SDK WC klzisko- viď RPD Kniha skladieb a poznámok</t>
  </si>
  <si>
    <t>763.PK30s</t>
  </si>
  <si>
    <t>PK30s - Dodávka a montáž - Podhľad SDK samonosný požiarny - ubytovanie - suchý - viď RPD Kniha skladieb a poznámok</t>
  </si>
  <si>
    <t>763.PK30m</t>
  </si>
  <si>
    <t>PK30m - Dodávka a montáž - Podhľad SDK samonosný požiarny - ubytovanie - mokrý - viď RPD Kniha skladieb a poznámok</t>
  </si>
  <si>
    <t>763.PK31</t>
  </si>
  <si>
    <t>PK31 - Dodávka a montáž - Podhľad SDK samonosný požiarny PO odolnosť EI15 D1 - chodba ubytovanie - viď RPD Kniha skladieb a poznámok</t>
  </si>
  <si>
    <t>763.PK32</t>
  </si>
  <si>
    <t>PK32 - Dodávka a montáž - Podhľad SDK krycí - pred výťahom 2.NP - viď RPD Kniha skladieb a poznámok</t>
  </si>
  <si>
    <t>PU70 - Ochranný hydroizolačný náter žb stien v technických miestnostiach - ochranný náter systémový odolný ostreku a stekaniu vody 2x</t>
  </si>
  <si>
    <t>Kontaktný zatepľovací systém z minerálnej vlny hr. 100 mm, skrutkovacie kotvy  (KZ1, PE1)</t>
  </si>
  <si>
    <t>PE3 - Dodávka a montáž - Podhľad strojovne chladenia a ľadára z EPS 150S hr. 180 mm, celoplošné lepenie</t>
  </si>
  <si>
    <t>625.PE3</t>
  </si>
  <si>
    <t>625.PE2</t>
  </si>
  <si>
    <t>PE2 - Dodávka a montáž - Podhľad pod VIP kukaňou z kamennej vlny hr. 200 mm, celoplošné lepenie</t>
  </si>
  <si>
    <t>PE1a - Dodávka a montáž - Podhľad pod tribúnou klziska hr. 100 mm, celoplošné lepenie</t>
  </si>
  <si>
    <t>625.PE1a</t>
  </si>
  <si>
    <t>625.PE1b</t>
  </si>
  <si>
    <t>PE1b - Dodávka a montáž - Podhľad pod tribúnou klziska - čelo hr. 40 mm, celoplošné lepenie</t>
  </si>
  <si>
    <t>625.PE3-V</t>
  </si>
  <si>
    <t>PE3 - Dodávka a montáž - Podhľad z akustickej pohltivej peny hr. 70 mm, celoplošné lepenie</t>
  </si>
  <si>
    <t>Izolácia proti zemnej vlhkosti a povrchovej vodeI 2-zložkovou stierkou hydroizolačnou minerálnou pružnou hr. 2 mm na ploche zvislej (PU20, PU21)</t>
  </si>
  <si>
    <t>Montáž lešenia ľahkého pracovného radového s podlahami šírky od 0,80 do 1,00 m, výšky do 10 m</t>
  </si>
  <si>
    <t>Príplatok za prvý a každý ďalší i začatý mesiac použitia lešenia ľahkého pracovného radového s podlahami šírky od 0,80 do 1,00 m, výšky do 10 m</t>
  </si>
  <si>
    <t>Demontáž lešenia ľahkého pracovného radového s podlahami šírky nad 0,80 do 1,00 m, výšky do 10 m</t>
  </si>
  <si>
    <t>Lešenie ľahké pracovné pomocné s výškou lešeňovej podlahy nad 2,50 do 3,5 m</t>
  </si>
  <si>
    <t>Čistenie budov umývaním vonkajších plôch okien a dverí</t>
  </si>
  <si>
    <t>941941031.S</t>
  </si>
  <si>
    <t>941941191.S</t>
  </si>
  <si>
    <t>941941831.S</t>
  </si>
  <si>
    <t>941955004.S</t>
  </si>
  <si>
    <t>952901110.S</t>
  </si>
  <si>
    <t>Výťah</t>
  </si>
  <si>
    <t xml:space="preserve">    PS1 - Výťah</t>
  </si>
  <si>
    <t>V1 - Dodávka a montáž Výťah umiestnený v žb šachte - osobný elektrický, PW08/10-19, v30kg / 8 osôb, vnútorné rozmery 1625x1800mm, rozmery kabíny 1100x1400x2100mm, počet staníc 2, počet nástupísk 2,  počet šachtových dverí 2 (900x2000mm), výkon el.motora 4 kW - viď RPD Technická správa výťahu</t>
  </si>
  <si>
    <t>PU1 - Vnútorná omietka stien a stropov sadrová, hr. 10 mm</t>
  </si>
  <si>
    <t>13,09+16,25</t>
  </si>
  <si>
    <t>612460272.R</t>
  </si>
  <si>
    <t>784451461.R</t>
  </si>
  <si>
    <t>Maľby z maliarskych zmesí práškových, ručne nanášané tónované s bielym stropom jednonásobné  jemnozrnný podklad výšky do 3,80 m, vrátane prípravy podkladu  (PU1)</t>
  </si>
  <si>
    <t>SK25 - Dodávka a montáž - SDK obostavba technického medzipriestoru 3.NP, podhľad m2.18a, m2.18b, hrúbka podľa výkresovej časti - viď RPD Kniha skladieb a poznámok</t>
  </si>
  <si>
    <t>763.PK50</t>
  </si>
  <si>
    <t>PK50 - Dodávka a montáž - SDK obalenie VZT komory v požiarnom podhľade - viď RPD Kniha skladieb a poznámok</t>
  </si>
  <si>
    <t>625.PE50</t>
  </si>
  <si>
    <t>Potiahnutie podhľadov sklotextílnou mriežkou s celoplošným prilepením (S5b, S5c, PE1, PE2, PE3, PE50)</t>
  </si>
  <si>
    <t>PE50 - Dodávka a montáž - Podhľad exteriérový z minerálnej vlny hr. 100 mm, celoplošné lepenie</t>
  </si>
  <si>
    <t>Vonkajšia omietka stien pastovitá silikónová roztieraná, hr. 3 mm + designová stierka imitujúca pohľadový betón, zrno ~0,2mm - systémová 2x 1,5mm, vrátane brúsenia povrchu do finálnej podoby pre imitáciu pohľadového betónu a impregnácie povrchu matným priehľadným náterom (SS30, S5b, S5c, PE1, PE2, PE50)</t>
  </si>
  <si>
    <t>Náter farbami ekologickými riediteľnými vodou SADAKRINOM bielym pre náter sadrokartón. stropov 2x</t>
  </si>
  <si>
    <t xml:space="preserve">Spracoval:                  </t>
  </si>
  <si>
    <t>SD4+SD5 - Dodávka a montáž - Sanitárna deliaca stena - viď RPD D6 Výkaz sanitárnych stien</t>
  </si>
  <si>
    <t>Z46 - Dodávka a montáž - Oceľový rosť nad snežnou jamou v miestnosti 1.03 Technológia chladenia</t>
  </si>
  <si>
    <t>Dd4 - Dodávka a montáž - Interiérové drevené dvere jednokrídlové, stavebný otvor: 700/2020mm, vrátane zárubne- viď RPD D4 Výkaz interiérových dverí</t>
  </si>
  <si>
    <t>D11 - Dodávka a montáž - Interiérové dvere oceľové jednokrídlové, stavebný otvor: 900/2020mm, vrátane zárubne - viď RPD D4 Výkaz interiérových dverí</t>
  </si>
  <si>
    <t>AL12 - Dodávka a montáž - Interiérová zasklená hliníková stena 11130/2600mm, 2x dvojkrídlové dvere 1800/2500mm, požadovaný súčiniteľ prestupu tepla: Uwmax=0,85W/m2.K okennej a dvernej konštrukcie ako celku -pri dodržaní tohto parametru výplňovej konštrukcie ako celku je možná dodávka výrobkov aj s iným typom zasklenia - viď RPD D3 Výkaz interiérových zasklených stien a dverí</t>
  </si>
  <si>
    <t>AL1a - Dodávka a montáž - Interiérové dvere hliníkové dvojkrídlové 2200/2500mm, požadovaný súčiniteľ prestupu tepla: Uwmax=0,85W/m2.K okennej a dvernej konštrukcie ako celku -pri dodržaní tohto parametru výplňovej konštrukcie ako celku je možná dodávka výrobkov aj s iným typom zasklenia - viď RPD D3 Výkaz interiérových zasklených stien a dverí</t>
  </si>
  <si>
    <t>OV32 - Dodávka a montáž - Polozapustené kontajnery na zber odpadu - 2x ZKO 5m3, 1x Papier 5 m3, 1x Plasty 5 m3, 1x BRKO 2m3, 1x Sklo 2,4m3, vrátane výkopu - 41,86 m3 s presunom a uložením na skládku, bet.zámková dlažba hr. 60mm - 20,47 m2, vrátane podkladného lôžka ŠD fr. 0-4mm - hr. 20 mm, zhutnenej ŠD fr. 0-32mm - hr. 100 mm, zásypu jamy zhutnenou ŠD fr. 0-32mm - hr. 1420 mm, lôžka zo zhutnenej ŠD fr. 0-32mm - hr. 150 mm</t>
  </si>
  <si>
    <t>449170000900.R</t>
  </si>
  <si>
    <t>Dodávka a montáž - Prenosný hasiaci prístroj práškový P6Če 6 kg, 21A, vrátane držiaku a piktogramu</t>
  </si>
  <si>
    <t>PS3</t>
  </si>
  <si>
    <t>22VK600/700 pravý</t>
  </si>
  <si>
    <t>Oceľové vykurovacie doskové teleso Korad, US Steel Košice dvojité s dvomi dodatkovými plochami a krytmi , stav. Výška H=600mm, dĺžka 700mm, alebo ekvivalentné</t>
  </si>
  <si>
    <t>22VK600/900 pravý</t>
  </si>
  <si>
    <t>Oceľové vykurovacie doskové teleso Korad, US Steel Košice dvojité s dvomi dodatkovými plochami a krytmi , stav. Výška H=600mm, dĺžka 900mm, alebo ekvivalentné</t>
  </si>
  <si>
    <t>Oceľové vykurovacie doskové teleso Korad, US Steel Košice dvojité s dvomi dodatkovými plochami a krytmi , stav. Výška H=600mm, dĺžka 1200mm, alebo ekvivalentné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</si>
</sst>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 #,##0.00\ &quot;€&quot;_-;\-* #,##0.00\ &quot;€&quot;_-;_-* &quot;-&quot;??\ &quot;€&quot;_-;_-@_-"/>
    <numFmt numFmtId="164" formatCode="_-* #,##0.00_-;\-* #,##0.00_-;_-* &quot;-&quot;??_-;_-@_-"/>
    <numFmt numFmtId="165" formatCode="#,##0.000;\-#,##0.000"/>
    <numFmt numFmtId="166" formatCode="#,##0.000\ _€;\-#,##0.000\ _€"/>
    <numFmt numFmtId="167" formatCode="#,##0.00000_ ;\-#,##0.00000\ "/>
    <numFmt numFmtId="168" formatCode="#,##0.00000"/>
    <numFmt numFmtId="169" formatCode="#,##0.00%"/>
    <numFmt numFmtId="170" formatCode="dd\.mm\.yyyy"/>
    <numFmt numFmtId="171" formatCode="#,##0.000_ ;\-#,##0.000\ "/>
    <numFmt numFmtId="172" formatCode="0.000"/>
    <numFmt numFmtId="173" formatCode="#,##0.00_ ;\-#,##0.00\ "/>
    <numFmt numFmtId="174" formatCode="#,##0.000"/>
    <numFmt numFmtId="175" formatCode="#,##0.0000\ _€;\-#,##0.0000\ _€"/>
    <numFmt numFmtId="176" formatCode="#,##0.00000;\-#,##0.00000"/>
    <numFmt numFmtId="177" formatCode="0.0000"/>
    <numFmt numFmtId="178" formatCode="0.00000"/>
    <numFmt numFmtId="179" formatCode="#,##0.00\ &quot;€&quot;"/>
    <numFmt numFmtId="180" formatCode="#,##0.0"/>
    <numFmt numFmtId="181" formatCode="#,##0.0000"/>
    <numFmt numFmtId="182" formatCode="#,##0.00\ [$€-1]"/>
    <numFmt numFmtId="183" formatCode="#\ ##0.000"/>
    <numFmt numFmtId="184" formatCode="#\ ##0.00"/>
    <numFmt numFmtId="185" formatCode="d&quot;.&quot;m&quot;.&quot;yyyy"/>
    <numFmt numFmtId="186" formatCode="[$-41B]#,##0.00"/>
    <numFmt numFmtId="187" formatCode="[$-41B]General"/>
    <numFmt numFmtId="188" formatCode="[$-41B]0.00"/>
    <numFmt numFmtId="189" formatCode="0.0"/>
    <numFmt numFmtId="190" formatCode="[$-41B]#,##0.00&quot;     &quot;;[$-41B]&quot;-&quot;#,##0.00&quot;     &quot;"/>
  </numFmts>
  <fonts count="254">
    <font>
      <sz val="11"/>
      <color theme="1"/>
      <name val="Calibri"/>
      <family val="2"/>
      <charset val="238"/>
      <scheme val="minor"/>
    </font>
    <font>
      <sz val="8"/>
      <name val="MS Sans Serif"/>
      <charset val="1"/>
    </font>
    <font>
      <sz val="8"/>
      <name val="Arial CE"/>
      <family val="2"/>
      <charset val="238"/>
    </font>
    <font>
      <sz val="7"/>
      <name val="Arial CE"/>
      <family val="2"/>
      <charset val="238"/>
    </font>
    <font>
      <b/>
      <sz val="9"/>
      <name val="Arial CE"/>
      <family val="2"/>
      <charset val="238"/>
    </font>
    <font>
      <sz val="9"/>
      <name val="Arial CE"/>
      <family val="2"/>
      <charset val="238"/>
    </font>
    <font>
      <sz val="10"/>
      <name val="Arial CE"/>
      <family val="2"/>
      <charset val="238"/>
    </font>
    <font>
      <b/>
      <sz val="11"/>
      <color indexed="18"/>
      <name val="Arial CE"/>
      <family val="2"/>
      <charset val="238"/>
    </font>
    <font>
      <b/>
      <sz val="10"/>
      <color indexed="18"/>
      <name val="Arial CE"/>
      <family val="2"/>
      <charset val="238"/>
    </font>
    <font>
      <b/>
      <sz val="11"/>
      <name val="Arial CE"/>
      <family val="2"/>
      <charset val="238"/>
    </font>
    <font>
      <b/>
      <sz val="14"/>
      <name val="Arial CE"/>
      <family val="2"/>
      <charset val="238"/>
    </font>
    <font>
      <sz val="8"/>
      <name val="Arial CYR"/>
      <charset val="238"/>
    </font>
    <font>
      <i/>
      <sz val="8"/>
      <color indexed="12"/>
      <name val="Arial CE"/>
      <family val="2"/>
      <charset val="238"/>
    </font>
    <font>
      <sz val="8"/>
      <name val="Arial CE"/>
      <family val="2"/>
      <charset val="238"/>
    </font>
    <font>
      <b/>
      <sz val="9"/>
      <name val="Arial CE"/>
      <family val="2"/>
      <charset val="238"/>
    </font>
    <font>
      <sz val="9"/>
      <name val="Arial CE"/>
      <family val="2"/>
      <charset val="238"/>
    </font>
    <font>
      <u/>
      <sz val="11"/>
      <color theme="10"/>
      <name val="Calibri"/>
      <family val="2"/>
      <charset val="238"/>
      <scheme val="minor"/>
    </font>
    <font>
      <sz val="8"/>
      <name val="Arial CE"/>
      <family val="2"/>
    </font>
    <font>
      <sz val="8"/>
      <color rgb="FFFFFFFF"/>
      <name val="Arial CE"/>
      <family val="2"/>
      <charset val="238"/>
    </font>
    <font>
      <sz val="8"/>
      <color rgb="FF3366FF"/>
      <name val="Arial CE"/>
      <family val="2"/>
      <charset val="238"/>
    </font>
    <font>
      <b/>
      <sz val="14"/>
      <name val="Arial CE"/>
      <family val="2"/>
      <charset val="238"/>
    </font>
    <font>
      <sz val="10"/>
      <color rgb="FF969696"/>
      <name val="Arial CE"/>
      <family val="2"/>
      <charset val="238"/>
    </font>
    <font>
      <sz val="10"/>
      <name val="Arial CE"/>
      <family val="2"/>
      <charset val="238"/>
    </font>
    <font>
      <b/>
      <sz val="11"/>
      <name val="Arial CE"/>
      <family val="2"/>
      <charset val="238"/>
    </font>
    <font>
      <b/>
      <sz val="10"/>
      <name val="Arial CE"/>
      <family val="2"/>
      <charset val="238"/>
    </font>
    <font>
      <b/>
      <sz val="10"/>
      <color rgb="FF969696"/>
      <name val="Arial CE"/>
      <family val="2"/>
      <charset val="238"/>
    </font>
    <font>
      <b/>
      <sz val="12"/>
      <name val="Arial CE"/>
      <family val="2"/>
      <charset val="238"/>
    </font>
    <font>
      <b/>
      <sz val="10"/>
      <color rgb="FF46464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sz val="18"/>
      <color theme="10"/>
      <name val="Wingdings 2"/>
      <family val="1"/>
      <charset val="2"/>
    </font>
    <font>
      <sz val="11"/>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0"/>
      <color rgb="FF003366"/>
      <name val="Arial CE"/>
      <family val="2"/>
      <charset val="238"/>
    </font>
    <font>
      <b/>
      <sz val="10"/>
      <color rgb="FF003366"/>
      <name val="Arial CE"/>
      <family val="2"/>
      <charset val="238"/>
    </font>
    <font>
      <b/>
      <sz val="11"/>
      <color rgb="FF003366"/>
      <name val="Arial CE"/>
      <family val="2"/>
      <charset val="238"/>
    </font>
    <font>
      <sz val="10"/>
      <name val="Arial CE"/>
      <family val="2"/>
    </font>
    <font>
      <sz val="10"/>
      <color theme="1"/>
      <name val="Calibri"/>
      <family val="2"/>
      <charset val="238"/>
      <scheme val="minor"/>
    </font>
    <font>
      <sz val="12"/>
      <color rgb="FF003366"/>
      <name val="Arial CE"/>
      <family val="2"/>
      <charset val="238"/>
    </font>
    <font>
      <b/>
      <sz val="12"/>
      <color rgb="FF003366"/>
      <name val="Arial CE"/>
      <family val="2"/>
      <charset val="238"/>
    </font>
    <font>
      <b/>
      <sz val="12"/>
      <color rgb="FFFF0000"/>
      <name val="Arial CE"/>
      <family val="2"/>
      <charset val="238"/>
    </font>
    <font>
      <sz val="12"/>
      <color rgb="FFFF0000"/>
      <name val="Arial CE"/>
      <family val="2"/>
      <charset val="238"/>
    </font>
    <font>
      <b/>
      <sz val="14"/>
      <color rgb="FF000000"/>
      <name val="Calibri1"/>
      <charset val="238"/>
    </font>
    <font>
      <sz val="12"/>
      <name val="Arial CE"/>
      <family val="2"/>
    </font>
    <font>
      <sz val="8"/>
      <color rgb="FF002060"/>
      <name val="Arial CE"/>
      <family val="2"/>
    </font>
    <font>
      <sz val="8"/>
      <color indexed="18"/>
      <name val="Arial CE"/>
      <family val="2"/>
      <charset val="238"/>
    </font>
    <font>
      <sz val="7"/>
      <color rgb="FF969696"/>
      <name val="Arial CE"/>
      <family val="2"/>
      <charset val="238"/>
    </font>
    <font>
      <sz val="8"/>
      <name val="MS Sans Serif"/>
      <charset val="238"/>
    </font>
    <font>
      <sz val="10"/>
      <name val="Arial"/>
      <family val="2"/>
      <charset val="238"/>
    </font>
    <font>
      <sz val="8"/>
      <name val="Calibri"/>
      <family val="2"/>
      <charset val="238"/>
    </font>
    <font>
      <sz val="8"/>
      <name val="MS Sans Serif"/>
      <family val="2"/>
      <charset val="238"/>
    </font>
    <font>
      <sz val="8"/>
      <color rgb="FFFF0000"/>
      <name val="Arial CE"/>
      <family val="2"/>
      <charset val="238"/>
    </font>
    <font>
      <b/>
      <sz val="12"/>
      <color rgb="FF800000"/>
      <name val="Arial CE"/>
      <family val="2"/>
      <charset val="238"/>
    </font>
    <font>
      <b/>
      <sz val="14"/>
      <name val="Arial CE"/>
      <family val="2"/>
      <charset val="238"/>
    </font>
    <font>
      <sz val="10"/>
      <color rgb="FF969696"/>
      <name val="Arial CE"/>
      <family val="2"/>
      <charset val="238"/>
    </font>
    <font>
      <sz val="10"/>
      <name val="Arial CE"/>
      <family val="2"/>
      <charset val="238"/>
    </font>
    <font>
      <b/>
      <sz val="10"/>
      <name val="Arial CE"/>
      <family val="2"/>
      <charset val="238"/>
    </font>
    <font>
      <b/>
      <sz val="12"/>
      <color rgb="FF960000"/>
      <name val="Arial CE"/>
      <family val="2"/>
      <charset val="238"/>
    </font>
    <font>
      <sz val="10"/>
      <color rgb="FFFFFFFF"/>
      <name val="Arial CE"/>
      <family val="2"/>
      <charset val="238"/>
    </font>
    <font>
      <sz val="8"/>
      <color rgb="FFFFFFFF"/>
      <name val="Arial CE"/>
      <family val="2"/>
      <charset val="238"/>
    </font>
    <font>
      <b/>
      <sz val="12"/>
      <name val="Arial CE"/>
      <family val="2"/>
      <charset val="238"/>
    </font>
    <font>
      <b/>
      <sz val="10"/>
      <color rgb="FF464646"/>
      <name val="Arial CE"/>
      <family val="2"/>
      <charset val="238"/>
    </font>
    <font>
      <sz val="8"/>
      <color theme="0" tint="-0.499984740745262"/>
      <name val="Arial CE"/>
      <family val="2"/>
      <charset val="238"/>
    </font>
    <font>
      <sz val="10"/>
      <color theme="0" tint="-0.499984740745262"/>
      <name val="Arial CE"/>
      <family val="2"/>
      <charset val="238"/>
    </font>
    <font>
      <sz val="8"/>
      <color indexed="12"/>
      <name val="Arial CE"/>
      <family val="2"/>
      <charset val="238"/>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sz val="10"/>
      <color rgb="FF464646"/>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sz val="10"/>
      <color rgb="FFFFFFFF"/>
      <name val="Arial CE"/>
      <family val="2"/>
      <charset val="238"/>
    </font>
    <font>
      <sz val="8"/>
      <color rgb="FFFFFFFF"/>
      <name val="Arial CE"/>
      <family val="2"/>
      <charset val="238"/>
    </font>
    <font>
      <b/>
      <sz val="12"/>
      <name val="Arial CE"/>
      <family val="2"/>
      <charset val="238"/>
    </font>
    <font>
      <b/>
      <sz val="10"/>
      <color rgb="FF464646"/>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b/>
      <sz val="11"/>
      <color theme="1"/>
      <name val="Arial CE"/>
      <family val="2"/>
      <charset val="238"/>
    </font>
    <font>
      <b/>
      <sz val="14"/>
      <name val="Arial"/>
      <family val="2"/>
      <charset val="238"/>
    </font>
    <font>
      <sz val="10"/>
      <color theme="1"/>
      <name val="Times New Roman"/>
      <family val="1"/>
      <charset val="238"/>
    </font>
    <font>
      <b/>
      <sz val="10"/>
      <color indexed="8"/>
      <name val="Times New Roman"/>
      <family val="1"/>
      <charset val="238"/>
    </font>
    <font>
      <b/>
      <sz val="10"/>
      <color theme="1"/>
      <name val="Times New Roman"/>
      <family val="1"/>
      <charset val="238"/>
    </font>
    <font>
      <b/>
      <sz val="10"/>
      <name val="Arial"/>
      <family val="2"/>
      <charset val="238"/>
    </font>
    <font>
      <b/>
      <sz val="10"/>
      <color indexed="10"/>
      <name val="Arial"/>
      <family val="2"/>
      <charset val="238"/>
    </font>
    <font>
      <b/>
      <sz val="8"/>
      <name val="Arial"/>
      <family val="2"/>
      <charset val="238"/>
    </font>
    <font>
      <b/>
      <sz val="8"/>
      <color indexed="10"/>
      <name val="Arial"/>
      <family val="2"/>
      <charset val="238"/>
    </font>
    <font>
      <sz val="8"/>
      <name val="Helvetica"/>
      <charset val="238"/>
    </font>
    <font>
      <sz val="8"/>
      <name val="Arial"/>
      <family val="2"/>
      <charset val="238"/>
    </font>
    <font>
      <sz val="8"/>
      <color indexed="8"/>
      <name val="Arial"/>
      <family val="2"/>
      <charset val="238"/>
    </font>
    <font>
      <sz val="10"/>
      <name val="Arial"/>
      <family val="2"/>
      <charset val="238"/>
    </font>
    <font>
      <b/>
      <sz val="8"/>
      <name val="Arial Narrow"/>
      <family val="2"/>
      <charset val="238"/>
    </font>
    <font>
      <sz val="8"/>
      <name val="Arial Narrow"/>
      <family val="2"/>
      <charset val="238"/>
    </font>
    <font>
      <sz val="8"/>
      <color rgb="FFFFFFFF"/>
      <name val="Arial Narrow"/>
      <family val="2"/>
      <charset val="238"/>
    </font>
    <font>
      <b/>
      <sz val="8"/>
      <color rgb="FFFFFFFF"/>
      <name val="Arial Narrow"/>
      <family val="2"/>
      <charset val="238"/>
    </font>
    <font>
      <b/>
      <sz val="10"/>
      <name val="Arial Narrow"/>
      <family val="2"/>
      <charset val="238"/>
    </font>
    <font>
      <sz val="8"/>
      <color rgb="FF0000FF"/>
      <name val="Arial Narrow"/>
      <family val="2"/>
      <charset val="238"/>
    </font>
    <font>
      <sz val="8"/>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name val="Arial CE"/>
      <family val="2"/>
      <charset val="238"/>
    </font>
    <font>
      <b/>
      <sz val="9"/>
      <name val="Arial CE"/>
      <family val="2"/>
      <charset val="238"/>
    </font>
    <font>
      <sz val="9"/>
      <name val="Arial CE"/>
      <family val="2"/>
      <charset val="238"/>
    </font>
    <font>
      <sz val="8"/>
      <name val="Arial CE"/>
      <family val="2"/>
      <charset val="238"/>
    </font>
    <font>
      <sz val="7"/>
      <name val="Arial CE"/>
      <family val="2"/>
      <charset val="238"/>
    </font>
    <font>
      <b/>
      <sz val="11"/>
      <color indexed="18"/>
      <name val="Arial CE"/>
      <family val="2"/>
      <charset val="238"/>
    </font>
    <font>
      <b/>
      <sz val="10"/>
      <color indexed="18"/>
      <name val="Arial CE"/>
      <family val="2"/>
      <charset val="238"/>
    </font>
    <font>
      <b/>
      <sz val="11"/>
      <name val="Arial CE"/>
      <family val="2"/>
      <charset val="238"/>
    </font>
    <font>
      <b/>
      <sz val="8"/>
      <name val="MS Sans Serif"/>
      <family val="2"/>
      <charset val="238"/>
    </font>
    <font>
      <sz val="10"/>
      <name val="Times New Roman CE"/>
    </font>
    <font>
      <sz val="9"/>
      <name val="Arial"/>
      <family val="2"/>
      <charset val="238"/>
    </font>
    <font>
      <b/>
      <sz val="9"/>
      <name val="Arial"/>
      <family val="2"/>
      <charset val="238"/>
    </font>
    <font>
      <sz val="10"/>
      <color rgb="FFFF0000"/>
      <name val="Arial CE"/>
      <family val="2"/>
      <charset val="238"/>
    </font>
    <font>
      <i/>
      <sz val="8"/>
      <name val="Arial"/>
      <family val="2"/>
      <charset val="238"/>
    </font>
    <font>
      <sz val="8"/>
      <color indexed="10"/>
      <name val="Arial"/>
      <family val="2"/>
      <charset val="238"/>
    </font>
    <font>
      <sz val="8"/>
      <color rgb="FFFF0000"/>
      <name val="Arial"/>
      <family val="2"/>
      <charset val="238"/>
    </font>
    <font>
      <sz val="10"/>
      <name val="Times New Roman CE"/>
      <charset val="238"/>
    </font>
    <font>
      <b/>
      <i/>
      <sz val="10"/>
      <name val="Arial"/>
      <family val="2"/>
      <charset val="238"/>
    </font>
    <font>
      <b/>
      <i/>
      <sz val="10"/>
      <color indexed="10"/>
      <name val="Arial"/>
      <family val="2"/>
      <charset val="238"/>
    </font>
    <font>
      <sz val="8"/>
      <color rgb="FF0070C0"/>
      <name val="Arial"/>
      <family val="2"/>
      <charset val="238"/>
    </font>
    <font>
      <b/>
      <sz val="10"/>
      <color rgb="FF0070C0"/>
      <name val="Arial"/>
      <family val="2"/>
      <charset val="238"/>
    </font>
    <font>
      <sz val="10"/>
      <color rgb="FF0070C0"/>
      <name val="Arial CE"/>
      <family val="2"/>
      <charset val="238"/>
    </font>
    <font>
      <sz val="8"/>
      <color rgb="FF0070C0"/>
      <name val="Arial CE"/>
      <family val="2"/>
      <charset val="238"/>
    </font>
    <font>
      <sz val="10"/>
      <color rgb="FF0070C0"/>
      <name val="Times New Roman CE"/>
      <charset val="238"/>
    </font>
    <font>
      <i/>
      <sz val="10"/>
      <name val="Arial CE"/>
      <family val="2"/>
      <charset val="238"/>
    </font>
    <font>
      <b/>
      <sz val="12"/>
      <name val="Arial"/>
      <family val="2"/>
      <charset val="238"/>
    </font>
    <font>
      <b/>
      <sz val="20"/>
      <name val="Arial"/>
      <family val="2"/>
      <charset val="238"/>
    </font>
    <font>
      <b/>
      <sz val="18"/>
      <name val="Arial"/>
      <family val="2"/>
      <charset val="238"/>
    </font>
    <font>
      <sz val="12"/>
      <name val="Arial"/>
      <family val="2"/>
      <charset val="238"/>
    </font>
    <font>
      <sz val="7"/>
      <name val="Arial"/>
      <family val="2"/>
      <charset val="238"/>
    </font>
    <font>
      <b/>
      <i/>
      <sz val="16"/>
      <name val="Arial"/>
      <family val="2"/>
      <charset val="238"/>
    </font>
    <font>
      <b/>
      <sz val="14"/>
      <color indexed="9"/>
      <name val="Arial"/>
      <family val="2"/>
      <charset val="238"/>
    </font>
    <font>
      <sz val="10"/>
      <color indexed="9"/>
      <name val="Arial"/>
      <family val="2"/>
      <charset val="238"/>
    </font>
    <font>
      <sz val="10"/>
      <color indexed="10"/>
      <name val="Arial"/>
      <family val="2"/>
      <charset val="238"/>
    </font>
    <font>
      <b/>
      <i/>
      <sz val="20"/>
      <name val="Arial"/>
      <family val="2"/>
      <charset val="238"/>
    </font>
    <font>
      <sz val="20"/>
      <name val="Arial"/>
      <family val="2"/>
      <charset val="238"/>
    </font>
    <font>
      <sz val="11"/>
      <name val="Arial"/>
      <family val="2"/>
      <charset val="238"/>
    </font>
    <font>
      <b/>
      <sz val="11"/>
      <name val="Arial"/>
      <family val="2"/>
      <charset val="238"/>
    </font>
    <font>
      <sz val="10"/>
      <color indexed="20"/>
      <name val="Arial"/>
      <family val="2"/>
      <charset val="238"/>
    </font>
    <font>
      <sz val="12"/>
      <color indexed="10"/>
      <name val="Arial"/>
      <family val="2"/>
      <charset val="238"/>
    </font>
    <font>
      <sz val="12"/>
      <color indexed="12"/>
      <name val="Arial"/>
      <family val="2"/>
      <charset val="238"/>
    </font>
    <font>
      <sz val="12"/>
      <color indexed="20"/>
      <name val="Arial"/>
      <family val="2"/>
      <charset val="238"/>
    </font>
    <font>
      <b/>
      <sz val="16"/>
      <name val="Arial"/>
      <family val="2"/>
      <charset val="238"/>
    </font>
    <font>
      <sz val="10"/>
      <color indexed="12"/>
      <name val="Arial"/>
      <family val="2"/>
      <charset val="238"/>
    </font>
    <font>
      <b/>
      <i/>
      <sz val="12"/>
      <name val="Arial"/>
      <family val="2"/>
      <charset val="238"/>
    </font>
    <font>
      <b/>
      <i/>
      <sz val="14"/>
      <name val="Arial"/>
      <family val="2"/>
      <charset val="238"/>
    </font>
    <font>
      <sz val="9"/>
      <color indexed="9"/>
      <name val="Arial CE"/>
      <family val="2"/>
      <charset val="238"/>
    </font>
    <font>
      <b/>
      <sz val="10"/>
      <color indexed="9"/>
      <name val="Arial"/>
      <family val="2"/>
      <charset val="238"/>
    </font>
    <font>
      <sz val="11"/>
      <color indexed="8"/>
      <name val="Calibri"/>
      <family val="2"/>
      <charset val="238"/>
    </font>
    <font>
      <sz val="10"/>
      <color indexed="9"/>
      <name val="Arial"/>
      <family val="2"/>
    </font>
    <font>
      <sz val="10"/>
      <color indexed="16"/>
      <name val="Arial"/>
      <family val="2"/>
      <charset val="238"/>
    </font>
    <font>
      <sz val="8"/>
      <color indexed="9"/>
      <name val="Arial"/>
      <family val="2"/>
      <charset val="238"/>
    </font>
    <font>
      <sz val="8"/>
      <color indexed="16"/>
      <name val="Arial"/>
      <family val="2"/>
      <charset val="238"/>
    </font>
    <font>
      <sz val="10"/>
      <color indexed="17"/>
      <name val="Arial"/>
      <family val="2"/>
      <charset val="238"/>
    </font>
    <font>
      <sz val="10"/>
      <name val="Helv"/>
    </font>
    <font>
      <sz val="10"/>
      <color indexed="55"/>
      <name val="Arial"/>
      <family val="2"/>
      <charset val="238"/>
    </font>
    <font>
      <sz val="11"/>
      <color indexed="9"/>
      <name val="Arial"/>
      <family val="2"/>
      <charset val="238"/>
    </font>
    <font>
      <sz val="12"/>
      <color indexed="9"/>
      <name val="Arial"/>
      <family val="2"/>
      <charset val="238"/>
    </font>
    <font>
      <sz val="9"/>
      <color indexed="9"/>
      <name val="Arial"/>
      <family val="2"/>
      <charset val="238"/>
    </font>
    <font>
      <sz val="11"/>
      <color indexed="8"/>
      <name val="Calibri"/>
      <family val="2"/>
    </font>
    <font>
      <b/>
      <u/>
      <sz val="10"/>
      <name val="Arial"/>
      <family val="2"/>
    </font>
    <font>
      <sz val="10"/>
      <name val="Arial"/>
      <family val="2"/>
    </font>
    <font>
      <b/>
      <u/>
      <sz val="16"/>
      <name val="Arial"/>
      <family val="2"/>
    </font>
    <font>
      <b/>
      <sz val="14"/>
      <color indexed="8"/>
      <name val="Calibri"/>
      <family val="2"/>
      <charset val="238"/>
    </font>
    <font>
      <b/>
      <sz val="14"/>
      <name val="Arial"/>
      <family val="2"/>
    </font>
    <font>
      <b/>
      <sz val="10"/>
      <name val="Arial"/>
      <family val="2"/>
    </font>
    <font>
      <b/>
      <sz val="7"/>
      <name val="Arial"/>
      <family val="2"/>
    </font>
    <font>
      <sz val="10"/>
      <color indexed="8"/>
      <name val="Calibri"/>
      <family val="2"/>
    </font>
    <font>
      <b/>
      <sz val="8"/>
      <name val="Arial"/>
      <family val="2"/>
    </font>
    <font>
      <sz val="8"/>
      <name val="Calibri"/>
      <family val="2"/>
    </font>
    <font>
      <b/>
      <sz val="8.5"/>
      <name val="Arial"/>
      <family val="2"/>
      <charset val="238"/>
    </font>
    <font>
      <sz val="8.5"/>
      <name val="Arial"/>
      <family val="2"/>
      <charset val="238"/>
    </font>
    <font>
      <sz val="11"/>
      <color indexed="8"/>
      <name val="Arial"/>
      <family val="2"/>
      <charset val="238"/>
    </font>
    <font>
      <b/>
      <sz val="11"/>
      <color indexed="8"/>
      <name val="Calibri"/>
      <family val="2"/>
      <charset val="238"/>
    </font>
    <font>
      <b/>
      <sz val="12"/>
      <color indexed="8"/>
      <name val="Arial"/>
      <family val="2"/>
      <charset val="238"/>
    </font>
    <font>
      <b/>
      <sz val="12"/>
      <name val="Arial"/>
      <family val="2"/>
    </font>
    <font>
      <b/>
      <sz val="14"/>
      <color theme="1"/>
      <name val="Calibri"/>
      <family val="2"/>
      <charset val="238"/>
      <scheme val="minor"/>
    </font>
    <font>
      <b/>
      <sz val="12"/>
      <color rgb="FF000000"/>
      <name val="Calibri"/>
      <family val="2"/>
      <charset val="238"/>
      <scheme val="minor"/>
    </font>
    <font>
      <sz val="11"/>
      <name val="Calibri"/>
      <family val="2"/>
      <charset val="238"/>
      <scheme val="minor"/>
    </font>
    <font>
      <sz val="10"/>
      <color rgb="FF000000"/>
      <name val="Calibri"/>
      <family val="2"/>
      <charset val="238"/>
      <scheme val="minor"/>
    </font>
    <font>
      <u/>
      <sz val="11"/>
      <name val="Calibri"/>
      <family val="2"/>
      <charset val="238"/>
      <scheme val="minor"/>
    </font>
    <font>
      <sz val="11"/>
      <color rgb="FF000000"/>
      <name val="Calibri"/>
      <family val="2"/>
      <charset val="238"/>
      <scheme val="minor"/>
    </font>
    <font>
      <u/>
      <sz val="11"/>
      <color theme="1"/>
      <name val="Calibri"/>
      <family val="2"/>
      <charset val="238"/>
      <scheme val="minor"/>
    </font>
    <font>
      <sz val="7"/>
      <color rgb="FF000000"/>
      <name val="Calibri"/>
      <family val="2"/>
      <charset val="238"/>
      <scheme val="minor"/>
    </font>
    <font>
      <sz val="10"/>
      <name val="Arial Narrow"/>
      <family val="2"/>
    </font>
    <font>
      <b/>
      <sz val="11"/>
      <name val="Arial Narrow"/>
      <family val="2"/>
      <charset val="238"/>
    </font>
    <font>
      <sz val="9"/>
      <color indexed="17"/>
      <name val="Arial Narrow"/>
      <family val="2"/>
      <charset val="238"/>
    </font>
    <font>
      <b/>
      <sz val="14"/>
      <color indexed="18"/>
      <name val="Arial Narrow"/>
      <family val="2"/>
    </font>
    <font>
      <sz val="14"/>
      <name val="Arial Narrow"/>
      <family val="2"/>
    </font>
    <font>
      <b/>
      <sz val="14"/>
      <name val="Arial Narrow"/>
      <family val="2"/>
    </font>
    <font>
      <b/>
      <sz val="9"/>
      <name val="Arial Narrow"/>
      <family val="2"/>
    </font>
    <font>
      <sz val="9"/>
      <name val="Arial Narrow"/>
      <family val="2"/>
    </font>
    <font>
      <b/>
      <sz val="9"/>
      <name val="Arial Narrow"/>
      <family val="2"/>
      <charset val="238"/>
    </font>
    <font>
      <sz val="9"/>
      <color indexed="8"/>
      <name val="Arial Narrow"/>
      <family val="2"/>
    </font>
    <font>
      <sz val="9"/>
      <color indexed="10"/>
      <name val="Arial Narrow"/>
      <family val="2"/>
    </font>
    <font>
      <sz val="10"/>
      <color indexed="10"/>
      <name val="Arial Narrow"/>
      <family val="2"/>
    </font>
    <font>
      <sz val="9"/>
      <name val="Arial Narrow"/>
      <family val="2"/>
      <charset val="238"/>
    </font>
    <font>
      <b/>
      <sz val="9"/>
      <name val="Arial Narrow CE"/>
      <charset val="238"/>
    </font>
    <font>
      <sz val="9"/>
      <name val="Arial Narrow CE"/>
      <charset val="238"/>
    </font>
    <font>
      <sz val="14"/>
      <color theme="1"/>
      <name val="Calibri"/>
      <family val="2"/>
      <charset val="238"/>
      <scheme val="minor"/>
    </font>
    <font>
      <b/>
      <sz val="11"/>
      <name val="Calibri"/>
      <family val="2"/>
      <charset val="238"/>
      <scheme val="minor"/>
    </font>
    <font>
      <sz val="12"/>
      <name val="Calibri"/>
      <family val="2"/>
      <charset val="238"/>
      <scheme val="minor"/>
    </font>
    <font>
      <b/>
      <sz val="11"/>
      <color rgb="FFFF0000"/>
      <name val="Calibri"/>
      <family val="2"/>
      <charset val="238"/>
      <scheme val="minor"/>
    </font>
    <font>
      <sz val="11"/>
      <name val="Calibri"/>
      <family val="2"/>
      <charset val="238"/>
    </font>
    <font>
      <sz val="11"/>
      <color theme="4"/>
      <name val="Calibri"/>
      <family val="2"/>
      <charset val="238"/>
      <scheme val="minor"/>
    </font>
    <font>
      <b/>
      <sz val="11"/>
      <color theme="4"/>
      <name val="Calibri"/>
      <family val="2"/>
      <charset val="238"/>
      <scheme val="minor"/>
    </font>
    <font>
      <b/>
      <sz val="10"/>
      <color rgb="FFFFFFFF"/>
      <name val="Arial CE"/>
      <family val="2"/>
      <charset val="238"/>
    </font>
    <font>
      <b/>
      <sz val="10"/>
      <color rgb="FF969696"/>
      <name val="Arial CE"/>
      <family val="2"/>
      <charset val="238"/>
    </font>
    <font>
      <sz val="12"/>
      <color rgb="FF969696"/>
      <name val="Arial CE"/>
      <family val="2"/>
      <charset val="238"/>
    </font>
    <font>
      <sz val="12"/>
      <name val="Arial CE"/>
      <family val="2"/>
      <charset val="238"/>
    </font>
    <font>
      <sz val="11"/>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0"/>
      <color rgb="FF003366"/>
      <name val="Arial CE"/>
      <family val="2"/>
      <charset val="238"/>
    </font>
    <font>
      <i/>
      <sz val="9"/>
      <color rgb="FF0000FF"/>
      <name val="Arial CE"/>
      <family val="2"/>
      <charset val="238"/>
    </font>
    <font>
      <i/>
      <sz val="8"/>
      <color rgb="FF0000FF"/>
      <name val="Arial CE"/>
      <family val="2"/>
      <charset val="238"/>
    </font>
    <font>
      <sz val="8"/>
      <color indexed="9"/>
      <name val="Arial Narrow"/>
      <family val="2"/>
      <charset val="238"/>
    </font>
    <font>
      <b/>
      <sz val="8"/>
      <color indexed="9"/>
      <name val="Arial Narrow"/>
      <family val="2"/>
      <charset val="238"/>
    </font>
    <font>
      <sz val="8"/>
      <color indexed="12"/>
      <name val="Arial Narrow"/>
      <family val="2"/>
      <charset val="238"/>
    </font>
    <font>
      <sz val="11"/>
      <color rgb="FF000000"/>
      <name val="Calibri"/>
      <family val="2"/>
      <charset val="238"/>
    </font>
    <font>
      <sz val="11"/>
      <color rgb="FF000000"/>
      <name val="Calibri1"/>
      <charset val="238"/>
    </font>
    <font>
      <sz val="12"/>
      <color rgb="FF000000"/>
      <name val="Calibri1"/>
      <charset val="238"/>
    </font>
    <font>
      <b/>
      <sz val="18"/>
      <color rgb="FF000000"/>
      <name val="Calibri1"/>
      <charset val="238"/>
    </font>
    <font>
      <sz val="14"/>
      <color rgb="FF000000"/>
      <name val="Calibri1"/>
      <charset val="238"/>
    </font>
    <font>
      <b/>
      <sz val="11"/>
      <color rgb="FF000000"/>
      <name val="Calibri1"/>
      <charset val="238"/>
    </font>
    <font>
      <sz val="11"/>
      <color rgb="FF000000"/>
      <name val="Arial"/>
      <family val="2"/>
      <charset val="238"/>
    </font>
    <font>
      <b/>
      <sz val="11"/>
      <color rgb="FF000000"/>
      <name val="Arial"/>
      <family val="2"/>
      <charset val="238"/>
    </font>
    <font>
      <b/>
      <i/>
      <sz val="11"/>
      <color rgb="FF000000"/>
      <name val="Arial"/>
      <family val="2"/>
      <charset val="238"/>
    </font>
    <font>
      <i/>
      <sz val="11"/>
      <color rgb="FF000000"/>
      <name val="Calibri"/>
      <family val="2"/>
      <charset val="238"/>
    </font>
    <font>
      <i/>
      <sz val="11"/>
      <color rgb="FF000000"/>
      <name val="Arial"/>
      <family val="2"/>
      <charset val="238"/>
    </font>
    <font>
      <sz val="11"/>
      <color rgb="FFC9211E"/>
      <name val="Calibri1"/>
      <charset val="238"/>
    </font>
    <font>
      <sz val="11"/>
      <color rgb="FFFF0000"/>
      <name val="Calibri1"/>
      <charset val="238"/>
    </font>
    <font>
      <b/>
      <sz val="11"/>
      <color rgb="FFFF0000"/>
      <name val="Calibri1"/>
      <charset val="238"/>
    </font>
    <font>
      <b/>
      <sz val="11"/>
      <color rgb="FF000000"/>
      <name val="Calibri"/>
      <family val="2"/>
      <charset val="238"/>
    </font>
    <font>
      <b/>
      <sz val="12"/>
      <color rgb="FF000000"/>
      <name val="Calibri1"/>
      <charset val="238"/>
    </font>
    <font>
      <sz val="8"/>
      <name val="Arial CE"/>
      <family val="2"/>
      <charset val="238"/>
    </font>
    <font>
      <sz val="10"/>
      <color rgb="FFFF0000"/>
      <name val="Arial"/>
      <family val="2"/>
      <charset val="238"/>
    </font>
    <font>
      <sz val="8"/>
      <color rgb="FFFF0000"/>
      <name val="Arial Narrow"/>
      <family val="2"/>
      <charset val="238"/>
    </font>
  </fonts>
  <fills count="45">
    <fill>
      <patternFill patternType="none"/>
    </fill>
    <fill>
      <patternFill patternType="gray125"/>
    </fill>
    <fill>
      <patternFill patternType="solid">
        <fgColor indexed="9"/>
      </patternFill>
    </fill>
    <fill>
      <patternFill patternType="solid">
        <fgColor rgb="FFC0C0C0"/>
      </patternFill>
    </fill>
    <fill>
      <patternFill patternType="solid">
        <fgColor rgb="FFBEBEBE"/>
      </patternFill>
    </fill>
    <fill>
      <patternFill patternType="solid">
        <fgColor rgb="FFD2D2D2"/>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5" tint="0.39997558519241921"/>
        <bgColor indexed="23"/>
      </patternFill>
    </fill>
    <fill>
      <patternFill patternType="solid">
        <fgColor theme="6" tint="0.59999389629810485"/>
        <bgColor indexed="41"/>
      </patternFill>
    </fill>
    <fill>
      <patternFill patternType="solid">
        <fgColor theme="0" tint="-0.149998474074526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18"/>
        <bgColor indexed="64"/>
      </patternFill>
    </fill>
    <fill>
      <patternFill patternType="solid">
        <fgColor indexed="17"/>
        <bgColor indexed="64"/>
      </patternFill>
    </fill>
    <fill>
      <patternFill patternType="solid">
        <fgColor indexed="51"/>
        <bgColor indexed="64"/>
      </patternFill>
    </fill>
    <fill>
      <patternFill patternType="solid">
        <fgColor indexed="44"/>
        <bgColor indexed="64"/>
      </patternFill>
    </fill>
    <fill>
      <patternFill patternType="solid">
        <fgColor rgb="FFC0C0C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2" tint="-9.9978637043366805E-2"/>
        <bgColor indexed="64"/>
      </patternFill>
    </fill>
    <fill>
      <patternFill patternType="solid">
        <fgColor rgb="FFA6A6A6"/>
        <bgColor rgb="FFA6A6A6"/>
      </patternFill>
    </fill>
    <fill>
      <patternFill patternType="solid">
        <fgColor theme="0"/>
        <bgColor rgb="FFA6A6A6"/>
      </patternFill>
    </fill>
    <fill>
      <patternFill patternType="solid">
        <fgColor rgb="FFFFFFCC"/>
        <bgColor indexed="64"/>
      </patternFill>
    </fill>
  </fills>
  <borders count="133">
    <border>
      <left/>
      <right/>
      <top/>
      <bottom/>
      <diagonal/>
    </border>
    <border>
      <left/>
      <right style="medium">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8"/>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right/>
      <top style="thin">
        <color auto="1"/>
      </top>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diagonal/>
    </border>
    <border>
      <left/>
      <right/>
      <top style="thin">
        <color auto="1"/>
      </top>
      <bottom style="thin">
        <color auto="1"/>
      </bottom>
      <diagonal/>
    </border>
    <border>
      <left/>
      <right style="thin">
        <color rgb="FF000000"/>
      </right>
      <top/>
      <bottom/>
      <diagonal/>
    </border>
    <border>
      <left style="hair">
        <color rgb="FF969696"/>
      </left>
      <right style="hair">
        <color rgb="FF969696"/>
      </right>
      <top style="hair">
        <color rgb="FF969696"/>
      </top>
      <bottom style="hair">
        <color rgb="FF969696"/>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style="thick">
        <color indexed="64"/>
      </right>
      <top style="thick">
        <color indexed="64"/>
      </top>
      <bottom/>
      <diagonal/>
    </border>
    <border>
      <left style="thin">
        <color indexed="64"/>
      </left>
      <right style="thin">
        <color indexed="64"/>
      </right>
      <top/>
      <bottom style="thin">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hair">
        <color indexed="55"/>
      </left>
      <right style="hair">
        <color indexed="55"/>
      </right>
      <top/>
      <bottom style="hair">
        <color indexed="55"/>
      </bottom>
      <diagonal/>
    </border>
  </borders>
  <cellStyleXfs count="29">
    <xf numFmtId="0" fontId="0" fillId="0" borderId="0"/>
    <xf numFmtId="0" fontId="1" fillId="0" borderId="0" applyAlignment="0">
      <alignment vertical="top"/>
      <protection locked="0"/>
    </xf>
    <xf numFmtId="164" fontId="1" fillId="0" borderId="0" applyFont="0" applyFill="0" applyBorder="0" applyAlignment="0" applyProtection="0">
      <alignment vertical="top"/>
      <protection locked="0"/>
    </xf>
    <xf numFmtId="0" fontId="1" fillId="0" borderId="0" applyAlignment="0">
      <alignment vertical="top" wrapText="1"/>
      <protection locked="0"/>
    </xf>
    <xf numFmtId="0" fontId="1" fillId="0" borderId="0" applyAlignment="0">
      <alignment vertical="top" wrapText="1"/>
      <protection locked="0"/>
    </xf>
    <xf numFmtId="0" fontId="1" fillId="0" borderId="0" applyAlignment="0">
      <alignment vertical="top" wrapText="1"/>
      <protection locked="0"/>
    </xf>
    <xf numFmtId="0" fontId="16" fillId="0" borderId="0" applyNumberFormat="0" applyFill="0" applyBorder="0" applyAlignment="0" applyProtection="0"/>
    <xf numFmtId="0" fontId="17" fillId="0" borderId="0"/>
    <xf numFmtId="0" fontId="6" fillId="0" borderId="0"/>
    <xf numFmtId="0" fontId="54" fillId="0" borderId="0"/>
    <xf numFmtId="0" fontId="6" fillId="0" borderId="0"/>
    <xf numFmtId="0" fontId="104" fillId="0" borderId="0"/>
    <xf numFmtId="0" fontId="6" fillId="0" borderId="0"/>
    <xf numFmtId="164" fontId="112" fillId="0" borderId="0" applyFont="0" applyFill="0" applyBorder="0" applyAlignment="0" applyProtection="0"/>
    <xf numFmtId="0" fontId="124" fillId="0" borderId="0"/>
    <xf numFmtId="0" fontId="124" fillId="0" borderId="0"/>
    <xf numFmtId="0" fontId="56" fillId="0" borderId="0"/>
    <xf numFmtId="0" fontId="54" fillId="0" borderId="0"/>
    <xf numFmtId="0" fontId="163" fillId="0" borderId="0"/>
    <xf numFmtId="0" fontId="163" fillId="0" borderId="0"/>
    <xf numFmtId="0" fontId="174" fillId="0" borderId="0"/>
    <xf numFmtId="0" fontId="174" fillId="0" borderId="0"/>
    <xf numFmtId="0" fontId="54" fillId="0" borderId="0"/>
    <xf numFmtId="0" fontId="131" fillId="0" borderId="0"/>
    <xf numFmtId="0" fontId="169" fillId="0" borderId="0"/>
    <xf numFmtId="0" fontId="6" fillId="0" borderId="0"/>
    <xf numFmtId="0" fontId="54" fillId="0" borderId="0"/>
    <xf numFmtId="0" fontId="112" fillId="0" borderId="0"/>
    <xf numFmtId="0" fontId="235" fillId="0" borderId="0"/>
  </cellStyleXfs>
  <cellXfs count="1958">
    <xf numFmtId="0" fontId="0" fillId="0" borderId="0" xfId="0"/>
    <xf numFmtId="0" fontId="1" fillId="0" borderId="0" xfId="1" applyAlignment="1">
      <alignment horizontal="left" vertical="top"/>
      <protection locked="0"/>
    </xf>
    <xf numFmtId="0" fontId="2" fillId="0" borderId="0" xfId="1" applyFont="1" applyAlignment="1" applyProtection="1">
      <alignment horizontal="left" vertical="center"/>
    </xf>
    <xf numFmtId="0" fontId="3" fillId="0" borderId="0" xfId="1" applyFont="1" applyAlignment="1" applyProtection="1">
      <alignment horizontal="left"/>
    </xf>
    <xf numFmtId="0" fontId="2" fillId="0" borderId="1" xfId="1" applyFont="1" applyBorder="1" applyAlignment="1" applyProtection="1">
      <alignment horizontal="left" vertical="center"/>
    </xf>
    <xf numFmtId="0" fontId="4" fillId="0" borderId="0" xfId="1" applyFont="1" applyAlignment="1" applyProtection="1">
      <alignment horizontal="left"/>
    </xf>
    <xf numFmtId="0" fontId="2" fillId="0" borderId="0" xfId="1" applyFont="1" applyAlignment="1" applyProtection="1">
      <alignment horizontal="left"/>
    </xf>
    <xf numFmtId="0" fontId="5" fillId="0" borderId="0" xfId="1" applyFont="1" applyAlignment="1" applyProtection="1">
      <alignment horizontal="left"/>
    </xf>
    <xf numFmtId="0" fontId="4" fillId="0" borderId="0" xfId="1" applyFont="1" applyAlignment="1" applyProtection="1">
      <alignment horizontal="left" vertical="center"/>
    </xf>
    <xf numFmtId="0" fontId="2" fillId="0" borderId="0" xfId="1" applyFont="1" applyAlignment="1" applyProtection="1">
      <alignment horizontal="left" vertical="top" wrapText="1"/>
    </xf>
    <xf numFmtId="165" fontId="2" fillId="0" borderId="0" xfId="1" applyNumberFormat="1" applyFont="1" applyAlignment="1" applyProtection="1">
      <alignment horizontal="right" vertical="top"/>
    </xf>
    <xf numFmtId="39" fontId="2" fillId="0" borderId="0" xfId="1" applyNumberFormat="1" applyFont="1" applyAlignment="1" applyProtection="1">
      <alignment horizontal="right" vertical="top"/>
    </xf>
    <xf numFmtId="0" fontId="5" fillId="0" borderId="0" xfId="1" applyFont="1" applyAlignment="1" applyProtection="1">
      <alignment horizontal="left" vertical="top" wrapText="1"/>
    </xf>
    <xf numFmtId="39" fontId="5" fillId="0" borderId="0" xfId="1" applyNumberFormat="1" applyFont="1" applyAlignment="1" applyProtection="1">
      <alignment horizontal="right" vertical="top"/>
    </xf>
    <xf numFmtId="165" fontId="5" fillId="0" borderId="0" xfId="1" applyNumberFormat="1" applyFont="1" applyAlignment="1" applyProtection="1">
      <alignment horizontal="right" vertical="top"/>
    </xf>
    <xf numFmtId="0" fontId="11" fillId="2" borderId="2" xfId="1" applyFont="1" applyFill="1" applyBorder="1" applyAlignment="1" applyProtection="1">
      <alignment horizontal="center" vertical="center" wrapText="1"/>
    </xf>
    <xf numFmtId="37" fontId="7" fillId="0" borderId="0" xfId="1" applyNumberFormat="1" applyFont="1" applyAlignment="1">
      <alignment horizontal="center"/>
      <protection locked="0"/>
    </xf>
    <xf numFmtId="0" fontId="7" fillId="0" borderId="0" xfId="1" applyFont="1" applyAlignment="1">
      <alignment horizontal="left" wrapText="1"/>
      <protection locked="0"/>
    </xf>
    <xf numFmtId="165" fontId="7" fillId="0" borderId="0" xfId="1" applyNumberFormat="1" applyFont="1" applyAlignment="1">
      <alignment horizontal="right"/>
      <protection locked="0"/>
    </xf>
    <xf numFmtId="39" fontId="7" fillId="0" borderId="0" xfId="1" applyNumberFormat="1" applyFont="1" applyAlignment="1">
      <alignment horizontal="right"/>
      <protection locked="0"/>
    </xf>
    <xf numFmtId="37" fontId="8" fillId="0" borderId="0" xfId="1" applyNumberFormat="1" applyFont="1" applyAlignment="1">
      <alignment horizontal="center"/>
      <protection locked="0"/>
    </xf>
    <xf numFmtId="0" fontId="8" fillId="0" borderId="0" xfId="1" applyFont="1" applyAlignment="1">
      <alignment horizontal="left" wrapText="1"/>
      <protection locked="0"/>
    </xf>
    <xf numFmtId="165" fontId="8" fillId="0" borderId="0" xfId="1" applyNumberFormat="1" applyFont="1" applyAlignment="1">
      <alignment horizontal="right"/>
      <protection locked="0"/>
    </xf>
    <xf numFmtId="39" fontId="8" fillId="0" borderId="0" xfId="1" applyNumberFormat="1" applyFont="1" applyAlignment="1">
      <alignment horizontal="right"/>
      <protection locked="0"/>
    </xf>
    <xf numFmtId="37" fontId="2" fillId="0" borderId="2" xfId="1" applyNumberFormat="1" applyFont="1" applyBorder="1" applyAlignment="1">
      <alignment horizontal="center"/>
      <protection locked="0"/>
    </xf>
    <xf numFmtId="0" fontId="2" fillId="0" borderId="2" xfId="1" applyFont="1" applyBorder="1" applyAlignment="1">
      <alignment horizontal="left" wrapText="1"/>
      <protection locked="0"/>
    </xf>
    <xf numFmtId="39" fontId="2" fillId="0" borderId="2" xfId="1" applyNumberFormat="1" applyFont="1" applyBorder="1" applyAlignment="1">
      <alignment horizontal="right"/>
      <protection locked="0"/>
    </xf>
    <xf numFmtId="37" fontId="12" fillId="0" borderId="2" xfId="1" applyNumberFormat="1" applyFont="1" applyBorder="1" applyAlignment="1">
      <alignment horizontal="center"/>
      <protection locked="0"/>
    </xf>
    <xf numFmtId="0" fontId="12" fillId="0" borderId="2" xfId="1" applyFont="1" applyBorder="1" applyAlignment="1">
      <alignment horizontal="left" wrapText="1"/>
      <protection locked="0"/>
    </xf>
    <xf numFmtId="39" fontId="12" fillId="0" borderId="2" xfId="1" applyNumberFormat="1" applyFont="1" applyBorder="1" applyAlignment="1">
      <alignment horizontal="right"/>
      <protection locked="0"/>
    </xf>
    <xf numFmtId="37" fontId="9" fillId="0" borderId="0" xfId="1" applyNumberFormat="1" applyFont="1" applyAlignment="1">
      <alignment horizontal="center"/>
      <protection locked="0"/>
    </xf>
    <xf numFmtId="0" fontId="9" fillId="0" borderId="0" xfId="1" applyFont="1" applyAlignment="1">
      <alignment horizontal="left" wrapText="1"/>
      <protection locked="0"/>
    </xf>
    <xf numFmtId="165" fontId="9" fillId="0" borderId="0" xfId="1" applyNumberFormat="1" applyFont="1" applyAlignment="1">
      <alignment horizontal="right"/>
      <protection locked="0"/>
    </xf>
    <xf numFmtId="39" fontId="9" fillId="0" borderId="0" xfId="1" applyNumberFormat="1" applyFont="1" applyAlignment="1">
      <alignment horizontal="right"/>
      <protection locked="0"/>
    </xf>
    <xf numFmtId="37" fontId="1" fillId="0" borderId="0" xfId="1" applyNumberFormat="1" applyAlignment="1">
      <alignment horizontal="center" vertical="top"/>
      <protection locked="0"/>
    </xf>
    <xf numFmtId="0" fontId="1" fillId="0" borderId="0" xfId="1" applyAlignment="1">
      <alignment horizontal="left" vertical="top" wrapText="1"/>
      <protection locked="0"/>
    </xf>
    <xf numFmtId="165" fontId="1" fillId="0" borderId="0" xfId="1" applyNumberFormat="1" applyAlignment="1">
      <alignment horizontal="right" vertical="top"/>
      <protection locked="0"/>
    </xf>
    <xf numFmtId="39" fontId="1" fillId="0" borderId="0" xfId="1" applyNumberFormat="1" applyAlignment="1">
      <alignment horizontal="right" vertical="top"/>
      <protection locked="0"/>
    </xf>
    <xf numFmtId="0" fontId="10" fillId="0" borderId="0" xfId="1" applyFont="1" applyAlignment="1" applyProtection="1">
      <alignment horizontal="center" vertical="center"/>
    </xf>
    <xf numFmtId="0" fontId="5" fillId="0" borderId="0" xfId="1" applyFont="1" applyAlignment="1" applyProtection="1">
      <alignment horizontal="left" vertical="center"/>
    </xf>
    <xf numFmtId="0" fontId="5" fillId="0" borderId="0" xfId="1" applyFont="1" applyAlignment="1" applyProtection="1">
      <alignment horizontal="left" vertical="center" wrapText="1"/>
    </xf>
    <xf numFmtId="39" fontId="13" fillId="0" borderId="2" xfId="1" applyNumberFormat="1" applyFont="1" applyBorder="1" applyAlignment="1">
      <alignment horizontal="right"/>
      <protection locked="0"/>
    </xf>
    <xf numFmtId="0" fontId="14" fillId="0" borderId="0" xfId="1" applyFont="1" applyAlignment="1" applyProtection="1">
      <alignment horizontal="left"/>
    </xf>
    <xf numFmtId="0" fontId="14" fillId="0" borderId="0" xfId="1" applyFont="1" applyAlignment="1" applyProtection="1">
      <alignment horizontal="left" vertical="center"/>
    </xf>
    <xf numFmtId="0" fontId="15" fillId="0" borderId="0" xfId="1" applyFont="1" applyAlignment="1" applyProtection="1">
      <alignment horizontal="left"/>
    </xf>
    <xf numFmtId="0" fontId="18" fillId="0" borderId="0" xfId="7" applyFont="1" applyAlignment="1">
      <alignment horizontal="left" vertical="center"/>
    </xf>
    <xf numFmtId="0" fontId="17" fillId="0" borderId="0" xfId="7"/>
    <xf numFmtId="0" fontId="17" fillId="0" borderId="0" xfId="7" applyFont="1" applyAlignment="1">
      <alignment horizontal="left" vertical="center"/>
    </xf>
    <xf numFmtId="0" fontId="17" fillId="0" borderId="4" xfId="7" applyBorder="1"/>
    <xf numFmtId="0" fontId="17" fillId="0" borderId="5" xfId="7" applyBorder="1"/>
    <xf numFmtId="0" fontId="17" fillId="0" borderId="6" xfId="7" applyBorder="1"/>
    <xf numFmtId="0" fontId="20" fillId="0" borderId="0" xfId="7" applyFont="1" applyAlignment="1">
      <alignment horizontal="left" vertical="center"/>
    </xf>
    <xf numFmtId="0" fontId="19" fillId="0" borderId="0" xfId="7" applyFont="1" applyAlignment="1">
      <alignment horizontal="left" vertical="center"/>
    </xf>
    <xf numFmtId="0" fontId="21" fillId="0" borderId="0" xfId="7" applyFont="1" applyAlignment="1">
      <alignment horizontal="left" vertical="top"/>
    </xf>
    <xf numFmtId="0" fontId="21" fillId="0" borderId="0" xfId="7" applyFont="1" applyAlignment="1">
      <alignment horizontal="left" vertical="center"/>
    </xf>
    <xf numFmtId="0" fontId="22" fillId="0" borderId="0" xfId="7" applyFont="1" applyAlignment="1">
      <alignment horizontal="left" vertical="center"/>
    </xf>
    <xf numFmtId="0" fontId="17" fillId="0" borderId="7" xfId="7" applyBorder="1"/>
    <xf numFmtId="0" fontId="17" fillId="0" borderId="0" xfId="7" applyFont="1" applyAlignment="1">
      <alignment vertical="center"/>
    </xf>
    <xf numFmtId="0" fontId="17" fillId="0" borderId="6" xfId="7" applyFont="1" applyBorder="1" applyAlignment="1">
      <alignment vertical="center"/>
    </xf>
    <xf numFmtId="0" fontId="24" fillId="0" borderId="8" xfId="7" applyFont="1" applyBorder="1" applyAlignment="1">
      <alignment horizontal="left" vertical="center"/>
    </xf>
    <xf numFmtId="0" fontId="17" fillId="0" borderId="8" xfId="7" applyFont="1" applyBorder="1" applyAlignment="1">
      <alignment vertical="center"/>
    </xf>
    <xf numFmtId="0" fontId="17" fillId="0" borderId="0" xfId="7" applyAlignment="1">
      <alignment vertical="center"/>
    </xf>
    <xf numFmtId="0" fontId="21" fillId="0" borderId="0" xfId="7" applyFont="1" applyAlignment="1">
      <alignment vertical="center"/>
    </xf>
    <xf numFmtId="0" fontId="21" fillId="0" borderId="6" xfId="7" applyFont="1" applyBorder="1" applyAlignment="1">
      <alignment vertical="center"/>
    </xf>
    <xf numFmtId="0" fontId="17" fillId="4" borderId="0" xfId="7" applyFont="1" applyFill="1" applyAlignment="1">
      <alignment vertical="center"/>
    </xf>
    <xf numFmtId="0" fontId="26" fillId="4" borderId="9" xfId="7" applyFont="1" applyFill="1" applyBorder="1" applyAlignment="1">
      <alignment horizontal="left" vertical="center"/>
    </xf>
    <xf numFmtId="0" fontId="17" fillId="4" borderId="10" xfId="7" applyFont="1" applyFill="1" applyBorder="1" applyAlignment="1">
      <alignment vertical="center"/>
    </xf>
    <xf numFmtId="0" fontId="26" fillId="4" borderId="10" xfId="7" applyFont="1" applyFill="1" applyBorder="1" applyAlignment="1">
      <alignment horizontal="center" vertical="center"/>
    </xf>
    <xf numFmtId="0" fontId="17" fillId="0" borderId="6" xfId="7" applyBorder="1" applyAlignment="1">
      <alignment vertical="center"/>
    </xf>
    <xf numFmtId="0" fontId="27" fillId="0" borderId="7" xfId="7" applyFont="1" applyBorder="1" applyAlignment="1">
      <alignment horizontal="left" vertical="center"/>
    </xf>
    <xf numFmtId="0" fontId="17" fillId="0" borderId="7" xfId="7" applyBorder="1" applyAlignment="1">
      <alignment vertical="center"/>
    </xf>
    <xf numFmtId="0" fontId="21" fillId="0" borderId="8" xfId="7" applyFont="1" applyBorder="1" applyAlignment="1">
      <alignment horizontal="left" vertical="center"/>
    </xf>
    <xf numFmtId="0" fontId="17" fillId="0" borderId="7" xfId="7" applyFont="1" applyBorder="1" applyAlignment="1">
      <alignment vertical="center"/>
    </xf>
    <xf numFmtId="0" fontId="17" fillId="0" borderId="12" xfId="7" applyFont="1" applyBorder="1" applyAlignment="1">
      <alignment vertical="center"/>
    </xf>
    <xf numFmtId="0" fontId="17" fillId="0" borderId="13" xfId="7" applyFont="1" applyBorder="1" applyAlignment="1">
      <alignment vertical="center"/>
    </xf>
    <xf numFmtId="0" fontId="17" fillId="0" borderId="4" xfId="7" applyFont="1" applyBorder="1" applyAlignment="1">
      <alignment vertical="center"/>
    </xf>
    <xf numFmtId="0" fontId="17" fillId="0" borderId="5" xfId="7" applyFont="1" applyBorder="1" applyAlignment="1">
      <alignment vertical="center"/>
    </xf>
    <xf numFmtId="0" fontId="22" fillId="0" borderId="0" xfId="7" applyFont="1" applyAlignment="1">
      <alignment vertical="center"/>
    </xf>
    <xf numFmtId="0" fontId="22" fillId="0" borderId="6" xfId="7" applyFont="1" applyBorder="1" applyAlignment="1">
      <alignment vertical="center"/>
    </xf>
    <xf numFmtId="0" fontId="23" fillId="0" borderId="0" xfId="7" applyFont="1" applyAlignment="1">
      <alignment vertical="center"/>
    </xf>
    <xf numFmtId="0" fontId="23" fillId="0" borderId="6" xfId="7" applyFont="1" applyBorder="1" applyAlignment="1">
      <alignment vertical="center"/>
    </xf>
    <xf numFmtId="0" fontId="23" fillId="0" borderId="0" xfId="7" applyFont="1" applyAlignment="1">
      <alignment horizontal="left" vertical="center"/>
    </xf>
    <xf numFmtId="0" fontId="24" fillId="0" borderId="0" xfId="7" applyFont="1" applyAlignment="1">
      <alignment vertical="center"/>
    </xf>
    <xf numFmtId="0" fontId="17" fillId="0" borderId="15" xfId="7" applyBorder="1" applyAlignment="1">
      <alignment vertical="center"/>
    </xf>
    <xf numFmtId="0" fontId="17" fillId="0" borderId="16" xfId="7" applyBorder="1" applyAlignment="1">
      <alignment vertical="center"/>
    </xf>
    <xf numFmtId="0" fontId="17" fillId="0" borderId="0" xfId="7" applyFont="1" applyBorder="1" applyAlignment="1">
      <alignment vertical="center"/>
    </xf>
    <xf numFmtId="0" fontId="17" fillId="0" borderId="18" xfId="7" applyFont="1" applyBorder="1" applyAlignment="1">
      <alignment vertical="center"/>
    </xf>
    <xf numFmtId="0" fontId="17" fillId="5" borderId="10" xfId="7" applyFont="1" applyFill="1" applyBorder="1" applyAlignment="1">
      <alignment vertical="center"/>
    </xf>
    <xf numFmtId="0" fontId="30" fillId="5" borderId="0" xfId="7" applyFont="1" applyFill="1" applyAlignment="1">
      <alignment horizontal="center" vertical="center"/>
    </xf>
    <xf numFmtId="0" fontId="31" fillId="0" borderId="19" xfId="7" applyFont="1" applyBorder="1" applyAlignment="1">
      <alignment horizontal="center" vertical="center" wrapText="1"/>
    </xf>
    <xf numFmtId="0" fontId="31" fillId="0" borderId="20" xfId="7" applyFont="1" applyBorder="1" applyAlignment="1">
      <alignment horizontal="center" vertical="center" wrapText="1"/>
    </xf>
    <xf numFmtId="0" fontId="31" fillId="0" borderId="21" xfId="7" applyFont="1" applyBorder="1" applyAlignment="1">
      <alignment horizontal="center" vertical="center" wrapText="1"/>
    </xf>
    <xf numFmtId="0" fontId="17" fillId="0" borderId="14" xfId="7" applyFont="1" applyBorder="1" applyAlignment="1">
      <alignment vertical="center"/>
    </xf>
    <xf numFmtId="0" fontId="17" fillId="0" borderId="15" xfId="7" applyFont="1" applyBorder="1" applyAlignment="1">
      <alignment vertical="center"/>
    </xf>
    <xf numFmtId="0" fontId="17" fillId="0" borderId="16" xfId="7" applyFont="1" applyBorder="1" applyAlignment="1">
      <alignment vertical="center"/>
    </xf>
    <xf numFmtId="0" fontId="26" fillId="0" borderId="0" xfId="7" applyFont="1" applyAlignment="1">
      <alignment vertical="center"/>
    </xf>
    <xf numFmtId="0" fontId="26" fillId="0" borderId="6" xfId="7" applyFont="1" applyBorder="1" applyAlignment="1">
      <alignment vertical="center"/>
    </xf>
    <xf numFmtId="0" fontId="32" fillId="0" borderId="0" xfId="7" applyFont="1" applyAlignment="1">
      <alignment horizontal="left" vertical="center"/>
    </xf>
    <xf numFmtId="0" fontId="32" fillId="0" borderId="0" xfId="7" applyFont="1" applyAlignment="1">
      <alignment vertical="center"/>
    </xf>
    <xf numFmtId="0" fontId="26" fillId="0" borderId="0" xfId="7" applyFont="1" applyAlignment="1">
      <alignment horizontal="center" vertical="center"/>
    </xf>
    <xf numFmtId="4" fontId="28" fillId="0" borderId="17" xfId="7" applyNumberFormat="1" applyFont="1" applyBorder="1" applyAlignment="1">
      <alignment vertical="center"/>
    </xf>
    <xf numFmtId="4" fontId="28" fillId="0" borderId="0" xfId="7" applyNumberFormat="1" applyFont="1" applyBorder="1" applyAlignment="1">
      <alignment vertical="center"/>
    </xf>
    <xf numFmtId="168" fontId="28" fillId="0" borderId="0" xfId="7" applyNumberFormat="1" applyFont="1" applyBorder="1" applyAlignment="1">
      <alignment vertical="center"/>
    </xf>
    <xf numFmtId="4" fontId="28" fillId="0" borderId="18" xfId="7" applyNumberFormat="1" applyFont="1" applyBorder="1" applyAlignment="1">
      <alignment vertical="center"/>
    </xf>
    <xf numFmtId="0" fontId="26" fillId="0" borderId="0" xfId="7" applyFont="1" applyAlignment="1">
      <alignment horizontal="left" vertical="center"/>
    </xf>
    <xf numFmtId="0" fontId="33" fillId="0" borderId="0" xfId="7" applyFont="1" applyAlignment="1">
      <alignment horizontal="left" vertical="center"/>
    </xf>
    <xf numFmtId="0" fontId="34" fillId="0" borderId="0" xfId="6" applyFont="1" applyAlignment="1">
      <alignment horizontal="center" vertical="center"/>
    </xf>
    <xf numFmtId="0" fontId="35" fillId="0" borderId="6" xfId="7" applyFont="1" applyBorder="1" applyAlignment="1">
      <alignment vertical="center"/>
    </xf>
    <xf numFmtId="0" fontId="36" fillId="0" borderId="0" xfId="7" applyFont="1" applyAlignment="1">
      <alignment vertical="center"/>
    </xf>
    <xf numFmtId="0" fontId="37" fillId="0" borderId="0" xfId="7" applyFont="1" applyAlignment="1">
      <alignment vertical="center"/>
    </xf>
    <xf numFmtId="0" fontId="23" fillId="0" borderId="0" xfId="7" applyFont="1" applyAlignment="1">
      <alignment horizontal="center" vertical="center"/>
    </xf>
    <xf numFmtId="4" fontId="38" fillId="0" borderId="17" xfId="7" applyNumberFormat="1" applyFont="1" applyBorder="1" applyAlignment="1">
      <alignment vertical="center"/>
    </xf>
    <xf numFmtId="4" fontId="38" fillId="0" borderId="0" xfId="7" applyNumberFormat="1" applyFont="1" applyBorder="1" applyAlignment="1">
      <alignment vertical="center"/>
    </xf>
    <xf numFmtId="168" fontId="38" fillId="0" borderId="0" xfId="7" applyNumberFormat="1" applyFont="1" applyBorder="1" applyAlignment="1">
      <alignment vertical="center"/>
    </xf>
    <xf numFmtId="4" fontId="38" fillId="0" borderId="18" xfId="7" applyNumberFormat="1" applyFont="1" applyBorder="1" applyAlignment="1">
      <alignment vertical="center"/>
    </xf>
    <xf numFmtId="0" fontId="35" fillId="0" borderId="0" xfId="7" applyFont="1" applyAlignment="1">
      <alignment vertical="center"/>
    </xf>
    <xf numFmtId="0" fontId="35" fillId="0" borderId="0" xfId="7" applyFont="1" applyAlignment="1">
      <alignment horizontal="left" vertical="center"/>
    </xf>
    <xf numFmtId="4" fontId="38" fillId="0" borderId="22" xfId="7" applyNumberFormat="1" applyFont="1" applyBorder="1" applyAlignment="1">
      <alignment vertical="center"/>
    </xf>
    <xf numFmtId="4" fontId="38" fillId="0" borderId="23" xfId="7" applyNumberFormat="1" applyFont="1" applyBorder="1" applyAlignment="1">
      <alignment vertical="center"/>
    </xf>
    <xf numFmtId="168" fontId="38" fillId="0" borderId="23" xfId="7" applyNumberFormat="1" applyFont="1" applyBorder="1" applyAlignment="1">
      <alignment vertical="center"/>
    </xf>
    <xf numFmtId="4" fontId="38" fillId="0" borderId="24" xfId="7" applyNumberFormat="1" applyFont="1" applyBorder="1" applyAlignment="1">
      <alignment vertical="center"/>
    </xf>
    <xf numFmtId="0" fontId="17" fillId="0" borderId="0" xfId="7" applyAlignment="1"/>
    <xf numFmtId="0" fontId="17" fillId="0" borderId="0" xfId="7" applyBorder="1"/>
    <xf numFmtId="0" fontId="21" fillId="0" borderId="0" xfId="7" applyFont="1" applyBorder="1" applyAlignment="1">
      <alignment horizontal="left" vertical="center"/>
    </xf>
    <xf numFmtId="0" fontId="41" fillId="0" borderId="0" xfId="7" applyFont="1" applyAlignment="1">
      <alignment horizontal="left" vertical="center" wrapText="1"/>
    </xf>
    <xf numFmtId="0" fontId="10" fillId="0" borderId="0" xfId="1" applyFont="1" applyAlignment="1" applyProtection="1">
      <alignment horizontal="left"/>
    </xf>
    <xf numFmtId="0" fontId="37" fillId="0" borderId="0" xfId="7" applyFont="1" applyAlignment="1">
      <alignment vertical="center"/>
    </xf>
    <xf numFmtId="0" fontId="39" fillId="0" borderId="0" xfId="7" applyFont="1" applyAlignment="1">
      <alignment vertical="center"/>
    </xf>
    <xf numFmtId="0" fontId="17" fillId="0" borderId="0" xfId="7"/>
    <xf numFmtId="39" fontId="1" fillId="0" borderId="0" xfId="1" applyNumberFormat="1" applyAlignment="1">
      <alignment horizontal="left" vertical="top"/>
      <protection locked="0"/>
    </xf>
    <xf numFmtId="0" fontId="44" fillId="0" borderId="0" xfId="7" applyFont="1" applyAlignment="1">
      <alignment vertical="center"/>
    </xf>
    <xf numFmtId="0" fontId="49" fillId="0" borderId="0" xfId="7" applyFont="1"/>
    <xf numFmtId="0" fontId="50" fillId="0" borderId="0" xfId="7" applyFont="1"/>
    <xf numFmtId="2" fontId="49" fillId="0" borderId="0" xfId="7" applyNumberFormat="1" applyFont="1"/>
    <xf numFmtId="167" fontId="1" fillId="0" borderId="0" xfId="1" applyNumberFormat="1" applyAlignment="1">
      <alignment horizontal="left" vertical="top"/>
      <protection locked="0"/>
    </xf>
    <xf numFmtId="37" fontId="2" fillId="0" borderId="25" xfId="1" applyNumberFormat="1" applyFont="1" applyBorder="1" applyAlignment="1">
      <alignment horizontal="center"/>
      <protection locked="0"/>
    </xf>
    <xf numFmtId="0" fontId="2" fillId="0" borderId="25" xfId="1" applyFont="1" applyBorder="1" applyAlignment="1">
      <alignment horizontal="left" wrapText="1"/>
      <protection locked="0"/>
    </xf>
    <xf numFmtId="165" fontId="2" fillId="0" borderId="25" xfId="1" applyNumberFormat="1" applyFont="1" applyBorder="1" applyAlignment="1">
      <alignment horizontal="right"/>
      <protection locked="0"/>
    </xf>
    <xf numFmtId="39" fontId="2" fillId="0" borderId="25" xfId="1" applyNumberFormat="1" applyFont="1" applyBorder="1" applyAlignment="1">
      <alignment horizontal="right"/>
      <protection locked="0"/>
    </xf>
    <xf numFmtId="171" fontId="1" fillId="0" borderId="0" xfId="1" applyNumberFormat="1" applyAlignment="1">
      <alignment horizontal="left" vertical="top"/>
      <protection locked="0"/>
    </xf>
    <xf numFmtId="0" fontId="2" fillId="7" borderId="25" xfId="1" applyFont="1" applyFill="1" applyBorder="1" applyAlignment="1">
      <alignment horizontal="left" wrapText="1"/>
      <protection locked="0"/>
    </xf>
    <xf numFmtId="165" fontId="2" fillId="7" borderId="25" xfId="1" applyNumberFormat="1" applyFont="1" applyFill="1" applyBorder="1" applyAlignment="1">
      <alignment horizontal="right"/>
      <protection locked="0"/>
    </xf>
    <xf numFmtId="0" fontId="5" fillId="0" borderId="0" xfId="1" applyFont="1" applyAlignment="1" applyProtection="1">
      <alignment horizontal="left" vertical="center"/>
    </xf>
    <xf numFmtId="0" fontId="1" fillId="7" borderId="0" xfId="1" applyFill="1" applyAlignment="1">
      <alignment horizontal="left" vertical="top"/>
      <protection locked="0"/>
    </xf>
    <xf numFmtId="37" fontId="2" fillId="0" borderId="0" xfId="1" applyNumberFormat="1" applyFont="1" applyBorder="1" applyAlignment="1">
      <alignment horizontal="center"/>
      <protection locked="0"/>
    </xf>
    <xf numFmtId="37" fontId="51" fillId="0" borderId="0" xfId="1" applyNumberFormat="1" applyFont="1" applyAlignment="1">
      <alignment horizontal="center"/>
      <protection locked="0"/>
    </xf>
    <xf numFmtId="0" fontId="2" fillId="0" borderId="0" xfId="1" applyFont="1" applyBorder="1" applyAlignment="1">
      <alignment horizontal="left" wrapText="1"/>
      <protection locked="0"/>
    </xf>
    <xf numFmtId="0" fontId="52" fillId="0" borderId="0" xfId="0" applyFont="1" applyBorder="1" applyAlignment="1">
      <alignment horizontal="left" vertical="center"/>
    </xf>
    <xf numFmtId="39" fontId="2" fillId="0" borderId="0" xfId="1" applyNumberFormat="1" applyFont="1" applyBorder="1" applyAlignment="1">
      <alignment horizontal="right"/>
      <protection locked="0"/>
    </xf>
    <xf numFmtId="165" fontId="2" fillId="7" borderId="0" xfId="1" applyNumberFormat="1" applyFont="1" applyFill="1" applyBorder="1" applyAlignment="1">
      <alignment horizontal="right"/>
      <protection locked="0"/>
    </xf>
    <xf numFmtId="39" fontId="13" fillId="0" borderId="25" xfId="1" applyNumberFormat="1" applyFont="1" applyBorder="1" applyAlignment="1">
      <alignment horizontal="right"/>
      <protection locked="0"/>
    </xf>
    <xf numFmtId="37" fontId="12" fillId="0" borderId="25" xfId="1" applyNumberFormat="1" applyFont="1" applyBorder="1" applyAlignment="1">
      <alignment horizontal="center"/>
      <protection locked="0"/>
    </xf>
    <xf numFmtId="0" fontId="12" fillId="0" borderId="25" xfId="1" applyFont="1" applyBorder="1" applyAlignment="1">
      <alignment horizontal="left" wrapText="1"/>
      <protection locked="0"/>
    </xf>
    <xf numFmtId="39" fontId="12" fillId="0" borderId="25" xfId="1" applyNumberFormat="1" applyFont="1" applyBorder="1" applyAlignment="1">
      <alignment horizontal="right"/>
      <protection locked="0"/>
    </xf>
    <xf numFmtId="37" fontId="13" fillId="0" borderId="0" xfId="1" applyNumberFormat="1" applyFont="1" applyBorder="1" applyAlignment="1">
      <alignment horizontal="center"/>
      <protection locked="0"/>
    </xf>
    <xf numFmtId="0" fontId="13" fillId="0" borderId="0" xfId="1" applyFont="1" applyBorder="1" applyAlignment="1">
      <alignment horizontal="left" wrapText="1"/>
      <protection locked="0"/>
    </xf>
    <xf numFmtId="0" fontId="13" fillId="7" borderId="0" xfId="1" applyFont="1" applyFill="1" applyBorder="1" applyAlignment="1">
      <alignment horizontal="left" wrapText="1"/>
      <protection locked="0"/>
    </xf>
    <xf numFmtId="39" fontId="2" fillId="7" borderId="0" xfId="1" applyNumberFormat="1" applyFont="1" applyFill="1" applyBorder="1" applyAlignment="1">
      <alignment horizontal="right"/>
      <protection locked="0"/>
    </xf>
    <xf numFmtId="0" fontId="1" fillId="0" borderId="0" xfId="1" applyBorder="1" applyAlignment="1">
      <alignment horizontal="left" vertical="top"/>
      <protection locked="0"/>
    </xf>
    <xf numFmtId="39" fontId="2" fillId="7" borderId="25" xfId="1" applyNumberFormat="1" applyFont="1" applyFill="1" applyBorder="1" applyAlignment="1">
      <alignment horizontal="right"/>
      <protection locked="0"/>
    </xf>
    <xf numFmtId="37" fontId="13" fillId="0" borderId="25" xfId="1" applyNumberFormat="1" applyFont="1" applyBorder="1" applyAlignment="1">
      <alignment horizontal="center"/>
      <protection locked="0"/>
    </xf>
    <xf numFmtId="0" fontId="13" fillId="0" borderId="25" xfId="1" applyFont="1" applyBorder="1" applyAlignment="1">
      <alignment horizontal="left" wrapText="1"/>
      <protection locked="0"/>
    </xf>
    <xf numFmtId="37" fontId="13" fillId="7" borderId="25" xfId="1" applyNumberFormat="1" applyFont="1" applyFill="1" applyBorder="1" applyAlignment="1">
      <alignment horizontal="center"/>
      <protection locked="0"/>
    </xf>
    <xf numFmtId="37" fontId="2" fillId="7" borderId="25" xfId="1" applyNumberFormat="1" applyFont="1" applyFill="1" applyBorder="1" applyAlignment="1">
      <alignment horizontal="center"/>
      <protection locked="0"/>
    </xf>
    <xf numFmtId="167" fontId="1" fillId="8" borderId="0" xfId="1" applyNumberFormat="1" applyFill="1" applyAlignment="1">
      <alignment horizontal="right" vertical="top"/>
      <protection locked="0"/>
    </xf>
    <xf numFmtId="0" fontId="1" fillId="8" borderId="0" xfId="1" applyFill="1" applyAlignment="1">
      <alignment horizontal="left" vertical="top"/>
      <protection locked="0"/>
    </xf>
    <xf numFmtId="171" fontId="1" fillId="8" borderId="0" xfId="1" applyNumberFormat="1" applyFill="1" applyAlignment="1">
      <alignment horizontal="right"/>
      <protection locked="0"/>
    </xf>
    <xf numFmtId="0" fontId="1" fillId="8" borderId="0" xfId="1" applyFill="1" applyAlignment="1">
      <alignment horizontal="right"/>
      <protection locked="0"/>
    </xf>
    <xf numFmtId="165" fontId="1" fillId="8" borderId="0" xfId="1" applyNumberFormat="1" applyFill="1" applyAlignment="1">
      <alignment horizontal="right"/>
      <protection locked="0"/>
    </xf>
    <xf numFmtId="165" fontId="1" fillId="8" borderId="0" xfId="1" applyNumberFormat="1" applyFill="1" applyAlignment="1">
      <alignment horizontal="left"/>
      <protection locked="0"/>
    </xf>
    <xf numFmtId="0" fontId="1" fillId="8" borderId="0" xfId="1" applyFill="1" applyAlignment="1">
      <alignment horizontal="left"/>
      <protection locked="0"/>
    </xf>
    <xf numFmtId="0" fontId="2" fillId="0" borderId="3" xfId="1" applyFont="1" applyBorder="1" applyAlignment="1">
      <alignment horizontal="left" wrapText="1"/>
      <protection locked="0"/>
    </xf>
    <xf numFmtId="171" fontId="1" fillId="8" borderId="0" xfId="1" applyNumberFormat="1" applyFill="1" applyAlignment="1">
      <alignment horizontal="left"/>
      <protection locked="0"/>
    </xf>
    <xf numFmtId="173" fontId="1" fillId="0" borderId="0" xfId="1" applyNumberFormat="1" applyAlignment="1">
      <alignment horizontal="left" vertical="top"/>
      <protection locked="0"/>
    </xf>
    <xf numFmtId="172" fontId="1" fillId="0" borderId="0" xfId="1" applyNumberFormat="1" applyAlignment="1">
      <alignment horizontal="left" vertical="top"/>
      <protection locked="0"/>
    </xf>
    <xf numFmtId="171" fontId="1" fillId="7" borderId="0" xfId="1" applyNumberFormat="1" applyFill="1" applyAlignment="1">
      <alignment horizontal="left" vertical="top"/>
      <protection locked="0"/>
    </xf>
    <xf numFmtId="0" fontId="2" fillId="0" borderId="25" xfId="0" applyFont="1" applyBorder="1" applyAlignment="1" applyProtection="1">
      <alignment horizontal="left" wrapText="1"/>
      <protection locked="0"/>
    </xf>
    <xf numFmtId="0" fontId="2" fillId="7" borderId="0" xfId="1" applyFont="1" applyFill="1" applyBorder="1" applyAlignment="1">
      <alignment horizontal="left" wrapText="1"/>
      <protection locked="0"/>
    </xf>
    <xf numFmtId="165" fontId="13" fillId="7" borderId="0" xfId="1" applyNumberFormat="1" applyFont="1" applyFill="1" applyBorder="1" applyAlignment="1">
      <alignment horizontal="right"/>
      <protection locked="0"/>
    </xf>
    <xf numFmtId="174" fontId="1" fillId="8" borderId="0" xfId="1" applyNumberFormat="1" applyFill="1" applyAlignment="1">
      <alignment horizontal="right"/>
      <protection locked="0"/>
    </xf>
    <xf numFmtId="0" fontId="2" fillId="0" borderId="25" xfId="0" applyFont="1" applyBorder="1" applyAlignment="1" applyProtection="1">
      <alignment horizontal="center"/>
      <protection locked="0"/>
    </xf>
    <xf numFmtId="0" fontId="2" fillId="0" borderId="25" xfId="0" applyFont="1" applyBorder="1" applyAlignment="1" applyProtection="1">
      <alignment horizontal="center" wrapText="1"/>
      <protection locked="0"/>
    </xf>
    <xf numFmtId="49" fontId="2" fillId="7" borderId="25" xfId="0" applyNumberFormat="1" applyFont="1" applyFill="1" applyBorder="1" applyAlignment="1" applyProtection="1">
      <alignment horizontal="left" wrapText="1"/>
      <protection locked="0"/>
    </xf>
    <xf numFmtId="0" fontId="0" fillId="0" borderId="0" xfId="0" applyProtection="1"/>
    <xf numFmtId="0" fontId="0" fillId="0" borderId="0" xfId="0"/>
    <xf numFmtId="0" fontId="0" fillId="0" borderId="0" xfId="0" applyFont="1" applyAlignment="1">
      <alignment horizontal="left" vertical="center"/>
    </xf>
    <xf numFmtId="0" fontId="0" fillId="0" borderId="4" xfId="0" applyBorder="1"/>
    <xf numFmtId="0" fontId="0" fillId="0" borderId="5" xfId="0" applyBorder="1"/>
    <xf numFmtId="0" fontId="0" fillId="0" borderId="6" xfId="0" applyBorder="1"/>
    <xf numFmtId="0" fontId="10" fillId="0" borderId="0" xfId="0" applyFont="1" applyAlignment="1">
      <alignment horizontal="left" vertical="center"/>
    </xf>
    <xf numFmtId="0" fontId="21" fillId="0" borderId="0" xfId="0" applyFont="1" applyAlignment="1">
      <alignment horizontal="left" vertical="center"/>
    </xf>
    <xf numFmtId="0" fontId="0" fillId="0" borderId="0" xfId="0" applyFont="1" applyAlignment="1">
      <alignment vertical="center"/>
    </xf>
    <xf numFmtId="0" fontId="0" fillId="0" borderId="6" xfId="0" applyFont="1" applyBorder="1" applyAlignment="1">
      <alignment vertical="center"/>
    </xf>
    <xf numFmtId="0" fontId="0" fillId="0" borderId="0" xfId="0" applyFont="1" applyAlignment="1">
      <alignment vertical="center"/>
    </xf>
    <xf numFmtId="0" fontId="0" fillId="0" borderId="6" xfId="0" applyBorder="1" applyAlignment="1">
      <alignment vertical="center"/>
    </xf>
    <xf numFmtId="0" fontId="0" fillId="0" borderId="0" xfId="0" applyAlignment="1">
      <alignment vertical="center"/>
    </xf>
    <xf numFmtId="0" fontId="6" fillId="0" borderId="0" xfId="0" applyFont="1" applyAlignment="1">
      <alignment horizontal="left" vertical="center"/>
    </xf>
    <xf numFmtId="170" fontId="6" fillId="0" borderId="0" xfId="0" applyNumberFormat="1" applyFont="1" applyAlignment="1">
      <alignment horizontal="left" vertical="center"/>
    </xf>
    <xf numFmtId="0" fontId="0" fillId="0" borderId="0" xfId="0" applyFont="1" applyAlignment="1">
      <alignment vertical="center" wrapText="1"/>
    </xf>
    <xf numFmtId="0" fontId="0" fillId="0" borderId="6" xfId="0" applyFont="1"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15" xfId="0" applyFont="1" applyBorder="1" applyAlignment="1">
      <alignment vertical="center"/>
    </xf>
    <xf numFmtId="4" fontId="32" fillId="0" borderId="0" xfId="0" applyNumberFormat="1" applyFont="1" applyAlignment="1">
      <alignment vertical="center"/>
    </xf>
    <xf numFmtId="0" fontId="0" fillId="5" borderId="0" xfId="0" applyFont="1" applyFill="1" applyAlignment="1">
      <alignment vertical="center"/>
    </xf>
    <xf numFmtId="0" fontId="0" fillId="5" borderId="10" xfId="0" applyFont="1" applyFill="1" applyBorder="1" applyAlignment="1">
      <alignment vertical="center"/>
    </xf>
    <xf numFmtId="0" fontId="0" fillId="0" borderId="7" xfId="0" applyBorder="1" applyAlignment="1">
      <alignment vertical="center"/>
    </xf>
    <xf numFmtId="0" fontId="0" fillId="0" borderId="8" xfId="0" applyFont="1" applyBorder="1" applyAlignment="1">
      <alignment vertical="center"/>
    </xf>
    <xf numFmtId="0" fontId="0" fillId="0" borderId="7"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6" fillId="0" borderId="0" xfId="0" applyFont="1" applyAlignment="1">
      <alignment horizontal="left" vertical="center" wrapText="1"/>
    </xf>
    <xf numFmtId="0" fontId="5" fillId="5" borderId="0" xfId="0" applyFont="1" applyFill="1" applyAlignment="1">
      <alignment horizontal="left" vertical="center"/>
    </xf>
    <xf numFmtId="0" fontId="5" fillId="5" borderId="0" xfId="0" applyFont="1" applyFill="1" applyAlignment="1">
      <alignment horizontal="right" vertical="center"/>
    </xf>
    <xf numFmtId="0" fontId="58" fillId="0" borderId="0" xfId="0" applyFont="1" applyAlignment="1">
      <alignment horizontal="left" vertical="center"/>
    </xf>
    <xf numFmtId="0" fontId="44" fillId="0" borderId="0" xfId="0" applyFont="1" applyAlignment="1">
      <alignment vertical="center"/>
    </xf>
    <xf numFmtId="0" fontId="44" fillId="0" borderId="6" xfId="0" applyFont="1" applyBorder="1" applyAlignment="1">
      <alignment vertical="center"/>
    </xf>
    <xf numFmtId="0" fontId="44" fillId="0" borderId="23" xfId="0" applyFont="1" applyBorder="1" applyAlignment="1">
      <alignment horizontal="left" vertical="center"/>
    </xf>
    <xf numFmtId="0" fontId="44" fillId="0" borderId="23" xfId="0" applyFont="1" applyBorder="1" applyAlignment="1">
      <alignment vertical="center"/>
    </xf>
    <xf numFmtId="4" fontId="44" fillId="0" borderId="23" xfId="0" applyNumberFormat="1" applyFont="1" applyBorder="1" applyAlignment="1">
      <alignment vertical="center"/>
    </xf>
    <xf numFmtId="0" fontId="39" fillId="0" borderId="0" xfId="0" applyFont="1" applyAlignment="1">
      <alignment vertical="center"/>
    </xf>
    <xf numFmtId="0" fontId="39" fillId="0" borderId="6" xfId="0" applyFont="1" applyBorder="1" applyAlignment="1">
      <alignment vertical="center"/>
    </xf>
    <xf numFmtId="0" fontId="39" fillId="0" borderId="23" xfId="0" applyFont="1" applyBorder="1" applyAlignment="1">
      <alignment horizontal="left" vertical="center"/>
    </xf>
    <xf numFmtId="0" fontId="39" fillId="0" borderId="23" xfId="0" applyFont="1" applyBorder="1" applyAlignment="1">
      <alignment vertical="center"/>
    </xf>
    <xf numFmtId="4" fontId="39" fillId="0" borderId="23" xfId="0" applyNumberFormat="1" applyFont="1" applyBorder="1" applyAlignment="1">
      <alignment vertical="center"/>
    </xf>
    <xf numFmtId="0" fontId="6" fillId="0" borderId="0" xfId="1" applyFont="1" applyBorder="1" applyAlignment="1" applyProtection="1">
      <alignment horizontal="left" vertical="center"/>
    </xf>
    <xf numFmtId="0" fontId="6" fillId="0" borderId="0" xfId="7" applyFont="1" applyAlignment="1">
      <alignment horizontal="left" vertical="center"/>
    </xf>
    <xf numFmtId="0" fontId="21" fillId="0" borderId="0" xfId="0" applyFont="1" applyAlignment="1">
      <alignment horizontal="left" vertical="center" wrapText="1"/>
    </xf>
    <xf numFmtId="0" fontId="5" fillId="0" borderId="0" xfId="1" applyFont="1" applyAlignment="1" applyProtection="1">
      <alignment horizontal="left" vertical="center"/>
    </xf>
    <xf numFmtId="0" fontId="5" fillId="0" borderId="0" xfId="1" applyFont="1" applyAlignment="1" applyProtection="1">
      <alignment horizontal="left" vertical="center" wrapText="1"/>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170" fontId="61" fillId="0" borderId="0" xfId="0" applyNumberFormat="1" applyFont="1" applyAlignment="1">
      <alignment horizontal="left" vertical="center"/>
    </xf>
    <xf numFmtId="0" fontId="62" fillId="0" borderId="0" xfId="0" applyFont="1" applyAlignment="1">
      <alignment horizontal="left" vertical="center"/>
    </xf>
    <xf numFmtId="4" fontId="63" fillId="0" borderId="0" xfId="0" applyNumberFormat="1" applyFont="1" applyAlignment="1">
      <alignment vertical="center"/>
    </xf>
    <xf numFmtId="0" fontId="60" fillId="0" borderId="0" xfId="0" applyFont="1" applyAlignment="1">
      <alignment horizontal="right" vertical="center"/>
    </xf>
    <xf numFmtId="0" fontId="64" fillId="0" borderId="0" xfId="0" applyFont="1" applyAlignment="1">
      <alignment horizontal="left" vertical="center"/>
    </xf>
    <xf numFmtId="4" fontId="64" fillId="0" borderId="0" xfId="0" applyNumberFormat="1" applyFont="1" applyAlignment="1">
      <alignment vertical="center"/>
    </xf>
    <xf numFmtId="0" fontId="65" fillId="0" borderId="0" xfId="0" applyFont="1" applyAlignment="1">
      <alignment vertical="center"/>
    </xf>
    <xf numFmtId="169" fontId="64" fillId="0" borderId="0" xfId="0" applyNumberFormat="1" applyFont="1" applyAlignment="1">
      <alignment horizontal="right" vertical="center"/>
    </xf>
    <xf numFmtId="4" fontId="60" fillId="0" borderId="0" xfId="0" applyNumberFormat="1" applyFont="1" applyAlignment="1">
      <alignment vertical="center"/>
    </xf>
    <xf numFmtId="169" fontId="60" fillId="0" borderId="0" xfId="0" applyNumberFormat="1" applyFont="1" applyAlignment="1">
      <alignment horizontal="right" vertical="center"/>
    </xf>
    <xf numFmtId="0" fontId="66" fillId="5" borderId="9" xfId="0" applyFont="1" applyFill="1" applyBorder="1" applyAlignment="1">
      <alignment horizontal="left" vertical="center"/>
    </xf>
    <xf numFmtId="0" fontId="66" fillId="5" borderId="10" xfId="0" applyFont="1" applyFill="1" applyBorder="1" applyAlignment="1">
      <alignment horizontal="right" vertical="center"/>
    </xf>
    <xf numFmtId="0" fontId="66" fillId="5" borderId="10" xfId="0" applyFont="1" applyFill="1" applyBorder="1" applyAlignment="1">
      <alignment horizontal="center" vertical="center"/>
    </xf>
    <xf numFmtId="4" fontId="66" fillId="5" borderId="10" xfId="0" applyNumberFormat="1" applyFont="1" applyFill="1" applyBorder="1" applyAlignment="1">
      <alignment vertical="center"/>
    </xf>
    <xf numFmtId="0" fontId="67" fillId="0" borderId="7" xfId="0" applyFont="1" applyBorder="1" applyAlignment="1">
      <alignment horizontal="left" vertical="center"/>
    </xf>
    <xf numFmtId="0" fontId="60" fillId="0" borderId="8" xfId="0" applyFont="1" applyBorder="1" applyAlignment="1">
      <alignment horizontal="left" vertical="center"/>
    </xf>
    <xf numFmtId="0" fontId="60" fillId="0" borderId="8" xfId="0" applyFont="1" applyBorder="1" applyAlignment="1">
      <alignment horizontal="center" vertical="center"/>
    </xf>
    <xf numFmtId="0" fontId="60" fillId="0" borderId="8" xfId="0" applyFont="1" applyBorder="1" applyAlignment="1">
      <alignment horizontal="right" vertical="center"/>
    </xf>
    <xf numFmtId="0" fontId="61" fillId="7" borderId="0" xfId="0" applyFont="1" applyFill="1" applyAlignment="1">
      <alignment horizontal="left" vertical="center"/>
    </xf>
    <xf numFmtId="0" fontId="61" fillId="7" borderId="0" xfId="0" applyFont="1" applyFill="1" applyAlignment="1" applyProtection="1">
      <alignment horizontal="left" vertical="center"/>
      <protection locked="0"/>
    </xf>
    <xf numFmtId="0" fontId="0" fillId="7" borderId="0" xfId="0" applyFill="1" applyBorder="1"/>
    <xf numFmtId="0" fontId="0" fillId="7" borderId="0" xfId="0" applyFont="1" applyFill="1" applyBorder="1" applyAlignment="1">
      <alignment vertical="center"/>
    </xf>
    <xf numFmtId="0" fontId="0" fillId="7" borderId="0" xfId="0" applyFill="1" applyBorder="1" applyAlignment="1">
      <alignment vertical="center"/>
    </xf>
    <xf numFmtId="0" fontId="0" fillId="7" borderId="0" xfId="0" applyFont="1" applyFill="1" applyBorder="1" applyAlignment="1">
      <alignment vertical="center" wrapText="1"/>
    </xf>
    <xf numFmtId="0" fontId="0" fillId="7" borderId="0" xfId="0" applyFill="1" applyBorder="1" applyAlignment="1">
      <alignment vertical="center" wrapText="1"/>
    </xf>
    <xf numFmtId="0" fontId="44" fillId="7" borderId="0" xfId="0" applyFont="1" applyFill="1" applyBorder="1" applyAlignment="1">
      <alignment vertical="center"/>
    </xf>
    <xf numFmtId="0" fontId="44" fillId="7" borderId="0" xfId="0" applyFont="1" applyFill="1" applyBorder="1" applyAlignment="1">
      <alignment horizontal="left" vertical="center"/>
    </xf>
    <xf numFmtId="4" fontId="44" fillId="7" borderId="0" xfId="0" applyNumberFormat="1" applyFont="1" applyFill="1" applyBorder="1" applyAlignment="1">
      <alignment vertical="center"/>
    </xf>
    <xf numFmtId="0" fontId="39" fillId="7" borderId="0" xfId="0" applyFont="1" applyFill="1" applyBorder="1" applyAlignment="1">
      <alignment vertical="center"/>
    </xf>
    <xf numFmtId="0" fontId="39" fillId="7" borderId="0" xfId="0" applyFont="1" applyFill="1" applyBorder="1" applyAlignment="1">
      <alignment horizontal="left" vertical="center"/>
    </xf>
    <xf numFmtId="4" fontId="39" fillId="7" borderId="0" xfId="0" applyNumberFormat="1" applyFont="1" applyFill="1" applyBorder="1" applyAlignment="1">
      <alignment vertical="center"/>
    </xf>
    <xf numFmtId="0" fontId="68" fillId="0" borderId="0" xfId="0" applyFont="1" applyAlignment="1">
      <alignment horizontal="left" vertical="center"/>
    </xf>
    <xf numFmtId="0" fontId="69" fillId="0" borderId="0" xfId="0" applyFont="1" applyAlignment="1">
      <alignment horizontal="left" vertical="center"/>
    </xf>
    <xf numFmtId="4" fontId="69" fillId="0" borderId="0" xfId="0" applyNumberFormat="1" applyFont="1" applyAlignment="1">
      <alignment vertical="center"/>
    </xf>
    <xf numFmtId="0" fontId="68" fillId="0" borderId="0" xfId="0" applyFont="1" applyAlignment="1">
      <alignment vertical="center"/>
    </xf>
    <xf numFmtId="169" fontId="69" fillId="0" borderId="0" xfId="0" applyNumberFormat="1" applyFont="1" applyAlignment="1">
      <alignment horizontal="right" vertical="center"/>
    </xf>
    <xf numFmtId="0" fontId="2" fillId="0" borderId="26" xfId="1" applyFont="1" applyBorder="1" applyAlignment="1">
      <alignment horizontal="left" wrapText="1"/>
      <protection locked="0"/>
    </xf>
    <xf numFmtId="39" fontId="2" fillId="0" borderId="26" xfId="1" applyNumberFormat="1" applyFont="1" applyBorder="1" applyAlignment="1">
      <alignment horizontal="right"/>
      <protection locked="0"/>
    </xf>
    <xf numFmtId="37" fontId="2" fillId="0" borderId="27" xfId="1" applyNumberFormat="1" applyFont="1" applyBorder="1" applyAlignment="1">
      <alignment horizontal="center"/>
      <protection locked="0"/>
    </xf>
    <xf numFmtId="0" fontId="2" fillId="0" borderId="27" xfId="1" applyFont="1" applyBorder="1" applyAlignment="1">
      <alignment horizontal="left" wrapText="1"/>
      <protection locked="0"/>
    </xf>
    <xf numFmtId="39" fontId="2" fillId="0" borderId="27" xfId="1" applyNumberFormat="1" applyFont="1" applyBorder="1" applyAlignment="1">
      <alignment horizontal="right"/>
      <protection locked="0"/>
    </xf>
    <xf numFmtId="0" fontId="0" fillId="0" borderId="0" xfId="0" applyAlignment="1">
      <alignment horizontal="left" vertical="center"/>
    </xf>
    <xf numFmtId="0" fontId="61" fillId="0" borderId="0" xfId="0" applyFont="1" applyAlignment="1">
      <alignment horizontal="left" vertical="center" wrapText="1"/>
    </xf>
    <xf numFmtId="0" fontId="17" fillId="0" borderId="0" xfId="7" applyFont="1"/>
    <xf numFmtId="0" fontId="49" fillId="0" borderId="0" xfId="7" applyFont="1" applyAlignment="1">
      <alignment horizontal="right"/>
    </xf>
    <xf numFmtId="4" fontId="49" fillId="0" borderId="0" xfId="7" applyNumberFormat="1" applyFont="1" applyAlignment="1">
      <alignment vertical="center"/>
    </xf>
    <xf numFmtId="0" fontId="49" fillId="0" borderId="0" xfId="7" applyFont="1" applyAlignment="1">
      <alignment vertical="center"/>
    </xf>
    <xf numFmtId="39" fontId="13" fillId="7" borderId="25" xfId="1" applyNumberFormat="1" applyFont="1" applyFill="1" applyBorder="1" applyAlignment="1">
      <alignment horizontal="right"/>
      <protection locked="0"/>
    </xf>
    <xf numFmtId="175" fontId="1" fillId="0" borderId="0" xfId="1" applyNumberFormat="1" applyAlignment="1">
      <alignment horizontal="right" vertical="top"/>
      <protection locked="0"/>
    </xf>
    <xf numFmtId="165" fontId="1" fillId="0" borderId="0" xfId="1" applyNumberFormat="1" applyAlignment="1">
      <alignment horizontal="right"/>
      <protection locked="0"/>
    </xf>
    <xf numFmtId="14" fontId="5" fillId="0" borderId="0" xfId="1" applyNumberFormat="1" applyFont="1" applyAlignment="1" applyProtection="1">
      <alignment horizontal="right" vertical="top"/>
    </xf>
    <xf numFmtId="165" fontId="8" fillId="7" borderId="0" xfId="1" applyNumberFormat="1" applyFont="1" applyFill="1" applyAlignment="1">
      <alignment horizontal="right"/>
      <protection locked="0"/>
    </xf>
    <xf numFmtId="39" fontId="8" fillId="7" borderId="0" xfId="1" applyNumberFormat="1" applyFont="1" applyFill="1" applyAlignment="1">
      <alignment horizontal="right"/>
      <protection locked="0"/>
    </xf>
    <xf numFmtId="165" fontId="12" fillId="7" borderId="25" xfId="1" applyNumberFormat="1" applyFont="1" applyFill="1" applyBorder="1" applyAlignment="1">
      <alignment horizontal="right"/>
      <protection locked="0"/>
    </xf>
    <xf numFmtId="39" fontId="12" fillId="7" borderId="25" xfId="1" applyNumberFormat="1" applyFont="1" applyFill="1" applyBorder="1" applyAlignment="1">
      <alignment horizontal="right"/>
      <protection locked="0"/>
    </xf>
    <xf numFmtId="165" fontId="53" fillId="7" borderId="25" xfId="1" applyNumberFormat="1" applyFont="1" applyFill="1" applyBorder="1" applyAlignment="1">
      <alignment horizontal="right"/>
      <protection locked="0"/>
    </xf>
    <xf numFmtId="165" fontId="2" fillId="7" borderId="2" xfId="1" applyNumberFormat="1" applyFont="1" applyFill="1" applyBorder="1" applyAlignment="1">
      <alignment horizontal="right"/>
      <protection locked="0"/>
    </xf>
    <xf numFmtId="39" fontId="2" fillId="7" borderId="2" xfId="1" applyNumberFormat="1" applyFont="1" applyFill="1" applyBorder="1" applyAlignment="1">
      <alignment horizontal="right"/>
      <protection locked="0"/>
    </xf>
    <xf numFmtId="165" fontId="13" fillId="7" borderId="2" xfId="1" applyNumberFormat="1" applyFont="1" applyFill="1" applyBorder="1" applyAlignment="1">
      <alignment horizontal="right"/>
      <protection locked="0"/>
    </xf>
    <xf numFmtId="174" fontId="2" fillId="7" borderId="25" xfId="0" applyNumberFormat="1" applyFont="1" applyFill="1" applyBorder="1" applyAlignment="1" applyProtection="1">
      <protection locked="0"/>
    </xf>
    <xf numFmtId="37" fontId="2" fillId="0" borderId="26" xfId="1" applyNumberFormat="1" applyFont="1" applyBorder="1" applyAlignment="1">
      <alignment horizontal="center"/>
      <protection locked="0"/>
    </xf>
    <xf numFmtId="1" fontId="12" fillId="0" borderId="25" xfId="1" applyNumberFormat="1" applyFont="1" applyBorder="1" applyAlignment="1">
      <alignment horizontal="left" wrapText="1"/>
      <protection locked="0"/>
    </xf>
    <xf numFmtId="37" fontId="12" fillId="0" borderId="27" xfId="1" applyNumberFormat="1" applyFont="1" applyBorder="1" applyAlignment="1">
      <alignment horizontal="center"/>
      <protection locked="0"/>
    </xf>
    <xf numFmtId="0" fontId="12" fillId="0" borderId="27" xfId="1" applyFont="1" applyBorder="1" applyAlignment="1">
      <alignment horizontal="left" wrapText="1"/>
      <protection locked="0"/>
    </xf>
    <xf numFmtId="39" fontId="12" fillId="0" borderId="27" xfId="1" applyNumberFormat="1" applyFont="1" applyBorder="1" applyAlignment="1">
      <alignment horizontal="right"/>
      <protection locked="0"/>
    </xf>
    <xf numFmtId="0" fontId="12" fillId="7" borderId="25" xfId="1" applyFont="1" applyFill="1" applyBorder="1" applyAlignment="1">
      <alignment horizontal="left" wrapText="1"/>
      <protection locked="0"/>
    </xf>
    <xf numFmtId="168" fontId="12" fillId="0" borderId="0" xfId="1" applyNumberFormat="1" applyFont="1" applyBorder="1" applyAlignment="1">
      <alignment horizontal="right"/>
      <protection locked="0"/>
    </xf>
    <xf numFmtId="39" fontId="2" fillId="0" borderId="28" xfId="1" applyNumberFormat="1" applyFont="1" applyBorder="1" applyAlignment="1">
      <alignment horizontal="right"/>
      <protection locked="0"/>
    </xf>
    <xf numFmtId="37" fontId="2" fillId="0" borderId="25" xfId="1" applyNumberFormat="1" applyFont="1" applyBorder="1" applyAlignment="1">
      <alignment horizontal="left"/>
      <protection locked="0"/>
    </xf>
    <xf numFmtId="0" fontId="0" fillId="0" borderId="0" xfId="0" applyFont="1" applyAlignment="1">
      <alignment vertical="center"/>
    </xf>
    <xf numFmtId="0" fontId="11" fillId="2" borderId="0" xfId="1" applyFont="1" applyFill="1" applyBorder="1" applyAlignment="1" applyProtection="1">
      <alignment horizontal="center" vertical="center" wrapText="1"/>
    </xf>
    <xf numFmtId="49" fontId="2" fillId="7" borderId="25" xfId="0" applyNumberFormat="1" applyFont="1" applyFill="1" applyBorder="1" applyAlignment="1" applyProtection="1">
      <alignment horizontal="center"/>
    </xf>
    <xf numFmtId="0" fontId="2" fillId="7" borderId="25" xfId="0" applyFont="1" applyFill="1" applyBorder="1" applyAlignment="1" applyProtection="1">
      <alignment horizontal="left" wrapText="1"/>
    </xf>
    <xf numFmtId="0" fontId="2" fillId="7" borderId="25" xfId="0" applyFont="1" applyFill="1" applyBorder="1" applyAlignment="1" applyProtection="1">
      <alignment horizontal="center"/>
    </xf>
    <xf numFmtId="49" fontId="2" fillId="7" borderId="25" xfId="0" applyNumberFormat="1" applyFont="1" applyFill="1" applyBorder="1" applyAlignment="1" applyProtection="1">
      <alignment horizontal="center"/>
      <protection locked="0"/>
    </xf>
    <xf numFmtId="49" fontId="12" fillId="7" borderId="25" xfId="0" applyNumberFormat="1" applyFont="1" applyFill="1" applyBorder="1" applyAlignment="1" applyProtection="1">
      <alignment horizontal="center"/>
    </xf>
    <xf numFmtId="0" fontId="12" fillId="7" borderId="25" xfId="0" applyFont="1" applyFill="1" applyBorder="1" applyAlignment="1" applyProtection="1">
      <alignment horizontal="left" wrapText="1"/>
    </xf>
    <xf numFmtId="0" fontId="12" fillId="7" borderId="25" xfId="0" applyFont="1" applyFill="1" applyBorder="1" applyAlignment="1" applyProtection="1">
      <alignment horizontal="center"/>
    </xf>
    <xf numFmtId="37" fontId="2" fillId="7" borderId="2" xfId="1" applyNumberFormat="1" applyFont="1" applyFill="1" applyBorder="1" applyAlignment="1">
      <alignment horizontal="center"/>
      <protection locked="0"/>
    </xf>
    <xf numFmtId="0" fontId="2" fillId="7" borderId="2" xfId="1" applyFont="1" applyFill="1" applyBorder="1" applyAlignment="1">
      <alignment horizontal="left" wrapText="1"/>
      <protection locked="0"/>
    </xf>
    <xf numFmtId="37" fontId="12" fillId="7" borderId="2" xfId="1" applyNumberFormat="1" applyFont="1" applyFill="1" applyBorder="1" applyAlignment="1">
      <alignment horizontal="center"/>
      <protection locked="0"/>
    </xf>
    <xf numFmtId="0" fontId="12" fillId="7" borderId="2" xfId="1" applyFont="1" applyFill="1" applyBorder="1" applyAlignment="1">
      <alignment horizontal="left" wrapText="1"/>
      <protection locked="0"/>
    </xf>
    <xf numFmtId="1" fontId="12" fillId="0" borderId="2" xfId="1" applyNumberFormat="1" applyFont="1" applyBorder="1" applyAlignment="1">
      <alignment horizontal="left" wrapText="1"/>
      <protection locked="0"/>
    </xf>
    <xf numFmtId="39" fontId="12" fillId="7" borderId="2" xfId="1" applyNumberFormat="1" applyFont="1" applyFill="1" applyBorder="1" applyAlignment="1">
      <alignment horizontal="right"/>
      <protection locked="0"/>
    </xf>
    <xf numFmtId="1" fontId="2" fillId="0" borderId="2" xfId="1" applyNumberFormat="1" applyFont="1" applyBorder="1" applyAlignment="1">
      <alignment horizontal="left" wrapText="1"/>
      <protection locked="0"/>
    </xf>
    <xf numFmtId="0" fontId="16" fillId="0" borderId="0" xfId="6" applyAlignment="1" applyProtection="1">
      <alignment horizontal="left" vertical="top" wrapText="1"/>
      <protection locked="0"/>
    </xf>
    <xf numFmtId="166" fontId="1" fillId="0" borderId="0" xfId="1" applyNumberFormat="1" applyAlignment="1">
      <alignment horizontal="right" vertical="top"/>
      <protection locked="0"/>
    </xf>
    <xf numFmtId="174" fontId="2" fillId="7" borderId="0" xfId="1" applyNumberFormat="1" applyFont="1" applyFill="1" applyBorder="1" applyAlignment="1">
      <alignment horizontal="right" wrapText="1"/>
      <protection locked="0"/>
    </xf>
    <xf numFmtId="1" fontId="12" fillId="7" borderId="2" xfId="1" applyNumberFormat="1" applyFont="1" applyFill="1" applyBorder="1" applyAlignment="1">
      <alignment horizontal="left" wrapText="1"/>
      <protection locked="0"/>
    </xf>
    <xf numFmtId="176" fontId="1" fillId="0" borderId="0" xfId="1" applyNumberFormat="1" applyAlignment="1">
      <alignment horizontal="left" vertical="top"/>
      <protection locked="0"/>
    </xf>
    <xf numFmtId="0" fontId="17" fillId="0" borderId="0" xfId="7"/>
    <xf numFmtId="0" fontId="17" fillId="0" borderId="8" xfId="7" applyFont="1" applyBorder="1" applyAlignment="1">
      <alignment vertical="center"/>
    </xf>
    <xf numFmtId="0" fontId="5" fillId="0" borderId="0" xfId="7" applyFont="1" applyAlignment="1">
      <alignment horizontal="left" vertical="center" wrapText="1"/>
    </xf>
    <xf numFmtId="0" fontId="17" fillId="0" borderId="0" xfId="7" applyProtection="1"/>
    <xf numFmtId="0" fontId="72" fillId="0" borderId="0" xfId="7" applyFont="1" applyAlignment="1">
      <alignment horizontal="left" vertical="center"/>
    </xf>
    <xf numFmtId="0" fontId="73" fillId="0" borderId="0" xfId="7" applyFont="1" applyAlignment="1">
      <alignment horizontal="left" vertical="center"/>
    </xf>
    <xf numFmtId="0" fontId="74" fillId="0" borderId="0" xfId="7" applyFont="1" applyAlignment="1">
      <alignment horizontal="left" vertical="center"/>
    </xf>
    <xf numFmtId="0" fontId="17" fillId="0" borderId="0" xfId="7" applyFont="1" applyAlignment="1">
      <alignment vertical="center"/>
    </xf>
    <xf numFmtId="0" fontId="76" fillId="0" borderId="0" xfId="7" applyFont="1" applyAlignment="1">
      <alignment horizontal="left" vertical="center"/>
    </xf>
    <xf numFmtId="170" fontId="76" fillId="0" borderId="0" xfId="7" applyNumberFormat="1" applyFont="1" applyAlignment="1">
      <alignment horizontal="left" vertical="center"/>
    </xf>
    <xf numFmtId="0" fontId="17" fillId="0" borderId="0" xfId="7" applyFont="1" applyAlignment="1">
      <alignment vertical="center" wrapText="1"/>
    </xf>
    <xf numFmtId="0" fontId="17" fillId="0" borderId="6" xfId="7" applyFont="1" applyBorder="1" applyAlignment="1">
      <alignment vertical="center" wrapText="1"/>
    </xf>
    <xf numFmtId="0" fontId="17" fillId="0" borderId="6" xfId="7" applyBorder="1" applyAlignment="1">
      <alignment vertical="center" wrapText="1"/>
    </xf>
    <xf numFmtId="0" fontId="17" fillId="0" borderId="0" xfId="7" applyAlignment="1">
      <alignment vertical="center" wrapText="1"/>
    </xf>
    <xf numFmtId="4" fontId="76" fillId="0" borderId="0" xfId="7" applyNumberFormat="1" applyFont="1" applyAlignment="1">
      <alignment vertical="center"/>
    </xf>
    <xf numFmtId="0" fontId="77" fillId="0" borderId="0" xfId="7" applyFont="1" applyAlignment="1">
      <alignment horizontal="left" vertical="center"/>
    </xf>
    <xf numFmtId="0" fontId="78" fillId="0" borderId="0" xfId="7" applyFont="1" applyAlignment="1">
      <alignment horizontal="left" vertical="center"/>
    </xf>
    <xf numFmtId="4" fontId="79" fillId="0" borderId="0" xfId="7" applyNumberFormat="1" applyFont="1" applyAlignment="1">
      <alignment vertical="center"/>
    </xf>
    <xf numFmtId="0" fontId="74" fillId="0" borderId="0" xfId="7" applyFont="1" applyAlignment="1">
      <alignment horizontal="right" vertical="center"/>
    </xf>
    <xf numFmtId="0" fontId="80" fillId="0" borderId="0" xfId="7" applyFont="1" applyAlignment="1">
      <alignment horizontal="left" vertical="center"/>
    </xf>
    <xf numFmtId="0" fontId="81" fillId="0" borderId="0" xfId="7" applyFont="1" applyAlignment="1">
      <alignment horizontal="left" vertical="center"/>
    </xf>
    <xf numFmtId="4" fontId="81" fillId="0" borderId="0" xfId="7" applyNumberFormat="1" applyFont="1" applyAlignment="1">
      <alignment vertical="center"/>
    </xf>
    <xf numFmtId="0" fontId="82" fillId="0" borderId="0" xfId="7" applyFont="1" applyAlignment="1">
      <alignment vertical="center"/>
    </xf>
    <xf numFmtId="169" fontId="81" fillId="0" borderId="0" xfId="7" applyNumberFormat="1" applyFont="1" applyAlignment="1">
      <alignment horizontal="right" vertical="center"/>
    </xf>
    <xf numFmtId="4" fontId="74" fillId="0" borderId="0" xfId="7" applyNumberFormat="1" applyFont="1" applyAlignment="1">
      <alignment vertical="center"/>
    </xf>
    <xf numFmtId="169" fontId="74" fillId="0" borderId="0" xfId="7" applyNumberFormat="1" applyFont="1" applyAlignment="1">
      <alignment horizontal="right" vertical="center"/>
    </xf>
    <xf numFmtId="0" fontId="17" fillId="5" borderId="0" xfId="7" applyFont="1" applyFill="1" applyAlignment="1">
      <alignment vertical="center"/>
    </xf>
    <xf numFmtId="0" fontId="83" fillId="5" borderId="9" xfId="7" applyFont="1" applyFill="1" applyBorder="1" applyAlignment="1">
      <alignment horizontal="left" vertical="center"/>
    </xf>
    <xf numFmtId="0" fontId="83" fillId="5" borderId="10" xfId="7" applyFont="1" applyFill="1" applyBorder="1" applyAlignment="1">
      <alignment horizontal="right" vertical="center"/>
    </xf>
    <xf numFmtId="0" fontId="83" fillId="5" borderId="10" xfId="7" applyFont="1" applyFill="1" applyBorder="1" applyAlignment="1">
      <alignment horizontal="center" vertical="center"/>
    </xf>
    <xf numFmtId="4" fontId="83" fillId="5" borderId="10" xfId="7" applyNumberFormat="1" applyFont="1" applyFill="1" applyBorder="1" applyAlignment="1">
      <alignment vertical="center"/>
    </xf>
    <xf numFmtId="0" fontId="17" fillId="5" borderId="11" xfId="7" applyFont="1" applyFill="1" applyBorder="1" applyAlignment="1">
      <alignment vertical="center"/>
    </xf>
    <xf numFmtId="0" fontId="84" fillId="0" borderId="7" xfId="7" applyFont="1" applyBorder="1" applyAlignment="1">
      <alignment horizontal="left" vertical="center"/>
    </xf>
    <xf numFmtId="0" fontId="74" fillId="0" borderId="8" xfId="7" applyFont="1" applyBorder="1" applyAlignment="1">
      <alignment horizontal="left" vertical="center"/>
    </xf>
    <xf numFmtId="0" fontId="74" fillId="0" borderId="8" xfId="7" applyFont="1" applyBorder="1" applyAlignment="1">
      <alignment horizontal="center" vertical="center"/>
    </xf>
    <xf numFmtId="0" fontId="74" fillId="0" borderId="8" xfId="7" applyFont="1" applyBorder="1" applyAlignment="1">
      <alignment horizontal="right" vertical="center"/>
    </xf>
    <xf numFmtId="0" fontId="85" fillId="5" borderId="0" xfId="7" applyFont="1" applyFill="1" applyAlignment="1">
      <alignment horizontal="left" vertical="center"/>
    </xf>
    <xf numFmtId="0" fontId="85" fillId="5" borderId="0" xfId="7" applyFont="1" applyFill="1" applyAlignment="1">
      <alignment horizontal="right" vertical="center"/>
    </xf>
    <xf numFmtId="0" fontId="86" fillId="0" borderId="0" xfId="7" applyFont="1" applyAlignment="1">
      <alignment horizontal="left" vertical="center"/>
    </xf>
    <xf numFmtId="0" fontId="87" fillId="0" borderId="0" xfId="7" applyFont="1" applyAlignment="1">
      <alignment vertical="center"/>
    </xf>
    <xf numFmtId="0" fontId="87" fillId="0" borderId="6" xfId="7" applyFont="1" applyBorder="1" applyAlignment="1">
      <alignment vertical="center"/>
    </xf>
    <xf numFmtId="0" fontId="87" fillId="0" borderId="23" xfId="7" applyFont="1" applyBorder="1" applyAlignment="1">
      <alignment vertical="center"/>
    </xf>
    <xf numFmtId="4" fontId="87" fillId="0" borderId="23" xfId="7" applyNumberFormat="1" applyFont="1" applyBorder="1" applyAlignment="1">
      <alignment vertical="center"/>
    </xf>
    <xf numFmtId="4" fontId="86" fillId="0" borderId="0" xfId="7" applyNumberFormat="1" applyFont="1" applyAlignment="1">
      <alignment vertical="center"/>
    </xf>
    <xf numFmtId="0" fontId="88" fillId="0" borderId="0" xfId="7" applyFont="1" applyAlignment="1">
      <alignment horizontal="center" vertical="center"/>
    </xf>
    <xf numFmtId="0" fontId="79" fillId="5" borderId="0" xfId="7" applyFont="1" applyFill="1" applyAlignment="1">
      <alignment horizontal="left" vertical="center"/>
    </xf>
    <xf numFmtId="4" fontId="79" fillId="5" borderId="0" xfId="7" applyNumberFormat="1" applyFont="1" applyFill="1" applyAlignment="1">
      <alignment vertical="center"/>
    </xf>
    <xf numFmtId="0" fontId="17" fillId="0" borderId="0" xfId="7" applyFont="1" applyAlignment="1">
      <alignment horizontal="center" vertical="center" wrapText="1"/>
    </xf>
    <xf numFmtId="0" fontId="17" fillId="0" borderId="6" xfId="7" applyFont="1" applyBorder="1" applyAlignment="1">
      <alignment horizontal="center" vertical="center" wrapText="1"/>
    </xf>
    <xf numFmtId="0" fontId="85" fillId="5" borderId="19" xfId="7" applyFont="1" applyFill="1" applyBorder="1" applyAlignment="1">
      <alignment horizontal="center" vertical="center" wrapText="1"/>
    </xf>
    <xf numFmtId="0" fontId="85" fillId="5" borderId="20" xfId="7" applyFont="1" applyFill="1" applyBorder="1" applyAlignment="1">
      <alignment horizontal="center" vertical="center" wrapText="1"/>
    </xf>
    <xf numFmtId="0" fontId="85" fillId="5" borderId="21" xfId="7" applyFont="1" applyFill="1" applyBorder="1" applyAlignment="1">
      <alignment horizontal="center" vertical="center" wrapText="1"/>
    </xf>
    <xf numFmtId="0" fontId="85" fillId="5" borderId="0" xfId="7" applyFont="1" applyFill="1" applyAlignment="1">
      <alignment horizontal="center" vertical="center" wrapText="1"/>
    </xf>
    <xf numFmtId="0" fontId="17" fillId="0" borderId="6" xfId="7" applyBorder="1" applyAlignment="1">
      <alignment horizontal="center" vertical="center" wrapText="1"/>
    </xf>
    <xf numFmtId="0" fontId="88" fillId="0" borderId="19" xfId="7" applyFont="1" applyBorder="1" applyAlignment="1">
      <alignment horizontal="center" vertical="center" wrapText="1"/>
    </xf>
    <xf numFmtId="0" fontId="88" fillId="0" borderId="20" xfId="7" applyFont="1" applyBorder="1" applyAlignment="1">
      <alignment horizontal="center" vertical="center" wrapText="1"/>
    </xf>
    <xf numFmtId="0" fontId="88" fillId="0" borderId="21" xfId="7" applyFont="1" applyBorder="1" applyAlignment="1">
      <alignment horizontal="center" vertical="center" wrapText="1"/>
    </xf>
    <xf numFmtId="0" fontId="17" fillId="0" borderId="0" xfId="7" applyAlignment="1">
      <alignment horizontal="center" vertical="center" wrapText="1"/>
    </xf>
    <xf numFmtId="0" fontId="79" fillId="0" borderId="0" xfId="7" applyFont="1" applyAlignment="1">
      <alignment horizontal="left" vertical="center"/>
    </xf>
    <xf numFmtId="4" fontId="79" fillId="0" borderId="0" xfId="7" applyNumberFormat="1" applyFont="1" applyAlignment="1"/>
    <xf numFmtId="4" fontId="90" fillId="0" borderId="0" xfId="7" applyNumberFormat="1" applyFont="1" applyAlignment="1">
      <alignment vertical="center"/>
    </xf>
    <xf numFmtId="0" fontId="91" fillId="0" borderId="0" xfId="7" applyFont="1" applyAlignment="1"/>
    <xf numFmtId="0" fontId="91" fillId="0" borderId="6" xfId="7" applyFont="1" applyBorder="1" applyAlignment="1"/>
    <xf numFmtId="0" fontId="91" fillId="0" borderId="0" xfId="7" applyFont="1" applyAlignment="1">
      <alignment horizontal="left"/>
    </xf>
    <xf numFmtId="0" fontId="87" fillId="0" borderId="0" xfId="7" applyFont="1" applyAlignment="1">
      <alignment horizontal="left"/>
    </xf>
    <xf numFmtId="4" fontId="87" fillId="0" borderId="0" xfId="7" applyNumberFormat="1" applyFont="1" applyAlignment="1"/>
    <xf numFmtId="0" fontId="91" fillId="0" borderId="0" xfId="7" applyFont="1" applyAlignment="1">
      <alignment horizontal="center"/>
    </xf>
    <xf numFmtId="4" fontId="91" fillId="0" borderId="0" xfId="7" applyNumberFormat="1" applyFont="1" applyAlignment="1">
      <alignment vertical="center"/>
    </xf>
    <xf numFmtId="0" fontId="17" fillId="0" borderId="6" xfId="7" applyFont="1" applyBorder="1" applyAlignment="1" applyProtection="1">
      <alignment vertical="center"/>
      <protection locked="0"/>
    </xf>
    <xf numFmtId="0" fontId="88" fillId="0" borderId="17" xfId="7" applyFont="1" applyBorder="1" applyAlignment="1">
      <alignment horizontal="left" vertical="center"/>
    </xf>
    <xf numFmtId="168" fontId="88" fillId="0" borderId="18" xfId="7" applyNumberFormat="1" applyFont="1" applyBorder="1" applyAlignment="1">
      <alignment vertical="center"/>
    </xf>
    <xf numFmtId="0" fontId="85" fillId="0" borderId="0" xfId="7" applyFont="1" applyAlignment="1">
      <alignment horizontal="left" vertical="center"/>
    </xf>
    <xf numFmtId="4" fontId="17" fillId="0" borderId="0" xfId="7" applyNumberFormat="1" applyFont="1" applyAlignment="1">
      <alignment vertical="center"/>
    </xf>
    <xf numFmtId="0" fontId="17" fillId="0" borderId="0" xfId="7" applyFont="1" applyBorder="1" applyAlignment="1" applyProtection="1">
      <alignment vertical="center"/>
      <protection locked="0"/>
    </xf>
    <xf numFmtId="0" fontId="17" fillId="0" borderId="21" xfId="7" applyFont="1" applyBorder="1" applyAlignment="1" applyProtection="1">
      <alignment vertical="center"/>
      <protection locked="0"/>
    </xf>
    <xf numFmtId="0" fontId="44" fillId="0" borderId="23" xfId="7" applyFont="1" applyBorder="1" applyAlignment="1">
      <alignment horizontal="left" vertical="center"/>
    </xf>
    <xf numFmtId="0" fontId="2" fillId="0" borderId="29" xfId="1" applyFont="1" applyBorder="1" applyAlignment="1">
      <alignment horizontal="left" wrapText="1"/>
      <protection locked="0"/>
    </xf>
    <xf numFmtId="0" fontId="2" fillId="0" borderId="0" xfId="1" applyFont="1" applyAlignment="1">
      <alignment horizontal="left" vertical="top" wrapText="1"/>
      <protection locked="0"/>
    </xf>
    <xf numFmtId="39" fontId="2" fillId="0" borderId="29" xfId="1" applyNumberFormat="1" applyFont="1" applyBorder="1" applyAlignment="1">
      <alignment horizontal="right"/>
      <protection locked="0"/>
    </xf>
    <xf numFmtId="0" fontId="2" fillId="7" borderId="0" xfId="1" applyFont="1" applyFill="1" applyBorder="1" applyAlignment="1">
      <alignment horizontal="left" wrapText="1"/>
      <protection locked="0"/>
    </xf>
    <xf numFmtId="0" fontId="54" fillId="0" borderId="0" xfId="10" applyFont="1" applyBorder="1"/>
    <xf numFmtId="0" fontId="54" fillId="0" borderId="30" xfId="10" applyFont="1" applyBorder="1"/>
    <xf numFmtId="0" fontId="54" fillId="0" borderId="31" xfId="10" applyFont="1" applyBorder="1"/>
    <xf numFmtId="0" fontId="94" fillId="0" borderId="0" xfId="10" applyFont="1" applyBorder="1" applyAlignment="1">
      <alignment horizontal="left" vertical="center"/>
    </xf>
    <xf numFmtId="0" fontId="96" fillId="0" borderId="0" xfId="10" applyFont="1" applyBorder="1" applyAlignment="1">
      <alignment vertical="center"/>
    </xf>
    <xf numFmtId="0" fontId="97" fillId="0" borderId="0" xfId="10" applyNumberFormat="1" applyFont="1" applyBorder="1" applyAlignment="1">
      <alignment vertical="center" wrapText="1"/>
    </xf>
    <xf numFmtId="0" fontId="98" fillId="0" borderId="0" xfId="10" applyFont="1" applyFill="1" applyBorder="1"/>
    <xf numFmtId="0" fontId="98" fillId="0" borderId="32" xfId="10" applyFont="1" applyFill="1" applyBorder="1"/>
    <xf numFmtId="0" fontId="98" fillId="0" borderId="33" xfId="10" applyFont="1" applyFill="1" applyBorder="1"/>
    <xf numFmtId="0" fontId="54" fillId="0" borderId="35" xfId="10" applyFont="1" applyBorder="1"/>
    <xf numFmtId="0" fontId="54" fillId="0" borderId="36" xfId="10" applyFont="1" applyBorder="1"/>
    <xf numFmtId="1" fontId="99" fillId="9" borderId="33" xfId="10" applyNumberFormat="1" applyFont="1" applyFill="1" applyBorder="1" applyAlignment="1">
      <alignment horizontal="center" vertical="center"/>
    </xf>
    <xf numFmtId="0" fontId="99" fillId="9" borderId="33" xfId="10" applyFont="1" applyFill="1" applyBorder="1" applyAlignment="1">
      <alignment horizontal="center" vertical="center" wrapText="1"/>
    </xf>
    <xf numFmtId="0" fontId="97" fillId="9" borderId="33" xfId="10" applyFont="1" applyFill="1" applyBorder="1" applyAlignment="1">
      <alignment horizontal="center" vertical="center" wrapText="1"/>
    </xf>
    <xf numFmtId="174" fontId="97" fillId="9" borderId="33" xfId="10" applyNumberFormat="1" applyFont="1" applyFill="1" applyBorder="1" applyAlignment="1">
      <alignment horizontal="center" vertical="center" wrapText="1"/>
    </xf>
    <xf numFmtId="4" fontId="99" fillId="9" borderId="33" xfId="10" applyNumberFormat="1" applyFont="1" applyFill="1" applyBorder="1" applyAlignment="1">
      <alignment horizontal="center" vertical="center" wrapText="1"/>
    </xf>
    <xf numFmtId="4" fontId="97" fillId="9" borderId="33" xfId="10" applyNumberFormat="1" applyFont="1" applyFill="1" applyBorder="1" applyAlignment="1">
      <alignment horizontal="center" vertical="center" wrapText="1"/>
    </xf>
    <xf numFmtId="0" fontId="54" fillId="0" borderId="33" xfId="10" applyFont="1" applyBorder="1"/>
    <xf numFmtId="1" fontId="100" fillId="10" borderId="33" xfId="10" applyNumberFormat="1" applyFont="1" applyFill="1" applyBorder="1" applyAlignment="1">
      <alignment horizontal="center"/>
    </xf>
    <xf numFmtId="0" fontId="100" fillId="10" borderId="33" xfId="10" applyFont="1" applyFill="1" applyBorder="1" applyAlignment="1">
      <alignment horizontal="center" vertical="center"/>
    </xf>
    <xf numFmtId="0" fontId="98" fillId="10" borderId="33" xfId="10" applyFont="1" applyFill="1" applyBorder="1" applyAlignment="1">
      <alignment horizontal="center" vertical="center"/>
    </xf>
    <xf numFmtId="0" fontId="97" fillId="10" borderId="33" xfId="10" applyFont="1" applyFill="1" applyBorder="1" applyAlignment="1">
      <alignment horizontal="left" vertical="center" wrapText="1"/>
    </xf>
    <xf numFmtId="174" fontId="98" fillId="10" borderId="33" xfId="10" applyNumberFormat="1" applyFont="1" applyFill="1" applyBorder="1" applyAlignment="1">
      <alignment horizontal="right" vertical="center"/>
    </xf>
    <xf numFmtId="4" fontId="99" fillId="10" borderId="33" xfId="10" applyNumberFormat="1" applyFont="1" applyFill="1" applyBorder="1" applyAlignment="1">
      <alignment horizontal="center" vertical="center"/>
    </xf>
    <xf numFmtId="179" fontId="99" fillId="10" borderId="33" xfId="10" applyNumberFormat="1" applyFont="1" applyFill="1" applyBorder="1" applyAlignment="1">
      <alignment vertical="center"/>
    </xf>
    <xf numFmtId="179" fontId="97" fillId="10" borderId="33" xfId="10" applyNumberFormat="1" applyFont="1" applyFill="1" applyBorder="1" applyAlignment="1">
      <alignment vertical="center"/>
    </xf>
    <xf numFmtId="1" fontId="54" fillId="11" borderId="33" xfId="10" applyNumberFormat="1" applyFont="1" applyFill="1" applyBorder="1" applyAlignment="1">
      <alignment horizontal="center"/>
    </xf>
    <xf numFmtId="0" fontId="54" fillId="11" borderId="33" xfId="10" applyNumberFormat="1" applyFont="1" applyFill="1" applyBorder="1" applyAlignment="1">
      <alignment horizontal="center"/>
    </xf>
    <xf numFmtId="0" fontId="99" fillId="11" borderId="33" xfId="10" applyFont="1" applyFill="1" applyBorder="1"/>
    <xf numFmtId="174" fontId="54" fillId="11" borderId="33" xfId="10" applyNumberFormat="1" applyFont="1" applyFill="1" applyBorder="1" applyAlignment="1">
      <alignment horizontal="right"/>
    </xf>
    <xf numFmtId="0" fontId="54" fillId="11" borderId="33" xfId="10" applyFont="1" applyFill="1" applyBorder="1"/>
    <xf numFmtId="0" fontId="101" fillId="0" borderId="37" xfId="10" applyFont="1" applyBorder="1" applyAlignment="1">
      <alignment horizontal="center" vertical="center" wrapText="1"/>
    </xf>
    <xf numFmtId="0" fontId="101" fillId="0" borderId="37" xfId="10" applyFont="1" applyBorder="1" applyAlignment="1">
      <alignment horizontal="left" vertical="center" wrapText="1"/>
    </xf>
    <xf numFmtId="4" fontId="102" fillId="0" borderId="33" xfId="10" applyNumberFormat="1" applyFont="1" applyBorder="1"/>
    <xf numFmtId="44" fontId="101" fillId="0" borderId="37" xfId="10" applyNumberFormat="1" applyFont="1" applyBorder="1" applyAlignment="1">
      <alignment horizontal="right" vertical="center" wrapText="1"/>
    </xf>
    <xf numFmtId="0" fontId="102" fillId="0" borderId="33" xfId="10" applyFont="1" applyBorder="1"/>
    <xf numFmtId="0" fontId="102" fillId="0" borderId="33" xfId="10" applyFont="1" applyBorder="1" applyAlignment="1">
      <alignment horizontal="center"/>
    </xf>
    <xf numFmtId="1" fontId="54" fillId="12" borderId="33" xfId="10" applyNumberFormat="1" applyFont="1" applyFill="1" applyBorder="1" applyAlignment="1">
      <alignment horizontal="center"/>
    </xf>
    <xf numFmtId="0" fontId="54" fillId="12" borderId="33" xfId="10" applyNumberFormat="1" applyFont="1" applyFill="1" applyBorder="1" applyAlignment="1">
      <alignment horizontal="center"/>
    </xf>
    <xf numFmtId="0" fontId="99" fillId="12" borderId="33" xfId="10" applyFont="1" applyFill="1" applyBorder="1"/>
    <xf numFmtId="174" fontId="54" fillId="12" borderId="33" xfId="10" applyNumberFormat="1" applyFont="1" applyFill="1" applyBorder="1" applyAlignment="1">
      <alignment horizontal="right"/>
    </xf>
    <xf numFmtId="0" fontId="54" fillId="12" borderId="33" xfId="10" applyFont="1" applyFill="1" applyBorder="1"/>
    <xf numFmtId="1" fontId="54" fillId="13" borderId="33" xfId="10" applyNumberFormat="1" applyFont="1" applyFill="1" applyBorder="1" applyAlignment="1">
      <alignment horizontal="center"/>
    </xf>
    <xf numFmtId="0" fontId="54" fillId="13" borderId="33" xfId="10" applyNumberFormat="1" applyFont="1" applyFill="1" applyBorder="1" applyAlignment="1">
      <alignment horizontal="center"/>
    </xf>
    <xf numFmtId="0" fontId="99" fillId="13" borderId="33" xfId="10" applyFont="1" applyFill="1" applyBorder="1"/>
    <xf numFmtId="174" fontId="54" fillId="13" borderId="33" xfId="10" applyNumberFormat="1" applyFont="1" applyFill="1" applyBorder="1" applyAlignment="1">
      <alignment horizontal="right"/>
    </xf>
    <xf numFmtId="0" fontId="54" fillId="13" borderId="33" xfId="10" applyFont="1" applyFill="1" applyBorder="1"/>
    <xf numFmtId="1" fontId="54" fillId="14" borderId="33" xfId="10" applyNumberFormat="1" applyFont="1" applyFill="1" applyBorder="1" applyAlignment="1">
      <alignment horizontal="center"/>
    </xf>
    <xf numFmtId="0" fontId="54" fillId="14" borderId="33" xfId="10" applyNumberFormat="1" applyFont="1" applyFill="1" applyBorder="1" applyAlignment="1">
      <alignment horizontal="center"/>
    </xf>
    <xf numFmtId="0" fontId="99" fillId="14" borderId="33" xfId="10" applyFont="1" applyFill="1" applyBorder="1"/>
    <xf numFmtId="174" fontId="54" fillId="14" borderId="33" xfId="10" applyNumberFormat="1" applyFont="1" applyFill="1" applyBorder="1" applyAlignment="1">
      <alignment horizontal="right"/>
    </xf>
    <xf numFmtId="0" fontId="54" fillId="14" borderId="33" xfId="10" applyFont="1" applyFill="1" applyBorder="1"/>
    <xf numFmtId="1" fontId="54" fillId="0" borderId="33" xfId="10" applyNumberFormat="1" applyFont="1" applyBorder="1" applyAlignment="1">
      <alignment horizontal="center"/>
    </xf>
    <xf numFmtId="0" fontId="54" fillId="0" borderId="33" xfId="10" applyNumberFormat="1" applyFont="1" applyBorder="1" applyAlignment="1">
      <alignment horizontal="center"/>
    </xf>
    <xf numFmtId="0" fontId="54" fillId="0" borderId="33" xfId="10" applyNumberFormat="1" applyFont="1" applyBorder="1" applyAlignment="1">
      <alignment horizontal="left" wrapText="1"/>
    </xf>
    <xf numFmtId="1" fontId="54" fillId="15" borderId="33" xfId="10" applyNumberFormat="1" applyFont="1" applyFill="1" applyBorder="1" applyAlignment="1">
      <alignment horizontal="center"/>
    </xf>
    <xf numFmtId="0" fontId="54" fillId="15" borderId="33" xfId="10" applyNumberFormat="1" applyFont="1" applyFill="1" applyBorder="1" applyAlignment="1">
      <alignment horizontal="center"/>
    </xf>
    <xf numFmtId="0" fontId="99" fillId="15" borderId="33" xfId="10" applyFont="1" applyFill="1" applyBorder="1"/>
    <xf numFmtId="174" fontId="54" fillId="15" borderId="33" xfId="10" applyNumberFormat="1" applyFont="1" applyFill="1" applyBorder="1" applyAlignment="1">
      <alignment horizontal="right"/>
    </xf>
    <xf numFmtId="0" fontId="54" fillId="15" borderId="33" xfId="10" applyFont="1" applyFill="1" applyBorder="1"/>
    <xf numFmtId="1" fontId="54" fillId="16" borderId="33" xfId="10" applyNumberFormat="1" applyFont="1" applyFill="1" applyBorder="1" applyAlignment="1">
      <alignment horizontal="center"/>
    </xf>
    <xf numFmtId="0" fontId="54" fillId="16" borderId="33" xfId="10" applyNumberFormat="1" applyFont="1" applyFill="1" applyBorder="1" applyAlignment="1">
      <alignment horizontal="center"/>
    </xf>
    <xf numFmtId="0" fontId="99" fillId="16" borderId="33" xfId="10" applyFont="1" applyFill="1" applyBorder="1"/>
    <xf numFmtId="174" fontId="54" fillId="16" borderId="33" xfId="10" applyNumberFormat="1" applyFont="1" applyFill="1" applyBorder="1" applyAlignment="1">
      <alignment horizontal="right"/>
    </xf>
    <xf numFmtId="0" fontId="54" fillId="16" borderId="33" xfId="10" applyFont="1" applyFill="1" applyBorder="1"/>
    <xf numFmtId="1" fontId="54" fillId="17" borderId="33" xfId="10" applyNumberFormat="1" applyFont="1" applyFill="1" applyBorder="1" applyAlignment="1">
      <alignment horizontal="center"/>
    </xf>
    <xf numFmtId="0" fontId="54" fillId="17" borderId="33" xfId="10" applyNumberFormat="1" applyFont="1" applyFill="1" applyBorder="1" applyAlignment="1">
      <alignment horizontal="center"/>
    </xf>
    <xf numFmtId="0" fontId="99" fillId="17" borderId="33" xfId="10" applyFont="1" applyFill="1" applyBorder="1"/>
    <xf numFmtId="174" fontId="54" fillId="17" borderId="33" xfId="10" applyNumberFormat="1" applyFont="1" applyFill="1" applyBorder="1" applyAlignment="1">
      <alignment horizontal="right"/>
    </xf>
    <xf numFmtId="0" fontId="54" fillId="17" borderId="33" xfId="10" applyFont="1" applyFill="1" applyBorder="1"/>
    <xf numFmtId="1" fontId="54" fillId="18" borderId="33" xfId="10" applyNumberFormat="1" applyFont="1" applyFill="1" applyBorder="1" applyAlignment="1">
      <alignment horizontal="center"/>
    </xf>
    <xf numFmtId="0" fontId="54" fillId="18" borderId="33" xfId="10" applyNumberFormat="1" applyFont="1" applyFill="1" applyBorder="1" applyAlignment="1">
      <alignment horizontal="center"/>
    </xf>
    <xf numFmtId="0" fontId="99" fillId="18" borderId="33" xfId="10" applyFont="1" applyFill="1" applyBorder="1"/>
    <xf numFmtId="174" fontId="54" fillId="18" borderId="33" xfId="10" applyNumberFormat="1" applyFont="1" applyFill="1" applyBorder="1" applyAlignment="1">
      <alignment horizontal="right"/>
    </xf>
    <xf numFmtId="0" fontId="54" fillId="18" borderId="33" xfId="10" applyFont="1" applyFill="1" applyBorder="1"/>
    <xf numFmtId="1" fontId="54" fillId="19" borderId="33" xfId="10" applyNumberFormat="1" applyFont="1" applyFill="1" applyBorder="1" applyAlignment="1">
      <alignment horizontal="center"/>
    </xf>
    <xf numFmtId="0" fontId="54" fillId="19" borderId="33" xfId="10" applyNumberFormat="1" applyFont="1" applyFill="1" applyBorder="1" applyAlignment="1">
      <alignment horizontal="center"/>
    </xf>
    <xf numFmtId="0" fontId="99" fillId="19" borderId="33" xfId="10" applyFont="1" applyFill="1" applyBorder="1"/>
    <xf numFmtId="174" fontId="54" fillId="19" borderId="33" xfId="10" applyNumberFormat="1" applyFont="1" applyFill="1" applyBorder="1" applyAlignment="1">
      <alignment horizontal="right"/>
    </xf>
    <xf numFmtId="0" fontId="54" fillId="19" borderId="33" xfId="10" applyFont="1" applyFill="1" applyBorder="1"/>
    <xf numFmtId="1" fontId="54" fillId="20" borderId="33" xfId="10" applyNumberFormat="1" applyFont="1" applyFill="1" applyBorder="1" applyAlignment="1">
      <alignment horizontal="center"/>
    </xf>
    <xf numFmtId="0" fontId="54" fillId="20" borderId="33" xfId="10" applyNumberFormat="1" applyFont="1" applyFill="1" applyBorder="1" applyAlignment="1">
      <alignment horizontal="center"/>
    </xf>
    <xf numFmtId="0" fontId="99" fillId="20" borderId="33" xfId="10" applyFont="1" applyFill="1" applyBorder="1"/>
    <xf numFmtId="174" fontId="54" fillId="20" borderId="33" xfId="10" applyNumberFormat="1" applyFont="1" applyFill="1" applyBorder="1" applyAlignment="1">
      <alignment horizontal="right"/>
    </xf>
    <xf numFmtId="0" fontId="54" fillId="20" borderId="33" xfId="10" applyFont="1" applyFill="1" applyBorder="1"/>
    <xf numFmtId="174" fontId="54" fillId="0" borderId="33" xfId="10" applyNumberFormat="1" applyFont="1" applyBorder="1" applyAlignment="1">
      <alignment horizontal="right"/>
    </xf>
    <xf numFmtId="0" fontId="102" fillId="21" borderId="33" xfId="10" applyFont="1" applyFill="1" applyBorder="1" applyAlignment="1">
      <alignment horizontal="center" vertical="top" wrapText="1"/>
    </xf>
    <xf numFmtId="49" fontId="102" fillId="21" borderId="33" xfId="10" applyNumberFormat="1" applyFont="1" applyFill="1" applyBorder="1" applyAlignment="1">
      <alignment horizontal="center" vertical="top" wrapText="1"/>
    </xf>
    <xf numFmtId="0" fontId="99" fillId="21" borderId="33" xfId="10" applyFont="1" applyFill="1" applyBorder="1"/>
    <xf numFmtId="0" fontId="102" fillId="21" borderId="33" xfId="10" applyFont="1" applyFill="1" applyBorder="1" applyAlignment="1">
      <alignment horizontal="center" vertical="center"/>
    </xf>
    <xf numFmtId="4" fontId="102" fillId="21" borderId="33" xfId="10" applyNumberFormat="1" applyFont="1" applyFill="1" applyBorder="1"/>
    <xf numFmtId="4" fontId="102" fillId="21" borderId="33" xfId="10" applyNumberFormat="1" applyFont="1" applyFill="1" applyBorder="1" applyAlignment="1">
      <alignment horizontal="right" vertical="top"/>
    </xf>
    <xf numFmtId="0" fontId="102" fillId="21" borderId="33" xfId="10" applyFont="1" applyFill="1" applyBorder="1"/>
    <xf numFmtId="0" fontId="103" fillId="0" borderId="33" xfId="10" applyFont="1" applyBorder="1" applyAlignment="1">
      <alignment horizontal="center" vertical="top" wrapText="1"/>
    </xf>
    <xf numFmtId="49" fontId="103" fillId="0" borderId="33" xfId="10" applyNumberFormat="1" applyFont="1" applyBorder="1" applyAlignment="1">
      <alignment horizontal="center" vertical="top" wrapText="1"/>
    </xf>
    <xf numFmtId="0" fontId="102" fillId="0" borderId="33" xfId="10" applyFont="1" applyBorder="1" applyAlignment="1">
      <alignment horizontal="left" wrapText="1"/>
    </xf>
    <xf numFmtId="4" fontId="102" fillId="0" borderId="33" xfId="10" applyNumberFormat="1" applyFont="1" applyBorder="1" applyAlignment="1">
      <alignment horizontal="right"/>
    </xf>
    <xf numFmtId="0" fontId="102" fillId="0" borderId="33" xfId="10" applyFont="1" applyFill="1" applyBorder="1"/>
    <xf numFmtId="4" fontId="103" fillId="0" borderId="33" xfId="10" applyNumberFormat="1" applyFont="1" applyFill="1" applyBorder="1" applyAlignment="1">
      <alignment horizontal="right" vertical="top"/>
    </xf>
    <xf numFmtId="0" fontId="54" fillId="0" borderId="33" xfId="10" applyFont="1" applyFill="1" applyBorder="1"/>
    <xf numFmtId="1" fontId="54" fillId="22" borderId="33" xfId="10" applyNumberFormat="1" applyFont="1" applyFill="1" applyBorder="1" applyAlignment="1">
      <alignment horizontal="center"/>
    </xf>
    <xf numFmtId="0" fontId="54" fillId="22" borderId="33" xfId="10" applyNumberFormat="1" applyFont="1" applyFill="1" applyBorder="1" applyAlignment="1">
      <alignment horizontal="center"/>
    </xf>
    <xf numFmtId="0" fontId="99" fillId="22" borderId="33" xfId="10" applyFont="1" applyFill="1" applyBorder="1"/>
    <xf numFmtId="0" fontId="54" fillId="22" borderId="33" xfId="10" applyFont="1" applyFill="1" applyBorder="1"/>
    <xf numFmtId="44" fontId="101" fillId="0" borderId="38" xfId="10" applyNumberFormat="1" applyFont="1" applyBorder="1" applyAlignment="1">
      <alignment horizontal="right" vertical="center" wrapText="1"/>
    </xf>
    <xf numFmtId="44" fontId="54" fillId="0" borderId="33" xfId="10" applyNumberFormat="1" applyFont="1" applyBorder="1"/>
    <xf numFmtId="49" fontId="103" fillId="0" borderId="33" xfId="10" applyNumberFormat="1" applyFont="1" applyFill="1" applyBorder="1" applyAlignment="1">
      <alignment horizontal="center" vertical="top" wrapText="1"/>
    </xf>
    <xf numFmtId="0" fontId="102" fillId="0" borderId="33" xfId="10" applyFont="1" applyFill="1" applyBorder="1" applyAlignment="1">
      <alignment horizontal="center"/>
    </xf>
    <xf numFmtId="49" fontId="103" fillId="0" borderId="33" xfId="10" applyNumberFormat="1" applyFont="1" applyBorder="1" applyAlignment="1">
      <alignment horizontal="center" vertical="center" wrapText="1"/>
    </xf>
    <xf numFmtId="1" fontId="54" fillId="23" borderId="33" xfId="10" applyNumberFormat="1" applyFont="1" applyFill="1" applyBorder="1" applyAlignment="1">
      <alignment horizontal="center"/>
    </xf>
    <xf numFmtId="0" fontId="54" fillId="23" borderId="33" xfId="10" applyNumberFormat="1" applyFont="1" applyFill="1" applyBorder="1" applyAlignment="1">
      <alignment horizontal="center"/>
    </xf>
    <xf numFmtId="0" fontId="99" fillId="23" borderId="33" xfId="10" applyFont="1" applyFill="1" applyBorder="1"/>
    <xf numFmtId="174" fontId="54" fillId="23" borderId="33" xfId="10" applyNumberFormat="1" applyFont="1" applyFill="1" applyBorder="1" applyAlignment="1">
      <alignment horizontal="right"/>
    </xf>
    <xf numFmtId="0" fontId="54" fillId="23" borderId="33" xfId="10" applyFont="1" applyFill="1" applyBorder="1"/>
    <xf numFmtId="0" fontId="103" fillId="0" borderId="33" xfId="10" applyFont="1" applyBorder="1" applyAlignment="1">
      <alignment vertical="top"/>
    </xf>
    <xf numFmtId="4" fontId="103" fillId="0" borderId="33" xfId="10" applyNumberFormat="1" applyFont="1" applyBorder="1" applyAlignment="1">
      <alignment horizontal="right" vertical="top"/>
    </xf>
    <xf numFmtId="0" fontId="103" fillId="0" borderId="33" xfId="10" applyNumberFormat="1" applyFont="1" applyFill="1" applyBorder="1" applyAlignment="1">
      <alignment horizontal="center" vertical="top" wrapText="1"/>
    </xf>
    <xf numFmtId="49" fontId="102" fillId="0" borderId="33" xfId="10" applyNumberFormat="1" applyFont="1" applyFill="1" applyBorder="1" applyAlignment="1">
      <alignment horizontal="center" vertical="center"/>
    </xf>
    <xf numFmtId="1" fontId="54" fillId="21" borderId="33" xfId="10" applyNumberFormat="1" applyFont="1" applyFill="1" applyBorder="1" applyAlignment="1">
      <alignment horizontal="center"/>
    </xf>
    <xf numFmtId="0" fontId="54" fillId="21" borderId="33" xfId="10" applyNumberFormat="1" applyFont="1" applyFill="1" applyBorder="1" applyAlignment="1">
      <alignment horizontal="center"/>
    </xf>
    <xf numFmtId="174" fontId="54" fillId="21" borderId="33" xfId="10" applyNumberFormat="1" applyFont="1" applyFill="1" applyBorder="1" applyAlignment="1">
      <alignment horizontal="right"/>
    </xf>
    <xf numFmtId="0" fontId="54" fillId="21" borderId="33" xfId="10" applyFont="1" applyFill="1" applyBorder="1"/>
    <xf numFmtId="49" fontId="102" fillId="0" borderId="33" xfId="10" applyNumberFormat="1" applyFont="1" applyBorder="1" applyAlignment="1">
      <alignment horizontal="center" vertical="center"/>
    </xf>
    <xf numFmtId="1" fontId="54" fillId="24" borderId="33" xfId="10" applyNumberFormat="1" applyFont="1" applyFill="1" applyBorder="1" applyAlignment="1">
      <alignment horizontal="center"/>
    </xf>
    <xf numFmtId="0" fontId="54" fillId="24" borderId="33" xfId="10" applyNumberFormat="1" applyFont="1" applyFill="1" applyBorder="1" applyAlignment="1">
      <alignment horizontal="center"/>
    </xf>
    <xf numFmtId="0" fontId="99" fillId="24" borderId="33" xfId="10" applyFont="1" applyFill="1" applyBorder="1"/>
    <xf numFmtId="0" fontId="54" fillId="24" borderId="33" xfId="10" applyFont="1" applyFill="1" applyBorder="1"/>
    <xf numFmtId="49" fontId="102" fillId="0" borderId="33" xfId="10" applyNumberFormat="1" applyFont="1" applyBorder="1" applyAlignment="1">
      <alignment horizontal="center" vertical="top" wrapText="1"/>
    </xf>
    <xf numFmtId="49" fontId="102" fillId="0" borderId="33" xfId="10" applyNumberFormat="1" applyFont="1" applyBorder="1" applyAlignment="1">
      <alignment vertical="center" wrapText="1"/>
    </xf>
    <xf numFmtId="0" fontId="103" fillId="18" borderId="33" xfId="10" applyFont="1" applyFill="1" applyBorder="1" applyAlignment="1">
      <alignment horizontal="center" vertical="top" wrapText="1"/>
    </xf>
    <xf numFmtId="49" fontId="102" fillId="18" borderId="33" xfId="10" applyNumberFormat="1" applyFont="1" applyFill="1" applyBorder="1" applyAlignment="1">
      <alignment horizontal="center" vertical="center"/>
    </xf>
    <xf numFmtId="49" fontId="103" fillId="18" borderId="33" xfId="10" applyNumberFormat="1" applyFont="1" applyFill="1" applyBorder="1" applyAlignment="1">
      <alignment horizontal="center" vertical="top" wrapText="1"/>
    </xf>
    <xf numFmtId="0" fontId="99" fillId="18" borderId="33" xfId="10" applyFont="1" applyFill="1" applyBorder="1" applyAlignment="1">
      <alignment horizontal="left" vertical="center" wrapText="1"/>
    </xf>
    <xf numFmtId="0" fontId="102" fillId="18" borderId="33" xfId="10" applyFont="1" applyFill="1" applyBorder="1" applyAlignment="1">
      <alignment horizontal="center"/>
    </xf>
    <xf numFmtId="4" fontId="102" fillId="18" borderId="33" xfId="10" applyNumberFormat="1" applyFont="1" applyFill="1" applyBorder="1"/>
    <xf numFmtId="4" fontId="103" fillId="18" borderId="33" xfId="10" applyNumberFormat="1" applyFont="1" applyFill="1" applyBorder="1" applyAlignment="1">
      <alignment horizontal="right" vertical="top"/>
    </xf>
    <xf numFmtId="0" fontId="102" fillId="0" borderId="33" xfId="10" applyFont="1" applyBorder="1" applyAlignment="1">
      <alignment horizontal="left"/>
    </xf>
    <xf numFmtId="0" fontId="103" fillId="25" borderId="33" xfId="10" applyFont="1" applyFill="1" applyBorder="1" applyAlignment="1">
      <alignment horizontal="center" vertical="top" wrapText="1"/>
    </xf>
    <xf numFmtId="49" fontId="102" fillId="25" borderId="33" xfId="10" applyNumberFormat="1" applyFont="1" applyFill="1" applyBorder="1" applyAlignment="1">
      <alignment horizontal="center" vertical="center"/>
    </xf>
    <xf numFmtId="49" fontId="103" fillId="25" borderId="33" xfId="10" applyNumberFormat="1" applyFont="1" applyFill="1" applyBorder="1" applyAlignment="1">
      <alignment horizontal="center" vertical="top" wrapText="1"/>
    </xf>
    <xf numFmtId="0" fontId="99" fillId="25" borderId="33" xfId="10" applyFont="1" applyFill="1" applyBorder="1" applyAlignment="1">
      <alignment horizontal="left" vertical="center" wrapText="1"/>
    </xf>
    <xf numFmtId="0" fontId="102" fillId="25" borderId="33" xfId="10" applyFont="1" applyFill="1" applyBorder="1" applyAlignment="1">
      <alignment horizontal="center"/>
    </xf>
    <xf numFmtId="4" fontId="102" fillId="25" borderId="33" xfId="10" applyNumberFormat="1" applyFont="1" applyFill="1" applyBorder="1"/>
    <xf numFmtId="4" fontId="103" fillId="25" borderId="33" xfId="10" applyNumberFormat="1" applyFont="1" applyFill="1" applyBorder="1" applyAlignment="1">
      <alignment horizontal="right" vertical="top"/>
    </xf>
    <xf numFmtId="0" fontId="102" fillId="0" borderId="33" xfId="10" applyFont="1" applyBorder="1" applyAlignment="1">
      <alignment horizontal="center" vertical="top" wrapText="1"/>
    </xf>
    <xf numFmtId="1" fontId="54" fillId="26" borderId="33" xfId="10" applyNumberFormat="1" applyFont="1" applyFill="1" applyBorder="1" applyAlignment="1">
      <alignment horizontal="center"/>
    </xf>
    <xf numFmtId="0" fontId="102" fillId="26" borderId="33" xfId="10" applyFont="1" applyFill="1" applyBorder="1" applyAlignment="1">
      <alignment horizontal="center"/>
    </xf>
    <xf numFmtId="49" fontId="103" fillId="26" borderId="33" xfId="10" applyNumberFormat="1" applyFont="1" applyFill="1" applyBorder="1" applyAlignment="1">
      <alignment horizontal="center" vertical="top" wrapText="1"/>
    </xf>
    <xf numFmtId="0" fontId="99" fillId="26" borderId="33" xfId="10" applyFont="1" applyFill="1" applyBorder="1"/>
    <xf numFmtId="4" fontId="102" fillId="26" borderId="33" xfId="10" applyNumberFormat="1" applyFont="1" applyFill="1" applyBorder="1"/>
    <xf numFmtId="44" fontId="101" fillId="26" borderId="37" xfId="10" applyNumberFormat="1" applyFont="1" applyFill="1" applyBorder="1" applyAlignment="1">
      <alignment horizontal="right" vertical="center" wrapText="1"/>
    </xf>
    <xf numFmtId="49" fontId="103" fillId="0" borderId="33" xfId="10" applyNumberFormat="1" applyFont="1" applyFill="1" applyBorder="1" applyAlignment="1">
      <alignment horizontal="center" vertical="center" wrapText="1"/>
    </xf>
    <xf numFmtId="0" fontId="54" fillId="0" borderId="33" xfId="10" applyFont="1" applyBorder="1" applyAlignment="1">
      <alignment horizontal="center"/>
    </xf>
    <xf numFmtId="0" fontId="54" fillId="0" borderId="33" xfId="10" applyFont="1" applyBorder="1" applyAlignment="1">
      <alignment horizontal="right"/>
    </xf>
    <xf numFmtId="0" fontId="54" fillId="0" borderId="33" xfId="10" applyNumberFormat="1" applyFont="1" applyBorder="1" applyAlignment="1">
      <alignment horizontal="right"/>
    </xf>
    <xf numFmtId="0" fontId="105" fillId="0" borderId="0" xfId="11" applyFont="1" applyProtection="1"/>
    <xf numFmtId="0" fontId="106" fillId="0" borderId="0" xfId="11" applyFont="1" applyProtection="1"/>
    <xf numFmtId="4" fontId="106" fillId="0" borderId="0" xfId="11" applyNumberFormat="1" applyFont="1" applyProtection="1"/>
    <xf numFmtId="174" fontId="106" fillId="0" borderId="0" xfId="11" applyNumberFormat="1" applyFont="1" applyProtection="1"/>
    <xf numFmtId="49" fontId="107" fillId="0" borderId="0" xfId="12" applyNumberFormat="1" applyFont="1"/>
    <xf numFmtId="0" fontId="107" fillId="0" borderId="0" xfId="12" applyFont="1"/>
    <xf numFmtId="49" fontId="106" fillId="0" borderId="0" xfId="11" applyNumberFormat="1" applyFont="1" applyProtection="1"/>
    <xf numFmtId="49" fontId="108" fillId="0" borderId="0" xfId="12" applyNumberFormat="1" applyFont="1"/>
    <xf numFmtId="0" fontId="108" fillId="0" borderId="0" xfId="12" applyFont="1"/>
    <xf numFmtId="49" fontId="106" fillId="0" borderId="0" xfId="11" applyNumberFormat="1" applyFont="1" applyAlignment="1" applyProtection="1">
      <alignment horizontal="center"/>
    </xf>
    <xf numFmtId="49" fontId="106" fillId="0" borderId="0" xfId="11" applyNumberFormat="1" applyFont="1" applyAlignment="1" applyProtection="1"/>
    <xf numFmtId="0" fontId="109" fillId="0" borderId="0" xfId="11" applyFont="1" applyProtection="1"/>
    <xf numFmtId="0" fontId="106" fillId="0" borderId="0" xfId="11" applyFont="1" applyAlignment="1" applyProtection="1">
      <alignment vertical="top"/>
    </xf>
    <xf numFmtId="0" fontId="106" fillId="0" borderId="29" xfId="11" applyFont="1" applyBorder="1" applyAlignment="1" applyProtection="1">
      <alignment horizontal="center"/>
    </xf>
    <xf numFmtId="0" fontId="106" fillId="0" borderId="0" xfId="11" applyFont="1"/>
    <xf numFmtId="0" fontId="106" fillId="0" borderId="41" xfId="11" applyFont="1" applyBorder="1" applyAlignment="1" applyProtection="1">
      <alignment horizontal="center"/>
    </xf>
    <xf numFmtId="0" fontId="106" fillId="0" borderId="41" xfId="11" applyFont="1" applyBorder="1" applyAlignment="1" applyProtection="1">
      <alignment horizontal="center" vertical="center"/>
    </xf>
    <xf numFmtId="0" fontId="106" fillId="0" borderId="0" xfId="11" applyFont="1" applyAlignment="1" applyProtection="1">
      <alignment horizontal="right" vertical="top"/>
    </xf>
    <xf numFmtId="49" fontId="105" fillId="0" borderId="0" xfId="11" applyNumberFormat="1" applyFont="1" applyAlignment="1" applyProtection="1">
      <alignment vertical="top"/>
    </xf>
    <xf numFmtId="49" fontId="106" fillId="0" borderId="0" xfId="11" applyNumberFormat="1" applyFont="1" applyAlignment="1" applyProtection="1">
      <alignment vertical="top"/>
    </xf>
    <xf numFmtId="49" fontId="106" fillId="0" borderId="0" xfId="11" applyNumberFormat="1" applyFont="1" applyAlignment="1" applyProtection="1">
      <alignment horizontal="left" vertical="top" wrapText="1"/>
    </xf>
    <xf numFmtId="174" fontId="106" fillId="0" borderId="0" xfId="11" applyNumberFormat="1" applyFont="1" applyAlignment="1" applyProtection="1">
      <alignment vertical="top"/>
    </xf>
    <xf numFmtId="4" fontId="106" fillId="0" borderId="0" xfId="11" applyNumberFormat="1" applyFont="1" applyAlignment="1" applyProtection="1">
      <alignment vertical="top"/>
    </xf>
    <xf numFmtId="49" fontId="106" fillId="0" borderId="0" xfId="11" applyNumberFormat="1" applyFont="1" applyAlignment="1" applyProtection="1">
      <alignment horizontal="center" vertical="top"/>
    </xf>
    <xf numFmtId="49" fontId="106" fillId="0" borderId="0" xfId="11" applyNumberFormat="1" applyFont="1" applyAlignment="1" applyProtection="1">
      <alignment horizontal="right" vertical="top" wrapText="1"/>
    </xf>
    <xf numFmtId="4" fontId="105" fillId="0" borderId="0" xfId="11" applyNumberFormat="1" applyFont="1" applyAlignment="1" applyProtection="1">
      <alignment vertical="top"/>
    </xf>
    <xf numFmtId="174" fontId="105" fillId="0" borderId="0" xfId="11" applyNumberFormat="1" applyFont="1" applyAlignment="1" applyProtection="1">
      <alignment vertical="top"/>
    </xf>
    <xf numFmtId="49" fontId="105" fillId="0" borderId="0" xfId="11" applyNumberFormat="1" applyFont="1" applyAlignment="1" applyProtection="1">
      <alignment horizontal="left" vertical="top" wrapText="1"/>
    </xf>
    <xf numFmtId="0" fontId="104" fillId="0" borderId="0" xfId="11"/>
    <xf numFmtId="37" fontId="2" fillId="0" borderId="28" xfId="1" applyNumberFormat="1" applyFont="1" applyBorder="1" applyAlignment="1">
      <alignment horizontal="center"/>
      <protection locked="0"/>
    </xf>
    <xf numFmtId="0" fontId="17" fillId="0" borderId="0" xfId="7" applyFont="1" applyAlignment="1">
      <alignment vertical="center"/>
    </xf>
    <xf numFmtId="0" fontId="17" fillId="0" borderId="0" xfId="7"/>
    <xf numFmtId="0" fontId="0" fillId="0" borderId="0" xfId="0" applyAlignment="1">
      <alignment horizontal="left"/>
    </xf>
    <xf numFmtId="0" fontId="17" fillId="0" borderId="0" xfId="7" applyFont="1" applyAlignment="1">
      <alignment vertical="center"/>
    </xf>
    <xf numFmtId="0" fontId="74" fillId="0" borderId="0" xfId="7" applyFont="1" applyAlignment="1">
      <alignment horizontal="left" vertical="center"/>
    </xf>
    <xf numFmtId="0" fontId="76" fillId="0" borderId="0" xfId="7" applyFont="1" applyAlignment="1">
      <alignment horizontal="left" vertical="center"/>
    </xf>
    <xf numFmtId="0" fontId="76" fillId="0" borderId="0" xfId="7" applyFont="1" applyAlignment="1">
      <alignment horizontal="left" vertical="center" wrapText="1"/>
    </xf>
    <xf numFmtId="0" fontId="2" fillId="0" borderId="25" xfId="7" applyFont="1" applyBorder="1" applyAlignment="1" applyProtection="1">
      <alignment horizontal="center"/>
      <protection locked="0"/>
    </xf>
    <xf numFmtId="49" fontId="2" fillId="0" borderId="25" xfId="7" applyNumberFormat="1" applyFont="1" applyBorder="1" applyAlignment="1" applyProtection="1">
      <alignment horizontal="left" wrapText="1"/>
      <protection locked="0"/>
    </xf>
    <xf numFmtId="0" fontId="2" fillId="0" borderId="25" xfId="7" applyFont="1" applyBorder="1" applyAlignment="1" applyProtection="1">
      <alignment horizontal="left" wrapText="1"/>
      <protection locked="0"/>
    </xf>
    <xf numFmtId="0" fontId="2" fillId="0" borderId="25" xfId="7" applyFont="1" applyBorder="1" applyAlignment="1" applyProtection="1">
      <alignment horizontal="center" wrapText="1"/>
      <protection locked="0"/>
    </xf>
    <xf numFmtId="174" fontId="2" fillId="0" borderId="25" xfId="7" applyNumberFormat="1" applyFont="1" applyBorder="1" applyAlignment="1" applyProtection="1">
      <protection locked="0"/>
    </xf>
    <xf numFmtId="4" fontId="2" fillId="0" borderId="25" xfId="7" applyNumberFormat="1" applyFont="1" applyBorder="1" applyAlignment="1" applyProtection="1">
      <protection locked="0"/>
    </xf>
    <xf numFmtId="0" fontId="1" fillId="0" borderId="0" xfId="3" applyAlignment="1">
      <alignment horizontal="left" vertical="top"/>
      <protection locked="0"/>
    </xf>
    <xf numFmtId="0" fontId="116" fillId="0" borderId="0" xfId="3" applyFont="1" applyAlignment="1" applyProtection="1">
      <alignment horizontal="left"/>
    </xf>
    <xf numFmtId="0" fontId="117" fillId="0" borderId="0" xfId="3" applyFont="1" applyAlignment="1" applyProtection="1">
      <alignment horizontal="left"/>
    </xf>
    <xf numFmtId="0" fontId="116" fillId="0" borderId="0" xfId="3" applyFont="1" applyAlignment="1" applyProtection="1">
      <alignment horizontal="left" vertical="center"/>
    </xf>
    <xf numFmtId="0" fontId="118" fillId="0" borderId="0" xfId="3" applyFont="1" applyAlignment="1" applyProtection="1">
      <alignment horizontal="left"/>
    </xf>
    <xf numFmtId="0" fontId="119" fillId="0" borderId="0" xfId="3" applyFont="1" applyAlignment="1" applyProtection="1">
      <alignment horizontal="left"/>
    </xf>
    <xf numFmtId="0" fontId="118" fillId="0" borderId="0" xfId="3" applyFont="1" applyAlignment="1" applyProtection="1">
      <alignment horizontal="left" vertical="top" wrapText="1"/>
    </xf>
    <xf numFmtId="165" fontId="118" fillId="0" borderId="0" xfId="3" applyNumberFormat="1" applyFont="1" applyAlignment="1" applyProtection="1">
      <alignment horizontal="right" vertical="top"/>
    </xf>
    <xf numFmtId="0" fontId="117" fillId="0" borderId="0" xfId="3" applyFont="1" applyAlignment="1" applyProtection="1">
      <alignment horizontal="left" vertical="top" wrapText="1"/>
    </xf>
    <xf numFmtId="165" fontId="117" fillId="0" borderId="0" xfId="3" applyNumberFormat="1" applyFont="1" applyAlignment="1" applyProtection="1">
      <alignment horizontal="right" vertical="top"/>
    </xf>
    <xf numFmtId="0" fontId="11" fillId="2" borderId="2" xfId="3" applyFont="1" applyFill="1" applyBorder="1" applyAlignment="1" applyProtection="1">
      <alignment horizontal="center" vertical="center" wrapText="1"/>
    </xf>
    <xf numFmtId="37" fontId="120" fillId="0" borderId="0" xfId="3" applyNumberFormat="1" applyFont="1" applyAlignment="1">
      <alignment horizontal="center"/>
      <protection locked="0"/>
    </xf>
    <xf numFmtId="0" fontId="120" fillId="0" borderId="0" xfId="3" applyFont="1" applyAlignment="1">
      <alignment horizontal="left" wrapText="1"/>
      <protection locked="0"/>
    </xf>
    <xf numFmtId="2" fontId="120" fillId="0" borderId="0" xfId="3" applyNumberFormat="1" applyFont="1" applyAlignment="1">
      <alignment horizontal="right"/>
      <protection locked="0"/>
    </xf>
    <xf numFmtId="37" fontId="121" fillId="0" borderId="0" xfId="3" applyNumberFormat="1" applyFont="1" applyAlignment="1">
      <alignment horizontal="center"/>
      <protection locked="0"/>
    </xf>
    <xf numFmtId="0" fontId="121" fillId="0" borderId="0" xfId="3" applyFont="1" applyAlignment="1">
      <alignment horizontal="left" wrapText="1"/>
      <protection locked="0"/>
    </xf>
    <xf numFmtId="2" fontId="121" fillId="0" borderId="0" xfId="3" applyNumberFormat="1" applyFont="1" applyAlignment="1">
      <alignment horizontal="right"/>
      <protection locked="0"/>
    </xf>
    <xf numFmtId="37" fontId="118" fillId="0" borderId="2" xfId="3" applyNumberFormat="1" applyFont="1" applyBorder="1" applyAlignment="1">
      <alignment horizontal="center"/>
      <protection locked="0"/>
    </xf>
    <xf numFmtId="0" fontId="118" fillId="0" borderId="2" xfId="3" applyFont="1" applyBorder="1" applyAlignment="1">
      <alignment horizontal="left" wrapText="1"/>
      <protection locked="0"/>
    </xf>
    <xf numFmtId="2" fontId="118" fillId="0" borderId="2" xfId="3" applyNumberFormat="1" applyFont="1" applyBorder="1" applyAlignment="1">
      <alignment horizontal="right"/>
      <protection locked="0"/>
    </xf>
    <xf numFmtId="171" fontId="1" fillId="0" borderId="0" xfId="3" applyNumberFormat="1" applyAlignment="1">
      <alignment horizontal="left" vertical="top"/>
      <protection locked="0"/>
    </xf>
    <xf numFmtId="37" fontId="118" fillId="0" borderId="0" xfId="3" applyNumberFormat="1" applyFont="1" applyAlignment="1">
      <alignment horizontal="center"/>
      <protection locked="0"/>
    </xf>
    <xf numFmtId="0" fontId="118" fillId="0" borderId="0" xfId="3" applyFont="1" applyAlignment="1">
      <alignment horizontal="left" wrapText="1"/>
      <protection locked="0"/>
    </xf>
    <xf numFmtId="2" fontId="118" fillId="0" borderId="0" xfId="3" applyNumberFormat="1" applyFont="1" applyAlignment="1">
      <alignment horizontal="right"/>
      <protection locked="0"/>
    </xf>
    <xf numFmtId="165" fontId="1" fillId="0" borderId="0" xfId="3" applyNumberFormat="1" applyAlignment="1">
      <alignment horizontal="left" vertical="top"/>
      <protection locked="0"/>
    </xf>
    <xf numFmtId="0" fontId="118" fillId="0" borderId="25" xfId="3" applyFont="1" applyBorder="1" applyAlignment="1">
      <alignment horizontal="left" wrapText="1"/>
      <protection locked="0"/>
    </xf>
    <xf numFmtId="0" fontId="118" fillId="0" borderId="25" xfId="3" applyFont="1" applyBorder="1" applyAlignment="1">
      <alignment horizontal="center" wrapText="1"/>
      <protection locked="0"/>
    </xf>
    <xf numFmtId="2" fontId="118" fillId="0" borderId="25" xfId="3" applyNumberFormat="1" applyFont="1" applyBorder="1" applyAlignment="1">
      <alignment horizontal="right"/>
      <protection locked="0"/>
    </xf>
    <xf numFmtId="0" fontId="56" fillId="0" borderId="0" xfId="3" applyFont="1" applyAlignment="1">
      <alignment horizontal="left" vertical="top"/>
      <protection locked="0"/>
    </xf>
    <xf numFmtId="0" fontId="118" fillId="0" borderId="25" xfId="3" applyFont="1" applyBorder="1" applyAlignment="1">
      <alignment horizontal="left" vertical="center" wrapText="1"/>
      <protection locked="0"/>
    </xf>
    <xf numFmtId="0" fontId="118" fillId="0" borderId="25" xfId="3" applyFont="1" applyBorder="1" applyAlignment="1">
      <alignment horizontal="left" vertical="top" wrapText="1"/>
      <protection locked="0"/>
    </xf>
    <xf numFmtId="37" fontId="122" fillId="0" borderId="0" xfId="3" applyNumberFormat="1" applyFont="1" applyAlignment="1">
      <alignment horizontal="center"/>
      <protection locked="0"/>
    </xf>
    <xf numFmtId="0" fontId="122" fillId="0" borderId="0" xfId="3" applyFont="1" applyAlignment="1">
      <alignment horizontal="left" wrapText="1"/>
      <protection locked="0"/>
    </xf>
    <xf numFmtId="2" fontId="122" fillId="0" borderId="0" xfId="3" applyNumberFormat="1" applyFont="1" applyAlignment="1">
      <alignment horizontal="right"/>
      <protection locked="0"/>
    </xf>
    <xf numFmtId="37" fontId="1" fillId="0" borderId="0" xfId="3" applyNumberFormat="1" applyAlignment="1">
      <alignment horizontal="center" vertical="top"/>
      <protection locked="0"/>
    </xf>
    <xf numFmtId="0" fontId="1" fillId="0" borderId="0" xfId="3" applyAlignment="1">
      <alignment horizontal="left" vertical="top" wrapText="1"/>
      <protection locked="0"/>
    </xf>
    <xf numFmtId="0" fontId="56" fillId="0" borderId="0" xfId="3" applyFont="1" applyAlignment="1">
      <alignment horizontal="left" vertical="top" wrapText="1"/>
      <protection locked="0"/>
    </xf>
    <xf numFmtId="165" fontId="1" fillId="0" borderId="0" xfId="3" applyNumberFormat="1" applyAlignment="1">
      <alignment horizontal="right" vertical="top"/>
      <protection locked="0"/>
    </xf>
    <xf numFmtId="0" fontId="123" fillId="0" borderId="0" xfId="3" applyFont="1" applyAlignment="1">
      <alignment horizontal="left" vertical="top" wrapText="1"/>
      <protection locked="0"/>
    </xf>
    <xf numFmtId="4" fontId="120" fillId="0" borderId="0" xfId="3" applyNumberFormat="1" applyFont="1" applyAlignment="1">
      <alignment horizontal="right"/>
      <protection locked="0"/>
    </xf>
    <xf numFmtId="4" fontId="121" fillId="0" borderId="0" xfId="3" applyNumberFormat="1" applyFont="1" applyAlignment="1">
      <alignment horizontal="right"/>
      <protection locked="0"/>
    </xf>
    <xf numFmtId="4" fontId="118" fillId="0" borderId="2" xfId="3" applyNumberFormat="1" applyFont="1" applyBorder="1" applyAlignment="1">
      <alignment horizontal="right"/>
      <protection locked="0"/>
    </xf>
    <xf numFmtId="4" fontId="118" fillId="0" borderId="0" xfId="3" applyNumberFormat="1" applyFont="1" applyAlignment="1">
      <alignment horizontal="right"/>
      <protection locked="0"/>
    </xf>
    <xf numFmtId="4" fontId="118" fillId="0" borderId="25" xfId="3" applyNumberFormat="1" applyFont="1" applyBorder="1" applyAlignment="1">
      <alignment horizontal="right"/>
      <protection locked="0"/>
    </xf>
    <xf numFmtId="4" fontId="122" fillId="0" borderId="0" xfId="3" applyNumberFormat="1" applyFont="1" applyAlignment="1">
      <alignment horizontal="right"/>
      <protection locked="0"/>
    </xf>
    <xf numFmtId="0" fontId="6" fillId="0" borderId="0" xfId="15" applyFont="1"/>
    <xf numFmtId="0" fontId="102" fillId="0" borderId="43" xfId="15" applyFont="1" applyBorder="1"/>
    <xf numFmtId="0" fontId="97" fillId="0" borderId="0" xfId="15" applyFont="1" applyAlignment="1">
      <alignment horizontal="right"/>
    </xf>
    <xf numFmtId="49" fontId="54" fillId="0" borderId="0" xfId="15" applyNumberFormat="1" applyFont="1"/>
    <xf numFmtId="1" fontId="54" fillId="0" borderId="0" xfId="15" applyNumberFormat="1" applyFont="1"/>
    <xf numFmtId="4" fontId="54" fillId="0" borderId="0" xfId="15" applyNumberFormat="1" applyFont="1" applyProtection="1">
      <protection hidden="1"/>
    </xf>
    <xf numFmtId="0" fontId="102" fillId="0" borderId="47" xfId="15" applyFont="1" applyBorder="1" applyAlignment="1">
      <alignment horizontal="center"/>
    </xf>
    <xf numFmtId="0" fontId="102" fillId="0" borderId="48" xfId="15" applyFont="1" applyBorder="1" applyAlignment="1">
      <alignment horizontal="center"/>
    </xf>
    <xf numFmtId="0" fontId="102" fillId="0" borderId="49" xfId="15" applyFont="1" applyBorder="1" applyAlignment="1">
      <alignment horizontal="center"/>
    </xf>
    <xf numFmtId="1" fontId="102" fillId="0" borderId="50" xfId="15" applyNumberFormat="1" applyFont="1" applyBorder="1" applyAlignment="1">
      <alignment horizontal="centerContinuous"/>
    </xf>
    <xf numFmtId="4" fontId="54" fillId="0" borderId="48" xfId="15" applyNumberFormat="1" applyFont="1" applyBorder="1" applyAlignment="1" applyProtection="1">
      <alignment horizontal="centerContinuous"/>
      <protection hidden="1"/>
    </xf>
    <xf numFmtId="4" fontId="102" fillId="0" borderId="48" xfId="15" applyNumberFormat="1" applyFont="1" applyBorder="1" applyAlignment="1">
      <alignment horizontal="centerContinuous"/>
    </xf>
    <xf numFmtId="4" fontId="102" fillId="0" borderId="51" xfId="15" applyNumberFormat="1" applyFont="1" applyBorder="1" applyAlignment="1">
      <alignment horizontal="centerContinuous"/>
    </xf>
    <xf numFmtId="0" fontId="102" fillId="0" borderId="52" xfId="15" applyFont="1" applyBorder="1" applyAlignment="1">
      <alignment horizontal="center"/>
    </xf>
    <xf numFmtId="0" fontId="102" fillId="0" borderId="0" xfId="15" applyFont="1" applyAlignment="1">
      <alignment horizontal="center"/>
    </xf>
    <xf numFmtId="0" fontId="102" fillId="0" borderId="53" xfId="15" applyFont="1" applyBorder="1" applyAlignment="1">
      <alignment horizontal="center"/>
    </xf>
    <xf numFmtId="1" fontId="102" fillId="0" borderId="53" xfId="15" applyNumberFormat="1" applyFont="1" applyBorder="1" applyAlignment="1">
      <alignment horizontal="center"/>
    </xf>
    <xf numFmtId="0" fontId="102" fillId="0" borderId="57" xfId="15" applyFont="1" applyBorder="1" applyAlignment="1">
      <alignment horizontal="center"/>
    </xf>
    <xf numFmtId="0" fontId="102" fillId="0" borderId="45" xfId="15" applyFont="1" applyBorder="1" applyAlignment="1">
      <alignment horizontal="center"/>
    </xf>
    <xf numFmtId="0" fontId="102" fillId="0" borderId="58" xfId="15" applyFont="1" applyBorder="1" applyAlignment="1">
      <alignment horizontal="center"/>
    </xf>
    <xf numFmtId="1" fontId="102" fillId="0" borderId="58" xfId="15" applyNumberFormat="1" applyFont="1" applyBorder="1" applyAlignment="1">
      <alignment horizontal="center"/>
    </xf>
    <xf numFmtId="4" fontId="102" fillId="0" borderId="25" xfId="15" applyNumberFormat="1" applyFont="1" applyBorder="1" applyAlignment="1" applyProtection="1">
      <alignment horizontal="center"/>
      <protection hidden="1"/>
    </xf>
    <xf numFmtId="4" fontId="102" fillId="0" borderId="42" xfId="15" applyNumberFormat="1" applyFont="1" applyBorder="1" applyAlignment="1" applyProtection="1">
      <alignment horizontal="center"/>
      <protection hidden="1"/>
    </xf>
    <xf numFmtId="4" fontId="102" fillId="0" borderId="25" xfId="15" applyNumberFormat="1" applyFont="1" applyBorder="1" applyAlignment="1">
      <alignment horizontal="center"/>
    </xf>
    <xf numFmtId="4" fontId="102" fillId="0" borderId="59" xfId="15" applyNumberFormat="1" applyFont="1" applyBorder="1" applyAlignment="1">
      <alignment horizontal="center"/>
    </xf>
    <xf numFmtId="0" fontId="126" fillId="0" borderId="60" xfId="15" applyFont="1" applyBorder="1" applyAlignment="1">
      <alignment horizontal="center"/>
    </xf>
    <xf numFmtId="0" fontId="126" fillId="0" borderId="61" xfId="15" applyFont="1" applyBorder="1" applyAlignment="1">
      <alignment horizontal="center"/>
    </xf>
    <xf numFmtId="0" fontId="126" fillId="0" borderId="62" xfId="15" applyFont="1" applyBorder="1" applyAlignment="1">
      <alignment horizontal="center"/>
    </xf>
    <xf numFmtId="1" fontId="126" fillId="0" borderId="63" xfId="15" applyNumberFormat="1" applyFont="1" applyBorder="1" applyAlignment="1">
      <alignment horizontal="center"/>
    </xf>
    <xf numFmtId="1" fontId="126" fillId="0" borderId="62" xfId="15" applyNumberFormat="1" applyFont="1" applyBorder="1" applyAlignment="1" applyProtection="1">
      <alignment horizontal="center"/>
      <protection hidden="1"/>
    </xf>
    <xf numFmtId="1" fontId="126" fillId="0" borderId="63" xfId="15" applyNumberFormat="1" applyFont="1" applyBorder="1" applyAlignment="1" applyProtection="1">
      <alignment horizontal="center"/>
      <protection hidden="1"/>
    </xf>
    <xf numFmtId="1" fontId="126" fillId="0" borderId="64" xfId="15" applyNumberFormat="1" applyFont="1" applyBorder="1" applyAlignment="1">
      <alignment horizontal="center"/>
    </xf>
    <xf numFmtId="1" fontId="126" fillId="0" borderId="65" xfId="15" applyNumberFormat="1" applyFont="1" applyBorder="1" applyAlignment="1">
      <alignment horizontal="center"/>
    </xf>
    <xf numFmtId="0" fontId="126" fillId="0" borderId="52" xfId="15" applyFont="1" applyBorder="1" applyAlignment="1">
      <alignment horizontal="center"/>
    </xf>
    <xf numFmtId="0" fontId="126" fillId="0" borderId="0" xfId="15" applyFont="1" applyAlignment="1">
      <alignment horizontal="center"/>
    </xf>
    <xf numFmtId="0" fontId="99" fillId="0" borderId="53" xfId="15" applyFont="1" applyBorder="1" applyAlignment="1">
      <alignment horizontal="center"/>
    </xf>
    <xf numFmtId="1" fontId="99" fillId="0" borderId="66" xfId="15" applyNumberFormat="1" applyFont="1" applyBorder="1" applyAlignment="1">
      <alignment horizontal="center"/>
    </xf>
    <xf numFmtId="1" fontId="99" fillId="0" borderId="50" xfId="15" applyNumberFormat="1" applyFont="1" applyBorder="1" applyAlignment="1" applyProtection="1">
      <alignment horizontal="center" vertical="center"/>
      <protection hidden="1"/>
    </xf>
    <xf numFmtId="1" fontId="99" fillId="0" borderId="50" xfId="15" applyNumberFormat="1" applyFont="1" applyBorder="1" applyAlignment="1" applyProtection="1">
      <alignment horizontal="center"/>
      <protection hidden="1"/>
    </xf>
    <xf numFmtId="1" fontId="99" fillId="0" borderId="0" xfId="15" applyNumberFormat="1" applyFont="1" applyAlignment="1">
      <alignment horizontal="center"/>
    </xf>
    <xf numFmtId="1" fontId="99" fillId="0" borderId="67" xfId="15" applyNumberFormat="1" applyFont="1" applyBorder="1" applyAlignment="1">
      <alignment horizontal="center"/>
    </xf>
    <xf numFmtId="49" fontId="102" fillId="0" borderId="52" xfId="15" applyNumberFormat="1" applyFont="1" applyBorder="1" applyAlignment="1" applyProtection="1">
      <alignment horizontal="center" vertical="center" wrapText="1"/>
      <protection locked="0"/>
    </xf>
    <xf numFmtId="0" fontId="97" fillId="0" borderId="68" xfId="15" applyFont="1" applyBorder="1" applyAlignment="1">
      <alignment wrapText="1"/>
    </xf>
    <xf numFmtId="0" fontId="102" fillId="0" borderId="66" xfId="15" applyFont="1" applyBorder="1" applyAlignment="1">
      <alignment horizontal="center" vertical="center"/>
    </xf>
    <xf numFmtId="4" fontId="102" fillId="0" borderId="66" xfId="15" applyNumberFormat="1" applyFont="1" applyBorder="1" applyAlignment="1" applyProtection="1">
      <alignment horizontal="center" vertical="center" wrapText="1"/>
      <protection locked="0" hidden="1"/>
    </xf>
    <xf numFmtId="4" fontId="102" fillId="0" borderId="0" xfId="15" applyNumberFormat="1" applyFont="1" applyAlignment="1" applyProtection="1">
      <alignment horizontal="center" vertical="center" wrapText="1"/>
      <protection locked="0" hidden="1"/>
    </xf>
    <xf numFmtId="4" fontId="102" fillId="0" borderId="67" xfId="15" applyNumberFormat="1" applyFont="1" applyBorder="1" applyAlignment="1" applyProtection="1">
      <alignment horizontal="center" vertical="center" wrapText="1"/>
      <protection locked="0"/>
    </xf>
    <xf numFmtId="0" fontId="6" fillId="0" borderId="0" xfId="15" applyFont="1" applyAlignment="1">
      <alignment vertical="center"/>
    </xf>
    <xf numFmtId="0" fontId="102" fillId="0" borderId="68" xfId="15" applyFont="1" applyBorder="1" applyAlignment="1">
      <alignment horizontal="left" vertical="center" wrapText="1"/>
    </xf>
    <xf numFmtId="0" fontId="127" fillId="0" borderId="0" xfId="15" applyFont="1" applyAlignment="1">
      <alignment vertical="center"/>
    </xf>
    <xf numFmtId="0" fontId="128" fillId="0" borderId="68" xfId="15" applyFont="1" applyBorder="1" applyAlignment="1">
      <alignment horizontal="left" vertical="center" wrapText="1"/>
    </xf>
    <xf numFmtId="4" fontId="102" fillId="0" borderId="66" xfId="15" applyNumberFormat="1" applyFont="1" applyBorder="1" applyAlignment="1" applyProtection="1">
      <alignment horizontal="center" vertical="center"/>
      <protection hidden="1"/>
    </xf>
    <xf numFmtId="4" fontId="102" fillId="0" borderId="0" xfId="15" applyNumberFormat="1" applyFont="1" applyAlignment="1">
      <alignment horizontal="center" vertical="center"/>
    </xf>
    <xf numFmtId="49" fontId="102" fillId="0" borderId="68" xfId="15" applyNumberFormat="1" applyFont="1" applyBorder="1" applyAlignment="1" applyProtection="1">
      <alignment horizontal="left" vertical="center" wrapText="1"/>
      <protection locked="0"/>
    </xf>
    <xf numFmtId="49" fontId="128" fillId="0" borderId="68" xfId="15" applyNumberFormat="1" applyFont="1" applyBorder="1" applyAlignment="1" applyProtection="1">
      <alignment horizontal="left" vertical="center" wrapText="1"/>
      <protection locked="0"/>
    </xf>
    <xf numFmtId="0" fontId="102" fillId="0" borderId="0" xfId="15" applyFont="1" applyAlignment="1">
      <alignment horizontal="left" vertical="center" wrapText="1"/>
    </xf>
    <xf numFmtId="49" fontId="102" fillId="0" borderId="66" xfId="15" applyNumberFormat="1" applyFont="1" applyBorder="1" applyAlignment="1" applyProtection="1">
      <alignment horizontal="center" vertical="center" wrapText="1"/>
      <protection locked="0"/>
    </xf>
    <xf numFmtId="4" fontId="2" fillId="0" borderId="53" xfId="15" applyNumberFormat="1" applyFont="1" applyBorder="1" applyAlignment="1" applyProtection="1">
      <alignment horizontal="right" vertical="top" wrapText="1"/>
      <protection locked="0" hidden="1"/>
    </xf>
    <xf numFmtId="49" fontId="130" fillId="0" borderId="69" xfId="15" applyNumberFormat="1" applyFont="1" applyBorder="1" applyAlignment="1" applyProtection="1">
      <alignment horizontal="center" vertical="center" wrapText="1"/>
      <protection locked="0"/>
    </xf>
    <xf numFmtId="0" fontId="102" fillId="0" borderId="70" xfId="15" applyFont="1" applyBorder="1" applyAlignment="1">
      <alignment vertical="center" wrapText="1"/>
    </xf>
    <xf numFmtId="0" fontId="102" fillId="0" borderId="70" xfId="15" applyFont="1" applyBorder="1" applyAlignment="1">
      <alignment horizontal="center" vertical="center" wrapText="1"/>
    </xf>
    <xf numFmtId="1" fontId="102" fillId="0" borderId="71" xfId="15" applyNumberFormat="1" applyFont="1" applyBorder="1" applyAlignment="1">
      <alignment horizontal="center" vertical="center"/>
    </xf>
    <xf numFmtId="4" fontId="102" fillId="0" borderId="71" xfId="15" applyNumberFormat="1" applyFont="1" applyBorder="1" applyAlignment="1" applyProtection="1">
      <alignment horizontal="center" vertical="center"/>
      <protection hidden="1"/>
    </xf>
    <xf numFmtId="4" fontId="102" fillId="0" borderId="68" xfId="15" applyNumberFormat="1" applyFont="1" applyBorder="1" applyAlignment="1">
      <alignment horizontal="center" vertical="center"/>
    </xf>
    <xf numFmtId="0" fontId="131" fillId="0" borderId="0" xfId="15" applyFont="1"/>
    <xf numFmtId="0" fontId="102" fillId="0" borderId="68" xfId="15" applyFont="1" applyBorder="1" applyAlignment="1">
      <alignment vertical="center" wrapText="1"/>
    </xf>
    <xf numFmtId="0" fontId="102" fillId="0" borderId="72" xfId="15" applyFont="1" applyBorder="1" applyAlignment="1">
      <alignment horizontal="center" vertical="center"/>
    </xf>
    <xf numFmtId="0" fontId="102" fillId="0" borderId="68" xfId="15" applyFont="1" applyBorder="1" applyAlignment="1">
      <alignment horizontal="center" vertical="center"/>
    </xf>
    <xf numFmtId="0" fontId="102" fillId="0" borderId="73" xfId="16" applyFont="1" applyBorder="1" applyAlignment="1">
      <alignment vertical="center" wrapText="1"/>
    </xf>
    <xf numFmtId="0" fontId="102" fillId="0" borderId="66" xfId="15" applyFont="1" applyBorder="1" applyAlignment="1">
      <alignment wrapText="1"/>
    </xf>
    <xf numFmtId="0" fontId="102" fillId="0" borderId="68" xfId="15" applyFont="1" applyBorder="1" applyAlignment="1">
      <alignment horizontal="center" vertical="center" wrapText="1"/>
    </xf>
    <xf numFmtId="4" fontId="102" fillId="0" borderId="53" xfId="15" applyNumberFormat="1" applyFont="1" applyBorder="1" applyAlignment="1" applyProtection="1">
      <alignment horizontal="center" vertical="center" wrapText="1"/>
      <protection locked="0" hidden="1"/>
    </xf>
    <xf numFmtId="0" fontId="54" fillId="0" borderId="0" xfId="15" applyFont="1"/>
    <xf numFmtId="0" fontId="128" fillId="0" borderId="68" xfId="15" applyFont="1" applyBorder="1" applyAlignment="1">
      <alignment vertical="center" wrapText="1"/>
    </xf>
    <xf numFmtId="0" fontId="102" fillId="0" borderId="68" xfId="15" applyFont="1" applyBorder="1" applyAlignment="1">
      <alignment wrapText="1"/>
    </xf>
    <xf numFmtId="0" fontId="102" fillId="0" borderId="53" xfId="15" applyFont="1" applyBorder="1" applyAlignment="1">
      <alignment horizontal="center" vertical="center"/>
    </xf>
    <xf numFmtId="0" fontId="132" fillId="0" borderId="68" xfId="15" applyFont="1" applyBorder="1" applyAlignment="1">
      <alignment wrapText="1"/>
    </xf>
    <xf numFmtId="49" fontId="2" fillId="0" borderId="52" xfId="15" applyNumberFormat="1" applyFont="1" applyBorder="1" applyAlignment="1" applyProtection="1">
      <alignment horizontal="center" vertical="center" wrapText="1"/>
      <protection locked="0"/>
    </xf>
    <xf numFmtId="0" fontId="2" fillId="0" borderId="68" xfId="15" applyFont="1" applyBorder="1" applyAlignment="1">
      <alignment horizontal="left" vertical="center" wrapText="1"/>
    </xf>
    <xf numFmtId="0" fontId="102" fillId="0" borderId="66" xfId="15" applyFont="1" applyBorder="1" applyAlignment="1">
      <alignment horizontal="left" vertical="center" wrapText="1"/>
    </xf>
    <xf numFmtId="4" fontId="102" fillId="0" borderId="0" xfId="15" applyNumberFormat="1" applyFont="1" applyAlignment="1" applyProtection="1">
      <alignment horizontal="center" vertical="center"/>
      <protection locked="0" hidden="1"/>
    </xf>
    <xf numFmtId="0" fontId="2" fillId="0" borderId="66" xfId="15" applyFont="1" applyBorder="1" applyAlignment="1">
      <alignment horizontal="center" vertical="center"/>
    </xf>
    <xf numFmtId="0" fontId="102" fillId="0" borderId="66" xfId="16" applyFont="1" applyBorder="1" applyAlignment="1">
      <alignment vertical="top" wrapText="1"/>
    </xf>
    <xf numFmtId="1" fontId="102" fillId="0" borderId="0" xfId="15" applyNumberFormat="1" applyFont="1" applyAlignment="1">
      <alignment horizontal="center" vertical="center"/>
    </xf>
    <xf numFmtId="4" fontId="102" fillId="0" borderId="53" xfId="15" applyNumberFormat="1" applyFont="1" applyBorder="1" applyAlignment="1" applyProtection="1">
      <alignment horizontal="center" vertical="center"/>
      <protection hidden="1"/>
    </xf>
    <xf numFmtId="49" fontId="102" fillId="0" borderId="43" xfId="15" applyNumberFormat="1" applyFont="1" applyBorder="1" applyAlignment="1" applyProtection="1">
      <alignment horizontal="center" vertical="center" wrapText="1"/>
      <protection locked="0"/>
    </xf>
    <xf numFmtId="0" fontId="102" fillId="0" borderId="66" xfId="15" applyFont="1" applyBorder="1" applyAlignment="1">
      <alignment horizontal="left" wrapText="1"/>
    </xf>
    <xf numFmtId="0" fontId="102" fillId="0" borderId="0" xfId="15" applyFont="1" applyAlignment="1">
      <alignment horizontal="center" vertical="center"/>
    </xf>
    <xf numFmtId="49" fontId="134" fillId="0" borderId="52" xfId="15" applyNumberFormat="1" applyFont="1" applyBorder="1" applyAlignment="1" applyProtection="1">
      <alignment horizontal="center" vertical="center" wrapText="1"/>
      <protection locked="0"/>
    </xf>
    <xf numFmtId="0" fontId="135" fillId="0" borderId="68" xfId="15" applyFont="1" applyBorder="1" applyAlignment="1">
      <alignment wrapText="1"/>
    </xf>
    <xf numFmtId="49" fontId="102" fillId="0" borderId="66" xfId="15" applyNumberFormat="1" applyFont="1" applyBorder="1" applyAlignment="1">
      <alignment horizontal="center" vertical="center"/>
    </xf>
    <xf numFmtId="0" fontId="136" fillId="0" borderId="0" xfId="15" applyFont="1" applyAlignment="1">
      <alignment vertical="center"/>
    </xf>
    <xf numFmtId="0" fontId="2" fillId="0" borderId="0" xfId="15" applyFont="1" applyAlignment="1">
      <alignment vertical="center" wrapText="1"/>
    </xf>
    <xf numFmtId="4" fontId="102" fillId="0" borderId="66" xfId="15" applyNumberFormat="1" applyFont="1" applyBorder="1" applyAlignment="1">
      <alignment horizontal="center" vertical="center"/>
    </xf>
    <xf numFmtId="4" fontId="102" fillId="0" borderId="66" xfId="15" applyNumberFormat="1" applyFont="1" applyBorder="1" applyAlignment="1" applyProtection="1">
      <alignment horizontal="center" vertical="center"/>
      <protection locked="0" hidden="1"/>
    </xf>
    <xf numFmtId="0" fontId="2" fillId="0" borderId="53" xfId="15" applyFont="1" applyBorder="1" applyAlignment="1">
      <alignment horizontal="center" vertical="center"/>
    </xf>
    <xf numFmtId="0" fontId="2" fillId="0" borderId="0" xfId="15" applyFont="1" applyAlignment="1">
      <alignment horizontal="left" vertical="center" wrapText="1"/>
    </xf>
    <xf numFmtId="49" fontId="102" fillId="0" borderId="69" xfId="15" applyNumberFormat="1" applyFont="1" applyBorder="1" applyAlignment="1" applyProtection="1">
      <alignment horizontal="center" vertical="center" wrapText="1"/>
      <protection locked="0"/>
    </xf>
    <xf numFmtId="0" fontId="102" fillId="0" borderId="68" xfId="15" applyFont="1" applyBorder="1" applyAlignment="1">
      <alignment horizontal="left" wrapText="1"/>
    </xf>
    <xf numFmtId="0" fontId="127" fillId="0" borderId="0" xfId="15" applyFont="1"/>
    <xf numFmtId="49" fontId="102" fillId="0" borderId="52" xfId="15" applyNumberFormat="1" applyFont="1" applyBorder="1" applyAlignment="1" applyProtection="1">
      <alignment horizontal="center" vertical="top" wrapText="1"/>
      <protection locked="0"/>
    </xf>
    <xf numFmtId="0" fontId="97" fillId="0" borderId="0" xfId="15" applyFont="1" applyAlignment="1">
      <alignment wrapText="1"/>
    </xf>
    <xf numFmtId="0" fontId="136" fillId="0" borderId="0" xfId="15" applyFont="1"/>
    <xf numFmtId="0" fontId="102" fillId="0" borderId="66" xfId="16" applyFont="1" applyBorder="1" applyAlignment="1">
      <alignment vertical="center" wrapText="1"/>
    </xf>
    <xf numFmtId="0" fontId="102" fillId="0" borderId="66" xfId="15" applyFont="1" applyBorder="1" applyAlignment="1">
      <alignment horizontal="center"/>
    </xf>
    <xf numFmtId="0" fontId="128" fillId="0" borderId="0" xfId="15" applyFont="1" applyAlignment="1">
      <alignment horizontal="left" vertical="center" wrapText="1"/>
    </xf>
    <xf numFmtId="4" fontId="137" fillId="0" borderId="53" xfId="15" applyNumberFormat="1" applyFont="1" applyBorder="1" applyAlignment="1" applyProtection="1">
      <alignment horizontal="right" vertical="top" wrapText="1"/>
      <protection locked="0" hidden="1"/>
    </xf>
    <xf numFmtId="0" fontId="138" fillId="0" borderId="0" xfId="15" applyFont="1"/>
    <xf numFmtId="0" fontId="128" fillId="0" borderId="66" xfId="15" applyFont="1" applyBorder="1" applyAlignment="1">
      <alignment horizontal="left" vertical="center" wrapText="1"/>
    </xf>
    <xf numFmtId="0" fontId="128" fillId="0" borderId="66" xfId="15" applyFont="1" applyBorder="1" applyAlignment="1">
      <alignment horizontal="center" vertical="center"/>
    </xf>
    <xf numFmtId="4" fontId="128" fillId="0" borderId="66" xfId="15" applyNumberFormat="1" applyFont="1" applyBorder="1" applyAlignment="1" applyProtection="1">
      <alignment horizontal="center" vertical="center" wrapText="1"/>
      <protection locked="0" hidden="1"/>
    </xf>
    <xf numFmtId="4" fontId="128" fillId="0" borderId="0" xfId="15" applyNumberFormat="1" applyFont="1" applyAlignment="1" applyProtection="1">
      <alignment horizontal="center" vertical="center" wrapText="1"/>
      <protection locked="0" hidden="1"/>
    </xf>
    <xf numFmtId="0" fontId="139" fillId="0" borderId="0" xfId="15" applyFont="1" applyAlignment="1">
      <alignment vertical="center"/>
    </xf>
    <xf numFmtId="0" fontId="102" fillId="0" borderId="70" xfId="15" applyFont="1" applyBorder="1" applyAlignment="1">
      <alignment horizontal="left" vertical="center" wrapText="1"/>
    </xf>
    <xf numFmtId="0" fontId="102" fillId="0" borderId="71" xfId="15" applyFont="1" applyBorder="1" applyAlignment="1">
      <alignment horizontal="center" vertical="center"/>
    </xf>
    <xf numFmtId="0" fontId="102" fillId="0" borderId="0" xfId="15" applyFont="1" applyAlignment="1">
      <alignment wrapText="1"/>
    </xf>
    <xf numFmtId="49" fontId="97" fillId="0" borderId="66" xfId="15" applyNumberFormat="1" applyFont="1" applyBorder="1" applyAlignment="1" applyProtection="1">
      <alignment horizontal="left" vertical="top" wrapText="1"/>
      <protection locked="0"/>
    </xf>
    <xf numFmtId="4" fontId="6" fillId="0" borderId="0" xfId="15" applyNumberFormat="1" applyFont="1"/>
    <xf numFmtId="49" fontId="102" fillId="0" borderId="66" xfId="15" applyNumberFormat="1" applyFont="1" applyBorder="1" applyAlignment="1">
      <alignment wrapText="1"/>
    </xf>
    <xf numFmtId="0" fontId="102" fillId="0" borderId="68" xfId="15" applyFont="1" applyBorder="1"/>
    <xf numFmtId="49" fontId="102" fillId="0" borderId="57" xfId="15" applyNumberFormat="1" applyFont="1" applyBorder="1" applyAlignment="1" applyProtection="1">
      <alignment horizontal="center" vertical="top" wrapText="1"/>
      <protection locked="0"/>
    </xf>
    <xf numFmtId="0" fontId="102" fillId="0" borderId="74" xfId="15" applyFont="1" applyBorder="1"/>
    <xf numFmtId="0" fontId="102" fillId="0" borderId="75" xfId="15" applyFont="1" applyBorder="1" applyAlignment="1">
      <alignment horizontal="center"/>
    </xf>
    <xf numFmtId="0" fontId="102" fillId="0" borderId="75" xfId="15" applyFont="1" applyBorder="1" applyAlignment="1">
      <alignment horizontal="center" vertical="center"/>
    </xf>
    <xf numFmtId="4" fontId="102" fillId="0" borderId="75" xfId="15" applyNumberFormat="1" applyFont="1" applyBorder="1" applyAlignment="1" applyProtection="1">
      <alignment horizontal="center" vertical="center" wrapText="1"/>
      <protection locked="0" hidden="1"/>
    </xf>
    <xf numFmtId="4" fontId="102" fillId="0" borderId="45" xfId="15" applyNumberFormat="1" applyFont="1" applyBorder="1" applyAlignment="1" applyProtection="1">
      <alignment horizontal="center" vertical="center" wrapText="1"/>
      <protection locked="0" hidden="1"/>
    </xf>
    <xf numFmtId="4" fontId="102" fillId="0" borderId="76" xfId="15" applyNumberFormat="1" applyFont="1" applyBorder="1" applyAlignment="1" applyProtection="1">
      <alignment horizontal="center" vertical="center" wrapText="1"/>
      <protection locked="0"/>
    </xf>
    <xf numFmtId="4" fontId="54" fillId="0" borderId="0" xfId="15" applyNumberFormat="1" applyFont="1"/>
    <xf numFmtId="0" fontId="97" fillId="0" borderId="64" xfId="15" applyFont="1" applyBorder="1"/>
    <xf numFmtId="0" fontId="97" fillId="0" borderId="61" xfId="15" applyFont="1" applyBorder="1"/>
    <xf numFmtId="1" fontId="97" fillId="0" borderId="61" xfId="15" applyNumberFormat="1" applyFont="1" applyBorder="1"/>
    <xf numFmtId="4" fontId="97" fillId="0" borderId="61" xfId="15" applyNumberFormat="1" applyFont="1" applyBorder="1" applyProtection="1">
      <protection hidden="1"/>
    </xf>
    <xf numFmtId="179" fontId="97" fillId="0" borderId="63" xfId="15" applyNumberFormat="1" applyFont="1" applyBorder="1" applyProtection="1">
      <protection hidden="1"/>
    </xf>
    <xf numFmtId="179" fontId="97" fillId="0" borderId="61" xfId="15" applyNumberFormat="1" applyFont="1" applyBorder="1"/>
    <xf numFmtId="179" fontId="97" fillId="0" borderId="65" xfId="15" applyNumberFormat="1" applyFont="1" applyBorder="1" applyAlignment="1">
      <alignment horizontal="center"/>
    </xf>
    <xf numFmtId="179" fontId="54" fillId="0" borderId="0" xfId="15" applyNumberFormat="1" applyFont="1" applyProtection="1">
      <protection hidden="1"/>
    </xf>
    <xf numFmtId="179" fontId="54" fillId="0" borderId="0" xfId="15" applyNumberFormat="1" applyFont="1"/>
    <xf numFmtId="0" fontId="140" fillId="6" borderId="64" xfId="15" applyFont="1" applyFill="1" applyBorder="1" applyAlignment="1">
      <alignment horizontal="left" vertical="center"/>
    </xf>
    <xf numFmtId="0" fontId="140" fillId="6" borderId="61" xfId="15" applyFont="1" applyFill="1" applyBorder="1" applyAlignment="1">
      <alignment horizontal="left" vertical="center"/>
    </xf>
    <xf numFmtId="1" fontId="140" fillId="6" borderId="61" xfId="15" applyNumberFormat="1" applyFont="1" applyFill="1" applyBorder="1" applyAlignment="1">
      <alignment horizontal="left" vertical="center"/>
    </xf>
    <xf numFmtId="4" fontId="140" fillId="6" borderId="61" xfId="15" applyNumberFormat="1" applyFont="1" applyFill="1" applyBorder="1" applyAlignment="1" applyProtection="1">
      <alignment horizontal="left" vertical="center"/>
      <protection hidden="1"/>
    </xf>
    <xf numFmtId="179" fontId="140" fillId="6" borderId="61" xfId="15" applyNumberFormat="1" applyFont="1" applyFill="1" applyBorder="1" applyAlignment="1" applyProtection="1">
      <alignment horizontal="left" vertical="center"/>
      <protection hidden="1"/>
    </xf>
    <xf numFmtId="179" fontId="140" fillId="6" borderId="61" xfId="15" applyNumberFormat="1" applyFont="1" applyFill="1" applyBorder="1" applyAlignment="1">
      <alignment horizontal="right" vertical="center"/>
    </xf>
    <xf numFmtId="0" fontId="141" fillId="27" borderId="0" xfId="17" applyFont="1" applyFill="1" applyAlignment="1">
      <alignment vertical="center"/>
    </xf>
    <xf numFmtId="0" fontId="142" fillId="27" borderId="0" xfId="17" applyFont="1" applyFill="1" applyAlignment="1">
      <alignment vertical="center"/>
    </xf>
    <xf numFmtId="0" fontId="54" fillId="27" borderId="0" xfId="17" applyFill="1"/>
    <xf numFmtId="2" fontId="54" fillId="27" borderId="0" xfId="17" applyNumberFormat="1" applyFill="1"/>
    <xf numFmtId="0" fontId="54" fillId="0" borderId="0" xfId="17" applyAlignment="1">
      <alignment horizontal="center"/>
    </xf>
    <xf numFmtId="0" fontId="54" fillId="0" borderId="0" xfId="17"/>
    <xf numFmtId="0" fontId="97" fillId="27" borderId="0" xfId="17" applyFont="1" applyFill="1" applyAlignment="1">
      <alignment horizontal="left"/>
    </xf>
    <xf numFmtId="49" fontId="97" fillId="27" borderId="0" xfId="17" applyNumberFormat="1" applyFont="1" applyFill="1"/>
    <xf numFmtId="0" fontId="143" fillId="27" borderId="0" xfId="17" applyFont="1" applyFill="1"/>
    <xf numFmtId="0" fontId="144" fillId="27" borderId="0" xfId="17" applyFont="1" applyFill="1" applyAlignment="1">
      <alignment horizontal="left"/>
    </xf>
    <xf numFmtId="0" fontId="102" fillId="27" borderId="0" xfId="17" applyFont="1" applyFill="1" applyAlignment="1">
      <alignment horizontal="left"/>
    </xf>
    <xf numFmtId="0" fontId="144" fillId="27" borderId="0" xfId="17" applyFont="1" applyFill="1"/>
    <xf numFmtId="0" fontId="144" fillId="27" borderId="45" xfId="17" applyFont="1" applyFill="1" applyBorder="1" applyAlignment="1">
      <alignment horizontal="left"/>
    </xf>
    <xf numFmtId="0" fontId="102" fillId="27" borderId="45" xfId="17" applyFont="1" applyFill="1" applyBorder="1" applyAlignment="1">
      <alignment horizontal="left"/>
    </xf>
    <xf numFmtId="49" fontId="97" fillId="27" borderId="45" xfId="17" applyNumberFormat="1" applyFont="1" applyFill="1" applyBorder="1"/>
    <xf numFmtId="0" fontId="54" fillId="27" borderId="45" xfId="17" applyFill="1" applyBorder="1"/>
    <xf numFmtId="2" fontId="54" fillId="27" borderId="45" xfId="17" applyNumberFormat="1" applyFill="1" applyBorder="1"/>
    <xf numFmtId="0" fontId="54" fillId="0" borderId="45" xfId="17" applyBorder="1" applyAlignment="1">
      <alignment horizontal="center"/>
    </xf>
    <xf numFmtId="0" fontId="54" fillId="0" borderId="45" xfId="17" applyBorder="1"/>
    <xf numFmtId="0" fontId="54" fillId="28" borderId="45" xfId="17" applyFill="1" applyBorder="1" applyAlignment="1">
      <alignment horizontal="center" wrapText="1"/>
    </xf>
    <xf numFmtId="0" fontId="54" fillId="28" borderId="45" xfId="17" applyFill="1" applyBorder="1" applyAlignment="1">
      <alignment horizontal="center"/>
    </xf>
    <xf numFmtId="2" fontId="54" fillId="28" borderId="45" xfId="17" applyNumberFormat="1" applyFill="1" applyBorder="1" applyAlignment="1">
      <alignment horizontal="center" wrapText="1"/>
    </xf>
    <xf numFmtId="0" fontId="145" fillId="29" borderId="0" xfId="17" applyFont="1" applyFill="1" applyAlignment="1">
      <alignment horizontal="center" vertical="center"/>
    </xf>
    <xf numFmtId="0" fontId="145" fillId="29" borderId="0" xfId="17" applyFont="1" applyFill="1" applyAlignment="1">
      <alignment vertical="center"/>
    </xf>
    <xf numFmtId="0" fontId="93" fillId="29" borderId="0" xfId="17" applyFont="1" applyFill="1" applyAlignment="1">
      <alignment vertical="center"/>
    </xf>
    <xf numFmtId="0" fontId="146" fillId="29" borderId="0" xfId="17" applyFont="1" applyFill="1" applyAlignment="1">
      <alignment vertical="center"/>
    </xf>
    <xf numFmtId="2" fontId="93" fillId="29" borderId="0" xfId="17" applyNumberFormat="1" applyFont="1" applyFill="1" applyAlignment="1">
      <alignment vertical="center"/>
    </xf>
    <xf numFmtId="0" fontId="147" fillId="0" borderId="0" xfId="17" applyFont="1"/>
    <xf numFmtId="2" fontId="54" fillId="0" borderId="0" xfId="17" applyNumberFormat="1"/>
    <xf numFmtId="0" fontId="148" fillId="0" borderId="0" xfId="17" applyFont="1"/>
    <xf numFmtId="4" fontId="54" fillId="0" borderId="0" xfId="17" applyNumberFormat="1"/>
    <xf numFmtId="0" fontId="54" fillId="0" borderId="0" xfId="17" applyAlignment="1">
      <alignment horizontal="center" wrapText="1"/>
    </xf>
    <xf numFmtId="0" fontId="149" fillId="30" borderId="0" xfId="17" applyFont="1" applyFill="1" applyAlignment="1">
      <alignment horizontal="center" vertical="center"/>
    </xf>
    <xf numFmtId="0" fontId="149" fillId="30" borderId="0" xfId="17" applyFont="1" applyFill="1" applyAlignment="1">
      <alignment vertical="center"/>
    </xf>
    <xf numFmtId="0" fontId="141" fillId="30" borderId="0" xfId="17" applyFont="1" applyFill="1" applyAlignment="1">
      <alignment vertical="center"/>
    </xf>
    <xf numFmtId="2" fontId="141" fillId="30" borderId="0" xfId="17" applyNumberFormat="1" applyFont="1" applyFill="1" applyAlignment="1">
      <alignment vertical="center"/>
    </xf>
    <xf numFmtId="0" fontId="150" fillId="0" borderId="0" xfId="17" applyFont="1"/>
    <xf numFmtId="0" fontId="150" fillId="0" borderId="0" xfId="17" applyFont="1" applyAlignment="1">
      <alignment horizontal="center"/>
    </xf>
    <xf numFmtId="0" fontId="151" fillId="31" borderId="48" xfId="17" applyFont="1" applyFill="1" applyBorder="1" applyAlignment="1">
      <alignment horizontal="center"/>
    </xf>
    <xf numFmtId="0" fontId="125" fillId="31" borderId="48" xfId="17" applyFont="1" applyFill="1" applyBorder="1"/>
    <xf numFmtId="0" fontId="151" fillId="31" borderId="48" xfId="17" applyFont="1" applyFill="1" applyBorder="1"/>
    <xf numFmtId="2" fontId="97" fillId="31" borderId="48" xfId="17" applyNumberFormat="1" applyFont="1" applyFill="1" applyBorder="1" applyAlignment="1">
      <alignment horizontal="right"/>
    </xf>
    <xf numFmtId="4" fontId="152" fillId="31" borderId="48" xfId="17" applyNumberFormat="1" applyFont="1" applyFill="1" applyBorder="1"/>
    <xf numFmtId="2" fontId="151" fillId="31" borderId="48" xfId="17" applyNumberFormat="1" applyFont="1" applyFill="1" applyBorder="1"/>
    <xf numFmtId="2" fontId="153" fillId="0" borderId="0" xfId="17" applyNumberFormat="1" applyFont="1"/>
    <xf numFmtId="0" fontId="153" fillId="0" borderId="0" xfId="17" applyFont="1"/>
    <xf numFmtId="0" fontId="143" fillId="0" borderId="0" xfId="17" applyFont="1"/>
    <xf numFmtId="0" fontId="154" fillId="0" borderId="0" xfId="17" applyFont="1"/>
    <xf numFmtId="0" fontId="155" fillId="0" borderId="0" xfId="17" applyFont="1"/>
    <xf numFmtId="0" fontId="155" fillId="0" borderId="0" xfId="17" applyFont="1" applyAlignment="1">
      <alignment horizontal="right"/>
    </xf>
    <xf numFmtId="0" fontId="156" fillId="0" borderId="0" xfId="17" applyFont="1"/>
    <xf numFmtId="0" fontId="143" fillId="0" borderId="0" xfId="17" applyFont="1" applyAlignment="1">
      <alignment horizontal="center"/>
    </xf>
    <xf numFmtId="0" fontId="147" fillId="27" borderId="0" xfId="17" applyFont="1" applyFill="1"/>
    <xf numFmtId="0" fontId="147" fillId="27" borderId="45" xfId="17" applyFont="1" applyFill="1" applyBorder="1"/>
    <xf numFmtId="0" fontId="54" fillId="30" borderId="0" xfId="17" applyFill="1" applyAlignment="1">
      <alignment horizontal="center"/>
    </xf>
    <xf numFmtId="0" fontId="157" fillId="30" borderId="0" xfId="17" applyFont="1" applyFill="1" applyAlignment="1">
      <alignment horizontal="left" vertical="center"/>
    </xf>
    <xf numFmtId="0" fontId="147" fillId="30" borderId="0" xfId="17" applyFont="1" applyFill="1" applyAlignment="1">
      <alignment horizontal="center"/>
    </xf>
    <xf numFmtId="0" fontId="54" fillId="30" borderId="0" xfId="17" applyFill="1" applyAlignment="1">
      <alignment horizontal="center" wrapText="1"/>
    </xf>
    <xf numFmtId="2" fontId="54" fillId="30" borderId="0" xfId="17" applyNumberFormat="1" applyFill="1" applyAlignment="1">
      <alignment horizontal="center" wrapText="1"/>
    </xf>
    <xf numFmtId="0" fontId="158" fillId="0" borderId="0" xfId="17" applyFont="1"/>
    <xf numFmtId="0" fontId="159" fillId="32" borderId="0" xfId="17" applyFont="1" applyFill="1" applyAlignment="1">
      <alignment horizontal="left"/>
    </xf>
    <xf numFmtId="0" fontId="160" fillId="32" borderId="0" xfId="17" applyFont="1" applyFill="1" applyAlignment="1">
      <alignment horizontal="left"/>
    </xf>
    <xf numFmtId="0" fontId="54" fillId="32" borderId="0" xfId="17" applyFill="1" applyAlignment="1">
      <alignment horizontal="center"/>
    </xf>
    <xf numFmtId="0" fontId="147" fillId="32" borderId="0" xfId="17" applyFont="1" applyFill="1"/>
    <xf numFmtId="0" fontId="54" fillId="32" borderId="0" xfId="17" applyFill="1"/>
    <xf numFmtId="0" fontId="140" fillId="0" borderId="0" xfId="17" applyFont="1"/>
    <xf numFmtId="0" fontId="97" fillId="33" borderId="0" xfId="17" applyFont="1" applyFill="1"/>
    <xf numFmtId="0" fontId="54" fillId="33" borderId="0" xfId="17" applyFill="1"/>
    <xf numFmtId="0" fontId="161" fillId="0" borderId="0" xfId="17" applyFont="1" applyAlignment="1">
      <alignment vertical="top"/>
    </xf>
    <xf numFmtId="0" fontId="5" fillId="0" borderId="0" xfId="17" applyFont="1" applyAlignment="1" applyProtection="1">
      <alignment vertical="top"/>
      <protection locked="0"/>
    </xf>
    <xf numFmtId="0" fontId="162" fillId="34" borderId="0" xfId="17" applyFont="1" applyFill="1" applyAlignment="1" applyProtection="1">
      <alignment vertical="top"/>
      <protection locked="0"/>
    </xf>
    <xf numFmtId="0" fontId="54" fillId="34" borderId="0" xfId="17" applyFill="1"/>
    <xf numFmtId="0" fontId="54" fillId="0" borderId="0" xfId="17" applyAlignment="1">
      <alignment horizontal="right"/>
    </xf>
    <xf numFmtId="0" fontId="54" fillId="0" borderId="0" xfId="17" applyAlignment="1">
      <alignment wrapText="1"/>
    </xf>
    <xf numFmtId="3" fontId="54" fillId="0" borderId="0" xfId="17" applyNumberFormat="1"/>
    <xf numFmtId="0" fontId="147" fillId="0" borderId="0" xfId="17" applyFont="1" applyAlignment="1">
      <alignment wrapText="1"/>
    </xf>
    <xf numFmtId="0" fontId="97" fillId="0" borderId="0" xfId="17" applyFont="1"/>
    <xf numFmtId="49" fontId="147" fillId="0" borderId="0" xfId="18" applyNumberFormat="1" applyFont="1"/>
    <xf numFmtId="3" fontId="147" fillId="0" borderId="0" xfId="17" applyNumberFormat="1" applyFont="1"/>
    <xf numFmtId="0" fontId="97" fillId="31" borderId="0" xfId="17" applyFont="1" applyFill="1"/>
    <xf numFmtId="0" fontId="54" fillId="31" borderId="0" xfId="17" applyFill="1"/>
    <xf numFmtId="0" fontId="54" fillId="0" borderId="0" xfId="17" applyAlignment="1">
      <alignment horizontal="left"/>
    </xf>
    <xf numFmtId="0" fontId="164" fillId="0" borderId="0" xfId="19" applyFont="1"/>
    <xf numFmtId="0" fontId="165" fillId="0" borderId="0" xfId="17" applyFont="1"/>
    <xf numFmtId="0" fontId="162" fillId="35" borderId="0" xfId="17" applyFont="1" applyFill="1" applyAlignment="1" applyProtection="1">
      <alignment vertical="top" wrapText="1"/>
      <protection locked="0"/>
    </xf>
    <xf numFmtId="0" fontId="54" fillId="35" borderId="0" xfId="17" applyFill="1"/>
    <xf numFmtId="0" fontId="102" fillId="0" borderId="0" xfId="17" applyFont="1"/>
    <xf numFmtId="0" fontId="102" fillId="0" borderId="77" xfId="17" applyFont="1" applyBorder="1"/>
    <xf numFmtId="0" fontId="102" fillId="0" borderId="78" xfId="17" applyFont="1" applyBorder="1"/>
    <xf numFmtId="0" fontId="166" fillId="0" borderId="78" xfId="17" applyFont="1" applyBorder="1"/>
    <xf numFmtId="0" fontId="102" fillId="0" borderId="79" xfId="17" applyFont="1" applyBorder="1"/>
    <xf numFmtId="0" fontId="102" fillId="0" borderId="0" xfId="17" applyFont="1" applyAlignment="1">
      <alignment horizontal="center"/>
    </xf>
    <xf numFmtId="0" fontId="167" fillId="0" borderId="0" xfId="17" applyFont="1" applyAlignment="1">
      <alignment horizontal="center"/>
    </xf>
    <xf numFmtId="0" fontId="102" fillId="0" borderId="53" xfId="17" applyFont="1" applyBorder="1"/>
    <xf numFmtId="0" fontId="166" fillId="0" borderId="0" xfId="17" applyFont="1"/>
    <xf numFmtId="0" fontId="102" fillId="0" borderId="68" xfId="17" applyFont="1" applyBorder="1"/>
    <xf numFmtId="0" fontId="102" fillId="0" borderId="80" xfId="17" applyFont="1" applyBorder="1"/>
    <xf numFmtId="0" fontId="102" fillId="0" borderId="81" xfId="17" applyFont="1" applyBorder="1"/>
    <xf numFmtId="0" fontId="166" fillId="0" borderId="81" xfId="17" applyFont="1" applyBorder="1"/>
    <xf numFmtId="0" fontId="102" fillId="0" borderId="42" xfId="17" applyFont="1" applyBorder="1"/>
    <xf numFmtId="0" fontId="148" fillId="0" borderId="0" xfId="17" applyFont="1" applyAlignment="1">
      <alignment wrapText="1"/>
    </xf>
    <xf numFmtId="0" fontId="148" fillId="0" borderId="0" xfId="17" applyFont="1" applyAlignment="1">
      <alignment horizontal="left"/>
    </xf>
    <xf numFmtId="0" fontId="168" fillId="0" borderId="0" xfId="17" applyFont="1"/>
    <xf numFmtId="0" fontId="169" fillId="0" borderId="0" xfId="17" applyFont="1"/>
    <xf numFmtId="0" fontId="159" fillId="36" borderId="0" xfId="17" applyFont="1" applyFill="1" applyAlignment="1">
      <alignment horizontal="center"/>
    </xf>
    <xf numFmtId="0" fontId="145" fillId="36" borderId="0" xfId="17" applyFont="1" applyFill="1" applyAlignment="1">
      <alignment vertical="center"/>
    </xf>
    <xf numFmtId="0" fontId="54" fillId="36" borderId="0" xfId="17" applyFill="1" applyAlignment="1">
      <alignment horizontal="center"/>
    </xf>
    <xf numFmtId="0" fontId="147" fillId="36" borderId="0" xfId="17" applyFont="1" applyFill="1"/>
    <xf numFmtId="0" fontId="54" fillId="36" borderId="0" xfId="17" applyFill="1"/>
    <xf numFmtId="0" fontId="159" fillId="37" borderId="0" xfId="17" applyFont="1" applyFill="1" applyAlignment="1">
      <alignment horizontal="center"/>
    </xf>
    <xf numFmtId="0" fontId="160" fillId="37" borderId="0" xfId="17" applyFont="1" applyFill="1"/>
    <xf numFmtId="0" fontId="54" fillId="37" borderId="0" xfId="17" applyFill="1" applyAlignment="1">
      <alignment horizontal="center"/>
    </xf>
    <xf numFmtId="0" fontId="147" fillId="37" borderId="0" xfId="17" applyFont="1" applyFill="1" applyAlignment="1">
      <alignment horizontal="center"/>
    </xf>
    <xf numFmtId="0" fontId="148" fillId="0" borderId="0" xfId="17" applyFont="1" applyAlignment="1">
      <alignment horizontal="center"/>
    </xf>
    <xf numFmtId="0" fontId="159" fillId="33" borderId="0" xfId="17" applyFont="1" applyFill="1" applyAlignment="1">
      <alignment horizontal="center"/>
    </xf>
    <xf numFmtId="0" fontId="160" fillId="33" borderId="0" xfId="17" applyFont="1" applyFill="1" applyAlignment="1">
      <alignment horizontal="left"/>
    </xf>
    <xf numFmtId="0" fontId="54" fillId="33" borderId="0" xfId="17" applyFill="1" applyAlignment="1">
      <alignment horizontal="center"/>
    </xf>
    <xf numFmtId="0" fontId="147" fillId="33" borderId="0" xfId="17" applyFont="1" applyFill="1" applyAlignment="1">
      <alignment horizontal="center"/>
    </xf>
    <xf numFmtId="0" fontId="147" fillId="0" borderId="0" xfId="17" applyFont="1" applyAlignment="1" applyProtection="1">
      <alignment vertical="top" wrapText="1"/>
      <protection locked="0"/>
    </xf>
    <xf numFmtId="0" fontId="170" fillId="0" borderId="0" xfId="17" applyFont="1"/>
    <xf numFmtId="0" fontId="159" fillId="31" borderId="0" xfId="17" applyFont="1" applyFill="1" applyAlignment="1">
      <alignment horizontal="center"/>
    </xf>
    <xf numFmtId="0" fontId="160" fillId="31" borderId="0" xfId="17" applyFont="1" applyFill="1" applyAlignment="1">
      <alignment horizontal="left"/>
    </xf>
    <xf numFmtId="0" fontId="54" fillId="31" borderId="0" xfId="17" applyFill="1" applyAlignment="1">
      <alignment horizontal="center"/>
    </xf>
    <xf numFmtId="0" fontId="147" fillId="31" borderId="0" xfId="17" applyFont="1" applyFill="1" applyAlignment="1">
      <alignment horizontal="center"/>
    </xf>
    <xf numFmtId="0" fontId="159" fillId="0" borderId="0" xfId="17" applyFont="1" applyAlignment="1">
      <alignment horizontal="left"/>
    </xf>
    <xf numFmtId="0" fontId="125" fillId="0" borderId="0" xfId="17" applyFont="1" applyAlignment="1">
      <alignment horizontal="left" vertical="center"/>
    </xf>
    <xf numFmtId="0" fontId="171" fillId="31" borderId="48" xfId="17" applyFont="1" applyFill="1" applyBorder="1"/>
    <xf numFmtId="0" fontId="172" fillId="0" borderId="0" xfId="17" applyFont="1"/>
    <xf numFmtId="0" fontId="143" fillId="0" borderId="0" xfId="17" applyFont="1" applyAlignment="1">
      <alignment horizontal="right"/>
    </xf>
    <xf numFmtId="0" fontId="168" fillId="0" borderId="0" xfId="17" applyFont="1" applyAlignment="1">
      <alignment horizontal="right"/>
    </xf>
    <xf numFmtId="0" fontId="162" fillId="0" borderId="0" xfId="17" applyFont="1" applyAlignment="1" applyProtection="1">
      <alignment vertical="top"/>
      <protection locked="0"/>
    </xf>
    <xf numFmtId="0" fontId="173" fillId="0" borderId="0" xfId="17" applyFont="1"/>
    <xf numFmtId="49" fontId="147" fillId="0" borderId="0" xfId="20" applyNumberFormat="1" applyFont="1" applyProtection="1">
      <protection locked="0"/>
    </xf>
    <xf numFmtId="0" fontId="175" fillId="0" borderId="0" xfId="21" applyFont="1" applyAlignment="1">
      <alignment vertical="center"/>
    </xf>
    <xf numFmtId="0" fontId="175" fillId="0" borderId="0" xfId="21" applyFont="1" applyAlignment="1">
      <alignment horizontal="left" vertical="center"/>
    </xf>
    <xf numFmtId="0" fontId="176" fillId="0" borderId="0" xfId="21" applyFont="1" applyAlignment="1">
      <alignment horizontal="left" vertical="center"/>
    </xf>
    <xf numFmtId="0" fontId="176" fillId="0" borderId="0" xfId="21" applyFont="1"/>
    <xf numFmtId="0" fontId="174" fillId="0" borderId="0" xfId="21"/>
    <xf numFmtId="0" fontId="177" fillId="0" borderId="0" xfId="21" applyFont="1" applyAlignment="1">
      <alignment horizontal="left" vertical="center"/>
    </xf>
    <xf numFmtId="0" fontId="178" fillId="0" borderId="0" xfId="21" applyFont="1"/>
    <xf numFmtId="0" fontId="97" fillId="0" borderId="0" xfId="21" applyFont="1" applyAlignment="1">
      <alignment horizontal="left" vertical="center"/>
    </xf>
    <xf numFmtId="0" fontId="179" fillId="0" borderId="0" xfId="21" applyFont="1" applyAlignment="1">
      <alignment horizontal="left" vertical="center"/>
    </xf>
    <xf numFmtId="0" fontId="180" fillId="0" borderId="0" xfId="21" applyFont="1" applyAlignment="1">
      <alignment horizontal="left" vertical="center"/>
    </xf>
    <xf numFmtId="0" fontId="180" fillId="0" borderId="82" xfId="21" applyFont="1" applyBorder="1" applyAlignment="1">
      <alignment horizontal="left" vertical="center"/>
    </xf>
    <xf numFmtId="0" fontId="174" fillId="0" borderId="83" xfId="21" applyBorder="1"/>
    <xf numFmtId="0" fontId="174" fillId="0" borderId="84" xfId="21" applyBorder="1"/>
    <xf numFmtId="0" fontId="180" fillId="0" borderId="86" xfId="21" applyFont="1" applyBorder="1" applyAlignment="1">
      <alignment horizontal="left" vertical="center"/>
    </xf>
    <xf numFmtId="0" fontId="174" fillId="0" borderId="25" xfId="21" applyBorder="1"/>
    <xf numFmtId="0" fontId="174" fillId="0" borderId="54" xfId="21" applyBorder="1"/>
    <xf numFmtId="0" fontId="180" fillId="0" borderId="88" xfId="21" applyFont="1" applyBorder="1" applyAlignment="1">
      <alignment horizontal="left" vertical="center"/>
    </xf>
    <xf numFmtId="0" fontId="180" fillId="0" borderId="89" xfId="21" applyFont="1" applyBorder="1" applyAlignment="1">
      <alignment horizontal="left" vertical="center"/>
    </xf>
    <xf numFmtId="0" fontId="174" fillId="0" borderId="90" xfId="21" applyBorder="1"/>
    <xf numFmtId="0" fontId="174" fillId="0" borderId="91" xfId="21" applyBorder="1"/>
    <xf numFmtId="0" fontId="174" fillId="0" borderId="92" xfId="21" applyBorder="1"/>
    <xf numFmtId="0" fontId="176" fillId="0" borderId="0" xfId="21" applyFont="1" applyAlignment="1">
      <alignment horizontal="center"/>
    </xf>
    <xf numFmtId="0" fontId="183" fillId="27" borderId="66" xfId="21" applyFont="1" applyFill="1" applyBorder="1" applyAlignment="1">
      <alignment horizontal="left" vertical="center"/>
    </xf>
    <xf numFmtId="0" fontId="184" fillId="27" borderId="0" xfId="21" applyFont="1" applyFill="1"/>
    <xf numFmtId="0" fontId="185" fillId="0" borderId="25" xfId="21" applyFont="1" applyBorder="1" applyAlignment="1">
      <alignment indent="1"/>
    </xf>
    <xf numFmtId="1" fontId="186" fillId="0" borderId="25" xfId="21" applyNumberFormat="1" applyFont="1" applyBorder="1"/>
    <xf numFmtId="0" fontId="186" fillId="0" borderId="25" xfId="21" applyFont="1" applyBorder="1"/>
    <xf numFmtId="0" fontId="187" fillId="0" borderId="25" xfId="21" applyFont="1" applyBorder="1"/>
    <xf numFmtId="2" fontId="187" fillId="0" borderId="25" xfId="21" applyNumberFormat="1" applyFont="1" applyBorder="1"/>
    <xf numFmtId="0" fontId="187" fillId="0" borderId="25" xfId="21" applyFont="1" applyBorder="1" applyAlignment="1">
      <alignment horizontal="center"/>
    </xf>
    <xf numFmtId="4" fontId="151" fillId="0" borderId="25" xfId="21" applyNumberFormat="1" applyFont="1" applyBorder="1"/>
    <xf numFmtId="4" fontId="174" fillId="0" borderId="25" xfId="21" applyNumberFormat="1" applyBorder="1"/>
    <xf numFmtId="1" fontId="185" fillId="0" borderId="25" xfId="21" applyNumberFormat="1" applyFont="1" applyBorder="1"/>
    <xf numFmtId="0" fontId="185" fillId="0" borderId="25" xfId="21" applyFont="1" applyBorder="1"/>
    <xf numFmtId="0" fontId="187" fillId="0" borderId="25" xfId="21" applyFont="1" applyBorder="1" applyAlignment="1">
      <alignment horizontal="right"/>
    </xf>
    <xf numFmtId="2" fontId="187" fillId="0" borderId="25" xfId="21" applyNumberFormat="1" applyFont="1" applyBorder="1" applyAlignment="1">
      <alignment horizontal="right"/>
    </xf>
    <xf numFmtId="0" fontId="186" fillId="0" borderId="29" xfId="21" applyFont="1" applyBorder="1"/>
    <xf numFmtId="0" fontId="187" fillId="0" borderId="29" xfId="21" applyFont="1" applyBorder="1"/>
    <xf numFmtId="2" fontId="187" fillId="0" borderId="29" xfId="21" applyNumberFormat="1" applyFont="1" applyBorder="1"/>
    <xf numFmtId="0" fontId="187" fillId="0" borderId="29" xfId="21" applyFont="1" applyBorder="1" applyAlignment="1">
      <alignment horizontal="center"/>
    </xf>
    <xf numFmtId="4" fontId="151" fillId="0" borderId="29" xfId="21" applyNumberFormat="1" applyFont="1" applyBorder="1"/>
    <xf numFmtId="1" fontId="186" fillId="0" borderId="54" xfId="21" applyNumberFormat="1" applyFont="1" applyBorder="1"/>
    <xf numFmtId="0" fontId="188" fillId="0" borderId="60" xfId="21" applyFont="1" applyBorder="1"/>
    <xf numFmtId="0" fontId="174" fillId="0" borderId="63" xfId="21" applyBorder="1"/>
    <xf numFmtId="0" fontId="187" fillId="0" borderId="63" xfId="21" applyFont="1" applyBorder="1"/>
    <xf numFmtId="4" fontId="189" fillId="0" borderId="65" xfId="21" applyNumberFormat="1" applyFont="1" applyBorder="1"/>
    <xf numFmtId="0" fontId="177" fillId="0" borderId="0" xfId="0" applyFont="1" applyAlignment="1">
      <alignment horizontal="left" vertical="center"/>
    </xf>
    <xf numFmtId="0" fontId="176" fillId="0" borderId="0" xfId="0" applyFont="1" applyAlignment="1">
      <alignment horizontal="left" vertical="center"/>
    </xf>
    <xf numFmtId="0" fontId="175" fillId="0" borderId="0" xfId="0" applyFont="1" applyAlignment="1">
      <alignment vertical="center"/>
    </xf>
    <xf numFmtId="0" fontId="175" fillId="0" borderId="0" xfId="0" applyFont="1" applyAlignment="1">
      <alignment horizontal="left" vertical="center"/>
    </xf>
    <xf numFmtId="0" fontId="93" fillId="0" borderId="0" xfId="0" applyFont="1" applyAlignment="1">
      <alignment horizontal="left" vertical="center"/>
    </xf>
    <xf numFmtId="0" fontId="190" fillId="0" borderId="0" xfId="0" applyFont="1" applyAlignment="1">
      <alignment vertical="center"/>
    </xf>
    <xf numFmtId="0" fontId="143" fillId="0" borderId="82" xfId="0" applyFont="1" applyBorder="1" applyAlignment="1">
      <alignment vertical="center"/>
    </xf>
    <xf numFmtId="0" fontId="0" fillId="0" borderId="83" xfId="0" applyBorder="1"/>
    <xf numFmtId="4" fontId="0" fillId="0" borderId="85" xfId="0" applyNumberFormat="1" applyBorder="1"/>
    <xf numFmtId="0" fontId="143" fillId="0" borderId="86" xfId="0" applyFont="1" applyBorder="1" applyAlignment="1">
      <alignment vertical="center"/>
    </xf>
    <xf numFmtId="0" fontId="0" fillId="0" borderId="25" xfId="0" applyBorder="1"/>
    <xf numFmtId="4" fontId="0" fillId="0" borderId="87" xfId="0" applyNumberFormat="1" applyBorder="1"/>
    <xf numFmtId="0" fontId="143" fillId="0" borderId="88" xfId="0" applyFont="1" applyBorder="1" applyAlignment="1">
      <alignment vertical="center"/>
    </xf>
    <xf numFmtId="0" fontId="0" fillId="0" borderId="29" xfId="0" applyBorder="1"/>
    <xf numFmtId="4" fontId="0" fillId="0" borderId="95" xfId="0" applyNumberFormat="1" applyBorder="1"/>
    <xf numFmtId="0" fontId="140" fillId="0" borderId="60" xfId="0" applyFont="1" applyBorder="1" applyAlignment="1">
      <alignment vertical="center"/>
    </xf>
    <xf numFmtId="0" fontId="0" fillId="0" borderId="63" xfId="0" applyBorder="1"/>
    <xf numFmtId="0" fontId="0" fillId="0" borderId="62" xfId="0" applyBorder="1"/>
    <xf numFmtId="4" fontId="191" fillId="0" borderId="89" xfId="0" applyNumberFormat="1" applyFont="1" applyBorder="1"/>
    <xf numFmtId="0" fontId="192" fillId="38" borderId="47" xfId="0" applyFont="1" applyFill="1" applyBorder="1" applyAlignment="1">
      <alignment vertical="center" wrapText="1"/>
    </xf>
    <xf numFmtId="0" fontId="192" fillId="38" borderId="50" xfId="0" applyFont="1" applyFill="1" applyBorder="1" applyAlignment="1">
      <alignment vertical="center" wrapText="1"/>
    </xf>
    <xf numFmtId="0" fontId="192" fillId="38" borderId="49" xfId="0" applyFont="1" applyFill="1" applyBorder="1" applyAlignment="1">
      <alignment horizontal="center" vertical="center" wrapText="1"/>
    </xf>
    <xf numFmtId="0" fontId="192" fillId="38" borderId="96" xfId="0" applyFont="1" applyFill="1" applyBorder="1" applyAlignment="1">
      <alignment horizontal="left" vertical="center" wrapText="1"/>
    </xf>
    <xf numFmtId="0" fontId="193" fillId="0" borderId="82" xfId="6" applyFont="1" applyBorder="1" applyAlignment="1">
      <alignment vertical="center" wrapText="1"/>
    </xf>
    <xf numFmtId="0" fontId="194" fillId="0" borderId="83" xfId="0" applyFont="1" applyBorder="1" applyAlignment="1">
      <alignment vertical="center" wrapText="1"/>
    </xf>
    <xf numFmtId="0" fontId="194" fillId="0" borderId="83" xfId="0" applyFont="1" applyBorder="1" applyAlignment="1">
      <alignment horizontal="center" vertical="center" wrapText="1"/>
    </xf>
    <xf numFmtId="2" fontId="194" fillId="0" borderId="83" xfId="0" applyNumberFormat="1" applyFont="1" applyBorder="1" applyAlignment="1">
      <alignment vertical="center" wrapText="1"/>
    </xf>
    <xf numFmtId="4" fontId="194" fillId="0" borderId="85" xfId="0" applyNumberFormat="1" applyFont="1" applyBorder="1" applyAlignment="1">
      <alignment horizontal="right" vertical="center" wrapText="1"/>
    </xf>
    <xf numFmtId="0" fontId="193" fillId="0" borderId="86" xfId="6" applyFont="1" applyBorder="1" applyAlignment="1">
      <alignment vertical="center" wrapText="1"/>
    </xf>
    <xf numFmtId="0" fontId="194" fillId="0" borderId="25" xfId="0" applyFont="1" applyBorder="1" applyAlignment="1">
      <alignment vertical="center" wrapText="1"/>
    </xf>
    <xf numFmtId="0" fontId="194" fillId="0" borderId="25" xfId="0" applyFont="1" applyBorder="1" applyAlignment="1">
      <alignment horizontal="right" vertical="center" wrapText="1"/>
    </xf>
    <xf numFmtId="0" fontId="194" fillId="0" borderId="25" xfId="0" applyFont="1" applyBorder="1" applyAlignment="1">
      <alignment horizontal="center" vertical="center" wrapText="1"/>
    </xf>
    <xf numFmtId="2" fontId="194" fillId="0" borderId="25" xfId="0" applyNumberFormat="1" applyFont="1" applyBorder="1" applyAlignment="1">
      <alignment horizontal="right" vertical="center" wrapText="1"/>
    </xf>
    <xf numFmtId="4" fontId="194" fillId="0" borderId="87" xfId="0" applyNumberFormat="1" applyFont="1" applyBorder="1" applyAlignment="1">
      <alignment vertical="center" wrapText="1"/>
    </xf>
    <xf numFmtId="0" fontId="195" fillId="0" borderId="86" xfId="6" applyFont="1" applyBorder="1" applyAlignment="1">
      <alignment vertical="center" wrapText="1"/>
    </xf>
    <xf numFmtId="4" fontId="196" fillId="0" borderId="87" xfId="0" applyNumberFormat="1" applyFont="1" applyBorder="1" applyAlignment="1">
      <alignment vertical="center" wrapText="1"/>
    </xf>
    <xf numFmtId="0" fontId="197" fillId="0" borderId="97" xfId="6" applyFont="1" applyBorder="1" applyAlignment="1">
      <alignment vertical="center" wrapText="1"/>
    </xf>
    <xf numFmtId="0" fontId="198" fillId="0" borderId="91" xfId="0" applyFont="1" applyBorder="1" applyAlignment="1">
      <alignment vertical="center" wrapText="1"/>
    </xf>
    <xf numFmtId="0" fontId="194" fillId="0" borderId="91" xfId="0" applyFont="1" applyBorder="1" applyAlignment="1">
      <alignment horizontal="right" vertical="center" wrapText="1"/>
    </xf>
    <xf numFmtId="0" fontId="194" fillId="0" borderId="91" xfId="0" applyFont="1" applyBorder="1" applyAlignment="1">
      <alignment horizontal="center" vertical="center" wrapText="1"/>
    </xf>
    <xf numFmtId="2" fontId="194" fillId="0" borderId="91" xfId="0" applyNumberFormat="1" applyFont="1" applyBorder="1" applyAlignment="1">
      <alignment horizontal="right" vertical="center" wrapText="1"/>
    </xf>
    <xf numFmtId="4" fontId="194" fillId="0" borderId="59" xfId="0" applyNumberFormat="1" applyFont="1" applyBorder="1" applyAlignment="1">
      <alignment vertical="center" wrapText="1"/>
    </xf>
    <xf numFmtId="0" fontId="114" fillId="0" borderId="57" xfId="0" applyFont="1" applyBorder="1"/>
    <xf numFmtId="0" fontId="0" fillId="0" borderId="75" xfId="0" applyBorder="1"/>
    <xf numFmtId="4" fontId="114" fillId="0" borderId="76" xfId="0" applyNumberFormat="1" applyFont="1" applyBorder="1"/>
    <xf numFmtId="173" fontId="176" fillId="0" borderId="85" xfId="13" applyNumberFormat="1" applyFont="1" applyBorder="1"/>
    <xf numFmtId="173" fontId="176" fillId="0" borderId="87" xfId="13" applyNumberFormat="1" applyFont="1" applyBorder="1"/>
    <xf numFmtId="173" fontId="140" fillId="0" borderId="59" xfId="13" applyNumberFormat="1" applyFont="1" applyBorder="1"/>
    <xf numFmtId="0" fontId="199" fillId="0" borderId="0" xfId="22" applyFont="1" applyAlignment="1">
      <alignment vertical="center"/>
    </xf>
    <xf numFmtId="0" fontId="200" fillId="0" borderId="0" xfId="22" applyFont="1" applyAlignment="1">
      <alignment vertical="center"/>
    </xf>
    <xf numFmtId="0" fontId="199" fillId="0" borderId="0" xfId="17" applyFont="1" applyAlignment="1">
      <alignment horizontal="center" vertical="center"/>
    </xf>
    <xf numFmtId="182" fontId="201" fillId="0" borderId="0" xfId="17" applyNumberFormat="1" applyFont="1" applyAlignment="1">
      <alignment horizontal="right" vertical="center"/>
    </xf>
    <xf numFmtId="0" fontId="199" fillId="0" borderId="0" xfId="17" applyFont="1" applyAlignment="1">
      <alignment vertical="center"/>
    </xf>
    <xf numFmtId="14" fontId="199" fillId="0" borderId="0" xfId="22" applyNumberFormat="1" applyFont="1" applyAlignment="1">
      <alignment horizontal="left" vertical="center"/>
    </xf>
    <xf numFmtId="0" fontId="202" fillId="27" borderId="0" xfId="22" applyFont="1" applyFill="1" applyAlignment="1">
      <alignment horizontal="center" vertical="center"/>
    </xf>
    <xf numFmtId="0" fontId="202" fillId="0" borderId="0" xfId="22" applyFont="1" applyAlignment="1">
      <alignment horizontal="left" vertical="center"/>
    </xf>
    <xf numFmtId="0" fontId="202" fillId="27" borderId="0" xfId="22" applyFont="1" applyFill="1" applyAlignment="1">
      <alignment horizontal="left" vertical="center"/>
    </xf>
    <xf numFmtId="0" fontId="203" fillId="27" borderId="0" xfId="17" applyFont="1" applyFill="1" applyAlignment="1">
      <alignment vertical="center"/>
    </xf>
    <xf numFmtId="49" fontId="204" fillId="27" borderId="0" xfId="23" applyNumberFormat="1" applyFont="1" applyFill="1" applyAlignment="1">
      <alignment horizontal="center" vertical="center"/>
    </xf>
    <xf numFmtId="0" fontId="199" fillId="0" borderId="0" xfId="24" applyFont="1"/>
    <xf numFmtId="0" fontId="199" fillId="0" borderId="0" xfId="24" applyFont="1" applyAlignment="1">
      <alignment horizontal="center"/>
    </xf>
    <xf numFmtId="0" fontId="205" fillId="31" borderId="31" xfId="23" applyFont="1" applyFill="1" applyBorder="1" applyAlignment="1">
      <alignment horizontal="left"/>
    </xf>
    <xf numFmtId="0" fontId="205" fillId="31" borderId="98" xfId="23" applyFont="1" applyFill="1" applyBorder="1" applyAlignment="1">
      <alignment horizontal="left"/>
    </xf>
    <xf numFmtId="0" fontId="205" fillId="31" borderId="30" xfId="23" applyFont="1" applyFill="1" applyBorder="1" applyAlignment="1">
      <alignment horizontal="left"/>
    </xf>
    <xf numFmtId="0" fontId="205" fillId="31" borderId="31" xfId="23" applyFont="1" applyFill="1" applyBorder="1" applyAlignment="1">
      <alignment horizontal="center"/>
    </xf>
    <xf numFmtId="0" fontId="205" fillId="31" borderId="33" xfId="23" quotePrefix="1" applyFont="1" applyFill="1" applyBorder="1" applyAlignment="1">
      <alignment horizontal="left"/>
    </xf>
    <xf numFmtId="0" fontId="205" fillId="31" borderId="33" xfId="23" applyFont="1" applyFill="1" applyBorder="1" applyAlignment="1">
      <alignment horizontal="left"/>
    </xf>
    <xf numFmtId="0" fontId="206" fillId="0" borderId="0" xfId="24" applyFont="1"/>
    <xf numFmtId="0" fontId="205" fillId="31" borderId="36" xfId="23" applyFont="1" applyFill="1" applyBorder="1" applyAlignment="1">
      <alignment horizontal="center"/>
    </xf>
    <xf numFmtId="0" fontId="205" fillId="31" borderId="99" xfId="23" applyFont="1" applyFill="1" applyBorder="1" applyAlignment="1">
      <alignment horizontal="left"/>
    </xf>
    <xf numFmtId="0" fontId="205" fillId="31" borderId="35" xfId="23" applyFont="1" applyFill="1" applyBorder="1" applyAlignment="1">
      <alignment horizontal="left"/>
    </xf>
    <xf numFmtId="0" fontId="205" fillId="31" borderId="36" xfId="23" applyFont="1" applyFill="1" applyBorder="1" applyAlignment="1">
      <alignment horizontal="left"/>
    </xf>
    <xf numFmtId="0" fontId="205" fillId="31" borderId="33" xfId="23" applyFont="1" applyFill="1" applyBorder="1" applyAlignment="1">
      <alignment horizontal="center"/>
    </xf>
    <xf numFmtId="0" fontId="207" fillId="0" borderId="0" xfId="24" applyFont="1" applyAlignment="1">
      <alignment horizontal="center"/>
    </xf>
    <xf numFmtId="0" fontId="205" fillId="0" borderId="0" xfId="24" applyFont="1" applyAlignment="1">
      <alignment horizontal="left"/>
    </xf>
    <xf numFmtId="0" fontId="206" fillId="0" borderId="0" xfId="24" applyFont="1" applyAlignment="1">
      <alignment horizontal="center"/>
    </xf>
    <xf numFmtId="0" fontId="208" fillId="0" borderId="0" xfId="24" applyFont="1" applyAlignment="1">
      <alignment horizontal="center"/>
    </xf>
    <xf numFmtId="0" fontId="206" fillId="0" borderId="33" xfId="24" applyFont="1" applyBorder="1" applyAlignment="1">
      <alignment horizontal="center"/>
    </xf>
    <xf numFmtId="0" fontId="206" fillId="0" borderId="33" xfId="24" applyFont="1" applyBorder="1" applyAlignment="1">
      <alignment horizontal="left" vertical="center"/>
    </xf>
    <xf numFmtId="49" fontId="206" fillId="0" borderId="33" xfId="24" applyNumberFormat="1" applyFont="1" applyBorder="1" applyAlignment="1">
      <alignment horizontal="center" vertical="center"/>
    </xf>
    <xf numFmtId="4" fontId="206" fillId="0" borderId="33" xfId="24" applyNumberFormat="1" applyFont="1" applyBorder="1"/>
    <xf numFmtId="0" fontId="206" fillId="0" borderId="33" xfId="24" applyFont="1" applyBorder="1" applyAlignment="1">
      <alignment horizontal="left"/>
    </xf>
    <xf numFmtId="0" fontId="206" fillId="0" borderId="33" xfId="24" applyFont="1" applyBorder="1"/>
    <xf numFmtId="0" fontId="209" fillId="0" borderId="0" xfId="24" applyFont="1"/>
    <xf numFmtId="49" fontId="206" fillId="0" borderId="33" xfId="24" applyNumberFormat="1" applyFont="1" applyBorder="1" applyAlignment="1">
      <alignment horizontal="center"/>
    </xf>
    <xf numFmtId="0" fontId="206" fillId="0" borderId="100" xfId="24" applyFont="1" applyBorder="1" applyAlignment="1">
      <alignment horizontal="center"/>
    </xf>
    <xf numFmtId="4" fontId="206" fillId="0" borderId="32" xfId="24" applyNumberFormat="1" applyFont="1" applyBorder="1"/>
    <xf numFmtId="0" fontId="207" fillId="31" borderId="99" xfId="24" applyFont="1" applyFill="1" applyBorder="1"/>
    <xf numFmtId="0" fontId="209" fillId="31" borderId="34" xfId="24" applyFont="1" applyFill="1" applyBorder="1"/>
    <xf numFmtId="0" fontId="206" fillId="31" borderId="34" xfId="24" applyFont="1" applyFill="1" applyBorder="1" applyAlignment="1">
      <alignment horizontal="center"/>
    </xf>
    <xf numFmtId="4" fontId="206" fillId="31" borderId="34" xfId="24" applyNumberFormat="1" applyFont="1" applyFill="1" applyBorder="1"/>
    <xf numFmtId="4" fontId="207" fillId="31" borderId="34" xfId="24" applyNumberFormat="1" applyFont="1" applyFill="1" applyBorder="1"/>
    <xf numFmtId="0" fontId="207" fillId="0" borderId="34" xfId="17" applyFont="1" applyBorder="1" applyAlignment="1">
      <alignment horizontal="center" vertical="center"/>
    </xf>
    <xf numFmtId="0" fontId="207" fillId="0" borderId="0" xfId="17" applyFont="1" applyAlignment="1">
      <alignment vertical="center"/>
    </xf>
    <xf numFmtId="0" fontId="206" fillId="0" borderId="100" xfId="17" applyFont="1" applyBorder="1" applyAlignment="1">
      <alignment horizontal="center" vertical="center"/>
    </xf>
    <xf numFmtId="3" fontId="206" fillId="0" borderId="33" xfId="17" applyNumberFormat="1" applyFont="1" applyBorder="1" applyAlignment="1">
      <alignment horizontal="center" vertical="center"/>
    </xf>
    <xf numFmtId="4" fontId="206" fillId="0" borderId="33" xfId="17" applyNumberFormat="1" applyFont="1" applyBorder="1" applyAlignment="1">
      <alignment vertical="center"/>
    </xf>
    <xf numFmtId="0" fontId="206" fillId="0" borderId="100" xfId="24" applyFont="1" applyBorder="1"/>
    <xf numFmtId="0" fontId="206" fillId="0" borderId="32" xfId="24" quotePrefix="1" applyFont="1" applyBorder="1"/>
    <xf numFmtId="0" fontId="206" fillId="31" borderId="101" xfId="17" applyFont="1" applyFill="1" applyBorder="1" applyAlignment="1">
      <alignment vertical="center"/>
    </xf>
    <xf numFmtId="0" fontId="206" fillId="31" borderId="101" xfId="17" applyFont="1" applyFill="1" applyBorder="1" applyAlignment="1">
      <alignment horizontal="left" vertical="center"/>
    </xf>
    <xf numFmtId="4" fontId="206" fillId="31" borderId="101" xfId="17" applyNumberFormat="1" applyFont="1" applyFill="1" applyBorder="1" applyAlignment="1">
      <alignment vertical="center"/>
    </xf>
    <xf numFmtId="4" fontId="205" fillId="31" borderId="101" xfId="17" applyNumberFormat="1" applyFont="1" applyFill="1" applyBorder="1" applyAlignment="1">
      <alignment horizontal="center" vertical="center"/>
    </xf>
    <xf numFmtId="0" fontId="199" fillId="31" borderId="101" xfId="17" applyFont="1" applyFill="1" applyBorder="1" applyAlignment="1">
      <alignment vertical="center"/>
    </xf>
    <xf numFmtId="4" fontId="205" fillId="31" borderId="101" xfId="17" applyNumberFormat="1" applyFont="1" applyFill="1" applyBorder="1" applyAlignment="1">
      <alignment vertical="center"/>
    </xf>
    <xf numFmtId="0" fontId="205" fillId="0" borderId="101" xfId="17" applyFont="1" applyBorder="1" applyAlignment="1">
      <alignment vertical="center"/>
    </xf>
    <xf numFmtId="182" fontId="201" fillId="0" borderId="101" xfId="17" applyNumberFormat="1" applyFont="1" applyBorder="1" applyAlignment="1">
      <alignment horizontal="right" vertical="center"/>
    </xf>
    <xf numFmtId="3" fontId="210" fillId="0" borderId="101" xfId="17" applyNumberFormat="1" applyFont="1" applyBorder="1" applyAlignment="1">
      <alignment horizontal="center" vertical="center"/>
    </xf>
    <xf numFmtId="0" fontId="199" fillId="0" borderId="101" xfId="17" applyFont="1" applyBorder="1" applyAlignment="1">
      <alignment vertical="center"/>
    </xf>
    <xf numFmtId="0" fontId="206" fillId="27" borderId="100" xfId="17" applyFont="1" applyFill="1" applyBorder="1" applyAlignment="1">
      <alignment vertical="center"/>
    </xf>
    <xf numFmtId="0" fontId="206" fillId="27" borderId="101" xfId="17" applyFont="1" applyFill="1" applyBorder="1" applyAlignment="1">
      <alignment vertical="center"/>
    </xf>
    <xf numFmtId="0" fontId="206" fillId="27" borderId="32" xfId="17" applyFont="1" applyFill="1" applyBorder="1" applyAlignment="1">
      <alignment horizontal="center" vertical="center"/>
    </xf>
    <xf numFmtId="182" fontId="206" fillId="0" borderId="33" xfId="17" applyNumberFormat="1" applyFont="1" applyBorder="1" applyAlignment="1">
      <alignment horizontal="center" vertical="center"/>
    </xf>
    <xf numFmtId="2" fontId="206" fillId="0" borderId="33" xfId="17" applyNumberFormat="1" applyFont="1" applyBorder="1" applyAlignment="1">
      <alignment horizontal="center" vertical="center"/>
    </xf>
    <xf numFmtId="0" fontId="206" fillId="27" borderId="100" xfId="17" applyFont="1" applyFill="1" applyBorder="1" applyAlignment="1">
      <alignment horizontal="left" vertical="center"/>
    </xf>
    <xf numFmtId="0" fontId="206" fillId="27" borderId="100" xfId="17" quotePrefix="1" applyFont="1" applyFill="1" applyBorder="1" applyAlignment="1">
      <alignment horizontal="left" vertical="center"/>
    </xf>
    <xf numFmtId="0" fontId="206" fillId="27" borderId="101" xfId="17" quotePrefix="1" applyFont="1" applyFill="1" applyBorder="1" applyAlignment="1">
      <alignment horizontal="left" vertical="center"/>
    </xf>
    <xf numFmtId="0" fontId="206" fillId="27" borderId="101" xfId="17" applyFont="1" applyFill="1" applyBorder="1" applyAlignment="1">
      <alignment horizontal="left" vertical="center"/>
    </xf>
    <xf numFmtId="0" fontId="206" fillId="27" borderId="98" xfId="17" applyFont="1" applyFill="1" applyBorder="1" applyAlignment="1">
      <alignment horizontal="left" vertical="center"/>
    </xf>
    <xf numFmtId="0" fontId="206" fillId="27" borderId="102" xfId="17" applyFont="1" applyFill="1" applyBorder="1" applyAlignment="1">
      <alignment horizontal="left" vertical="center"/>
    </xf>
    <xf numFmtId="0" fontId="206" fillId="27" borderId="30" xfId="17" applyFont="1" applyFill="1" applyBorder="1" applyAlignment="1">
      <alignment horizontal="center" vertical="center"/>
    </xf>
    <xf numFmtId="182" fontId="206" fillId="0" borderId="31" xfId="17" applyNumberFormat="1" applyFont="1" applyBorder="1" applyAlignment="1">
      <alignment horizontal="center" vertical="center"/>
    </xf>
    <xf numFmtId="3" fontId="206" fillId="0" borderId="31" xfId="17" applyNumberFormat="1" applyFont="1" applyBorder="1" applyAlignment="1">
      <alignment horizontal="center" vertical="center"/>
    </xf>
    <xf numFmtId="2" fontId="206" fillId="0" borderId="31" xfId="17" applyNumberFormat="1" applyFont="1" applyBorder="1" applyAlignment="1">
      <alignment horizontal="center" vertical="center"/>
    </xf>
    <xf numFmtId="0" fontId="205" fillId="31" borderId="100" xfId="17" applyFont="1" applyFill="1" applyBorder="1" applyAlignment="1">
      <alignment horizontal="left" vertical="center"/>
    </xf>
    <xf numFmtId="0" fontId="199" fillId="27" borderId="0" xfId="17" applyFont="1" applyFill="1" applyAlignment="1">
      <alignment vertical="center"/>
    </xf>
    <xf numFmtId="0" fontId="199" fillId="27" borderId="0" xfId="17" applyFont="1" applyFill="1" applyAlignment="1">
      <alignment horizontal="center" vertical="center"/>
    </xf>
    <xf numFmtId="0" fontId="211" fillId="27" borderId="0" xfId="17" applyFont="1" applyFill="1" applyAlignment="1">
      <alignment horizontal="center" vertical="center"/>
    </xf>
    <xf numFmtId="182" fontId="201" fillId="27" borderId="0" xfId="17" applyNumberFormat="1" applyFont="1" applyFill="1" applyAlignment="1">
      <alignment horizontal="right" vertical="center"/>
    </xf>
    <xf numFmtId="0" fontId="212" fillId="31" borderId="98" xfId="17" applyFont="1" applyFill="1" applyBorder="1" applyAlignment="1">
      <alignment horizontal="left" vertical="center"/>
    </xf>
    <xf numFmtId="0" fontId="213" fillId="31" borderId="102" xfId="17" applyFont="1" applyFill="1" applyBorder="1" applyAlignment="1">
      <alignment vertical="center"/>
    </xf>
    <xf numFmtId="0" fontId="213" fillId="31" borderId="102" xfId="17" applyFont="1" applyFill="1" applyBorder="1" applyAlignment="1">
      <alignment horizontal="left" vertical="center"/>
    </xf>
    <xf numFmtId="0" fontId="213" fillId="31" borderId="102" xfId="17" applyFont="1" applyFill="1" applyBorder="1" applyAlignment="1">
      <alignment horizontal="center" vertical="center"/>
    </xf>
    <xf numFmtId="4" fontId="212" fillId="31" borderId="102" xfId="17" applyNumberFormat="1" applyFont="1" applyFill="1" applyBorder="1" applyAlignment="1">
      <alignment horizontal="center" vertical="center"/>
    </xf>
    <xf numFmtId="0" fontId="212" fillId="31" borderId="99" xfId="17" applyFont="1" applyFill="1" applyBorder="1" applyAlignment="1">
      <alignment horizontal="left" vertical="center"/>
    </xf>
    <xf numFmtId="0" fontId="213" fillId="31" borderId="34" xfId="17" applyFont="1" applyFill="1" applyBorder="1" applyAlignment="1">
      <alignment vertical="center"/>
    </xf>
    <xf numFmtId="0" fontId="213" fillId="31" borderId="34" xfId="17" applyFont="1" applyFill="1" applyBorder="1" applyAlignment="1">
      <alignment horizontal="left" vertical="center"/>
    </xf>
    <xf numFmtId="0" fontId="213" fillId="31" borderId="34" xfId="17" applyFont="1" applyFill="1" applyBorder="1" applyAlignment="1">
      <alignment horizontal="center" vertical="center"/>
    </xf>
    <xf numFmtId="4" fontId="212" fillId="31" borderId="34" xfId="17" applyNumberFormat="1" applyFont="1" applyFill="1" applyBorder="1" applyAlignment="1">
      <alignment horizontal="center" vertical="center"/>
    </xf>
    <xf numFmtId="0" fontId="205" fillId="27" borderId="36" xfId="17" applyFont="1" applyFill="1" applyBorder="1" applyAlignment="1">
      <alignment horizontal="center" vertical="center"/>
    </xf>
    <xf numFmtId="0" fontId="205" fillId="27" borderId="99" xfId="17" applyFont="1" applyFill="1" applyBorder="1" applyAlignment="1">
      <alignment vertical="center"/>
    </xf>
    <xf numFmtId="0" fontId="205" fillId="27" borderId="34" xfId="17" applyFont="1" applyFill="1" applyBorder="1" applyAlignment="1">
      <alignment vertical="center"/>
    </xf>
    <xf numFmtId="0" fontId="205" fillId="27" borderId="34" xfId="17" applyFont="1" applyFill="1" applyBorder="1" applyAlignment="1">
      <alignment horizontal="left" vertical="center"/>
    </xf>
    <xf numFmtId="0" fontId="205" fillId="27" borderId="35" xfId="17" applyFont="1" applyFill="1" applyBorder="1" applyAlignment="1">
      <alignment horizontal="center" vertical="center"/>
    </xf>
    <xf numFmtId="4" fontId="206" fillId="27" borderId="36" xfId="17" applyNumberFormat="1" applyFont="1" applyFill="1" applyBorder="1" applyAlignment="1">
      <alignment horizontal="right" vertical="center"/>
    </xf>
    <xf numFmtId="0" fontId="205" fillId="27" borderId="33" xfId="17" applyFont="1" applyFill="1" applyBorder="1" applyAlignment="1">
      <alignment horizontal="center" vertical="center"/>
    </xf>
    <xf numFmtId="0" fontId="205" fillId="27" borderId="100" xfId="17" applyFont="1" applyFill="1" applyBorder="1" applyAlignment="1">
      <alignment vertical="center"/>
    </xf>
    <xf numFmtId="0" fontId="205" fillId="27" borderId="101" xfId="17" applyFont="1" applyFill="1" applyBorder="1" applyAlignment="1">
      <alignment vertical="center"/>
    </xf>
    <xf numFmtId="0" fontId="205" fillId="27" borderId="101" xfId="17" applyFont="1" applyFill="1" applyBorder="1" applyAlignment="1">
      <alignment horizontal="left" vertical="center"/>
    </xf>
    <xf numFmtId="0" fontId="205" fillId="27" borderId="32" xfId="17" applyFont="1" applyFill="1" applyBorder="1" applyAlignment="1">
      <alignment horizontal="center" vertical="center"/>
    </xf>
    <xf numFmtId="4" fontId="206" fillId="27" borderId="33" xfId="17" applyNumberFormat="1" applyFont="1" applyFill="1" applyBorder="1" applyAlignment="1">
      <alignment horizontal="right" vertical="center"/>
    </xf>
    <xf numFmtId="0" fontId="205" fillId="27" borderId="100" xfId="17" quotePrefix="1" applyFont="1" applyFill="1" applyBorder="1" applyAlignment="1">
      <alignment horizontal="left" vertical="center"/>
    </xf>
    <xf numFmtId="0" fontId="205" fillId="27" borderId="101" xfId="17" quotePrefix="1" applyFont="1" applyFill="1" applyBorder="1" applyAlignment="1">
      <alignment horizontal="left" vertical="center"/>
    </xf>
    <xf numFmtId="0" fontId="205" fillId="27" borderId="31" xfId="17" applyFont="1" applyFill="1" applyBorder="1" applyAlignment="1">
      <alignment horizontal="center" vertical="center"/>
    </xf>
    <xf numFmtId="0" fontId="205" fillId="27" borderId="98" xfId="17" applyFont="1" applyFill="1" applyBorder="1" applyAlignment="1">
      <alignment vertical="center"/>
    </xf>
    <xf numFmtId="0" fontId="205" fillId="27" borderId="102" xfId="17" applyFont="1" applyFill="1" applyBorder="1" applyAlignment="1">
      <alignment vertical="center"/>
    </xf>
    <xf numFmtId="0" fontId="205" fillId="27" borderId="102" xfId="17" applyFont="1" applyFill="1" applyBorder="1" applyAlignment="1">
      <alignment horizontal="left" vertical="center"/>
    </xf>
    <xf numFmtId="0" fontId="205" fillId="27" borderId="30" xfId="17" applyFont="1" applyFill="1" applyBorder="1" applyAlignment="1">
      <alignment horizontal="center" vertical="center"/>
    </xf>
    <xf numFmtId="0" fontId="205" fillId="31" borderId="101" xfId="17" applyFont="1" applyFill="1" applyBorder="1" applyAlignment="1">
      <alignment horizontal="left" vertical="center"/>
    </xf>
    <xf numFmtId="0" fontId="205" fillId="31" borderId="101" xfId="17" applyFont="1" applyFill="1" applyBorder="1" applyAlignment="1">
      <alignment horizontal="center" vertical="center"/>
    </xf>
    <xf numFmtId="4" fontId="205" fillId="31" borderId="101" xfId="17" applyNumberFormat="1" applyFont="1" applyFill="1" applyBorder="1" applyAlignment="1">
      <alignment horizontal="right" vertical="center"/>
    </xf>
    <xf numFmtId="0" fontId="211" fillId="7" borderId="25" xfId="25" applyFont="1" applyFill="1" applyBorder="1" applyAlignment="1">
      <alignment horizontal="left" vertical="center" wrapText="1"/>
    </xf>
    <xf numFmtId="0" fontId="211" fillId="7" borderId="25" xfId="17" applyFont="1" applyFill="1" applyBorder="1" applyAlignment="1">
      <alignment horizontal="center" vertical="center"/>
    </xf>
    <xf numFmtId="0" fontId="211" fillId="7" borderId="25" xfId="26" applyFont="1" applyFill="1" applyBorder="1" applyAlignment="1">
      <alignment horizontal="center" vertical="center" wrapText="1" shrinkToFit="1"/>
    </xf>
    <xf numFmtId="2" fontId="211" fillId="7" borderId="25" xfId="26" applyNumberFormat="1" applyFont="1" applyFill="1" applyBorder="1" applyAlignment="1">
      <alignment horizontal="center" vertical="center" wrapText="1" shrinkToFit="1"/>
    </xf>
    <xf numFmtId="4" fontId="211" fillId="7" borderId="25" xfId="17" applyNumberFormat="1" applyFont="1" applyFill="1" applyBorder="1" applyAlignment="1">
      <alignment horizontal="center" vertical="center" wrapText="1"/>
    </xf>
    <xf numFmtId="0" fontId="211" fillId="7" borderId="25" xfId="25" applyFont="1" applyFill="1" applyBorder="1" applyAlignment="1">
      <alignment horizontal="left" vertical="center"/>
    </xf>
    <xf numFmtId="4" fontId="199" fillId="0" borderId="0" xfId="17" applyNumberFormat="1" applyFont="1" applyAlignment="1">
      <alignment vertical="center"/>
    </xf>
    <xf numFmtId="4" fontId="199" fillId="0" borderId="101" xfId="17" applyNumberFormat="1" applyFont="1" applyBorder="1" applyAlignment="1">
      <alignment vertical="center"/>
    </xf>
    <xf numFmtId="4" fontId="206" fillId="0" borderId="33" xfId="17" applyNumberFormat="1" applyFont="1" applyBorder="1" applyAlignment="1">
      <alignment horizontal="center" vertical="center"/>
    </xf>
    <xf numFmtId="4" fontId="206" fillId="0" borderId="31" xfId="17" applyNumberFormat="1" applyFont="1" applyBorder="1" applyAlignment="1">
      <alignment horizontal="center" vertical="center"/>
    </xf>
    <xf numFmtId="4" fontId="109" fillId="31" borderId="101" xfId="17" applyNumberFormat="1" applyFont="1" applyFill="1" applyBorder="1" applyAlignment="1">
      <alignment horizontal="center" vertical="center"/>
    </xf>
    <xf numFmtId="0" fontId="23" fillId="7" borderId="0" xfId="7" applyFont="1" applyFill="1" applyAlignment="1">
      <alignment horizontal="center" vertical="center"/>
    </xf>
    <xf numFmtId="0" fontId="82" fillId="0" borderId="0" xfId="7" applyFont="1" applyAlignment="1">
      <alignment horizontal="left" vertical="center"/>
    </xf>
    <xf numFmtId="0" fontId="17" fillId="0" borderId="0" xfId="7" applyAlignment="1">
      <alignment horizontal="left" vertical="center"/>
    </xf>
    <xf numFmtId="0" fontId="71" fillId="0" borderId="0" xfId="7" applyFont="1" applyAlignment="1">
      <alignment horizontal="left" vertical="center"/>
    </xf>
    <xf numFmtId="0" fontId="74" fillId="0" borderId="0" xfId="7" applyFont="1" applyAlignment="1">
      <alignment horizontal="left" vertical="top"/>
    </xf>
    <xf numFmtId="0" fontId="75" fillId="0" borderId="0" xfId="7" applyFont="1" applyAlignment="1">
      <alignment horizontal="left" vertical="top"/>
    </xf>
    <xf numFmtId="14" fontId="76" fillId="0" borderId="0" xfId="7" applyNumberFormat="1" applyFont="1" applyAlignment="1">
      <alignment horizontal="left" vertical="center"/>
    </xf>
    <xf numFmtId="0" fontId="78" fillId="0" borderId="8" xfId="7" applyFont="1" applyBorder="1" applyAlignment="1">
      <alignment horizontal="left" vertical="center"/>
    </xf>
    <xf numFmtId="0" fontId="17" fillId="0" borderId="8" xfId="7" applyBorder="1" applyAlignment="1">
      <alignment vertical="center"/>
    </xf>
    <xf numFmtId="0" fontId="74" fillId="0" borderId="0" xfId="7" applyFont="1" applyAlignment="1">
      <alignment vertical="center"/>
    </xf>
    <xf numFmtId="0" fontId="74" fillId="0" borderId="6" xfId="7" applyFont="1" applyBorder="1" applyAlignment="1">
      <alignment vertical="center"/>
    </xf>
    <xf numFmtId="0" fontId="81" fillId="0" borderId="0" xfId="7" applyFont="1" applyAlignment="1">
      <alignment vertical="center"/>
    </xf>
    <xf numFmtId="0" fontId="81" fillId="0" borderId="6" xfId="7" applyFont="1" applyBorder="1" applyAlignment="1">
      <alignment vertical="center"/>
    </xf>
    <xf numFmtId="0" fontId="17" fillId="4" borderId="0" xfId="7" applyFill="1" applyAlignment="1">
      <alignment vertical="center"/>
    </xf>
    <xf numFmtId="0" fontId="83" fillId="4" borderId="9" xfId="7" applyFont="1" applyFill="1" applyBorder="1" applyAlignment="1">
      <alignment horizontal="left" vertical="center"/>
    </xf>
    <xf numFmtId="0" fontId="17" fillId="4" borderId="10" xfId="7" applyFill="1" applyBorder="1" applyAlignment="1">
      <alignment vertical="center"/>
    </xf>
    <xf numFmtId="0" fontId="83" fillId="4" borderId="10" xfId="7" applyFont="1" applyFill="1" applyBorder="1" applyAlignment="1">
      <alignment horizontal="center" vertical="center"/>
    </xf>
    <xf numFmtId="0" fontId="17" fillId="0" borderId="12" xfId="7" applyBorder="1" applyAlignment="1">
      <alignment vertical="center"/>
    </xf>
    <xf numFmtId="0" fontId="17" fillId="0" borderId="13" xfId="7" applyBorder="1" applyAlignment="1">
      <alignment vertical="center"/>
    </xf>
    <xf numFmtId="0" fontId="17" fillId="0" borderId="4" xfId="7" applyBorder="1" applyAlignment="1">
      <alignment vertical="center"/>
    </xf>
    <xf numFmtId="0" fontId="17" fillId="0" borderId="5" xfId="7" applyBorder="1" applyAlignment="1">
      <alignment vertical="center"/>
    </xf>
    <xf numFmtId="0" fontId="76" fillId="0" borderId="0" xfId="7" applyFont="1" applyAlignment="1">
      <alignment vertical="center"/>
    </xf>
    <xf numFmtId="0" fontId="76" fillId="0" borderId="6" xfId="7" applyFont="1" applyBorder="1" applyAlignment="1">
      <alignment vertical="center"/>
    </xf>
    <xf numFmtId="0" fontId="75" fillId="0" borderId="0" xfId="7" applyFont="1" applyAlignment="1">
      <alignment vertical="center"/>
    </xf>
    <xf numFmtId="0" fontId="75" fillId="0" borderId="6" xfId="7" applyFont="1" applyBorder="1" applyAlignment="1">
      <alignment vertical="center"/>
    </xf>
    <xf numFmtId="0" fontId="75" fillId="0" borderId="0" xfId="7" applyFont="1" applyAlignment="1">
      <alignment horizontal="left" vertical="center"/>
    </xf>
    <xf numFmtId="0" fontId="78" fillId="0" borderId="0" xfId="7" applyFont="1" applyAlignment="1">
      <alignment vertical="center"/>
    </xf>
    <xf numFmtId="0" fontId="17" fillId="0" borderId="18" xfId="7" applyBorder="1" applyAlignment="1">
      <alignment vertical="center"/>
    </xf>
    <xf numFmtId="0" fontId="17" fillId="5" borderId="10" xfId="7" applyFill="1" applyBorder="1" applyAlignment="1">
      <alignment vertical="center"/>
    </xf>
    <xf numFmtId="0" fontId="85" fillId="5" borderId="0" xfId="7" applyFont="1" applyFill="1" applyAlignment="1">
      <alignment horizontal="center" vertical="center"/>
    </xf>
    <xf numFmtId="0" fontId="17" fillId="0" borderId="14" xfId="7" applyBorder="1" applyAlignment="1">
      <alignment vertical="center"/>
    </xf>
    <xf numFmtId="0" fontId="83" fillId="0" borderId="0" xfId="7" applyFont="1" applyAlignment="1">
      <alignment vertical="center"/>
    </xf>
    <xf numFmtId="0" fontId="83" fillId="0" borderId="6" xfId="7" applyFont="1" applyBorder="1" applyAlignment="1">
      <alignment vertical="center"/>
    </xf>
    <xf numFmtId="0" fontId="79" fillId="0" borderId="0" xfId="7" applyFont="1" applyAlignment="1">
      <alignment vertical="center"/>
    </xf>
    <xf numFmtId="0" fontId="83" fillId="0" borderId="0" xfId="7" applyFont="1" applyAlignment="1">
      <alignment horizontal="center" vertical="center"/>
    </xf>
    <xf numFmtId="4" fontId="223" fillId="0" borderId="17" xfId="7" applyNumberFormat="1" applyFont="1" applyBorder="1" applyAlignment="1">
      <alignment vertical="center"/>
    </xf>
    <xf numFmtId="4" fontId="223" fillId="0" borderId="0" xfId="7" applyNumberFormat="1" applyFont="1" applyAlignment="1">
      <alignment vertical="center"/>
    </xf>
    <xf numFmtId="168" fontId="223" fillId="0" borderId="0" xfId="7" applyNumberFormat="1" applyFont="1" applyAlignment="1">
      <alignment vertical="center"/>
    </xf>
    <xf numFmtId="4" fontId="223" fillId="0" borderId="18" xfId="7" applyNumberFormat="1" applyFont="1" applyBorder="1" applyAlignment="1">
      <alignment vertical="center"/>
    </xf>
    <xf numFmtId="0" fontId="83" fillId="0" borderId="0" xfId="7" applyFont="1" applyAlignment="1">
      <alignment horizontal="left" vertical="center"/>
    </xf>
    <xf numFmtId="0" fontId="224" fillId="0" borderId="0" xfId="7" applyFont="1" applyAlignment="1">
      <alignment horizontal="left" vertical="center"/>
    </xf>
    <xf numFmtId="0" fontId="225" fillId="0" borderId="6" xfId="7" applyFont="1" applyBorder="1" applyAlignment="1">
      <alignment vertical="center"/>
    </xf>
    <xf numFmtId="0" fontId="226" fillId="0" borderId="0" xfId="7" applyFont="1" applyAlignment="1">
      <alignment vertical="center"/>
    </xf>
    <xf numFmtId="0" fontId="227" fillId="0" borderId="0" xfId="7" applyFont="1" applyAlignment="1">
      <alignment vertical="center"/>
    </xf>
    <xf numFmtId="0" fontId="75" fillId="0" borderId="0" xfId="7" applyFont="1" applyAlignment="1">
      <alignment horizontal="center" vertical="center"/>
    </xf>
    <xf numFmtId="4" fontId="228" fillId="0" borderId="22" xfId="7" applyNumberFormat="1" applyFont="1" applyBorder="1" applyAlignment="1">
      <alignment vertical="center"/>
    </xf>
    <xf numFmtId="4" fontId="228" fillId="0" borderId="23" xfId="7" applyNumberFormat="1" applyFont="1" applyBorder="1" applyAlignment="1">
      <alignment vertical="center"/>
    </xf>
    <xf numFmtId="168" fontId="228" fillId="0" borderId="23" xfId="7" applyNumberFormat="1" applyFont="1" applyBorder="1" applyAlignment="1">
      <alignment vertical="center"/>
    </xf>
    <xf numFmtId="4" fontId="228" fillId="0" borderId="24" xfId="7" applyNumberFormat="1" applyFont="1" applyBorder="1" applyAlignment="1">
      <alignment vertical="center"/>
    </xf>
    <xf numFmtId="0" fontId="225" fillId="0" borderId="0" xfId="7" applyFont="1" applyAlignment="1">
      <alignment vertical="center"/>
    </xf>
    <xf numFmtId="0" fontId="225" fillId="0" borderId="0" xfId="7" applyFont="1" applyAlignment="1">
      <alignment horizontal="left" vertical="center"/>
    </xf>
    <xf numFmtId="0" fontId="17" fillId="0" borderId="110" xfId="7" applyBorder="1" applyAlignment="1">
      <alignment vertical="center"/>
    </xf>
    <xf numFmtId="0" fontId="17" fillId="5" borderId="0" xfId="7" applyFill="1" applyAlignment="1">
      <alignment vertical="center"/>
    </xf>
    <xf numFmtId="0" fontId="17" fillId="5" borderId="11" xfId="7" applyFill="1" applyBorder="1" applyAlignment="1">
      <alignment vertical="center"/>
    </xf>
    <xf numFmtId="0" fontId="87" fillId="0" borderId="23" xfId="7" applyFont="1" applyBorder="1" applyAlignment="1">
      <alignment horizontal="left" vertical="center"/>
    </xf>
    <xf numFmtId="0" fontId="229" fillId="0" borderId="0" xfId="7" applyFont="1" applyAlignment="1">
      <alignment vertical="center"/>
    </xf>
    <xf numFmtId="0" fontId="229" fillId="0" borderId="6" xfId="7" applyFont="1" applyBorder="1" applyAlignment="1">
      <alignment vertical="center"/>
    </xf>
    <xf numFmtId="0" fontId="229" fillId="0" borderId="23" xfId="7" applyFont="1" applyBorder="1" applyAlignment="1">
      <alignment horizontal="left" vertical="center"/>
    </xf>
    <xf numFmtId="0" fontId="229" fillId="0" borderId="23" xfId="7" applyFont="1" applyBorder="1" applyAlignment="1">
      <alignment vertical="center"/>
    </xf>
    <xf numFmtId="4" fontId="229" fillId="0" borderId="23" xfId="7" applyNumberFormat="1" applyFont="1" applyBorder="1" applyAlignment="1">
      <alignment vertical="center"/>
    </xf>
    <xf numFmtId="4" fontId="44" fillId="0" borderId="23" xfId="7" applyNumberFormat="1" applyFont="1" applyBorder="1" applyAlignment="1">
      <alignment vertical="center"/>
    </xf>
    <xf numFmtId="0" fontId="17" fillId="0" borderId="6" xfId="7" applyBorder="1" applyAlignment="1" applyProtection="1">
      <alignment vertical="center"/>
      <protection locked="0"/>
    </xf>
    <xf numFmtId="0" fontId="17" fillId="0" borderId="0" xfId="7" applyAlignment="1" applyProtection="1">
      <alignment vertical="center"/>
      <protection locked="0"/>
    </xf>
    <xf numFmtId="4" fontId="229" fillId="0" borderId="0" xfId="7" applyNumberFormat="1" applyFont="1" applyAlignment="1" applyProtection="1">
      <alignment vertical="center"/>
      <protection locked="0"/>
    </xf>
    <xf numFmtId="0" fontId="74" fillId="0" borderId="0" xfId="7" applyFont="1" applyAlignment="1" applyProtection="1">
      <alignment horizontal="center" vertical="center"/>
      <protection locked="0"/>
    </xf>
    <xf numFmtId="0" fontId="17" fillId="0" borderId="0" xfId="7" applyAlignment="1" applyProtection="1">
      <alignment horizontal="left" vertical="center"/>
      <protection locked="0"/>
    </xf>
    <xf numFmtId="4" fontId="17" fillId="0" borderId="0" xfId="7" applyNumberFormat="1" applyAlignment="1" applyProtection="1">
      <alignment vertical="center"/>
      <protection locked="0"/>
    </xf>
    <xf numFmtId="168" fontId="89" fillId="0" borderId="15" xfId="7" applyNumberFormat="1" applyFont="1" applyBorder="1"/>
    <xf numFmtId="168" fontId="89" fillId="0" borderId="16" xfId="7" applyNumberFormat="1" applyFont="1" applyBorder="1"/>
    <xf numFmtId="174" fontId="90" fillId="0" borderId="0" xfId="7" applyNumberFormat="1" applyFont="1" applyAlignment="1">
      <alignment vertical="center"/>
    </xf>
    <xf numFmtId="0" fontId="91" fillId="0" borderId="0" xfId="7" applyFont="1"/>
    <xf numFmtId="0" fontId="91" fillId="0" borderId="6" xfId="7" applyFont="1" applyBorder="1"/>
    <xf numFmtId="0" fontId="91" fillId="0" borderId="17" xfId="7" applyFont="1" applyBorder="1"/>
    <xf numFmtId="168" fontId="91" fillId="0" borderId="0" xfId="7" applyNumberFormat="1" applyFont="1"/>
    <xf numFmtId="168" fontId="91" fillId="0" borderId="18" xfId="7" applyNumberFormat="1" applyFont="1" applyBorder="1"/>
    <xf numFmtId="174" fontId="91" fillId="0" borderId="0" xfId="7" applyNumberFormat="1" applyFont="1" applyAlignment="1">
      <alignment vertical="center"/>
    </xf>
    <xf numFmtId="0" fontId="229" fillId="0" borderId="0" xfId="7" applyFont="1" applyAlignment="1">
      <alignment horizontal="left"/>
    </xf>
    <xf numFmtId="0" fontId="85" fillId="0" borderId="111" xfId="7" applyFont="1" applyBorder="1" applyAlignment="1" applyProtection="1">
      <alignment horizontal="center" vertical="center"/>
      <protection locked="0"/>
    </xf>
    <xf numFmtId="49" fontId="85" fillId="0" borderId="111" xfId="7" applyNumberFormat="1" applyFont="1" applyBorder="1" applyAlignment="1" applyProtection="1">
      <alignment horizontal="left" vertical="center" wrapText="1"/>
      <protection locked="0"/>
    </xf>
    <xf numFmtId="0" fontId="85" fillId="0" borderId="111" xfId="7" applyFont="1" applyBorder="1" applyAlignment="1" applyProtection="1">
      <alignment horizontal="left" vertical="center" wrapText="1"/>
      <protection locked="0"/>
    </xf>
    <xf numFmtId="0" fontId="85" fillId="0" borderId="111" xfId="7" applyFont="1" applyBorder="1" applyAlignment="1" applyProtection="1">
      <alignment horizontal="center" vertical="center" wrapText="1"/>
      <protection locked="0"/>
    </xf>
    <xf numFmtId="174" fontId="85" fillId="0" borderId="111" xfId="7" applyNumberFormat="1" applyFont="1" applyBorder="1" applyAlignment="1" applyProtection="1">
      <alignment vertical="center"/>
      <protection locked="0"/>
    </xf>
    <xf numFmtId="0" fontId="17" fillId="0" borderId="111" xfId="7" applyBorder="1" applyAlignment="1" applyProtection="1">
      <alignment vertical="center"/>
      <protection locked="0"/>
    </xf>
    <xf numFmtId="168" fontId="88" fillId="0" borderId="0" xfId="7" applyNumberFormat="1" applyFont="1" applyAlignment="1">
      <alignment vertical="center"/>
    </xf>
    <xf numFmtId="4" fontId="17" fillId="0" borderId="0" xfId="7" applyNumberFormat="1" applyAlignment="1">
      <alignment vertical="center"/>
    </xf>
    <xf numFmtId="174" fontId="17" fillId="0" borderId="0" xfId="7" applyNumberFormat="1" applyAlignment="1">
      <alignment vertical="center"/>
    </xf>
    <xf numFmtId="0" fontId="230" fillId="0" borderId="111" xfId="7" applyFont="1" applyBorder="1" applyAlignment="1" applyProtection="1">
      <alignment horizontal="center" vertical="center"/>
      <protection locked="0"/>
    </xf>
    <xf numFmtId="49" fontId="230" fillId="0" borderId="111" xfId="7" applyNumberFormat="1" applyFont="1" applyBorder="1" applyAlignment="1" applyProtection="1">
      <alignment horizontal="left" vertical="center" wrapText="1"/>
      <protection locked="0"/>
    </xf>
    <xf numFmtId="0" fontId="230" fillId="0" borderId="111" xfId="7" applyFont="1" applyBorder="1" applyAlignment="1" applyProtection="1">
      <alignment horizontal="left" vertical="center" wrapText="1"/>
      <protection locked="0"/>
    </xf>
    <xf numFmtId="0" fontId="230" fillId="0" borderId="111" xfId="7" applyFont="1" applyBorder="1" applyAlignment="1" applyProtection="1">
      <alignment horizontal="center" vertical="center" wrapText="1"/>
      <protection locked="0"/>
    </xf>
    <xf numFmtId="174" fontId="230" fillId="0" borderId="111" xfId="7" applyNumberFormat="1" applyFont="1" applyBorder="1" applyAlignment="1" applyProtection="1">
      <alignment vertical="center"/>
      <protection locked="0"/>
    </xf>
    <xf numFmtId="0" fontId="231" fillId="0" borderId="111" xfId="7" applyFont="1" applyBorder="1" applyAlignment="1" applyProtection="1">
      <alignment vertical="center"/>
      <protection locked="0"/>
    </xf>
    <xf numFmtId="0" fontId="231" fillId="0" borderId="6" xfId="7" applyFont="1" applyBorder="1" applyAlignment="1">
      <alignment vertical="center"/>
    </xf>
    <xf numFmtId="0" fontId="230" fillId="0" borderId="17" xfId="7" applyFont="1" applyBorder="1" applyAlignment="1">
      <alignment horizontal="left" vertical="center"/>
    </xf>
    <xf numFmtId="0" fontId="230" fillId="0" borderId="0" xfId="7" applyFont="1" applyAlignment="1">
      <alignment horizontal="center" vertical="center"/>
    </xf>
    <xf numFmtId="0" fontId="88" fillId="0" borderId="22" xfId="7" applyFont="1" applyBorder="1" applyAlignment="1">
      <alignment horizontal="left" vertical="center"/>
    </xf>
    <xf numFmtId="0" fontId="88" fillId="0" borderId="23" xfId="7" applyFont="1" applyBorder="1" applyAlignment="1">
      <alignment horizontal="center" vertical="center"/>
    </xf>
    <xf numFmtId="168" fontId="88" fillId="0" borderId="23" xfId="7" applyNumberFormat="1" applyFont="1" applyBorder="1" applyAlignment="1">
      <alignment vertical="center"/>
    </xf>
    <xf numFmtId="168" fontId="88" fillId="0" borderId="24" xfId="7" applyNumberFormat="1" applyFont="1" applyBorder="1" applyAlignment="1">
      <alignment vertical="center"/>
    </xf>
    <xf numFmtId="0" fontId="85" fillId="0" borderId="0" xfId="7" applyFont="1" applyAlignment="1" applyProtection="1">
      <alignment horizontal="center" vertical="center"/>
      <protection locked="0"/>
    </xf>
    <xf numFmtId="0" fontId="44" fillId="0" borderId="0" xfId="7" applyFont="1" applyAlignment="1">
      <alignment horizontal="left"/>
    </xf>
    <xf numFmtId="0" fontId="85" fillId="0" borderId="0" xfId="7" applyFont="1" applyAlignment="1" applyProtection="1">
      <alignment horizontal="center" vertical="center" wrapText="1"/>
      <protection locked="0"/>
    </xf>
    <xf numFmtId="174" fontId="85" fillId="0" borderId="0" xfId="7" applyNumberFormat="1" applyFont="1" applyAlignment="1" applyProtection="1">
      <alignment vertical="center"/>
      <protection locked="0"/>
    </xf>
    <xf numFmtId="0" fontId="88" fillId="0" borderId="0" xfId="7" applyFont="1" applyAlignment="1">
      <alignment horizontal="left" vertical="center"/>
    </xf>
    <xf numFmtId="0" fontId="214" fillId="39" borderId="0" xfId="27" applyFont="1" applyFill="1"/>
    <xf numFmtId="49" fontId="191" fillId="39" borderId="0" xfId="27" applyNumberFormat="1" applyFont="1" applyFill="1" applyAlignment="1">
      <alignment horizontal="center"/>
    </xf>
    <xf numFmtId="49" fontId="214" fillId="39" borderId="0" xfId="27" applyNumberFormat="1" applyFont="1" applyFill="1" applyAlignment="1">
      <alignment horizontal="center" vertical="center"/>
    </xf>
    <xf numFmtId="1" fontId="214" fillId="39" borderId="0" xfId="27" applyNumberFormat="1" applyFont="1" applyFill="1" applyAlignment="1">
      <alignment horizontal="center" vertical="center"/>
    </xf>
    <xf numFmtId="0" fontId="214" fillId="40" borderId="0" xfId="27" applyFont="1" applyFill="1"/>
    <xf numFmtId="0" fontId="214" fillId="0" borderId="0" xfId="27" applyFont="1"/>
    <xf numFmtId="49" fontId="112" fillId="0" borderId="0" xfId="27" applyNumberFormat="1" applyAlignment="1">
      <alignment horizontal="center" vertical="center"/>
    </xf>
    <xf numFmtId="1" fontId="112" fillId="0" borderId="0" xfId="27" applyNumberFormat="1" applyAlignment="1">
      <alignment horizontal="center" vertical="center"/>
    </xf>
    <xf numFmtId="0" fontId="112" fillId="0" borderId="0" xfId="27" applyAlignment="1">
      <alignment horizontal="center"/>
    </xf>
    <xf numFmtId="0" fontId="112" fillId="0" borderId="0" xfId="27"/>
    <xf numFmtId="49" fontId="112" fillId="0" borderId="0" xfId="27" applyNumberFormat="1" applyAlignment="1">
      <alignment horizontal="left"/>
    </xf>
    <xf numFmtId="49" fontId="215" fillId="39" borderId="109" xfId="27" applyNumberFormat="1" applyFont="1" applyFill="1" applyBorder="1" applyAlignment="1">
      <alignment horizontal="center" vertical="center"/>
    </xf>
    <xf numFmtId="1" fontId="215" fillId="39" borderId="109" xfId="27" applyNumberFormat="1" applyFont="1" applyFill="1" applyBorder="1" applyAlignment="1">
      <alignment horizontal="center" vertical="center"/>
    </xf>
    <xf numFmtId="0" fontId="193" fillId="40" borderId="109" xfId="27" applyFont="1" applyFill="1" applyBorder="1" applyAlignment="1">
      <alignment horizontal="center"/>
    </xf>
    <xf numFmtId="0" fontId="193" fillId="40" borderId="39" xfId="27" applyFont="1" applyFill="1" applyBorder="1"/>
    <xf numFmtId="0" fontId="216" fillId="0" borderId="80" xfId="27" applyFont="1" applyBorder="1" applyAlignment="1">
      <alignment horizontal="center" wrapText="1"/>
    </xf>
    <xf numFmtId="49" fontId="216" fillId="0" borderId="81" xfId="27" applyNumberFormat="1" applyFont="1" applyBorder="1" applyAlignment="1">
      <alignment horizontal="center" wrapText="1"/>
    </xf>
    <xf numFmtId="49" fontId="193" fillId="0" borderId="81" xfId="27" applyNumberFormat="1" applyFont="1" applyBorder="1" applyAlignment="1">
      <alignment horizontal="center" vertical="center" wrapText="1"/>
    </xf>
    <xf numFmtId="1" fontId="193" fillId="0" borderId="81" xfId="27" applyNumberFormat="1" applyFont="1" applyBorder="1" applyAlignment="1">
      <alignment horizontal="center" vertical="center" wrapText="1"/>
    </xf>
    <xf numFmtId="49" fontId="193" fillId="0" borderId="109" xfId="27" applyNumberFormat="1" applyFont="1" applyBorder="1" applyAlignment="1">
      <alignment horizontal="center" wrapText="1"/>
    </xf>
    <xf numFmtId="49" fontId="193" fillId="0" borderId="39" xfId="27" applyNumberFormat="1" applyFont="1" applyBorder="1" applyAlignment="1">
      <alignment horizontal="center" wrapText="1"/>
    </xf>
    <xf numFmtId="0" fontId="193" fillId="0" borderId="53" xfId="27" applyFont="1" applyBorder="1"/>
    <xf numFmtId="49" fontId="193" fillId="0" borderId="0" xfId="27" applyNumberFormat="1" applyFont="1" applyAlignment="1">
      <alignment horizontal="left"/>
    </xf>
    <xf numFmtId="49" fontId="193" fillId="0" borderId="0" xfId="27" applyNumberFormat="1" applyFont="1" applyAlignment="1">
      <alignment horizontal="center" vertical="center"/>
    </xf>
    <xf numFmtId="1" fontId="193" fillId="0" borderId="0" xfId="27" applyNumberFormat="1" applyFont="1" applyAlignment="1">
      <alignment horizontal="center" vertical="center"/>
    </xf>
    <xf numFmtId="0" fontId="193" fillId="0" borderId="104" xfId="27" applyFont="1" applyBorder="1" applyAlignment="1">
      <alignment horizontal="center"/>
    </xf>
    <xf numFmtId="0" fontId="193" fillId="0" borderId="40" xfId="27" applyFont="1" applyBorder="1" applyAlignment="1">
      <alignment horizontal="center"/>
    </xf>
    <xf numFmtId="49" fontId="193" fillId="0" borderId="53" xfId="27" applyNumberFormat="1" applyFont="1" applyBorder="1" applyAlignment="1">
      <alignment horizontal="center" vertical="center"/>
    </xf>
    <xf numFmtId="49" fontId="193" fillId="0" borderId="0" xfId="27" applyNumberFormat="1" applyFont="1" applyAlignment="1">
      <alignment horizontal="center"/>
    </xf>
    <xf numFmtId="183" fontId="193" fillId="0" borderId="0" xfId="27" applyNumberFormat="1" applyFont="1" applyAlignment="1">
      <alignment horizontal="center"/>
    </xf>
    <xf numFmtId="4" fontId="193" fillId="0" borderId="0" xfId="27" applyNumberFormat="1" applyFont="1" applyAlignment="1">
      <alignment horizontal="center"/>
    </xf>
    <xf numFmtId="4" fontId="193" fillId="0" borderId="68" xfId="27" applyNumberFormat="1" applyFont="1" applyBorder="1" applyAlignment="1">
      <alignment horizontal="center"/>
    </xf>
    <xf numFmtId="49" fontId="112" fillId="0" borderId="53" xfId="27" applyNumberFormat="1" applyBorder="1" applyAlignment="1">
      <alignment horizontal="center" vertical="center"/>
    </xf>
    <xf numFmtId="183" fontId="112" fillId="0" borderId="0" xfId="27" applyNumberFormat="1" applyAlignment="1">
      <alignment horizontal="right"/>
    </xf>
    <xf numFmtId="4" fontId="112" fillId="0" borderId="0" xfId="27" applyNumberFormat="1" applyAlignment="1">
      <alignment horizontal="right"/>
    </xf>
    <xf numFmtId="4" fontId="112" fillId="0" borderId="68" xfId="27" applyNumberFormat="1" applyBorder="1" applyAlignment="1">
      <alignment horizontal="right"/>
    </xf>
    <xf numFmtId="49" fontId="114" fillId="0" borderId="105" xfId="27" applyNumberFormat="1" applyFont="1" applyBorder="1" applyAlignment="1">
      <alignment horizontal="center" vertical="center"/>
    </xf>
    <xf numFmtId="49" fontId="114" fillId="0" borderId="106" xfId="27" applyNumberFormat="1" applyFont="1" applyBorder="1" applyAlignment="1">
      <alignment horizontal="left"/>
    </xf>
    <xf numFmtId="49" fontId="114" fillId="0" borderId="106" xfId="27" applyNumberFormat="1" applyFont="1" applyBorder="1" applyAlignment="1">
      <alignment horizontal="center" vertical="center"/>
    </xf>
    <xf numFmtId="1" fontId="114" fillId="0" borderId="106" xfId="27" applyNumberFormat="1" applyFont="1" applyBorder="1" applyAlignment="1">
      <alignment horizontal="center" vertical="center"/>
    </xf>
    <xf numFmtId="4" fontId="112" fillId="0" borderId="106" xfId="27" applyNumberFormat="1" applyBorder="1" applyAlignment="1">
      <alignment horizontal="center"/>
    </xf>
    <xf numFmtId="4" fontId="114" fillId="0" borderId="107" xfId="27" applyNumberFormat="1" applyFont="1" applyBorder="1" applyAlignment="1">
      <alignment horizontal="center"/>
    </xf>
    <xf numFmtId="49" fontId="114" fillId="0" borderId="0" xfId="27" applyNumberFormat="1" applyFont="1" applyAlignment="1">
      <alignment horizontal="center" vertical="center"/>
    </xf>
    <xf numFmtId="49" fontId="114" fillId="0" borderId="0" xfId="27" applyNumberFormat="1" applyFont="1" applyAlignment="1">
      <alignment horizontal="left"/>
    </xf>
    <xf numFmtId="1" fontId="114" fillId="0" borderId="0" xfId="27" applyNumberFormat="1" applyFont="1" applyAlignment="1">
      <alignment horizontal="center" vertical="center"/>
    </xf>
    <xf numFmtId="4" fontId="112" fillId="0" borderId="0" xfId="27" applyNumberFormat="1" applyAlignment="1">
      <alignment horizontal="center"/>
    </xf>
    <xf numFmtId="4" fontId="114" fillId="0" borderId="68" xfId="27" applyNumberFormat="1" applyFont="1" applyBorder="1" applyAlignment="1">
      <alignment horizontal="center"/>
    </xf>
    <xf numFmtId="4" fontId="193" fillId="40" borderId="109" xfId="27" applyNumberFormat="1" applyFont="1" applyFill="1" applyBorder="1" applyAlignment="1">
      <alignment horizontal="center"/>
    </xf>
    <xf numFmtId="4" fontId="193" fillId="40" borderId="39" xfId="27" applyNumberFormat="1" applyFont="1" applyFill="1" applyBorder="1"/>
    <xf numFmtId="4" fontId="193" fillId="0" borderId="109" xfId="27" applyNumberFormat="1" applyFont="1" applyBorder="1" applyAlignment="1">
      <alignment horizontal="center" wrapText="1"/>
    </xf>
    <xf numFmtId="4" fontId="193" fillId="0" borderId="39" xfId="27" applyNumberFormat="1" applyFont="1" applyBorder="1" applyAlignment="1">
      <alignment horizontal="center" wrapText="1"/>
    </xf>
    <xf numFmtId="0" fontId="113" fillId="0" borderId="0" xfId="27" applyFont="1" applyAlignment="1">
      <alignment wrapText="1"/>
    </xf>
    <xf numFmtId="4" fontId="193" fillId="0" borderId="104" xfId="27" applyNumberFormat="1" applyFont="1" applyBorder="1" applyAlignment="1">
      <alignment horizontal="center"/>
    </xf>
    <xf numFmtId="4" fontId="193" fillId="0" borderId="40" xfId="27" applyNumberFormat="1" applyFont="1" applyBorder="1" applyAlignment="1">
      <alignment horizontal="center"/>
    </xf>
    <xf numFmtId="0" fontId="113" fillId="0" borderId="0" xfId="27" applyFont="1"/>
    <xf numFmtId="183" fontId="193" fillId="0" borderId="0" xfId="27" applyNumberFormat="1" applyFont="1" applyAlignment="1">
      <alignment horizontal="right"/>
    </xf>
    <xf numFmtId="4" fontId="193" fillId="0" borderId="0" xfId="27" applyNumberFormat="1" applyFont="1" applyAlignment="1">
      <alignment horizontal="right"/>
    </xf>
    <xf numFmtId="49" fontId="215" fillId="0" borderId="105" xfId="27" applyNumberFormat="1" applyFont="1" applyBorder="1" applyAlignment="1">
      <alignment horizontal="center" vertical="center"/>
    </xf>
    <xf numFmtId="49" fontId="215" fillId="0" borderId="106" xfId="27" applyNumberFormat="1" applyFont="1" applyBorder="1" applyAlignment="1">
      <alignment horizontal="left"/>
    </xf>
    <xf numFmtId="49" fontId="215" fillId="0" borderId="106" xfId="27" applyNumberFormat="1" applyFont="1" applyBorder="1" applyAlignment="1">
      <alignment horizontal="center" vertical="center"/>
    </xf>
    <xf numFmtId="1" fontId="215" fillId="0" borderId="106" xfId="27" applyNumberFormat="1" applyFont="1" applyBorder="1" applyAlignment="1">
      <alignment horizontal="center" vertical="center"/>
    </xf>
    <xf numFmtId="4" fontId="193" fillId="0" borderId="106" xfId="27" applyNumberFormat="1" applyFont="1" applyBorder="1" applyAlignment="1">
      <alignment horizontal="center"/>
    </xf>
    <xf numFmtId="4" fontId="215" fillId="0" borderId="107" xfId="27" applyNumberFormat="1" applyFont="1" applyBorder="1" applyAlignment="1">
      <alignment horizontal="center"/>
    </xf>
    <xf numFmtId="49" fontId="217" fillId="0" borderId="0" xfId="27" applyNumberFormat="1" applyFont="1" applyAlignment="1">
      <alignment horizontal="center" vertical="center"/>
    </xf>
    <xf numFmtId="49" fontId="217" fillId="0" borderId="0" xfId="27" applyNumberFormat="1" applyFont="1" applyAlignment="1">
      <alignment horizontal="left"/>
    </xf>
    <xf numFmtId="1" fontId="217" fillId="0" borderId="0" xfId="27" applyNumberFormat="1" applyFont="1" applyAlignment="1">
      <alignment horizontal="center" vertical="center"/>
    </xf>
    <xf numFmtId="4" fontId="113" fillId="0" borderId="0" xfId="27" applyNumberFormat="1" applyFont="1" applyAlignment="1">
      <alignment horizontal="center"/>
    </xf>
    <xf numFmtId="4" fontId="217" fillId="0" borderId="68" xfId="27" applyNumberFormat="1" applyFont="1" applyBorder="1" applyAlignment="1">
      <alignment horizontal="center"/>
    </xf>
    <xf numFmtId="0" fontId="193" fillId="0" borderId="0" xfId="27" applyFont="1" applyAlignment="1">
      <alignment wrapText="1"/>
    </xf>
    <xf numFmtId="0" fontId="193" fillId="0" borderId="0" xfId="27" applyFont="1"/>
    <xf numFmtId="4" fontId="193" fillId="0" borderId="68" xfId="27" applyNumberFormat="1" applyFont="1" applyBorder="1" applyAlignment="1">
      <alignment horizontal="right"/>
    </xf>
    <xf numFmtId="49" fontId="193" fillId="39" borderId="109" xfId="27" applyNumberFormat="1" applyFont="1" applyFill="1" applyBorder="1" applyAlignment="1">
      <alignment horizontal="center" vertical="center"/>
    </xf>
    <xf numFmtId="1" fontId="193" fillId="39" borderId="109" xfId="27" applyNumberFormat="1" applyFont="1" applyFill="1" applyBorder="1" applyAlignment="1">
      <alignment horizontal="center" vertical="center"/>
    </xf>
    <xf numFmtId="4" fontId="193" fillId="40" borderId="39" xfId="27" applyNumberFormat="1" applyFont="1" applyFill="1" applyBorder="1" applyAlignment="1">
      <alignment horizontal="center"/>
    </xf>
    <xf numFmtId="0" fontId="216" fillId="0" borderId="54" xfId="27" applyFont="1" applyBorder="1" applyAlignment="1">
      <alignment horizontal="center"/>
    </xf>
    <xf numFmtId="49" fontId="216" fillId="0" borderId="109" xfId="27" applyNumberFormat="1" applyFont="1" applyBorder="1" applyAlignment="1">
      <alignment horizontal="center"/>
    </xf>
    <xf numFmtId="49" fontId="113" fillId="0" borderId="0" xfId="27" applyNumberFormat="1" applyFont="1" applyAlignment="1">
      <alignment horizontal="left"/>
    </xf>
    <xf numFmtId="49" fontId="113" fillId="0" borderId="0" xfId="27" applyNumberFormat="1" applyFont="1" applyAlignment="1">
      <alignment horizontal="center" vertical="center"/>
    </xf>
    <xf numFmtId="1" fontId="113" fillId="0" borderId="0" xfId="27" applyNumberFormat="1" applyFont="1" applyAlignment="1">
      <alignment horizontal="center" vertical="center"/>
    </xf>
    <xf numFmtId="4" fontId="113" fillId="0" borderId="68" xfId="27" applyNumberFormat="1" applyFont="1" applyBorder="1" applyAlignment="1">
      <alignment horizontal="center"/>
    </xf>
    <xf numFmtId="4" fontId="193" fillId="0" borderId="81" xfId="27" applyNumberFormat="1" applyFont="1" applyBorder="1" applyAlignment="1">
      <alignment horizontal="center"/>
    </xf>
    <xf numFmtId="4" fontId="193" fillId="0" borderId="42" xfId="27" applyNumberFormat="1" applyFont="1" applyBorder="1" applyAlignment="1">
      <alignment horizontal="center"/>
    </xf>
    <xf numFmtId="49" fontId="193" fillId="0" borderId="0" xfId="27" applyNumberFormat="1" applyFont="1"/>
    <xf numFmtId="0" fontId="193" fillId="0" borderId="0" xfId="27" applyFont="1" applyAlignment="1">
      <alignment horizontal="center" vertical="center"/>
    </xf>
    <xf numFmtId="4" fontId="215" fillId="0" borderId="68" xfId="27" applyNumberFormat="1" applyFont="1" applyBorder="1" applyAlignment="1">
      <alignment horizontal="center"/>
    </xf>
    <xf numFmtId="4" fontId="113" fillId="0" borderId="68" xfId="27" applyNumberFormat="1" applyFont="1" applyBorder="1"/>
    <xf numFmtId="0" fontId="218" fillId="0" borderId="0" xfId="27" applyFont="1" applyAlignment="1">
      <alignment vertical="center"/>
    </xf>
    <xf numFmtId="4" fontId="113" fillId="0" borderId="0" xfId="27" applyNumberFormat="1" applyFont="1"/>
    <xf numFmtId="4" fontId="193" fillId="40" borderId="109" xfId="27" applyNumberFormat="1" applyFont="1" applyFill="1" applyBorder="1"/>
    <xf numFmtId="0" fontId="193" fillId="0" borderId="108" xfId="27" applyFont="1" applyBorder="1"/>
    <xf numFmtId="49" fontId="193" fillId="0" borderId="104" xfId="27" applyNumberFormat="1" applyFont="1" applyBorder="1" applyAlignment="1">
      <alignment horizontal="left"/>
    </xf>
    <xf numFmtId="49" fontId="193" fillId="0" borderId="104" xfId="27" applyNumberFormat="1" applyFont="1" applyBorder="1" applyAlignment="1">
      <alignment horizontal="center" vertical="center"/>
    </xf>
    <xf numFmtId="1" fontId="193" fillId="0" borderId="104" xfId="27" applyNumberFormat="1" applyFont="1" applyBorder="1" applyAlignment="1">
      <alignment horizontal="center" vertical="center"/>
    </xf>
    <xf numFmtId="4" fontId="193" fillId="0" borderId="104" xfId="27" applyNumberFormat="1" applyFont="1" applyBorder="1"/>
    <xf numFmtId="4" fontId="193" fillId="0" borderId="40" xfId="27" applyNumberFormat="1" applyFont="1" applyBorder="1"/>
    <xf numFmtId="4" fontId="193" fillId="0" borderId="0" xfId="27" applyNumberFormat="1" applyFont="1"/>
    <xf numFmtId="4" fontId="193" fillId="0" borderId="68" xfId="27" applyNumberFormat="1" applyFont="1" applyBorder="1"/>
    <xf numFmtId="4" fontId="193" fillId="0" borderId="106" xfId="27" applyNumberFormat="1" applyFont="1" applyBorder="1"/>
    <xf numFmtId="0" fontId="113" fillId="0" borderId="53" xfId="27" applyFont="1" applyBorder="1"/>
    <xf numFmtId="4" fontId="193" fillId="0" borderId="42" xfId="27" applyNumberFormat="1" applyFont="1" applyBorder="1"/>
    <xf numFmtId="4" fontId="112" fillId="0" borderId="0" xfId="27" applyNumberFormat="1"/>
    <xf numFmtId="0" fontId="219" fillId="0" borderId="54" xfId="27" applyFont="1" applyBorder="1"/>
    <xf numFmtId="49" fontId="219" fillId="0" borderId="109" xfId="27" applyNumberFormat="1" applyFont="1" applyBorder="1" applyAlignment="1">
      <alignment horizontal="left"/>
    </xf>
    <xf numFmtId="49" fontId="219" fillId="0" borderId="109" xfId="27" applyNumberFormat="1" applyFont="1" applyBorder="1" applyAlignment="1">
      <alignment horizontal="center" vertical="center"/>
    </xf>
    <xf numFmtId="1" fontId="219" fillId="0" borderId="109" xfId="27" applyNumberFormat="1" applyFont="1" applyBorder="1" applyAlignment="1">
      <alignment horizontal="center" vertical="center"/>
    </xf>
    <xf numFmtId="4" fontId="219" fillId="0" borderId="109" xfId="27" applyNumberFormat="1" applyFont="1" applyBorder="1"/>
    <xf numFmtId="4" fontId="219" fillId="0" borderId="39" xfId="27" applyNumberFormat="1" applyFont="1" applyBorder="1"/>
    <xf numFmtId="0" fontId="219" fillId="0" borderId="0" xfId="27" applyFont="1"/>
    <xf numFmtId="49" fontId="219" fillId="0" borderId="0" xfId="27" applyNumberFormat="1" applyFont="1" applyAlignment="1">
      <alignment horizontal="left"/>
    </xf>
    <xf numFmtId="49" fontId="219" fillId="0" borderId="0" xfId="27" applyNumberFormat="1" applyFont="1" applyAlignment="1">
      <alignment horizontal="center"/>
    </xf>
    <xf numFmtId="1" fontId="219" fillId="0" borderId="0" xfId="27" applyNumberFormat="1" applyFont="1" applyAlignment="1">
      <alignment horizontal="center"/>
    </xf>
    <xf numFmtId="4" fontId="219" fillId="0" borderId="0" xfId="27" applyNumberFormat="1" applyFont="1" applyAlignment="1">
      <alignment horizontal="right"/>
    </xf>
    <xf numFmtId="1" fontId="193" fillId="0" borderId="0" xfId="27" applyNumberFormat="1" applyFont="1" applyAlignment="1">
      <alignment horizontal="center"/>
    </xf>
    <xf numFmtId="4" fontId="113" fillId="0" borderId="0" xfId="27" applyNumberFormat="1" applyFont="1" applyAlignment="1">
      <alignment horizontal="right"/>
    </xf>
    <xf numFmtId="0" fontId="220" fillId="0" borderId="54" xfId="27" applyFont="1" applyBorder="1"/>
    <xf numFmtId="49" fontId="220" fillId="0" borderId="109" xfId="27" applyNumberFormat="1" applyFont="1" applyBorder="1" applyAlignment="1">
      <alignment horizontal="left"/>
    </xf>
    <xf numFmtId="49" fontId="220" fillId="0" borderId="109" xfId="27" applyNumberFormat="1" applyFont="1" applyBorder="1" applyAlignment="1">
      <alignment horizontal="center" vertical="center"/>
    </xf>
    <xf numFmtId="1" fontId="220" fillId="0" borderId="109" xfId="27" applyNumberFormat="1" applyFont="1" applyBorder="1" applyAlignment="1">
      <alignment horizontal="center" vertical="center"/>
    </xf>
    <xf numFmtId="4" fontId="220" fillId="0" borderId="109" xfId="27" applyNumberFormat="1" applyFont="1" applyBorder="1"/>
    <xf numFmtId="4" fontId="220" fillId="0" borderId="39" xfId="27" applyNumberFormat="1" applyFont="1" applyBorder="1"/>
    <xf numFmtId="2" fontId="193" fillId="0" borderId="0" xfId="27" applyNumberFormat="1" applyFont="1" applyAlignment="1">
      <alignment horizontal="right"/>
    </xf>
    <xf numFmtId="184" fontId="113" fillId="0" borderId="0" xfId="27" applyNumberFormat="1" applyFont="1" applyAlignment="1">
      <alignment horizontal="right"/>
    </xf>
    <xf numFmtId="0" fontId="105" fillId="0" borderId="0" xfId="17" applyFont="1" applyAlignment="1" applyProtection="1">
      <alignment horizontal="center"/>
      <protection locked="0"/>
    </xf>
    <xf numFmtId="0" fontId="106" fillId="0" borderId="0" xfId="17" applyFont="1" applyProtection="1">
      <protection locked="0"/>
    </xf>
    <xf numFmtId="4" fontId="106" fillId="0" borderId="0" xfId="17" applyNumberFormat="1" applyFont="1" applyProtection="1">
      <protection locked="0"/>
    </xf>
    <xf numFmtId="0" fontId="105" fillId="0" borderId="0" xfId="17" applyFont="1" applyProtection="1">
      <protection locked="0"/>
    </xf>
    <xf numFmtId="174" fontId="106" fillId="0" borderId="0" xfId="17" applyNumberFormat="1" applyFont="1" applyProtection="1">
      <protection locked="0"/>
    </xf>
    <xf numFmtId="0" fontId="232" fillId="0" borderId="0" xfId="12" applyFont="1" applyProtection="1">
      <protection locked="0"/>
    </xf>
    <xf numFmtId="49" fontId="232" fillId="0" borderId="0" xfId="12" applyNumberFormat="1" applyFont="1" applyProtection="1">
      <protection locked="0"/>
    </xf>
    <xf numFmtId="0" fontId="106" fillId="0" borderId="0" xfId="17" applyFont="1"/>
    <xf numFmtId="0" fontId="105" fillId="0" borderId="0" xfId="17" applyFont="1" applyAlignment="1" applyProtection="1">
      <alignment horizontal="left"/>
      <protection locked="0"/>
    </xf>
    <xf numFmtId="49" fontId="106" fillId="0" borderId="0" xfId="17" applyNumberFormat="1" applyFont="1" applyProtection="1">
      <protection locked="0"/>
    </xf>
    <xf numFmtId="49" fontId="233" fillId="0" borderId="0" xfId="12" applyNumberFormat="1" applyFont="1" applyProtection="1">
      <protection locked="0"/>
    </xf>
    <xf numFmtId="0" fontId="233" fillId="0" borderId="0" xfId="12" applyFont="1" applyProtection="1">
      <protection locked="0"/>
    </xf>
    <xf numFmtId="0" fontId="106" fillId="0" borderId="0" xfId="17" applyFont="1" applyAlignment="1" applyProtection="1">
      <alignment horizontal="center"/>
      <protection locked="0"/>
    </xf>
    <xf numFmtId="0" fontId="106" fillId="0" borderId="0" xfId="17" applyFont="1" applyAlignment="1">
      <alignment horizontal="center"/>
    </xf>
    <xf numFmtId="49" fontId="106" fillId="0" borderId="0" xfId="17" applyNumberFormat="1" applyFont="1" applyAlignment="1" applyProtection="1">
      <alignment horizontal="center"/>
      <protection locked="0"/>
    </xf>
    <xf numFmtId="0" fontId="109" fillId="0" borderId="0" xfId="17" applyFont="1" applyProtection="1">
      <protection locked="0"/>
    </xf>
    <xf numFmtId="0" fontId="106" fillId="0" borderId="112" xfId="17" applyFont="1" applyBorder="1" applyAlignment="1" applyProtection="1">
      <alignment horizontal="center"/>
      <protection locked="0"/>
    </xf>
    <xf numFmtId="0" fontId="106" fillId="0" borderId="113" xfId="17" applyFont="1" applyBorder="1" applyAlignment="1" applyProtection="1">
      <alignment horizontal="center"/>
      <protection locked="0"/>
    </xf>
    <xf numFmtId="0" fontId="106" fillId="0" borderId="114" xfId="17" applyFont="1" applyBorder="1" applyAlignment="1" applyProtection="1">
      <alignment horizontal="center"/>
      <protection locked="0"/>
    </xf>
    <xf numFmtId="0" fontId="106" fillId="0" borderId="115" xfId="17" applyFont="1" applyBorder="1" applyAlignment="1" applyProtection="1">
      <alignment horizontal="center"/>
      <protection locked="0"/>
    </xf>
    <xf numFmtId="0" fontId="234" fillId="0" borderId="0" xfId="17" applyFont="1" applyAlignment="1" applyProtection="1">
      <alignment horizontal="center"/>
      <protection locked="0"/>
    </xf>
    <xf numFmtId="49" fontId="106" fillId="0" borderId="0" xfId="17" applyNumberFormat="1" applyFont="1" applyAlignment="1">
      <alignment horizontal="left"/>
    </xf>
    <xf numFmtId="0" fontId="106" fillId="0" borderId="116" xfId="17" applyFont="1" applyBorder="1" applyAlignment="1" applyProtection="1">
      <alignment horizontal="center"/>
      <protection locked="0"/>
    </xf>
    <xf numFmtId="0" fontId="106" fillId="0" borderId="116" xfId="17" applyFont="1" applyBorder="1" applyAlignment="1" applyProtection="1">
      <alignment horizontal="center" vertical="center"/>
      <protection locked="0"/>
    </xf>
    <xf numFmtId="0" fontId="106" fillId="0" borderId="117" xfId="17" applyFont="1" applyBorder="1" applyAlignment="1" applyProtection="1">
      <alignment horizontal="center"/>
      <protection locked="0"/>
    </xf>
    <xf numFmtId="0" fontId="106" fillId="0" borderId="118" xfId="17" applyFont="1" applyBorder="1" applyAlignment="1" applyProtection="1">
      <alignment horizontal="center"/>
      <protection locked="0"/>
    </xf>
    <xf numFmtId="0" fontId="106" fillId="0" borderId="119" xfId="17" applyFont="1" applyBorder="1" applyAlignment="1" applyProtection="1">
      <alignment horizontal="center"/>
      <protection locked="0"/>
    </xf>
    <xf numFmtId="0" fontId="106" fillId="0" borderId="0" xfId="17" applyFont="1" applyAlignment="1" applyProtection="1">
      <alignment horizontal="center" vertical="top"/>
      <protection locked="0"/>
    </xf>
    <xf numFmtId="49" fontId="106" fillId="0" borderId="0" xfId="17" applyNumberFormat="1" applyFont="1" applyAlignment="1" applyProtection="1">
      <alignment horizontal="center" vertical="top"/>
      <protection locked="0"/>
    </xf>
    <xf numFmtId="49" fontId="106" fillId="0" borderId="0" xfId="17" applyNumberFormat="1" applyFont="1" applyAlignment="1" applyProtection="1">
      <alignment vertical="top"/>
      <protection locked="0"/>
    </xf>
    <xf numFmtId="49" fontId="106" fillId="0" borderId="0" xfId="17" applyNumberFormat="1" applyFont="1" applyAlignment="1" applyProtection="1">
      <alignment horizontal="left" vertical="top" wrapText="1"/>
      <protection locked="0"/>
    </xf>
    <xf numFmtId="174" fontId="106" fillId="0" borderId="0" xfId="17" applyNumberFormat="1" applyFont="1" applyAlignment="1" applyProtection="1">
      <alignment vertical="top"/>
      <protection locked="0"/>
    </xf>
    <xf numFmtId="0" fontId="106" fillId="0" borderId="0" xfId="17" applyFont="1" applyAlignment="1" applyProtection="1">
      <alignment vertical="top"/>
      <protection locked="0"/>
    </xf>
    <xf numFmtId="4" fontId="106" fillId="0" borderId="0" xfId="17" applyNumberFormat="1" applyFont="1" applyAlignment="1" applyProtection="1">
      <alignment vertical="top"/>
      <protection locked="0"/>
    </xf>
    <xf numFmtId="0" fontId="106" fillId="0" borderId="0" xfId="17" applyFont="1" applyAlignment="1">
      <alignment vertical="top"/>
    </xf>
    <xf numFmtId="49" fontId="105" fillId="0" borderId="0" xfId="17" applyNumberFormat="1" applyFont="1" applyAlignment="1" applyProtection="1">
      <alignment horizontal="left" vertical="top" wrapText="1"/>
      <protection locked="0"/>
    </xf>
    <xf numFmtId="49" fontId="105" fillId="0" borderId="0" xfId="17" applyNumberFormat="1" applyFont="1" applyAlignment="1" applyProtection="1">
      <alignment horizontal="right" vertical="top" wrapText="1"/>
      <protection locked="0"/>
    </xf>
    <xf numFmtId="0" fontId="105" fillId="0" borderId="0" xfId="17" applyFont="1"/>
    <xf numFmtId="4" fontId="106" fillId="0" borderId="0" xfId="17" applyNumberFormat="1" applyFont="1"/>
    <xf numFmtId="168" fontId="106" fillId="0" borderId="0" xfId="17" applyNumberFormat="1" applyFont="1"/>
    <xf numFmtId="174" fontId="106" fillId="0" borderId="0" xfId="17" applyNumberFormat="1" applyFont="1"/>
    <xf numFmtId="0" fontId="106" fillId="0" borderId="0" xfId="17" applyFont="1" applyAlignment="1">
      <alignment horizontal="left" vertical="top"/>
    </xf>
    <xf numFmtId="0" fontId="107" fillId="0" borderId="0" xfId="17" applyFont="1" applyAlignment="1">
      <alignment horizontal="center" wrapText="1"/>
    </xf>
    <xf numFmtId="0" fontId="107" fillId="0" borderId="0" xfId="17" applyFont="1" applyAlignment="1">
      <alignment horizontal="right" wrapText="1"/>
    </xf>
    <xf numFmtId="49" fontId="106" fillId="0" borderId="0" xfId="17" applyNumberFormat="1" applyFont="1"/>
    <xf numFmtId="180" fontId="107" fillId="0" borderId="0" xfId="17" applyNumberFormat="1" applyFont="1" applyAlignment="1">
      <alignment horizontal="right" wrapText="1"/>
    </xf>
    <xf numFmtId="4" fontId="107" fillId="0" borderId="0" xfId="17" applyNumberFormat="1" applyFont="1" applyAlignment="1">
      <alignment horizontal="right" wrapText="1"/>
    </xf>
    <xf numFmtId="174" fontId="107" fillId="0" borderId="0" xfId="17" applyNumberFormat="1" applyFont="1" applyAlignment="1">
      <alignment horizontal="right" wrapText="1"/>
    </xf>
    <xf numFmtId="181" fontId="107" fillId="0" borderId="0" xfId="17" applyNumberFormat="1" applyFont="1" applyAlignment="1">
      <alignment horizontal="right" wrapText="1"/>
    </xf>
    <xf numFmtId="49" fontId="106" fillId="0" borderId="0" xfId="17" applyNumberFormat="1" applyFont="1" applyAlignment="1">
      <alignment horizontal="center"/>
    </xf>
    <xf numFmtId="0" fontId="109" fillId="0" borderId="0" xfId="17" applyFont="1"/>
    <xf numFmtId="0" fontId="106" fillId="0" borderId="112" xfId="17" applyFont="1" applyBorder="1" applyAlignment="1">
      <alignment horizontal="center"/>
    </xf>
    <xf numFmtId="0" fontId="106" fillId="0" borderId="40" xfId="17" applyFont="1" applyBorder="1" applyAlignment="1">
      <alignment horizontal="center"/>
    </xf>
    <xf numFmtId="0" fontId="110" fillId="0" borderId="40" xfId="17" applyFont="1" applyBorder="1" applyAlignment="1" applyProtection="1">
      <alignment horizontal="center"/>
      <protection locked="0"/>
    </xf>
    <xf numFmtId="0" fontId="110" fillId="0" borderId="112" xfId="17" applyFont="1" applyBorder="1" applyAlignment="1" applyProtection="1">
      <alignment horizontal="center"/>
      <protection locked="0"/>
    </xf>
    <xf numFmtId="0" fontId="106" fillId="0" borderId="112" xfId="17" applyFont="1" applyBorder="1" applyAlignment="1">
      <alignment horizontal="left" vertical="top"/>
    </xf>
    <xf numFmtId="49" fontId="106" fillId="0" borderId="112" xfId="17" applyNumberFormat="1" applyFont="1" applyBorder="1" applyAlignment="1">
      <alignment horizontal="left"/>
    </xf>
    <xf numFmtId="0" fontId="106" fillId="0" borderId="112" xfId="17" applyFont="1" applyBorder="1" applyAlignment="1">
      <alignment horizontal="right"/>
    </xf>
    <xf numFmtId="0" fontId="106" fillId="0" borderId="116" xfId="17" applyFont="1" applyBorder="1" applyAlignment="1">
      <alignment horizontal="center"/>
    </xf>
    <xf numFmtId="0" fontId="106" fillId="0" borderId="116" xfId="17" applyFont="1" applyBorder="1" applyAlignment="1">
      <alignment horizontal="center" vertical="center"/>
    </xf>
    <xf numFmtId="0" fontId="106" fillId="0" borderId="42" xfId="17" applyFont="1" applyBorder="1" applyAlignment="1">
      <alignment horizontal="center"/>
    </xf>
    <xf numFmtId="0" fontId="110" fillId="0" borderId="42" xfId="17" applyFont="1" applyBorder="1" applyAlignment="1" applyProtection="1">
      <alignment horizontal="center"/>
      <protection locked="0"/>
    </xf>
    <xf numFmtId="0" fontId="110" fillId="0" borderId="116" xfId="17" applyFont="1" applyBorder="1" applyAlignment="1" applyProtection="1">
      <alignment horizontal="center"/>
      <protection locked="0"/>
    </xf>
    <xf numFmtId="174" fontId="106" fillId="0" borderId="116" xfId="17" applyNumberFormat="1" applyFont="1" applyBorder="1"/>
    <xf numFmtId="0" fontId="106" fillId="0" borderId="116" xfId="17" applyFont="1" applyBorder="1" applyAlignment="1">
      <alignment horizontal="left" vertical="top"/>
    </xf>
    <xf numFmtId="49" fontId="106" fillId="0" borderId="116" xfId="17" applyNumberFormat="1" applyFont="1" applyBorder="1" applyAlignment="1">
      <alignment horizontal="left"/>
    </xf>
    <xf numFmtId="0" fontId="106" fillId="0" borderId="116" xfId="17" applyFont="1" applyBorder="1"/>
    <xf numFmtId="0" fontId="106" fillId="0" borderId="116" xfId="17" applyFont="1" applyBorder="1" applyAlignment="1">
      <alignment horizontal="right"/>
    </xf>
    <xf numFmtId="0" fontId="106" fillId="0" borderId="0" xfId="17" applyFont="1" applyAlignment="1">
      <alignment horizontal="right" vertical="top"/>
    </xf>
    <xf numFmtId="49" fontId="105" fillId="0" borderId="0" xfId="17" applyNumberFormat="1" applyFont="1" applyAlignment="1">
      <alignment vertical="top"/>
    </xf>
    <xf numFmtId="49" fontId="106" fillId="0" borderId="0" xfId="17" applyNumberFormat="1" applyFont="1" applyAlignment="1">
      <alignment vertical="top"/>
    </xf>
    <xf numFmtId="49" fontId="106" fillId="0" borderId="0" xfId="17" applyNumberFormat="1" applyFont="1" applyAlignment="1">
      <alignment horizontal="left" vertical="top" wrapText="1"/>
    </xf>
    <xf numFmtId="174" fontId="106" fillId="0" borderId="0" xfId="17" applyNumberFormat="1" applyFont="1" applyAlignment="1">
      <alignment vertical="top"/>
    </xf>
    <xf numFmtId="4" fontId="106" fillId="0" borderId="0" xfId="17" applyNumberFormat="1" applyFont="1" applyAlignment="1">
      <alignment vertical="top"/>
    </xf>
    <xf numFmtId="168" fontId="106" fillId="0" borderId="0" xfId="17" applyNumberFormat="1" applyFont="1" applyAlignment="1">
      <alignment vertical="top"/>
    </xf>
    <xf numFmtId="0" fontId="106" fillId="0" borderId="0" xfId="17" applyFont="1" applyAlignment="1">
      <alignment horizontal="center" vertical="top"/>
    </xf>
    <xf numFmtId="181" fontId="106" fillId="0" borderId="0" xfId="17" applyNumberFormat="1" applyFont="1" applyAlignment="1">
      <alignment vertical="top"/>
    </xf>
    <xf numFmtId="49" fontId="106" fillId="0" borderId="0" xfId="17" applyNumberFormat="1" applyFont="1" applyAlignment="1">
      <alignment horizontal="center" vertical="top"/>
    </xf>
    <xf numFmtId="49" fontId="106" fillId="0" borderId="0" xfId="17" applyNumberFormat="1" applyFont="1" applyAlignment="1">
      <alignment horizontal="left" vertical="top"/>
    </xf>
    <xf numFmtId="49" fontId="106" fillId="0" borderId="0" xfId="17" applyNumberFormat="1" applyFont="1" applyAlignment="1">
      <alignment horizontal="right" vertical="top" wrapText="1"/>
    </xf>
    <xf numFmtId="4" fontId="105" fillId="0" borderId="0" xfId="17" applyNumberFormat="1" applyFont="1" applyAlignment="1">
      <alignment vertical="top"/>
    </xf>
    <xf numFmtId="168" fontId="105" fillId="0" borderId="0" xfId="17" applyNumberFormat="1" applyFont="1" applyAlignment="1">
      <alignment vertical="top"/>
    </xf>
    <xf numFmtId="174" fontId="105" fillId="0" borderId="0" xfId="17" applyNumberFormat="1" applyFont="1" applyAlignment="1">
      <alignment vertical="top"/>
    </xf>
    <xf numFmtId="49" fontId="105" fillId="0" borderId="0" xfId="17" applyNumberFormat="1" applyFont="1" applyAlignment="1">
      <alignment horizontal="left" vertical="top" wrapText="1"/>
    </xf>
    <xf numFmtId="0" fontId="94" fillId="0" borderId="0" xfId="10" applyFont="1" applyAlignment="1">
      <alignment horizontal="left" vertical="center"/>
    </xf>
    <xf numFmtId="0" fontId="96" fillId="0" borderId="0" xfId="10" applyFont="1" applyAlignment="1">
      <alignment vertical="center"/>
    </xf>
    <xf numFmtId="0" fontId="97" fillId="0" borderId="0" xfId="10" applyFont="1" applyAlignment="1">
      <alignment vertical="center" wrapText="1"/>
    </xf>
    <xf numFmtId="0" fontId="54" fillId="0" borderId="0" xfId="10" applyFont="1"/>
    <xf numFmtId="0" fontId="98" fillId="0" borderId="33" xfId="10" applyFont="1" applyBorder="1"/>
    <xf numFmtId="0" fontId="54" fillId="22" borderId="33" xfId="10" applyFont="1" applyFill="1" applyBorder="1" applyAlignment="1">
      <alignment horizontal="center"/>
    </xf>
    <xf numFmtId="174" fontId="54" fillId="22" borderId="33" xfId="10" applyNumberFormat="1" applyFont="1" applyFill="1" applyBorder="1" applyAlignment="1">
      <alignment horizontal="right"/>
    </xf>
    <xf numFmtId="0" fontId="54" fillId="0" borderId="33" xfId="10" applyFont="1" applyBorder="1" applyAlignment="1">
      <alignment horizontal="left" wrapText="1"/>
    </xf>
    <xf numFmtId="1" fontId="54" fillId="41" borderId="33" xfId="10" applyNumberFormat="1" applyFont="1" applyFill="1" applyBorder="1" applyAlignment="1">
      <alignment horizontal="center"/>
    </xf>
    <xf numFmtId="0" fontId="54" fillId="41" borderId="33" xfId="10" applyFont="1" applyFill="1" applyBorder="1" applyAlignment="1">
      <alignment horizontal="center"/>
    </xf>
    <xf numFmtId="0" fontId="101" fillId="41" borderId="37" xfId="10" applyFont="1" applyFill="1" applyBorder="1" applyAlignment="1">
      <alignment horizontal="center" vertical="center" wrapText="1"/>
    </xf>
    <xf numFmtId="0" fontId="99" fillId="41" borderId="33" xfId="10" applyFont="1" applyFill="1" applyBorder="1"/>
    <xf numFmtId="0" fontId="54" fillId="41" borderId="33" xfId="10" applyFont="1" applyFill="1" applyBorder="1"/>
    <xf numFmtId="1" fontId="54" fillId="39" borderId="33" xfId="10" applyNumberFormat="1" applyFont="1" applyFill="1" applyBorder="1" applyAlignment="1">
      <alignment horizontal="center"/>
    </xf>
    <xf numFmtId="0" fontId="54" fillId="39" borderId="33" xfId="10" applyFont="1" applyFill="1" applyBorder="1" applyAlignment="1">
      <alignment horizontal="center"/>
    </xf>
    <xf numFmtId="0" fontId="99" fillId="39" borderId="33" xfId="10" applyFont="1" applyFill="1" applyBorder="1"/>
    <xf numFmtId="0" fontId="54" fillId="39" borderId="33" xfId="10" applyFont="1" applyFill="1" applyBorder="1"/>
    <xf numFmtId="0" fontId="54" fillId="15" borderId="33" xfId="10" applyFont="1" applyFill="1" applyBorder="1" applyAlignment="1">
      <alignment horizontal="center"/>
    </xf>
    <xf numFmtId="4" fontId="102" fillId="7" borderId="33" xfId="10" applyNumberFormat="1" applyFont="1" applyFill="1" applyBorder="1"/>
    <xf numFmtId="0" fontId="101" fillId="0" borderId="0" xfId="10" applyFont="1" applyAlignment="1">
      <alignment horizontal="center" vertical="center" wrapText="1"/>
    </xf>
    <xf numFmtId="0" fontId="101" fillId="0" borderId="0" xfId="10" applyFont="1" applyAlignment="1">
      <alignment horizontal="left" vertical="center" wrapText="1"/>
    </xf>
    <xf numFmtId="44" fontId="101" fillId="0" borderId="0" xfId="10" applyNumberFormat="1" applyFont="1" applyAlignment="1">
      <alignment horizontal="right" vertical="center" wrapText="1"/>
    </xf>
    <xf numFmtId="0" fontId="54" fillId="23" borderId="33" xfId="10" applyFont="1" applyFill="1" applyBorder="1" applyAlignment="1">
      <alignment horizontal="center"/>
    </xf>
    <xf numFmtId="0" fontId="54" fillId="20" borderId="33" xfId="10" applyFont="1" applyFill="1" applyBorder="1" applyAlignment="1">
      <alignment horizontal="center"/>
    </xf>
    <xf numFmtId="0" fontId="54" fillId="24" borderId="33" xfId="10" applyFont="1" applyFill="1" applyBorder="1" applyAlignment="1">
      <alignment horizontal="center"/>
    </xf>
    <xf numFmtId="174" fontId="54" fillId="24" borderId="33" xfId="10" applyNumberFormat="1" applyFont="1" applyFill="1" applyBorder="1" applyAlignment="1">
      <alignment horizontal="right"/>
    </xf>
    <xf numFmtId="4" fontId="102" fillId="0" borderId="33" xfId="10" applyNumberFormat="1" applyFont="1" applyBorder="1" applyAlignment="1">
      <alignment horizontal="center"/>
    </xf>
    <xf numFmtId="1" fontId="102" fillId="41" borderId="33" xfId="10" applyNumberFormat="1" applyFont="1" applyFill="1" applyBorder="1" applyAlignment="1">
      <alignment horizontal="center"/>
    </xf>
    <xf numFmtId="0" fontId="102" fillId="41" borderId="33" xfId="10" applyFont="1" applyFill="1" applyBorder="1" applyAlignment="1">
      <alignment horizontal="center"/>
    </xf>
    <xf numFmtId="49" fontId="103" fillId="41" borderId="33" xfId="10" applyNumberFormat="1" applyFont="1" applyFill="1" applyBorder="1" applyAlignment="1">
      <alignment horizontal="center" vertical="top" wrapText="1"/>
    </xf>
    <xf numFmtId="4" fontId="102" fillId="41" borderId="33" xfId="10" applyNumberFormat="1" applyFont="1" applyFill="1" applyBorder="1"/>
    <xf numFmtId="4" fontId="103" fillId="41" borderId="33" xfId="10" applyNumberFormat="1" applyFont="1" applyFill="1" applyBorder="1" applyAlignment="1">
      <alignment horizontal="right" vertical="top"/>
    </xf>
    <xf numFmtId="1" fontId="102" fillId="0" borderId="33" xfId="10" applyNumberFormat="1" applyFont="1" applyBorder="1" applyAlignment="1">
      <alignment horizontal="center"/>
    </xf>
    <xf numFmtId="49" fontId="103" fillId="0" borderId="33" xfId="10" applyNumberFormat="1" applyFont="1" applyBorder="1" applyAlignment="1">
      <alignment horizontal="right" vertical="center" wrapText="1"/>
    </xf>
    <xf numFmtId="0" fontId="103" fillId="0" borderId="33" xfId="10" applyFont="1" applyBorder="1" applyAlignment="1">
      <alignment horizontal="center" vertical="center" wrapText="1"/>
    </xf>
    <xf numFmtId="0" fontId="103" fillId="0" borderId="33" xfId="10" applyFont="1" applyBorder="1" applyAlignment="1">
      <alignment horizontal="right" vertical="top" wrapText="1"/>
    </xf>
    <xf numFmtId="0" fontId="100" fillId="0" borderId="33" xfId="10" applyFont="1" applyBorder="1" applyAlignment="1">
      <alignment horizontal="left" wrapText="1"/>
    </xf>
    <xf numFmtId="0" fontId="102" fillId="0" borderId="33" xfId="10" applyFont="1" applyBorder="1" applyAlignment="1">
      <alignment horizontal="center" vertical="center"/>
    </xf>
    <xf numFmtId="0" fontId="103" fillId="0" borderId="33" xfId="10" applyFont="1" applyBorder="1"/>
    <xf numFmtId="0" fontId="100" fillId="0" borderId="33" xfId="10" applyFont="1" applyBorder="1"/>
    <xf numFmtId="49" fontId="102" fillId="0" borderId="33" xfId="10" applyNumberFormat="1" applyFont="1" applyBorder="1" applyAlignment="1">
      <alignment horizontal="left" vertical="top" wrapText="1"/>
    </xf>
    <xf numFmtId="0" fontId="100" fillId="0" borderId="33" xfId="10" applyFont="1" applyBorder="1" applyAlignment="1">
      <alignment horizontal="left" vertical="center" wrapText="1"/>
    </xf>
    <xf numFmtId="0" fontId="236" fillId="0" borderId="120" xfId="28" applyFont="1" applyBorder="1" applyAlignment="1" applyProtection="1">
      <alignment horizontal="left" vertical="center"/>
      <protection locked="0"/>
    </xf>
    <xf numFmtId="0" fontId="236" fillId="0" borderId="120" xfId="28" applyFont="1" applyBorder="1" applyAlignment="1">
      <alignment horizontal="right"/>
    </xf>
    <xf numFmtId="0" fontId="236" fillId="0" borderId="0" xfId="28" applyFont="1"/>
    <xf numFmtId="0" fontId="236" fillId="0" borderId="121" xfId="28" applyFont="1" applyBorder="1" applyAlignment="1" applyProtection="1">
      <alignment horizontal="left" vertical="center"/>
      <protection locked="0"/>
    </xf>
    <xf numFmtId="0" fontId="236" fillId="0" borderId="121" xfId="28" applyFont="1" applyBorder="1" applyAlignment="1" applyProtection="1">
      <alignment horizontal="right"/>
      <protection locked="0"/>
    </xf>
    <xf numFmtId="185" fontId="236" fillId="0" borderId="121" xfId="28" applyNumberFormat="1" applyFont="1" applyBorder="1" applyAlignment="1" applyProtection="1">
      <alignment horizontal="right"/>
      <protection locked="0"/>
    </xf>
    <xf numFmtId="0" fontId="236" fillId="0" borderId="121" xfId="28" applyFont="1" applyBorder="1" applyProtection="1">
      <protection locked="0"/>
    </xf>
    <xf numFmtId="0" fontId="236" fillId="0" borderId="122" xfId="28" applyFont="1" applyBorder="1" applyAlignment="1" applyProtection="1">
      <alignment horizontal="left" vertical="center"/>
      <protection locked="0"/>
    </xf>
    <xf numFmtId="0" fontId="236" fillId="0" borderId="122" xfId="28" applyFont="1" applyBorder="1" applyProtection="1">
      <protection locked="0"/>
    </xf>
    <xf numFmtId="0" fontId="237" fillId="0" borderId="0" xfId="28" applyFont="1"/>
    <xf numFmtId="0" fontId="239" fillId="0" borderId="4" xfId="28" applyFont="1" applyBorder="1"/>
    <xf numFmtId="0" fontId="239" fillId="0" borderId="5" xfId="28" applyFont="1" applyBorder="1"/>
    <xf numFmtId="0" fontId="239" fillId="0" borderId="123" xfId="28" applyFont="1" applyBorder="1"/>
    <xf numFmtId="0" fontId="48" fillId="0" borderId="123" xfId="28" applyFont="1" applyBorder="1" applyAlignment="1">
      <alignment horizontal="center"/>
    </xf>
    <xf numFmtId="0" fontId="48" fillId="0" borderId="120" xfId="28" applyFont="1" applyBorder="1" applyAlignment="1">
      <alignment horizontal="center"/>
    </xf>
    <xf numFmtId="0" fontId="239" fillId="0" borderId="12" xfId="28" applyFont="1" applyBorder="1"/>
    <xf numFmtId="0" fontId="239" fillId="0" borderId="13" xfId="28" applyFont="1" applyBorder="1"/>
    <xf numFmtId="0" fontId="239" fillId="0" borderId="124" xfId="28" applyFont="1" applyBorder="1"/>
    <xf numFmtId="0" fontId="48" fillId="0" borderId="124" xfId="28" applyFont="1" applyBorder="1" applyAlignment="1">
      <alignment horizontal="center"/>
    </xf>
    <xf numFmtId="0" fontId="48" fillId="0" borderId="122" xfId="28" applyFont="1" applyBorder="1" applyAlignment="1">
      <alignment horizontal="center"/>
    </xf>
    <xf numFmtId="0" fontId="239" fillId="0" borderId="6" xfId="28" applyFont="1" applyBorder="1"/>
    <xf numFmtId="0" fontId="239" fillId="0" borderId="0" xfId="28" applyFont="1"/>
    <xf numFmtId="0" fontId="239" fillId="0" borderId="110" xfId="28" applyFont="1" applyBorder="1"/>
    <xf numFmtId="0" fontId="239" fillId="0" borderId="121" xfId="28" applyFont="1" applyBorder="1"/>
    <xf numFmtId="0" fontId="48" fillId="0" borderId="6" xfId="28" applyFont="1" applyBorder="1"/>
    <xf numFmtId="0" fontId="48" fillId="0" borderId="0" xfId="28" applyFont="1"/>
    <xf numFmtId="0" fontId="48" fillId="0" borderId="110" xfId="28" applyFont="1" applyBorder="1"/>
    <xf numFmtId="186" fontId="48" fillId="0" borderId="110" xfId="28" applyNumberFormat="1" applyFont="1" applyBorder="1" applyAlignment="1">
      <alignment horizontal="right"/>
    </xf>
    <xf numFmtId="186" fontId="48" fillId="0" borderId="121" xfId="28" applyNumberFormat="1" applyFont="1" applyBorder="1" applyAlignment="1">
      <alignment horizontal="right"/>
    </xf>
    <xf numFmtId="186" fontId="48" fillId="0" borderId="121" xfId="28" applyNumberFormat="1" applyFont="1" applyBorder="1"/>
    <xf numFmtId="2" fontId="237" fillId="0" borderId="0" xfId="28" applyNumberFormat="1" applyFont="1"/>
    <xf numFmtId="4" fontId="48" fillId="0" borderId="110" xfId="28" applyNumberFormat="1" applyFont="1" applyBorder="1" applyAlignment="1">
      <alignment horizontal="right"/>
    </xf>
    <xf numFmtId="4" fontId="48" fillId="0" borderId="121" xfId="28" applyNumberFormat="1" applyFont="1" applyBorder="1" applyAlignment="1">
      <alignment horizontal="right"/>
    </xf>
    <xf numFmtId="4" fontId="48" fillId="0" borderId="121" xfId="28" applyNumberFormat="1" applyFont="1" applyBorder="1"/>
    <xf numFmtId="0" fontId="48" fillId="42" borderId="125" xfId="28" applyFont="1" applyFill="1" applyBorder="1"/>
    <xf numFmtId="0" fontId="48" fillId="42" borderId="126" xfId="28" applyFont="1" applyFill="1" applyBorder="1"/>
    <xf numFmtId="0" fontId="48" fillId="42" borderId="127" xfId="28" applyFont="1" applyFill="1" applyBorder="1"/>
    <xf numFmtId="4" fontId="48" fillId="42" borderId="127" xfId="28" applyNumberFormat="1" applyFont="1" applyFill="1" applyBorder="1" applyAlignment="1">
      <alignment horizontal="right"/>
    </xf>
    <xf numFmtId="4" fontId="48" fillId="42" borderId="128" xfId="28" applyNumberFormat="1" applyFont="1" applyFill="1" applyBorder="1" applyAlignment="1">
      <alignment horizontal="right"/>
    </xf>
    <xf numFmtId="4" fontId="48" fillId="42" borderId="128" xfId="28" applyNumberFormat="1" applyFont="1" applyFill="1" applyBorder="1"/>
    <xf numFmtId="4" fontId="237" fillId="0" borderId="0" xfId="28" applyNumberFormat="1" applyFont="1"/>
    <xf numFmtId="4" fontId="236" fillId="0" borderId="0" xfId="28" applyNumberFormat="1" applyFont="1"/>
    <xf numFmtId="1" fontId="236" fillId="0" borderId="0" xfId="28" applyNumberFormat="1" applyFont="1"/>
    <xf numFmtId="0" fontId="235" fillId="0" borderId="0" xfId="28"/>
    <xf numFmtId="0" fontId="236" fillId="0" borderId="0" xfId="28" applyFont="1" applyProtection="1">
      <protection locked="0"/>
    </xf>
    <xf numFmtId="0" fontId="236" fillId="0" borderId="110" xfId="28" applyFont="1" applyBorder="1" applyAlignment="1" applyProtection="1">
      <alignment horizontal="right"/>
      <protection locked="0"/>
    </xf>
    <xf numFmtId="185" fontId="236" fillId="0" borderId="110" xfId="28" applyNumberFormat="1" applyFont="1" applyBorder="1" applyAlignment="1" applyProtection="1">
      <alignment horizontal="right"/>
      <protection locked="0"/>
    </xf>
    <xf numFmtId="0" fontId="236" fillId="0" borderId="120" xfId="28" applyFont="1" applyBorder="1" applyAlignment="1" applyProtection="1">
      <alignment horizontal="center"/>
      <protection locked="0"/>
    </xf>
    <xf numFmtId="49" fontId="236" fillId="0" borderId="120" xfId="28" applyNumberFormat="1" applyFont="1" applyBorder="1" applyAlignment="1" applyProtection="1">
      <alignment horizontal="center"/>
      <protection locked="0"/>
    </xf>
    <xf numFmtId="0" fontId="236" fillId="0" borderId="120" xfId="28" applyFont="1" applyBorder="1" applyAlignment="1" applyProtection="1">
      <alignment horizontal="center" wrapText="1"/>
      <protection locked="0"/>
    </xf>
    <xf numFmtId="0" fontId="236" fillId="0" borderId="0" xfId="28" applyFont="1" applyAlignment="1">
      <alignment horizontal="center"/>
    </xf>
    <xf numFmtId="0" fontId="236" fillId="0" borderId="122" xfId="28" applyFont="1" applyBorder="1" applyAlignment="1" applyProtection="1">
      <alignment horizontal="center"/>
      <protection locked="0"/>
    </xf>
    <xf numFmtId="49" fontId="236" fillId="0" borderId="122" xfId="28" applyNumberFormat="1" applyFont="1" applyBorder="1" applyAlignment="1" applyProtection="1">
      <alignment horizontal="center"/>
      <protection locked="0"/>
    </xf>
    <xf numFmtId="49" fontId="236" fillId="0" borderId="121" xfId="28" applyNumberFormat="1" applyFont="1" applyBorder="1"/>
    <xf numFmtId="49" fontId="236" fillId="0" borderId="121" xfId="28" applyNumberFormat="1" applyFont="1" applyBorder="1" applyAlignment="1" applyProtection="1">
      <alignment horizontal="center"/>
      <protection locked="0"/>
    </xf>
    <xf numFmtId="49" fontId="236" fillId="0" borderId="121" xfId="28" applyNumberFormat="1" applyFont="1" applyBorder="1" applyProtection="1">
      <protection locked="0"/>
    </xf>
    <xf numFmtId="0" fontId="236" fillId="0" borderId="121" xfId="28" applyFont="1" applyBorder="1" applyAlignment="1" applyProtection="1">
      <alignment horizontal="center"/>
      <protection locked="0"/>
    </xf>
    <xf numFmtId="186" fontId="236" fillId="0" borderId="121" xfId="28" applyNumberFormat="1" applyFont="1" applyBorder="1" applyAlignment="1" applyProtection="1">
      <alignment horizontal="right"/>
      <protection locked="0"/>
    </xf>
    <xf numFmtId="186" fontId="236" fillId="0" borderId="121" xfId="28" applyNumberFormat="1" applyFont="1" applyBorder="1" applyProtection="1">
      <protection locked="0"/>
    </xf>
    <xf numFmtId="0" fontId="236" fillId="0" borderId="121" xfId="28" applyFont="1" applyBorder="1"/>
    <xf numFmtId="0" fontId="236" fillId="0" borderId="121" xfId="28" applyFont="1" applyBorder="1" applyAlignment="1">
      <alignment horizontal="center"/>
    </xf>
    <xf numFmtId="186" fontId="236" fillId="0" borderId="121" xfId="28" applyNumberFormat="1" applyFont="1" applyBorder="1"/>
    <xf numFmtId="0" fontId="236" fillId="0" borderId="121" xfId="28" applyFont="1" applyBorder="1" applyAlignment="1">
      <alignment wrapText="1"/>
    </xf>
    <xf numFmtId="186" fontId="236" fillId="0" borderId="121" xfId="28" applyNumberFormat="1" applyFont="1" applyBorder="1" applyAlignment="1">
      <alignment horizontal="center"/>
    </xf>
    <xf numFmtId="0" fontId="236" fillId="0" borderId="125" xfId="28" applyFont="1" applyBorder="1"/>
    <xf numFmtId="49" fontId="236" fillId="0" borderId="126" xfId="28" applyNumberFormat="1" applyFont="1" applyBorder="1"/>
    <xf numFmtId="0" fontId="236" fillId="0" borderId="126" xfId="28" applyFont="1" applyBorder="1" applyAlignment="1">
      <alignment horizontal="center"/>
    </xf>
    <xf numFmtId="0" fontId="236" fillId="0" borderId="126" xfId="28" applyFont="1" applyBorder="1"/>
    <xf numFmtId="186" fontId="240" fillId="0" borderId="128" xfId="28" applyNumberFormat="1" applyFont="1" applyBorder="1" applyAlignment="1">
      <alignment horizontal="right"/>
    </xf>
    <xf numFmtId="49" fontId="236" fillId="0" borderId="121" xfId="28" applyNumberFormat="1" applyFont="1" applyBorder="1" applyAlignment="1">
      <alignment horizontal="center"/>
    </xf>
    <xf numFmtId="49" fontId="236" fillId="0" borderId="121" xfId="28" applyNumberFormat="1" applyFont="1" applyBorder="1" applyAlignment="1">
      <alignment horizontal="right"/>
    </xf>
    <xf numFmtId="49" fontId="236" fillId="0" borderId="0" xfId="28" applyNumberFormat="1" applyFont="1"/>
    <xf numFmtId="49" fontId="240" fillId="0" borderId="121" xfId="28" applyNumberFormat="1" applyFont="1" applyBorder="1" applyProtection="1">
      <protection locked="0"/>
    </xf>
    <xf numFmtId="186" fontId="236" fillId="0" borderId="0" xfId="28" applyNumberFormat="1" applyFont="1" applyAlignment="1">
      <alignment wrapText="1"/>
    </xf>
    <xf numFmtId="49" fontId="236" fillId="0" borderId="0" xfId="28" applyNumberFormat="1" applyFont="1" applyProtection="1">
      <protection locked="0"/>
    </xf>
    <xf numFmtId="186" fontId="236" fillId="0" borderId="121" xfId="28" applyNumberFormat="1" applyFont="1" applyBorder="1" applyAlignment="1">
      <alignment horizontal="center" wrapText="1"/>
    </xf>
    <xf numFmtId="49" fontId="236" fillId="0" borderId="122" xfId="28" applyNumberFormat="1" applyFont="1" applyBorder="1" applyAlignment="1">
      <alignment horizontal="center"/>
    </xf>
    <xf numFmtId="49" fontId="236" fillId="0" borderId="122" xfId="28" applyNumberFormat="1" applyFont="1" applyBorder="1" applyProtection="1">
      <protection locked="0"/>
    </xf>
    <xf numFmtId="186" fontId="236" fillId="0" borderId="122" xfId="28" applyNumberFormat="1" applyFont="1" applyBorder="1" applyAlignment="1" applyProtection="1">
      <alignment horizontal="right"/>
      <protection locked="0"/>
    </xf>
    <xf numFmtId="186" fontId="236" fillId="0" borderId="122" xfId="28" applyNumberFormat="1" applyFont="1" applyBorder="1" applyProtection="1">
      <protection locked="0"/>
    </xf>
    <xf numFmtId="186" fontId="236" fillId="0" borderId="121" xfId="28" applyNumberFormat="1" applyFont="1" applyBorder="1" applyAlignment="1">
      <alignment horizontal="right"/>
    </xf>
    <xf numFmtId="186" fontId="236" fillId="0" borderId="0" xfId="28" applyNumberFormat="1" applyFont="1" applyAlignment="1">
      <alignment horizontal="center" wrapText="1"/>
    </xf>
    <xf numFmtId="49" fontId="240" fillId="0" borderId="122" xfId="28" applyNumberFormat="1" applyFont="1" applyBorder="1" applyProtection="1">
      <protection locked="0"/>
    </xf>
    <xf numFmtId="186" fontId="236" fillId="0" borderId="13" xfId="28" applyNumberFormat="1" applyFont="1" applyBorder="1" applyAlignment="1">
      <alignment horizontal="center" wrapText="1"/>
    </xf>
    <xf numFmtId="0" fontId="236" fillId="0" borderId="13" xfId="28" applyFont="1" applyBorder="1"/>
    <xf numFmtId="0" fontId="240" fillId="0" borderId="121" xfId="28" applyFont="1" applyBorder="1"/>
    <xf numFmtId="186" fontId="236" fillId="0" borderId="13" xfId="28" applyNumberFormat="1" applyFont="1" applyBorder="1" applyAlignment="1">
      <alignment wrapText="1"/>
    </xf>
    <xf numFmtId="0" fontId="236" fillId="0" borderId="6" xfId="28" applyFont="1" applyBorder="1"/>
    <xf numFmtId="0" fontId="236" fillId="0" borderId="110" xfId="28" applyFont="1" applyBorder="1" applyAlignment="1">
      <alignment horizontal="center"/>
    </xf>
    <xf numFmtId="49" fontId="236" fillId="0" borderId="126" xfId="28" applyNumberFormat="1" applyFont="1" applyBorder="1" applyAlignment="1">
      <alignment horizontal="center"/>
    </xf>
    <xf numFmtId="186" fontId="240" fillId="0" borderId="125" xfId="28" applyNumberFormat="1" applyFont="1" applyBorder="1" applyAlignment="1">
      <alignment horizontal="right"/>
    </xf>
    <xf numFmtId="0" fontId="236" fillId="0" borderId="0" xfId="28" applyFont="1" applyAlignment="1" applyProtection="1">
      <alignment horizontal="center"/>
      <protection locked="0"/>
    </xf>
    <xf numFmtId="49" fontId="236" fillId="0" borderId="122" xfId="28" applyNumberFormat="1" applyFont="1" applyBorder="1"/>
    <xf numFmtId="187" fontId="236" fillId="0" borderId="121" xfId="28" applyNumberFormat="1" applyFont="1" applyBorder="1" applyProtection="1">
      <protection locked="0"/>
    </xf>
    <xf numFmtId="188" fontId="236" fillId="0" borderId="121" xfId="28" applyNumberFormat="1" applyFont="1" applyBorder="1" applyAlignment="1" applyProtection="1">
      <alignment horizontal="right"/>
      <protection locked="0"/>
    </xf>
    <xf numFmtId="188" fontId="236" fillId="0" borderId="121" xfId="28" applyNumberFormat="1" applyFont="1" applyBorder="1" applyProtection="1">
      <protection locked="0"/>
    </xf>
    <xf numFmtId="187" fontId="236" fillId="0" borderId="121" xfId="28" applyNumberFormat="1" applyFont="1" applyBorder="1" applyAlignment="1" applyProtection="1">
      <alignment horizontal="right"/>
      <protection locked="0"/>
    </xf>
    <xf numFmtId="188" fontId="236" fillId="0" borderId="122" xfId="28" applyNumberFormat="1" applyFont="1" applyBorder="1" applyAlignment="1" applyProtection="1">
      <alignment horizontal="right"/>
      <protection locked="0"/>
    </xf>
    <xf numFmtId="187" fontId="236" fillId="0" borderId="122" xfId="28" applyNumberFormat="1" applyFont="1" applyBorder="1" applyAlignment="1" applyProtection="1">
      <alignment horizontal="right"/>
      <protection locked="0"/>
    </xf>
    <xf numFmtId="187" fontId="236" fillId="0" borderId="122" xfId="28" applyNumberFormat="1" applyFont="1" applyBorder="1" applyProtection="1">
      <protection locked="0"/>
    </xf>
    <xf numFmtId="186" fontId="236" fillId="0" borderId="121" xfId="28" applyNumberFormat="1" applyFont="1" applyBorder="1" applyAlignment="1">
      <alignment wrapText="1"/>
    </xf>
    <xf numFmtId="187" fontId="236" fillId="0" borderId="121" xfId="28" applyNumberFormat="1" applyFont="1" applyBorder="1"/>
    <xf numFmtId="4" fontId="240" fillId="0" borderId="128" xfId="28" applyNumberFormat="1" applyFont="1" applyBorder="1" applyAlignment="1">
      <alignment horizontal="right"/>
    </xf>
    <xf numFmtId="4" fontId="240" fillId="0" borderId="125" xfId="28" applyNumberFormat="1" applyFont="1" applyBorder="1" applyAlignment="1">
      <alignment horizontal="right"/>
    </xf>
    <xf numFmtId="2" fontId="236" fillId="0" borderId="121" xfId="28" applyNumberFormat="1" applyFont="1" applyBorder="1" applyAlignment="1" applyProtection="1">
      <alignment horizontal="right"/>
      <protection locked="0"/>
    </xf>
    <xf numFmtId="2" fontId="236" fillId="0" borderId="121" xfId="28" applyNumberFormat="1" applyFont="1" applyBorder="1" applyProtection="1">
      <protection locked="0"/>
    </xf>
    <xf numFmtId="49" fontId="236" fillId="0" borderId="0" xfId="28" applyNumberFormat="1" applyFont="1" applyAlignment="1" applyProtection="1">
      <alignment horizontal="center"/>
      <protection locked="0"/>
    </xf>
    <xf numFmtId="49" fontId="240" fillId="0" borderId="0" xfId="28" applyNumberFormat="1" applyFont="1" applyProtection="1">
      <protection locked="0"/>
    </xf>
    <xf numFmtId="186" fontId="236" fillId="0" borderId="0" xfId="28" applyNumberFormat="1" applyFont="1" applyAlignment="1" applyProtection="1">
      <alignment horizontal="right"/>
      <protection locked="0"/>
    </xf>
    <xf numFmtId="186" fontId="236" fillId="0" borderId="0" xfId="28" applyNumberFormat="1" applyFont="1" applyProtection="1">
      <protection locked="0"/>
    </xf>
    <xf numFmtId="49" fontId="236" fillId="0" borderId="121" xfId="28" applyNumberFormat="1" applyFont="1" applyBorder="1" applyAlignment="1" applyProtection="1">
      <alignment horizontal="left"/>
      <protection locked="0"/>
    </xf>
    <xf numFmtId="49" fontId="236" fillId="0" borderId="0" xfId="28" applyNumberFormat="1" applyFont="1" applyAlignment="1" applyProtection="1">
      <alignment horizontal="left"/>
      <protection locked="0"/>
    </xf>
    <xf numFmtId="2" fontId="236" fillId="0" borderId="0" xfId="28" applyNumberFormat="1" applyFont="1"/>
    <xf numFmtId="2" fontId="236" fillId="0" borderId="0" xfId="28" applyNumberFormat="1" applyFont="1" applyProtection="1">
      <protection locked="0"/>
    </xf>
    <xf numFmtId="188" fontId="236" fillId="0" borderId="0" xfId="28" applyNumberFormat="1" applyFont="1" applyAlignment="1">
      <alignment wrapText="1"/>
    </xf>
    <xf numFmtId="188" fontId="236" fillId="0" borderId="0" xfId="28" applyNumberFormat="1" applyFont="1" applyAlignment="1" applyProtection="1">
      <alignment horizontal="right"/>
      <protection locked="0"/>
    </xf>
    <xf numFmtId="188" fontId="236" fillId="0" borderId="0" xfId="28" applyNumberFormat="1" applyFont="1" applyProtection="1">
      <protection locked="0"/>
    </xf>
    <xf numFmtId="49" fontId="240" fillId="0" borderId="121" xfId="28" applyNumberFormat="1" applyFont="1" applyBorder="1" applyAlignment="1" applyProtection="1">
      <alignment wrapText="1"/>
      <protection locked="0"/>
    </xf>
    <xf numFmtId="0" fontId="246" fillId="0" borderId="121" xfId="28" applyFont="1" applyBorder="1" applyProtection="1">
      <protection locked="0"/>
    </xf>
    <xf numFmtId="49" fontId="246" fillId="0" borderId="121" xfId="28" applyNumberFormat="1" applyFont="1" applyBorder="1"/>
    <xf numFmtId="0" fontId="246" fillId="0" borderId="0" xfId="28" applyFont="1" applyProtection="1">
      <protection locked="0"/>
    </xf>
    <xf numFmtId="49" fontId="246" fillId="0" borderId="0" xfId="28" applyNumberFormat="1" applyFont="1" applyProtection="1">
      <protection locked="0"/>
    </xf>
    <xf numFmtId="49" fontId="246" fillId="0" borderId="0" xfId="28" applyNumberFormat="1" applyFont="1"/>
    <xf numFmtId="49" fontId="247" fillId="0" borderId="121" xfId="28" applyNumberFormat="1" applyFont="1" applyBorder="1" applyAlignment="1">
      <alignment horizontal="center"/>
    </xf>
    <xf numFmtId="0" fontId="248" fillId="0" borderId="121" xfId="28" applyFont="1" applyBorder="1" applyAlignment="1" applyProtection="1">
      <alignment horizontal="center"/>
      <protection locked="0"/>
    </xf>
    <xf numFmtId="0" fontId="248" fillId="0" borderId="121" xfId="28" applyFont="1" applyBorder="1" applyProtection="1">
      <protection locked="0"/>
    </xf>
    <xf numFmtId="49" fontId="236" fillId="0" borderId="121" xfId="28" applyNumberFormat="1" applyFont="1" applyBorder="1" applyAlignment="1" applyProtection="1">
      <alignment wrapText="1"/>
      <protection locked="0"/>
    </xf>
    <xf numFmtId="1" fontId="236" fillId="0" borderId="121" xfId="28" applyNumberFormat="1" applyFont="1" applyBorder="1" applyAlignment="1" applyProtection="1">
      <alignment horizontal="center"/>
      <protection locked="0"/>
    </xf>
    <xf numFmtId="189" fontId="236" fillId="0" borderId="121" xfId="28" applyNumberFormat="1" applyFont="1" applyBorder="1" applyAlignment="1">
      <alignment horizontal="center"/>
    </xf>
    <xf numFmtId="0" fontId="236" fillId="0" borderId="128" xfId="28" applyFont="1" applyBorder="1"/>
    <xf numFmtId="49" fontId="236" fillId="0" borderId="128" xfId="28" applyNumberFormat="1" applyFont="1" applyBorder="1"/>
    <xf numFmtId="0" fontId="236" fillId="0" borderId="128" xfId="28" applyFont="1" applyBorder="1" applyAlignment="1">
      <alignment horizontal="center"/>
    </xf>
    <xf numFmtId="0" fontId="240" fillId="0" borderId="121" xfId="28" applyFont="1" applyBorder="1" applyProtection="1">
      <protection locked="0"/>
    </xf>
    <xf numFmtId="186" fontId="240" fillId="0" borderId="121" xfId="28" applyNumberFormat="1" applyFont="1" applyBorder="1" applyProtection="1">
      <protection locked="0"/>
    </xf>
    <xf numFmtId="189" fontId="236" fillId="0" borderId="121" xfId="28" applyNumberFormat="1" applyFont="1" applyBorder="1" applyAlignment="1" applyProtection="1">
      <alignment horizontal="center"/>
      <protection locked="0"/>
    </xf>
    <xf numFmtId="0" fontId="236" fillId="0" borderId="126" xfId="28" applyFont="1" applyBorder="1" applyProtection="1">
      <protection locked="0"/>
    </xf>
    <xf numFmtId="0" fontId="236" fillId="0" borderId="126" xfId="28" applyFont="1" applyBorder="1" applyAlignment="1" applyProtection="1">
      <alignment horizontal="center"/>
      <protection locked="0"/>
    </xf>
    <xf numFmtId="0" fontId="236" fillId="0" borderId="125" xfId="28" applyFont="1" applyBorder="1" applyProtection="1">
      <protection locked="0"/>
    </xf>
    <xf numFmtId="49" fontId="236" fillId="0" borderId="126" xfId="28" applyNumberFormat="1" applyFont="1" applyBorder="1" applyProtection="1">
      <protection locked="0"/>
    </xf>
    <xf numFmtId="49" fontId="250" fillId="0" borderId="121" xfId="28" applyNumberFormat="1" applyFont="1" applyBorder="1" applyProtection="1">
      <protection locked="0"/>
    </xf>
    <xf numFmtId="1" fontId="236" fillId="0" borderId="122" xfId="28" applyNumberFormat="1" applyFont="1" applyBorder="1" applyAlignment="1" applyProtection="1">
      <alignment horizontal="center"/>
      <protection locked="0"/>
    </xf>
    <xf numFmtId="0" fontId="237" fillId="0" borderId="0" xfId="28" applyFont="1" applyAlignment="1">
      <alignment horizontal="center"/>
    </xf>
    <xf numFmtId="49" fontId="246" fillId="0" borderId="121" xfId="28" applyNumberFormat="1" applyFont="1" applyBorder="1" applyAlignment="1" applyProtection="1">
      <alignment horizontal="center"/>
      <protection locked="0"/>
    </xf>
    <xf numFmtId="49" fontId="246" fillId="0" borderId="121" xfId="28" applyNumberFormat="1" applyFont="1" applyBorder="1" applyProtection="1">
      <protection locked="0"/>
    </xf>
    <xf numFmtId="190" fontId="240" fillId="0" borderId="128" xfId="28" applyNumberFormat="1" applyFont="1" applyBorder="1" applyAlignment="1">
      <alignment horizontal="right"/>
    </xf>
    <xf numFmtId="188" fontId="236" fillId="0" borderId="122" xfId="28" applyNumberFormat="1" applyFont="1" applyBorder="1" applyProtection="1">
      <protection locked="0"/>
    </xf>
    <xf numFmtId="189" fontId="236" fillId="0" borderId="121" xfId="28" applyNumberFormat="1" applyFont="1" applyBorder="1" applyProtection="1">
      <protection locked="0"/>
    </xf>
    <xf numFmtId="189" fontId="236" fillId="0" borderId="122" xfId="28" applyNumberFormat="1" applyFont="1" applyBorder="1" applyProtection="1">
      <protection locked="0"/>
    </xf>
    <xf numFmtId="0" fontId="240" fillId="0" borderId="121" xfId="28" applyFont="1" applyBorder="1" applyAlignment="1">
      <alignment wrapText="1"/>
    </xf>
    <xf numFmtId="0" fontId="236" fillId="0" borderId="122" xfId="28" applyFont="1" applyBorder="1" applyAlignment="1">
      <alignment horizontal="center"/>
    </xf>
    <xf numFmtId="186" fontId="236" fillId="0" borderId="122" xfId="28" applyNumberFormat="1" applyFont="1" applyBorder="1" applyAlignment="1">
      <alignment horizontal="right"/>
    </xf>
    <xf numFmtId="186" fontId="240" fillId="0" borderId="128" xfId="28" applyNumberFormat="1" applyFont="1" applyBorder="1"/>
    <xf numFmtId="178" fontId="17" fillId="0" borderId="6" xfId="7" applyNumberFormat="1" applyFont="1" applyBorder="1" applyAlignment="1">
      <alignment vertical="center"/>
    </xf>
    <xf numFmtId="0" fontId="2" fillId="7" borderId="130" xfId="1" applyFont="1" applyFill="1" applyBorder="1" applyAlignment="1">
      <alignment horizontal="left" wrapText="1"/>
      <protection locked="0"/>
    </xf>
    <xf numFmtId="0" fontId="2" fillId="0" borderId="131" xfId="1" applyFont="1" applyBorder="1" applyAlignment="1">
      <alignment horizontal="left" wrapText="1"/>
      <protection locked="0"/>
    </xf>
    <xf numFmtId="0" fontId="71" fillId="3" borderId="0" xfId="7" applyFont="1" applyFill="1" applyAlignment="1">
      <alignment horizontal="center" vertical="center"/>
    </xf>
    <xf numFmtId="0" fontId="2" fillId="7" borderId="0" xfId="1" applyFont="1" applyFill="1" applyBorder="1" applyAlignment="1">
      <alignment horizontal="left" wrapText="1"/>
      <protection locked="0"/>
    </xf>
    <xf numFmtId="37" fontId="251" fillId="0" borderId="2" xfId="1" applyNumberFormat="1" applyFont="1" applyBorder="1" applyAlignment="1">
      <alignment horizontal="center"/>
      <protection locked="0"/>
    </xf>
    <xf numFmtId="0" fontId="251" fillId="0" borderId="2" xfId="1" applyFont="1" applyBorder="1" applyAlignment="1">
      <alignment horizontal="left" wrapText="1"/>
      <protection locked="0"/>
    </xf>
    <xf numFmtId="39" fontId="251" fillId="0" borderId="2" xfId="1" applyNumberFormat="1" applyFont="1" applyBorder="1" applyAlignment="1">
      <alignment horizontal="right"/>
      <protection locked="0"/>
    </xf>
    <xf numFmtId="0" fontId="251" fillId="0" borderId="129" xfId="1" applyFont="1" applyBorder="1" applyAlignment="1">
      <alignment horizontal="left" wrapText="1"/>
      <protection locked="0"/>
    </xf>
    <xf numFmtId="0" fontId="251" fillId="0" borderId="132" xfId="0" applyFont="1" applyBorder="1" applyAlignment="1" applyProtection="1">
      <alignment horizontal="left" wrapText="1"/>
      <protection locked="0"/>
    </xf>
    <xf numFmtId="172" fontId="35" fillId="0" borderId="6" xfId="7" applyNumberFormat="1" applyFont="1" applyBorder="1" applyAlignment="1">
      <alignment vertical="center"/>
    </xf>
    <xf numFmtId="177" fontId="17" fillId="0" borderId="0" xfId="7" applyNumberFormat="1" applyFont="1" applyAlignment="1">
      <alignment vertical="center"/>
    </xf>
    <xf numFmtId="165" fontId="2" fillId="7" borderId="27" xfId="1" applyNumberFormat="1" applyFont="1" applyFill="1" applyBorder="1" applyAlignment="1">
      <alignment horizontal="right"/>
      <protection locked="0"/>
    </xf>
    <xf numFmtId="39" fontId="2" fillId="7" borderId="27" xfId="1" applyNumberFormat="1" applyFont="1" applyFill="1" applyBorder="1" applyAlignment="1">
      <alignment horizontal="right"/>
      <protection locked="0"/>
    </xf>
    <xf numFmtId="165" fontId="2" fillId="7" borderId="26" xfId="1" applyNumberFormat="1" applyFont="1" applyFill="1" applyBorder="1" applyAlignment="1">
      <alignment horizontal="right"/>
      <protection locked="0"/>
    </xf>
    <xf numFmtId="39" fontId="2" fillId="7" borderId="26" xfId="1" applyNumberFormat="1" applyFont="1" applyFill="1" applyBorder="1" applyAlignment="1">
      <alignment horizontal="right"/>
      <protection locked="0"/>
    </xf>
    <xf numFmtId="165" fontId="12" fillId="7" borderId="2" xfId="1" applyNumberFormat="1" applyFont="1" applyFill="1" applyBorder="1" applyAlignment="1">
      <alignment horizontal="right"/>
      <protection locked="0"/>
    </xf>
    <xf numFmtId="39" fontId="2" fillId="7" borderId="28" xfId="1" applyNumberFormat="1" applyFont="1" applyFill="1" applyBorder="1" applyAlignment="1">
      <alignment horizontal="right"/>
      <protection locked="0"/>
    </xf>
    <xf numFmtId="174" fontId="2" fillId="7" borderId="25" xfId="9" applyNumberFormat="1" applyFont="1" applyFill="1" applyBorder="1" applyAlignment="1" applyProtection="1">
      <protection locked="0"/>
    </xf>
    <xf numFmtId="4" fontId="2" fillId="7" borderId="25" xfId="9" applyNumberFormat="1" applyFont="1" applyFill="1" applyBorder="1" applyAlignment="1" applyProtection="1">
      <alignment horizontal="right"/>
      <protection locked="0"/>
    </xf>
    <xf numFmtId="174" fontId="70" fillId="7" borderId="25" xfId="0" applyNumberFormat="1" applyFont="1" applyFill="1" applyBorder="1" applyAlignment="1" applyProtection="1">
      <protection locked="0"/>
    </xf>
    <xf numFmtId="4" fontId="12" fillId="7" borderId="2" xfId="9" applyNumberFormat="1" applyFont="1" applyFill="1" applyBorder="1" applyAlignment="1" applyProtection="1">
      <alignment horizontal="right"/>
      <protection locked="0"/>
    </xf>
    <xf numFmtId="165" fontId="251" fillId="7" borderId="2" xfId="1" applyNumberFormat="1" applyFont="1" applyFill="1" applyBorder="1" applyAlignment="1">
      <alignment horizontal="right"/>
      <protection locked="0"/>
    </xf>
    <xf numFmtId="39" fontId="251" fillId="7" borderId="2" xfId="1" applyNumberFormat="1" applyFont="1" applyFill="1" applyBorder="1" applyAlignment="1">
      <alignment horizontal="right"/>
      <protection locked="0"/>
    </xf>
    <xf numFmtId="165" fontId="251" fillId="7" borderId="129" xfId="1" applyNumberFormat="1" applyFont="1" applyFill="1" applyBorder="1" applyAlignment="1">
      <alignment horizontal="right"/>
      <protection locked="0"/>
    </xf>
    <xf numFmtId="39" fontId="251" fillId="7" borderId="129" xfId="1" applyNumberFormat="1" applyFont="1" applyFill="1" applyBorder="1" applyAlignment="1">
      <alignment horizontal="right"/>
      <protection locked="0"/>
    </xf>
    <xf numFmtId="165" fontId="7" fillId="7" borderId="0" xfId="1" applyNumberFormat="1" applyFont="1" applyFill="1" applyAlignment="1">
      <alignment horizontal="right"/>
      <protection locked="0"/>
    </xf>
    <xf numFmtId="39" fontId="7" fillId="7" borderId="0" xfId="1" applyNumberFormat="1" applyFont="1" applyFill="1" applyAlignment="1">
      <alignment horizontal="right"/>
      <protection locked="0"/>
    </xf>
    <xf numFmtId="165" fontId="12" fillId="7" borderId="27" xfId="1" applyNumberFormat="1" applyFont="1" applyFill="1" applyBorder="1" applyAlignment="1">
      <alignment horizontal="right"/>
      <protection locked="0"/>
    </xf>
    <xf numFmtId="39" fontId="12" fillId="7" borderId="27" xfId="1" applyNumberFormat="1" applyFont="1" applyFill="1" applyBorder="1" applyAlignment="1">
      <alignment horizontal="right"/>
      <protection locked="0"/>
    </xf>
    <xf numFmtId="39" fontId="2" fillId="7" borderId="129" xfId="1" applyNumberFormat="1" applyFont="1" applyFill="1" applyBorder="1" applyAlignment="1">
      <alignment horizontal="right"/>
      <protection locked="0"/>
    </xf>
    <xf numFmtId="165" fontId="2" fillId="7" borderId="129" xfId="1" applyNumberFormat="1" applyFont="1" applyFill="1" applyBorder="1" applyAlignment="1">
      <alignment horizontal="right"/>
      <protection locked="0"/>
    </xf>
    <xf numFmtId="165" fontId="9" fillId="7" borderId="0" xfId="1" applyNumberFormat="1" applyFont="1" applyFill="1" applyAlignment="1">
      <alignment horizontal="right"/>
      <protection locked="0"/>
    </xf>
    <xf numFmtId="39" fontId="9" fillId="7" borderId="0" xfId="1" applyNumberFormat="1" applyFont="1" applyFill="1" applyAlignment="1">
      <alignment horizontal="right"/>
      <protection locked="0"/>
    </xf>
    <xf numFmtId="0" fontId="35" fillId="7" borderId="0" xfId="7" applyFont="1" applyFill="1" applyAlignment="1">
      <alignment vertical="center"/>
    </xf>
    <xf numFmtId="4" fontId="48" fillId="43" borderId="0" xfId="0" applyNumberFormat="1" applyFont="1" applyFill="1" applyBorder="1"/>
    <xf numFmtId="0" fontId="17" fillId="7" borderId="0" xfId="7" applyFont="1" applyFill="1" applyAlignment="1">
      <alignment vertical="center"/>
    </xf>
    <xf numFmtId="0" fontId="17" fillId="7" borderId="0" xfId="7" applyFill="1"/>
    <xf numFmtId="2" fontId="49" fillId="7" borderId="0" xfId="7" applyNumberFormat="1" applyFont="1" applyFill="1"/>
    <xf numFmtId="0" fontId="2" fillId="7" borderId="29" xfId="1" applyFont="1" applyFill="1" applyBorder="1" applyAlignment="1">
      <alignment horizontal="left" wrapText="1"/>
      <protection locked="0"/>
    </xf>
    <xf numFmtId="165" fontId="2" fillId="7" borderId="131" xfId="1" applyNumberFormat="1" applyFont="1" applyFill="1" applyBorder="1" applyAlignment="1">
      <alignment horizontal="right"/>
      <protection locked="0"/>
    </xf>
    <xf numFmtId="39" fontId="2" fillId="7" borderId="131" xfId="1" applyNumberFormat="1" applyFont="1" applyFill="1" applyBorder="1" applyAlignment="1">
      <alignment horizontal="right"/>
      <protection locked="0"/>
    </xf>
    <xf numFmtId="39" fontId="2" fillId="0" borderId="131" xfId="1" applyNumberFormat="1" applyFont="1" applyBorder="1" applyAlignment="1">
      <alignment horizontal="right"/>
      <protection locked="0"/>
    </xf>
    <xf numFmtId="4" fontId="79" fillId="0" borderId="0" xfId="7" applyNumberFormat="1" applyFont="1"/>
    <xf numFmtId="4" fontId="91" fillId="0" borderId="0" xfId="7" applyNumberFormat="1" applyFont="1"/>
    <xf numFmtId="4" fontId="87" fillId="0" borderId="0" xfId="7" applyNumberFormat="1" applyFont="1"/>
    <xf numFmtId="4" fontId="229" fillId="0" borderId="0" xfId="7" applyNumberFormat="1" applyFont="1"/>
    <xf numFmtId="4" fontId="85" fillId="0" borderId="111" xfId="7" applyNumberFormat="1" applyFont="1" applyBorder="1" applyAlignment="1" applyProtection="1">
      <alignment vertical="center"/>
      <protection locked="0"/>
    </xf>
    <xf numFmtId="4" fontId="230" fillId="0" borderId="111" xfId="7" applyNumberFormat="1" applyFont="1" applyBorder="1" applyAlignment="1" applyProtection="1">
      <alignment vertical="center"/>
      <protection locked="0"/>
    </xf>
    <xf numFmtId="4" fontId="85" fillId="0" borderId="0" xfId="7" applyNumberFormat="1" applyFont="1" applyAlignment="1" applyProtection="1">
      <alignment vertical="center"/>
      <protection locked="0"/>
    </xf>
    <xf numFmtId="4" fontId="44" fillId="0" borderId="0" xfId="7" applyNumberFormat="1" applyFont="1"/>
    <xf numFmtId="4" fontId="102" fillId="0" borderId="0" xfId="17" applyNumberFormat="1" applyFont="1"/>
    <xf numFmtId="4" fontId="54" fillId="32" borderId="0" xfId="17" applyNumberFormat="1" applyFill="1"/>
    <xf numFmtId="4" fontId="54" fillId="36" borderId="0" xfId="17" applyNumberFormat="1" applyFill="1"/>
    <xf numFmtId="4" fontId="54" fillId="37" borderId="0" xfId="17" applyNumberFormat="1" applyFill="1" applyAlignment="1">
      <alignment horizontal="center"/>
    </xf>
    <xf numFmtId="4" fontId="54" fillId="37" borderId="0" xfId="17" applyNumberFormat="1" applyFill="1"/>
    <xf numFmtId="4" fontId="54" fillId="33" borderId="0" xfId="17" applyNumberFormat="1" applyFill="1" applyAlignment="1">
      <alignment horizontal="center"/>
    </xf>
    <xf numFmtId="4" fontId="54" fillId="33" borderId="0" xfId="17" applyNumberFormat="1" applyFill="1"/>
    <xf numFmtId="4" fontId="54" fillId="31" borderId="0" xfId="17" applyNumberFormat="1" applyFill="1" applyAlignment="1">
      <alignment horizontal="center"/>
    </xf>
    <xf numFmtId="4" fontId="252" fillId="7" borderId="0" xfId="17" applyNumberFormat="1" applyFont="1" applyFill="1"/>
    <xf numFmtId="4" fontId="54" fillId="0" borderId="0" xfId="17" applyNumberFormat="1" applyFont="1"/>
    <xf numFmtId="4" fontId="252" fillId="0" borderId="0" xfId="17" applyNumberFormat="1" applyFont="1"/>
    <xf numFmtId="4" fontId="93" fillId="29" borderId="0" xfId="17" applyNumberFormat="1" applyFont="1" applyFill="1" applyAlignment="1">
      <alignment vertical="center"/>
    </xf>
    <xf numFmtId="4" fontId="151" fillId="31" borderId="48" xfId="17" applyNumberFormat="1" applyFont="1" applyFill="1" applyBorder="1"/>
    <xf numFmtId="4" fontId="97" fillId="31" borderId="48" xfId="17" applyNumberFormat="1" applyFont="1" applyFill="1" applyBorder="1" applyAlignment="1">
      <alignment horizontal="right"/>
    </xf>
    <xf numFmtId="0" fontId="39" fillId="44" borderId="0" xfId="7" applyFont="1" applyFill="1" applyAlignment="1">
      <alignment vertical="center"/>
    </xf>
    <xf numFmtId="0" fontId="39" fillId="44" borderId="0" xfId="7" applyFont="1" applyFill="1" applyAlignment="1">
      <alignment vertical="center"/>
    </xf>
    <xf numFmtId="0" fontId="37" fillId="44" borderId="0" xfId="7" applyFont="1" applyFill="1" applyAlignment="1">
      <alignment vertical="center"/>
    </xf>
    <xf numFmtId="0" fontId="41" fillId="44" borderId="0" xfId="7" applyFont="1" applyFill="1" applyAlignment="1">
      <alignment horizontal="left" vertical="center"/>
    </xf>
    <xf numFmtId="0" fontId="106" fillId="44" borderId="0" xfId="11" applyFont="1" applyFill="1" applyAlignment="1" applyProtection="1">
      <alignment horizontal="right" vertical="top"/>
    </xf>
    <xf numFmtId="49" fontId="106" fillId="44" borderId="0" xfId="11" applyNumberFormat="1" applyFont="1" applyFill="1" applyAlignment="1" applyProtection="1">
      <alignment horizontal="center" vertical="top"/>
    </xf>
    <xf numFmtId="49" fontId="106" fillId="44" borderId="0" xfId="11" applyNumberFormat="1" applyFont="1" applyFill="1" applyAlignment="1" applyProtection="1">
      <alignment vertical="top"/>
    </xf>
    <xf numFmtId="49" fontId="106" fillId="44" borderId="0" xfId="11" applyNumberFormat="1" applyFont="1" applyFill="1" applyAlignment="1" applyProtection="1">
      <alignment horizontal="left" vertical="top" wrapText="1"/>
    </xf>
    <xf numFmtId="174" fontId="106" fillId="44" borderId="0" xfId="11" applyNumberFormat="1" applyFont="1" applyFill="1" applyAlignment="1" applyProtection="1">
      <alignment vertical="top"/>
    </xf>
    <xf numFmtId="0" fontId="106" fillId="44" borderId="0" xfId="11" applyFont="1" applyFill="1" applyAlignment="1" applyProtection="1">
      <alignment vertical="top"/>
    </xf>
    <xf numFmtId="4" fontId="106" fillId="44" borderId="0" xfId="11" applyNumberFormat="1" applyFont="1" applyFill="1" applyAlignment="1" applyProtection="1">
      <alignment vertical="top"/>
    </xf>
    <xf numFmtId="37" fontId="2" fillId="44" borderId="25" xfId="1" applyNumberFormat="1" applyFont="1" applyFill="1" applyBorder="1" applyAlignment="1">
      <alignment horizontal="center"/>
      <protection locked="0"/>
    </xf>
    <xf numFmtId="0" fontId="2" fillId="44" borderId="25" xfId="1" applyFont="1" applyFill="1" applyBorder="1" applyAlignment="1">
      <alignment horizontal="left" wrapText="1"/>
      <protection locked="0"/>
    </xf>
    <xf numFmtId="0" fontId="2" fillId="44" borderId="129" xfId="1" applyFont="1" applyFill="1" applyBorder="1" applyAlignment="1">
      <alignment horizontal="left" wrapText="1"/>
      <protection locked="0"/>
    </xf>
    <xf numFmtId="165" fontId="2" fillId="44" borderId="129" xfId="1" applyNumberFormat="1" applyFont="1" applyFill="1" applyBorder="1" applyAlignment="1">
      <alignment horizontal="right"/>
      <protection locked="0"/>
    </xf>
    <xf numFmtId="39" fontId="2" fillId="44" borderId="25" xfId="1" applyNumberFormat="1" applyFont="1" applyFill="1" applyBorder="1" applyAlignment="1">
      <alignment horizontal="right"/>
      <protection locked="0"/>
    </xf>
    <xf numFmtId="37" fontId="2" fillId="44" borderId="2" xfId="1" applyNumberFormat="1" applyFont="1" applyFill="1" applyBorder="1" applyAlignment="1">
      <alignment horizontal="center"/>
      <protection locked="0"/>
    </xf>
    <xf numFmtId="0" fontId="2" fillId="44" borderId="2" xfId="1" applyFont="1" applyFill="1" applyBorder="1" applyAlignment="1">
      <alignment horizontal="left" wrapText="1"/>
      <protection locked="0"/>
    </xf>
    <xf numFmtId="165" fontId="2" fillId="44" borderId="2" xfId="1" applyNumberFormat="1" applyFont="1" applyFill="1" applyBorder="1" applyAlignment="1">
      <alignment horizontal="right"/>
      <protection locked="0"/>
    </xf>
    <xf numFmtId="39" fontId="2" fillId="44" borderId="2" xfId="1" applyNumberFormat="1" applyFont="1" applyFill="1" applyBorder="1" applyAlignment="1">
      <alignment horizontal="right"/>
      <protection locked="0"/>
    </xf>
    <xf numFmtId="165" fontId="2" fillId="44" borderId="25" xfId="1" applyNumberFormat="1" applyFont="1" applyFill="1" applyBorder="1" applyAlignment="1">
      <alignment horizontal="right"/>
      <protection locked="0"/>
    </xf>
    <xf numFmtId="0" fontId="102" fillId="44" borderId="33" xfId="10" applyFont="1" applyFill="1" applyBorder="1" applyAlignment="1">
      <alignment horizontal="center"/>
    </xf>
    <xf numFmtId="49" fontId="103" fillId="44" borderId="33" xfId="10" applyNumberFormat="1" applyFont="1" applyFill="1" applyBorder="1" applyAlignment="1">
      <alignment horizontal="center" vertical="top" wrapText="1"/>
    </xf>
    <xf numFmtId="0" fontId="102" fillId="44" borderId="33" xfId="10" applyFont="1" applyFill="1" applyBorder="1"/>
    <xf numFmtId="4" fontId="102" fillId="44" borderId="33" xfId="10" applyNumberFormat="1" applyFont="1" applyFill="1" applyBorder="1"/>
    <xf numFmtId="4" fontId="103" fillId="44" borderId="33" xfId="10" applyNumberFormat="1" applyFont="1" applyFill="1" applyBorder="1" applyAlignment="1">
      <alignment horizontal="right" vertical="top"/>
    </xf>
    <xf numFmtId="44" fontId="101" fillId="44" borderId="37" xfId="0" applyNumberFormat="1" applyFont="1" applyFill="1" applyBorder="1" applyAlignment="1">
      <alignment horizontal="right" vertical="center" wrapText="1"/>
    </xf>
    <xf numFmtId="0" fontId="102" fillId="44" borderId="33" xfId="10" applyFont="1" applyFill="1" applyBorder="1" applyAlignment="1">
      <alignment horizontal="left" wrapText="1"/>
    </xf>
    <xf numFmtId="44" fontId="101" fillId="44" borderId="37" xfId="10" applyNumberFormat="1" applyFont="1" applyFill="1" applyBorder="1" applyAlignment="1">
      <alignment horizontal="right" vertical="center" wrapText="1"/>
    </xf>
    <xf numFmtId="4" fontId="103" fillId="44" borderId="33" xfId="0" applyNumberFormat="1" applyFont="1" applyFill="1" applyBorder="1" applyAlignment="1">
      <alignment horizontal="right" vertical="top"/>
    </xf>
    <xf numFmtId="0" fontId="54" fillId="44" borderId="33" xfId="10" applyFont="1" applyFill="1" applyBorder="1"/>
    <xf numFmtId="49" fontId="193" fillId="44" borderId="53" xfId="27" applyNumberFormat="1" applyFont="1" applyFill="1" applyBorder="1" applyAlignment="1">
      <alignment horizontal="center" vertical="center"/>
    </xf>
    <xf numFmtId="49" fontId="193" fillId="44" borderId="0" xfId="27" applyNumberFormat="1" applyFont="1" applyFill="1" applyAlignment="1">
      <alignment horizontal="left"/>
    </xf>
    <xf numFmtId="49" fontId="193" fillId="44" borderId="0" xfId="27" applyNumberFormat="1" applyFont="1" applyFill="1" applyAlignment="1">
      <alignment horizontal="center"/>
    </xf>
    <xf numFmtId="183" fontId="193" fillId="44" borderId="0" xfId="27" applyNumberFormat="1" applyFont="1" applyFill="1" applyAlignment="1">
      <alignment horizontal="center"/>
    </xf>
    <xf numFmtId="4" fontId="193" fillId="44" borderId="0" xfId="27" applyNumberFormat="1" applyFont="1" applyFill="1" applyAlignment="1">
      <alignment horizontal="center"/>
    </xf>
    <xf numFmtId="4" fontId="193" fillId="44" borderId="68" xfId="27" applyNumberFormat="1" applyFont="1" applyFill="1" applyBorder="1" applyAlignment="1">
      <alignment horizontal="center"/>
    </xf>
    <xf numFmtId="0" fontId="85" fillId="44" borderId="111" xfId="7" applyFont="1" applyFill="1" applyBorder="1" applyAlignment="1" applyProtection="1">
      <alignment horizontal="center" vertical="center"/>
      <protection locked="0"/>
    </xf>
    <xf numFmtId="49" fontId="85" fillId="44" borderId="111" xfId="7" applyNumberFormat="1" applyFont="1" applyFill="1" applyBorder="1" applyAlignment="1" applyProtection="1">
      <alignment horizontal="left" vertical="center" wrapText="1"/>
      <protection locked="0"/>
    </xf>
    <xf numFmtId="0" fontId="85" fillId="44" borderId="111" xfId="7" applyFont="1" applyFill="1" applyBorder="1" applyAlignment="1" applyProtection="1">
      <alignment horizontal="left" vertical="center" wrapText="1"/>
      <protection locked="0"/>
    </xf>
    <xf numFmtId="0" fontId="85" fillId="44" borderId="111" xfId="7" applyFont="1" applyFill="1" applyBorder="1" applyAlignment="1" applyProtection="1">
      <alignment horizontal="center" vertical="center" wrapText="1"/>
      <protection locked="0"/>
    </xf>
    <xf numFmtId="174" fontId="85" fillId="44" borderId="111" xfId="7" applyNumberFormat="1" applyFont="1" applyFill="1" applyBorder="1" applyAlignment="1" applyProtection="1">
      <alignment vertical="center"/>
      <protection locked="0"/>
    </xf>
    <xf numFmtId="4" fontId="85" fillId="44" borderId="111" xfId="7" applyNumberFormat="1" applyFont="1" applyFill="1" applyBorder="1" applyAlignment="1" applyProtection="1">
      <alignment vertical="center"/>
      <protection locked="0"/>
    </xf>
    <xf numFmtId="0" fontId="37" fillId="44" borderId="0" xfId="7" applyFont="1" applyFill="1" applyAlignment="1">
      <alignment vertical="center"/>
    </xf>
    <xf numFmtId="37" fontId="2" fillId="44" borderId="129" xfId="3" applyNumberFormat="1" applyFont="1" applyFill="1" applyBorder="1" applyAlignment="1">
      <alignment horizontal="center"/>
      <protection locked="0"/>
    </xf>
    <xf numFmtId="0" fontId="2" fillId="44" borderId="129" xfId="0" applyFont="1" applyFill="1" applyBorder="1" applyAlignment="1" applyProtection="1">
      <alignment horizontal="left" wrapText="1"/>
      <protection locked="0"/>
    </xf>
    <xf numFmtId="0" fontId="2" fillId="44" borderId="25" xfId="3" applyFont="1" applyFill="1" applyBorder="1" applyAlignment="1">
      <alignment horizontal="center" wrapText="1"/>
      <protection locked="0"/>
    </xf>
    <xf numFmtId="2" fontId="2" fillId="44" borderId="25" xfId="3" applyNumberFormat="1" applyFont="1" applyFill="1" applyBorder="1" applyAlignment="1">
      <alignment horizontal="right"/>
      <protection locked="0"/>
    </xf>
    <xf numFmtId="4" fontId="118" fillId="44" borderId="25" xfId="3" applyNumberFormat="1" applyFont="1" applyFill="1" applyBorder="1" applyAlignment="1">
      <alignment horizontal="right"/>
      <protection locked="0"/>
    </xf>
    <xf numFmtId="4" fontId="118" fillId="44" borderId="2" xfId="3" applyNumberFormat="1" applyFont="1" applyFill="1" applyBorder="1" applyAlignment="1">
      <alignment horizontal="right"/>
      <protection locked="0"/>
    </xf>
    <xf numFmtId="37" fontId="118" fillId="44" borderId="2" xfId="3" applyNumberFormat="1" applyFont="1" applyFill="1" applyBorder="1" applyAlignment="1">
      <alignment horizontal="center"/>
      <protection locked="0"/>
    </xf>
    <xf numFmtId="0" fontId="118" fillId="44" borderId="2" xfId="3" applyFont="1" applyFill="1" applyBorder="1" applyAlignment="1">
      <alignment horizontal="left" wrapText="1"/>
      <protection locked="0"/>
    </xf>
    <xf numFmtId="2" fontId="118" fillId="44" borderId="2" xfId="3" applyNumberFormat="1" applyFont="1" applyFill="1" applyBorder="1" applyAlignment="1">
      <alignment horizontal="right"/>
      <protection locked="0"/>
    </xf>
    <xf numFmtId="174" fontId="253" fillId="0" borderId="0" xfId="17" applyNumberFormat="1" applyFont="1" applyAlignment="1" applyProtection="1">
      <alignment vertical="top"/>
      <protection locked="0"/>
    </xf>
    <xf numFmtId="0" fontId="106" fillId="44" borderId="0" xfId="17" applyFont="1" applyFill="1" applyAlignment="1">
      <alignment horizontal="right" vertical="top"/>
    </xf>
    <xf numFmtId="49" fontId="106" fillId="44" borderId="0" xfId="17" applyNumberFormat="1" applyFont="1" applyFill="1" applyAlignment="1">
      <alignment horizontal="center" vertical="top"/>
    </xf>
    <xf numFmtId="49" fontId="106" fillId="44" borderId="0" xfId="17" applyNumberFormat="1" applyFont="1" applyFill="1" applyAlignment="1">
      <alignment vertical="top"/>
    </xf>
    <xf numFmtId="49" fontId="106" fillId="44" borderId="0" xfId="17" applyNumberFormat="1" applyFont="1" applyFill="1" applyAlignment="1">
      <alignment horizontal="left" vertical="top" wrapText="1"/>
    </xf>
    <xf numFmtId="174" fontId="106" fillId="44" borderId="0" xfId="17" applyNumberFormat="1" applyFont="1" applyFill="1" applyAlignment="1">
      <alignment vertical="top"/>
    </xf>
    <xf numFmtId="0" fontId="106" fillId="44" borderId="0" xfId="17" applyFont="1" applyFill="1" applyAlignment="1">
      <alignment vertical="top"/>
    </xf>
    <xf numFmtId="4" fontId="106" fillId="44" borderId="0" xfId="17" applyNumberFormat="1" applyFont="1" applyFill="1" applyAlignment="1">
      <alignment vertical="top"/>
    </xf>
    <xf numFmtId="168" fontId="106" fillId="44" borderId="0" xfId="17" applyNumberFormat="1" applyFont="1" applyFill="1" applyAlignment="1">
      <alignment vertical="top"/>
    </xf>
    <xf numFmtId="4" fontId="49" fillId="0" borderId="0" xfId="7" applyNumberFormat="1" applyFont="1" applyAlignment="1">
      <alignment vertical="center"/>
    </xf>
    <xf numFmtId="0" fontId="49" fillId="0" borderId="0" xfId="7" applyFont="1" applyAlignment="1">
      <alignment vertical="center"/>
    </xf>
    <xf numFmtId="14" fontId="17" fillId="0" borderId="0" xfId="7" applyNumberFormat="1" applyFont="1" applyAlignment="1">
      <alignment horizontal="left" vertical="center"/>
    </xf>
    <xf numFmtId="0" fontId="0" fillId="0" borderId="0" xfId="0" applyAlignment="1">
      <alignment horizontal="left" vertical="center"/>
    </xf>
    <xf numFmtId="4" fontId="44" fillId="0" borderId="0" xfId="7" applyNumberFormat="1" applyFont="1" applyAlignment="1">
      <alignment vertical="center"/>
    </xf>
    <xf numFmtId="0" fontId="44" fillId="0" borderId="0" xfId="7" applyFont="1" applyAlignment="1">
      <alignment vertical="center"/>
    </xf>
    <xf numFmtId="4" fontId="37" fillId="0" borderId="0" xfId="7" applyNumberFormat="1" applyFont="1" applyAlignment="1">
      <alignment vertical="center"/>
    </xf>
    <xf numFmtId="0" fontId="37" fillId="0" borderId="0" xfId="7" applyFont="1" applyAlignment="1">
      <alignment vertical="center"/>
    </xf>
    <xf numFmtId="4" fontId="32" fillId="0" borderId="0" xfId="7" applyNumberFormat="1" applyFont="1" applyAlignment="1">
      <alignment horizontal="right" vertical="center"/>
    </xf>
    <xf numFmtId="4" fontId="32" fillId="0" borderId="0" xfId="7" applyNumberFormat="1" applyFont="1" applyAlignment="1">
      <alignment vertical="center"/>
    </xf>
    <xf numFmtId="4" fontId="39" fillId="44" borderId="0" xfId="7" applyNumberFormat="1" applyFont="1" applyFill="1" applyAlignment="1">
      <alignment vertical="center"/>
    </xf>
    <xf numFmtId="0" fontId="39" fillId="44" borderId="0" xfId="7" applyFont="1" applyFill="1" applyAlignment="1">
      <alignment vertical="center"/>
    </xf>
    <xf numFmtId="4" fontId="39" fillId="0" borderId="0" xfId="7" applyNumberFormat="1" applyFont="1" applyAlignment="1">
      <alignment vertical="center"/>
    </xf>
    <xf numFmtId="0" fontId="39" fillId="0" borderId="0" xfId="7" applyFont="1" applyAlignment="1">
      <alignment vertical="center"/>
    </xf>
    <xf numFmtId="4" fontId="37" fillId="44" borderId="0" xfId="7" applyNumberFormat="1" applyFont="1" applyFill="1" applyAlignment="1">
      <alignment vertical="center"/>
    </xf>
    <xf numFmtId="0" fontId="37" fillId="44" borderId="0" xfId="7" applyFont="1" applyFill="1" applyAlignment="1">
      <alignment vertical="center"/>
    </xf>
    <xf numFmtId="4" fontId="37" fillId="7" borderId="0" xfId="7" applyNumberFormat="1" applyFont="1" applyFill="1" applyAlignment="1">
      <alignment vertical="center"/>
    </xf>
    <xf numFmtId="0" fontId="37" fillId="7" borderId="0" xfId="7" applyFont="1" applyFill="1" applyAlignment="1">
      <alignment vertical="center"/>
    </xf>
    <xf numFmtId="0" fontId="36" fillId="44" borderId="0" xfId="7" applyFont="1" applyFill="1" applyAlignment="1">
      <alignment horizontal="left" vertical="center" wrapText="1"/>
    </xf>
    <xf numFmtId="0" fontId="36" fillId="0" borderId="0" xfId="7" applyFont="1" applyAlignment="1">
      <alignment horizontal="left" vertical="center" wrapText="1"/>
    </xf>
    <xf numFmtId="0" fontId="45" fillId="0" borderId="0" xfId="7" applyFont="1" applyAlignment="1">
      <alignment horizontal="left" vertical="center" wrapText="1"/>
    </xf>
    <xf numFmtId="0" fontId="46" fillId="0" borderId="0" xfId="7" applyFont="1" applyAlignment="1">
      <alignment horizontal="left" vertical="center" wrapText="1"/>
    </xf>
    <xf numFmtId="4" fontId="47" fillId="0" borderId="0" xfId="7" applyNumberFormat="1" applyFont="1" applyAlignment="1">
      <alignment vertical="center"/>
    </xf>
    <xf numFmtId="0" fontId="47" fillId="0" borderId="0" xfId="7" applyFont="1" applyAlignment="1">
      <alignment vertical="center"/>
    </xf>
    <xf numFmtId="0" fontId="40" fillId="0" borderId="0" xfId="7" applyFont="1" applyAlignment="1">
      <alignment vertical="center" wrapText="1"/>
    </xf>
    <xf numFmtId="0" fontId="40" fillId="44" borderId="0" xfId="7" applyFont="1" applyFill="1" applyAlignment="1">
      <alignment horizontal="left" vertical="center" wrapText="1"/>
    </xf>
    <xf numFmtId="0" fontId="40" fillId="44" borderId="0" xfId="7" applyFont="1" applyFill="1" applyAlignment="1">
      <alignment vertical="center" wrapText="1"/>
    </xf>
    <xf numFmtId="0" fontId="36" fillId="7" borderId="0" xfId="7" applyFont="1" applyFill="1" applyAlignment="1">
      <alignment horizontal="left" vertical="center" wrapText="1"/>
    </xf>
    <xf numFmtId="0" fontId="28" fillId="0" borderId="14" xfId="7" applyFont="1" applyBorder="1" applyAlignment="1">
      <alignment horizontal="center" vertical="center"/>
    </xf>
    <xf numFmtId="0" fontId="28" fillId="0" borderId="15" xfId="7" applyFont="1" applyBorder="1" applyAlignment="1">
      <alignment horizontal="left" vertical="center"/>
    </xf>
    <xf numFmtId="0" fontId="29" fillId="0" borderId="17" xfId="7" applyFont="1" applyBorder="1" applyAlignment="1">
      <alignment horizontal="left" vertical="center"/>
    </xf>
    <xf numFmtId="0" fontId="29" fillId="0" borderId="0" xfId="7" applyFont="1" applyBorder="1" applyAlignment="1">
      <alignment horizontal="left" vertical="center"/>
    </xf>
    <xf numFmtId="0" fontId="30" fillId="5" borderId="9" xfId="7" applyFont="1" applyFill="1" applyBorder="1" applyAlignment="1">
      <alignment horizontal="center" vertical="center"/>
    </xf>
    <xf numFmtId="0" fontId="30" fillId="5" borderId="10" xfId="7" applyFont="1" applyFill="1" applyBorder="1" applyAlignment="1">
      <alignment horizontal="left" vertical="center"/>
    </xf>
    <xf numFmtId="0" fontId="30" fillId="5" borderId="10" xfId="7" applyFont="1" applyFill="1" applyBorder="1" applyAlignment="1">
      <alignment horizontal="center" vertical="center"/>
    </xf>
    <xf numFmtId="0" fontId="30" fillId="5" borderId="10" xfId="7" applyFont="1" applyFill="1" applyBorder="1" applyAlignment="1">
      <alignment horizontal="right" vertical="center"/>
    </xf>
    <xf numFmtId="0" fontId="30" fillId="5" borderId="11" xfId="7" applyFont="1" applyFill="1" applyBorder="1" applyAlignment="1">
      <alignment horizontal="left" vertical="center"/>
    </xf>
    <xf numFmtId="0" fontId="41" fillId="0" borderId="0" xfId="7" applyFont="1" applyAlignment="1">
      <alignment horizontal="left" vertical="center" wrapText="1"/>
    </xf>
    <xf numFmtId="0" fontId="40" fillId="0" borderId="0" xfId="7" applyFont="1" applyAlignment="1">
      <alignment horizontal="left" vertical="center" wrapText="1"/>
    </xf>
    <xf numFmtId="169" fontId="21" fillId="0" borderId="0" xfId="7" applyNumberFormat="1" applyFont="1" applyAlignment="1">
      <alignment horizontal="left" vertical="center"/>
    </xf>
    <xf numFmtId="0" fontId="21" fillId="0" borderId="0" xfId="7" applyFont="1" applyAlignment="1">
      <alignment vertical="center"/>
    </xf>
    <xf numFmtId="4" fontId="25" fillId="0" borderId="0" xfId="7" applyNumberFormat="1" applyFont="1" applyAlignment="1">
      <alignment vertical="center"/>
    </xf>
    <xf numFmtId="0" fontId="19" fillId="3" borderId="0" xfId="7" applyFont="1" applyFill="1" applyAlignment="1">
      <alignment horizontal="center" vertical="center"/>
    </xf>
    <xf numFmtId="0" fontId="17" fillId="0" borderId="0" xfId="7"/>
    <xf numFmtId="0" fontId="22" fillId="0" borderId="0" xfId="7" applyFont="1" applyAlignment="1">
      <alignment horizontal="left" vertical="center"/>
    </xf>
    <xf numFmtId="0" fontId="5" fillId="0" borderId="0" xfId="7" applyFont="1" applyAlignment="1">
      <alignment horizontal="left" vertical="center" wrapText="1"/>
    </xf>
    <xf numFmtId="4" fontId="24" fillId="0" borderId="8" xfId="7" applyNumberFormat="1" applyFont="1" applyBorder="1" applyAlignment="1">
      <alignment vertical="center"/>
    </xf>
    <xf numFmtId="0" fontId="17" fillId="0" borderId="8" xfId="7" applyFont="1" applyBorder="1" applyAlignment="1">
      <alignment vertical="center"/>
    </xf>
    <xf numFmtId="0" fontId="21" fillId="0" borderId="0" xfId="7" applyFont="1" applyAlignment="1">
      <alignment horizontal="center" vertical="center"/>
    </xf>
    <xf numFmtId="0" fontId="21" fillId="0" borderId="0" xfId="7" applyFont="1" applyAlignment="1">
      <alignment horizontal="right" vertical="center"/>
    </xf>
    <xf numFmtId="14" fontId="17" fillId="0" borderId="0" xfId="7" applyNumberFormat="1" applyAlignment="1">
      <alignment horizontal="left"/>
    </xf>
    <xf numFmtId="0" fontId="0" fillId="0" borderId="0" xfId="0" applyAlignment="1">
      <alignment horizontal="left"/>
    </xf>
    <xf numFmtId="0" fontId="9" fillId="0" borderId="0" xfId="7" applyFont="1" applyAlignment="1">
      <alignment horizontal="left" vertical="center" wrapText="1"/>
    </xf>
    <xf numFmtId="0" fontId="0" fillId="0" borderId="0" xfId="0" applyAlignment="1">
      <alignment vertical="center"/>
    </xf>
    <xf numFmtId="0" fontId="6" fillId="0" borderId="0" xfId="7" applyFont="1" applyAlignment="1">
      <alignment horizontal="left" vertical="center"/>
    </xf>
    <xf numFmtId="0" fontId="0" fillId="0" borderId="0" xfId="0" applyAlignment="1"/>
    <xf numFmtId="0" fontId="26" fillId="4" borderId="10" xfId="7" applyFont="1" applyFill="1" applyBorder="1" applyAlignment="1">
      <alignment horizontal="left" vertical="center"/>
    </xf>
    <xf numFmtId="0" fontId="17" fillId="4" borderId="10" xfId="7" applyFont="1" applyFill="1" applyBorder="1" applyAlignment="1">
      <alignment vertical="center"/>
    </xf>
    <xf numFmtId="4" fontId="26" fillId="4" borderId="10" xfId="7" applyNumberFormat="1" applyFont="1" applyFill="1" applyBorder="1" applyAlignment="1">
      <alignment vertical="center"/>
    </xf>
    <xf numFmtId="0" fontId="17" fillId="4" borderId="11" xfId="7" applyFont="1" applyFill="1" applyBorder="1" applyAlignment="1">
      <alignment vertical="center"/>
    </xf>
    <xf numFmtId="0" fontId="23" fillId="0" borderId="0" xfId="7" applyFont="1" applyAlignment="1">
      <alignment horizontal="left" vertical="center" wrapText="1"/>
    </xf>
    <xf numFmtId="0" fontId="23" fillId="0" borderId="0" xfId="7" applyFont="1" applyAlignment="1">
      <alignment vertical="center"/>
    </xf>
    <xf numFmtId="0" fontId="42" fillId="0" borderId="0" xfId="7" applyFont="1" applyAlignment="1">
      <alignment vertical="center" wrapText="1"/>
    </xf>
    <xf numFmtId="0" fontId="43" fillId="0" borderId="0" xfId="0"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10" fillId="0" borderId="0" xfId="1" applyFont="1" applyAlignment="1" applyProtection="1">
      <alignment horizontal="left"/>
    </xf>
    <xf numFmtId="0" fontId="10" fillId="0" borderId="0" xfId="1" applyFont="1" applyAlignment="1" applyProtection="1">
      <alignment horizontal="left" vertical="center"/>
    </xf>
    <xf numFmtId="0" fontId="19" fillId="7" borderId="0" xfId="0" applyFont="1" applyFill="1" applyBorder="1" applyAlignment="1">
      <alignment horizontal="center" vertical="center"/>
    </xf>
    <xf numFmtId="0" fontId="0" fillId="7" borderId="0" xfId="0" applyFill="1" applyBorder="1"/>
    <xf numFmtId="0" fontId="21" fillId="0" borderId="0" xfId="0" applyFont="1" applyAlignment="1">
      <alignment horizontal="left" vertical="center" wrapText="1"/>
    </xf>
    <xf numFmtId="0" fontId="21" fillId="0" borderId="0" xfId="0" applyFont="1" applyAlignment="1">
      <alignment horizontal="left" vertical="center"/>
    </xf>
    <xf numFmtId="0" fontId="0" fillId="0" borderId="0" xfId="0" applyFont="1" applyAlignment="1">
      <alignment vertical="center"/>
    </xf>
    <xf numFmtId="0" fontId="61" fillId="7" borderId="0" xfId="0" applyFont="1" applyFill="1" applyAlignment="1" applyProtection="1">
      <alignment horizontal="left" vertical="center"/>
      <protection locked="0"/>
    </xf>
    <xf numFmtId="0" fontId="61" fillId="7" borderId="0" xfId="0" applyFont="1" applyFill="1" applyAlignment="1">
      <alignment horizontal="left" vertical="center"/>
    </xf>
    <xf numFmtId="0" fontId="61" fillId="0" borderId="0" xfId="0" applyFont="1" applyAlignment="1">
      <alignment horizontal="left" vertical="center" wrapText="1"/>
    </xf>
    <xf numFmtId="0" fontId="93" fillId="0" borderId="0" xfId="10" applyNumberFormat="1" applyFont="1" applyBorder="1" applyAlignment="1">
      <alignment horizontal="center" wrapText="1"/>
    </xf>
    <xf numFmtId="0" fontId="97" fillId="0" borderId="34" xfId="10" applyNumberFormat="1" applyFont="1" applyBorder="1" applyAlignment="1">
      <alignment horizontal="left" wrapText="1"/>
    </xf>
    <xf numFmtId="0" fontId="115" fillId="0" borderId="0" xfId="3" applyFont="1" applyAlignment="1" applyProtection="1">
      <alignment horizontal="center"/>
    </xf>
    <xf numFmtId="0" fontId="115" fillId="0" borderId="0" xfId="3" applyFont="1" applyAlignment="1" applyProtection="1">
      <alignment horizontal="center" vertical="center"/>
    </xf>
    <xf numFmtId="0" fontId="117" fillId="0" borderId="0" xfId="3" applyFont="1" applyAlignment="1" applyProtection="1">
      <alignment horizontal="left" vertical="center"/>
    </xf>
    <xf numFmtId="0" fontId="117" fillId="0" borderId="0" xfId="3" applyFont="1" applyAlignment="1" applyProtection="1">
      <alignment horizontal="left" vertical="center" wrapText="1"/>
    </xf>
    <xf numFmtId="0" fontId="97" fillId="0" borderId="43" xfId="14" applyFont="1" applyBorder="1" applyAlignment="1">
      <alignment horizontal="center"/>
    </xf>
    <xf numFmtId="0" fontId="97" fillId="0" borderId="0" xfId="14" applyFont="1" applyAlignment="1">
      <alignment horizontal="center"/>
    </xf>
    <xf numFmtId="0" fontId="97" fillId="0" borderId="44" xfId="14" applyFont="1" applyBorder="1" applyAlignment="1">
      <alignment horizontal="center"/>
    </xf>
    <xf numFmtId="0" fontId="24" fillId="0" borderId="43" xfId="14" applyFont="1" applyBorder="1" applyAlignment="1">
      <alignment horizontal="center" vertical="top" wrapText="1"/>
    </xf>
    <xf numFmtId="0" fontId="24" fillId="0" borderId="0" xfId="14" applyFont="1" applyAlignment="1">
      <alignment horizontal="center" vertical="top" wrapText="1"/>
    </xf>
    <xf numFmtId="0" fontId="24" fillId="0" borderId="44" xfId="14" applyFont="1" applyBorder="1" applyAlignment="1">
      <alignment horizontal="center" vertical="top" wrapText="1"/>
    </xf>
    <xf numFmtId="14" fontId="125" fillId="0" borderId="45" xfId="15" applyNumberFormat="1" applyFont="1" applyBorder="1" applyAlignment="1">
      <alignment horizontal="left"/>
    </xf>
    <xf numFmtId="14" fontId="125" fillId="0" borderId="46" xfId="15" applyNumberFormat="1" applyFont="1" applyBorder="1" applyAlignment="1">
      <alignment horizontal="left"/>
    </xf>
    <xf numFmtId="4" fontId="97" fillId="0" borderId="54" xfId="15" applyNumberFormat="1" applyFont="1" applyBorder="1" applyAlignment="1" applyProtection="1">
      <alignment horizontal="center"/>
      <protection hidden="1"/>
    </xf>
    <xf numFmtId="4" fontId="97" fillId="0" borderId="55" xfId="15" applyNumberFormat="1" applyFont="1" applyBorder="1" applyAlignment="1" applyProtection="1">
      <alignment horizontal="center"/>
      <protection hidden="1"/>
    </xf>
    <xf numFmtId="4" fontId="97" fillId="0" borderId="54" xfId="15" applyNumberFormat="1" applyFont="1" applyBorder="1" applyAlignment="1">
      <alignment horizontal="center"/>
    </xf>
    <xf numFmtId="4" fontId="97" fillId="0" borderId="56" xfId="15" applyNumberFormat="1" applyFont="1" applyBorder="1" applyAlignment="1">
      <alignment horizontal="center"/>
    </xf>
    <xf numFmtId="0" fontId="180" fillId="28" borderId="93" xfId="21" applyFont="1" applyFill="1" applyBorder="1" applyAlignment="1">
      <alignment horizontal="center" vertical="center"/>
    </xf>
    <xf numFmtId="0" fontId="180" fillId="28" borderId="94" xfId="21" applyFont="1" applyFill="1" applyBorder="1" applyAlignment="1">
      <alignment horizontal="center" vertical="center"/>
    </xf>
    <xf numFmtId="0" fontId="184" fillId="27" borderId="49" xfId="21" applyFont="1" applyFill="1" applyBorder="1" applyAlignment="1">
      <alignment horizontal="left"/>
    </xf>
    <xf numFmtId="0" fontId="184" fillId="27" borderId="48" xfId="21" applyFont="1" applyFill="1" applyBorder="1" applyAlignment="1">
      <alignment horizontal="left"/>
    </xf>
    <xf numFmtId="0" fontId="181" fillId="28" borderId="93" xfId="21" applyFont="1" applyFill="1" applyBorder="1" applyAlignment="1">
      <alignment horizontal="center" vertical="center"/>
    </xf>
    <xf numFmtId="0" fontId="181" fillId="28" borderId="94" xfId="21" applyFont="1" applyFill="1" applyBorder="1" applyAlignment="1">
      <alignment horizontal="center" vertical="center"/>
    </xf>
    <xf numFmtId="0" fontId="182" fillId="0" borderId="94" xfId="21" applyFont="1" applyBorder="1" applyAlignment="1">
      <alignment horizontal="center" vertical="center"/>
    </xf>
    <xf numFmtId="0" fontId="180" fillId="28" borderId="93" xfId="21" applyFont="1" applyFill="1" applyBorder="1" applyAlignment="1">
      <alignment vertical="center"/>
    </xf>
    <xf numFmtId="0" fontId="180" fillId="28" borderId="94" xfId="21" applyFont="1" applyFill="1" applyBorder="1" applyAlignment="1">
      <alignment vertical="center"/>
    </xf>
    <xf numFmtId="0" fontId="206" fillId="0" borderId="100" xfId="24" applyFont="1" applyBorder="1" applyAlignment="1">
      <alignment horizontal="left"/>
    </xf>
    <xf numFmtId="0" fontId="206" fillId="0" borderId="32" xfId="24" applyFont="1" applyBorder="1" applyAlignment="1">
      <alignment horizontal="left"/>
    </xf>
    <xf numFmtId="0" fontId="206" fillId="0" borderId="100" xfId="24" applyFont="1" applyBorder="1"/>
    <xf numFmtId="0" fontId="206" fillId="0" borderId="32" xfId="24" quotePrefix="1" applyFont="1" applyBorder="1"/>
    <xf numFmtId="9" fontId="206" fillId="27" borderId="31" xfId="17" applyNumberFormat="1" applyFont="1" applyFill="1" applyBorder="1" applyAlignment="1">
      <alignment horizontal="center" vertical="center"/>
    </xf>
    <xf numFmtId="9" fontId="206" fillId="27" borderId="103" xfId="17" applyNumberFormat="1" applyFont="1" applyFill="1" applyBorder="1" applyAlignment="1">
      <alignment horizontal="center" vertical="center"/>
    </xf>
    <xf numFmtId="9" fontId="206" fillId="27" borderId="36" xfId="17" applyNumberFormat="1" applyFont="1" applyFill="1" applyBorder="1" applyAlignment="1">
      <alignment horizontal="center" vertical="center"/>
    </xf>
    <xf numFmtId="0" fontId="238" fillId="0" borderId="0" xfId="28" applyFont="1" applyAlignment="1">
      <alignment horizontal="center" vertical="center"/>
    </xf>
    <xf numFmtId="0" fontId="236" fillId="0" borderId="120" xfId="28" applyFont="1" applyBorder="1" applyAlignment="1" applyProtection="1">
      <alignment horizontal="left" vertical="center"/>
      <protection locked="0"/>
    </xf>
    <xf numFmtId="0" fontId="236" fillId="0" borderId="121" xfId="28" applyFont="1" applyBorder="1" applyAlignment="1" applyProtection="1">
      <alignment horizontal="left" vertical="center"/>
      <protection locked="0"/>
    </xf>
    <xf numFmtId="0" fontId="236" fillId="0" borderId="122" xfId="28" applyFont="1" applyBorder="1" applyAlignment="1" applyProtection="1">
      <alignment horizontal="left"/>
      <protection locked="0"/>
    </xf>
    <xf numFmtId="0" fontId="235" fillId="0" borderId="5" xfId="28" applyBorder="1"/>
    <xf numFmtId="0" fontId="236" fillId="0" borderId="128" xfId="28" applyFont="1" applyBorder="1" applyAlignment="1" applyProtection="1">
      <alignment horizontal="center" textRotation="90"/>
      <protection locked="0"/>
    </xf>
    <xf numFmtId="0" fontId="236" fillId="0" borderId="120" xfId="28" applyFont="1" applyBorder="1" applyAlignment="1" applyProtection="1">
      <alignment horizontal="center" wrapText="1"/>
      <protection locked="0"/>
    </xf>
    <xf numFmtId="0" fontId="240" fillId="0" borderId="128" xfId="28" applyFont="1" applyBorder="1" applyAlignment="1">
      <alignment horizontal="center"/>
    </xf>
    <xf numFmtId="0" fontId="236" fillId="0" borderId="121" xfId="28" applyFont="1" applyBorder="1" applyAlignment="1" applyProtection="1">
      <alignment horizontal="left"/>
      <protection locked="0"/>
    </xf>
    <xf numFmtId="0" fontId="236" fillId="0" borderId="6" xfId="28" applyFont="1" applyBorder="1" applyAlignment="1" applyProtection="1">
      <alignment horizontal="left"/>
      <protection locked="0"/>
    </xf>
    <xf numFmtId="0" fontId="236" fillId="0" borderId="122" xfId="28" applyFont="1" applyBorder="1" applyAlignment="1" applyProtection="1">
      <alignment horizontal="left" vertical="center"/>
      <protection locked="0"/>
    </xf>
    <xf numFmtId="0" fontId="240" fillId="0" borderId="122" xfId="28" applyFont="1" applyBorder="1" applyAlignment="1" applyProtection="1">
      <alignment horizontal="left"/>
      <protection locked="0"/>
    </xf>
    <xf numFmtId="0" fontId="235" fillId="0" borderId="122" xfId="28" applyBorder="1"/>
    <xf numFmtId="0" fontId="235" fillId="0" borderId="121" xfId="28" applyBorder="1"/>
    <xf numFmtId="0" fontId="240" fillId="0" borderId="120" xfId="28" applyFont="1" applyBorder="1" applyAlignment="1" applyProtection="1">
      <alignment horizontal="left"/>
      <protection locked="0"/>
    </xf>
    <xf numFmtId="0" fontId="236" fillId="0" borderId="120" xfId="28" applyFont="1" applyBorder="1" applyAlignment="1">
      <alignment horizontal="left"/>
    </xf>
    <xf numFmtId="0" fontId="236" fillId="0" borderId="121" xfId="28" applyFont="1" applyBorder="1" applyAlignment="1" applyProtection="1">
      <alignment horizontal="left" wrapText="1"/>
      <protection locked="0"/>
    </xf>
    <xf numFmtId="0" fontId="236" fillId="0" borderId="128" xfId="28" applyFont="1" applyBorder="1" applyAlignment="1" applyProtection="1">
      <alignment horizontal="center" wrapText="1"/>
      <protection locked="0"/>
    </xf>
    <xf numFmtId="0" fontId="236" fillId="0" borderId="128" xfId="28" applyFont="1" applyBorder="1" applyAlignment="1">
      <alignment horizontal="center" vertical="center"/>
    </xf>
    <xf numFmtId="0" fontId="93" fillId="0" borderId="0" xfId="10" applyFont="1" applyAlignment="1">
      <alignment horizontal="center" wrapText="1"/>
    </xf>
    <xf numFmtId="0" fontId="97" fillId="0" borderId="34" xfId="10" applyFont="1" applyBorder="1" applyAlignment="1">
      <alignment horizontal="left" wrapText="1"/>
    </xf>
    <xf numFmtId="0" fontId="106" fillId="0" borderId="25" xfId="17" applyFont="1" applyBorder="1" applyAlignment="1">
      <alignment horizontal="center"/>
    </xf>
    <xf numFmtId="0" fontId="106" fillId="0" borderId="39" xfId="17" applyFont="1" applyBorder="1" applyAlignment="1">
      <alignment horizontal="center"/>
    </xf>
    <xf numFmtId="4" fontId="79" fillId="5" borderId="0" xfId="7" applyNumberFormat="1" applyFont="1" applyFill="1" applyAlignment="1">
      <alignment vertical="center"/>
    </xf>
    <xf numFmtId="0" fontId="226" fillId="0" borderId="0" xfId="7" applyFont="1" applyAlignment="1">
      <alignment horizontal="left" vertical="center" wrapText="1"/>
    </xf>
    <xf numFmtId="4" fontId="227" fillId="0" borderId="0" xfId="7" applyNumberFormat="1" applyFont="1" applyAlignment="1">
      <alignment vertical="center"/>
    </xf>
    <xf numFmtId="0" fontId="227" fillId="0" borderId="0" xfId="7" applyFont="1" applyAlignment="1">
      <alignment vertical="center"/>
    </xf>
    <xf numFmtId="4" fontId="79" fillId="0" borderId="0" xfId="7" applyNumberFormat="1" applyFont="1" applyAlignment="1">
      <alignment vertical="center"/>
    </xf>
    <xf numFmtId="0" fontId="85" fillId="5" borderId="9" xfId="7" applyFont="1" applyFill="1" applyBorder="1" applyAlignment="1">
      <alignment horizontal="center" vertical="center"/>
    </xf>
    <xf numFmtId="0" fontId="85" fillId="5" borderId="10" xfId="7" applyFont="1" applyFill="1" applyBorder="1" applyAlignment="1">
      <alignment horizontal="left" vertical="center"/>
    </xf>
    <xf numFmtId="0" fontId="85" fillId="5" borderId="10" xfId="7" applyFont="1" applyFill="1" applyBorder="1" applyAlignment="1">
      <alignment horizontal="center" vertical="center"/>
    </xf>
    <xf numFmtId="0" fontId="85" fillId="5" borderId="10" xfId="7" applyFont="1" applyFill="1" applyBorder="1" applyAlignment="1">
      <alignment horizontal="right" vertical="center"/>
    </xf>
    <xf numFmtId="0" fontId="85" fillId="5" borderId="11" xfId="7" applyFont="1" applyFill="1" applyBorder="1" applyAlignment="1">
      <alignment horizontal="left" vertical="center"/>
    </xf>
    <xf numFmtId="4" fontId="79" fillId="0" borderId="0" xfId="7" applyNumberFormat="1" applyFont="1" applyAlignment="1">
      <alignment horizontal="right" vertical="center"/>
    </xf>
    <xf numFmtId="0" fontId="223" fillId="0" borderId="14" xfId="7" applyFont="1" applyBorder="1" applyAlignment="1">
      <alignment horizontal="center" vertical="center"/>
    </xf>
    <xf numFmtId="0" fontId="223" fillId="0" borderId="15" xfId="7" applyFont="1" applyBorder="1" applyAlignment="1">
      <alignment horizontal="left" vertical="center"/>
    </xf>
    <xf numFmtId="0" fontId="80" fillId="0" borderId="17" xfId="7" applyFont="1" applyBorder="1" applyAlignment="1">
      <alignment horizontal="left" vertical="center"/>
    </xf>
    <xf numFmtId="0" fontId="80" fillId="0" borderId="0" xfId="7" applyFont="1" applyAlignment="1">
      <alignment horizontal="left" vertical="center"/>
    </xf>
    <xf numFmtId="0" fontId="76" fillId="0" borderId="0" xfId="7" applyFont="1" applyAlignment="1">
      <alignment vertical="center" wrapText="1"/>
    </xf>
    <xf numFmtId="0" fontId="76" fillId="0" borderId="0" xfId="7" applyFont="1" applyAlignment="1">
      <alignment vertical="center"/>
    </xf>
    <xf numFmtId="169" fontId="74" fillId="0" borderId="0" xfId="7" applyNumberFormat="1" applyFont="1" applyAlignment="1">
      <alignment horizontal="left" vertical="center"/>
    </xf>
    <xf numFmtId="0" fontId="74" fillId="0" borderId="0" xfId="7" applyFont="1" applyAlignment="1">
      <alignment vertical="center"/>
    </xf>
    <xf numFmtId="4" fontId="222" fillId="0" borderId="0" xfId="7" applyNumberFormat="1" applyFont="1" applyAlignment="1">
      <alignment vertical="center"/>
    </xf>
    <xf numFmtId="169" fontId="81" fillId="0" borderId="0" xfId="7" applyNumberFormat="1" applyFont="1" applyAlignment="1">
      <alignment horizontal="left" vertical="center"/>
    </xf>
    <xf numFmtId="0" fontId="81" fillId="0" borderId="0" xfId="7" applyFont="1" applyAlignment="1">
      <alignment vertical="center"/>
    </xf>
    <xf numFmtId="4" fontId="221" fillId="0" borderId="0" xfId="7" applyNumberFormat="1" applyFont="1" applyAlignment="1">
      <alignment vertical="center"/>
    </xf>
    <xf numFmtId="0" fontId="83" fillId="4" borderId="10" xfId="7" applyFont="1" applyFill="1" applyBorder="1" applyAlignment="1">
      <alignment horizontal="left" vertical="center"/>
    </xf>
    <xf numFmtId="0" fontId="17" fillId="4" borderId="10" xfId="7" applyFill="1" applyBorder="1" applyAlignment="1">
      <alignment vertical="center"/>
    </xf>
    <xf numFmtId="4" fontId="83" fillId="4" borderId="10" xfId="7" applyNumberFormat="1" applyFont="1" applyFill="1" applyBorder="1" applyAlignment="1">
      <alignment vertical="center"/>
    </xf>
    <xf numFmtId="0" fontId="17" fillId="4" borderId="11" xfId="7" applyFill="1" applyBorder="1" applyAlignment="1">
      <alignment vertical="center"/>
    </xf>
    <xf numFmtId="0" fontId="75" fillId="0" borderId="0" xfId="7" applyFont="1" applyAlignment="1">
      <alignment horizontal="left" vertical="center" wrapText="1"/>
    </xf>
    <xf numFmtId="0" fontId="75" fillId="0" borderId="0" xfId="7" applyFont="1" applyAlignment="1">
      <alignment vertical="center"/>
    </xf>
    <xf numFmtId="170" fontId="76" fillId="0" borderId="0" xfId="7" applyNumberFormat="1" applyFont="1" applyAlignment="1">
      <alignment horizontal="left" vertical="center"/>
    </xf>
    <xf numFmtId="4" fontId="78" fillId="0" borderId="8" xfId="7" applyNumberFormat="1" applyFont="1" applyBorder="1" applyAlignment="1">
      <alignment vertical="center"/>
    </xf>
    <xf numFmtId="0" fontId="17" fillId="0" borderId="8" xfId="7" applyBorder="1" applyAlignment="1">
      <alignment vertical="center"/>
    </xf>
    <xf numFmtId="0" fontId="74" fillId="0" borderId="0" xfId="7" applyFont="1" applyAlignment="1">
      <alignment horizontal="right" vertical="center"/>
    </xf>
    <xf numFmtId="4" fontId="76" fillId="0" borderId="0" xfId="7" applyNumberFormat="1" applyFont="1" applyAlignment="1">
      <alignment vertical="center"/>
    </xf>
    <xf numFmtId="0" fontId="71" fillId="3" borderId="0" xfId="7" applyFont="1" applyFill="1" applyAlignment="1">
      <alignment horizontal="center" vertical="center"/>
    </xf>
    <xf numFmtId="0" fontId="76" fillId="0" borderId="0" xfId="7" applyFont="1" applyAlignment="1">
      <alignment horizontal="left" vertical="center"/>
    </xf>
    <xf numFmtId="0" fontId="75" fillId="0" borderId="0" xfId="7" applyFont="1" applyAlignment="1">
      <alignment horizontal="left" vertical="top" wrapText="1"/>
    </xf>
    <xf numFmtId="0" fontId="76" fillId="0" borderId="0" xfId="7" applyFont="1" applyAlignment="1">
      <alignment horizontal="left" vertical="center" wrapText="1"/>
    </xf>
    <xf numFmtId="0" fontId="17" fillId="0" borderId="0" xfId="7" applyAlignment="1">
      <alignment vertical="center"/>
    </xf>
    <xf numFmtId="0" fontId="229" fillId="0" borderId="0" xfId="7" applyFont="1" applyAlignment="1" applyProtection="1">
      <alignment horizontal="left" vertical="center"/>
      <protection locked="0"/>
    </xf>
    <xf numFmtId="0" fontId="74" fillId="0" borderId="0" xfId="7" applyFont="1" applyAlignment="1">
      <alignment horizontal="left" vertical="center" wrapText="1"/>
    </xf>
    <xf numFmtId="0" fontId="74" fillId="0" borderId="0" xfId="7" applyFont="1" applyAlignment="1">
      <alignment horizontal="left" vertical="center"/>
    </xf>
    <xf numFmtId="0" fontId="215" fillId="39" borderId="54" xfId="27" applyFont="1" applyFill="1" applyBorder="1"/>
    <xf numFmtId="0" fontId="215" fillId="39" borderId="109" xfId="27" applyFont="1" applyFill="1" applyBorder="1"/>
    <xf numFmtId="0" fontId="114" fillId="0" borderId="0" xfId="27" applyFont="1"/>
    <xf numFmtId="0" fontId="215" fillId="40" borderId="54" xfId="27" applyFont="1" applyFill="1" applyBorder="1"/>
    <xf numFmtId="0" fontId="215" fillId="40" borderId="109" xfId="27" applyFont="1" applyFill="1" applyBorder="1"/>
    <xf numFmtId="0" fontId="215" fillId="39" borderId="108" xfId="27" applyFont="1" applyFill="1" applyBorder="1"/>
    <xf numFmtId="0" fontId="215" fillId="39" borderId="104" xfId="27" applyFont="1" applyFill="1" applyBorder="1"/>
    <xf numFmtId="0" fontId="17" fillId="0" borderId="0" xfId="7" applyFont="1" applyAlignment="1">
      <alignment vertical="center"/>
    </xf>
    <xf numFmtId="0" fontId="92" fillId="0" borderId="0" xfId="7" applyFont="1" applyAlignment="1">
      <alignment horizontal="left" vertical="center" wrapText="1"/>
    </xf>
    <xf numFmtId="0" fontId="92" fillId="0" borderId="0" xfId="7" applyFont="1" applyAlignment="1">
      <alignment horizontal="left" vertical="center"/>
    </xf>
  </cellXfs>
  <cellStyles count="29">
    <cellStyle name="Čiarka" xfId="13" builtinId="3"/>
    <cellStyle name="Čiarka 2" xfId="2" xr:uid="{523C1EA7-86EE-4AD6-B889-508A61687A08}"/>
    <cellStyle name="Hypertextové prepojenie" xfId="6" builtinId="8"/>
    <cellStyle name="Normal__ZEL-03-MaR-03-DB__Zoznam_datovych_bodov__ElektrarneZA-VBZ_RP_rev00" xfId="19" xr:uid="{2781865F-282D-4146-97C3-B178DA0523E7}"/>
    <cellStyle name="Normál_SMP_OTP-fiok2" xfId="25" xr:uid="{BB9A6DBA-0819-4BB9-8D8A-DBD83EBB5314}"/>
    <cellStyle name="Normal_VV2_zdroj" xfId="20" xr:uid="{4D843E26-7433-441F-A1A3-6ABA24CBAAC6}"/>
    <cellStyle name="Normálna" xfId="0" builtinId="0"/>
    <cellStyle name="Normálna 10" xfId="21" xr:uid="{7E5C8AFC-7E0E-4720-9265-25012B898C27}"/>
    <cellStyle name="Normálna 11" xfId="28" xr:uid="{99291276-5FBA-4BAB-BDE2-9691C5BA6149}"/>
    <cellStyle name="Normálna 2" xfId="1" xr:uid="{0D7DC11E-0010-43B8-B42D-AFCA8E363759}"/>
    <cellStyle name="Normálna 2 2" xfId="3" xr:uid="{12F63998-AF1F-4547-AC71-8CDB28E49284}"/>
    <cellStyle name="Normálna 2 3" xfId="27" xr:uid="{26D1F8D6-00E9-466D-8257-2A479F47963F}"/>
    <cellStyle name="Normálna 3" xfId="4" xr:uid="{6196D89F-83EB-4FB3-9029-6604B2BDD060}"/>
    <cellStyle name="Normálna 4" xfId="5" xr:uid="{8530C32B-5F69-4FF9-B6ED-375215FDA06C}"/>
    <cellStyle name="Normálna 5" xfId="7" xr:uid="{54485420-A754-4E91-8300-4EEF0ED3AD72}"/>
    <cellStyle name="Normálna 6" xfId="10" xr:uid="{049EFD8B-874F-4991-923B-6A8A3FAADA45}"/>
    <cellStyle name="Normálna 7" xfId="11" xr:uid="{18603986-5A96-4429-B5E7-BF447822138E}"/>
    <cellStyle name="Normálna 7 2" xfId="18" xr:uid="{F141AB8D-A216-4FA1-A37F-F555DCF897CB}"/>
    <cellStyle name="Normálna 8" xfId="15" xr:uid="{8AD347F8-6050-413D-84F0-9D22753064CC}"/>
    <cellStyle name="Normálna 9" xfId="17" xr:uid="{6EC8949A-8AA6-482A-91F6-FF46E364F503}"/>
    <cellStyle name="normálne 3" xfId="9" xr:uid="{BAA10B77-C3FC-4600-9E25-F91287BF387C}"/>
    <cellStyle name="normálne 3 2" xfId="22" xr:uid="{99F754E6-6290-4CE1-8383-1B6D7EB899E6}"/>
    <cellStyle name="normálne 4" xfId="16" xr:uid="{A0FD4C82-2C4D-42FF-A3E7-E7496B55D1BD}"/>
    <cellStyle name="normálne_Hárok1" xfId="26" xr:uid="{9A4887BD-A627-4A7F-AAE2-0AE25D982558}"/>
    <cellStyle name="normálne_KLs" xfId="12" xr:uid="{E29579B0-F49C-4B02-BDCB-6A3E5314CB79}"/>
    <cellStyle name="normální_CvHenrieta" xfId="8" xr:uid="{97E661A7-8921-4A7E-96A4-082A626B5D31}"/>
    <cellStyle name="normální_List1" xfId="23" xr:uid="{B50666EA-F5F2-4921-8FA0-BF7CF94F238A}"/>
    <cellStyle name="normální_vub_TT" xfId="14" xr:uid="{63917C91-C307-4686-8499-289DF4FD02DF}"/>
    <cellStyle name="Štýl 1" xfId="24" xr:uid="{A162670E-A6A8-48FB-9800-3D6C7AF3669B}"/>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6</xdr:col>
      <xdr:colOff>510540</xdr:colOff>
      <xdr:row>0</xdr:row>
      <xdr:rowOff>0</xdr:rowOff>
    </xdr:to>
    <xdr:pic>
      <xdr:nvPicPr>
        <xdr:cNvPr id="2" name="Picture 3">
          <a:extLst>
            <a:ext uri="{FF2B5EF4-FFF2-40B4-BE49-F238E27FC236}">
              <a16:creationId xmlns:a16="http://schemas.microsoft.com/office/drawing/2014/main" id="{06457BBB-F33C-4208-AD5A-2C26141B1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0"/>
          <a:ext cx="2324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6</xdr:col>
      <xdr:colOff>525780</xdr:colOff>
      <xdr:row>0</xdr:row>
      <xdr:rowOff>0</xdr:rowOff>
    </xdr:to>
    <xdr:pic>
      <xdr:nvPicPr>
        <xdr:cNvPr id="3" name="Picture 4">
          <a:extLst>
            <a:ext uri="{FF2B5EF4-FFF2-40B4-BE49-F238E27FC236}">
              <a16:creationId xmlns:a16="http://schemas.microsoft.com/office/drawing/2014/main" id="{880AC2C9-B2BF-444E-B57D-1DD6131F6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0"/>
          <a:ext cx="2339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uner/Documents/Verejn&#233;%20obstar&#225;vanie%20cez%20vestn&#237;k/&#352;port%20ar&#233;na%20Malacky/zimn&#253;%20&#353;tadi&#243;n%20B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ek.cauner/Downloads/0122%20-%20REVITALIZ&#193;CIA%20A%20OBNOVA%20VEREJNYCH%20PRIESTRANSTIEV%20ULIC%20M.TILLNERA%20A%20F.MALOVANEHO%20V%20MALACKACH%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ácia stavby"/>
      <sheetName val="SO10 - SO10  Oprava inter..."/>
      <sheetName val="SO01-1 - SO01-1  Búracie ..."/>
      <sheetName val="SO01-2 - SO01-2  Stavebné..."/>
      <sheetName val="lešenie - SO01-2  Stavebn..."/>
      <sheetName val="SO02 - SO02  Ošetrenie a ..."/>
      <sheetName val="SO03 - SO03  Ošetrenie - ..."/>
      <sheetName val="SO04 - SO04  Rekonštrukci..."/>
      <sheetName val="ELI - ELI  Rekonštrukcia ..."/>
      <sheetName val="VZT - VZT  Rekonštrukcia ..."/>
      <sheetName val="ZTI - ZTI  Rekonštrukcia ..."/>
      <sheetName val="SO05 - SO05  Oprava strec..."/>
      <sheetName val="SO06 - SO06  Výmena okien..."/>
      <sheetName val="SO07 - SO07  Oprava fasád..."/>
      <sheetName val="SO08 - SO08  Oprava vnúto..."/>
      <sheetName val="SO09 - SO09  Oprava vnúto..."/>
    </sheetNames>
    <sheetDataSet>
      <sheetData sheetId="0"/>
      <sheetData sheetId="1">
        <row r="33">
          <cell r="F33">
            <v>0</v>
          </cell>
          <cell r="J33">
            <v>0</v>
          </cell>
        </row>
        <row r="34">
          <cell r="F34">
            <v>0</v>
          </cell>
          <cell r="J34">
            <v>0</v>
          </cell>
        </row>
        <row r="35">
          <cell r="F35">
            <v>0</v>
          </cell>
          <cell r="J35">
            <v>0</v>
          </cell>
        </row>
        <row r="36">
          <cell r="F36">
            <v>0</v>
          </cell>
          <cell r="J36">
            <v>0</v>
          </cell>
        </row>
        <row r="37">
          <cell r="F37">
            <v>0</v>
          </cell>
        </row>
        <row r="121">
          <cell r="P121">
            <v>0</v>
          </cell>
        </row>
      </sheetData>
      <sheetData sheetId="2"/>
      <sheetData sheetId="3"/>
      <sheetData sheetId="4"/>
      <sheetData sheetId="5">
        <row r="33">
          <cell r="F33">
            <v>0</v>
          </cell>
          <cell r="J33">
            <v>0</v>
          </cell>
        </row>
        <row r="34">
          <cell r="F34">
            <v>0</v>
          </cell>
          <cell r="J34">
            <v>0</v>
          </cell>
        </row>
        <row r="35">
          <cell r="F35">
            <v>0</v>
          </cell>
          <cell r="J35">
            <v>0</v>
          </cell>
        </row>
        <row r="36">
          <cell r="F36">
            <v>0</v>
          </cell>
          <cell r="J36">
            <v>0</v>
          </cell>
        </row>
        <row r="37">
          <cell r="F37">
            <v>0</v>
          </cell>
        </row>
        <row r="120">
          <cell r="P120">
            <v>3699.3</v>
          </cell>
        </row>
      </sheetData>
      <sheetData sheetId="6">
        <row r="33">
          <cell r="F33">
            <v>0</v>
          </cell>
          <cell r="J33">
            <v>0</v>
          </cell>
        </row>
        <row r="34">
          <cell r="F34">
            <v>0</v>
          </cell>
          <cell r="J34">
            <v>0</v>
          </cell>
        </row>
        <row r="35">
          <cell r="F35">
            <v>0</v>
          </cell>
          <cell r="J35">
            <v>0</v>
          </cell>
        </row>
        <row r="36">
          <cell r="F36">
            <v>0</v>
          </cell>
          <cell r="J36">
            <v>0</v>
          </cell>
        </row>
        <row r="37">
          <cell r="F37">
            <v>0</v>
          </cell>
        </row>
        <row r="127">
          <cell r="P127">
            <v>1050.0085389999999</v>
          </cell>
        </row>
      </sheetData>
      <sheetData sheetId="7"/>
      <sheetData sheetId="8"/>
      <sheetData sheetId="9"/>
      <sheetData sheetId="10"/>
      <sheetData sheetId="11">
        <row r="33">
          <cell r="F33">
            <v>0</v>
          </cell>
          <cell r="J33">
            <v>0</v>
          </cell>
        </row>
        <row r="34">
          <cell r="F34">
            <v>0</v>
          </cell>
          <cell r="J34">
            <v>0</v>
          </cell>
        </row>
        <row r="35">
          <cell r="F35">
            <v>0</v>
          </cell>
          <cell r="J35">
            <v>0</v>
          </cell>
        </row>
        <row r="36">
          <cell r="F36">
            <v>0</v>
          </cell>
          <cell r="J36">
            <v>0</v>
          </cell>
        </row>
        <row r="37">
          <cell r="F37">
            <v>0</v>
          </cell>
        </row>
        <row r="128">
          <cell r="P128">
            <v>0</v>
          </cell>
        </row>
      </sheetData>
      <sheetData sheetId="12">
        <row r="33">
          <cell r="F33">
            <v>0</v>
          </cell>
          <cell r="J33">
            <v>0</v>
          </cell>
        </row>
        <row r="34">
          <cell r="F34">
            <v>0</v>
          </cell>
          <cell r="J34">
            <v>0</v>
          </cell>
        </row>
        <row r="35">
          <cell r="F35">
            <v>0</v>
          </cell>
          <cell r="J35">
            <v>0</v>
          </cell>
        </row>
        <row r="36">
          <cell r="F36">
            <v>0</v>
          </cell>
          <cell r="J36">
            <v>0</v>
          </cell>
        </row>
        <row r="37">
          <cell r="F37">
            <v>0</v>
          </cell>
        </row>
        <row r="127">
          <cell r="P127">
            <v>2165.5726018599998</v>
          </cell>
        </row>
      </sheetData>
      <sheetData sheetId="13">
        <row r="33">
          <cell r="F33">
            <v>0</v>
          </cell>
          <cell r="J33">
            <v>0</v>
          </cell>
        </row>
        <row r="34">
          <cell r="F34">
            <v>0</v>
          </cell>
          <cell r="J34">
            <v>0</v>
          </cell>
        </row>
        <row r="35">
          <cell r="F35">
            <v>0</v>
          </cell>
          <cell r="J35">
            <v>0</v>
          </cell>
        </row>
        <row r="36">
          <cell r="F36">
            <v>0</v>
          </cell>
          <cell r="J36">
            <v>0</v>
          </cell>
        </row>
        <row r="37">
          <cell r="F37">
            <v>0</v>
          </cell>
        </row>
        <row r="132">
          <cell r="P132">
            <v>7520.8756378200014</v>
          </cell>
        </row>
      </sheetData>
      <sheetData sheetId="14">
        <row r="33">
          <cell r="F33">
            <v>0</v>
          </cell>
          <cell r="J33">
            <v>0</v>
          </cell>
        </row>
        <row r="34">
          <cell r="F34">
            <v>0</v>
          </cell>
          <cell r="J34">
            <v>0</v>
          </cell>
        </row>
        <row r="35">
          <cell r="F35">
            <v>0</v>
          </cell>
          <cell r="J35">
            <v>0</v>
          </cell>
        </row>
        <row r="36">
          <cell r="F36">
            <v>0</v>
          </cell>
          <cell r="J36">
            <v>0</v>
          </cell>
        </row>
        <row r="37">
          <cell r="F37">
            <v>0</v>
          </cell>
        </row>
        <row r="132">
          <cell r="P132">
            <v>5681.5144818400004</v>
          </cell>
        </row>
      </sheetData>
      <sheetData sheetId="15">
        <row r="33">
          <cell r="F33">
            <v>0</v>
          </cell>
          <cell r="J33">
            <v>0</v>
          </cell>
        </row>
        <row r="34">
          <cell r="F34">
            <v>0</v>
          </cell>
          <cell r="J34">
            <v>0</v>
          </cell>
        </row>
        <row r="35">
          <cell r="F35">
            <v>0</v>
          </cell>
          <cell r="J35">
            <v>0</v>
          </cell>
        </row>
        <row r="36">
          <cell r="F36">
            <v>0</v>
          </cell>
          <cell r="J36">
            <v>0</v>
          </cell>
        </row>
        <row r="37">
          <cell r="F37">
            <v>0</v>
          </cell>
        </row>
        <row r="128">
          <cell r="P128">
            <v>1098.99170581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ácia stavby"/>
      <sheetName val="01 - ČASŤ 01"/>
      <sheetName val="02 - ČASŤ 02"/>
      <sheetName val="03 - ČASŤ 03"/>
      <sheetName val="04 - ČASŤ 04"/>
      <sheetName val="05 - ČASŤ 05 - DETSKÉ IHR..."/>
      <sheetName val="06 - ČASŤ 06 - VÝSADBA ST..."/>
      <sheetName val="07 - ČASŤ 07 - VEREJNÉ OS..."/>
      <sheetName val="08 - VEDĽAJŠIE ROZPOČTOVÉ..."/>
    </sheetNames>
    <sheetDataSet>
      <sheetData sheetId="0">
        <row r="10">
          <cell r="AN10" t="str">
            <v/>
          </cell>
        </row>
        <row r="11">
          <cell r="AN11" t="str">
            <v/>
          </cell>
        </row>
        <row r="13">
          <cell r="AN13" t="str">
            <v/>
          </cell>
        </row>
        <row r="14">
          <cell r="E14" t="str">
            <v xml:space="preserve"> </v>
          </cell>
          <cell r="AN14" t="str">
            <v/>
          </cell>
        </row>
        <row r="16">
          <cell r="AN16" t="str">
            <v/>
          </cell>
        </row>
        <row r="17">
          <cell r="AN17" t="str">
            <v/>
          </cell>
        </row>
        <row r="19">
          <cell r="AN19" t="str">
            <v/>
          </cell>
        </row>
        <row r="20">
          <cell r="AN20" t="str">
            <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ectro.sk/product_detail.php?id=177" TargetMode="External"/><Relationship Id="rId2" Type="http://schemas.openxmlformats.org/officeDocument/2006/relationships/hyperlink" Target="http://sectro.sk/product_detail.php?id=182" TargetMode="External"/><Relationship Id="rId1" Type="http://schemas.openxmlformats.org/officeDocument/2006/relationships/hyperlink" Target="http://sectro.sk/product_detail.php?id=185"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E9C3-ED23-4D3E-ABD9-6B51F777D247}">
  <sheetPr>
    <pageSetUpPr fitToPage="1"/>
  </sheetPr>
  <dimension ref="A1:CM141"/>
  <sheetViews>
    <sheetView showGridLines="0" tabSelected="1" view="pageBreakPreview" topLeftCell="A85" zoomScaleNormal="100" zoomScaleSheetLayoutView="100" workbookViewId="0">
      <selection activeCell="BI105" sqref="BI105"/>
    </sheetView>
  </sheetViews>
  <sheetFormatPr defaultColWidth="9.1796875" defaultRowHeight="10"/>
  <cols>
    <col min="1" max="1" width="7.1796875" style="46" customWidth="1"/>
    <col min="2" max="2" width="1.453125" style="46" customWidth="1"/>
    <col min="3" max="3" width="3.54296875" style="46" customWidth="1"/>
    <col min="4" max="33" width="2.1796875" style="46" customWidth="1"/>
    <col min="34" max="34" width="2.81640625" style="46" customWidth="1"/>
    <col min="35" max="35" width="27.1796875" style="46" customWidth="1"/>
    <col min="36" max="37" width="2.1796875" style="46" customWidth="1"/>
    <col min="38" max="38" width="7.1796875" style="46" customWidth="1"/>
    <col min="39" max="39" width="2.81640625" style="46" customWidth="1"/>
    <col min="40" max="40" width="11.453125" style="46" customWidth="1"/>
    <col min="41" max="41" width="6.453125" style="46" customWidth="1"/>
    <col min="42" max="42" width="3.54296875" style="46" customWidth="1"/>
    <col min="43" max="43" width="13.453125" style="46" hidden="1" customWidth="1"/>
    <col min="44" max="44" width="11.81640625" style="46" customWidth="1"/>
    <col min="45" max="47" width="22.1796875" style="46" hidden="1" customWidth="1"/>
    <col min="48" max="49" width="18.54296875" style="46" hidden="1" customWidth="1"/>
    <col min="50" max="51" width="21.453125" style="46" hidden="1" customWidth="1"/>
    <col min="52" max="52" width="18.54296875" style="46" hidden="1" customWidth="1"/>
    <col min="53" max="53" width="16.453125" style="46" hidden="1" customWidth="1"/>
    <col min="54" max="54" width="21.453125" style="46" hidden="1" customWidth="1"/>
    <col min="55" max="55" width="18.54296875" style="46" hidden="1" customWidth="1"/>
    <col min="56" max="56" width="16.453125" style="46" hidden="1" customWidth="1"/>
    <col min="57" max="57" width="12.54296875" style="46" customWidth="1"/>
    <col min="58" max="58" width="4.54296875" style="46" customWidth="1"/>
    <col min="59" max="16384" width="9.1796875" style="46"/>
  </cols>
  <sheetData>
    <row r="1" spans="1:74">
      <c r="A1" s="45"/>
      <c r="AZ1" s="45" t="s">
        <v>187</v>
      </c>
      <c r="BA1" s="45" t="s">
        <v>188</v>
      </c>
      <c r="BB1" s="45" t="s">
        <v>187</v>
      </c>
      <c r="BT1" s="45" t="s">
        <v>189</v>
      </c>
      <c r="BU1" s="45" t="s">
        <v>189</v>
      </c>
      <c r="BV1" s="45" t="s">
        <v>190</v>
      </c>
    </row>
    <row r="2" spans="1:74" ht="15.65" customHeight="1">
      <c r="AR2" s="1815"/>
      <c r="AS2" s="1816"/>
      <c r="AT2" s="1816"/>
      <c r="AU2" s="1816"/>
      <c r="AV2" s="1816"/>
      <c r="AW2" s="1816"/>
      <c r="AX2" s="1816"/>
      <c r="AY2" s="1816"/>
      <c r="AZ2" s="1816"/>
      <c r="BA2" s="1816"/>
      <c r="BB2" s="1816"/>
      <c r="BC2" s="1816"/>
      <c r="BD2" s="1816"/>
      <c r="BE2" s="1816"/>
      <c r="BS2" s="47"/>
      <c r="BT2" s="47"/>
    </row>
    <row r="3" spans="1:74" ht="7" customHeight="1">
      <c r="B3" s="48"/>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50"/>
      <c r="BS3" s="47"/>
      <c r="BT3" s="47"/>
    </row>
    <row r="4" spans="1:74" ht="25" customHeight="1">
      <c r="B4" s="50"/>
      <c r="D4" s="232" t="s">
        <v>12</v>
      </c>
      <c r="AR4" s="50"/>
      <c r="AS4" s="52" t="s">
        <v>193</v>
      </c>
      <c r="BS4" s="47"/>
    </row>
    <row r="5" spans="1:74" ht="12" customHeight="1">
      <c r="B5" s="50"/>
      <c r="D5" s="53" t="s">
        <v>194</v>
      </c>
      <c r="K5" s="1817"/>
      <c r="L5" s="1816"/>
      <c r="M5" s="1816"/>
      <c r="N5" s="1816"/>
      <c r="O5" s="1816"/>
      <c r="P5" s="1816"/>
      <c r="Q5" s="1816"/>
      <c r="R5" s="1816"/>
      <c r="S5" s="1816"/>
      <c r="T5" s="1816"/>
      <c r="U5" s="1816"/>
      <c r="V5" s="1816"/>
      <c r="W5" s="1816"/>
      <c r="X5" s="1816"/>
      <c r="Y5" s="1816"/>
      <c r="Z5" s="1816"/>
      <c r="AA5" s="1816"/>
      <c r="AB5" s="1816"/>
      <c r="AC5" s="1816"/>
      <c r="AD5" s="1816"/>
      <c r="AE5" s="1816"/>
      <c r="AF5" s="1816"/>
      <c r="AG5" s="1816"/>
      <c r="AH5" s="1816"/>
      <c r="AI5" s="1816"/>
      <c r="AJ5" s="1816"/>
      <c r="AK5" s="1816"/>
      <c r="AL5" s="1816"/>
      <c r="AM5" s="1816"/>
      <c r="AN5" s="1816"/>
      <c r="AO5" s="1816"/>
      <c r="AR5" s="50"/>
      <c r="BS5" s="47"/>
    </row>
    <row r="6" spans="1:74" ht="31" customHeight="1">
      <c r="B6" s="50"/>
      <c r="D6" s="81" t="s">
        <v>9</v>
      </c>
      <c r="E6" s="61"/>
      <c r="F6" s="61"/>
      <c r="G6" s="61"/>
      <c r="H6" s="61"/>
      <c r="I6" s="61"/>
      <c r="J6" s="61"/>
      <c r="K6" s="1825" t="s">
        <v>235</v>
      </c>
      <c r="L6" s="1826"/>
      <c r="M6" s="1826"/>
      <c r="N6" s="1826"/>
      <c r="O6" s="1826"/>
      <c r="P6" s="1826"/>
      <c r="Q6" s="1826"/>
      <c r="R6" s="1826"/>
      <c r="S6" s="1826"/>
      <c r="T6" s="1826"/>
      <c r="U6" s="1826"/>
      <c r="V6" s="1826"/>
      <c r="W6" s="1826"/>
      <c r="X6" s="1826"/>
      <c r="Y6" s="1826"/>
      <c r="Z6" s="1826"/>
      <c r="AA6" s="1826"/>
      <c r="AB6" s="1826"/>
      <c r="AC6" s="121"/>
      <c r="AD6" s="121"/>
      <c r="AE6" s="121"/>
      <c r="AF6" s="121"/>
      <c r="AG6" s="121"/>
      <c r="AH6" s="121"/>
      <c r="AI6" s="121"/>
      <c r="AJ6" s="121"/>
      <c r="AK6" s="121"/>
      <c r="AL6" s="121"/>
      <c r="AM6" s="121"/>
      <c r="AN6" s="121"/>
      <c r="AO6" s="121"/>
      <c r="AR6" s="50"/>
      <c r="BS6" s="47"/>
    </row>
    <row r="7" spans="1:74" ht="12" customHeight="1">
      <c r="B7" s="50"/>
      <c r="D7" s="54" t="s">
        <v>195</v>
      </c>
      <c r="K7" s="55" t="s">
        <v>187</v>
      </c>
      <c r="AK7" s="54" t="s">
        <v>196</v>
      </c>
      <c r="AN7" s="55" t="s">
        <v>187</v>
      </c>
      <c r="AR7" s="50"/>
      <c r="BS7" s="47"/>
    </row>
    <row r="8" spans="1:74" ht="12" customHeight="1">
      <c r="B8" s="50"/>
      <c r="D8" s="54" t="s">
        <v>0</v>
      </c>
      <c r="K8" s="228" t="s">
        <v>551</v>
      </c>
      <c r="AK8" s="54" t="s">
        <v>197</v>
      </c>
      <c r="AM8" s="1823"/>
      <c r="AN8" s="1824"/>
      <c r="AR8" s="50"/>
      <c r="BS8" s="47"/>
    </row>
    <row r="9" spans="1:74" ht="14.5" customHeight="1">
      <c r="B9" s="50"/>
      <c r="AR9" s="50"/>
      <c r="BS9" s="47"/>
    </row>
    <row r="10" spans="1:74" ht="12" customHeight="1">
      <c r="B10" s="50"/>
      <c r="D10" s="54" t="s">
        <v>4</v>
      </c>
      <c r="AK10" s="54" t="s">
        <v>1</v>
      </c>
      <c r="AN10" s="55" t="s">
        <v>187</v>
      </c>
      <c r="AR10" s="50"/>
      <c r="BS10" s="47"/>
    </row>
    <row r="11" spans="1:74" ht="18.649999999999999" customHeight="1">
      <c r="B11" s="50"/>
      <c r="E11" s="228" t="s">
        <v>552</v>
      </c>
      <c r="AK11" s="54" t="s">
        <v>198</v>
      </c>
      <c r="AN11" s="55" t="s">
        <v>187</v>
      </c>
      <c r="AR11" s="50"/>
      <c r="BS11" s="47"/>
    </row>
    <row r="12" spans="1:74" ht="7" customHeight="1">
      <c r="B12" s="50"/>
      <c r="AR12" s="50"/>
      <c r="BS12" s="47"/>
    </row>
    <row r="13" spans="1:74" ht="12" customHeight="1">
      <c r="B13" s="50"/>
      <c r="D13" s="54" t="s">
        <v>5</v>
      </c>
      <c r="AK13" s="54" t="s">
        <v>1</v>
      </c>
      <c r="AN13" s="55" t="s">
        <v>187</v>
      </c>
      <c r="AR13" s="50"/>
      <c r="BS13" s="47"/>
    </row>
    <row r="14" spans="1:74" ht="12.5">
      <c r="B14" s="50"/>
      <c r="E14" s="228" t="s">
        <v>199</v>
      </c>
      <c r="AK14" s="54" t="s">
        <v>198</v>
      </c>
      <c r="AN14" s="55" t="s">
        <v>187</v>
      </c>
      <c r="AR14" s="50"/>
      <c r="BS14" s="47"/>
    </row>
    <row r="15" spans="1:74" ht="7" customHeight="1">
      <c r="B15" s="50"/>
      <c r="AR15" s="50"/>
      <c r="BS15" s="47"/>
    </row>
    <row r="16" spans="1:74" ht="12" customHeight="1">
      <c r="B16" s="50"/>
      <c r="C16" s="122"/>
      <c r="D16" s="123" t="s">
        <v>6</v>
      </c>
      <c r="E16" s="122"/>
      <c r="AK16" s="54" t="s">
        <v>1</v>
      </c>
      <c r="AN16" s="55" t="s">
        <v>187</v>
      </c>
      <c r="AR16" s="50"/>
      <c r="BS16" s="47"/>
    </row>
    <row r="17" spans="1:71" ht="18.649999999999999" customHeight="1">
      <c r="B17" s="50"/>
      <c r="C17" s="122"/>
      <c r="D17" s="122"/>
      <c r="E17" s="227" t="s">
        <v>553</v>
      </c>
      <c r="F17" s="2"/>
      <c r="G17" s="2"/>
      <c r="H17" s="2"/>
      <c r="I17" s="2"/>
      <c r="J17" s="2"/>
      <c r="K17" s="2"/>
      <c r="L17" s="2"/>
      <c r="M17" s="4"/>
      <c r="N17" s="121"/>
      <c r="O17" s="121"/>
      <c r="P17" s="121"/>
      <c r="Q17" s="121"/>
      <c r="R17" s="121"/>
      <c r="S17" s="121"/>
      <c r="T17" s="121"/>
      <c r="U17" s="121"/>
      <c r="V17" s="121"/>
      <c r="W17" s="121"/>
      <c r="X17" s="121"/>
      <c r="Y17" s="121"/>
      <c r="Z17" s="121"/>
      <c r="AA17" s="121"/>
      <c r="AB17" s="121"/>
      <c r="AK17" s="54" t="s">
        <v>198</v>
      </c>
      <c r="AN17" s="55" t="s">
        <v>187</v>
      </c>
      <c r="AR17" s="50"/>
      <c r="BS17" s="47"/>
    </row>
    <row r="18" spans="1:71" ht="7" customHeight="1">
      <c r="B18" s="50"/>
      <c r="AR18" s="50"/>
      <c r="BS18" s="47"/>
    </row>
    <row r="19" spans="1:71" ht="12" customHeight="1">
      <c r="B19" s="50"/>
      <c r="D19" s="54" t="s">
        <v>200</v>
      </c>
      <c r="AK19" s="54" t="s">
        <v>1</v>
      </c>
      <c r="AN19" s="55" t="s">
        <v>187</v>
      </c>
      <c r="AR19" s="50"/>
      <c r="BS19" s="47"/>
    </row>
    <row r="20" spans="1:71" ht="18.649999999999999" customHeight="1">
      <c r="B20" s="50"/>
      <c r="E20" s="1827"/>
      <c r="F20" s="1828"/>
      <c r="G20" s="1828"/>
      <c r="H20" s="1828"/>
      <c r="I20" s="1828"/>
      <c r="J20" s="1828"/>
      <c r="K20" s="1828"/>
      <c r="L20" s="1828"/>
      <c r="M20" s="1828"/>
      <c r="N20" s="1828"/>
      <c r="O20" s="1828"/>
      <c r="P20" s="1828"/>
      <c r="Q20" s="1828"/>
      <c r="R20" s="1828"/>
      <c r="S20" s="1828"/>
      <c r="T20" s="1828"/>
      <c r="U20" s="1828"/>
      <c r="V20" s="1828"/>
      <c r="W20" s="1828"/>
      <c r="X20" s="1828"/>
      <c r="Y20" s="1828"/>
      <c r="Z20" s="1828"/>
      <c r="AA20" s="1828"/>
      <c r="AB20" s="1828"/>
      <c r="AC20" s="1828"/>
      <c r="AD20" s="1828"/>
      <c r="AE20" s="1828"/>
      <c r="AF20" s="1828"/>
      <c r="AG20" s="1828"/>
      <c r="AH20" s="1828"/>
      <c r="AI20" s="1828"/>
      <c r="AJ20" s="1828"/>
      <c r="AK20" s="54" t="s">
        <v>198</v>
      </c>
      <c r="AN20" s="55" t="s">
        <v>187</v>
      </c>
      <c r="AR20" s="50"/>
      <c r="BS20" s="47"/>
    </row>
    <row r="21" spans="1:71" ht="7" customHeight="1">
      <c r="B21" s="50"/>
      <c r="AR21" s="50"/>
    </row>
    <row r="22" spans="1:71" ht="12" customHeight="1">
      <c r="B22" s="50"/>
      <c r="D22" s="54" t="s">
        <v>201</v>
      </c>
      <c r="AR22" s="50"/>
    </row>
    <row r="23" spans="1:71" ht="50.15" customHeight="1">
      <c r="B23" s="50"/>
      <c r="E23" s="1818" t="s">
        <v>638</v>
      </c>
      <c r="F23" s="1818"/>
      <c r="G23" s="1818"/>
      <c r="H23" s="1818"/>
      <c r="I23" s="1818"/>
      <c r="J23" s="1818"/>
      <c r="K23" s="1818"/>
      <c r="L23" s="1818"/>
      <c r="M23" s="1818"/>
      <c r="N23" s="1818"/>
      <c r="O23" s="1818"/>
      <c r="P23" s="1818"/>
      <c r="Q23" s="1818"/>
      <c r="R23" s="1818"/>
      <c r="S23" s="1818"/>
      <c r="T23" s="1818"/>
      <c r="U23" s="1818"/>
      <c r="V23" s="1818"/>
      <c r="W23" s="1818"/>
      <c r="X23" s="1818"/>
      <c r="Y23" s="1818"/>
      <c r="Z23" s="1818"/>
      <c r="AA23" s="1818"/>
      <c r="AB23" s="1818"/>
      <c r="AC23" s="1818"/>
      <c r="AD23" s="1818"/>
      <c r="AE23" s="1818"/>
      <c r="AF23" s="1818"/>
      <c r="AG23" s="1818"/>
      <c r="AH23" s="1818"/>
      <c r="AI23" s="1818"/>
      <c r="AJ23" s="1818"/>
      <c r="AK23" s="1818"/>
      <c r="AL23" s="1818"/>
      <c r="AM23" s="1818"/>
      <c r="AN23" s="1818"/>
      <c r="AR23" s="50"/>
    </row>
    <row r="24" spans="1:71" ht="7" customHeight="1">
      <c r="B24" s="50"/>
      <c r="AR24" s="50"/>
    </row>
    <row r="25" spans="1:71" ht="7" customHeight="1">
      <c r="B25" s="50"/>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R25" s="50"/>
    </row>
    <row r="26" spans="1:71" s="61" customFormat="1" ht="26.15" customHeight="1">
      <c r="A26" s="57"/>
      <c r="B26" s="58"/>
      <c r="C26" s="57"/>
      <c r="D26" s="59" t="s">
        <v>11</v>
      </c>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1819">
        <f>ROUND(AG94,2)</f>
        <v>0</v>
      </c>
      <c r="AL26" s="1820"/>
      <c r="AM26" s="1820"/>
      <c r="AN26" s="1820"/>
      <c r="AO26" s="1820"/>
      <c r="AP26" s="57"/>
      <c r="AQ26" s="57"/>
      <c r="AR26" s="58"/>
      <c r="BE26" s="57"/>
    </row>
    <row r="27" spans="1:71" s="61" customFormat="1" ht="7" customHeight="1">
      <c r="A27" s="57"/>
      <c r="B27" s="58"/>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8"/>
      <c r="BE27" s="57"/>
    </row>
    <row r="28" spans="1:71" s="61" customFormat="1" ht="12.5">
      <c r="A28" s="57"/>
      <c r="B28" s="58"/>
      <c r="C28" s="57"/>
      <c r="D28" s="57"/>
      <c r="E28" s="57"/>
      <c r="F28" s="57"/>
      <c r="G28" s="57"/>
      <c r="H28" s="57"/>
      <c r="I28" s="57"/>
      <c r="J28" s="57"/>
      <c r="K28" s="57"/>
      <c r="L28" s="1821" t="s">
        <v>202</v>
      </c>
      <c r="M28" s="1821"/>
      <c r="N28" s="1821"/>
      <c r="O28" s="1821"/>
      <c r="P28" s="1821"/>
      <c r="Q28" s="57"/>
      <c r="R28" s="57"/>
      <c r="S28" s="57"/>
      <c r="T28" s="57"/>
      <c r="U28" s="57"/>
      <c r="V28" s="57"/>
      <c r="W28" s="1822" t="s">
        <v>203</v>
      </c>
      <c r="X28" s="1822"/>
      <c r="Y28" s="1822"/>
      <c r="Z28" s="1822"/>
      <c r="AA28" s="1822"/>
      <c r="AB28" s="1822"/>
      <c r="AC28" s="1822"/>
      <c r="AD28" s="1822"/>
      <c r="AE28" s="1822"/>
      <c r="AF28" s="57"/>
      <c r="AG28" s="57"/>
      <c r="AH28" s="57"/>
      <c r="AI28" s="57"/>
      <c r="AJ28" s="57"/>
      <c r="AK28" s="1822" t="s">
        <v>204</v>
      </c>
      <c r="AL28" s="1822"/>
      <c r="AM28" s="1822"/>
      <c r="AN28" s="1822"/>
      <c r="AO28" s="1822"/>
      <c r="AP28" s="57"/>
      <c r="AQ28" s="57"/>
      <c r="AR28" s="58"/>
      <c r="BE28" s="57"/>
    </row>
    <row r="29" spans="1:71" s="62" customFormat="1" ht="14.5" customHeight="1">
      <c r="B29" s="63"/>
      <c r="D29" s="54" t="s">
        <v>2</v>
      </c>
      <c r="F29" s="54" t="s">
        <v>205</v>
      </c>
      <c r="L29" s="1812">
        <v>0.2</v>
      </c>
      <c r="M29" s="1813"/>
      <c r="N29" s="1813"/>
      <c r="O29" s="1813"/>
      <c r="P29" s="1813"/>
      <c r="W29" s="1814">
        <f>AK26</f>
        <v>0</v>
      </c>
      <c r="X29" s="1813"/>
      <c r="Y29" s="1813"/>
      <c r="Z29" s="1813"/>
      <c r="AA29" s="1813"/>
      <c r="AB29" s="1813"/>
      <c r="AC29" s="1813"/>
      <c r="AD29" s="1813"/>
      <c r="AE29" s="1813"/>
      <c r="AK29" s="1814">
        <f>ROUND(W29*0.2, 2)</f>
        <v>0</v>
      </c>
      <c r="AL29" s="1813"/>
      <c r="AM29" s="1813"/>
      <c r="AN29" s="1813"/>
      <c r="AO29" s="1813"/>
      <c r="AR29" s="63"/>
    </row>
    <row r="30" spans="1:71" s="62" customFormat="1" ht="14.5" customHeight="1">
      <c r="B30" s="63"/>
      <c r="F30" s="54" t="s">
        <v>206</v>
      </c>
      <c r="L30" s="1812">
        <v>0.2</v>
      </c>
      <c r="M30" s="1813"/>
      <c r="N30" s="1813"/>
      <c r="O30" s="1813"/>
      <c r="P30" s="1813"/>
      <c r="W30" s="1814">
        <v>0</v>
      </c>
      <c r="X30" s="1813"/>
      <c r="Y30" s="1813"/>
      <c r="Z30" s="1813"/>
      <c r="AA30" s="1813"/>
      <c r="AB30" s="1813"/>
      <c r="AC30" s="1813"/>
      <c r="AD30" s="1813"/>
      <c r="AE30" s="1813"/>
      <c r="AK30" s="1814">
        <f>ROUND(W30*1.2, 2)</f>
        <v>0</v>
      </c>
      <c r="AL30" s="1813"/>
      <c r="AM30" s="1813"/>
      <c r="AN30" s="1813"/>
      <c r="AO30" s="1813"/>
      <c r="AR30" s="63"/>
    </row>
    <row r="31" spans="1:71" s="62" customFormat="1" ht="14.5" hidden="1" customHeight="1">
      <c r="B31" s="63"/>
      <c r="F31" s="54" t="s">
        <v>207</v>
      </c>
      <c r="L31" s="1812">
        <v>0.2</v>
      </c>
      <c r="M31" s="1813"/>
      <c r="N31" s="1813"/>
      <c r="O31" s="1813"/>
      <c r="P31" s="1813"/>
      <c r="W31" s="1814" t="e">
        <f>ROUND(BB94, 2)</f>
        <v>#REF!</v>
      </c>
      <c r="X31" s="1813"/>
      <c r="Y31" s="1813"/>
      <c r="Z31" s="1813"/>
      <c r="AA31" s="1813"/>
      <c r="AB31" s="1813"/>
      <c r="AC31" s="1813"/>
      <c r="AD31" s="1813"/>
      <c r="AE31" s="1813"/>
      <c r="AK31" s="1814">
        <v>0</v>
      </c>
      <c r="AL31" s="1813"/>
      <c r="AM31" s="1813"/>
      <c r="AN31" s="1813"/>
      <c r="AO31" s="1813"/>
      <c r="AR31" s="63"/>
    </row>
    <row r="32" spans="1:71" s="62" customFormat="1" ht="14.5" hidden="1" customHeight="1">
      <c r="B32" s="63"/>
      <c r="F32" s="54" t="s">
        <v>208</v>
      </c>
      <c r="L32" s="1812">
        <v>0.2</v>
      </c>
      <c r="M32" s="1813"/>
      <c r="N32" s="1813"/>
      <c r="O32" s="1813"/>
      <c r="P32" s="1813"/>
      <c r="W32" s="1814" t="e">
        <f>ROUND(BC94, 2)</f>
        <v>#REF!</v>
      </c>
      <c r="X32" s="1813"/>
      <c r="Y32" s="1813"/>
      <c r="Z32" s="1813"/>
      <c r="AA32" s="1813"/>
      <c r="AB32" s="1813"/>
      <c r="AC32" s="1813"/>
      <c r="AD32" s="1813"/>
      <c r="AE32" s="1813"/>
      <c r="AK32" s="1814">
        <v>0</v>
      </c>
      <c r="AL32" s="1813"/>
      <c r="AM32" s="1813"/>
      <c r="AN32" s="1813"/>
      <c r="AO32" s="1813"/>
      <c r="AR32" s="63"/>
    </row>
    <row r="33" spans="1:57" s="62" customFormat="1" ht="14.5" hidden="1" customHeight="1">
      <c r="B33" s="63"/>
      <c r="F33" s="54" t="s">
        <v>209</v>
      </c>
      <c r="L33" s="1812">
        <v>0</v>
      </c>
      <c r="M33" s="1813"/>
      <c r="N33" s="1813"/>
      <c r="O33" s="1813"/>
      <c r="P33" s="1813"/>
      <c r="W33" s="1814" t="e">
        <f>ROUND(BD94, 2)</f>
        <v>#REF!</v>
      </c>
      <c r="X33" s="1813"/>
      <c r="Y33" s="1813"/>
      <c r="Z33" s="1813"/>
      <c r="AA33" s="1813"/>
      <c r="AB33" s="1813"/>
      <c r="AC33" s="1813"/>
      <c r="AD33" s="1813"/>
      <c r="AE33" s="1813"/>
      <c r="AK33" s="1814">
        <v>0</v>
      </c>
      <c r="AL33" s="1813"/>
      <c r="AM33" s="1813"/>
      <c r="AN33" s="1813"/>
      <c r="AO33" s="1813"/>
      <c r="AR33" s="63"/>
    </row>
    <row r="34" spans="1:57" s="61" customFormat="1" ht="7" customHeight="1">
      <c r="A34" s="57"/>
      <c r="B34" s="58"/>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8"/>
      <c r="BE34" s="57"/>
    </row>
    <row r="35" spans="1:57" s="61" customFormat="1" ht="26.15" customHeight="1">
      <c r="A35" s="57"/>
      <c r="B35" s="58"/>
      <c r="C35" s="64"/>
      <c r="D35" s="65" t="s">
        <v>8</v>
      </c>
      <c r="E35" s="66"/>
      <c r="F35" s="66"/>
      <c r="G35" s="66"/>
      <c r="H35" s="66"/>
      <c r="I35" s="66"/>
      <c r="J35" s="66"/>
      <c r="K35" s="66"/>
      <c r="L35" s="66"/>
      <c r="M35" s="66"/>
      <c r="N35" s="66"/>
      <c r="O35" s="66"/>
      <c r="P35" s="66"/>
      <c r="Q35" s="66"/>
      <c r="R35" s="66"/>
      <c r="S35" s="66"/>
      <c r="T35" s="67" t="s">
        <v>210</v>
      </c>
      <c r="U35" s="66"/>
      <c r="V35" s="66"/>
      <c r="W35" s="66"/>
      <c r="X35" s="1829" t="s">
        <v>7</v>
      </c>
      <c r="Y35" s="1830"/>
      <c r="Z35" s="1830"/>
      <c r="AA35" s="1830"/>
      <c r="AB35" s="1830"/>
      <c r="AC35" s="66"/>
      <c r="AD35" s="66"/>
      <c r="AE35" s="66"/>
      <c r="AF35" s="66"/>
      <c r="AG35" s="66"/>
      <c r="AH35" s="66"/>
      <c r="AI35" s="66"/>
      <c r="AJ35" s="66"/>
      <c r="AK35" s="1831">
        <f>SUM(AK26:AO30)</f>
        <v>0</v>
      </c>
      <c r="AL35" s="1830"/>
      <c r="AM35" s="1830"/>
      <c r="AN35" s="1830"/>
      <c r="AO35" s="1832"/>
      <c r="AP35" s="64"/>
      <c r="AQ35" s="64"/>
      <c r="AR35" s="1646"/>
      <c r="BE35" s="1657"/>
    </row>
    <row r="36" spans="1:57" s="61" customFormat="1" ht="7" customHeight="1">
      <c r="A36" s="57"/>
      <c r="B36" s="58"/>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8"/>
      <c r="BE36" s="57"/>
    </row>
    <row r="37" spans="1:57" s="61" customFormat="1" ht="14.5" customHeight="1">
      <c r="A37" s="57"/>
      <c r="B37" s="58"/>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8"/>
      <c r="BE37" s="57"/>
    </row>
    <row r="38" spans="1:57" ht="14.5" customHeight="1">
      <c r="B38" s="50"/>
      <c r="AR38" s="50"/>
    </row>
    <row r="39" spans="1:57" ht="14.5" customHeight="1">
      <c r="B39" s="50"/>
      <c r="AR39" s="50"/>
    </row>
    <row r="40" spans="1:57" ht="14.5" customHeight="1">
      <c r="B40" s="50"/>
      <c r="AR40" s="50"/>
    </row>
    <row r="41" spans="1:57" ht="14.5" customHeight="1">
      <c r="B41" s="50"/>
      <c r="AR41" s="50"/>
    </row>
    <row r="42" spans="1:57" ht="14.5" customHeight="1">
      <c r="B42" s="50"/>
      <c r="AR42" s="50"/>
    </row>
    <row r="43" spans="1:57" ht="14.5" customHeight="1">
      <c r="B43" s="50"/>
      <c r="AR43" s="50"/>
    </row>
    <row r="44" spans="1:57" ht="14.5" customHeight="1">
      <c r="B44" s="50"/>
      <c r="AR44" s="50"/>
    </row>
    <row r="45" spans="1:57" ht="14.5" customHeight="1">
      <c r="B45" s="50"/>
      <c r="AR45" s="50"/>
    </row>
    <row r="46" spans="1:57" ht="14.5" customHeight="1">
      <c r="B46" s="50"/>
      <c r="AR46" s="50"/>
    </row>
    <row r="47" spans="1:57" ht="14.5" customHeight="1">
      <c r="B47" s="50"/>
      <c r="AR47" s="50"/>
    </row>
    <row r="48" spans="1:57" ht="14.5" customHeight="1">
      <c r="B48" s="50"/>
      <c r="AR48" s="50"/>
    </row>
    <row r="49" spans="1:57" s="61" customFormat="1" ht="14.5" customHeight="1">
      <c r="B49" s="68"/>
      <c r="D49" s="69" t="s">
        <v>14</v>
      </c>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69" t="s">
        <v>211</v>
      </c>
      <c r="AI49" s="70"/>
      <c r="AJ49" s="70"/>
      <c r="AK49" s="70"/>
      <c r="AL49" s="70"/>
      <c r="AM49" s="70"/>
      <c r="AN49" s="70"/>
      <c r="AO49" s="70"/>
      <c r="AR49" s="68"/>
    </row>
    <row r="50" spans="1:57">
      <c r="B50" s="50"/>
      <c r="AR50" s="50"/>
    </row>
    <row r="51" spans="1:57">
      <c r="B51" s="50"/>
      <c r="AR51" s="50"/>
    </row>
    <row r="52" spans="1:57">
      <c r="B52" s="50"/>
      <c r="AR52" s="50"/>
    </row>
    <row r="53" spans="1:57">
      <c r="B53" s="50"/>
      <c r="AR53" s="50"/>
    </row>
    <row r="54" spans="1:57">
      <c r="B54" s="50"/>
      <c r="AR54" s="50"/>
    </row>
    <row r="55" spans="1:57">
      <c r="B55" s="50"/>
      <c r="AR55" s="50"/>
    </row>
    <row r="56" spans="1:57">
      <c r="B56" s="50"/>
      <c r="AR56" s="50"/>
    </row>
    <row r="57" spans="1:57">
      <c r="B57" s="50"/>
      <c r="AR57" s="50"/>
    </row>
    <row r="58" spans="1:57">
      <c r="B58" s="50"/>
      <c r="AR58" s="50"/>
    </row>
    <row r="59" spans="1:57">
      <c r="B59" s="50"/>
      <c r="AR59" s="50"/>
    </row>
    <row r="60" spans="1:57" s="61" customFormat="1" ht="12.5">
      <c r="A60" s="57"/>
      <c r="B60" s="58"/>
      <c r="C60" s="57"/>
      <c r="D60" s="71" t="s">
        <v>212</v>
      </c>
      <c r="E60" s="60"/>
      <c r="F60" s="60"/>
      <c r="G60" s="60"/>
      <c r="H60" s="60"/>
      <c r="I60" s="60"/>
      <c r="J60" s="60"/>
      <c r="K60" s="60"/>
      <c r="L60" s="60"/>
      <c r="M60" s="60"/>
      <c r="N60" s="60"/>
      <c r="O60" s="60"/>
      <c r="P60" s="60"/>
      <c r="Q60" s="60"/>
      <c r="R60" s="60"/>
      <c r="S60" s="60"/>
      <c r="T60" s="60"/>
      <c r="U60" s="60"/>
      <c r="V60" s="71" t="s">
        <v>26</v>
      </c>
      <c r="W60" s="60"/>
      <c r="X60" s="60"/>
      <c r="Y60" s="60"/>
      <c r="Z60" s="60"/>
      <c r="AA60" s="60"/>
      <c r="AB60" s="60"/>
      <c r="AC60" s="60"/>
      <c r="AD60" s="60"/>
      <c r="AE60" s="60"/>
      <c r="AF60" s="60"/>
      <c r="AG60" s="60"/>
      <c r="AH60" s="71" t="s">
        <v>212</v>
      </c>
      <c r="AI60" s="60"/>
      <c r="AJ60" s="60"/>
      <c r="AK60" s="60"/>
      <c r="AL60" s="60"/>
      <c r="AM60" s="71" t="s">
        <v>26</v>
      </c>
      <c r="AN60" s="60"/>
      <c r="AO60" s="60"/>
      <c r="AP60" s="57"/>
      <c r="AQ60" s="57"/>
      <c r="AR60" s="58"/>
      <c r="BE60" s="57"/>
    </row>
    <row r="61" spans="1:57">
      <c r="B61" s="50"/>
      <c r="AR61" s="50"/>
    </row>
    <row r="62" spans="1:57">
      <c r="B62" s="50"/>
      <c r="AR62" s="50"/>
    </row>
    <row r="63" spans="1:57">
      <c r="B63" s="50"/>
      <c r="AR63" s="50"/>
    </row>
    <row r="64" spans="1:57" s="61" customFormat="1" ht="13">
      <c r="A64" s="57"/>
      <c r="B64" s="58"/>
      <c r="C64" s="57"/>
      <c r="D64" s="69" t="s">
        <v>13</v>
      </c>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69" t="s">
        <v>15</v>
      </c>
      <c r="AI64" s="72"/>
      <c r="AJ64" s="72"/>
      <c r="AK64" s="72"/>
      <c r="AL64" s="72"/>
      <c r="AM64" s="72"/>
      <c r="AN64" s="72"/>
      <c r="AO64" s="72"/>
      <c r="AP64" s="57"/>
      <c r="AQ64" s="57"/>
      <c r="AR64" s="58"/>
      <c r="BE64" s="57"/>
    </row>
    <row r="65" spans="1:57">
      <c r="B65" s="50"/>
      <c r="AR65" s="50"/>
    </row>
    <row r="66" spans="1:57">
      <c r="B66" s="50"/>
      <c r="AR66" s="50"/>
    </row>
    <row r="67" spans="1:57">
      <c r="B67" s="50"/>
      <c r="AR67" s="50"/>
    </row>
    <row r="68" spans="1:57">
      <c r="B68" s="50"/>
      <c r="AR68" s="50"/>
    </row>
    <row r="69" spans="1:57">
      <c r="B69" s="50"/>
      <c r="AR69" s="50"/>
    </row>
    <row r="70" spans="1:57">
      <c r="B70" s="50"/>
      <c r="AR70" s="50"/>
    </row>
    <row r="71" spans="1:57">
      <c r="B71" s="50"/>
      <c r="AR71" s="50"/>
    </row>
    <row r="72" spans="1:57">
      <c r="B72" s="50"/>
      <c r="AR72" s="50"/>
    </row>
    <row r="73" spans="1:57">
      <c r="B73" s="50"/>
      <c r="AR73" s="50"/>
    </row>
    <row r="74" spans="1:57">
      <c r="B74" s="50"/>
      <c r="AR74" s="50"/>
    </row>
    <row r="75" spans="1:57" s="61" customFormat="1" ht="12.5">
      <c r="A75" s="57"/>
      <c r="B75" s="58"/>
      <c r="C75" s="57"/>
      <c r="D75" s="71" t="s">
        <v>212</v>
      </c>
      <c r="E75" s="60"/>
      <c r="F75" s="60"/>
      <c r="G75" s="60"/>
      <c r="H75" s="60"/>
      <c r="I75" s="60"/>
      <c r="J75" s="60"/>
      <c r="K75" s="60"/>
      <c r="L75" s="60"/>
      <c r="M75" s="60"/>
      <c r="N75" s="60"/>
      <c r="O75" s="60"/>
      <c r="P75" s="60"/>
      <c r="Q75" s="60"/>
      <c r="R75" s="60"/>
      <c r="S75" s="60"/>
      <c r="T75" s="60"/>
      <c r="U75" s="60"/>
      <c r="V75" s="71" t="s">
        <v>26</v>
      </c>
      <c r="W75" s="60"/>
      <c r="X75" s="60"/>
      <c r="Y75" s="60"/>
      <c r="Z75" s="60"/>
      <c r="AA75" s="60"/>
      <c r="AB75" s="60"/>
      <c r="AC75" s="60"/>
      <c r="AD75" s="60"/>
      <c r="AE75" s="60"/>
      <c r="AF75" s="60"/>
      <c r="AG75" s="60"/>
      <c r="AH75" s="71" t="s">
        <v>212</v>
      </c>
      <c r="AI75" s="60"/>
      <c r="AJ75" s="60"/>
      <c r="AK75" s="60"/>
      <c r="AL75" s="60"/>
      <c r="AM75" s="71" t="s">
        <v>26</v>
      </c>
      <c r="AN75" s="60"/>
      <c r="AO75" s="60"/>
      <c r="AP75" s="57"/>
      <c r="AQ75" s="57"/>
      <c r="AR75" s="58"/>
      <c r="BE75" s="57"/>
    </row>
    <row r="76" spans="1:57" s="61" customFormat="1">
      <c r="A76" s="57"/>
      <c r="B76" s="58"/>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8"/>
      <c r="BE76" s="57"/>
    </row>
    <row r="77" spans="1:57" s="61" customFormat="1" ht="7" customHeight="1">
      <c r="A77" s="57"/>
      <c r="B77" s="73"/>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58"/>
      <c r="BE77" s="57"/>
    </row>
    <row r="81" spans="1:91" s="61" customFormat="1" ht="7" customHeight="1">
      <c r="A81" s="57"/>
      <c r="B81" s="75"/>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58"/>
      <c r="BE81" s="57"/>
    </row>
    <row r="82" spans="1:91" s="61" customFormat="1" ht="25" customHeight="1">
      <c r="A82" s="57"/>
      <c r="B82" s="58"/>
      <c r="C82" s="51" t="s">
        <v>213</v>
      </c>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8"/>
      <c r="BE82" s="57"/>
    </row>
    <row r="83" spans="1:91" s="61" customFormat="1" ht="7" customHeight="1">
      <c r="A83" s="57"/>
      <c r="B83" s="58"/>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8"/>
      <c r="BE83" s="57"/>
    </row>
    <row r="84" spans="1:91" s="77" customFormat="1" ht="12" customHeight="1">
      <c r="B84" s="78"/>
      <c r="C84" s="54" t="s">
        <v>194</v>
      </c>
      <c r="AR84" s="78"/>
    </row>
    <row r="85" spans="1:91" s="79" customFormat="1" ht="37" customHeight="1">
      <c r="B85" s="80"/>
      <c r="C85" s="81" t="s">
        <v>9</v>
      </c>
      <c r="L85" s="1833" t="str">
        <f>K6</f>
        <v>Šport aréna Malacky</v>
      </c>
      <c r="M85" s="1834"/>
      <c r="N85" s="1834"/>
      <c r="O85" s="1834"/>
      <c r="P85" s="1834"/>
      <c r="Q85" s="1834"/>
      <c r="R85" s="1834"/>
      <c r="S85" s="1834"/>
      <c r="T85" s="1834"/>
      <c r="U85" s="1834"/>
      <c r="V85" s="1834"/>
      <c r="W85" s="1834"/>
      <c r="X85" s="1834"/>
      <c r="Y85" s="1834"/>
      <c r="Z85" s="1834"/>
      <c r="AA85" s="1834"/>
      <c r="AB85" s="1834"/>
      <c r="AC85" s="1834"/>
      <c r="AD85" s="1834"/>
      <c r="AE85" s="1834"/>
      <c r="AF85" s="1834"/>
      <c r="AG85" s="1834"/>
      <c r="AH85" s="1834"/>
      <c r="AI85" s="1834"/>
      <c r="AJ85" s="1834"/>
      <c r="AK85" s="1834"/>
      <c r="AL85" s="1834"/>
      <c r="AM85" s="1834"/>
      <c r="AN85" s="1834"/>
      <c r="AO85" s="1834"/>
      <c r="AR85" s="80"/>
    </row>
    <row r="86" spans="1:91" s="61" customFormat="1" ht="7" customHeight="1">
      <c r="A86" s="57"/>
      <c r="B86" s="58"/>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8"/>
      <c r="BE86" s="57"/>
    </row>
    <row r="87" spans="1:91" s="61" customFormat="1" ht="12" customHeight="1">
      <c r="A87" s="57"/>
      <c r="B87" s="58"/>
      <c r="C87" s="54" t="s">
        <v>0</v>
      </c>
      <c r="D87" s="57"/>
      <c r="E87" s="57"/>
      <c r="F87" s="57"/>
      <c r="G87" s="57"/>
      <c r="H87" s="57"/>
      <c r="I87" s="57"/>
      <c r="J87" s="57"/>
      <c r="K87" s="57"/>
      <c r="L87" s="82" t="str">
        <f>IF(K8="","",K8)</f>
        <v>Malacky, p.č. 3258/39, 3258/42, 3270/3, 3271/1</v>
      </c>
      <c r="M87" s="57"/>
      <c r="N87" s="57"/>
      <c r="O87" s="57"/>
      <c r="P87" s="57"/>
      <c r="Q87" s="57"/>
      <c r="R87" s="57"/>
      <c r="S87" s="57"/>
      <c r="T87" s="57"/>
      <c r="U87" s="57"/>
      <c r="V87" s="57"/>
      <c r="W87" s="57"/>
      <c r="X87" s="57"/>
      <c r="Y87" s="57"/>
      <c r="Z87" s="57"/>
      <c r="AA87" s="57"/>
      <c r="AB87" s="57"/>
      <c r="AC87" s="57"/>
      <c r="AD87" s="57"/>
      <c r="AE87" s="57"/>
      <c r="AF87" s="57"/>
      <c r="AG87" s="57"/>
      <c r="AH87" s="57"/>
      <c r="AI87" s="54" t="s">
        <v>197</v>
      </c>
      <c r="AJ87" s="1775"/>
      <c r="AK87" s="1776"/>
      <c r="AL87" s="1776"/>
      <c r="AM87" s="1776"/>
      <c r="AN87" s="1776"/>
      <c r="AO87" s="57"/>
      <c r="AP87" s="57"/>
      <c r="AQ87" s="57"/>
      <c r="AR87" s="58"/>
      <c r="BE87" s="57"/>
    </row>
    <row r="88" spans="1:91" s="61" customFormat="1" ht="7" customHeight="1">
      <c r="A88" s="57"/>
      <c r="B88" s="58"/>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8"/>
      <c r="BE88" s="57"/>
    </row>
    <row r="89" spans="1:91" s="61" customFormat="1" ht="49.5" customHeight="1">
      <c r="A89" s="57"/>
      <c r="B89" s="58"/>
      <c r="C89" s="54" t="s">
        <v>4</v>
      </c>
      <c r="D89" s="57"/>
      <c r="E89" s="57"/>
      <c r="F89" s="57"/>
      <c r="G89" s="57"/>
      <c r="H89" s="57"/>
      <c r="I89" s="57"/>
      <c r="J89" s="57"/>
      <c r="K89" s="57"/>
      <c r="L89" s="77" t="str">
        <f>IF(E11= "","",E11)</f>
        <v>Šport aréna Malacky, s.r.o., Sasinkova 901/2, 901 01 Malacky</v>
      </c>
      <c r="M89" s="57"/>
      <c r="N89" s="57"/>
      <c r="O89" s="57"/>
      <c r="P89" s="57"/>
      <c r="Q89" s="57"/>
      <c r="R89" s="57"/>
      <c r="S89" s="57"/>
      <c r="T89" s="57"/>
      <c r="U89" s="57"/>
      <c r="V89" s="57"/>
      <c r="W89" s="57"/>
      <c r="X89" s="57"/>
      <c r="Y89" s="57"/>
      <c r="Z89" s="57"/>
      <c r="AA89" s="57"/>
      <c r="AB89" s="57"/>
      <c r="AC89" s="57"/>
      <c r="AD89" s="57"/>
      <c r="AE89" s="57"/>
      <c r="AF89" s="57"/>
      <c r="AG89" s="57"/>
      <c r="AH89" s="57"/>
      <c r="AI89" s="54" t="s">
        <v>6</v>
      </c>
      <c r="AJ89" s="1835" t="str">
        <f>IF(E17="","",E17)</f>
        <v>CITYPROJEKT, s.r.o., Adámiho 3, 841 05 Bratislava</v>
      </c>
      <c r="AK89" s="1836"/>
      <c r="AL89" s="1836"/>
      <c r="AM89" s="1836"/>
      <c r="AN89" s="1836"/>
      <c r="AO89" s="1836"/>
      <c r="AP89" s="1836"/>
      <c r="AQ89" s="57"/>
      <c r="AR89" s="58"/>
      <c r="AS89" s="1801" t="s">
        <v>214</v>
      </c>
      <c r="AT89" s="1802"/>
      <c r="AU89" s="83"/>
      <c r="AV89" s="83"/>
      <c r="AW89" s="83"/>
      <c r="AX89" s="83"/>
      <c r="AY89" s="83"/>
      <c r="AZ89" s="83"/>
      <c r="BA89" s="83"/>
      <c r="BB89" s="83"/>
      <c r="BC89" s="83"/>
      <c r="BD89" s="84"/>
      <c r="BE89" s="57"/>
    </row>
    <row r="90" spans="1:91" s="61" customFormat="1" ht="49.9" customHeight="1">
      <c r="A90" s="57"/>
      <c r="B90" s="58"/>
      <c r="C90" s="54" t="s">
        <v>5</v>
      </c>
      <c r="D90" s="57"/>
      <c r="E90" s="57"/>
      <c r="F90" s="57"/>
      <c r="G90" s="57"/>
      <c r="H90" s="57"/>
      <c r="I90" s="57"/>
      <c r="J90" s="57"/>
      <c r="K90" s="57"/>
      <c r="L90" s="77" t="str">
        <f>IF(E14="","",E14)</f>
        <v>podľa výberového konania</v>
      </c>
      <c r="M90" s="57"/>
      <c r="N90" s="57"/>
      <c r="O90" s="57"/>
      <c r="P90" s="57"/>
      <c r="Q90" s="57"/>
      <c r="R90" s="57"/>
      <c r="S90" s="57"/>
      <c r="T90" s="57"/>
      <c r="U90" s="57"/>
      <c r="V90" s="57"/>
      <c r="W90" s="57"/>
      <c r="X90" s="57"/>
      <c r="Y90" s="57"/>
      <c r="Z90" s="57"/>
      <c r="AA90" s="57"/>
      <c r="AB90" s="57"/>
      <c r="AC90" s="57"/>
      <c r="AD90" s="57"/>
      <c r="AE90" s="57"/>
      <c r="AF90" s="57"/>
      <c r="AG90" s="57"/>
      <c r="AH90" s="57"/>
      <c r="AI90" s="54" t="s">
        <v>200</v>
      </c>
      <c r="AJ90" s="1835" t="str">
        <f>IF(E20="","",E20)</f>
        <v/>
      </c>
      <c r="AK90" s="1836"/>
      <c r="AL90" s="1836"/>
      <c r="AM90" s="1836"/>
      <c r="AN90" s="1836"/>
      <c r="AO90" s="1836"/>
      <c r="AP90" s="1836"/>
      <c r="AQ90" s="57"/>
      <c r="AR90" s="58"/>
      <c r="AS90" s="1803"/>
      <c r="AT90" s="1804"/>
      <c r="AU90" s="85"/>
      <c r="AV90" s="85"/>
      <c r="AW90" s="85"/>
      <c r="AX90" s="85"/>
      <c r="AY90" s="85"/>
      <c r="AZ90" s="85"/>
      <c r="BA90" s="85"/>
      <c r="BB90" s="85"/>
      <c r="BC90" s="85"/>
      <c r="BD90" s="86"/>
      <c r="BE90" s="57"/>
    </row>
    <row r="91" spans="1:91" s="61" customFormat="1" ht="11.15" customHeight="1">
      <c r="A91" s="57"/>
      <c r="B91" s="58"/>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8"/>
      <c r="AS91" s="1803"/>
      <c r="AT91" s="1804"/>
      <c r="AU91" s="85"/>
      <c r="AV91" s="85"/>
      <c r="AW91" s="85"/>
      <c r="AX91" s="85"/>
      <c r="AY91" s="85"/>
      <c r="AZ91" s="85"/>
      <c r="BA91" s="85"/>
      <c r="BB91" s="85"/>
      <c r="BC91" s="85"/>
      <c r="BD91" s="86"/>
      <c r="BE91" s="57"/>
    </row>
    <row r="92" spans="1:91" s="61" customFormat="1" ht="29.25" customHeight="1">
      <c r="A92" s="57"/>
      <c r="B92" s="58"/>
      <c r="C92" s="1805" t="s">
        <v>10</v>
      </c>
      <c r="D92" s="1806"/>
      <c r="E92" s="1806"/>
      <c r="F92" s="1806"/>
      <c r="G92" s="1806"/>
      <c r="H92" s="87"/>
      <c r="I92" s="1807" t="s">
        <v>28</v>
      </c>
      <c r="J92" s="1806"/>
      <c r="K92" s="1806"/>
      <c r="L92" s="1806"/>
      <c r="M92" s="1806"/>
      <c r="N92" s="1806"/>
      <c r="O92" s="1806"/>
      <c r="P92" s="1806"/>
      <c r="Q92" s="1806"/>
      <c r="R92" s="1806"/>
      <c r="S92" s="1806"/>
      <c r="T92" s="1806"/>
      <c r="U92" s="1806"/>
      <c r="V92" s="1806"/>
      <c r="W92" s="1806"/>
      <c r="X92" s="1806"/>
      <c r="Y92" s="1806"/>
      <c r="Z92" s="1806"/>
      <c r="AA92" s="1806"/>
      <c r="AB92" s="1806"/>
      <c r="AC92" s="1806"/>
      <c r="AD92" s="1806"/>
      <c r="AE92" s="1806"/>
      <c r="AF92" s="1806"/>
      <c r="AG92" s="1808" t="s">
        <v>215</v>
      </c>
      <c r="AH92" s="1806"/>
      <c r="AI92" s="1806"/>
      <c r="AJ92" s="1806"/>
      <c r="AK92" s="1806"/>
      <c r="AL92" s="1806"/>
      <c r="AM92" s="1806"/>
      <c r="AN92" s="1807" t="s">
        <v>216</v>
      </c>
      <c r="AO92" s="1806"/>
      <c r="AP92" s="1809"/>
      <c r="AQ92" s="88" t="s">
        <v>217</v>
      </c>
      <c r="AR92" s="58"/>
      <c r="AS92" s="89" t="s">
        <v>218</v>
      </c>
      <c r="AT92" s="90" t="s">
        <v>219</v>
      </c>
      <c r="AU92" s="90" t="s">
        <v>220</v>
      </c>
      <c r="AV92" s="90" t="s">
        <v>221</v>
      </c>
      <c r="AW92" s="90" t="s">
        <v>222</v>
      </c>
      <c r="AX92" s="90" t="s">
        <v>223</v>
      </c>
      <c r="AY92" s="90" t="s">
        <v>224</v>
      </c>
      <c r="AZ92" s="90" t="s">
        <v>225</v>
      </c>
      <c r="BA92" s="90" t="s">
        <v>226</v>
      </c>
      <c r="BB92" s="90" t="s">
        <v>227</v>
      </c>
      <c r="BC92" s="90" t="s">
        <v>228</v>
      </c>
      <c r="BD92" s="91" t="s">
        <v>229</v>
      </c>
      <c r="BE92" s="57"/>
    </row>
    <row r="93" spans="1:91" s="61" customFormat="1" ht="11.15" customHeight="1">
      <c r="A93" s="57"/>
      <c r="B93" s="58"/>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8"/>
      <c r="AS93" s="92"/>
      <c r="AT93" s="93"/>
      <c r="AU93" s="93"/>
      <c r="AV93" s="93"/>
      <c r="AW93" s="93"/>
      <c r="AX93" s="93"/>
      <c r="AY93" s="93"/>
      <c r="AZ93" s="93"/>
      <c r="BA93" s="93"/>
      <c r="BB93" s="93"/>
      <c r="BC93" s="93"/>
      <c r="BD93" s="94"/>
      <c r="BE93" s="57"/>
    </row>
    <row r="94" spans="1:91" s="95" customFormat="1" ht="32.5" customHeight="1">
      <c r="B94" s="96"/>
      <c r="C94" s="97" t="s">
        <v>230</v>
      </c>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1781">
        <f>AG95+AG106+AG107+AG108+AG109+AG110+AG111+AG112+AG113+AG114+AG115+AG116</f>
        <v>0</v>
      </c>
      <c r="AH94" s="1781"/>
      <c r="AI94" s="1781"/>
      <c r="AJ94" s="1781"/>
      <c r="AK94" s="1781"/>
      <c r="AL94" s="1781"/>
      <c r="AM94" s="1781"/>
      <c r="AN94" s="1782">
        <f>ROUND(AG94*1.2,2)</f>
        <v>0</v>
      </c>
      <c r="AO94" s="1782"/>
      <c r="AP94" s="1782"/>
      <c r="AQ94" s="99" t="s">
        <v>187</v>
      </c>
      <c r="AR94" s="96"/>
      <c r="AS94" s="100" t="e">
        <f>ROUND(AS95+#REF!+SUM(AS106:AS108)+SUM(AS109:AS117),2)</f>
        <v>#REF!</v>
      </c>
      <c r="AT94" s="101" t="e">
        <f>ROUND(SUM(AV94:AW94),2)</f>
        <v>#REF!</v>
      </c>
      <c r="AU94" s="102" t="e">
        <f>ROUND(AU95+#REF!+SUM(AU106:AU108)+SUM(AU109:AU117),5)</f>
        <v>#REF!</v>
      </c>
      <c r="AV94" s="101" t="e">
        <f>ROUND(AZ94*L29,2)</f>
        <v>#REF!</v>
      </c>
      <c r="AW94" s="101" t="e">
        <f>ROUND(BA94*L30,2)</f>
        <v>#REF!</v>
      </c>
      <c r="AX94" s="101" t="e">
        <f>ROUND(BB94*L29,2)</f>
        <v>#REF!</v>
      </c>
      <c r="AY94" s="101" t="e">
        <f>ROUND(BC94*L30,2)</f>
        <v>#REF!</v>
      </c>
      <c r="AZ94" s="101" t="e">
        <f>ROUND(AZ95+#REF!+SUM(AZ106:AZ108)+SUM(AZ109:AZ117),2)</f>
        <v>#REF!</v>
      </c>
      <c r="BA94" s="101" t="e">
        <f>ROUND(BA95+#REF!+SUM(BA106:BA108)+SUM(BA109:BA117),2)</f>
        <v>#REF!</v>
      </c>
      <c r="BB94" s="101" t="e">
        <f>ROUND(BB95+#REF!+SUM(BB106:BB108)+SUM(BB109:BB117),2)</f>
        <v>#REF!</v>
      </c>
      <c r="BC94" s="101" t="e">
        <f>ROUND(BC95+#REF!+SUM(BC106:BC108)+SUM(BC109:BC117),2)</f>
        <v>#REF!</v>
      </c>
      <c r="BD94" s="103" t="e">
        <f>ROUND(BD95+#REF!+SUM(BD106:BD108)+SUM(BD109:BD117),2)</f>
        <v>#REF!</v>
      </c>
      <c r="BS94" s="104"/>
      <c r="BT94" s="104"/>
      <c r="BU94" s="105"/>
      <c r="BV94" s="104"/>
      <c r="BW94" s="104"/>
      <c r="BX94" s="104"/>
      <c r="CL94" s="104" t="s">
        <v>187</v>
      </c>
    </row>
    <row r="95" spans="1:91" s="115" customFormat="1" ht="24.75" customHeight="1">
      <c r="A95" s="106"/>
      <c r="B95" s="107"/>
      <c r="C95" s="108"/>
      <c r="D95" s="1810" t="s">
        <v>236</v>
      </c>
      <c r="E95" s="1792"/>
      <c r="F95" s="1792"/>
      <c r="G95" s="1792"/>
      <c r="H95" s="1792"/>
      <c r="I95" s="109"/>
      <c r="J95" s="1792" t="s">
        <v>288</v>
      </c>
      <c r="K95" s="1792"/>
      <c r="L95" s="1792"/>
      <c r="M95" s="1792"/>
      <c r="N95" s="1792"/>
      <c r="O95" s="1792"/>
      <c r="P95" s="1792"/>
      <c r="Q95" s="1792"/>
      <c r="R95" s="1792"/>
      <c r="S95" s="1792"/>
      <c r="T95" s="1792"/>
      <c r="U95" s="1792"/>
      <c r="V95" s="1792"/>
      <c r="W95" s="1792"/>
      <c r="X95" s="1792"/>
      <c r="Y95" s="1792"/>
      <c r="Z95" s="1792"/>
      <c r="AA95" s="1792"/>
      <c r="AB95" s="1792"/>
      <c r="AC95" s="1792"/>
      <c r="AD95" s="1792"/>
      <c r="AE95" s="1792"/>
      <c r="AF95" s="1792"/>
      <c r="AG95" s="1779">
        <f>SUM(AG96:AM105)</f>
        <v>0</v>
      </c>
      <c r="AH95" s="1780"/>
      <c r="AI95" s="1780"/>
      <c r="AJ95" s="1780"/>
      <c r="AK95" s="1780"/>
      <c r="AL95" s="1780"/>
      <c r="AM95" s="1780"/>
      <c r="AN95" s="1779">
        <f>ROUND(AG95*1.2,2)</f>
        <v>0</v>
      </c>
      <c r="AO95" s="1780"/>
      <c r="AP95" s="1780"/>
      <c r="AQ95" s="110" t="s">
        <v>232</v>
      </c>
      <c r="AR95" s="1656"/>
      <c r="AS95" s="111">
        <v>0</v>
      </c>
      <c r="AT95" s="112">
        <f>ROUND(SUM(AV95:AW95),2)</f>
        <v>0</v>
      </c>
      <c r="AU95" s="113">
        <f>'[1]SO10 - SO10  Oprava inter...'!P121</f>
        <v>0</v>
      </c>
      <c r="AV95" s="112">
        <f>'[1]SO10 - SO10  Oprava inter...'!J33</f>
        <v>0</v>
      </c>
      <c r="AW95" s="112">
        <f>'[1]SO10 - SO10  Oprava inter...'!J34</f>
        <v>0</v>
      </c>
      <c r="AX95" s="112">
        <f>'[1]SO10 - SO10  Oprava inter...'!J35</f>
        <v>0</v>
      </c>
      <c r="AY95" s="112">
        <f>'[1]SO10 - SO10  Oprava inter...'!J36</f>
        <v>0</v>
      </c>
      <c r="AZ95" s="112">
        <f>'[1]SO10 - SO10  Oprava inter...'!F33</f>
        <v>0</v>
      </c>
      <c r="BA95" s="112">
        <f>'[1]SO10 - SO10  Oprava inter...'!F34</f>
        <v>0</v>
      </c>
      <c r="BB95" s="112">
        <f>'[1]SO10 - SO10  Oprava inter...'!F35</f>
        <v>0</v>
      </c>
      <c r="BC95" s="112">
        <f>'[1]SO10 - SO10  Oprava inter...'!F36</f>
        <v>0</v>
      </c>
      <c r="BD95" s="114">
        <f>'[1]SO10 - SO10  Oprava inter...'!F37</f>
        <v>0</v>
      </c>
      <c r="BT95" s="116"/>
      <c r="BV95" s="116"/>
      <c r="BW95" s="116"/>
      <c r="BX95" s="116"/>
      <c r="CL95" s="116" t="s">
        <v>187</v>
      </c>
      <c r="CM95" s="116" t="s">
        <v>231</v>
      </c>
    </row>
    <row r="96" spans="1:91" s="115" customFormat="1" ht="24.75" customHeight="1">
      <c r="A96" s="106"/>
      <c r="B96" s="107"/>
      <c r="C96" s="108"/>
      <c r="D96" s="124"/>
      <c r="E96" s="1799" t="s">
        <v>262</v>
      </c>
      <c r="F96" s="1799"/>
      <c r="G96" s="1799"/>
      <c r="H96" s="1799"/>
      <c r="I96" s="1799"/>
      <c r="J96" s="1711"/>
      <c r="K96" s="1798" t="s">
        <v>559</v>
      </c>
      <c r="L96" s="1798"/>
      <c r="M96" s="1798"/>
      <c r="N96" s="1798"/>
      <c r="O96" s="1798"/>
      <c r="P96" s="1798"/>
      <c r="Q96" s="1798"/>
      <c r="R96" s="1798"/>
      <c r="S96" s="1798"/>
      <c r="T96" s="1798"/>
      <c r="U96" s="1798"/>
      <c r="V96" s="1798"/>
      <c r="W96" s="1798"/>
      <c r="X96" s="1798"/>
      <c r="Y96" s="1798"/>
      <c r="Z96" s="1798"/>
      <c r="AA96" s="1798"/>
      <c r="AB96" s="1798"/>
      <c r="AC96" s="1798"/>
      <c r="AD96" s="1798"/>
      <c r="AE96" s="1798"/>
      <c r="AF96" s="1798"/>
      <c r="AG96" s="1783">
        <f>'SO101.01 Architektúra'!J94</f>
        <v>0</v>
      </c>
      <c r="AH96" s="1784"/>
      <c r="AI96" s="1784"/>
      <c r="AJ96" s="1784"/>
      <c r="AK96" s="1784"/>
      <c r="AL96" s="1784"/>
      <c r="AM96" s="1784"/>
      <c r="AN96" s="1783">
        <f t="shared" ref="AN96:AN99" si="0">ROUND(AG96*1.2,2)</f>
        <v>0</v>
      </c>
      <c r="AO96" s="1784"/>
      <c r="AP96" s="1784"/>
      <c r="AQ96" s="110"/>
      <c r="AR96" s="1656"/>
      <c r="AS96" s="111"/>
      <c r="AT96" s="112"/>
      <c r="AU96" s="113"/>
      <c r="AV96" s="112"/>
      <c r="AW96" s="112"/>
      <c r="AX96" s="112"/>
      <c r="AY96" s="112"/>
      <c r="AZ96" s="112"/>
      <c r="BA96" s="112"/>
      <c r="BB96" s="112"/>
      <c r="BC96" s="112"/>
      <c r="BD96" s="114"/>
      <c r="BT96" s="116"/>
      <c r="BV96" s="116"/>
      <c r="BW96" s="116"/>
      <c r="BX96" s="116"/>
      <c r="CL96" s="116"/>
      <c r="CM96" s="116"/>
    </row>
    <row r="97" spans="1:91" s="115" customFormat="1" ht="24.75" customHeight="1">
      <c r="A97" s="106"/>
      <c r="B97" s="107"/>
      <c r="C97" s="108"/>
      <c r="D97" s="124"/>
      <c r="E97" s="1797" t="s">
        <v>263</v>
      </c>
      <c r="F97" s="1797"/>
      <c r="G97" s="1797"/>
      <c r="H97" s="1797"/>
      <c r="I97" s="1797"/>
      <c r="J97" s="127"/>
      <c r="K97" s="1811" t="s">
        <v>270</v>
      </c>
      <c r="L97" s="1811"/>
      <c r="M97" s="1811"/>
      <c r="N97" s="1811"/>
      <c r="O97" s="1811"/>
      <c r="P97" s="1811"/>
      <c r="Q97" s="1811"/>
      <c r="R97" s="1811"/>
      <c r="S97" s="1811"/>
      <c r="T97" s="1811"/>
      <c r="U97" s="1811"/>
      <c r="V97" s="1811"/>
      <c r="W97" s="1811"/>
      <c r="X97" s="1811"/>
      <c r="Y97" s="1811"/>
      <c r="Z97" s="1811"/>
      <c r="AA97" s="1811"/>
      <c r="AB97" s="1811"/>
      <c r="AC97" s="1811"/>
      <c r="AD97" s="1811"/>
      <c r="AE97" s="1811"/>
      <c r="AF97" s="1811"/>
      <c r="AG97" s="1785">
        <f>'SO101.02 Statika - Rozpočet'!J86</f>
        <v>0</v>
      </c>
      <c r="AH97" s="1786"/>
      <c r="AI97" s="1786"/>
      <c r="AJ97" s="1786"/>
      <c r="AK97" s="1786"/>
      <c r="AL97" s="1786"/>
      <c r="AM97" s="1786"/>
      <c r="AN97" s="1785">
        <f t="shared" si="0"/>
        <v>0</v>
      </c>
      <c r="AO97" s="1786"/>
      <c r="AP97" s="1786"/>
      <c r="AQ97" s="110"/>
      <c r="AR97" s="1656"/>
      <c r="AS97" s="111"/>
      <c r="AT97" s="112"/>
      <c r="AU97" s="113"/>
      <c r="AV97" s="112"/>
      <c r="AW97" s="112"/>
      <c r="AX97" s="112"/>
      <c r="AY97" s="112"/>
      <c r="AZ97" s="112"/>
      <c r="BA97" s="112"/>
      <c r="BB97" s="112"/>
      <c r="BC97" s="112"/>
      <c r="BD97" s="114"/>
      <c r="BT97" s="116"/>
      <c r="BV97" s="116"/>
      <c r="BW97" s="116"/>
      <c r="BX97" s="116"/>
      <c r="CL97" s="116"/>
      <c r="CM97" s="116"/>
    </row>
    <row r="98" spans="1:91" s="115" customFormat="1" ht="24.75" customHeight="1">
      <c r="A98" s="106"/>
      <c r="B98" s="107"/>
      <c r="C98" s="108"/>
      <c r="D98" s="124"/>
      <c r="E98" s="1799" t="s">
        <v>264</v>
      </c>
      <c r="F98" s="1799"/>
      <c r="G98" s="1799"/>
      <c r="H98" s="1799"/>
      <c r="I98" s="1799"/>
      <c r="J98" s="1711"/>
      <c r="K98" s="1798" t="s">
        <v>271</v>
      </c>
      <c r="L98" s="1798"/>
      <c r="M98" s="1798"/>
      <c r="N98" s="1798"/>
      <c r="O98" s="1798"/>
      <c r="P98" s="1798"/>
      <c r="Q98" s="1798"/>
      <c r="R98" s="1798"/>
      <c r="S98" s="1798"/>
      <c r="T98" s="1798"/>
      <c r="U98" s="1798"/>
      <c r="V98" s="1798"/>
      <c r="W98" s="1798"/>
      <c r="X98" s="1798"/>
      <c r="Y98" s="1798"/>
      <c r="Z98" s="1798"/>
      <c r="AA98" s="1798"/>
      <c r="AB98" s="1798"/>
      <c r="AC98" s="1798"/>
      <c r="AD98" s="1798"/>
      <c r="AE98" s="1798"/>
      <c r="AF98" s="1798"/>
      <c r="AG98" s="1783">
        <f>'SO101.04 Elektro'!J8</f>
        <v>0</v>
      </c>
      <c r="AH98" s="1784"/>
      <c r="AI98" s="1784"/>
      <c r="AJ98" s="1784"/>
      <c r="AK98" s="1784"/>
      <c r="AL98" s="1784"/>
      <c r="AM98" s="1784"/>
      <c r="AN98" s="1783">
        <f t="shared" si="0"/>
        <v>0</v>
      </c>
      <c r="AO98" s="1784"/>
      <c r="AP98" s="1784"/>
      <c r="AQ98" s="110"/>
      <c r="AR98" s="1656"/>
      <c r="AS98" s="111"/>
      <c r="AT98" s="112"/>
      <c r="AU98" s="113"/>
      <c r="AV98" s="112"/>
      <c r="AW98" s="112"/>
      <c r="AX98" s="112"/>
      <c r="AY98" s="112"/>
      <c r="AZ98" s="112"/>
      <c r="BA98" s="112"/>
      <c r="BB98" s="112"/>
      <c r="BC98" s="112"/>
      <c r="BD98" s="114"/>
      <c r="BT98" s="116"/>
      <c r="BV98" s="116"/>
      <c r="BW98" s="116"/>
      <c r="BX98" s="116"/>
      <c r="CL98" s="116"/>
      <c r="CM98" s="116"/>
    </row>
    <row r="99" spans="1:91" s="115" customFormat="1" ht="24.75" customHeight="1">
      <c r="A99" s="106"/>
      <c r="B99" s="107"/>
      <c r="C99" s="108"/>
      <c r="D99" s="124"/>
      <c r="E99" s="1799" t="s">
        <v>265</v>
      </c>
      <c r="F99" s="1799"/>
      <c r="G99" s="1799"/>
      <c r="H99" s="1799"/>
      <c r="I99" s="1799"/>
      <c r="J99" s="1711"/>
      <c r="K99" s="1798" t="s">
        <v>272</v>
      </c>
      <c r="L99" s="1798"/>
      <c r="M99" s="1798"/>
      <c r="N99" s="1798"/>
      <c r="O99" s="1798"/>
      <c r="P99" s="1798"/>
      <c r="Q99" s="1798"/>
      <c r="R99" s="1798"/>
      <c r="S99" s="1798"/>
      <c r="T99" s="1798"/>
      <c r="U99" s="1798"/>
      <c r="V99" s="1798"/>
      <c r="W99" s="1798"/>
      <c r="X99" s="1798"/>
      <c r="Y99" s="1798"/>
      <c r="Z99" s="1798"/>
      <c r="AA99" s="1798"/>
      <c r="AB99" s="1798"/>
      <c r="AC99" s="1798"/>
      <c r="AD99" s="1798"/>
      <c r="AE99" s="1798"/>
      <c r="AF99" s="1798"/>
      <c r="AG99" s="1783">
        <f>'SO101.05 Zdravotechnika'!J195+'SO 101.05 Plynoinštalácia'!J132</f>
        <v>0</v>
      </c>
      <c r="AH99" s="1784"/>
      <c r="AI99" s="1784"/>
      <c r="AJ99" s="1784"/>
      <c r="AK99" s="1784"/>
      <c r="AL99" s="1784"/>
      <c r="AM99" s="1784"/>
      <c r="AN99" s="1783">
        <f t="shared" si="0"/>
        <v>0</v>
      </c>
      <c r="AO99" s="1784"/>
      <c r="AP99" s="1784"/>
      <c r="AQ99" s="110"/>
      <c r="AR99" s="1656"/>
      <c r="AS99" s="111"/>
      <c r="AT99" s="112"/>
      <c r="AU99" s="113"/>
      <c r="AV99" s="112"/>
      <c r="AW99" s="112"/>
      <c r="AX99" s="112"/>
      <c r="AY99" s="112"/>
      <c r="AZ99" s="112"/>
      <c r="BA99" s="112"/>
      <c r="BB99" s="112"/>
      <c r="BC99" s="112"/>
      <c r="BD99" s="114"/>
      <c r="BT99" s="116"/>
      <c r="BV99" s="116"/>
      <c r="BW99" s="116"/>
      <c r="BX99" s="116"/>
      <c r="CL99" s="116"/>
      <c r="CM99" s="116"/>
    </row>
    <row r="100" spans="1:91" s="115" customFormat="1" ht="24.75" customHeight="1">
      <c r="A100" s="106"/>
      <c r="B100" s="107"/>
      <c r="C100" s="108"/>
      <c r="D100" s="124"/>
      <c r="E100" s="1799" t="s">
        <v>266</v>
      </c>
      <c r="F100" s="1799"/>
      <c r="G100" s="1799"/>
      <c r="H100" s="1799"/>
      <c r="I100" s="1799"/>
      <c r="J100" s="1712"/>
      <c r="K100" s="1798" t="s">
        <v>273</v>
      </c>
      <c r="L100" s="1798"/>
      <c r="M100" s="1798"/>
      <c r="N100" s="1798"/>
      <c r="O100" s="1798"/>
      <c r="P100" s="1798"/>
      <c r="Q100" s="1798"/>
      <c r="R100" s="1798"/>
      <c r="S100" s="1798"/>
      <c r="T100" s="1798"/>
      <c r="U100" s="1798"/>
      <c r="V100" s="1798"/>
      <c r="W100" s="1798"/>
      <c r="X100" s="1798"/>
      <c r="Y100" s="1798"/>
      <c r="Z100" s="1798"/>
      <c r="AA100" s="1798"/>
      <c r="AB100" s="1798"/>
      <c r="AC100" s="1798"/>
      <c r="AD100" s="1798"/>
      <c r="AE100" s="1798"/>
      <c r="AF100" s="1798"/>
      <c r="AG100" s="1783">
        <f>'SO 101.06 Vykurovanie'!G233</f>
        <v>0</v>
      </c>
      <c r="AH100" s="1784"/>
      <c r="AI100" s="1784"/>
      <c r="AJ100" s="1784"/>
      <c r="AK100" s="1784"/>
      <c r="AL100" s="1784"/>
      <c r="AM100" s="1784"/>
      <c r="AN100" s="1783">
        <f t="shared" ref="AN100:AN102" si="1">ROUND(AG100*1.2,2)</f>
        <v>0</v>
      </c>
      <c r="AO100" s="1784"/>
      <c r="AP100" s="1784"/>
      <c r="AQ100" s="110"/>
      <c r="AR100" s="1656"/>
      <c r="AS100" s="111"/>
      <c r="AT100" s="112"/>
      <c r="AU100" s="113"/>
      <c r="AV100" s="112"/>
      <c r="AW100" s="112"/>
      <c r="AX100" s="112"/>
      <c r="AY100" s="112"/>
      <c r="AZ100" s="112"/>
      <c r="BA100" s="112"/>
      <c r="BB100" s="112"/>
      <c r="BC100" s="112"/>
      <c r="BD100" s="114"/>
      <c r="BT100" s="116"/>
      <c r="BV100" s="116"/>
      <c r="BW100" s="116"/>
      <c r="BX100" s="116"/>
      <c r="CL100" s="116"/>
      <c r="CM100" s="116"/>
    </row>
    <row r="101" spans="1:91" s="115" customFormat="1" ht="24.75" customHeight="1">
      <c r="A101" s="106"/>
      <c r="B101" s="107"/>
      <c r="C101" s="108"/>
      <c r="D101" s="124"/>
      <c r="E101" s="1797" t="s">
        <v>267</v>
      </c>
      <c r="F101" s="1797"/>
      <c r="G101" s="1797"/>
      <c r="H101" s="1797"/>
      <c r="I101" s="1797"/>
      <c r="J101" s="127"/>
      <c r="K101" s="1811" t="s">
        <v>3359</v>
      </c>
      <c r="L101" s="1811"/>
      <c r="M101" s="1811"/>
      <c r="N101" s="1811"/>
      <c r="O101" s="1811"/>
      <c r="P101" s="1811"/>
      <c r="Q101" s="1811"/>
      <c r="R101" s="1811"/>
      <c r="S101" s="1811"/>
      <c r="T101" s="1811"/>
      <c r="U101" s="1811"/>
      <c r="V101" s="1811"/>
      <c r="W101" s="1811"/>
      <c r="X101" s="1811"/>
      <c r="Y101" s="1811"/>
      <c r="Z101" s="1811"/>
      <c r="AA101" s="1811"/>
      <c r="AB101" s="1811"/>
      <c r="AC101" s="1811"/>
      <c r="AD101" s="1811"/>
      <c r="AE101" s="1811"/>
      <c r="AF101" s="1811"/>
      <c r="AG101" s="1785">
        <f>'SO 101.07 Vzduchotechnika'!H460</f>
        <v>0</v>
      </c>
      <c r="AH101" s="1786"/>
      <c r="AI101" s="1786"/>
      <c r="AJ101" s="1786"/>
      <c r="AK101" s="1786"/>
      <c r="AL101" s="1786"/>
      <c r="AM101" s="1786"/>
      <c r="AN101" s="1785">
        <f>ROUND(AG101*1.2,2)</f>
        <v>0</v>
      </c>
      <c r="AO101" s="1786"/>
      <c r="AP101" s="1786"/>
      <c r="AQ101" s="110"/>
      <c r="AR101" s="1656"/>
      <c r="AS101" s="111"/>
      <c r="AT101" s="112"/>
      <c r="AU101" s="113"/>
      <c r="AV101" s="112"/>
      <c r="AW101" s="112"/>
      <c r="AX101" s="112"/>
      <c r="AY101" s="112"/>
      <c r="AZ101" s="112"/>
      <c r="BA101" s="112"/>
      <c r="BB101" s="112"/>
      <c r="BC101" s="112"/>
      <c r="BD101" s="114"/>
      <c r="BT101" s="116"/>
      <c r="BV101" s="116"/>
      <c r="BW101" s="116"/>
      <c r="BX101" s="116"/>
      <c r="CL101" s="116"/>
      <c r="CM101" s="116"/>
    </row>
    <row r="102" spans="1:91" s="115" customFormat="1" ht="24.75" customHeight="1">
      <c r="A102" s="106"/>
      <c r="B102" s="107"/>
      <c r="C102" s="108"/>
      <c r="D102" s="124"/>
      <c r="E102" s="1799" t="s">
        <v>268</v>
      </c>
      <c r="F102" s="1799"/>
      <c r="G102" s="1799"/>
      <c r="H102" s="1799"/>
      <c r="I102" s="1799"/>
      <c r="J102" s="1712"/>
      <c r="K102" s="1798" t="s">
        <v>274</v>
      </c>
      <c r="L102" s="1798"/>
      <c r="M102" s="1798"/>
      <c r="N102" s="1798"/>
      <c r="O102" s="1798"/>
      <c r="P102" s="1798"/>
      <c r="Q102" s="1798"/>
      <c r="R102" s="1798"/>
      <c r="S102" s="1798"/>
      <c r="T102" s="1798"/>
      <c r="U102" s="1798"/>
      <c r="V102" s="1798"/>
      <c r="W102" s="1798"/>
      <c r="X102" s="1798"/>
      <c r="Y102" s="1798"/>
      <c r="Z102" s="1798"/>
      <c r="AA102" s="1798"/>
      <c r="AB102" s="1798"/>
      <c r="AC102" s="1798"/>
      <c r="AD102" s="1798"/>
      <c r="AE102" s="1798"/>
      <c r="AF102" s="1798"/>
      <c r="AG102" s="1783">
        <f>'SO 101.08 MaR rekap'!L29</f>
        <v>0</v>
      </c>
      <c r="AH102" s="1784"/>
      <c r="AI102" s="1784"/>
      <c r="AJ102" s="1784"/>
      <c r="AK102" s="1784"/>
      <c r="AL102" s="1784"/>
      <c r="AM102" s="1784"/>
      <c r="AN102" s="1783">
        <f t="shared" si="1"/>
        <v>0</v>
      </c>
      <c r="AO102" s="1784"/>
      <c r="AP102" s="1784"/>
      <c r="AQ102" s="110"/>
      <c r="AR102" s="1656"/>
      <c r="AS102" s="111"/>
      <c r="AT102" s="112"/>
      <c r="AU102" s="113"/>
      <c r="AV102" s="112"/>
      <c r="AW102" s="112"/>
      <c r="AX102" s="112"/>
      <c r="AY102" s="112"/>
      <c r="AZ102" s="112"/>
      <c r="BA102" s="112"/>
      <c r="BB102" s="112"/>
      <c r="BC102" s="112"/>
      <c r="BD102" s="114"/>
      <c r="BT102" s="116"/>
      <c r="BV102" s="116"/>
      <c r="BW102" s="116"/>
      <c r="BX102" s="116"/>
      <c r="CL102" s="116"/>
      <c r="CM102" s="116"/>
    </row>
    <row r="103" spans="1:91" s="115" customFormat="1" ht="24.75" customHeight="1">
      <c r="A103" s="106"/>
      <c r="B103" s="107"/>
      <c r="C103" s="108"/>
      <c r="D103" s="124"/>
      <c r="E103" s="1797" t="s">
        <v>269</v>
      </c>
      <c r="F103" s="1797"/>
      <c r="G103" s="1797"/>
      <c r="H103" s="1797"/>
      <c r="I103" s="1797"/>
      <c r="J103" s="127"/>
      <c r="K103" s="1811" t="s">
        <v>275</v>
      </c>
      <c r="L103" s="1811"/>
      <c r="M103" s="1811"/>
      <c r="N103" s="1811"/>
      <c r="O103" s="1811"/>
      <c r="P103" s="1811"/>
      <c r="Q103" s="1811"/>
      <c r="R103" s="1811"/>
      <c r="S103" s="1811"/>
      <c r="T103" s="1811"/>
      <c r="U103" s="1811"/>
      <c r="V103" s="1811"/>
      <c r="W103" s="1811"/>
      <c r="X103" s="1811"/>
      <c r="Y103" s="1811"/>
      <c r="Z103" s="1811"/>
      <c r="AA103" s="1811"/>
      <c r="AB103" s="1811"/>
      <c r="AC103" s="1811"/>
      <c r="AD103" s="1811"/>
      <c r="AE103" s="1811"/>
      <c r="AF103" s="1811"/>
      <c r="AG103" s="1785">
        <f>'SO 101.09 EPS'!G10+'SO 101.09 HSP'!F9</f>
        <v>0</v>
      </c>
      <c r="AH103" s="1786"/>
      <c r="AI103" s="1786"/>
      <c r="AJ103" s="1786"/>
      <c r="AK103" s="1786"/>
      <c r="AL103" s="1786"/>
      <c r="AM103" s="1786"/>
      <c r="AN103" s="1785">
        <f>ROUND(AG103*1.2,2)</f>
        <v>0</v>
      </c>
      <c r="AO103" s="1786"/>
      <c r="AP103" s="1786"/>
      <c r="AQ103" s="110"/>
      <c r="AR103" s="1656"/>
      <c r="AS103" s="111"/>
      <c r="AT103" s="112"/>
      <c r="AU103" s="113"/>
      <c r="AV103" s="112"/>
      <c r="AW103" s="112"/>
      <c r="AX103" s="112"/>
      <c r="AY103" s="112"/>
      <c r="AZ103" s="112"/>
      <c r="BA103" s="112"/>
      <c r="BB103" s="112"/>
      <c r="BC103" s="112"/>
      <c r="BD103" s="114"/>
      <c r="BE103" s="1680"/>
      <c r="BT103" s="116"/>
      <c r="BV103" s="116"/>
      <c r="BW103" s="116"/>
      <c r="BX103" s="116"/>
      <c r="CL103" s="116"/>
      <c r="CM103" s="116"/>
    </row>
    <row r="104" spans="1:91" s="115" customFormat="1" ht="24.75" customHeight="1">
      <c r="A104" s="106"/>
      <c r="B104" s="107"/>
      <c r="C104" s="108"/>
      <c r="D104" s="124"/>
      <c r="E104" s="1797" t="s">
        <v>261</v>
      </c>
      <c r="F104" s="1797"/>
      <c r="G104" s="1797"/>
      <c r="H104" s="1797"/>
      <c r="I104" s="1797"/>
      <c r="J104" s="127"/>
      <c r="K104" s="1811" t="s">
        <v>276</v>
      </c>
      <c r="L104" s="1811"/>
      <c r="M104" s="1811"/>
      <c r="N104" s="1811"/>
      <c r="O104" s="1811"/>
      <c r="P104" s="1811"/>
      <c r="Q104" s="1811"/>
      <c r="R104" s="1811"/>
      <c r="S104" s="1811"/>
      <c r="T104" s="1811"/>
      <c r="U104" s="1811"/>
      <c r="V104" s="1811"/>
      <c r="W104" s="1811"/>
      <c r="X104" s="1811"/>
      <c r="Y104" s="1811"/>
      <c r="Z104" s="1811"/>
      <c r="AA104" s="1811"/>
      <c r="AB104" s="1811"/>
      <c r="AC104" s="1811"/>
      <c r="AD104" s="1811"/>
      <c r="AE104" s="1811"/>
      <c r="AF104" s="1811"/>
      <c r="AG104" s="1785">
        <f>'SO 101.10 EZS'!G44+'SO 101.10 PTV'!E50</f>
        <v>0</v>
      </c>
      <c r="AH104" s="1786"/>
      <c r="AI104" s="1786"/>
      <c r="AJ104" s="1786"/>
      <c r="AK104" s="1786"/>
      <c r="AL104" s="1786"/>
      <c r="AM104" s="1786"/>
      <c r="AN104" s="1785">
        <f>ROUND(AG104*1.2,2)</f>
        <v>0</v>
      </c>
      <c r="AO104" s="1786"/>
      <c r="AP104" s="1786"/>
      <c r="AQ104" s="110"/>
      <c r="AR104" s="1656"/>
      <c r="AS104" s="111"/>
      <c r="AT104" s="112"/>
      <c r="AU104" s="113"/>
      <c r="AV104" s="112"/>
      <c r="AW104" s="112"/>
      <c r="AX104" s="112"/>
      <c r="AY104" s="112"/>
      <c r="AZ104" s="112"/>
      <c r="BA104" s="112"/>
      <c r="BB104" s="112"/>
      <c r="BC104" s="112"/>
      <c r="BD104" s="114"/>
      <c r="BE104" s="1680"/>
      <c r="BT104" s="116"/>
      <c r="BV104" s="116"/>
      <c r="BW104" s="116"/>
      <c r="BX104" s="116"/>
      <c r="CL104" s="116"/>
      <c r="CM104" s="116"/>
    </row>
    <row r="105" spans="1:91" s="115" customFormat="1" ht="24.75" customHeight="1">
      <c r="A105" s="106"/>
      <c r="B105" s="107"/>
      <c r="C105" s="108"/>
      <c r="D105" s="1714"/>
      <c r="E105" s="1799" t="s">
        <v>6228</v>
      </c>
      <c r="F105" s="1799"/>
      <c r="G105" s="1799"/>
      <c r="H105" s="1799"/>
      <c r="I105" s="1799"/>
      <c r="J105" s="1798" t="s">
        <v>277</v>
      </c>
      <c r="K105" s="1798"/>
      <c r="L105" s="1798"/>
      <c r="M105" s="1798"/>
      <c r="N105" s="1798"/>
      <c r="O105" s="1798"/>
      <c r="P105" s="1798"/>
      <c r="Q105" s="1798"/>
      <c r="R105" s="1798"/>
      <c r="S105" s="1798"/>
      <c r="T105" s="1798"/>
      <c r="U105" s="1798"/>
      <c r="V105" s="1798"/>
      <c r="W105" s="1798"/>
      <c r="X105" s="1798"/>
      <c r="Y105" s="1798"/>
      <c r="Z105" s="1798"/>
      <c r="AA105" s="1798"/>
      <c r="AB105" s="1798"/>
      <c r="AC105" s="1798"/>
      <c r="AD105" s="1798"/>
      <c r="AE105" s="1798"/>
      <c r="AF105" s="1798"/>
      <c r="AG105" s="1783">
        <f>'PS3 Rekapitulácia'!G41</f>
        <v>0</v>
      </c>
      <c r="AH105" s="1784"/>
      <c r="AI105" s="1784"/>
      <c r="AJ105" s="1784"/>
      <c r="AK105" s="1784"/>
      <c r="AL105" s="1784"/>
      <c r="AM105" s="1784"/>
      <c r="AN105" s="1783">
        <f>ROUND(AG105*1.2,2)</f>
        <v>0</v>
      </c>
      <c r="AO105" s="1784"/>
      <c r="AP105" s="1784"/>
      <c r="AQ105" s="110"/>
      <c r="AR105" s="1656"/>
      <c r="AS105" s="111"/>
      <c r="AT105" s="112"/>
      <c r="AU105" s="113"/>
      <c r="AV105" s="112"/>
      <c r="AW105" s="112"/>
      <c r="AX105" s="112"/>
      <c r="AY105" s="112"/>
      <c r="AZ105" s="112"/>
      <c r="BA105" s="112"/>
      <c r="BB105" s="112"/>
      <c r="BC105" s="112"/>
      <c r="BD105" s="112"/>
      <c r="BE105" s="1681"/>
      <c r="BT105" s="116"/>
      <c r="BV105" s="116"/>
      <c r="BW105" s="116"/>
      <c r="BX105" s="116"/>
      <c r="CL105" s="116"/>
      <c r="CM105" s="116"/>
    </row>
    <row r="106" spans="1:91" s="115" customFormat="1" ht="33" customHeight="1">
      <c r="A106" s="106"/>
      <c r="B106" s="107"/>
      <c r="C106" s="108"/>
      <c r="D106" s="1791" t="s">
        <v>250</v>
      </c>
      <c r="E106" s="1791"/>
      <c r="F106" s="1791"/>
      <c r="G106" s="1791"/>
      <c r="H106" s="1791"/>
      <c r="I106" s="1713"/>
      <c r="J106" s="1791" t="s">
        <v>278</v>
      </c>
      <c r="K106" s="1791"/>
      <c r="L106" s="1791"/>
      <c r="M106" s="1791"/>
      <c r="N106" s="1791"/>
      <c r="O106" s="1791"/>
      <c r="P106" s="1791"/>
      <c r="Q106" s="1791"/>
      <c r="R106" s="1791"/>
      <c r="S106" s="1791"/>
      <c r="T106" s="1791"/>
      <c r="U106" s="1791"/>
      <c r="V106" s="1791"/>
      <c r="W106" s="1791"/>
      <c r="X106" s="1791"/>
      <c r="Y106" s="1791"/>
      <c r="Z106" s="1791"/>
      <c r="AA106" s="1791"/>
      <c r="AB106" s="1791"/>
      <c r="AC106" s="1791"/>
      <c r="AD106" s="1791"/>
      <c r="AE106" s="1791"/>
      <c r="AF106" s="1791"/>
      <c r="AG106" s="1787">
        <f>'SO202'!J7</f>
        <v>0</v>
      </c>
      <c r="AH106" s="1788"/>
      <c r="AI106" s="1788"/>
      <c r="AJ106" s="1788"/>
      <c r="AK106" s="1788"/>
      <c r="AL106" s="1788"/>
      <c r="AM106" s="1788"/>
      <c r="AN106" s="1787">
        <f t="shared" ref="AN106:AN114" si="2">ROUND(AG106*1.2,2)</f>
        <v>0</v>
      </c>
      <c r="AO106" s="1788"/>
      <c r="AP106" s="1788"/>
      <c r="AQ106" s="110" t="s">
        <v>232</v>
      </c>
      <c r="AR106" s="1656"/>
      <c r="AS106" s="111">
        <v>0</v>
      </c>
      <c r="AT106" s="112">
        <f t="shared" ref="AT106:AT111" si="3">ROUND(SUM(AV106:AW106),2)</f>
        <v>0</v>
      </c>
      <c r="AU106" s="113">
        <f>'[1]SO02 - SO02  Ošetrenie a ...'!P120</f>
        <v>3699.3</v>
      </c>
      <c r="AV106" s="112">
        <f>'[1]SO02 - SO02  Ošetrenie a ...'!J33</f>
        <v>0</v>
      </c>
      <c r="AW106" s="112">
        <f>'[1]SO02 - SO02  Ošetrenie a ...'!J34</f>
        <v>0</v>
      </c>
      <c r="AX106" s="112">
        <f>'[1]SO02 - SO02  Ošetrenie a ...'!J35</f>
        <v>0</v>
      </c>
      <c r="AY106" s="112">
        <f>'[1]SO02 - SO02  Ošetrenie a ...'!J36</f>
        <v>0</v>
      </c>
      <c r="AZ106" s="112">
        <f>'[1]SO02 - SO02  Ošetrenie a ...'!F33</f>
        <v>0</v>
      </c>
      <c r="BA106" s="112">
        <f>'[1]SO02 - SO02  Ošetrenie a ...'!F34</f>
        <v>0</v>
      </c>
      <c r="BB106" s="112">
        <f>'[1]SO02 - SO02  Ošetrenie a ...'!F35</f>
        <v>0</v>
      </c>
      <c r="BC106" s="112">
        <f>'[1]SO02 - SO02  Ošetrenie a ...'!F36</f>
        <v>0</v>
      </c>
      <c r="BD106" s="114">
        <f>'[1]SO02 - SO02  Ošetrenie a ...'!F37</f>
        <v>0</v>
      </c>
      <c r="BE106" s="1680"/>
      <c r="BT106" s="116"/>
      <c r="BV106" s="116"/>
      <c r="BW106" s="116"/>
      <c r="BX106" s="116"/>
      <c r="CL106" s="116" t="s">
        <v>187</v>
      </c>
      <c r="CM106" s="116" t="s">
        <v>231</v>
      </c>
    </row>
    <row r="107" spans="1:91" s="115" customFormat="1" ht="24.75" customHeight="1">
      <c r="A107" s="106"/>
      <c r="B107" s="107"/>
      <c r="C107" s="108"/>
      <c r="D107" s="1800" t="s">
        <v>251</v>
      </c>
      <c r="E107" s="1800"/>
      <c r="F107" s="1800"/>
      <c r="G107" s="1800"/>
      <c r="H107" s="1800"/>
      <c r="I107" s="126"/>
      <c r="J107" s="1792" t="s">
        <v>279</v>
      </c>
      <c r="K107" s="1792"/>
      <c r="L107" s="1792"/>
      <c r="M107" s="1792"/>
      <c r="N107" s="1792"/>
      <c r="O107" s="1792"/>
      <c r="P107" s="1792"/>
      <c r="Q107" s="1792"/>
      <c r="R107" s="1792"/>
      <c r="S107" s="1792"/>
      <c r="T107" s="1792"/>
      <c r="U107" s="1792"/>
      <c r="V107" s="1792"/>
      <c r="W107" s="1792"/>
      <c r="X107" s="1792"/>
      <c r="Y107" s="1792"/>
      <c r="Z107" s="1792"/>
      <c r="AA107" s="1792"/>
      <c r="AB107" s="1792"/>
      <c r="AC107" s="1792"/>
      <c r="AD107" s="1792"/>
      <c r="AE107" s="1792"/>
      <c r="AF107" s="1792"/>
      <c r="AG107" s="1789">
        <f>'SO 301'!J82</f>
        <v>0</v>
      </c>
      <c r="AH107" s="1790"/>
      <c r="AI107" s="1790"/>
      <c r="AJ107" s="1790"/>
      <c r="AK107" s="1790"/>
      <c r="AL107" s="1790"/>
      <c r="AM107" s="1790"/>
      <c r="AN107" s="1779">
        <f t="shared" si="2"/>
        <v>0</v>
      </c>
      <c r="AO107" s="1780"/>
      <c r="AP107" s="1780"/>
      <c r="AQ107" s="110" t="s">
        <v>232</v>
      </c>
      <c r="AR107" s="1656"/>
      <c r="AS107" s="111">
        <v>0</v>
      </c>
      <c r="AT107" s="112">
        <f t="shared" si="3"/>
        <v>0</v>
      </c>
      <c r="AU107" s="113">
        <f>'[1]SO03 - SO03  Ošetrenie - ...'!P127</f>
        <v>1050.0085389999999</v>
      </c>
      <c r="AV107" s="112">
        <f>'[1]SO03 - SO03  Ošetrenie - ...'!J33</f>
        <v>0</v>
      </c>
      <c r="AW107" s="112">
        <f>'[1]SO03 - SO03  Ošetrenie - ...'!J34</f>
        <v>0</v>
      </c>
      <c r="AX107" s="112">
        <f>'[1]SO03 - SO03  Ošetrenie - ...'!J35</f>
        <v>0</v>
      </c>
      <c r="AY107" s="112">
        <f>'[1]SO03 - SO03  Ošetrenie - ...'!J36</f>
        <v>0</v>
      </c>
      <c r="AZ107" s="112">
        <f>'[1]SO03 - SO03  Ošetrenie - ...'!F33</f>
        <v>0</v>
      </c>
      <c r="BA107" s="112">
        <f>'[1]SO03 - SO03  Ošetrenie - ...'!F34</f>
        <v>0</v>
      </c>
      <c r="BB107" s="112">
        <f>'[1]SO03 - SO03  Ošetrenie - ...'!F35</f>
        <v>0</v>
      </c>
      <c r="BC107" s="112">
        <f>'[1]SO03 - SO03  Ošetrenie - ...'!F36</f>
        <v>0</v>
      </c>
      <c r="BD107" s="114">
        <f>'[1]SO03 - SO03  Ošetrenie - ...'!F37</f>
        <v>0</v>
      </c>
      <c r="BE107" s="1680"/>
      <c r="BT107" s="116"/>
      <c r="BV107" s="116"/>
      <c r="BW107" s="116"/>
      <c r="BX107" s="116"/>
      <c r="CL107" s="116" t="s">
        <v>187</v>
      </c>
      <c r="CM107" s="116" t="s">
        <v>231</v>
      </c>
    </row>
    <row r="108" spans="1:91" s="115" customFormat="1" ht="33" customHeight="1">
      <c r="B108" s="107"/>
      <c r="C108" s="108"/>
      <c r="D108" s="1800" t="s">
        <v>252</v>
      </c>
      <c r="E108" s="1800"/>
      <c r="F108" s="1800"/>
      <c r="G108" s="1800"/>
      <c r="H108" s="1800"/>
      <c r="I108" s="126"/>
      <c r="J108" s="1792" t="s">
        <v>280</v>
      </c>
      <c r="K108" s="1792"/>
      <c r="L108" s="1792"/>
      <c r="M108" s="1792"/>
      <c r="N108" s="1792"/>
      <c r="O108" s="1792"/>
      <c r="P108" s="1792"/>
      <c r="Q108" s="1792"/>
      <c r="R108" s="1792"/>
      <c r="S108" s="1792"/>
      <c r="T108" s="1792"/>
      <c r="U108" s="1792"/>
      <c r="V108" s="1792"/>
      <c r="W108" s="1792"/>
      <c r="X108" s="1792"/>
      <c r="Y108" s="1792"/>
      <c r="Z108" s="1792"/>
      <c r="AA108" s="1792"/>
      <c r="AB108" s="1792"/>
      <c r="AC108" s="1792"/>
      <c r="AD108" s="1792"/>
      <c r="AE108" s="1792"/>
      <c r="AF108" s="1792"/>
      <c r="AG108" s="1789">
        <f>'SO 302'!J118</f>
        <v>0</v>
      </c>
      <c r="AH108" s="1790"/>
      <c r="AI108" s="1790"/>
      <c r="AJ108" s="1790"/>
      <c r="AK108" s="1790"/>
      <c r="AL108" s="1790"/>
      <c r="AM108" s="1790"/>
      <c r="AN108" s="1779">
        <f t="shared" si="2"/>
        <v>0</v>
      </c>
      <c r="AO108" s="1780"/>
      <c r="AP108" s="1780"/>
      <c r="AQ108" s="110" t="s">
        <v>232</v>
      </c>
      <c r="AR108" s="1656"/>
      <c r="AS108" s="111" t="e">
        <f>ROUND(SUM(#REF!),2)</f>
        <v>#REF!</v>
      </c>
      <c r="AT108" s="112" t="e">
        <f t="shared" si="3"/>
        <v>#REF!</v>
      </c>
      <c r="AU108" s="113" t="e">
        <f>ROUND(SUM(#REF!),5)</f>
        <v>#REF!</v>
      </c>
      <c r="AV108" s="112" t="e">
        <f>ROUND(AZ108*L29,2)</f>
        <v>#REF!</v>
      </c>
      <c r="AW108" s="112" t="e">
        <f>ROUND(BA108*L30,2)</f>
        <v>#REF!</v>
      </c>
      <c r="AX108" s="112" t="e">
        <f>ROUND(BB108*L29,2)</f>
        <v>#REF!</v>
      </c>
      <c r="AY108" s="112" t="e">
        <f>ROUND(BC108*L30,2)</f>
        <v>#REF!</v>
      </c>
      <c r="AZ108" s="112" t="e">
        <f>ROUND(SUM(#REF!),2)</f>
        <v>#REF!</v>
      </c>
      <c r="BA108" s="112" t="e">
        <f>ROUND(SUM(#REF!),2)</f>
        <v>#REF!</v>
      </c>
      <c r="BB108" s="112" t="e">
        <f>ROUND(SUM(#REF!),2)</f>
        <v>#REF!</v>
      </c>
      <c r="BC108" s="112" t="e">
        <f>ROUND(SUM(#REF!),2)</f>
        <v>#REF!</v>
      </c>
      <c r="BD108" s="114" t="e">
        <f>ROUND(SUM(#REF!),2)</f>
        <v>#REF!</v>
      </c>
      <c r="BE108" s="1680"/>
      <c r="BS108" s="116"/>
      <c r="BT108" s="116"/>
      <c r="BV108" s="116"/>
      <c r="BW108" s="116"/>
      <c r="BX108" s="116"/>
      <c r="CL108" s="116" t="s">
        <v>187</v>
      </c>
      <c r="CM108" s="116" t="s">
        <v>231</v>
      </c>
    </row>
    <row r="109" spans="1:91" s="115" customFormat="1" ht="32.25" customHeight="1">
      <c r="A109" s="106"/>
      <c r="B109" s="107"/>
      <c r="C109" s="108"/>
      <c r="D109" s="1800" t="s">
        <v>253</v>
      </c>
      <c r="E109" s="1800"/>
      <c r="F109" s="1800"/>
      <c r="G109" s="1800"/>
      <c r="H109" s="1800"/>
      <c r="I109" s="126"/>
      <c r="J109" s="1792" t="s">
        <v>281</v>
      </c>
      <c r="K109" s="1792"/>
      <c r="L109" s="1792"/>
      <c r="M109" s="1792"/>
      <c r="N109" s="1792"/>
      <c r="O109" s="1792"/>
      <c r="P109" s="1792"/>
      <c r="Q109" s="1792"/>
      <c r="R109" s="1792"/>
      <c r="S109" s="1792"/>
      <c r="T109" s="1792"/>
      <c r="U109" s="1792"/>
      <c r="V109" s="1792"/>
      <c r="W109" s="1792"/>
      <c r="X109" s="1792"/>
      <c r="Y109" s="1792"/>
      <c r="Z109" s="1792"/>
      <c r="AA109" s="1792"/>
      <c r="AB109" s="1792"/>
      <c r="AC109" s="1792"/>
      <c r="AD109" s="1792"/>
      <c r="AE109" s="1792"/>
      <c r="AF109" s="1792"/>
      <c r="AG109" s="1789">
        <f>'SO 303'!J72</f>
        <v>0</v>
      </c>
      <c r="AH109" s="1790"/>
      <c r="AI109" s="1790"/>
      <c r="AJ109" s="1790"/>
      <c r="AK109" s="1790"/>
      <c r="AL109" s="1790"/>
      <c r="AM109" s="1790"/>
      <c r="AN109" s="1779">
        <f t="shared" si="2"/>
        <v>0</v>
      </c>
      <c r="AO109" s="1780"/>
      <c r="AP109" s="1780"/>
      <c r="AQ109" s="110" t="s">
        <v>232</v>
      </c>
      <c r="AR109" s="1656"/>
      <c r="AS109" s="111">
        <v>0</v>
      </c>
      <c r="AT109" s="112">
        <f t="shared" si="3"/>
        <v>0</v>
      </c>
      <c r="AU109" s="113">
        <f>'[1]SO05 - SO05  Oprava strec...'!P128</f>
        <v>0</v>
      </c>
      <c r="AV109" s="112">
        <f>'[1]SO05 - SO05  Oprava strec...'!J33</f>
        <v>0</v>
      </c>
      <c r="AW109" s="112">
        <f>'[1]SO05 - SO05  Oprava strec...'!J34</f>
        <v>0</v>
      </c>
      <c r="AX109" s="112">
        <f>'[1]SO05 - SO05  Oprava strec...'!J35</f>
        <v>0</v>
      </c>
      <c r="AY109" s="112">
        <f>'[1]SO05 - SO05  Oprava strec...'!J36</f>
        <v>0</v>
      </c>
      <c r="AZ109" s="112">
        <f>'[1]SO05 - SO05  Oprava strec...'!F33</f>
        <v>0</v>
      </c>
      <c r="BA109" s="112">
        <f>'[1]SO05 - SO05  Oprava strec...'!F34</f>
        <v>0</v>
      </c>
      <c r="BB109" s="112">
        <f>'[1]SO05 - SO05  Oprava strec...'!F35</f>
        <v>0</v>
      </c>
      <c r="BC109" s="112">
        <f>'[1]SO05 - SO05  Oprava strec...'!F36</f>
        <v>0</v>
      </c>
      <c r="BD109" s="114">
        <f>'[1]SO05 - SO05  Oprava strec...'!F37</f>
        <v>0</v>
      </c>
      <c r="BE109" s="1680"/>
      <c r="BT109" s="116"/>
      <c r="BV109" s="116"/>
      <c r="BW109" s="116"/>
      <c r="BX109" s="116"/>
      <c r="CL109" s="116" t="s">
        <v>187</v>
      </c>
      <c r="CM109" s="116" t="s">
        <v>231</v>
      </c>
    </row>
    <row r="110" spans="1:91" s="115" customFormat="1" ht="37.5" customHeight="1">
      <c r="A110" s="106"/>
      <c r="B110" s="107"/>
      <c r="C110" s="108"/>
      <c r="D110" s="1791" t="s">
        <v>254</v>
      </c>
      <c r="E110" s="1791"/>
      <c r="F110" s="1791"/>
      <c r="G110" s="1791"/>
      <c r="H110" s="1791"/>
      <c r="I110" s="1754"/>
      <c r="J110" s="1791" t="s">
        <v>282</v>
      </c>
      <c r="K110" s="1791"/>
      <c r="L110" s="1791"/>
      <c r="M110" s="1791"/>
      <c r="N110" s="1791"/>
      <c r="O110" s="1791"/>
      <c r="P110" s="1791"/>
      <c r="Q110" s="1791"/>
      <c r="R110" s="1791"/>
      <c r="S110" s="1791"/>
      <c r="T110" s="1791"/>
      <c r="U110" s="1791"/>
      <c r="V110" s="1791"/>
      <c r="W110" s="1791"/>
      <c r="X110" s="1791"/>
      <c r="Y110" s="1791"/>
      <c r="Z110" s="1791"/>
      <c r="AA110" s="1791"/>
      <c r="AB110" s="1791"/>
      <c r="AC110" s="1791"/>
      <c r="AD110" s="1791"/>
      <c r="AE110" s="1791"/>
      <c r="AF110" s="1791"/>
      <c r="AG110" s="1787">
        <f>'SO 304'!J113</f>
        <v>0</v>
      </c>
      <c r="AH110" s="1788"/>
      <c r="AI110" s="1788"/>
      <c r="AJ110" s="1788"/>
      <c r="AK110" s="1788"/>
      <c r="AL110" s="1788"/>
      <c r="AM110" s="1788"/>
      <c r="AN110" s="1787">
        <f t="shared" si="2"/>
        <v>0</v>
      </c>
      <c r="AO110" s="1788"/>
      <c r="AP110" s="1788"/>
      <c r="AQ110" s="110" t="s">
        <v>232</v>
      </c>
      <c r="AR110" s="1656"/>
      <c r="AS110" s="111">
        <v>0</v>
      </c>
      <c r="AT110" s="112">
        <f t="shared" si="3"/>
        <v>0</v>
      </c>
      <c r="AU110" s="113">
        <f>'[1]SO06 - SO06  Výmena okien...'!P127</f>
        <v>2165.5726018599998</v>
      </c>
      <c r="AV110" s="112">
        <f>'[1]SO06 - SO06  Výmena okien...'!J33</f>
        <v>0</v>
      </c>
      <c r="AW110" s="112">
        <f>'[1]SO06 - SO06  Výmena okien...'!J34</f>
        <v>0</v>
      </c>
      <c r="AX110" s="112">
        <f>'[1]SO06 - SO06  Výmena okien...'!J35</f>
        <v>0</v>
      </c>
      <c r="AY110" s="112">
        <f>'[1]SO06 - SO06  Výmena okien...'!J36</f>
        <v>0</v>
      </c>
      <c r="AZ110" s="112">
        <f>'[1]SO06 - SO06  Výmena okien...'!F33</f>
        <v>0</v>
      </c>
      <c r="BA110" s="112">
        <f>'[1]SO06 - SO06  Výmena okien...'!F34</f>
        <v>0</v>
      </c>
      <c r="BB110" s="112">
        <f>'[1]SO06 - SO06  Výmena okien...'!F35</f>
        <v>0</v>
      </c>
      <c r="BC110" s="112">
        <f>'[1]SO06 - SO06  Výmena okien...'!F36</f>
        <v>0</v>
      </c>
      <c r="BD110" s="114">
        <f>'[1]SO06 - SO06  Výmena okien...'!F37</f>
        <v>0</v>
      </c>
      <c r="BE110" s="1680"/>
      <c r="BT110" s="116"/>
      <c r="BV110" s="116"/>
      <c r="BW110" s="116"/>
      <c r="BX110" s="116"/>
      <c r="CL110" s="116" t="s">
        <v>187</v>
      </c>
      <c r="CM110" s="116" t="s">
        <v>231</v>
      </c>
    </row>
    <row r="111" spans="1:91" s="115" customFormat="1" ht="24.75" customHeight="1">
      <c r="A111" s="106"/>
      <c r="B111" s="107"/>
      <c r="C111" s="108"/>
      <c r="D111" s="1800" t="s">
        <v>255</v>
      </c>
      <c r="E111" s="1800"/>
      <c r="F111" s="1800"/>
      <c r="G111" s="1800"/>
      <c r="H111" s="1800"/>
      <c r="I111" s="126"/>
      <c r="J111" s="1792" t="s">
        <v>283</v>
      </c>
      <c r="K111" s="1792"/>
      <c r="L111" s="1792"/>
      <c r="M111" s="1792"/>
      <c r="N111" s="1792"/>
      <c r="O111" s="1792"/>
      <c r="P111" s="1792"/>
      <c r="Q111" s="1792"/>
      <c r="R111" s="1792"/>
      <c r="S111" s="1792"/>
      <c r="T111" s="1792"/>
      <c r="U111" s="1792"/>
      <c r="V111" s="1792"/>
      <c r="W111" s="1792"/>
      <c r="X111" s="1792"/>
      <c r="Y111" s="1792"/>
      <c r="Z111" s="1792"/>
      <c r="AA111" s="1792"/>
      <c r="AB111" s="1792"/>
      <c r="AC111" s="1792"/>
      <c r="AD111" s="1792"/>
      <c r="AE111" s="1792"/>
      <c r="AF111" s="1792"/>
      <c r="AG111" s="1789">
        <f>'SO 305'!J98</f>
        <v>0</v>
      </c>
      <c r="AH111" s="1790"/>
      <c r="AI111" s="1790"/>
      <c r="AJ111" s="1790"/>
      <c r="AK111" s="1790"/>
      <c r="AL111" s="1790"/>
      <c r="AM111" s="1790"/>
      <c r="AN111" s="1779">
        <f t="shared" si="2"/>
        <v>0</v>
      </c>
      <c r="AO111" s="1780"/>
      <c r="AP111" s="1780"/>
      <c r="AQ111" s="110" t="s">
        <v>232</v>
      </c>
      <c r="AR111" s="1656"/>
      <c r="AS111" s="111">
        <v>0</v>
      </c>
      <c r="AT111" s="112">
        <f t="shared" si="3"/>
        <v>0</v>
      </c>
      <c r="AU111" s="113">
        <f>'[1]SO07 - SO07  Oprava fasád...'!P132</f>
        <v>7520.8756378200014</v>
      </c>
      <c r="AV111" s="112">
        <f>'[1]SO07 - SO07  Oprava fasád...'!J33</f>
        <v>0</v>
      </c>
      <c r="AW111" s="112">
        <f>'[1]SO07 - SO07  Oprava fasád...'!J34</f>
        <v>0</v>
      </c>
      <c r="AX111" s="112">
        <f>'[1]SO07 - SO07  Oprava fasád...'!J35</f>
        <v>0</v>
      </c>
      <c r="AY111" s="112">
        <f>'[1]SO07 - SO07  Oprava fasád...'!J36</f>
        <v>0</v>
      </c>
      <c r="AZ111" s="112">
        <f>'[1]SO07 - SO07  Oprava fasád...'!F33</f>
        <v>0</v>
      </c>
      <c r="BA111" s="112">
        <f>'[1]SO07 - SO07  Oprava fasád...'!F34</f>
        <v>0</v>
      </c>
      <c r="BB111" s="112">
        <f>'[1]SO07 - SO07  Oprava fasád...'!F35</f>
        <v>0</v>
      </c>
      <c r="BC111" s="112">
        <f>'[1]SO07 - SO07  Oprava fasád...'!F36</f>
        <v>0</v>
      </c>
      <c r="BD111" s="114">
        <f>'[1]SO07 - SO07  Oprava fasád...'!F37</f>
        <v>0</v>
      </c>
      <c r="BE111" s="1680"/>
      <c r="BT111" s="116"/>
      <c r="BV111" s="116"/>
      <c r="BW111" s="116"/>
      <c r="BX111" s="116"/>
      <c r="CL111" s="116" t="s">
        <v>187</v>
      </c>
      <c r="CM111" s="116" t="s">
        <v>231</v>
      </c>
    </row>
    <row r="112" spans="1:91" s="115" customFormat="1" ht="24.75" customHeight="1">
      <c r="A112" s="106"/>
      <c r="B112" s="107"/>
      <c r="C112" s="108"/>
      <c r="D112" s="1800" t="s">
        <v>256</v>
      </c>
      <c r="E112" s="1800"/>
      <c r="F112" s="1800"/>
      <c r="G112" s="1800"/>
      <c r="H112" s="1800"/>
      <c r="I112" s="126"/>
      <c r="J112" s="1792" t="s">
        <v>284</v>
      </c>
      <c r="K112" s="1792"/>
      <c r="L112" s="1792"/>
      <c r="M112" s="1792"/>
      <c r="N112" s="1792"/>
      <c r="O112" s="1792"/>
      <c r="P112" s="1792"/>
      <c r="Q112" s="1792"/>
      <c r="R112" s="1792"/>
      <c r="S112" s="1792"/>
      <c r="T112" s="1792"/>
      <c r="U112" s="1792"/>
      <c r="V112" s="1792"/>
      <c r="W112" s="1792"/>
      <c r="X112" s="1792"/>
      <c r="Y112" s="1792"/>
      <c r="Z112" s="1792"/>
      <c r="AA112" s="1792"/>
      <c r="AB112" s="1792"/>
      <c r="AC112" s="1792"/>
      <c r="AD112" s="1792"/>
      <c r="AE112" s="1792"/>
      <c r="AF112" s="1792"/>
      <c r="AG112" s="1789">
        <f>'SO 401'!J113</f>
        <v>0</v>
      </c>
      <c r="AH112" s="1790"/>
      <c r="AI112" s="1790"/>
      <c r="AJ112" s="1790"/>
      <c r="AK112" s="1790"/>
      <c r="AL112" s="1790"/>
      <c r="AM112" s="1790"/>
      <c r="AN112" s="1779">
        <f t="shared" si="2"/>
        <v>0</v>
      </c>
      <c r="AO112" s="1780"/>
      <c r="AP112" s="1780"/>
      <c r="AQ112" s="110"/>
      <c r="AR112" s="1656"/>
      <c r="AS112" s="111"/>
      <c r="AT112" s="112"/>
      <c r="AU112" s="113"/>
      <c r="AV112" s="112"/>
      <c r="AW112" s="112"/>
      <c r="AX112" s="112"/>
      <c r="AY112" s="112"/>
      <c r="AZ112" s="112"/>
      <c r="BA112" s="112"/>
      <c r="BB112" s="112"/>
      <c r="BC112" s="112"/>
      <c r="BD112" s="114"/>
      <c r="BE112" s="1680"/>
      <c r="BT112" s="116"/>
      <c r="BV112" s="116"/>
      <c r="BW112" s="116"/>
      <c r="BX112" s="116"/>
      <c r="CL112" s="116"/>
      <c r="CM112" s="116"/>
    </row>
    <row r="113" spans="1:91" s="115" customFormat="1" ht="24.75" customHeight="1">
      <c r="A113" s="106"/>
      <c r="B113" s="107"/>
      <c r="C113" s="108"/>
      <c r="D113" s="1800" t="s">
        <v>257</v>
      </c>
      <c r="E113" s="1800"/>
      <c r="F113" s="1800"/>
      <c r="G113" s="1800"/>
      <c r="H113" s="1800"/>
      <c r="I113" s="126"/>
      <c r="J113" s="1792" t="s">
        <v>285</v>
      </c>
      <c r="K113" s="1792"/>
      <c r="L113" s="1792"/>
      <c r="M113" s="1792"/>
      <c r="N113" s="1792"/>
      <c r="O113" s="1792"/>
      <c r="P113" s="1792"/>
      <c r="Q113" s="1792"/>
      <c r="R113" s="1792"/>
      <c r="S113" s="1792"/>
      <c r="T113" s="1792"/>
      <c r="U113" s="1792"/>
      <c r="V113" s="1792"/>
      <c r="W113" s="1792"/>
      <c r="X113" s="1792"/>
      <c r="Y113" s="1792"/>
      <c r="Z113" s="1792"/>
      <c r="AA113" s="1792"/>
      <c r="AB113" s="1792"/>
      <c r="AC113" s="1792"/>
      <c r="AD113" s="1792"/>
      <c r="AE113" s="1792"/>
      <c r="AF113" s="1792"/>
      <c r="AG113" s="1789">
        <f>'SO 402'!J50</f>
        <v>0</v>
      </c>
      <c r="AH113" s="1790"/>
      <c r="AI113" s="1790"/>
      <c r="AJ113" s="1790"/>
      <c r="AK113" s="1790"/>
      <c r="AL113" s="1790"/>
      <c r="AM113" s="1790"/>
      <c r="AN113" s="1779">
        <f t="shared" si="2"/>
        <v>0</v>
      </c>
      <c r="AO113" s="1780"/>
      <c r="AP113" s="1780"/>
      <c r="AQ113" s="110"/>
      <c r="AR113" s="1656"/>
      <c r="AS113" s="111"/>
      <c r="AT113" s="112"/>
      <c r="AU113" s="113"/>
      <c r="AV113" s="112"/>
      <c r="AW113" s="112"/>
      <c r="AX113" s="112"/>
      <c r="AY113" s="112"/>
      <c r="AZ113" s="112"/>
      <c r="BA113" s="112"/>
      <c r="BB113" s="112"/>
      <c r="BC113" s="112"/>
      <c r="BD113" s="114"/>
      <c r="BE113" s="1680"/>
      <c r="BT113" s="116"/>
      <c r="BV113" s="116"/>
      <c r="BW113" s="116"/>
      <c r="BX113" s="116"/>
      <c r="CL113" s="116"/>
      <c r="CM113" s="116"/>
    </row>
    <row r="114" spans="1:91" s="115" customFormat="1" ht="24.75" customHeight="1">
      <c r="A114" s="106"/>
      <c r="B114" s="107"/>
      <c r="C114" s="108"/>
      <c r="D114" s="1791" t="s">
        <v>258</v>
      </c>
      <c r="E114" s="1791"/>
      <c r="F114" s="1791"/>
      <c r="G114" s="1791"/>
      <c r="H114" s="1791"/>
      <c r="I114" s="1713"/>
      <c r="J114" s="1791" t="s">
        <v>286</v>
      </c>
      <c r="K114" s="1791"/>
      <c r="L114" s="1791"/>
      <c r="M114" s="1791"/>
      <c r="N114" s="1791"/>
      <c r="O114" s="1791"/>
      <c r="P114" s="1791"/>
      <c r="Q114" s="1791"/>
      <c r="R114" s="1791"/>
      <c r="S114" s="1791"/>
      <c r="T114" s="1791"/>
      <c r="U114" s="1791"/>
      <c r="V114" s="1791"/>
      <c r="W114" s="1791"/>
      <c r="X114" s="1791"/>
      <c r="Y114" s="1791"/>
      <c r="Z114" s="1791"/>
      <c r="AA114" s="1791"/>
      <c r="AB114" s="1791"/>
      <c r="AC114" s="1791"/>
      <c r="AD114" s="1791"/>
      <c r="AE114" s="1791"/>
      <c r="AF114" s="1791"/>
      <c r="AG114" s="1787">
        <f>'SO 501'!E75</f>
        <v>0</v>
      </c>
      <c r="AH114" s="1788"/>
      <c r="AI114" s="1788"/>
      <c r="AJ114" s="1788"/>
      <c r="AK114" s="1788"/>
      <c r="AL114" s="1788"/>
      <c r="AM114" s="1788"/>
      <c r="AN114" s="1787">
        <f t="shared" si="2"/>
        <v>0</v>
      </c>
      <c r="AO114" s="1788"/>
      <c r="AP114" s="1788"/>
      <c r="AQ114" s="110" t="s">
        <v>232</v>
      </c>
      <c r="AR114" s="1656"/>
      <c r="AS114" s="111">
        <v>0</v>
      </c>
      <c r="AT114" s="112">
        <f>ROUND(SUM(AV114:AW114),2)</f>
        <v>0</v>
      </c>
      <c r="AU114" s="113">
        <f>'[1]SO08 - SO08  Oprava vnúto...'!P132</f>
        <v>5681.5144818400004</v>
      </c>
      <c r="AV114" s="112">
        <f>'[1]SO08 - SO08  Oprava vnúto...'!J33</f>
        <v>0</v>
      </c>
      <c r="AW114" s="112">
        <f>'[1]SO08 - SO08  Oprava vnúto...'!J34</f>
        <v>0</v>
      </c>
      <c r="AX114" s="112">
        <f>'[1]SO08 - SO08  Oprava vnúto...'!J35</f>
        <v>0</v>
      </c>
      <c r="AY114" s="112">
        <f>'[1]SO08 - SO08  Oprava vnúto...'!J36</f>
        <v>0</v>
      </c>
      <c r="AZ114" s="112">
        <f>'[1]SO08 - SO08  Oprava vnúto...'!F33</f>
        <v>0</v>
      </c>
      <c r="BA114" s="112">
        <f>'[1]SO08 - SO08  Oprava vnúto...'!F34</f>
        <v>0</v>
      </c>
      <c r="BB114" s="112">
        <f>'[1]SO08 - SO08  Oprava vnúto...'!F35</f>
        <v>0</v>
      </c>
      <c r="BC114" s="112">
        <f>'[1]SO08 - SO08  Oprava vnúto...'!F36</f>
        <v>0</v>
      </c>
      <c r="BD114" s="114">
        <f>'[1]SO08 - SO08  Oprava vnúto...'!F37</f>
        <v>0</v>
      </c>
      <c r="BE114" s="1680"/>
      <c r="BT114" s="116"/>
      <c r="BV114" s="116"/>
      <c r="BW114" s="116"/>
      <c r="BX114" s="116"/>
      <c r="CL114" s="116" t="s">
        <v>187</v>
      </c>
      <c r="CM114" s="116" t="s">
        <v>231</v>
      </c>
    </row>
    <row r="115" spans="1:91" s="115" customFormat="1" ht="24.75" customHeight="1">
      <c r="A115" s="106"/>
      <c r="B115" s="107"/>
      <c r="C115" s="108"/>
      <c r="D115" s="1791" t="s">
        <v>259</v>
      </c>
      <c r="E115" s="1791"/>
      <c r="F115" s="1791"/>
      <c r="G115" s="1791"/>
      <c r="H115" s="1791"/>
      <c r="I115" s="1713"/>
      <c r="J115" s="1791" t="s">
        <v>287</v>
      </c>
      <c r="K115" s="1791"/>
      <c r="L115" s="1791"/>
      <c r="M115" s="1791"/>
      <c r="N115" s="1791"/>
      <c r="O115" s="1791"/>
      <c r="P115" s="1791"/>
      <c r="Q115" s="1791"/>
      <c r="R115" s="1791"/>
      <c r="S115" s="1791"/>
      <c r="T115" s="1791"/>
      <c r="U115" s="1791"/>
      <c r="V115" s="1791"/>
      <c r="W115" s="1791"/>
      <c r="X115" s="1791"/>
      <c r="Y115" s="1791"/>
      <c r="Z115" s="1791"/>
      <c r="AA115" s="1791"/>
      <c r="AB115" s="1791"/>
      <c r="AC115" s="1791"/>
      <c r="AD115" s="1791"/>
      <c r="AE115" s="1791"/>
      <c r="AF115" s="1791"/>
      <c r="AG115" s="1787">
        <f>'SO 601 Sadové...'!J105</f>
        <v>0</v>
      </c>
      <c r="AH115" s="1788"/>
      <c r="AI115" s="1788"/>
      <c r="AJ115" s="1788"/>
      <c r="AK115" s="1788"/>
      <c r="AL115" s="1788"/>
      <c r="AM115" s="1788"/>
      <c r="AN115" s="1787">
        <f>ROUND(AG115*1.2,2)</f>
        <v>0</v>
      </c>
      <c r="AO115" s="1788"/>
      <c r="AP115" s="1788"/>
      <c r="AQ115" s="1142"/>
      <c r="AR115" s="1656"/>
      <c r="AS115" s="111"/>
      <c r="AT115" s="112"/>
      <c r="AU115" s="113"/>
      <c r="AV115" s="112"/>
      <c r="AW115" s="112"/>
      <c r="AX115" s="112"/>
      <c r="AY115" s="112"/>
      <c r="AZ115" s="112"/>
      <c r="BA115" s="112"/>
      <c r="BB115" s="112"/>
      <c r="BC115" s="112"/>
      <c r="BD115" s="114"/>
      <c r="BE115" s="1680"/>
      <c r="BT115" s="116"/>
      <c r="BV115" s="116"/>
      <c r="BW115" s="116"/>
      <c r="BX115" s="116"/>
      <c r="CL115" s="116"/>
      <c r="CM115" s="116"/>
    </row>
    <row r="116" spans="1:91" s="115" customFormat="1" ht="24.75" customHeight="1">
      <c r="A116" s="106"/>
      <c r="B116" s="107"/>
      <c r="C116" s="108"/>
      <c r="J116" s="1792" t="s">
        <v>1062</v>
      </c>
      <c r="K116" s="1792"/>
      <c r="L116" s="1792"/>
      <c r="M116" s="1792"/>
      <c r="N116" s="1792"/>
      <c r="O116" s="1792"/>
      <c r="P116" s="1792"/>
      <c r="Q116" s="1792"/>
      <c r="R116" s="1792"/>
      <c r="S116" s="1792"/>
      <c r="T116" s="1792"/>
      <c r="U116" s="1792"/>
      <c r="V116" s="1792"/>
      <c r="W116" s="1792"/>
      <c r="X116" s="1792"/>
      <c r="Y116" s="1792"/>
      <c r="Z116" s="1792"/>
      <c r="AA116" s="1792"/>
      <c r="AB116" s="1792"/>
      <c r="AC116" s="1792"/>
      <c r="AD116" s="1792"/>
      <c r="AE116" s="1792"/>
      <c r="AF116" s="1792"/>
      <c r="AG116" s="1789">
        <f>VRN!J96</f>
        <v>0</v>
      </c>
      <c r="AH116" s="1790"/>
      <c r="AI116" s="1790"/>
      <c r="AJ116" s="1790"/>
      <c r="AK116" s="1790"/>
      <c r="AL116" s="1790"/>
      <c r="AM116" s="1790"/>
      <c r="AN116" s="1789">
        <f>ROUND(AG116*1.2,2)</f>
        <v>0</v>
      </c>
      <c r="AO116" s="1790"/>
      <c r="AP116" s="1790"/>
      <c r="AQ116" s="110"/>
      <c r="AR116" s="1656"/>
      <c r="AS116" s="111"/>
      <c r="AT116" s="112"/>
      <c r="AU116" s="113"/>
      <c r="AV116" s="112"/>
      <c r="AW116" s="112"/>
      <c r="AX116" s="112"/>
      <c r="AY116" s="112"/>
      <c r="AZ116" s="112"/>
      <c r="BA116" s="112"/>
      <c r="BB116" s="112"/>
      <c r="BC116" s="112"/>
      <c r="BD116" s="114"/>
      <c r="BE116" s="1680"/>
      <c r="BT116" s="116"/>
      <c r="BV116" s="116"/>
      <c r="BW116" s="116"/>
      <c r="BX116" s="116"/>
      <c r="CL116" s="116"/>
      <c r="CM116" s="116"/>
    </row>
    <row r="117" spans="1:91" s="115" customFormat="1" ht="9" customHeight="1">
      <c r="A117" s="106"/>
      <c r="B117" s="107"/>
      <c r="C117" s="108"/>
      <c r="AQ117" s="110" t="s">
        <v>232</v>
      </c>
      <c r="AR117" s="107"/>
      <c r="AS117" s="117">
        <v>0</v>
      </c>
      <c r="AT117" s="118">
        <f>ROUND(SUM(AV117:AW117),2)</f>
        <v>0</v>
      </c>
      <c r="AU117" s="119">
        <f>'[1]SO09 - SO09  Oprava vnúto...'!P128</f>
        <v>1098.99170581</v>
      </c>
      <c r="AV117" s="118">
        <f>'[1]SO09 - SO09  Oprava vnúto...'!J33</f>
        <v>0</v>
      </c>
      <c r="AW117" s="118">
        <f>'[1]SO09 - SO09  Oprava vnúto...'!J34</f>
        <v>0</v>
      </c>
      <c r="AX117" s="118">
        <f>'[1]SO09 - SO09  Oprava vnúto...'!J35</f>
        <v>0</v>
      </c>
      <c r="AY117" s="118">
        <f>'[1]SO09 - SO09  Oprava vnúto...'!J36</f>
        <v>0</v>
      </c>
      <c r="AZ117" s="118">
        <f>'[1]SO09 - SO09  Oprava vnúto...'!F33</f>
        <v>0</v>
      </c>
      <c r="BA117" s="118">
        <f>'[1]SO09 - SO09  Oprava vnúto...'!F34</f>
        <v>0</v>
      </c>
      <c r="BB117" s="118">
        <f>'[1]SO09 - SO09  Oprava vnúto...'!F35</f>
        <v>0</v>
      </c>
      <c r="BC117" s="118">
        <f>'[1]SO09 - SO09  Oprava vnúto...'!F36</f>
        <v>0</v>
      </c>
      <c r="BD117" s="120">
        <f>'[1]SO09 - SO09  Oprava vnúto...'!F37</f>
        <v>0</v>
      </c>
      <c r="BE117" s="1680"/>
      <c r="BT117" s="116"/>
      <c r="BV117" s="116"/>
      <c r="BW117" s="116"/>
      <c r="BX117" s="116"/>
      <c r="CL117" s="116" t="s">
        <v>187</v>
      </c>
      <c r="CM117" s="116" t="s">
        <v>231</v>
      </c>
    </row>
    <row r="118" spans="1:91" s="61" customFormat="1" ht="7" customHeight="1">
      <c r="A118" s="57"/>
      <c r="B118" s="73"/>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58"/>
      <c r="AS118" s="57"/>
      <c r="AT118" s="57"/>
      <c r="AU118" s="57"/>
      <c r="AV118" s="57"/>
      <c r="AW118" s="57"/>
      <c r="AX118" s="57"/>
      <c r="AY118" s="57"/>
      <c r="AZ118" s="57"/>
      <c r="BA118" s="57"/>
      <c r="BB118" s="57"/>
      <c r="BC118" s="57"/>
      <c r="BD118" s="57"/>
      <c r="BE118" s="1682"/>
    </row>
    <row r="119" spans="1:91">
      <c r="BE119" s="1683"/>
    </row>
    <row r="120" spans="1:91">
      <c r="BE120" s="1683"/>
    </row>
    <row r="121" spans="1:91">
      <c r="BE121" s="1683"/>
    </row>
    <row r="122" spans="1:91" ht="14">
      <c r="AG122" s="1779"/>
      <c r="AH122" s="1780"/>
      <c r="AI122" s="1780"/>
      <c r="AJ122" s="1780"/>
      <c r="AK122" s="1780"/>
      <c r="AL122" s="1780"/>
      <c r="AM122" s="1780"/>
      <c r="BE122" s="1683"/>
    </row>
    <row r="123" spans="1:91" s="128" customFormat="1" ht="15.5">
      <c r="J123" s="1793"/>
      <c r="K123" s="1793"/>
      <c r="L123" s="1793"/>
      <c r="M123" s="1793"/>
      <c r="N123" s="1793"/>
      <c r="O123" s="1793"/>
      <c r="P123" s="1793"/>
      <c r="Q123" s="1793"/>
      <c r="R123" s="1793"/>
      <c r="S123" s="1793"/>
      <c r="T123" s="1793"/>
      <c r="U123" s="1793"/>
      <c r="V123" s="1793"/>
      <c r="W123" s="1793"/>
      <c r="X123" s="1793"/>
      <c r="Y123" s="1793"/>
      <c r="Z123" s="1793"/>
      <c r="AA123" s="1793"/>
      <c r="AB123" s="1793"/>
      <c r="AC123" s="1793"/>
      <c r="AD123" s="1793"/>
      <c r="AE123" s="1793"/>
      <c r="AF123" s="1793"/>
      <c r="AG123" s="1777"/>
      <c r="AH123" s="1778"/>
      <c r="AI123" s="1778"/>
      <c r="AJ123" s="1778"/>
      <c r="AK123" s="1778"/>
      <c r="AL123" s="1778"/>
      <c r="AM123" s="1778"/>
      <c r="AN123" s="1777"/>
      <c r="AO123" s="1778"/>
      <c r="AP123" s="1778"/>
      <c r="BE123" s="1683"/>
    </row>
    <row r="124" spans="1:91">
      <c r="BE124" s="1683"/>
    </row>
    <row r="125" spans="1:91" ht="18" customHeight="1">
      <c r="J125" s="1793"/>
      <c r="K125" s="1793"/>
      <c r="L125" s="1793"/>
      <c r="M125" s="1793"/>
      <c r="N125" s="1793"/>
      <c r="O125" s="1793"/>
      <c r="P125" s="1793"/>
      <c r="Q125" s="1793"/>
      <c r="R125" s="1793"/>
      <c r="S125" s="1793"/>
      <c r="T125" s="1793"/>
      <c r="U125" s="1793"/>
      <c r="V125" s="1793"/>
      <c r="W125" s="1793"/>
      <c r="X125" s="1793"/>
      <c r="Y125" s="1793"/>
      <c r="Z125" s="1793"/>
      <c r="AA125" s="1793"/>
      <c r="AB125" s="1793"/>
      <c r="AC125" s="1793"/>
      <c r="AD125" s="1793"/>
      <c r="AE125" s="1793"/>
      <c r="AF125" s="1793"/>
      <c r="AG125" s="1777"/>
      <c r="AH125" s="1778"/>
      <c r="AI125" s="1778"/>
      <c r="AJ125" s="1778"/>
      <c r="AK125" s="1778"/>
      <c r="AL125" s="1778"/>
      <c r="AM125" s="1778"/>
      <c r="AN125" s="1777"/>
      <c r="AO125" s="1778"/>
      <c r="AP125" s="1778"/>
      <c r="BE125" s="1683"/>
    </row>
    <row r="126" spans="1:91" s="128" customFormat="1">
      <c r="BE126" s="1683"/>
    </row>
    <row r="127" spans="1:91" s="128" customFormat="1" ht="15.5">
      <c r="J127" s="1793"/>
      <c r="K127" s="1793"/>
      <c r="L127" s="1793"/>
      <c r="M127" s="1793"/>
      <c r="N127" s="1793"/>
      <c r="O127" s="1793"/>
      <c r="P127" s="1793"/>
      <c r="Q127" s="1793"/>
      <c r="R127" s="1793"/>
      <c r="S127" s="1793"/>
      <c r="T127" s="1793"/>
      <c r="U127" s="1793"/>
      <c r="V127" s="1793"/>
      <c r="W127" s="1793"/>
      <c r="X127" s="1793"/>
      <c r="Y127" s="1793"/>
      <c r="Z127" s="1793"/>
      <c r="AA127" s="1793"/>
      <c r="AB127" s="1793"/>
      <c r="AC127" s="1793"/>
      <c r="AD127" s="1793"/>
      <c r="AE127" s="1793"/>
      <c r="AF127" s="1793"/>
      <c r="AG127" s="1777"/>
      <c r="AH127" s="1778"/>
      <c r="AI127" s="1778"/>
      <c r="AJ127" s="1778"/>
      <c r="AK127" s="1778"/>
      <c r="AL127" s="1778"/>
      <c r="AM127" s="1778"/>
      <c r="AN127" s="1777"/>
      <c r="AO127" s="1778"/>
      <c r="AP127" s="1778"/>
      <c r="BE127" s="1684"/>
      <c r="BF127" s="131"/>
      <c r="BG127" s="131"/>
    </row>
    <row r="128" spans="1:91" s="128" customFormat="1">
      <c r="BE128" s="1683"/>
    </row>
    <row r="129" spans="10:63" ht="15.5">
      <c r="J129" s="1793"/>
      <c r="K129" s="1793"/>
      <c r="L129" s="1793"/>
      <c r="M129" s="1793"/>
      <c r="N129" s="1793"/>
      <c r="O129" s="1793"/>
      <c r="P129" s="1793"/>
      <c r="Q129" s="1793"/>
      <c r="R129" s="1793"/>
      <c r="S129" s="1793"/>
      <c r="T129" s="1793"/>
      <c r="U129" s="1793"/>
      <c r="V129" s="1793"/>
      <c r="W129" s="1793"/>
      <c r="X129" s="1793"/>
      <c r="Y129" s="1793"/>
      <c r="Z129" s="1793"/>
      <c r="AA129" s="1793"/>
      <c r="AB129" s="1793"/>
      <c r="AC129" s="1793"/>
      <c r="AD129" s="1793"/>
      <c r="AE129" s="1793"/>
      <c r="AF129" s="1793"/>
      <c r="AG129" s="1777"/>
      <c r="AH129" s="1778"/>
      <c r="AI129" s="1778"/>
      <c r="AJ129" s="1778"/>
      <c r="AK129" s="1778"/>
      <c r="AL129" s="1778"/>
      <c r="AM129" s="1778"/>
      <c r="AN129" s="1777"/>
      <c r="AO129" s="1778"/>
      <c r="AP129" s="1778"/>
      <c r="BE129" s="1684"/>
      <c r="BF129" s="131"/>
      <c r="BG129" s="131"/>
    </row>
    <row r="130" spans="10:63">
      <c r="BE130" s="1683"/>
    </row>
    <row r="131" spans="10:63" ht="16.75" customHeight="1">
      <c r="J131" s="1794"/>
      <c r="K131" s="1794"/>
      <c r="L131" s="1794"/>
      <c r="M131" s="1794"/>
      <c r="N131" s="1794"/>
      <c r="O131" s="1794"/>
      <c r="P131" s="1794"/>
      <c r="Q131" s="1794"/>
      <c r="R131" s="1794"/>
      <c r="S131" s="1794"/>
      <c r="T131" s="1794"/>
      <c r="U131" s="1794"/>
      <c r="V131" s="1794"/>
      <c r="W131" s="1794"/>
      <c r="X131" s="1794"/>
      <c r="Y131" s="1794"/>
      <c r="Z131" s="1794"/>
      <c r="AA131" s="1794"/>
      <c r="AB131" s="1794"/>
      <c r="AC131" s="1794"/>
      <c r="AD131" s="1794"/>
      <c r="AE131" s="1794"/>
      <c r="AF131" s="1794"/>
      <c r="AG131" s="1795"/>
      <c r="AH131" s="1796"/>
      <c r="AI131" s="1796"/>
      <c r="AJ131" s="1796"/>
      <c r="AK131" s="1796"/>
      <c r="AL131" s="1796"/>
      <c r="AM131" s="1796"/>
      <c r="AN131" s="1795"/>
      <c r="AO131" s="1796"/>
      <c r="AP131" s="1796"/>
      <c r="BE131" s="1683"/>
    </row>
    <row r="134" spans="10:63">
      <c r="J134" s="278"/>
      <c r="K134" s="278"/>
      <c r="L134" s="278"/>
      <c r="M134" s="278"/>
      <c r="N134" s="278"/>
      <c r="O134" s="278"/>
      <c r="P134" s="278"/>
      <c r="Q134" s="278"/>
      <c r="R134" s="278"/>
      <c r="S134" s="278"/>
      <c r="T134" s="278"/>
      <c r="U134" s="278"/>
      <c r="V134" s="278"/>
      <c r="W134" s="278"/>
      <c r="X134" s="278"/>
      <c r="Y134" s="278"/>
      <c r="Z134" s="278"/>
      <c r="AA134" s="278"/>
      <c r="AB134" s="278"/>
      <c r="AC134" s="278"/>
      <c r="AD134" s="278"/>
      <c r="AE134" s="278"/>
      <c r="AF134" s="278"/>
      <c r="AG134" s="278"/>
      <c r="AH134" s="278"/>
      <c r="AI134" s="278"/>
      <c r="AJ134" s="278"/>
      <c r="AK134" s="278"/>
      <c r="AL134" s="278"/>
      <c r="AM134" s="278"/>
      <c r="AN134" s="278"/>
      <c r="AO134" s="278"/>
      <c r="AP134" s="278"/>
    </row>
    <row r="135" spans="10:63" ht="15.5">
      <c r="J135" s="278"/>
      <c r="K135" s="278"/>
      <c r="L135" s="278"/>
      <c r="M135" s="278"/>
      <c r="N135" s="278"/>
      <c r="O135" s="278"/>
      <c r="P135" s="278"/>
      <c r="Q135" s="278"/>
      <c r="R135" s="278"/>
      <c r="S135" s="278"/>
      <c r="T135" s="278"/>
      <c r="U135" s="278"/>
      <c r="V135" s="278"/>
      <c r="W135" s="278"/>
      <c r="X135" s="278"/>
      <c r="Y135" s="278"/>
      <c r="Z135" s="278"/>
      <c r="AA135" s="278"/>
      <c r="AB135" s="278"/>
      <c r="AC135" s="278"/>
      <c r="AD135" s="278"/>
      <c r="AE135" s="278"/>
      <c r="AF135" s="279"/>
      <c r="AG135" s="1773"/>
      <c r="AH135" s="1774"/>
      <c r="AI135" s="1774"/>
      <c r="AJ135" s="1774"/>
      <c r="AK135" s="1774"/>
      <c r="AL135" s="1774"/>
      <c r="AM135" s="1774"/>
      <c r="AN135" s="1773"/>
      <c r="AO135" s="1774"/>
      <c r="AP135" s="1774"/>
      <c r="BE135" s="133"/>
      <c r="BF135" s="131"/>
    </row>
    <row r="136" spans="10:63" ht="15.5">
      <c r="J136" s="278"/>
      <c r="K136" s="278"/>
      <c r="L136" s="278"/>
      <c r="M136" s="278"/>
      <c r="N136" s="278"/>
      <c r="O136" s="278"/>
      <c r="P136" s="278"/>
      <c r="Q136" s="278"/>
      <c r="R136" s="278"/>
      <c r="S136" s="278"/>
      <c r="T136" s="278"/>
      <c r="U136" s="278"/>
      <c r="V136" s="278"/>
      <c r="W136" s="278"/>
      <c r="X136" s="278"/>
      <c r="Y136" s="278"/>
      <c r="Z136" s="278"/>
      <c r="AA136" s="278"/>
      <c r="AB136" s="278"/>
      <c r="AC136" s="278"/>
      <c r="AD136" s="278"/>
      <c r="AE136" s="278"/>
      <c r="AF136" s="279"/>
      <c r="AG136" s="1773"/>
      <c r="AH136" s="1774"/>
      <c r="AI136" s="1774"/>
      <c r="AJ136" s="1774"/>
      <c r="AK136" s="1774"/>
      <c r="AL136" s="1774"/>
      <c r="AM136" s="1774"/>
      <c r="AN136" s="1773"/>
      <c r="AO136" s="1774"/>
      <c r="AP136" s="1774"/>
      <c r="AQ136" s="132"/>
      <c r="AR136" s="132"/>
      <c r="AS136" s="132"/>
      <c r="AT136" s="132"/>
      <c r="AU136" s="132"/>
      <c r="AV136" s="132"/>
      <c r="AW136" s="132"/>
      <c r="AX136" s="132"/>
      <c r="AY136" s="132"/>
      <c r="AZ136" s="132"/>
      <c r="BA136" s="132"/>
      <c r="BB136" s="132"/>
      <c r="BC136" s="132"/>
      <c r="BD136" s="132"/>
      <c r="BE136" s="133"/>
      <c r="BF136" s="131"/>
      <c r="BG136" s="130"/>
      <c r="BH136" s="130"/>
      <c r="BI136" s="130"/>
      <c r="BJ136" s="130"/>
      <c r="BK136" s="130"/>
    </row>
    <row r="138" spans="10:63" ht="15.5">
      <c r="AG138" s="1773"/>
      <c r="AH138" s="1774"/>
      <c r="AI138" s="1774"/>
      <c r="AJ138" s="1774"/>
      <c r="AK138" s="1774"/>
      <c r="AL138" s="1774"/>
      <c r="AM138" s="1774"/>
      <c r="AN138" s="278"/>
      <c r="AO138" s="278"/>
      <c r="AP138" s="278"/>
      <c r="AQ138" s="278"/>
      <c r="AR138" s="278"/>
      <c r="AS138" s="278"/>
      <c r="AT138" s="278"/>
      <c r="AU138" s="278"/>
      <c r="AV138" s="278"/>
      <c r="AW138" s="278"/>
      <c r="AX138" s="278"/>
      <c r="AY138" s="278"/>
      <c r="AZ138" s="278"/>
      <c r="BA138" s="278"/>
      <c r="BB138" s="278"/>
      <c r="BC138" s="278"/>
      <c r="BD138" s="278"/>
      <c r="BE138" s="280"/>
      <c r="BF138" s="281"/>
      <c r="BG138" s="278"/>
      <c r="BH138" s="278"/>
    </row>
    <row r="139" spans="10:63" ht="15.5">
      <c r="AG139" s="1773"/>
      <c r="AH139" s="1774"/>
      <c r="AI139" s="1774"/>
      <c r="AJ139" s="1774"/>
      <c r="AK139" s="1774"/>
      <c r="AL139" s="1774"/>
      <c r="AM139" s="1774"/>
      <c r="AN139" s="278"/>
      <c r="AO139" s="278"/>
      <c r="AP139" s="278"/>
      <c r="AQ139" s="278"/>
      <c r="AR139" s="278"/>
      <c r="AS139" s="278"/>
      <c r="AT139" s="278"/>
      <c r="AU139" s="278"/>
      <c r="AV139" s="278"/>
      <c r="AW139" s="278"/>
      <c r="AX139" s="278"/>
      <c r="AY139" s="278"/>
      <c r="AZ139" s="278"/>
      <c r="BA139" s="278"/>
      <c r="BB139" s="278"/>
      <c r="BC139" s="278"/>
      <c r="BD139" s="278"/>
      <c r="BE139" s="278"/>
      <c r="BF139" s="278"/>
      <c r="BG139" s="278"/>
      <c r="BH139" s="278"/>
    </row>
    <row r="140" spans="10:63" ht="15.5">
      <c r="AG140" s="1773"/>
      <c r="AH140" s="1774"/>
      <c r="AI140" s="1774"/>
      <c r="AJ140" s="1774"/>
      <c r="AK140" s="1774"/>
      <c r="AL140" s="1774"/>
      <c r="AM140" s="1774"/>
      <c r="AN140" s="1773"/>
      <c r="AO140" s="1774"/>
      <c r="AP140" s="1774"/>
      <c r="AQ140" s="278"/>
      <c r="AR140" s="278"/>
      <c r="AS140" s="278"/>
      <c r="AT140" s="278"/>
      <c r="AU140" s="278"/>
      <c r="AV140" s="278"/>
      <c r="AW140" s="278"/>
      <c r="AX140" s="278"/>
      <c r="AY140" s="278"/>
      <c r="AZ140" s="278"/>
      <c r="BA140" s="278"/>
      <c r="BB140" s="278"/>
      <c r="BC140" s="278"/>
      <c r="BD140" s="278"/>
      <c r="BE140" s="278"/>
      <c r="BF140" s="278"/>
      <c r="BG140" s="278"/>
      <c r="BH140" s="278"/>
    </row>
    <row r="141" spans="10:63">
      <c r="AG141" s="278"/>
      <c r="AH141" s="278"/>
      <c r="AI141" s="278"/>
      <c r="AJ141" s="278"/>
      <c r="AK141" s="278"/>
      <c r="AL141" s="278"/>
      <c r="AM141" s="278"/>
      <c r="AN141" s="278"/>
      <c r="AO141" s="278"/>
      <c r="AP141" s="278"/>
      <c r="AQ141" s="278"/>
      <c r="AR141" s="278"/>
      <c r="AS141" s="278"/>
      <c r="AT141" s="278"/>
      <c r="AU141" s="278"/>
      <c r="AV141" s="278"/>
      <c r="AW141" s="278"/>
      <c r="AX141" s="278"/>
      <c r="AY141" s="278"/>
      <c r="AZ141" s="278"/>
      <c r="BA141" s="278"/>
      <c r="BB141" s="278"/>
      <c r="BC141" s="278"/>
      <c r="BD141" s="278"/>
      <c r="BE141" s="278"/>
      <c r="BF141" s="278"/>
      <c r="BG141" s="278"/>
      <c r="BH141" s="278"/>
    </row>
  </sheetData>
  <mergeCells count="149">
    <mergeCell ref="AJ89:AP89"/>
    <mergeCell ref="AJ90:AP90"/>
    <mergeCell ref="L32:P32"/>
    <mergeCell ref="W32:AE32"/>
    <mergeCell ref="AK32:AO32"/>
    <mergeCell ref="K101:AF101"/>
    <mergeCell ref="K102:AF102"/>
    <mergeCell ref="K103:AF103"/>
    <mergeCell ref="K104:AF104"/>
    <mergeCell ref="L31:P31"/>
    <mergeCell ref="W31:AE31"/>
    <mergeCell ref="AK31:AO31"/>
    <mergeCell ref="L33:P33"/>
    <mergeCell ref="W33:AE33"/>
    <mergeCell ref="AK33:AO33"/>
    <mergeCell ref="X35:AB35"/>
    <mergeCell ref="AK35:AO35"/>
    <mergeCell ref="L85:AO85"/>
    <mergeCell ref="E105:I105"/>
    <mergeCell ref="J105:AF105"/>
    <mergeCell ref="AG115:AM115"/>
    <mergeCell ref="AG105:AM105"/>
    <mergeCell ref="AN115:AP115"/>
    <mergeCell ref="AN105:AP105"/>
    <mergeCell ref="D106:H106"/>
    <mergeCell ref="J106:AF106"/>
    <mergeCell ref="AG106:AM106"/>
    <mergeCell ref="AN106:AP106"/>
    <mergeCell ref="AG107:AM107"/>
    <mergeCell ref="AN107:AP107"/>
    <mergeCell ref="AG108:AM108"/>
    <mergeCell ref="AN108:AP108"/>
    <mergeCell ref="AG110:AM110"/>
    <mergeCell ref="D107:H107"/>
    <mergeCell ref="J107:AF107"/>
    <mergeCell ref="D108:H108"/>
    <mergeCell ref="J108:AF108"/>
    <mergeCell ref="J114:AF114"/>
    <mergeCell ref="AG114:AM114"/>
    <mergeCell ref="AN114:AP114"/>
    <mergeCell ref="D112:H112"/>
    <mergeCell ref="D113:H113"/>
    <mergeCell ref="L30:P30"/>
    <mergeCell ref="W30:AE30"/>
    <mergeCell ref="AK30:AO30"/>
    <mergeCell ref="AR2:BE2"/>
    <mergeCell ref="K5:AO5"/>
    <mergeCell ref="E23:AN23"/>
    <mergeCell ref="AK26:AO26"/>
    <mergeCell ref="L28:P28"/>
    <mergeCell ref="W28:AE28"/>
    <mergeCell ref="AK28:AO28"/>
    <mergeCell ref="AM8:AN8"/>
    <mergeCell ref="K6:AB6"/>
    <mergeCell ref="E20:AJ20"/>
    <mergeCell ref="L29:P29"/>
    <mergeCell ref="W29:AE29"/>
    <mergeCell ref="AK29:AO29"/>
    <mergeCell ref="AS89:AT91"/>
    <mergeCell ref="C92:G92"/>
    <mergeCell ref="I92:AF92"/>
    <mergeCell ref="AG92:AM92"/>
    <mergeCell ref="AN92:AP92"/>
    <mergeCell ref="AN113:AP113"/>
    <mergeCell ref="J113:AF113"/>
    <mergeCell ref="J116:AF116"/>
    <mergeCell ref="AG116:AM116"/>
    <mergeCell ref="AN116:AP116"/>
    <mergeCell ref="D95:H95"/>
    <mergeCell ref="J95:AF95"/>
    <mergeCell ref="AG95:AM95"/>
    <mergeCell ref="AN95:AP95"/>
    <mergeCell ref="E96:I96"/>
    <mergeCell ref="K96:AF96"/>
    <mergeCell ref="AG96:AM96"/>
    <mergeCell ref="AN96:AP96"/>
    <mergeCell ref="E97:I97"/>
    <mergeCell ref="K97:AF97"/>
    <mergeCell ref="AG97:AM97"/>
    <mergeCell ref="AN97:AP97"/>
    <mergeCell ref="E98:I98"/>
    <mergeCell ref="E99:I99"/>
    <mergeCell ref="E103:I103"/>
    <mergeCell ref="E104:I104"/>
    <mergeCell ref="K98:AF98"/>
    <mergeCell ref="K99:AF99"/>
    <mergeCell ref="K100:AF100"/>
    <mergeCell ref="D115:H115"/>
    <mergeCell ref="J115:AF115"/>
    <mergeCell ref="AN104:AP104"/>
    <mergeCell ref="E100:I100"/>
    <mergeCell ref="E101:I101"/>
    <mergeCell ref="E102:I102"/>
    <mergeCell ref="AG100:AM100"/>
    <mergeCell ref="AG101:AM101"/>
    <mergeCell ref="AG102:AM102"/>
    <mergeCell ref="AN100:AP100"/>
    <mergeCell ref="AN101:AP101"/>
    <mergeCell ref="AN102:AP102"/>
    <mergeCell ref="D111:H111"/>
    <mergeCell ref="J111:AF111"/>
    <mergeCell ref="AG111:AM111"/>
    <mergeCell ref="AN111:AP111"/>
    <mergeCell ref="D114:H114"/>
    <mergeCell ref="D109:H109"/>
    <mergeCell ref="J109:AF109"/>
    <mergeCell ref="D110:H110"/>
    <mergeCell ref="J110:AF110"/>
    <mergeCell ref="J112:AF112"/>
    <mergeCell ref="AG112:AM112"/>
    <mergeCell ref="AN112:AP112"/>
    <mergeCell ref="J123:AF123"/>
    <mergeCell ref="AG123:AM123"/>
    <mergeCell ref="AN123:AP123"/>
    <mergeCell ref="J131:AF131"/>
    <mergeCell ref="AG131:AM131"/>
    <mergeCell ref="AN131:AP131"/>
    <mergeCell ref="J127:AF127"/>
    <mergeCell ref="J129:AF129"/>
    <mergeCell ref="AG127:AM127"/>
    <mergeCell ref="AN127:AP127"/>
    <mergeCell ref="AN129:AP129"/>
    <mergeCell ref="J125:AF125"/>
    <mergeCell ref="AG129:AM129"/>
    <mergeCell ref="AG125:AM125"/>
    <mergeCell ref="AG140:AM140"/>
    <mergeCell ref="AN140:AP140"/>
    <mergeCell ref="AJ87:AN87"/>
    <mergeCell ref="AN136:AP136"/>
    <mergeCell ref="AG136:AM136"/>
    <mergeCell ref="AG135:AM135"/>
    <mergeCell ref="AN135:AP135"/>
    <mergeCell ref="AG138:AM138"/>
    <mergeCell ref="AG139:AM139"/>
    <mergeCell ref="AN125:AP125"/>
    <mergeCell ref="AG122:AM122"/>
    <mergeCell ref="AN109:AP109"/>
    <mergeCell ref="AG94:AM94"/>
    <mergeCell ref="AN94:AP94"/>
    <mergeCell ref="AG98:AM98"/>
    <mergeCell ref="AN98:AP98"/>
    <mergeCell ref="AG99:AM99"/>
    <mergeCell ref="AG103:AM103"/>
    <mergeCell ref="AG104:AM104"/>
    <mergeCell ref="AN99:AP99"/>
    <mergeCell ref="AN103:AP103"/>
    <mergeCell ref="AN110:AP110"/>
    <mergeCell ref="AG109:AM109"/>
    <mergeCell ref="AG113:AM113"/>
  </mergeCells>
  <phoneticPr fontId="111" type="noConversion"/>
  <pageMargins left="0.39370078740157483" right="0.39370078740157483" top="0.39370078740157483" bottom="0.39370078740157483" header="0" footer="0"/>
  <pageSetup paperSize="9" scale="70" fitToHeight="100" orientation="portrait"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8B006-53E1-4333-A0AC-C0A07A0A0DBF}">
  <dimension ref="A1:IV610"/>
  <sheetViews>
    <sheetView view="pageBreakPreview" zoomScale="90" zoomScaleNormal="85" zoomScaleSheetLayoutView="90" workbookViewId="0">
      <pane ySplit="7" topLeftCell="A548" activePane="bottomLeft" state="frozen"/>
      <selection activeCell="B35" sqref="B35"/>
      <selection pane="bottomLeft" activeCell="N594" sqref="G594:N599"/>
    </sheetView>
  </sheetViews>
  <sheetFormatPr defaultColWidth="11.453125" defaultRowHeight="12.5"/>
  <cols>
    <col min="1" max="1" width="11.7265625" style="796" customWidth="1"/>
    <col min="2" max="2" width="15" style="796" customWidth="1"/>
    <col min="3" max="3" width="17.26953125" style="796" customWidth="1"/>
    <col min="4" max="4" width="6.54296875" style="796" customWidth="1"/>
    <col min="5" max="5" width="5.54296875" style="796" customWidth="1"/>
    <col min="6" max="6" width="18.54296875" style="818" customWidth="1"/>
    <col min="7" max="7" width="70.453125" style="796" customWidth="1"/>
    <col min="8" max="8" width="16.26953125" style="796" customWidth="1"/>
    <col min="9" max="9" width="9.26953125" style="796" customWidth="1"/>
    <col min="10" max="10" width="7.26953125" style="796" customWidth="1"/>
    <col min="11" max="11" width="10.7265625" style="796" customWidth="1"/>
    <col min="12" max="12" width="12.26953125" style="796" customWidth="1"/>
    <col min="13" max="13" width="10.7265625" style="819" customWidth="1"/>
    <col min="14" max="14" width="11.7265625" style="796" customWidth="1"/>
    <col min="15" max="15" width="13.26953125" style="795" customWidth="1"/>
    <col min="16" max="16" width="11.453125" style="795"/>
    <col min="17" max="17" width="7.26953125" style="796" customWidth="1"/>
    <col min="18" max="256" width="11.453125" style="796"/>
    <col min="257" max="257" width="11.7265625" style="796" customWidth="1"/>
    <col min="258" max="258" width="15" style="796" customWidth="1"/>
    <col min="259" max="259" width="17.26953125" style="796" customWidth="1"/>
    <col min="260" max="260" width="6.54296875" style="796" customWidth="1"/>
    <col min="261" max="261" width="5.54296875" style="796" customWidth="1"/>
    <col min="262" max="262" width="18.54296875" style="796" customWidth="1"/>
    <col min="263" max="263" width="70.453125" style="796" customWidth="1"/>
    <col min="264" max="264" width="16.26953125" style="796" customWidth="1"/>
    <col min="265" max="265" width="9.26953125" style="796" customWidth="1"/>
    <col min="266" max="266" width="7.26953125" style="796" customWidth="1"/>
    <col min="267" max="267" width="10.7265625" style="796" customWidth="1"/>
    <col min="268" max="268" width="12.26953125" style="796" customWidth="1"/>
    <col min="269" max="270" width="10.7265625" style="796" customWidth="1"/>
    <col min="271" max="271" width="13.26953125" style="796" customWidth="1"/>
    <col min="272" max="272" width="11.453125" style="796"/>
    <col min="273" max="273" width="7.26953125" style="796" customWidth="1"/>
    <col min="274" max="512" width="11.453125" style="796"/>
    <col min="513" max="513" width="11.7265625" style="796" customWidth="1"/>
    <col min="514" max="514" width="15" style="796" customWidth="1"/>
    <col min="515" max="515" width="17.26953125" style="796" customWidth="1"/>
    <col min="516" max="516" width="6.54296875" style="796" customWidth="1"/>
    <col min="517" max="517" width="5.54296875" style="796" customWidth="1"/>
    <col min="518" max="518" width="18.54296875" style="796" customWidth="1"/>
    <col min="519" max="519" width="70.453125" style="796" customWidth="1"/>
    <col min="520" max="520" width="16.26953125" style="796" customWidth="1"/>
    <col min="521" max="521" width="9.26953125" style="796" customWidth="1"/>
    <col min="522" max="522" width="7.26953125" style="796" customWidth="1"/>
    <col min="523" max="523" width="10.7265625" style="796" customWidth="1"/>
    <col min="524" max="524" width="12.26953125" style="796" customWidth="1"/>
    <col min="525" max="526" width="10.7265625" style="796" customWidth="1"/>
    <col min="527" max="527" width="13.26953125" style="796" customWidth="1"/>
    <col min="528" max="528" width="11.453125" style="796"/>
    <col min="529" max="529" width="7.26953125" style="796" customWidth="1"/>
    <col min="530" max="768" width="11.453125" style="796"/>
    <col min="769" max="769" width="11.7265625" style="796" customWidth="1"/>
    <col min="770" max="770" width="15" style="796" customWidth="1"/>
    <col min="771" max="771" width="17.26953125" style="796" customWidth="1"/>
    <col min="772" max="772" width="6.54296875" style="796" customWidth="1"/>
    <col min="773" max="773" width="5.54296875" style="796" customWidth="1"/>
    <col min="774" max="774" width="18.54296875" style="796" customWidth="1"/>
    <col min="775" max="775" width="70.453125" style="796" customWidth="1"/>
    <col min="776" max="776" width="16.26953125" style="796" customWidth="1"/>
    <col min="777" max="777" width="9.26953125" style="796" customWidth="1"/>
    <col min="778" max="778" width="7.26953125" style="796" customWidth="1"/>
    <col min="779" max="779" width="10.7265625" style="796" customWidth="1"/>
    <col min="780" max="780" width="12.26953125" style="796" customWidth="1"/>
    <col min="781" max="782" width="10.7265625" style="796" customWidth="1"/>
    <col min="783" max="783" width="13.26953125" style="796" customWidth="1"/>
    <col min="784" max="784" width="11.453125" style="796"/>
    <col min="785" max="785" width="7.26953125" style="796" customWidth="1"/>
    <col min="786" max="1024" width="11.453125" style="796"/>
    <col min="1025" max="1025" width="11.7265625" style="796" customWidth="1"/>
    <col min="1026" max="1026" width="15" style="796" customWidth="1"/>
    <col min="1027" max="1027" width="17.26953125" style="796" customWidth="1"/>
    <col min="1028" max="1028" width="6.54296875" style="796" customWidth="1"/>
    <col min="1029" max="1029" width="5.54296875" style="796" customWidth="1"/>
    <col min="1030" max="1030" width="18.54296875" style="796" customWidth="1"/>
    <col min="1031" max="1031" width="70.453125" style="796" customWidth="1"/>
    <col min="1032" max="1032" width="16.26953125" style="796" customWidth="1"/>
    <col min="1033" max="1033" width="9.26953125" style="796" customWidth="1"/>
    <col min="1034" max="1034" width="7.26953125" style="796" customWidth="1"/>
    <col min="1035" max="1035" width="10.7265625" style="796" customWidth="1"/>
    <col min="1036" max="1036" width="12.26953125" style="796" customWidth="1"/>
    <col min="1037" max="1038" width="10.7265625" style="796" customWidth="1"/>
    <col min="1039" max="1039" width="13.26953125" style="796" customWidth="1"/>
    <col min="1040" max="1040" width="11.453125" style="796"/>
    <col min="1041" max="1041" width="7.26953125" style="796" customWidth="1"/>
    <col min="1042" max="1280" width="11.453125" style="796"/>
    <col min="1281" max="1281" width="11.7265625" style="796" customWidth="1"/>
    <col min="1282" max="1282" width="15" style="796" customWidth="1"/>
    <col min="1283" max="1283" width="17.26953125" style="796" customWidth="1"/>
    <col min="1284" max="1284" width="6.54296875" style="796" customWidth="1"/>
    <col min="1285" max="1285" width="5.54296875" style="796" customWidth="1"/>
    <col min="1286" max="1286" width="18.54296875" style="796" customWidth="1"/>
    <col min="1287" max="1287" width="70.453125" style="796" customWidth="1"/>
    <col min="1288" max="1288" width="16.26953125" style="796" customWidth="1"/>
    <col min="1289" max="1289" width="9.26953125" style="796" customWidth="1"/>
    <col min="1290" max="1290" width="7.26953125" style="796" customWidth="1"/>
    <col min="1291" max="1291" width="10.7265625" style="796" customWidth="1"/>
    <col min="1292" max="1292" width="12.26953125" style="796" customWidth="1"/>
    <col min="1293" max="1294" width="10.7265625" style="796" customWidth="1"/>
    <col min="1295" max="1295" width="13.26953125" style="796" customWidth="1"/>
    <col min="1296" max="1296" width="11.453125" style="796"/>
    <col min="1297" max="1297" width="7.26953125" style="796" customWidth="1"/>
    <col min="1298" max="1536" width="11.453125" style="796"/>
    <col min="1537" max="1537" width="11.7265625" style="796" customWidth="1"/>
    <col min="1538" max="1538" width="15" style="796" customWidth="1"/>
    <col min="1539" max="1539" width="17.26953125" style="796" customWidth="1"/>
    <col min="1540" max="1540" width="6.54296875" style="796" customWidth="1"/>
    <col min="1541" max="1541" width="5.54296875" style="796" customWidth="1"/>
    <col min="1542" max="1542" width="18.54296875" style="796" customWidth="1"/>
    <col min="1543" max="1543" width="70.453125" style="796" customWidth="1"/>
    <col min="1544" max="1544" width="16.26953125" style="796" customWidth="1"/>
    <col min="1545" max="1545" width="9.26953125" style="796" customWidth="1"/>
    <col min="1546" max="1546" width="7.26953125" style="796" customWidth="1"/>
    <col min="1547" max="1547" width="10.7265625" style="796" customWidth="1"/>
    <col min="1548" max="1548" width="12.26953125" style="796" customWidth="1"/>
    <col min="1549" max="1550" width="10.7265625" style="796" customWidth="1"/>
    <col min="1551" max="1551" width="13.26953125" style="796" customWidth="1"/>
    <col min="1552" max="1552" width="11.453125" style="796"/>
    <col min="1553" max="1553" width="7.26953125" style="796" customWidth="1"/>
    <col min="1554" max="1792" width="11.453125" style="796"/>
    <col min="1793" max="1793" width="11.7265625" style="796" customWidth="1"/>
    <col min="1794" max="1794" width="15" style="796" customWidth="1"/>
    <col min="1795" max="1795" width="17.26953125" style="796" customWidth="1"/>
    <col min="1796" max="1796" width="6.54296875" style="796" customWidth="1"/>
    <col min="1797" max="1797" width="5.54296875" style="796" customWidth="1"/>
    <col min="1798" max="1798" width="18.54296875" style="796" customWidth="1"/>
    <col min="1799" max="1799" width="70.453125" style="796" customWidth="1"/>
    <col min="1800" max="1800" width="16.26953125" style="796" customWidth="1"/>
    <col min="1801" max="1801" width="9.26953125" style="796" customWidth="1"/>
    <col min="1802" max="1802" width="7.26953125" style="796" customWidth="1"/>
    <col min="1803" max="1803" width="10.7265625" style="796" customWidth="1"/>
    <col min="1804" max="1804" width="12.26953125" style="796" customWidth="1"/>
    <col min="1805" max="1806" width="10.7265625" style="796" customWidth="1"/>
    <col min="1807" max="1807" width="13.26953125" style="796" customWidth="1"/>
    <col min="1808" max="1808" width="11.453125" style="796"/>
    <col min="1809" max="1809" width="7.26953125" style="796" customWidth="1"/>
    <col min="1810" max="2048" width="11.453125" style="796"/>
    <col min="2049" max="2049" width="11.7265625" style="796" customWidth="1"/>
    <col min="2050" max="2050" width="15" style="796" customWidth="1"/>
    <col min="2051" max="2051" width="17.26953125" style="796" customWidth="1"/>
    <col min="2052" max="2052" width="6.54296875" style="796" customWidth="1"/>
    <col min="2053" max="2053" width="5.54296875" style="796" customWidth="1"/>
    <col min="2054" max="2054" width="18.54296875" style="796" customWidth="1"/>
    <col min="2055" max="2055" width="70.453125" style="796" customWidth="1"/>
    <col min="2056" max="2056" width="16.26953125" style="796" customWidth="1"/>
    <col min="2057" max="2057" width="9.26953125" style="796" customWidth="1"/>
    <col min="2058" max="2058" width="7.26953125" style="796" customWidth="1"/>
    <col min="2059" max="2059" width="10.7265625" style="796" customWidth="1"/>
    <col min="2060" max="2060" width="12.26953125" style="796" customWidth="1"/>
    <col min="2061" max="2062" width="10.7265625" style="796" customWidth="1"/>
    <col min="2063" max="2063" width="13.26953125" style="796" customWidth="1"/>
    <col min="2064" max="2064" width="11.453125" style="796"/>
    <col min="2065" max="2065" width="7.26953125" style="796" customWidth="1"/>
    <col min="2066" max="2304" width="11.453125" style="796"/>
    <col min="2305" max="2305" width="11.7265625" style="796" customWidth="1"/>
    <col min="2306" max="2306" width="15" style="796" customWidth="1"/>
    <col min="2307" max="2307" width="17.26953125" style="796" customWidth="1"/>
    <col min="2308" max="2308" width="6.54296875" style="796" customWidth="1"/>
    <col min="2309" max="2309" width="5.54296875" style="796" customWidth="1"/>
    <col min="2310" max="2310" width="18.54296875" style="796" customWidth="1"/>
    <col min="2311" max="2311" width="70.453125" style="796" customWidth="1"/>
    <col min="2312" max="2312" width="16.26953125" style="796" customWidth="1"/>
    <col min="2313" max="2313" width="9.26953125" style="796" customWidth="1"/>
    <col min="2314" max="2314" width="7.26953125" style="796" customWidth="1"/>
    <col min="2315" max="2315" width="10.7265625" style="796" customWidth="1"/>
    <col min="2316" max="2316" width="12.26953125" style="796" customWidth="1"/>
    <col min="2317" max="2318" width="10.7265625" style="796" customWidth="1"/>
    <col min="2319" max="2319" width="13.26953125" style="796" customWidth="1"/>
    <col min="2320" max="2320" width="11.453125" style="796"/>
    <col min="2321" max="2321" width="7.26953125" style="796" customWidth="1"/>
    <col min="2322" max="2560" width="11.453125" style="796"/>
    <col min="2561" max="2561" width="11.7265625" style="796" customWidth="1"/>
    <col min="2562" max="2562" width="15" style="796" customWidth="1"/>
    <col min="2563" max="2563" width="17.26953125" style="796" customWidth="1"/>
    <col min="2564" max="2564" width="6.54296875" style="796" customWidth="1"/>
    <col min="2565" max="2565" width="5.54296875" style="796" customWidth="1"/>
    <col min="2566" max="2566" width="18.54296875" style="796" customWidth="1"/>
    <col min="2567" max="2567" width="70.453125" style="796" customWidth="1"/>
    <col min="2568" max="2568" width="16.26953125" style="796" customWidth="1"/>
    <col min="2569" max="2569" width="9.26953125" style="796" customWidth="1"/>
    <col min="2570" max="2570" width="7.26953125" style="796" customWidth="1"/>
    <col min="2571" max="2571" width="10.7265625" style="796" customWidth="1"/>
    <col min="2572" max="2572" width="12.26953125" style="796" customWidth="1"/>
    <col min="2573" max="2574" width="10.7265625" style="796" customWidth="1"/>
    <col min="2575" max="2575" width="13.26953125" style="796" customWidth="1"/>
    <col min="2576" max="2576" width="11.453125" style="796"/>
    <col min="2577" max="2577" width="7.26953125" style="796" customWidth="1"/>
    <col min="2578" max="2816" width="11.453125" style="796"/>
    <col min="2817" max="2817" width="11.7265625" style="796" customWidth="1"/>
    <col min="2818" max="2818" width="15" style="796" customWidth="1"/>
    <col min="2819" max="2819" width="17.26953125" style="796" customWidth="1"/>
    <col min="2820" max="2820" width="6.54296875" style="796" customWidth="1"/>
    <col min="2821" max="2821" width="5.54296875" style="796" customWidth="1"/>
    <col min="2822" max="2822" width="18.54296875" style="796" customWidth="1"/>
    <col min="2823" max="2823" width="70.453125" style="796" customWidth="1"/>
    <col min="2824" max="2824" width="16.26953125" style="796" customWidth="1"/>
    <col min="2825" max="2825" width="9.26953125" style="796" customWidth="1"/>
    <col min="2826" max="2826" width="7.26953125" style="796" customWidth="1"/>
    <col min="2827" max="2827" width="10.7265625" style="796" customWidth="1"/>
    <col min="2828" max="2828" width="12.26953125" style="796" customWidth="1"/>
    <col min="2829" max="2830" width="10.7265625" style="796" customWidth="1"/>
    <col min="2831" max="2831" width="13.26953125" style="796" customWidth="1"/>
    <col min="2832" max="2832" width="11.453125" style="796"/>
    <col min="2833" max="2833" width="7.26953125" style="796" customWidth="1"/>
    <col min="2834" max="3072" width="11.453125" style="796"/>
    <col min="3073" max="3073" width="11.7265625" style="796" customWidth="1"/>
    <col min="3074" max="3074" width="15" style="796" customWidth="1"/>
    <col min="3075" max="3075" width="17.26953125" style="796" customWidth="1"/>
    <col min="3076" max="3076" width="6.54296875" style="796" customWidth="1"/>
    <col min="3077" max="3077" width="5.54296875" style="796" customWidth="1"/>
    <col min="3078" max="3078" width="18.54296875" style="796" customWidth="1"/>
    <col min="3079" max="3079" width="70.453125" style="796" customWidth="1"/>
    <col min="3080" max="3080" width="16.26953125" style="796" customWidth="1"/>
    <col min="3081" max="3081" width="9.26953125" style="796" customWidth="1"/>
    <col min="3082" max="3082" width="7.26953125" style="796" customWidth="1"/>
    <col min="3083" max="3083" width="10.7265625" style="796" customWidth="1"/>
    <col min="3084" max="3084" width="12.26953125" style="796" customWidth="1"/>
    <col min="3085" max="3086" width="10.7265625" style="796" customWidth="1"/>
    <col min="3087" max="3087" width="13.26953125" style="796" customWidth="1"/>
    <col min="3088" max="3088" width="11.453125" style="796"/>
    <col min="3089" max="3089" width="7.26953125" style="796" customWidth="1"/>
    <col min="3090" max="3328" width="11.453125" style="796"/>
    <col min="3329" max="3329" width="11.7265625" style="796" customWidth="1"/>
    <col min="3330" max="3330" width="15" style="796" customWidth="1"/>
    <col min="3331" max="3331" width="17.26953125" style="796" customWidth="1"/>
    <col min="3332" max="3332" width="6.54296875" style="796" customWidth="1"/>
    <col min="3333" max="3333" width="5.54296875" style="796" customWidth="1"/>
    <col min="3334" max="3334" width="18.54296875" style="796" customWidth="1"/>
    <col min="3335" max="3335" width="70.453125" style="796" customWidth="1"/>
    <col min="3336" max="3336" width="16.26953125" style="796" customWidth="1"/>
    <col min="3337" max="3337" width="9.26953125" style="796" customWidth="1"/>
    <col min="3338" max="3338" width="7.26953125" style="796" customWidth="1"/>
    <col min="3339" max="3339" width="10.7265625" style="796" customWidth="1"/>
    <col min="3340" max="3340" width="12.26953125" style="796" customWidth="1"/>
    <col min="3341" max="3342" width="10.7265625" style="796" customWidth="1"/>
    <col min="3343" max="3343" width="13.26953125" style="796" customWidth="1"/>
    <col min="3344" max="3344" width="11.453125" style="796"/>
    <col min="3345" max="3345" width="7.26953125" style="796" customWidth="1"/>
    <col min="3346" max="3584" width="11.453125" style="796"/>
    <col min="3585" max="3585" width="11.7265625" style="796" customWidth="1"/>
    <col min="3586" max="3586" width="15" style="796" customWidth="1"/>
    <col min="3587" max="3587" width="17.26953125" style="796" customWidth="1"/>
    <col min="3588" max="3588" width="6.54296875" style="796" customWidth="1"/>
    <col min="3589" max="3589" width="5.54296875" style="796" customWidth="1"/>
    <col min="3590" max="3590" width="18.54296875" style="796" customWidth="1"/>
    <col min="3591" max="3591" width="70.453125" style="796" customWidth="1"/>
    <col min="3592" max="3592" width="16.26953125" style="796" customWidth="1"/>
    <col min="3593" max="3593" width="9.26953125" style="796" customWidth="1"/>
    <col min="3594" max="3594" width="7.26953125" style="796" customWidth="1"/>
    <col min="3595" max="3595" width="10.7265625" style="796" customWidth="1"/>
    <col min="3596" max="3596" width="12.26953125" style="796" customWidth="1"/>
    <col min="3597" max="3598" width="10.7265625" style="796" customWidth="1"/>
    <col min="3599" max="3599" width="13.26953125" style="796" customWidth="1"/>
    <col min="3600" max="3600" width="11.453125" style="796"/>
    <col min="3601" max="3601" width="7.26953125" style="796" customWidth="1"/>
    <col min="3602" max="3840" width="11.453125" style="796"/>
    <col min="3841" max="3841" width="11.7265625" style="796" customWidth="1"/>
    <col min="3842" max="3842" width="15" style="796" customWidth="1"/>
    <col min="3843" max="3843" width="17.26953125" style="796" customWidth="1"/>
    <col min="3844" max="3844" width="6.54296875" style="796" customWidth="1"/>
    <col min="3845" max="3845" width="5.54296875" style="796" customWidth="1"/>
    <col min="3846" max="3846" width="18.54296875" style="796" customWidth="1"/>
    <col min="3847" max="3847" width="70.453125" style="796" customWidth="1"/>
    <col min="3848" max="3848" width="16.26953125" style="796" customWidth="1"/>
    <col min="3849" max="3849" width="9.26953125" style="796" customWidth="1"/>
    <col min="3850" max="3850" width="7.26953125" style="796" customWidth="1"/>
    <col min="3851" max="3851" width="10.7265625" style="796" customWidth="1"/>
    <col min="3852" max="3852" width="12.26953125" style="796" customWidth="1"/>
    <col min="3853" max="3854" width="10.7265625" style="796" customWidth="1"/>
    <col min="3855" max="3855" width="13.26953125" style="796" customWidth="1"/>
    <col min="3856" max="3856" width="11.453125" style="796"/>
    <col min="3857" max="3857" width="7.26953125" style="796" customWidth="1"/>
    <col min="3858" max="4096" width="11.453125" style="796"/>
    <col min="4097" max="4097" width="11.7265625" style="796" customWidth="1"/>
    <col min="4098" max="4098" width="15" style="796" customWidth="1"/>
    <col min="4099" max="4099" width="17.26953125" style="796" customWidth="1"/>
    <col min="4100" max="4100" width="6.54296875" style="796" customWidth="1"/>
    <col min="4101" max="4101" width="5.54296875" style="796" customWidth="1"/>
    <col min="4102" max="4102" width="18.54296875" style="796" customWidth="1"/>
    <col min="4103" max="4103" width="70.453125" style="796" customWidth="1"/>
    <col min="4104" max="4104" width="16.26953125" style="796" customWidth="1"/>
    <col min="4105" max="4105" width="9.26953125" style="796" customWidth="1"/>
    <col min="4106" max="4106" width="7.26953125" style="796" customWidth="1"/>
    <col min="4107" max="4107" width="10.7265625" style="796" customWidth="1"/>
    <col min="4108" max="4108" width="12.26953125" style="796" customWidth="1"/>
    <col min="4109" max="4110" width="10.7265625" style="796" customWidth="1"/>
    <col min="4111" max="4111" width="13.26953125" style="796" customWidth="1"/>
    <col min="4112" max="4112" width="11.453125" style="796"/>
    <col min="4113" max="4113" width="7.26953125" style="796" customWidth="1"/>
    <col min="4114" max="4352" width="11.453125" style="796"/>
    <col min="4353" max="4353" width="11.7265625" style="796" customWidth="1"/>
    <col min="4354" max="4354" width="15" style="796" customWidth="1"/>
    <col min="4355" max="4355" width="17.26953125" style="796" customWidth="1"/>
    <col min="4356" max="4356" width="6.54296875" style="796" customWidth="1"/>
    <col min="4357" max="4357" width="5.54296875" style="796" customWidth="1"/>
    <col min="4358" max="4358" width="18.54296875" style="796" customWidth="1"/>
    <col min="4359" max="4359" width="70.453125" style="796" customWidth="1"/>
    <col min="4360" max="4360" width="16.26953125" style="796" customWidth="1"/>
    <col min="4361" max="4361" width="9.26953125" style="796" customWidth="1"/>
    <col min="4362" max="4362" width="7.26953125" style="796" customWidth="1"/>
    <col min="4363" max="4363" width="10.7265625" style="796" customWidth="1"/>
    <col min="4364" max="4364" width="12.26953125" style="796" customWidth="1"/>
    <col min="4365" max="4366" width="10.7265625" style="796" customWidth="1"/>
    <col min="4367" max="4367" width="13.26953125" style="796" customWidth="1"/>
    <col min="4368" max="4368" width="11.453125" style="796"/>
    <col min="4369" max="4369" width="7.26953125" style="796" customWidth="1"/>
    <col min="4370" max="4608" width="11.453125" style="796"/>
    <col min="4609" max="4609" width="11.7265625" style="796" customWidth="1"/>
    <col min="4610" max="4610" width="15" style="796" customWidth="1"/>
    <col min="4611" max="4611" width="17.26953125" style="796" customWidth="1"/>
    <col min="4612" max="4612" width="6.54296875" style="796" customWidth="1"/>
    <col min="4613" max="4613" width="5.54296875" style="796" customWidth="1"/>
    <col min="4614" max="4614" width="18.54296875" style="796" customWidth="1"/>
    <col min="4615" max="4615" width="70.453125" style="796" customWidth="1"/>
    <col min="4616" max="4616" width="16.26953125" style="796" customWidth="1"/>
    <col min="4617" max="4617" width="9.26953125" style="796" customWidth="1"/>
    <col min="4618" max="4618" width="7.26953125" style="796" customWidth="1"/>
    <col min="4619" max="4619" width="10.7265625" style="796" customWidth="1"/>
    <col min="4620" max="4620" width="12.26953125" style="796" customWidth="1"/>
    <col min="4621" max="4622" width="10.7265625" style="796" customWidth="1"/>
    <col min="4623" max="4623" width="13.26953125" style="796" customWidth="1"/>
    <col min="4624" max="4624" width="11.453125" style="796"/>
    <col min="4625" max="4625" width="7.26953125" style="796" customWidth="1"/>
    <col min="4626" max="4864" width="11.453125" style="796"/>
    <col min="4865" max="4865" width="11.7265625" style="796" customWidth="1"/>
    <col min="4866" max="4866" width="15" style="796" customWidth="1"/>
    <col min="4867" max="4867" width="17.26953125" style="796" customWidth="1"/>
    <col min="4868" max="4868" width="6.54296875" style="796" customWidth="1"/>
    <col min="4869" max="4869" width="5.54296875" style="796" customWidth="1"/>
    <col min="4870" max="4870" width="18.54296875" style="796" customWidth="1"/>
    <col min="4871" max="4871" width="70.453125" style="796" customWidth="1"/>
    <col min="4872" max="4872" width="16.26953125" style="796" customWidth="1"/>
    <col min="4873" max="4873" width="9.26953125" style="796" customWidth="1"/>
    <col min="4874" max="4874" width="7.26953125" style="796" customWidth="1"/>
    <col min="4875" max="4875" width="10.7265625" style="796" customWidth="1"/>
    <col min="4876" max="4876" width="12.26953125" style="796" customWidth="1"/>
    <col min="4877" max="4878" width="10.7265625" style="796" customWidth="1"/>
    <col min="4879" max="4879" width="13.26953125" style="796" customWidth="1"/>
    <col min="4880" max="4880" width="11.453125" style="796"/>
    <col min="4881" max="4881" width="7.26953125" style="796" customWidth="1"/>
    <col min="4882" max="5120" width="11.453125" style="796"/>
    <col min="5121" max="5121" width="11.7265625" style="796" customWidth="1"/>
    <col min="5122" max="5122" width="15" style="796" customWidth="1"/>
    <col min="5123" max="5123" width="17.26953125" style="796" customWidth="1"/>
    <col min="5124" max="5124" width="6.54296875" style="796" customWidth="1"/>
    <col min="5125" max="5125" width="5.54296875" style="796" customWidth="1"/>
    <col min="5126" max="5126" width="18.54296875" style="796" customWidth="1"/>
    <col min="5127" max="5127" width="70.453125" style="796" customWidth="1"/>
    <col min="5128" max="5128" width="16.26953125" style="796" customWidth="1"/>
    <col min="5129" max="5129" width="9.26953125" style="796" customWidth="1"/>
    <col min="5130" max="5130" width="7.26953125" style="796" customWidth="1"/>
    <col min="5131" max="5131" width="10.7265625" style="796" customWidth="1"/>
    <col min="5132" max="5132" width="12.26953125" style="796" customWidth="1"/>
    <col min="5133" max="5134" width="10.7265625" style="796" customWidth="1"/>
    <col min="5135" max="5135" width="13.26953125" style="796" customWidth="1"/>
    <col min="5136" max="5136" width="11.453125" style="796"/>
    <col min="5137" max="5137" width="7.26953125" style="796" customWidth="1"/>
    <col min="5138" max="5376" width="11.453125" style="796"/>
    <col min="5377" max="5377" width="11.7265625" style="796" customWidth="1"/>
    <col min="5378" max="5378" width="15" style="796" customWidth="1"/>
    <col min="5379" max="5379" width="17.26953125" style="796" customWidth="1"/>
    <col min="5380" max="5380" width="6.54296875" style="796" customWidth="1"/>
    <col min="5381" max="5381" width="5.54296875" style="796" customWidth="1"/>
    <col min="5382" max="5382" width="18.54296875" style="796" customWidth="1"/>
    <col min="5383" max="5383" width="70.453125" style="796" customWidth="1"/>
    <col min="5384" max="5384" width="16.26953125" style="796" customWidth="1"/>
    <col min="5385" max="5385" width="9.26953125" style="796" customWidth="1"/>
    <col min="5386" max="5386" width="7.26953125" style="796" customWidth="1"/>
    <col min="5387" max="5387" width="10.7265625" style="796" customWidth="1"/>
    <col min="5388" max="5388" width="12.26953125" style="796" customWidth="1"/>
    <col min="5389" max="5390" width="10.7265625" style="796" customWidth="1"/>
    <col min="5391" max="5391" width="13.26953125" style="796" customWidth="1"/>
    <col min="5392" max="5392" width="11.453125" style="796"/>
    <col min="5393" max="5393" width="7.26953125" style="796" customWidth="1"/>
    <col min="5394" max="5632" width="11.453125" style="796"/>
    <col min="5633" max="5633" width="11.7265625" style="796" customWidth="1"/>
    <col min="5634" max="5634" width="15" style="796" customWidth="1"/>
    <col min="5635" max="5635" width="17.26953125" style="796" customWidth="1"/>
    <col min="5636" max="5636" width="6.54296875" style="796" customWidth="1"/>
    <col min="5637" max="5637" width="5.54296875" style="796" customWidth="1"/>
    <col min="5638" max="5638" width="18.54296875" style="796" customWidth="1"/>
    <col min="5639" max="5639" width="70.453125" style="796" customWidth="1"/>
    <col min="5640" max="5640" width="16.26953125" style="796" customWidth="1"/>
    <col min="5641" max="5641" width="9.26953125" style="796" customWidth="1"/>
    <col min="5642" max="5642" width="7.26953125" style="796" customWidth="1"/>
    <col min="5643" max="5643" width="10.7265625" style="796" customWidth="1"/>
    <col min="5644" max="5644" width="12.26953125" style="796" customWidth="1"/>
    <col min="5645" max="5646" width="10.7265625" style="796" customWidth="1"/>
    <col min="5647" max="5647" width="13.26953125" style="796" customWidth="1"/>
    <col min="5648" max="5648" width="11.453125" style="796"/>
    <col min="5649" max="5649" width="7.26953125" style="796" customWidth="1"/>
    <col min="5650" max="5888" width="11.453125" style="796"/>
    <col min="5889" max="5889" width="11.7265625" style="796" customWidth="1"/>
    <col min="5890" max="5890" width="15" style="796" customWidth="1"/>
    <col min="5891" max="5891" width="17.26953125" style="796" customWidth="1"/>
    <col min="5892" max="5892" width="6.54296875" style="796" customWidth="1"/>
    <col min="5893" max="5893" width="5.54296875" style="796" customWidth="1"/>
    <col min="5894" max="5894" width="18.54296875" style="796" customWidth="1"/>
    <col min="5895" max="5895" width="70.453125" style="796" customWidth="1"/>
    <col min="5896" max="5896" width="16.26953125" style="796" customWidth="1"/>
    <col min="5897" max="5897" width="9.26953125" style="796" customWidth="1"/>
    <col min="5898" max="5898" width="7.26953125" style="796" customWidth="1"/>
    <col min="5899" max="5899" width="10.7265625" style="796" customWidth="1"/>
    <col min="5900" max="5900" width="12.26953125" style="796" customWidth="1"/>
    <col min="5901" max="5902" width="10.7265625" style="796" customWidth="1"/>
    <col min="5903" max="5903" width="13.26953125" style="796" customWidth="1"/>
    <col min="5904" max="5904" width="11.453125" style="796"/>
    <col min="5905" max="5905" width="7.26953125" style="796" customWidth="1"/>
    <col min="5906" max="6144" width="11.453125" style="796"/>
    <col min="6145" max="6145" width="11.7265625" style="796" customWidth="1"/>
    <col min="6146" max="6146" width="15" style="796" customWidth="1"/>
    <col min="6147" max="6147" width="17.26953125" style="796" customWidth="1"/>
    <col min="6148" max="6148" width="6.54296875" style="796" customWidth="1"/>
    <col min="6149" max="6149" width="5.54296875" style="796" customWidth="1"/>
    <col min="6150" max="6150" width="18.54296875" style="796" customWidth="1"/>
    <col min="6151" max="6151" width="70.453125" style="796" customWidth="1"/>
    <col min="6152" max="6152" width="16.26953125" style="796" customWidth="1"/>
    <col min="6153" max="6153" width="9.26953125" style="796" customWidth="1"/>
    <col min="6154" max="6154" width="7.26953125" style="796" customWidth="1"/>
    <col min="6155" max="6155" width="10.7265625" style="796" customWidth="1"/>
    <col min="6156" max="6156" width="12.26953125" style="796" customWidth="1"/>
    <col min="6157" max="6158" width="10.7265625" style="796" customWidth="1"/>
    <col min="6159" max="6159" width="13.26953125" style="796" customWidth="1"/>
    <col min="6160" max="6160" width="11.453125" style="796"/>
    <col min="6161" max="6161" width="7.26953125" style="796" customWidth="1"/>
    <col min="6162" max="6400" width="11.453125" style="796"/>
    <col min="6401" max="6401" width="11.7265625" style="796" customWidth="1"/>
    <col min="6402" max="6402" width="15" style="796" customWidth="1"/>
    <col min="6403" max="6403" width="17.26953125" style="796" customWidth="1"/>
    <col min="6404" max="6404" width="6.54296875" style="796" customWidth="1"/>
    <col min="6405" max="6405" width="5.54296875" style="796" customWidth="1"/>
    <col min="6406" max="6406" width="18.54296875" style="796" customWidth="1"/>
    <col min="6407" max="6407" width="70.453125" style="796" customWidth="1"/>
    <col min="6408" max="6408" width="16.26953125" style="796" customWidth="1"/>
    <col min="6409" max="6409" width="9.26953125" style="796" customWidth="1"/>
    <col min="6410" max="6410" width="7.26953125" style="796" customWidth="1"/>
    <col min="6411" max="6411" width="10.7265625" style="796" customWidth="1"/>
    <col min="6412" max="6412" width="12.26953125" style="796" customWidth="1"/>
    <col min="6413" max="6414" width="10.7265625" style="796" customWidth="1"/>
    <col min="6415" max="6415" width="13.26953125" style="796" customWidth="1"/>
    <col min="6416" max="6416" width="11.453125" style="796"/>
    <col min="6417" max="6417" width="7.26953125" style="796" customWidth="1"/>
    <col min="6418" max="6656" width="11.453125" style="796"/>
    <col min="6657" max="6657" width="11.7265625" style="796" customWidth="1"/>
    <col min="6658" max="6658" width="15" style="796" customWidth="1"/>
    <col min="6659" max="6659" width="17.26953125" style="796" customWidth="1"/>
    <col min="6660" max="6660" width="6.54296875" style="796" customWidth="1"/>
    <col min="6661" max="6661" width="5.54296875" style="796" customWidth="1"/>
    <col min="6662" max="6662" width="18.54296875" style="796" customWidth="1"/>
    <col min="6663" max="6663" width="70.453125" style="796" customWidth="1"/>
    <col min="6664" max="6664" width="16.26953125" style="796" customWidth="1"/>
    <col min="6665" max="6665" width="9.26953125" style="796" customWidth="1"/>
    <col min="6666" max="6666" width="7.26953125" style="796" customWidth="1"/>
    <col min="6667" max="6667" width="10.7265625" style="796" customWidth="1"/>
    <col min="6668" max="6668" width="12.26953125" style="796" customWidth="1"/>
    <col min="6669" max="6670" width="10.7265625" style="796" customWidth="1"/>
    <col min="6671" max="6671" width="13.26953125" style="796" customWidth="1"/>
    <col min="6672" max="6672" width="11.453125" style="796"/>
    <col min="6673" max="6673" width="7.26953125" style="796" customWidth="1"/>
    <col min="6674" max="6912" width="11.453125" style="796"/>
    <col min="6913" max="6913" width="11.7265625" style="796" customWidth="1"/>
    <col min="6914" max="6914" width="15" style="796" customWidth="1"/>
    <col min="6915" max="6915" width="17.26953125" style="796" customWidth="1"/>
    <col min="6916" max="6916" width="6.54296875" style="796" customWidth="1"/>
    <col min="6917" max="6917" width="5.54296875" style="796" customWidth="1"/>
    <col min="6918" max="6918" width="18.54296875" style="796" customWidth="1"/>
    <col min="6919" max="6919" width="70.453125" style="796" customWidth="1"/>
    <col min="6920" max="6920" width="16.26953125" style="796" customWidth="1"/>
    <col min="6921" max="6921" width="9.26953125" style="796" customWidth="1"/>
    <col min="6922" max="6922" width="7.26953125" style="796" customWidth="1"/>
    <col min="6923" max="6923" width="10.7265625" style="796" customWidth="1"/>
    <col min="6924" max="6924" width="12.26953125" style="796" customWidth="1"/>
    <col min="6925" max="6926" width="10.7265625" style="796" customWidth="1"/>
    <col min="6927" max="6927" width="13.26953125" style="796" customWidth="1"/>
    <col min="6928" max="6928" width="11.453125" style="796"/>
    <col min="6929" max="6929" width="7.26953125" style="796" customWidth="1"/>
    <col min="6930" max="7168" width="11.453125" style="796"/>
    <col min="7169" max="7169" width="11.7265625" style="796" customWidth="1"/>
    <col min="7170" max="7170" width="15" style="796" customWidth="1"/>
    <col min="7171" max="7171" width="17.26953125" style="796" customWidth="1"/>
    <col min="7172" max="7172" width="6.54296875" style="796" customWidth="1"/>
    <col min="7173" max="7173" width="5.54296875" style="796" customWidth="1"/>
    <col min="7174" max="7174" width="18.54296875" style="796" customWidth="1"/>
    <col min="7175" max="7175" width="70.453125" style="796" customWidth="1"/>
    <col min="7176" max="7176" width="16.26953125" style="796" customWidth="1"/>
    <col min="7177" max="7177" width="9.26953125" style="796" customWidth="1"/>
    <col min="7178" max="7178" width="7.26953125" style="796" customWidth="1"/>
    <col min="7179" max="7179" width="10.7265625" style="796" customWidth="1"/>
    <col min="7180" max="7180" width="12.26953125" style="796" customWidth="1"/>
    <col min="7181" max="7182" width="10.7265625" style="796" customWidth="1"/>
    <col min="7183" max="7183" width="13.26953125" style="796" customWidth="1"/>
    <col min="7184" max="7184" width="11.453125" style="796"/>
    <col min="7185" max="7185" width="7.26953125" style="796" customWidth="1"/>
    <col min="7186" max="7424" width="11.453125" style="796"/>
    <col min="7425" max="7425" width="11.7265625" style="796" customWidth="1"/>
    <col min="7426" max="7426" width="15" style="796" customWidth="1"/>
    <col min="7427" max="7427" width="17.26953125" style="796" customWidth="1"/>
    <col min="7428" max="7428" width="6.54296875" style="796" customWidth="1"/>
    <col min="7429" max="7429" width="5.54296875" style="796" customWidth="1"/>
    <col min="7430" max="7430" width="18.54296875" style="796" customWidth="1"/>
    <col min="7431" max="7431" width="70.453125" style="796" customWidth="1"/>
    <col min="7432" max="7432" width="16.26953125" style="796" customWidth="1"/>
    <col min="7433" max="7433" width="9.26953125" style="796" customWidth="1"/>
    <col min="7434" max="7434" width="7.26953125" style="796" customWidth="1"/>
    <col min="7435" max="7435" width="10.7265625" style="796" customWidth="1"/>
    <col min="7436" max="7436" width="12.26953125" style="796" customWidth="1"/>
    <col min="7437" max="7438" width="10.7265625" style="796" customWidth="1"/>
    <col min="7439" max="7439" width="13.26953125" style="796" customWidth="1"/>
    <col min="7440" max="7440" width="11.453125" style="796"/>
    <col min="7441" max="7441" width="7.26953125" style="796" customWidth="1"/>
    <col min="7442" max="7680" width="11.453125" style="796"/>
    <col min="7681" max="7681" width="11.7265625" style="796" customWidth="1"/>
    <col min="7682" max="7682" width="15" style="796" customWidth="1"/>
    <col min="7683" max="7683" width="17.26953125" style="796" customWidth="1"/>
    <col min="7684" max="7684" width="6.54296875" style="796" customWidth="1"/>
    <col min="7685" max="7685" width="5.54296875" style="796" customWidth="1"/>
    <col min="7686" max="7686" width="18.54296875" style="796" customWidth="1"/>
    <col min="7687" max="7687" width="70.453125" style="796" customWidth="1"/>
    <col min="7688" max="7688" width="16.26953125" style="796" customWidth="1"/>
    <col min="7689" max="7689" width="9.26953125" style="796" customWidth="1"/>
    <col min="7690" max="7690" width="7.26953125" style="796" customWidth="1"/>
    <col min="7691" max="7691" width="10.7265625" style="796" customWidth="1"/>
    <col min="7692" max="7692" width="12.26953125" style="796" customWidth="1"/>
    <col min="7693" max="7694" width="10.7265625" style="796" customWidth="1"/>
    <col min="7695" max="7695" width="13.26953125" style="796" customWidth="1"/>
    <col min="7696" max="7696" width="11.453125" style="796"/>
    <col min="7697" max="7697" width="7.26953125" style="796" customWidth="1"/>
    <col min="7698" max="7936" width="11.453125" style="796"/>
    <col min="7937" max="7937" width="11.7265625" style="796" customWidth="1"/>
    <col min="7938" max="7938" width="15" style="796" customWidth="1"/>
    <col min="7939" max="7939" width="17.26953125" style="796" customWidth="1"/>
    <col min="7940" max="7940" width="6.54296875" style="796" customWidth="1"/>
    <col min="7941" max="7941" width="5.54296875" style="796" customWidth="1"/>
    <col min="7942" max="7942" width="18.54296875" style="796" customWidth="1"/>
    <col min="7943" max="7943" width="70.453125" style="796" customWidth="1"/>
    <col min="7944" max="7944" width="16.26953125" style="796" customWidth="1"/>
    <col min="7945" max="7945" width="9.26953125" style="796" customWidth="1"/>
    <col min="7946" max="7946" width="7.26953125" style="796" customWidth="1"/>
    <col min="7947" max="7947" width="10.7265625" style="796" customWidth="1"/>
    <col min="7948" max="7948" width="12.26953125" style="796" customWidth="1"/>
    <col min="7949" max="7950" width="10.7265625" style="796" customWidth="1"/>
    <col min="7951" max="7951" width="13.26953125" style="796" customWidth="1"/>
    <col min="7952" max="7952" width="11.453125" style="796"/>
    <col min="7953" max="7953" width="7.26953125" style="796" customWidth="1"/>
    <col min="7954" max="8192" width="11.453125" style="796"/>
    <col min="8193" max="8193" width="11.7265625" style="796" customWidth="1"/>
    <col min="8194" max="8194" width="15" style="796" customWidth="1"/>
    <col min="8195" max="8195" width="17.26953125" style="796" customWidth="1"/>
    <col min="8196" max="8196" width="6.54296875" style="796" customWidth="1"/>
    <col min="8197" max="8197" width="5.54296875" style="796" customWidth="1"/>
    <col min="8198" max="8198" width="18.54296875" style="796" customWidth="1"/>
    <col min="8199" max="8199" width="70.453125" style="796" customWidth="1"/>
    <col min="8200" max="8200" width="16.26953125" style="796" customWidth="1"/>
    <col min="8201" max="8201" width="9.26953125" style="796" customWidth="1"/>
    <col min="8202" max="8202" width="7.26953125" style="796" customWidth="1"/>
    <col min="8203" max="8203" width="10.7265625" style="796" customWidth="1"/>
    <col min="8204" max="8204" width="12.26953125" style="796" customWidth="1"/>
    <col min="8205" max="8206" width="10.7265625" style="796" customWidth="1"/>
    <col min="8207" max="8207" width="13.26953125" style="796" customWidth="1"/>
    <col min="8208" max="8208" width="11.453125" style="796"/>
    <col min="8209" max="8209" width="7.26953125" style="796" customWidth="1"/>
    <col min="8210" max="8448" width="11.453125" style="796"/>
    <col min="8449" max="8449" width="11.7265625" style="796" customWidth="1"/>
    <col min="8450" max="8450" width="15" style="796" customWidth="1"/>
    <col min="8451" max="8451" width="17.26953125" style="796" customWidth="1"/>
    <col min="8452" max="8452" width="6.54296875" style="796" customWidth="1"/>
    <col min="8453" max="8453" width="5.54296875" style="796" customWidth="1"/>
    <col min="8454" max="8454" width="18.54296875" style="796" customWidth="1"/>
    <col min="8455" max="8455" width="70.453125" style="796" customWidth="1"/>
    <col min="8456" max="8456" width="16.26953125" style="796" customWidth="1"/>
    <col min="8457" max="8457" width="9.26953125" style="796" customWidth="1"/>
    <col min="8458" max="8458" width="7.26953125" style="796" customWidth="1"/>
    <col min="8459" max="8459" width="10.7265625" style="796" customWidth="1"/>
    <col min="8460" max="8460" width="12.26953125" style="796" customWidth="1"/>
    <col min="8461" max="8462" width="10.7265625" style="796" customWidth="1"/>
    <col min="8463" max="8463" width="13.26953125" style="796" customWidth="1"/>
    <col min="8464" max="8464" width="11.453125" style="796"/>
    <col min="8465" max="8465" width="7.26953125" style="796" customWidth="1"/>
    <col min="8466" max="8704" width="11.453125" style="796"/>
    <col min="8705" max="8705" width="11.7265625" style="796" customWidth="1"/>
    <col min="8706" max="8706" width="15" style="796" customWidth="1"/>
    <col min="8707" max="8707" width="17.26953125" style="796" customWidth="1"/>
    <col min="8708" max="8708" width="6.54296875" style="796" customWidth="1"/>
    <col min="8709" max="8709" width="5.54296875" style="796" customWidth="1"/>
    <col min="8710" max="8710" width="18.54296875" style="796" customWidth="1"/>
    <col min="8711" max="8711" width="70.453125" style="796" customWidth="1"/>
    <col min="8712" max="8712" width="16.26953125" style="796" customWidth="1"/>
    <col min="8713" max="8713" width="9.26953125" style="796" customWidth="1"/>
    <col min="8714" max="8714" width="7.26953125" style="796" customWidth="1"/>
    <col min="8715" max="8715" width="10.7265625" style="796" customWidth="1"/>
    <col min="8716" max="8716" width="12.26953125" style="796" customWidth="1"/>
    <col min="8717" max="8718" width="10.7265625" style="796" customWidth="1"/>
    <col min="8719" max="8719" width="13.26953125" style="796" customWidth="1"/>
    <col min="8720" max="8720" width="11.453125" style="796"/>
    <col min="8721" max="8721" width="7.26953125" style="796" customWidth="1"/>
    <col min="8722" max="8960" width="11.453125" style="796"/>
    <col min="8961" max="8961" width="11.7265625" style="796" customWidth="1"/>
    <col min="8962" max="8962" width="15" style="796" customWidth="1"/>
    <col min="8963" max="8963" width="17.26953125" style="796" customWidth="1"/>
    <col min="8964" max="8964" width="6.54296875" style="796" customWidth="1"/>
    <col min="8965" max="8965" width="5.54296875" style="796" customWidth="1"/>
    <col min="8966" max="8966" width="18.54296875" style="796" customWidth="1"/>
    <col min="8967" max="8967" width="70.453125" style="796" customWidth="1"/>
    <col min="8968" max="8968" width="16.26953125" style="796" customWidth="1"/>
    <col min="8969" max="8969" width="9.26953125" style="796" customWidth="1"/>
    <col min="8970" max="8970" width="7.26953125" style="796" customWidth="1"/>
    <col min="8971" max="8971" width="10.7265625" style="796" customWidth="1"/>
    <col min="8972" max="8972" width="12.26953125" style="796" customWidth="1"/>
    <col min="8973" max="8974" width="10.7265625" style="796" customWidth="1"/>
    <col min="8975" max="8975" width="13.26953125" style="796" customWidth="1"/>
    <col min="8976" max="8976" width="11.453125" style="796"/>
    <col min="8977" max="8977" width="7.26953125" style="796" customWidth="1"/>
    <col min="8978" max="9216" width="11.453125" style="796"/>
    <col min="9217" max="9217" width="11.7265625" style="796" customWidth="1"/>
    <col min="9218" max="9218" width="15" style="796" customWidth="1"/>
    <col min="9219" max="9219" width="17.26953125" style="796" customWidth="1"/>
    <col min="9220" max="9220" width="6.54296875" style="796" customWidth="1"/>
    <col min="9221" max="9221" width="5.54296875" style="796" customWidth="1"/>
    <col min="9222" max="9222" width="18.54296875" style="796" customWidth="1"/>
    <col min="9223" max="9223" width="70.453125" style="796" customWidth="1"/>
    <col min="9224" max="9224" width="16.26953125" style="796" customWidth="1"/>
    <col min="9225" max="9225" width="9.26953125" style="796" customWidth="1"/>
    <col min="9226" max="9226" width="7.26953125" style="796" customWidth="1"/>
    <col min="9227" max="9227" width="10.7265625" style="796" customWidth="1"/>
    <col min="9228" max="9228" width="12.26953125" style="796" customWidth="1"/>
    <col min="9229" max="9230" width="10.7265625" style="796" customWidth="1"/>
    <col min="9231" max="9231" width="13.26953125" style="796" customWidth="1"/>
    <col min="9232" max="9232" width="11.453125" style="796"/>
    <col min="9233" max="9233" width="7.26953125" style="796" customWidth="1"/>
    <col min="9234" max="9472" width="11.453125" style="796"/>
    <col min="9473" max="9473" width="11.7265625" style="796" customWidth="1"/>
    <col min="9474" max="9474" width="15" style="796" customWidth="1"/>
    <col min="9475" max="9475" width="17.26953125" style="796" customWidth="1"/>
    <col min="9476" max="9476" width="6.54296875" style="796" customWidth="1"/>
    <col min="9477" max="9477" width="5.54296875" style="796" customWidth="1"/>
    <col min="9478" max="9478" width="18.54296875" style="796" customWidth="1"/>
    <col min="9479" max="9479" width="70.453125" style="796" customWidth="1"/>
    <col min="9480" max="9480" width="16.26953125" style="796" customWidth="1"/>
    <col min="9481" max="9481" width="9.26953125" style="796" customWidth="1"/>
    <col min="9482" max="9482" width="7.26953125" style="796" customWidth="1"/>
    <col min="9483" max="9483" width="10.7265625" style="796" customWidth="1"/>
    <col min="9484" max="9484" width="12.26953125" style="796" customWidth="1"/>
    <col min="9485" max="9486" width="10.7265625" style="796" customWidth="1"/>
    <col min="9487" max="9487" width="13.26953125" style="796" customWidth="1"/>
    <col min="9488" max="9488" width="11.453125" style="796"/>
    <col min="9489" max="9489" width="7.26953125" style="796" customWidth="1"/>
    <col min="9490" max="9728" width="11.453125" style="796"/>
    <col min="9729" max="9729" width="11.7265625" style="796" customWidth="1"/>
    <col min="9730" max="9730" width="15" style="796" customWidth="1"/>
    <col min="9731" max="9731" width="17.26953125" style="796" customWidth="1"/>
    <col min="9732" max="9732" width="6.54296875" style="796" customWidth="1"/>
    <col min="9733" max="9733" width="5.54296875" style="796" customWidth="1"/>
    <col min="9734" max="9734" width="18.54296875" style="796" customWidth="1"/>
    <col min="9735" max="9735" width="70.453125" style="796" customWidth="1"/>
    <col min="9736" max="9736" width="16.26953125" style="796" customWidth="1"/>
    <col min="9737" max="9737" width="9.26953125" style="796" customWidth="1"/>
    <col min="9738" max="9738" width="7.26953125" style="796" customWidth="1"/>
    <col min="9739" max="9739" width="10.7265625" style="796" customWidth="1"/>
    <col min="9740" max="9740" width="12.26953125" style="796" customWidth="1"/>
    <col min="9741" max="9742" width="10.7265625" style="796" customWidth="1"/>
    <col min="9743" max="9743" width="13.26953125" style="796" customWidth="1"/>
    <col min="9744" max="9744" width="11.453125" style="796"/>
    <col min="9745" max="9745" width="7.26953125" style="796" customWidth="1"/>
    <col min="9746" max="9984" width="11.453125" style="796"/>
    <col min="9985" max="9985" width="11.7265625" style="796" customWidth="1"/>
    <col min="9986" max="9986" width="15" style="796" customWidth="1"/>
    <col min="9987" max="9987" width="17.26953125" style="796" customWidth="1"/>
    <col min="9988" max="9988" width="6.54296875" style="796" customWidth="1"/>
    <col min="9989" max="9989" width="5.54296875" style="796" customWidth="1"/>
    <col min="9990" max="9990" width="18.54296875" style="796" customWidth="1"/>
    <col min="9991" max="9991" width="70.453125" style="796" customWidth="1"/>
    <col min="9992" max="9992" width="16.26953125" style="796" customWidth="1"/>
    <col min="9993" max="9993" width="9.26953125" style="796" customWidth="1"/>
    <col min="9994" max="9994" width="7.26953125" style="796" customWidth="1"/>
    <col min="9995" max="9995" width="10.7265625" style="796" customWidth="1"/>
    <col min="9996" max="9996" width="12.26953125" style="796" customWidth="1"/>
    <col min="9997" max="9998" width="10.7265625" style="796" customWidth="1"/>
    <col min="9999" max="9999" width="13.26953125" style="796" customWidth="1"/>
    <col min="10000" max="10000" width="11.453125" style="796"/>
    <col min="10001" max="10001" width="7.26953125" style="796" customWidth="1"/>
    <col min="10002" max="10240" width="11.453125" style="796"/>
    <col min="10241" max="10241" width="11.7265625" style="796" customWidth="1"/>
    <col min="10242" max="10242" width="15" style="796" customWidth="1"/>
    <col min="10243" max="10243" width="17.26953125" style="796" customWidth="1"/>
    <col min="10244" max="10244" width="6.54296875" style="796" customWidth="1"/>
    <col min="10245" max="10245" width="5.54296875" style="796" customWidth="1"/>
    <col min="10246" max="10246" width="18.54296875" style="796" customWidth="1"/>
    <col min="10247" max="10247" width="70.453125" style="796" customWidth="1"/>
    <col min="10248" max="10248" width="16.26953125" style="796" customWidth="1"/>
    <col min="10249" max="10249" width="9.26953125" style="796" customWidth="1"/>
    <col min="10250" max="10250" width="7.26953125" style="796" customWidth="1"/>
    <col min="10251" max="10251" width="10.7265625" style="796" customWidth="1"/>
    <col min="10252" max="10252" width="12.26953125" style="796" customWidth="1"/>
    <col min="10253" max="10254" width="10.7265625" style="796" customWidth="1"/>
    <col min="10255" max="10255" width="13.26953125" style="796" customWidth="1"/>
    <col min="10256" max="10256" width="11.453125" style="796"/>
    <col min="10257" max="10257" width="7.26953125" style="796" customWidth="1"/>
    <col min="10258" max="10496" width="11.453125" style="796"/>
    <col min="10497" max="10497" width="11.7265625" style="796" customWidth="1"/>
    <col min="10498" max="10498" width="15" style="796" customWidth="1"/>
    <col min="10499" max="10499" width="17.26953125" style="796" customWidth="1"/>
    <col min="10500" max="10500" width="6.54296875" style="796" customWidth="1"/>
    <col min="10501" max="10501" width="5.54296875" style="796" customWidth="1"/>
    <col min="10502" max="10502" width="18.54296875" style="796" customWidth="1"/>
    <col min="10503" max="10503" width="70.453125" style="796" customWidth="1"/>
    <col min="10504" max="10504" width="16.26953125" style="796" customWidth="1"/>
    <col min="10505" max="10505" width="9.26953125" style="796" customWidth="1"/>
    <col min="10506" max="10506" width="7.26953125" style="796" customWidth="1"/>
    <col min="10507" max="10507" width="10.7265625" style="796" customWidth="1"/>
    <col min="10508" max="10508" width="12.26953125" style="796" customWidth="1"/>
    <col min="10509" max="10510" width="10.7265625" style="796" customWidth="1"/>
    <col min="10511" max="10511" width="13.26953125" style="796" customWidth="1"/>
    <col min="10512" max="10512" width="11.453125" style="796"/>
    <col min="10513" max="10513" width="7.26953125" style="796" customWidth="1"/>
    <col min="10514" max="10752" width="11.453125" style="796"/>
    <col min="10753" max="10753" width="11.7265625" style="796" customWidth="1"/>
    <col min="10754" max="10754" width="15" style="796" customWidth="1"/>
    <col min="10755" max="10755" width="17.26953125" style="796" customWidth="1"/>
    <col min="10756" max="10756" width="6.54296875" style="796" customWidth="1"/>
    <col min="10757" max="10757" width="5.54296875" style="796" customWidth="1"/>
    <col min="10758" max="10758" width="18.54296875" style="796" customWidth="1"/>
    <col min="10759" max="10759" width="70.453125" style="796" customWidth="1"/>
    <col min="10760" max="10760" width="16.26953125" style="796" customWidth="1"/>
    <col min="10761" max="10761" width="9.26953125" style="796" customWidth="1"/>
    <col min="10762" max="10762" width="7.26953125" style="796" customWidth="1"/>
    <col min="10763" max="10763" width="10.7265625" style="796" customWidth="1"/>
    <col min="10764" max="10764" width="12.26953125" style="796" customWidth="1"/>
    <col min="10765" max="10766" width="10.7265625" style="796" customWidth="1"/>
    <col min="10767" max="10767" width="13.26953125" style="796" customWidth="1"/>
    <col min="10768" max="10768" width="11.453125" style="796"/>
    <col min="10769" max="10769" width="7.26953125" style="796" customWidth="1"/>
    <col min="10770" max="11008" width="11.453125" style="796"/>
    <col min="11009" max="11009" width="11.7265625" style="796" customWidth="1"/>
    <col min="11010" max="11010" width="15" style="796" customWidth="1"/>
    <col min="11011" max="11011" width="17.26953125" style="796" customWidth="1"/>
    <col min="11012" max="11012" width="6.54296875" style="796" customWidth="1"/>
    <col min="11013" max="11013" width="5.54296875" style="796" customWidth="1"/>
    <col min="11014" max="11014" width="18.54296875" style="796" customWidth="1"/>
    <col min="11015" max="11015" width="70.453125" style="796" customWidth="1"/>
    <col min="11016" max="11016" width="16.26953125" style="796" customWidth="1"/>
    <col min="11017" max="11017" width="9.26953125" style="796" customWidth="1"/>
    <col min="11018" max="11018" width="7.26953125" style="796" customWidth="1"/>
    <col min="11019" max="11019" width="10.7265625" style="796" customWidth="1"/>
    <col min="11020" max="11020" width="12.26953125" style="796" customWidth="1"/>
    <col min="11021" max="11022" width="10.7265625" style="796" customWidth="1"/>
    <col min="11023" max="11023" width="13.26953125" style="796" customWidth="1"/>
    <col min="11024" max="11024" width="11.453125" style="796"/>
    <col min="11025" max="11025" width="7.26953125" style="796" customWidth="1"/>
    <col min="11026" max="11264" width="11.453125" style="796"/>
    <col min="11265" max="11265" width="11.7265625" style="796" customWidth="1"/>
    <col min="11266" max="11266" width="15" style="796" customWidth="1"/>
    <col min="11267" max="11267" width="17.26953125" style="796" customWidth="1"/>
    <col min="11268" max="11268" width="6.54296875" style="796" customWidth="1"/>
    <col min="11269" max="11269" width="5.54296875" style="796" customWidth="1"/>
    <col min="11270" max="11270" width="18.54296875" style="796" customWidth="1"/>
    <col min="11271" max="11271" width="70.453125" style="796" customWidth="1"/>
    <col min="11272" max="11272" width="16.26953125" style="796" customWidth="1"/>
    <col min="11273" max="11273" width="9.26953125" style="796" customWidth="1"/>
    <col min="11274" max="11274" width="7.26953125" style="796" customWidth="1"/>
    <col min="11275" max="11275" width="10.7265625" style="796" customWidth="1"/>
    <col min="11276" max="11276" width="12.26953125" style="796" customWidth="1"/>
    <col min="11277" max="11278" width="10.7265625" style="796" customWidth="1"/>
    <col min="11279" max="11279" width="13.26953125" style="796" customWidth="1"/>
    <col min="11280" max="11280" width="11.453125" style="796"/>
    <col min="11281" max="11281" width="7.26953125" style="796" customWidth="1"/>
    <col min="11282" max="11520" width="11.453125" style="796"/>
    <col min="11521" max="11521" width="11.7265625" style="796" customWidth="1"/>
    <col min="11522" max="11522" width="15" style="796" customWidth="1"/>
    <col min="11523" max="11523" width="17.26953125" style="796" customWidth="1"/>
    <col min="11524" max="11524" width="6.54296875" style="796" customWidth="1"/>
    <col min="11525" max="11525" width="5.54296875" style="796" customWidth="1"/>
    <col min="11526" max="11526" width="18.54296875" style="796" customWidth="1"/>
    <col min="11527" max="11527" width="70.453125" style="796" customWidth="1"/>
    <col min="11528" max="11528" width="16.26953125" style="796" customWidth="1"/>
    <col min="11529" max="11529" width="9.26953125" style="796" customWidth="1"/>
    <col min="11530" max="11530" width="7.26953125" style="796" customWidth="1"/>
    <col min="11531" max="11531" width="10.7265625" style="796" customWidth="1"/>
    <col min="11532" max="11532" width="12.26953125" style="796" customWidth="1"/>
    <col min="11533" max="11534" width="10.7265625" style="796" customWidth="1"/>
    <col min="11535" max="11535" width="13.26953125" style="796" customWidth="1"/>
    <col min="11536" max="11536" width="11.453125" style="796"/>
    <col min="11537" max="11537" width="7.26953125" style="796" customWidth="1"/>
    <col min="11538" max="11776" width="11.453125" style="796"/>
    <col min="11777" max="11777" width="11.7265625" style="796" customWidth="1"/>
    <col min="11778" max="11778" width="15" style="796" customWidth="1"/>
    <col min="11779" max="11779" width="17.26953125" style="796" customWidth="1"/>
    <col min="11780" max="11780" width="6.54296875" style="796" customWidth="1"/>
    <col min="11781" max="11781" width="5.54296875" style="796" customWidth="1"/>
    <col min="11782" max="11782" width="18.54296875" style="796" customWidth="1"/>
    <col min="11783" max="11783" width="70.453125" style="796" customWidth="1"/>
    <col min="11784" max="11784" width="16.26953125" style="796" customWidth="1"/>
    <col min="11785" max="11785" width="9.26953125" style="796" customWidth="1"/>
    <col min="11786" max="11786" width="7.26953125" style="796" customWidth="1"/>
    <col min="11787" max="11787" width="10.7265625" style="796" customWidth="1"/>
    <col min="11788" max="11788" width="12.26953125" style="796" customWidth="1"/>
    <col min="11789" max="11790" width="10.7265625" style="796" customWidth="1"/>
    <col min="11791" max="11791" width="13.26953125" style="796" customWidth="1"/>
    <col min="11792" max="11792" width="11.453125" style="796"/>
    <col min="11793" max="11793" width="7.26953125" style="796" customWidth="1"/>
    <col min="11794" max="12032" width="11.453125" style="796"/>
    <col min="12033" max="12033" width="11.7265625" style="796" customWidth="1"/>
    <col min="12034" max="12034" width="15" style="796" customWidth="1"/>
    <col min="12035" max="12035" width="17.26953125" style="796" customWidth="1"/>
    <col min="12036" max="12036" width="6.54296875" style="796" customWidth="1"/>
    <col min="12037" max="12037" width="5.54296875" style="796" customWidth="1"/>
    <col min="12038" max="12038" width="18.54296875" style="796" customWidth="1"/>
    <col min="12039" max="12039" width="70.453125" style="796" customWidth="1"/>
    <col min="12040" max="12040" width="16.26953125" style="796" customWidth="1"/>
    <col min="12041" max="12041" width="9.26953125" style="796" customWidth="1"/>
    <col min="12042" max="12042" width="7.26953125" style="796" customWidth="1"/>
    <col min="12043" max="12043" width="10.7265625" style="796" customWidth="1"/>
    <col min="12044" max="12044" width="12.26953125" style="796" customWidth="1"/>
    <col min="12045" max="12046" width="10.7265625" style="796" customWidth="1"/>
    <col min="12047" max="12047" width="13.26953125" style="796" customWidth="1"/>
    <col min="12048" max="12048" width="11.453125" style="796"/>
    <col min="12049" max="12049" width="7.26953125" style="796" customWidth="1"/>
    <col min="12050" max="12288" width="11.453125" style="796"/>
    <col min="12289" max="12289" width="11.7265625" style="796" customWidth="1"/>
    <col min="12290" max="12290" width="15" style="796" customWidth="1"/>
    <col min="12291" max="12291" width="17.26953125" style="796" customWidth="1"/>
    <col min="12292" max="12292" width="6.54296875" style="796" customWidth="1"/>
    <col min="12293" max="12293" width="5.54296875" style="796" customWidth="1"/>
    <col min="12294" max="12294" width="18.54296875" style="796" customWidth="1"/>
    <col min="12295" max="12295" width="70.453125" style="796" customWidth="1"/>
    <col min="12296" max="12296" width="16.26953125" style="796" customWidth="1"/>
    <col min="12297" max="12297" width="9.26953125" style="796" customWidth="1"/>
    <col min="12298" max="12298" width="7.26953125" style="796" customWidth="1"/>
    <col min="12299" max="12299" width="10.7265625" style="796" customWidth="1"/>
    <col min="12300" max="12300" width="12.26953125" style="796" customWidth="1"/>
    <col min="12301" max="12302" width="10.7265625" style="796" customWidth="1"/>
    <col min="12303" max="12303" width="13.26953125" style="796" customWidth="1"/>
    <col min="12304" max="12304" width="11.453125" style="796"/>
    <col min="12305" max="12305" width="7.26953125" style="796" customWidth="1"/>
    <col min="12306" max="12544" width="11.453125" style="796"/>
    <col min="12545" max="12545" width="11.7265625" style="796" customWidth="1"/>
    <col min="12546" max="12546" width="15" style="796" customWidth="1"/>
    <col min="12547" max="12547" width="17.26953125" style="796" customWidth="1"/>
    <col min="12548" max="12548" width="6.54296875" style="796" customWidth="1"/>
    <col min="12549" max="12549" width="5.54296875" style="796" customWidth="1"/>
    <col min="12550" max="12550" width="18.54296875" style="796" customWidth="1"/>
    <col min="12551" max="12551" width="70.453125" style="796" customWidth="1"/>
    <col min="12552" max="12552" width="16.26953125" style="796" customWidth="1"/>
    <col min="12553" max="12553" width="9.26953125" style="796" customWidth="1"/>
    <col min="12554" max="12554" width="7.26953125" style="796" customWidth="1"/>
    <col min="12555" max="12555" width="10.7265625" style="796" customWidth="1"/>
    <col min="12556" max="12556" width="12.26953125" style="796" customWidth="1"/>
    <col min="12557" max="12558" width="10.7265625" style="796" customWidth="1"/>
    <col min="12559" max="12559" width="13.26953125" style="796" customWidth="1"/>
    <col min="12560" max="12560" width="11.453125" style="796"/>
    <col min="12561" max="12561" width="7.26953125" style="796" customWidth="1"/>
    <col min="12562" max="12800" width="11.453125" style="796"/>
    <col min="12801" max="12801" width="11.7265625" style="796" customWidth="1"/>
    <col min="12802" max="12802" width="15" style="796" customWidth="1"/>
    <col min="12803" max="12803" width="17.26953125" style="796" customWidth="1"/>
    <col min="12804" max="12804" width="6.54296875" style="796" customWidth="1"/>
    <col min="12805" max="12805" width="5.54296875" style="796" customWidth="1"/>
    <col min="12806" max="12806" width="18.54296875" style="796" customWidth="1"/>
    <col min="12807" max="12807" width="70.453125" style="796" customWidth="1"/>
    <col min="12808" max="12808" width="16.26953125" style="796" customWidth="1"/>
    <col min="12809" max="12809" width="9.26953125" style="796" customWidth="1"/>
    <col min="12810" max="12810" width="7.26953125" style="796" customWidth="1"/>
    <col min="12811" max="12811" width="10.7265625" style="796" customWidth="1"/>
    <col min="12812" max="12812" width="12.26953125" style="796" customWidth="1"/>
    <col min="12813" max="12814" width="10.7265625" style="796" customWidth="1"/>
    <col min="12815" max="12815" width="13.26953125" style="796" customWidth="1"/>
    <col min="12816" max="12816" width="11.453125" style="796"/>
    <col min="12817" max="12817" width="7.26953125" style="796" customWidth="1"/>
    <col min="12818" max="13056" width="11.453125" style="796"/>
    <col min="13057" max="13057" width="11.7265625" style="796" customWidth="1"/>
    <col min="13058" max="13058" width="15" style="796" customWidth="1"/>
    <col min="13059" max="13059" width="17.26953125" style="796" customWidth="1"/>
    <col min="13060" max="13060" width="6.54296875" style="796" customWidth="1"/>
    <col min="13061" max="13061" width="5.54296875" style="796" customWidth="1"/>
    <col min="13062" max="13062" width="18.54296875" style="796" customWidth="1"/>
    <col min="13063" max="13063" width="70.453125" style="796" customWidth="1"/>
    <col min="13064" max="13064" width="16.26953125" style="796" customWidth="1"/>
    <col min="13065" max="13065" width="9.26953125" style="796" customWidth="1"/>
    <col min="13066" max="13066" width="7.26953125" style="796" customWidth="1"/>
    <col min="13067" max="13067" width="10.7265625" style="796" customWidth="1"/>
    <col min="13068" max="13068" width="12.26953125" style="796" customWidth="1"/>
    <col min="13069" max="13070" width="10.7265625" style="796" customWidth="1"/>
    <col min="13071" max="13071" width="13.26953125" style="796" customWidth="1"/>
    <col min="13072" max="13072" width="11.453125" style="796"/>
    <col min="13073" max="13073" width="7.26953125" style="796" customWidth="1"/>
    <col min="13074" max="13312" width="11.453125" style="796"/>
    <col min="13313" max="13313" width="11.7265625" style="796" customWidth="1"/>
    <col min="13314" max="13314" width="15" style="796" customWidth="1"/>
    <col min="13315" max="13315" width="17.26953125" style="796" customWidth="1"/>
    <col min="13316" max="13316" width="6.54296875" style="796" customWidth="1"/>
    <col min="13317" max="13317" width="5.54296875" style="796" customWidth="1"/>
    <col min="13318" max="13318" width="18.54296875" style="796" customWidth="1"/>
    <col min="13319" max="13319" width="70.453125" style="796" customWidth="1"/>
    <col min="13320" max="13320" width="16.26953125" style="796" customWidth="1"/>
    <col min="13321" max="13321" width="9.26953125" style="796" customWidth="1"/>
    <col min="13322" max="13322" width="7.26953125" style="796" customWidth="1"/>
    <col min="13323" max="13323" width="10.7265625" style="796" customWidth="1"/>
    <col min="13324" max="13324" width="12.26953125" style="796" customWidth="1"/>
    <col min="13325" max="13326" width="10.7265625" style="796" customWidth="1"/>
    <col min="13327" max="13327" width="13.26953125" style="796" customWidth="1"/>
    <col min="13328" max="13328" width="11.453125" style="796"/>
    <col min="13329" max="13329" width="7.26953125" style="796" customWidth="1"/>
    <col min="13330" max="13568" width="11.453125" style="796"/>
    <col min="13569" max="13569" width="11.7265625" style="796" customWidth="1"/>
    <col min="13570" max="13570" width="15" style="796" customWidth="1"/>
    <col min="13571" max="13571" width="17.26953125" style="796" customWidth="1"/>
    <col min="13572" max="13572" width="6.54296875" style="796" customWidth="1"/>
    <col min="13573" max="13573" width="5.54296875" style="796" customWidth="1"/>
    <col min="13574" max="13574" width="18.54296875" style="796" customWidth="1"/>
    <col min="13575" max="13575" width="70.453125" style="796" customWidth="1"/>
    <col min="13576" max="13576" width="16.26953125" style="796" customWidth="1"/>
    <col min="13577" max="13577" width="9.26953125" style="796" customWidth="1"/>
    <col min="13578" max="13578" width="7.26953125" style="796" customWidth="1"/>
    <col min="13579" max="13579" width="10.7265625" style="796" customWidth="1"/>
    <col min="13580" max="13580" width="12.26953125" style="796" customWidth="1"/>
    <col min="13581" max="13582" width="10.7265625" style="796" customWidth="1"/>
    <col min="13583" max="13583" width="13.26953125" style="796" customWidth="1"/>
    <col min="13584" max="13584" width="11.453125" style="796"/>
    <col min="13585" max="13585" width="7.26953125" style="796" customWidth="1"/>
    <col min="13586" max="13824" width="11.453125" style="796"/>
    <col min="13825" max="13825" width="11.7265625" style="796" customWidth="1"/>
    <col min="13826" max="13826" width="15" style="796" customWidth="1"/>
    <col min="13827" max="13827" width="17.26953125" style="796" customWidth="1"/>
    <col min="13828" max="13828" width="6.54296875" style="796" customWidth="1"/>
    <col min="13829" max="13829" width="5.54296875" style="796" customWidth="1"/>
    <col min="13830" max="13830" width="18.54296875" style="796" customWidth="1"/>
    <col min="13831" max="13831" width="70.453125" style="796" customWidth="1"/>
    <col min="13832" max="13832" width="16.26953125" style="796" customWidth="1"/>
    <col min="13833" max="13833" width="9.26953125" style="796" customWidth="1"/>
    <col min="13834" max="13834" width="7.26953125" style="796" customWidth="1"/>
    <col min="13835" max="13835" width="10.7265625" style="796" customWidth="1"/>
    <col min="13836" max="13836" width="12.26953125" style="796" customWidth="1"/>
    <col min="13837" max="13838" width="10.7265625" style="796" customWidth="1"/>
    <col min="13839" max="13839" width="13.26953125" style="796" customWidth="1"/>
    <col min="13840" max="13840" width="11.453125" style="796"/>
    <col min="13841" max="13841" width="7.26953125" style="796" customWidth="1"/>
    <col min="13842" max="14080" width="11.453125" style="796"/>
    <col min="14081" max="14081" width="11.7265625" style="796" customWidth="1"/>
    <col min="14082" max="14082" width="15" style="796" customWidth="1"/>
    <col min="14083" max="14083" width="17.26953125" style="796" customWidth="1"/>
    <col min="14084" max="14084" width="6.54296875" style="796" customWidth="1"/>
    <col min="14085" max="14085" width="5.54296875" style="796" customWidth="1"/>
    <col min="14086" max="14086" width="18.54296875" style="796" customWidth="1"/>
    <col min="14087" max="14087" width="70.453125" style="796" customWidth="1"/>
    <col min="14088" max="14088" width="16.26953125" style="796" customWidth="1"/>
    <col min="14089" max="14089" width="9.26953125" style="796" customWidth="1"/>
    <col min="14090" max="14090" width="7.26953125" style="796" customWidth="1"/>
    <col min="14091" max="14091" width="10.7265625" style="796" customWidth="1"/>
    <col min="14092" max="14092" width="12.26953125" style="796" customWidth="1"/>
    <col min="14093" max="14094" width="10.7265625" style="796" customWidth="1"/>
    <col min="14095" max="14095" width="13.26953125" style="796" customWidth="1"/>
    <col min="14096" max="14096" width="11.453125" style="796"/>
    <col min="14097" max="14097" width="7.26953125" style="796" customWidth="1"/>
    <col min="14098" max="14336" width="11.453125" style="796"/>
    <col min="14337" max="14337" width="11.7265625" style="796" customWidth="1"/>
    <col min="14338" max="14338" width="15" style="796" customWidth="1"/>
    <col min="14339" max="14339" width="17.26953125" style="796" customWidth="1"/>
    <col min="14340" max="14340" width="6.54296875" style="796" customWidth="1"/>
    <col min="14341" max="14341" width="5.54296875" style="796" customWidth="1"/>
    <col min="14342" max="14342" width="18.54296875" style="796" customWidth="1"/>
    <col min="14343" max="14343" width="70.453125" style="796" customWidth="1"/>
    <col min="14344" max="14344" width="16.26953125" style="796" customWidth="1"/>
    <col min="14345" max="14345" width="9.26953125" style="796" customWidth="1"/>
    <col min="14346" max="14346" width="7.26953125" style="796" customWidth="1"/>
    <col min="14347" max="14347" width="10.7265625" style="796" customWidth="1"/>
    <col min="14348" max="14348" width="12.26953125" style="796" customWidth="1"/>
    <col min="14349" max="14350" width="10.7265625" style="796" customWidth="1"/>
    <col min="14351" max="14351" width="13.26953125" style="796" customWidth="1"/>
    <col min="14352" max="14352" width="11.453125" style="796"/>
    <col min="14353" max="14353" width="7.26953125" style="796" customWidth="1"/>
    <col min="14354" max="14592" width="11.453125" style="796"/>
    <col min="14593" max="14593" width="11.7265625" style="796" customWidth="1"/>
    <col min="14594" max="14594" width="15" style="796" customWidth="1"/>
    <col min="14595" max="14595" width="17.26953125" style="796" customWidth="1"/>
    <col min="14596" max="14596" width="6.54296875" style="796" customWidth="1"/>
    <col min="14597" max="14597" width="5.54296875" style="796" customWidth="1"/>
    <col min="14598" max="14598" width="18.54296875" style="796" customWidth="1"/>
    <col min="14599" max="14599" width="70.453125" style="796" customWidth="1"/>
    <col min="14600" max="14600" width="16.26953125" style="796" customWidth="1"/>
    <col min="14601" max="14601" width="9.26953125" style="796" customWidth="1"/>
    <col min="14602" max="14602" width="7.26953125" style="796" customWidth="1"/>
    <col min="14603" max="14603" width="10.7265625" style="796" customWidth="1"/>
    <col min="14604" max="14604" width="12.26953125" style="796" customWidth="1"/>
    <col min="14605" max="14606" width="10.7265625" style="796" customWidth="1"/>
    <col min="14607" max="14607" width="13.26953125" style="796" customWidth="1"/>
    <col min="14608" max="14608" width="11.453125" style="796"/>
    <col min="14609" max="14609" width="7.26953125" style="796" customWidth="1"/>
    <col min="14610" max="14848" width="11.453125" style="796"/>
    <col min="14849" max="14849" width="11.7265625" style="796" customWidth="1"/>
    <col min="14850" max="14850" width="15" style="796" customWidth="1"/>
    <col min="14851" max="14851" width="17.26953125" style="796" customWidth="1"/>
    <col min="14852" max="14852" width="6.54296875" style="796" customWidth="1"/>
    <col min="14853" max="14853" width="5.54296875" style="796" customWidth="1"/>
    <col min="14854" max="14854" width="18.54296875" style="796" customWidth="1"/>
    <col min="14855" max="14855" width="70.453125" style="796" customWidth="1"/>
    <col min="14856" max="14856" width="16.26953125" style="796" customWidth="1"/>
    <col min="14857" max="14857" width="9.26953125" style="796" customWidth="1"/>
    <col min="14858" max="14858" width="7.26953125" style="796" customWidth="1"/>
    <col min="14859" max="14859" width="10.7265625" style="796" customWidth="1"/>
    <col min="14860" max="14860" width="12.26953125" style="796" customWidth="1"/>
    <col min="14861" max="14862" width="10.7265625" style="796" customWidth="1"/>
    <col min="14863" max="14863" width="13.26953125" style="796" customWidth="1"/>
    <col min="14864" max="14864" width="11.453125" style="796"/>
    <col min="14865" max="14865" width="7.26953125" style="796" customWidth="1"/>
    <col min="14866" max="15104" width="11.453125" style="796"/>
    <col min="15105" max="15105" width="11.7265625" style="796" customWidth="1"/>
    <col min="15106" max="15106" width="15" style="796" customWidth="1"/>
    <col min="15107" max="15107" width="17.26953125" style="796" customWidth="1"/>
    <col min="15108" max="15108" width="6.54296875" style="796" customWidth="1"/>
    <col min="15109" max="15109" width="5.54296875" style="796" customWidth="1"/>
    <col min="15110" max="15110" width="18.54296875" style="796" customWidth="1"/>
    <col min="15111" max="15111" width="70.453125" style="796" customWidth="1"/>
    <col min="15112" max="15112" width="16.26953125" style="796" customWidth="1"/>
    <col min="15113" max="15113" width="9.26953125" style="796" customWidth="1"/>
    <col min="15114" max="15114" width="7.26953125" style="796" customWidth="1"/>
    <col min="15115" max="15115" width="10.7265625" style="796" customWidth="1"/>
    <col min="15116" max="15116" width="12.26953125" style="796" customWidth="1"/>
    <col min="15117" max="15118" width="10.7265625" style="796" customWidth="1"/>
    <col min="15119" max="15119" width="13.26953125" style="796" customWidth="1"/>
    <col min="15120" max="15120" width="11.453125" style="796"/>
    <col min="15121" max="15121" width="7.26953125" style="796" customWidth="1"/>
    <col min="15122" max="15360" width="11.453125" style="796"/>
    <col min="15361" max="15361" width="11.7265625" style="796" customWidth="1"/>
    <col min="15362" max="15362" width="15" style="796" customWidth="1"/>
    <col min="15363" max="15363" width="17.26953125" style="796" customWidth="1"/>
    <col min="15364" max="15364" width="6.54296875" style="796" customWidth="1"/>
    <col min="15365" max="15365" width="5.54296875" style="796" customWidth="1"/>
    <col min="15366" max="15366" width="18.54296875" style="796" customWidth="1"/>
    <col min="15367" max="15367" width="70.453125" style="796" customWidth="1"/>
    <col min="15368" max="15368" width="16.26953125" style="796" customWidth="1"/>
    <col min="15369" max="15369" width="9.26953125" style="796" customWidth="1"/>
    <col min="15370" max="15370" width="7.26953125" style="796" customWidth="1"/>
    <col min="15371" max="15371" width="10.7265625" style="796" customWidth="1"/>
    <col min="15372" max="15372" width="12.26953125" style="796" customWidth="1"/>
    <col min="15373" max="15374" width="10.7265625" style="796" customWidth="1"/>
    <col min="15375" max="15375" width="13.26953125" style="796" customWidth="1"/>
    <col min="15376" max="15376" width="11.453125" style="796"/>
    <col min="15377" max="15377" width="7.26953125" style="796" customWidth="1"/>
    <col min="15378" max="15616" width="11.453125" style="796"/>
    <col min="15617" max="15617" width="11.7265625" style="796" customWidth="1"/>
    <col min="15618" max="15618" width="15" style="796" customWidth="1"/>
    <col min="15619" max="15619" width="17.26953125" style="796" customWidth="1"/>
    <col min="15620" max="15620" width="6.54296875" style="796" customWidth="1"/>
    <col min="15621" max="15621" width="5.54296875" style="796" customWidth="1"/>
    <col min="15622" max="15622" width="18.54296875" style="796" customWidth="1"/>
    <col min="15623" max="15623" width="70.453125" style="796" customWidth="1"/>
    <col min="15624" max="15624" width="16.26953125" style="796" customWidth="1"/>
    <col min="15625" max="15625" width="9.26953125" style="796" customWidth="1"/>
    <col min="15626" max="15626" width="7.26953125" style="796" customWidth="1"/>
    <col min="15627" max="15627" width="10.7265625" style="796" customWidth="1"/>
    <col min="15628" max="15628" width="12.26953125" style="796" customWidth="1"/>
    <col min="15629" max="15630" width="10.7265625" style="796" customWidth="1"/>
    <col min="15631" max="15631" width="13.26953125" style="796" customWidth="1"/>
    <col min="15632" max="15632" width="11.453125" style="796"/>
    <col min="15633" max="15633" width="7.26953125" style="796" customWidth="1"/>
    <col min="15634" max="15872" width="11.453125" style="796"/>
    <col min="15873" max="15873" width="11.7265625" style="796" customWidth="1"/>
    <col min="15874" max="15874" width="15" style="796" customWidth="1"/>
    <col min="15875" max="15875" width="17.26953125" style="796" customWidth="1"/>
    <col min="15876" max="15876" width="6.54296875" style="796" customWidth="1"/>
    <col min="15877" max="15877" width="5.54296875" style="796" customWidth="1"/>
    <col min="15878" max="15878" width="18.54296875" style="796" customWidth="1"/>
    <col min="15879" max="15879" width="70.453125" style="796" customWidth="1"/>
    <col min="15880" max="15880" width="16.26953125" style="796" customWidth="1"/>
    <col min="15881" max="15881" width="9.26953125" style="796" customWidth="1"/>
    <col min="15882" max="15882" width="7.26953125" style="796" customWidth="1"/>
    <col min="15883" max="15883" width="10.7265625" style="796" customWidth="1"/>
    <col min="15884" max="15884" width="12.26953125" style="796" customWidth="1"/>
    <col min="15885" max="15886" width="10.7265625" style="796" customWidth="1"/>
    <col min="15887" max="15887" width="13.26953125" style="796" customWidth="1"/>
    <col min="15888" max="15888" width="11.453125" style="796"/>
    <col min="15889" max="15889" width="7.26953125" style="796" customWidth="1"/>
    <col min="15890" max="16128" width="11.453125" style="796"/>
    <col min="16129" max="16129" width="11.7265625" style="796" customWidth="1"/>
    <col min="16130" max="16130" width="15" style="796" customWidth="1"/>
    <col min="16131" max="16131" width="17.26953125" style="796" customWidth="1"/>
    <col min="16132" max="16132" width="6.54296875" style="796" customWidth="1"/>
    <col min="16133" max="16133" width="5.54296875" style="796" customWidth="1"/>
    <col min="16134" max="16134" width="18.54296875" style="796" customWidth="1"/>
    <col min="16135" max="16135" width="70.453125" style="796" customWidth="1"/>
    <col min="16136" max="16136" width="16.26953125" style="796" customWidth="1"/>
    <col min="16137" max="16137" width="9.26953125" style="796" customWidth="1"/>
    <col min="16138" max="16138" width="7.26953125" style="796" customWidth="1"/>
    <col min="16139" max="16139" width="10.7265625" style="796" customWidth="1"/>
    <col min="16140" max="16140" width="12.26953125" style="796" customWidth="1"/>
    <col min="16141" max="16142" width="10.7265625" style="796" customWidth="1"/>
    <col min="16143" max="16143" width="13.26953125" style="796" customWidth="1"/>
    <col min="16144" max="16144" width="11.453125" style="796"/>
    <col min="16145" max="16145" width="7.26953125" style="796" customWidth="1"/>
    <col min="16146" max="16384" width="11.453125" style="796"/>
  </cols>
  <sheetData>
    <row r="1" spans="1:20" ht="26.25" customHeight="1">
      <c r="A1" s="791" t="s">
        <v>3360</v>
      </c>
      <c r="B1" s="792"/>
      <c r="C1" s="793"/>
      <c r="D1" s="793"/>
      <c r="E1" s="793"/>
      <c r="F1" s="843"/>
      <c r="G1" s="793"/>
      <c r="H1" s="793"/>
      <c r="I1" s="793"/>
      <c r="J1" s="793"/>
      <c r="K1" s="793"/>
      <c r="L1" s="793"/>
      <c r="M1" s="794"/>
      <c r="N1" s="793"/>
    </row>
    <row r="2" spans="1:20" ht="12.75" customHeight="1">
      <c r="A2" s="797" t="s">
        <v>3361</v>
      </c>
      <c r="B2" s="798"/>
      <c r="C2" s="798" t="s">
        <v>274</v>
      </c>
      <c r="D2" s="798"/>
      <c r="E2" s="793"/>
      <c r="F2" s="843"/>
      <c r="G2" s="799"/>
      <c r="H2" s="799"/>
      <c r="I2" s="793"/>
      <c r="J2" s="793"/>
      <c r="K2" s="793"/>
      <c r="L2" s="793"/>
      <c r="M2" s="794"/>
      <c r="N2" s="793"/>
    </row>
    <row r="3" spans="1:20" ht="12.75" customHeight="1">
      <c r="A3" s="797" t="s">
        <v>3362</v>
      </c>
      <c r="B3" s="797"/>
      <c r="C3" s="798" t="s">
        <v>235</v>
      </c>
      <c r="D3" s="793"/>
      <c r="E3" s="793"/>
      <c r="F3" s="843"/>
      <c r="G3" s="799"/>
      <c r="H3" s="799"/>
      <c r="I3" s="793"/>
      <c r="J3" s="793"/>
      <c r="K3" s="793"/>
      <c r="L3" s="793"/>
      <c r="M3" s="794"/>
      <c r="N3" s="793"/>
    </row>
    <row r="4" spans="1:20" ht="9.75" customHeight="1">
      <c r="A4" s="800" t="s">
        <v>1464</v>
      </c>
      <c r="B4" s="801"/>
      <c r="C4" s="802" t="s">
        <v>3363</v>
      </c>
      <c r="D4" s="793"/>
      <c r="E4" s="793"/>
      <c r="F4" s="843"/>
      <c r="G4" s="793"/>
      <c r="H4" s="793"/>
      <c r="I4" s="793"/>
      <c r="J4" s="793"/>
      <c r="K4" s="793"/>
      <c r="L4" s="793"/>
      <c r="M4" s="794"/>
      <c r="N4" s="793"/>
    </row>
    <row r="5" spans="1:20" ht="9.75" hidden="1" customHeight="1">
      <c r="A5" s="800"/>
      <c r="B5" s="801"/>
      <c r="C5" s="798"/>
      <c r="D5" s="793"/>
      <c r="E5" s="793"/>
      <c r="F5" s="843"/>
      <c r="G5" s="793"/>
      <c r="H5" s="793"/>
      <c r="I5" s="793"/>
      <c r="J5" s="793"/>
      <c r="K5" s="793"/>
      <c r="L5" s="793"/>
      <c r="M5" s="794"/>
      <c r="N5" s="793"/>
    </row>
    <row r="6" spans="1:20" s="809" customFormat="1" ht="7.5" customHeight="1" thickBot="1">
      <c r="A6" s="803"/>
      <c r="B6" s="804"/>
      <c r="C6" s="805"/>
      <c r="D6" s="806"/>
      <c r="E6" s="806"/>
      <c r="F6" s="844"/>
      <c r="G6" s="806"/>
      <c r="H6" s="806"/>
      <c r="I6" s="806"/>
      <c r="J6" s="806"/>
      <c r="K6" s="806"/>
      <c r="L6" s="806"/>
      <c r="M6" s="807"/>
      <c r="N6" s="806"/>
      <c r="O6" s="808"/>
      <c r="P6" s="808"/>
    </row>
    <row r="7" spans="1:20" s="809" customFormat="1" ht="30" customHeight="1" thickBot="1">
      <c r="A7" s="811" t="s">
        <v>3382</v>
      </c>
      <c r="B7" s="811" t="s">
        <v>3365</v>
      </c>
      <c r="C7" s="811" t="s">
        <v>2818</v>
      </c>
      <c r="D7" s="811" t="s">
        <v>1032</v>
      </c>
      <c r="E7" s="811" t="s">
        <v>3366</v>
      </c>
      <c r="F7" s="811" t="s">
        <v>217</v>
      </c>
      <c r="G7" s="811" t="s">
        <v>28</v>
      </c>
      <c r="H7" s="811"/>
      <c r="I7" s="811" t="s">
        <v>1471</v>
      </c>
      <c r="J7" s="811" t="s">
        <v>3367</v>
      </c>
      <c r="K7" s="810" t="s">
        <v>3368</v>
      </c>
      <c r="L7" s="810" t="s">
        <v>3369</v>
      </c>
      <c r="M7" s="812" t="s">
        <v>3370</v>
      </c>
      <c r="N7" s="810" t="s">
        <v>3371</v>
      </c>
      <c r="O7" s="808"/>
      <c r="P7" s="808"/>
    </row>
    <row r="8" spans="1:20" ht="30" customHeight="1">
      <c r="A8" s="845"/>
      <c r="B8" s="846" t="s">
        <v>3383</v>
      </c>
      <c r="C8" s="845"/>
      <c r="D8" s="845"/>
      <c r="E8" s="845"/>
      <c r="F8" s="847"/>
      <c r="G8" s="845"/>
      <c r="H8" s="845"/>
      <c r="I8" s="845"/>
      <c r="J8" s="845"/>
      <c r="K8" s="848"/>
      <c r="L8" s="848"/>
      <c r="M8" s="849"/>
      <c r="N8" s="848"/>
      <c r="Q8" s="850"/>
    </row>
    <row r="9" spans="1:20" ht="17.5">
      <c r="A9" s="851"/>
      <c r="B9" s="852" t="s">
        <v>3384</v>
      </c>
      <c r="C9" s="853"/>
      <c r="D9" s="853"/>
      <c r="E9" s="853"/>
      <c r="F9" s="854"/>
      <c r="G9" s="855"/>
      <c r="H9" s="855"/>
      <c r="I9" s="855"/>
      <c r="J9" s="855"/>
      <c r="K9" s="855"/>
      <c r="L9" s="855"/>
      <c r="M9" s="855"/>
      <c r="N9" s="855"/>
      <c r="Q9" s="850"/>
    </row>
    <row r="10" spans="1:20" ht="12.75" customHeight="1">
      <c r="A10" s="856"/>
      <c r="B10" s="857" t="s">
        <v>3373</v>
      </c>
      <c r="C10" s="858"/>
      <c r="F10" s="859"/>
      <c r="G10" s="860"/>
      <c r="H10" s="860"/>
      <c r="K10" s="819"/>
      <c r="L10" s="819"/>
    </row>
    <row r="11" spans="1:20" ht="13">
      <c r="B11" s="861" t="s">
        <v>3385</v>
      </c>
      <c r="C11" s="862"/>
      <c r="K11" s="819"/>
      <c r="L11" s="819"/>
      <c r="N11" s="819"/>
      <c r="Q11" s="850"/>
      <c r="R11" s="820"/>
      <c r="S11" s="820"/>
      <c r="T11" s="820"/>
    </row>
    <row r="12" spans="1:20">
      <c r="B12" s="863" t="s">
        <v>3386</v>
      </c>
      <c r="C12" s="864" t="s">
        <v>3387</v>
      </c>
      <c r="D12" s="796">
        <v>5</v>
      </c>
      <c r="E12" s="796" t="s">
        <v>62</v>
      </c>
      <c r="G12" s="796" t="s">
        <v>3388</v>
      </c>
      <c r="H12" s="796" t="s">
        <v>3389</v>
      </c>
      <c r="I12" s="796" t="s">
        <v>3390</v>
      </c>
      <c r="K12" s="821"/>
      <c r="L12" s="821">
        <f>K12*D12</f>
        <v>0</v>
      </c>
      <c r="M12" s="821"/>
      <c r="N12" s="821"/>
    </row>
    <row r="13" spans="1:20">
      <c r="B13" s="865"/>
      <c r="D13" s="796">
        <v>5</v>
      </c>
      <c r="E13" s="796" t="s">
        <v>62</v>
      </c>
      <c r="G13" s="796" t="s">
        <v>3391</v>
      </c>
      <c r="H13" s="796" t="s">
        <v>3389</v>
      </c>
      <c r="I13" s="796" t="s">
        <v>3390</v>
      </c>
      <c r="K13" s="821"/>
      <c r="L13" s="821">
        <f>K13*D13</f>
        <v>0</v>
      </c>
      <c r="M13" s="821"/>
      <c r="N13" s="821"/>
    </row>
    <row r="14" spans="1:20" s="820" customFormat="1">
      <c r="B14" s="796"/>
      <c r="C14" s="796"/>
      <c r="D14" s="796">
        <v>5</v>
      </c>
      <c r="E14" s="796" t="s">
        <v>62</v>
      </c>
      <c r="F14" s="818"/>
      <c r="G14" s="796" t="s">
        <v>3392</v>
      </c>
      <c r="H14" s="796"/>
      <c r="I14" s="796" t="s">
        <v>3393</v>
      </c>
      <c r="J14" s="796" t="s">
        <v>3394</v>
      </c>
      <c r="K14" s="821"/>
      <c r="L14" s="821"/>
      <c r="M14" s="821"/>
      <c r="N14" s="821">
        <f>M14*D14</f>
        <v>0</v>
      </c>
      <c r="O14" s="795"/>
      <c r="P14" s="795"/>
      <c r="Q14" s="796"/>
      <c r="R14" s="796"/>
    </row>
    <row r="15" spans="1:20">
      <c r="B15" s="863" t="s">
        <v>3386</v>
      </c>
      <c r="C15" s="796" t="s">
        <v>3395</v>
      </c>
      <c r="D15" s="796">
        <v>1</v>
      </c>
      <c r="E15" s="796" t="s">
        <v>62</v>
      </c>
      <c r="G15" s="796" t="s">
        <v>3396</v>
      </c>
      <c r="H15" s="796" t="s">
        <v>3389</v>
      </c>
      <c r="I15" s="796" t="s">
        <v>3390</v>
      </c>
      <c r="K15" s="821"/>
      <c r="L15" s="821">
        <f>K15*D15</f>
        <v>0</v>
      </c>
      <c r="M15" s="821"/>
      <c r="N15" s="821"/>
    </row>
    <row r="16" spans="1:20" s="820" customFormat="1">
      <c r="B16" s="796"/>
      <c r="C16" s="796"/>
      <c r="D16" s="796">
        <v>1</v>
      </c>
      <c r="E16" s="796" t="s">
        <v>62</v>
      </c>
      <c r="F16" s="818"/>
      <c r="G16" s="796" t="s">
        <v>3392</v>
      </c>
      <c r="H16" s="796"/>
      <c r="I16" s="796" t="s">
        <v>3393</v>
      </c>
      <c r="J16" s="796" t="s">
        <v>3394</v>
      </c>
      <c r="K16" s="821"/>
      <c r="L16" s="821"/>
      <c r="M16" s="821"/>
      <c r="N16" s="821">
        <f>M16*D16</f>
        <v>0</v>
      </c>
      <c r="O16" s="795"/>
      <c r="P16" s="795"/>
      <c r="Q16" s="796"/>
      <c r="R16" s="796"/>
    </row>
    <row r="17" spans="1:256">
      <c r="B17" s="863" t="s">
        <v>3386</v>
      </c>
      <c r="C17" s="796" t="s">
        <v>3397</v>
      </c>
      <c r="D17" s="796">
        <v>3</v>
      </c>
      <c r="E17" s="796" t="s">
        <v>62</v>
      </c>
      <c r="G17" s="796" t="s">
        <v>3398</v>
      </c>
      <c r="H17" s="796" t="s">
        <v>3389</v>
      </c>
      <c r="I17" s="796" t="s">
        <v>3390</v>
      </c>
      <c r="K17" s="821"/>
      <c r="L17" s="821">
        <f>K17*D17</f>
        <v>0</v>
      </c>
      <c r="M17" s="821"/>
      <c r="N17" s="821"/>
    </row>
    <row r="18" spans="1:256" s="820" customFormat="1">
      <c r="B18" s="863"/>
      <c r="C18" s="796"/>
      <c r="D18" s="796">
        <v>3</v>
      </c>
      <c r="E18" s="796" t="s">
        <v>62</v>
      </c>
      <c r="F18" s="818"/>
      <c r="G18" s="796" t="s">
        <v>3392</v>
      </c>
      <c r="H18" s="796"/>
      <c r="I18" s="796" t="s">
        <v>3393</v>
      </c>
      <c r="J18" s="796" t="s">
        <v>3394</v>
      </c>
      <c r="K18" s="821"/>
      <c r="L18" s="821"/>
      <c r="M18" s="821"/>
      <c r="N18" s="821">
        <f t="shared" ref="N18:N19" si="0">M18*D18</f>
        <v>0</v>
      </c>
      <c r="O18" s="795"/>
      <c r="P18" s="795"/>
      <c r="Q18" s="796"/>
      <c r="R18" s="796"/>
      <c r="S18" s="796"/>
      <c r="T18" s="796"/>
    </row>
    <row r="19" spans="1:256" s="820" customFormat="1">
      <c r="A19" s="796"/>
      <c r="B19" s="796"/>
      <c r="C19" s="796"/>
      <c r="D19" s="796">
        <v>3</v>
      </c>
      <c r="E19" s="796" t="s">
        <v>62</v>
      </c>
      <c r="F19" s="818"/>
      <c r="G19" s="796" t="s">
        <v>3399</v>
      </c>
      <c r="H19" s="796"/>
      <c r="I19" s="796" t="s">
        <v>3393</v>
      </c>
      <c r="J19" s="796" t="s">
        <v>3394</v>
      </c>
      <c r="K19" s="821"/>
      <c r="L19" s="821"/>
      <c r="M19" s="821"/>
      <c r="N19" s="821">
        <f t="shared" si="0"/>
        <v>0</v>
      </c>
      <c r="O19" s="795"/>
      <c r="P19" s="795"/>
      <c r="Q19" s="796"/>
      <c r="R19" s="796"/>
      <c r="S19" s="796"/>
      <c r="T19" s="796"/>
      <c r="U19" s="796"/>
      <c r="V19" s="796"/>
      <c r="W19" s="796"/>
      <c r="X19" s="796"/>
      <c r="Y19" s="796"/>
      <c r="Z19" s="796"/>
      <c r="AA19" s="796"/>
      <c r="AB19" s="796"/>
      <c r="AC19" s="796"/>
      <c r="AD19" s="796"/>
      <c r="AE19" s="796"/>
      <c r="AF19" s="796"/>
      <c r="AG19" s="796"/>
      <c r="AH19" s="796"/>
      <c r="AI19" s="796"/>
      <c r="AJ19" s="796"/>
      <c r="AK19" s="796"/>
      <c r="AL19" s="796"/>
      <c r="AM19" s="796"/>
      <c r="AN19" s="796"/>
      <c r="AO19" s="796"/>
      <c r="AP19" s="796"/>
      <c r="AQ19" s="796"/>
      <c r="AR19" s="796"/>
      <c r="AS19" s="796"/>
      <c r="AT19" s="796"/>
      <c r="AU19" s="796"/>
      <c r="AV19" s="796"/>
      <c r="AW19" s="796"/>
      <c r="AX19" s="796"/>
      <c r="AY19" s="796"/>
      <c r="AZ19" s="796"/>
      <c r="BA19" s="796"/>
      <c r="BB19" s="796"/>
      <c r="BC19" s="796"/>
      <c r="BD19" s="796"/>
      <c r="BE19" s="796"/>
      <c r="BF19" s="796"/>
      <c r="BG19" s="796"/>
      <c r="BH19" s="796"/>
      <c r="BI19" s="796"/>
      <c r="BJ19" s="796"/>
      <c r="BK19" s="796"/>
      <c r="BL19" s="796"/>
      <c r="BM19" s="796"/>
      <c r="BN19" s="796"/>
      <c r="BO19" s="796"/>
      <c r="BP19" s="796"/>
      <c r="BQ19" s="796"/>
      <c r="BR19" s="796"/>
      <c r="BS19" s="796"/>
      <c r="BT19" s="796"/>
      <c r="BU19" s="796"/>
      <c r="BV19" s="796"/>
      <c r="BW19" s="796"/>
      <c r="BX19" s="796"/>
      <c r="BY19" s="796"/>
      <c r="BZ19" s="796"/>
      <c r="CA19" s="796"/>
      <c r="CB19" s="796"/>
      <c r="CC19" s="796"/>
      <c r="CD19" s="796"/>
      <c r="CE19" s="796"/>
      <c r="CF19" s="796"/>
      <c r="CG19" s="796"/>
      <c r="CH19" s="796"/>
      <c r="CI19" s="796"/>
      <c r="CJ19" s="796"/>
      <c r="CK19" s="796"/>
      <c r="CL19" s="796"/>
      <c r="CM19" s="796"/>
      <c r="CN19" s="796"/>
      <c r="CO19" s="796"/>
      <c r="CP19" s="796"/>
      <c r="CQ19" s="796"/>
      <c r="CR19" s="796"/>
      <c r="CS19" s="796"/>
      <c r="CT19" s="796"/>
      <c r="CU19" s="796"/>
      <c r="CV19" s="796"/>
      <c r="CW19" s="796"/>
      <c r="CX19" s="796"/>
      <c r="CY19" s="796"/>
      <c r="CZ19" s="796"/>
      <c r="DA19" s="796"/>
      <c r="DB19" s="796"/>
      <c r="DC19" s="796"/>
      <c r="DD19" s="796"/>
      <c r="DE19" s="796"/>
      <c r="DF19" s="796"/>
      <c r="DG19" s="796"/>
      <c r="DH19" s="796"/>
      <c r="DI19" s="796"/>
      <c r="DJ19" s="796"/>
      <c r="DK19" s="796"/>
      <c r="DL19" s="796"/>
      <c r="DM19" s="796"/>
      <c r="DN19" s="796"/>
      <c r="DO19" s="796"/>
      <c r="DP19" s="796"/>
      <c r="DQ19" s="796"/>
      <c r="DR19" s="796"/>
      <c r="DS19" s="796"/>
      <c r="DT19" s="796"/>
      <c r="DU19" s="796"/>
      <c r="DV19" s="796"/>
      <c r="DW19" s="796"/>
      <c r="DX19" s="796"/>
      <c r="DY19" s="796"/>
      <c r="DZ19" s="796"/>
      <c r="EA19" s="796"/>
      <c r="EB19" s="796"/>
      <c r="EC19" s="796"/>
      <c r="ED19" s="796"/>
      <c r="EE19" s="796"/>
      <c r="EF19" s="796"/>
      <c r="EG19" s="796"/>
      <c r="EH19" s="796"/>
      <c r="EI19" s="796"/>
      <c r="EJ19" s="796"/>
      <c r="EK19" s="796"/>
      <c r="EL19" s="796"/>
      <c r="EM19" s="796"/>
      <c r="EN19" s="796"/>
      <c r="EO19" s="796"/>
      <c r="EP19" s="796"/>
      <c r="EQ19" s="796"/>
      <c r="ER19" s="796"/>
      <c r="ES19" s="796"/>
      <c r="ET19" s="796"/>
      <c r="EU19" s="796"/>
      <c r="EV19" s="796"/>
      <c r="EW19" s="796"/>
      <c r="EX19" s="796"/>
      <c r="EY19" s="796"/>
      <c r="EZ19" s="796"/>
      <c r="FA19" s="796"/>
      <c r="FB19" s="796"/>
      <c r="FC19" s="796"/>
      <c r="FD19" s="796"/>
      <c r="FE19" s="796"/>
      <c r="FF19" s="796"/>
      <c r="FG19" s="796"/>
      <c r="FH19" s="796"/>
      <c r="FI19" s="796"/>
      <c r="FJ19" s="796"/>
      <c r="FK19" s="796"/>
      <c r="FL19" s="796"/>
      <c r="FM19" s="796"/>
      <c r="FN19" s="796"/>
      <c r="FO19" s="796"/>
      <c r="FP19" s="796"/>
      <c r="FQ19" s="796"/>
      <c r="FR19" s="796"/>
      <c r="FS19" s="796"/>
      <c r="FT19" s="796"/>
      <c r="FU19" s="796"/>
      <c r="FV19" s="796"/>
      <c r="FW19" s="796"/>
      <c r="FX19" s="796"/>
      <c r="FY19" s="796"/>
      <c r="FZ19" s="796"/>
      <c r="GA19" s="796"/>
      <c r="GB19" s="796"/>
      <c r="GC19" s="796"/>
      <c r="GD19" s="796"/>
      <c r="GE19" s="796"/>
      <c r="GF19" s="796"/>
      <c r="GG19" s="796"/>
      <c r="GH19" s="796"/>
      <c r="GI19" s="796"/>
      <c r="GJ19" s="796"/>
      <c r="GK19" s="796"/>
      <c r="GL19" s="796"/>
      <c r="GM19" s="796"/>
      <c r="GN19" s="796"/>
      <c r="GO19" s="796"/>
      <c r="GP19" s="796"/>
      <c r="GQ19" s="796"/>
      <c r="GR19" s="796"/>
      <c r="GS19" s="796"/>
      <c r="GT19" s="796"/>
      <c r="GU19" s="796"/>
      <c r="GV19" s="796"/>
      <c r="GW19" s="796"/>
      <c r="GX19" s="796"/>
      <c r="GY19" s="796"/>
      <c r="GZ19" s="796"/>
      <c r="HA19" s="796"/>
      <c r="HB19" s="796"/>
      <c r="HC19" s="796"/>
      <c r="HD19" s="796"/>
      <c r="HE19" s="796"/>
      <c r="HF19" s="796"/>
      <c r="HG19" s="796"/>
      <c r="HH19" s="796"/>
      <c r="HI19" s="796"/>
      <c r="HJ19" s="796"/>
      <c r="HK19" s="796"/>
      <c r="HL19" s="796"/>
      <c r="HM19" s="796"/>
      <c r="HN19" s="796"/>
      <c r="HO19" s="796"/>
      <c r="HP19" s="796"/>
      <c r="HQ19" s="796"/>
      <c r="HR19" s="796"/>
      <c r="HS19" s="796"/>
      <c r="HT19" s="796"/>
      <c r="HU19" s="796"/>
      <c r="HV19" s="796"/>
      <c r="HW19" s="796"/>
      <c r="HX19" s="796"/>
      <c r="HY19" s="796"/>
      <c r="HZ19" s="796"/>
      <c r="IA19" s="796"/>
      <c r="IB19" s="796"/>
      <c r="IC19" s="796"/>
      <c r="ID19" s="796"/>
      <c r="IE19" s="796"/>
      <c r="IF19" s="796"/>
      <c r="IG19" s="796"/>
      <c r="IH19" s="796"/>
      <c r="II19" s="796"/>
      <c r="IJ19" s="796"/>
      <c r="IK19" s="796"/>
      <c r="IL19" s="796"/>
      <c r="IM19" s="796"/>
      <c r="IN19" s="796"/>
      <c r="IO19" s="796"/>
      <c r="IP19" s="796"/>
      <c r="IQ19" s="796"/>
      <c r="IR19" s="796"/>
      <c r="IS19" s="796"/>
      <c r="IT19" s="796"/>
      <c r="IU19" s="796"/>
      <c r="IV19" s="796"/>
    </row>
    <row r="20" spans="1:256">
      <c r="B20" s="863" t="s">
        <v>3386</v>
      </c>
      <c r="C20" s="796" t="s">
        <v>3400</v>
      </c>
      <c r="D20" s="796">
        <v>1</v>
      </c>
      <c r="E20" s="796" t="s">
        <v>62</v>
      </c>
      <c r="G20" s="796" t="s">
        <v>3401</v>
      </c>
      <c r="H20" s="796" t="s">
        <v>3389</v>
      </c>
      <c r="I20" s="796" t="s">
        <v>3390</v>
      </c>
      <c r="K20" s="821"/>
      <c r="L20" s="821">
        <f>K20*D20</f>
        <v>0</v>
      </c>
      <c r="M20" s="821"/>
      <c r="N20" s="821"/>
    </row>
    <row r="21" spans="1:256">
      <c r="D21" s="796">
        <v>1</v>
      </c>
      <c r="E21" s="796" t="s">
        <v>62</v>
      </c>
      <c r="G21" s="796" t="s">
        <v>3392</v>
      </c>
      <c r="I21" s="796" t="s">
        <v>3393</v>
      </c>
      <c r="J21" s="796" t="s">
        <v>3394</v>
      </c>
      <c r="K21" s="821"/>
      <c r="L21" s="821"/>
      <c r="M21" s="821"/>
      <c r="N21" s="821">
        <f t="shared" ref="N21:N22" si="1">M21*D21</f>
        <v>0</v>
      </c>
    </row>
    <row r="22" spans="1:256" s="820" customFormat="1">
      <c r="A22" s="796"/>
      <c r="B22" s="796"/>
      <c r="C22" s="796"/>
      <c r="D22" s="796">
        <v>1</v>
      </c>
      <c r="E22" s="796" t="s">
        <v>62</v>
      </c>
      <c r="F22" s="818"/>
      <c r="G22" s="796" t="s">
        <v>3399</v>
      </c>
      <c r="H22" s="796"/>
      <c r="I22" s="796" t="s">
        <v>3393</v>
      </c>
      <c r="J22" s="796" t="s">
        <v>3394</v>
      </c>
      <c r="K22" s="821"/>
      <c r="L22" s="821"/>
      <c r="M22" s="821"/>
      <c r="N22" s="821">
        <f t="shared" si="1"/>
        <v>0</v>
      </c>
      <c r="O22" s="795"/>
      <c r="P22" s="795"/>
      <c r="Q22" s="796"/>
      <c r="R22" s="796"/>
      <c r="S22" s="796"/>
      <c r="T22" s="796"/>
      <c r="U22" s="796"/>
      <c r="V22" s="796"/>
      <c r="W22" s="796"/>
      <c r="X22" s="796"/>
      <c r="Y22" s="796"/>
      <c r="Z22" s="796"/>
      <c r="AA22" s="796"/>
      <c r="AB22" s="796"/>
      <c r="AC22" s="796"/>
      <c r="AD22" s="796"/>
      <c r="AE22" s="796"/>
      <c r="AF22" s="796"/>
      <c r="AG22" s="796"/>
      <c r="AH22" s="796"/>
      <c r="AI22" s="796"/>
      <c r="AJ22" s="796"/>
      <c r="AK22" s="796"/>
      <c r="AL22" s="796"/>
      <c r="AM22" s="796"/>
      <c r="AN22" s="796"/>
      <c r="AO22" s="796"/>
      <c r="AP22" s="796"/>
      <c r="AQ22" s="796"/>
      <c r="AR22" s="796"/>
      <c r="AS22" s="796"/>
      <c r="AT22" s="796"/>
      <c r="AU22" s="796"/>
      <c r="AV22" s="796"/>
      <c r="AW22" s="796"/>
      <c r="AX22" s="796"/>
      <c r="AY22" s="796"/>
      <c r="AZ22" s="796"/>
      <c r="BA22" s="796"/>
      <c r="BB22" s="796"/>
      <c r="BC22" s="796"/>
      <c r="BD22" s="796"/>
      <c r="BE22" s="796"/>
      <c r="BF22" s="796"/>
      <c r="BG22" s="796"/>
      <c r="BH22" s="796"/>
      <c r="BI22" s="796"/>
      <c r="BJ22" s="796"/>
      <c r="BK22" s="796"/>
      <c r="BL22" s="796"/>
      <c r="BM22" s="796"/>
      <c r="BN22" s="796"/>
      <c r="BO22" s="796"/>
      <c r="BP22" s="796"/>
      <c r="BQ22" s="796"/>
      <c r="BR22" s="796"/>
      <c r="BS22" s="796"/>
      <c r="BT22" s="796"/>
      <c r="BU22" s="796"/>
      <c r="BV22" s="796"/>
      <c r="BW22" s="796"/>
      <c r="BX22" s="796"/>
      <c r="BY22" s="796"/>
      <c r="BZ22" s="796"/>
      <c r="CA22" s="796"/>
      <c r="CB22" s="796"/>
      <c r="CC22" s="796"/>
      <c r="CD22" s="796"/>
      <c r="CE22" s="796"/>
      <c r="CF22" s="796"/>
      <c r="CG22" s="796"/>
      <c r="CH22" s="796"/>
      <c r="CI22" s="796"/>
      <c r="CJ22" s="796"/>
      <c r="CK22" s="796"/>
      <c r="CL22" s="796"/>
      <c r="CM22" s="796"/>
      <c r="CN22" s="796"/>
      <c r="CO22" s="796"/>
      <c r="CP22" s="796"/>
      <c r="CQ22" s="796"/>
      <c r="CR22" s="796"/>
      <c r="CS22" s="796"/>
      <c r="CT22" s="796"/>
      <c r="CU22" s="796"/>
      <c r="CV22" s="796"/>
      <c r="CW22" s="796"/>
      <c r="CX22" s="796"/>
      <c r="CY22" s="796"/>
      <c r="CZ22" s="796"/>
      <c r="DA22" s="796"/>
      <c r="DB22" s="796"/>
      <c r="DC22" s="796"/>
      <c r="DD22" s="796"/>
      <c r="DE22" s="796"/>
      <c r="DF22" s="796"/>
      <c r="DG22" s="796"/>
      <c r="DH22" s="796"/>
      <c r="DI22" s="796"/>
      <c r="DJ22" s="796"/>
      <c r="DK22" s="796"/>
      <c r="DL22" s="796"/>
      <c r="DM22" s="796"/>
      <c r="DN22" s="796"/>
      <c r="DO22" s="796"/>
      <c r="DP22" s="796"/>
      <c r="DQ22" s="796"/>
      <c r="DR22" s="796"/>
      <c r="DS22" s="796"/>
      <c r="DT22" s="796"/>
      <c r="DU22" s="796"/>
      <c r="DV22" s="796"/>
      <c r="DW22" s="796"/>
      <c r="DX22" s="796"/>
      <c r="DY22" s="796"/>
      <c r="DZ22" s="796"/>
      <c r="EA22" s="796"/>
      <c r="EB22" s="796"/>
      <c r="EC22" s="796"/>
      <c r="ED22" s="796"/>
      <c r="EE22" s="796"/>
      <c r="EF22" s="796"/>
      <c r="EG22" s="796"/>
      <c r="EH22" s="796"/>
      <c r="EI22" s="796"/>
      <c r="EJ22" s="796"/>
      <c r="EK22" s="796"/>
      <c r="EL22" s="796"/>
      <c r="EM22" s="796"/>
      <c r="EN22" s="796"/>
      <c r="EO22" s="796"/>
      <c r="EP22" s="796"/>
      <c r="EQ22" s="796"/>
      <c r="ER22" s="796"/>
      <c r="ES22" s="796"/>
      <c r="ET22" s="796"/>
      <c r="EU22" s="796"/>
      <c r="EV22" s="796"/>
      <c r="EW22" s="796"/>
      <c r="EX22" s="796"/>
      <c r="EY22" s="796"/>
      <c r="EZ22" s="796"/>
      <c r="FA22" s="796"/>
      <c r="FB22" s="796"/>
      <c r="FC22" s="796"/>
      <c r="FD22" s="796"/>
      <c r="FE22" s="796"/>
      <c r="FF22" s="796"/>
      <c r="FG22" s="796"/>
      <c r="FH22" s="796"/>
      <c r="FI22" s="796"/>
      <c r="FJ22" s="796"/>
      <c r="FK22" s="796"/>
      <c r="FL22" s="796"/>
      <c r="FM22" s="796"/>
      <c r="FN22" s="796"/>
      <c r="FO22" s="796"/>
      <c r="FP22" s="796"/>
      <c r="FQ22" s="796"/>
      <c r="FR22" s="796"/>
      <c r="FS22" s="796"/>
      <c r="FT22" s="796"/>
      <c r="FU22" s="796"/>
      <c r="FV22" s="796"/>
      <c r="FW22" s="796"/>
      <c r="FX22" s="796"/>
      <c r="FY22" s="796"/>
      <c r="FZ22" s="796"/>
      <c r="GA22" s="796"/>
      <c r="GB22" s="796"/>
      <c r="GC22" s="796"/>
      <c r="GD22" s="796"/>
      <c r="GE22" s="796"/>
      <c r="GF22" s="796"/>
      <c r="GG22" s="796"/>
      <c r="GH22" s="796"/>
      <c r="GI22" s="796"/>
      <c r="GJ22" s="796"/>
      <c r="GK22" s="796"/>
      <c r="GL22" s="796"/>
      <c r="GM22" s="796"/>
      <c r="GN22" s="796"/>
      <c r="GO22" s="796"/>
      <c r="GP22" s="796"/>
      <c r="GQ22" s="796"/>
      <c r="GR22" s="796"/>
      <c r="GS22" s="796"/>
      <c r="GT22" s="796"/>
      <c r="GU22" s="796"/>
      <c r="GV22" s="796"/>
      <c r="GW22" s="796"/>
      <c r="GX22" s="796"/>
      <c r="GY22" s="796"/>
      <c r="GZ22" s="796"/>
      <c r="HA22" s="796"/>
      <c r="HB22" s="796"/>
      <c r="HC22" s="796"/>
      <c r="HD22" s="796"/>
      <c r="HE22" s="796"/>
      <c r="HF22" s="796"/>
      <c r="HG22" s="796"/>
      <c r="HH22" s="796"/>
      <c r="HI22" s="796"/>
      <c r="HJ22" s="796"/>
      <c r="HK22" s="796"/>
      <c r="HL22" s="796"/>
      <c r="HM22" s="796"/>
      <c r="HN22" s="796"/>
      <c r="HO22" s="796"/>
      <c r="HP22" s="796"/>
      <c r="HQ22" s="796"/>
      <c r="HR22" s="796"/>
      <c r="HS22" s="796"/>
      <c r="HT22" s="796"/>
      <c r="HU22" s="796"/>
      <c r="HV22" s="796"/>
      <c r="HW22" s="796"/>
      <c r="HX22" s="796"/>
      <c r="HY22" s="796"/>
      <c r="HZ22" s="796"/>
      <c r="IA22" s="796"/>
      <c r="IB22" s="796"/>
      <c r="IC22" s="796"/>
      <c r="ID22" s="796"/>
      <c r="IE22" s="796"/>
      <c r="IF22" s="796"/>
      <c r="IG22" s="796"/>
      <c r="IH22" s="796"/>
      <c r="II22" s="796"/>
      <c r="IJ22" s="796"/>
      <c r="IK22" s="796"/>
      <c r="IL22" s="796"/>
      <c r="IM22" s="796"/>
      <c r="IN22" s="796"/>
      <c r="IO22" s="796"/>
      <c r="IP22" s="796"/>
      <c r="IQ22" s="796"/>
      <c r="IR22" s="796"/>
      <c r="IS22" s="796"/>
      <c r="IT22" s="796"/>
      <c r="IU22" s="796"/>
      <c r="IV22" s="796"/>
    </row>
    <row r="23" spans="1:256" s="820" customFormat="1">
      <c r="A23" s="796"/>
      <c r="B23" s="863" t="s">
        <v>3386</v>
      </c>
      <c r="C23" s="796" t="s">
        <v>3402</v>
      </c>
      <c r="D23" s="796">
        <v>1</v>
      </c>
      <c r="E23" s="796" t="s">
        <v>62</v>
      </c>
      <c r="F23" s="818"/>
      <c r="G23" s="796" t="s">
        <v>3403</v>
      </c>
      <c r="H23" s="796" t="s">
        <v>3389</v>
      </c>
      <c r="I23" s="796" t="s">
        <v>3390</v>
      </c>
      <c r="J23" s="796"/>
      <c r="K23" s="821"/>
      <c r="L23" s="821">
        <f t="shared" ref="L23:L24" si="2">K23*D23</f>
        <v>0</v>
      </c>
      <c r="M23" s="821"/>
      <c r="N23" s="821"/>
      <c r="O23" s="795"/>
      <c r="P23" s="795"/>
      <c r="Q23" s="796"/>
      <c r="R23" s="796"/>
      <c r="S23" s="796"/>
      <c r="T23" s="796"/>
      <c r="U23" s="796"/>
      <c r="V23" s="796"/>
      <c r="W23" s="796"/>
      <c r="X23" s="796"/>
      <c r="Y23" s="796"/>
      <c r="Z23" s="796"/>
      <c r="AA23" s="796"/>
      <c r="AB23" s="796"/>
      <c r="AC23" s="796"/>
      <c r="AD23" s="796"/>
      <c r="AE23" s="796"/>
      <c r="AF23" s="796"/>
      <c r="AG23" s="796"/>
      <c r="AH23" s="796"/>
      <c r="AI23" s="796"/>
      <c r="AJ23" s="796"/>
      <c r="AK23" s="796"/>
      <c r="AL23" s="796"/>
      <c r="AM23" s="796"/>
      <c r="AN23" s="796"/>
      <c r="AO23" s="796"/>
      <c r="AP23" s="796"/>
      <c r="AQ23" s="796"/>
      <c r="AR23" s="796"/>
      <c r="AS23" s="796"/>
      <c r="AT23" s="796"/>
      <c r="AU23" s="796"/>
      <c r="AV23" s="796"/>
      <c r="AW23" s="796"/>
      <c r="AX23" s="796"/>
      <c r="AY23" s="796"/>
      <c r="AZ23" s="796"/>
      <c r="BA23" s="796"/>
      <c r="BB23" s="796"/>
      <c r="BC23" s="796"/>
      <c r="BD23" s="796"/>
      <c r="BE23" s="796"/>
      <c r="BF23" s="796"/>
      <c r="BG23" s="796"/>
      <c r="BH23" s="796"/>
      <c r="BI23" s="796"/>
      <c r="BJ23" s="796"/>
      <c r="BK23" s="796"/>
      <c r="BL23" s="796"/>
      <c r="BM23" s="796"/>
      <c r="BN23" s="796"/>
      <c r="BO23" s="796"/>
      <c r="BP23" s="796"/>
      <c r="BQ23" s="796"/>
      <c r="BR23" s="796"/>
      <c r="BS23" s="796"/>
      <c r="BT23" s="796"/>
      <c r="BU23" s="796"/>
      <c r="BV23" s="796"/>
      <c r="BW23" s="796"/>
      <c r="BX23" s="796"/>
      <c r="BY23" s="796"/>
      <c r="BZ23" s="796"/>
      <c r="CA23" s="796"/>
      <c r="CB23" s="796"/>
      <c r="CC23" s="796"/>
      <c r="CD23" s="796"/>
      <c r="CE23" s="796"/>
      <c r="CF23" s="796"/>
      <c r="CG23" s="796"/>
      <c r="CH23" s="796"/>
      <c r="CI23" s="796"/>
      <c r="CJ23" s="796"/>
      <c r="CK23" s="796"/>
      <c r="CL23" s="796"/>
      <c r="CM23" s="796"/>
      <c r="CN23" s="796"/>
      <c r="CO23" s="796"/>
      <c r="CP23" s="796"/>
      <c r="CQ23" s="796"/>
      <c r="CR23" s="796"/>
      <c r="CS23" s="796"/>
      <c r="CT23" s="796"/>
      <c r="CU23" s="796"/>
      <c r="CV23" s="796"/>
      <c r="CW23" s="796"/>
      <c r="CX23" s="796"/>
      <c r="CY23" s="796"/>
      <c r="CZ23" s="796"/>
      <c r="DA23" s="796"/>
      <c r="DB23" s="796"/>
      <c r="DC23" s="796"/>
      <c r="DD23" s="796"/>
      <c r="DE23" s="796"/>
      <c r="DF23" s="796"/>
      <c r="DG23" s="796"/>
      <c r="DH23" s="796"/>
      <c r="DI23" s="796"/>
      <c r="DJ23" s="796"/>
      <c r="DK23" s="796"/>
      <c r="DL23" s="796"/>
      <c r="DM23" s="796"/>
      <c r="DN23" s="796"/>
      <c r="DO23" s="796"/>
      <c r="DP23" s="796"/>
      <c r="DQ23" s="796"/>
      <c r="DR23" s="796"/>
      <c r="DS23" s="796"/>
      <c r="DT23" s="796"/>
      <c r="DU23" s="796"/>
      <c r="DV23" s="796"/>
      <c r="DW23" s="796"/>
      <c r="DX23" s="796"/>
      <c r="DY23" s="796"/>
      <c r="DZ23" s="796"/>
      <c r="EA23" s="796"/>
      <c r="EB23" s="796"/>
      <c r="EC23" s="796"/>
      <c r="ED23" s="796"/>
      <c r="EE23" s="796"/>
      <c r="EF23" s="796"/>
      <c r="EG23" s="796"/>
      <c r="EH23" s="796"/>
      <c r="EI23" s="796"/>
      <c r="EJ23" s="796"/>
      <c r="EK23" s="796"/>
      <c r="EL23" s="796"/>
      <c r="EM23" s="796"/>
      <c r="EN23" s="796"/>
      <c r="EO23" s="796"/>
      <c r="EP23" s="796"/>
      <c r="EQ23" s="796"/>
      <c r="ER23" s="796"/>
      <c r="ES23" s="796"/>
      <c r="ET23" s="796"/>
      <c r="EU23" s="796"/>
      <c r="EV23" s="796"/>
      <c r="EW23" s="796"/>
      <c r="EX23" s="796"/>
      <c r="EY23" s="796"/>
      <c r="EZ23" s="796"/>
      <c r="FA23" s="796"/>
      <c r="FB23" s="796"/>
      <c r="FC23" s="796"/>
      <c r="FD23" s="796"/>
      <c r="FE23" s="796"/>
      <c r="FF23" s="796"/>
      <c r="FG23" s="796"/>
      <c r="FH23" s="796"/>
      <c r="FI23" s="796"/>
      <c r="FJ23" s="796"/>
      <c r="FK23" s="796"/>
      <c r="FL23" s="796"/>
      <c r="FM23" s="796"/>
      <c r="FN23" s="796"/>
      <c r="FO23" s="796"/>
      <c r="FP23" s="796"/>
      <c r="FQ23" s="796"/>
      <c r="FR23" s="796"/>
      <c r="FS23" s="796"/>
      <c r="FT23" s="796"/>
      <c r="FU23" s="796"/>
      <c r="FV23" s="796"/>
      <c r="FW23" s="796"/>
      <c r="FX23" s="796"/>
      <c r="FY23" s="796"/>
      <c r="FZ23" s="796"/>
      <c r="GA23" s="796"/>
      <c r="GB23" s="796"/>
      <c r="GC23" s="796"/>
      <c r="GD23" s="796"/>
      <c r="GE23" s="796"/>
      <c r="GF23" s="796"/>
      <c r="GG23" s="796"/>
      <c r="GH23" s="796"/>
      <c r="GI23" s="796"/>
      <c r="GJ23" s="796"/>
      <c r="GK23" s="796"/>
      <c r="GL23" s="796"/>
      <c r="GM23" s="796"/>
      <c r="GN23" s="796"/>
      <c r="GO23" s="796"/>
      <c r="GP23" s="796"/>
      <c r="GQ23" s="796"/>
      <c r="GR23" s="796"/>
      <c r="GS23" s="796"/>
      <c r="GT23" s="796"/>
      <c r="GU23" s="796"/>
      <c r="GV23" s="796"/>
      <c r="GW23" s="796"/>
      <c r="GX23" s="796"/>
      <c r="GY23" s="796"/>
      <c r="GZ23" s="796"/>
      <c r="HA23" s="796"/>
      <c r="HB23" s="796"/>
      <c r="HC23" s="796"/>
      <c r="HD23" s="796"/>
      <c r="HE23" s="796"/>
      <c r="HF23" s="796"/>
      <c r="HG23" s="796"/>
      <c r="HH23" s="796"/>
      <c r="HI23" s="796"/>
      <c r="HJ23" s="796"/>
      <c r="HK23" s="796"/>
      <c r="HL23" s="796"/>
      <c r="HM23" s="796"/>
      <c r="HN23" s="796"/>
      <c r="HO23" s="796"/>
      <c r="HP23" s="796"/>
      <c r="HQ23" s="796"/>
      <c r="HR23" s="796"/>
      <c r="HS23" s="796"/>
      <c r="HT23" s="796"/>
      <c r="HU23" s="796"/>
      <c r="HV23" s="796"/>
      <c r="HW23" s="796"/>
      <c r="HX23" s="796"/>
      <c r="HY23" s="796"/>
      <c r="HZ23" s="796"/>
      <c r="IA23" s="796"/>
      <c r="IB23" s="796"/>
      <c r="IC23" s="796"/>
      <c r="ID23" s="796"/>
      <c r="IE23" s="796"/>
      <c r="IF23" s="796"/>
      <c r="IG23" s="796"/>
      <c r="IH23" s="796"/>
      <c r="II23" s="796"/>
      <c r="IJ23" s="796"/>
      <c r="IK23" s="796"/>
      <c r="IL23" s="796"/>
      <c r="IM23" s="796"/>
      <c r="IN23" s="796"/>
      <c r="IO23" s="796"/>
      <c r="IP23" s="796"/>
      <c r="IQ23" s="796"/>
      <c r="IR23" s="796"/>
      <c r="IS23" s="796"/>
      <c r="IT23" s="796"/>
      <c r="IU23" s="796"/>
      <c r="IV23" s="796"/>
    </row>
    <row r="24" spans="1:256">
      <c r="D24" s="796">
        <v>1</v>
      </c>
      <c r="E24" s="796" t="s">
        <v>62</v>
      </c>
      <c r="G24" s="796" t="s">
        <v>3404</v>
      </c>
      <c r="H24" s="796" t="s">
        <v>3389</v>
      </c>
      <c r="I24" s="796" t="s">
        <v>3390</v>
      </c>
      <c r="K24" s="821"/>
      <c r="L24" s="821">
        <f t="shared" si="2"/>
        <v>0</v>
      </c>
      <c r="M24" s="821"/>
      <c r="N24" s="821"/>
      <c r="R24" s="820"/>
      <c r="S24" s="820"/>
      <c r="T24" s="820"/>
    </row>
    <row r="25" spans="1:256">
      <c r="D25" s="796">
        <v>1</v>
      </c>
      <c r="E25" s="796" t="s">
        <v>62</v>
      </c>
      <c r="G25" s="796" t="s">
        <v>3405</v>
      </c>
      <c r="I25" s="796" t="s">
        <v>3393</v>
      </c>
      <c r="J25" s="796" t="s">
        <v>3394</v>
      </c>
      <c r="K25" s="821"/>
      <c r="L25" s="821"/>
      <c r="M25" s="821"/>
      <c r="N25" s="821">
        <f t="shared" ref="N25:N26" si="3">M25*D25</f>
        <v>0</v>
      </c>
    </row>
    <row r="26" spans="1:256" s="820" customFormat="1">
      <c r="B26" s="796"/>
      <c r="C26" s="796"/>
      <c r="D26" s="796">
        <v>1</v>
      </c>
      <c r="E26" s="796" t="s">
        <v>62</v>
      </c>
      <c r="F26" s="818"/>
      <c r="G26" s="796" t="s">
        <v>3392</v>
      </c>
      <c r="H26" s="796"/>
      <c r="I26" s="796" t="s">
        <v>3393</v>
      </c>
      <c r="J26" s="796" t="s">
        <v>3394</v>
      </c>
      <c r="K26" s="821"/>
      <c r="L26" s="821"/>
      <c r="M26" s="821"/>
      <c r="N26" s="821">
        <f t="shared" si="3"/>
        <v>0</v>
      </c>
      <c r="O26" s="795"/>
      <c r="P26" s="795"/>
      <c r="Q26" s="796"/>
    </row>
    <row r="27" spans="1:256">
      <c r="B27" s="863" t="s">
        <v>3386</v>
      </c>
      <c r="C27" s="796" t="s">
        <v>3406</v>
      </c>
      <c r="D27" s="796">
        <v>1</v>
      </c>
      <c r="E27" s="796" t="s">
        <v>62</v>
      </c>
      <c r="G27" s="796" t="s">
        <v>3407</v>
      </c>
      <c r="H27" s="796" t="s">
        <v>3389</v>
      </c>
      <c r="I27" s="796" t="s">
        <v>3390</v>
      </c>
      <c r="K27" s="821"/>
      <c r="L27" s="821">
        <f>K27*D27</f>
        <v>0</v>
      </c>
      <c r="M27" s="821"/>
      <c r="N27" s="821"/>
    </row>
    <row r="28" spans="1:256" s="820" customFormat="1">
      <c r="B28" s="796"/>
      <c r="C28" s="796"/>
      <c r="D28" s="796">
        <v>1</v>
      </c>
      <c r="E28" s="796" t="s">
        <v>62</v>
      </c>
      <c r="F28" s="818"/>
      <c r="G28" s="796" t="s">
        <v>3392</v>
      </c>
      <c r="H28" s="796"/>
      <c r="I28" s="796" t="s">
        <v>3393</v>
      </c>
      <c r="J28" s="796" t="s">
        <v>3394</v>
      </c>
      <c r="K28" s="821"/>
      <c r="L28" s="821"/>
      <c r="M28" s="821"/>
      <c r="N28" s="821">
        <f>M28*D28</f>
        <v>0</v>
      </c>
      <c r="O28" s="795"/>
      <c r="P28" s="795"/>
      <c r="Q28" s="796"/>
    </row>
    <row r="29" spans="1:256">
      <c r="B29" s="863" t="s">
        <v>3386</v>
      </c>
      <c r="C29" s="796" t="s">
        <v>3408</v>
      </c>
      <c r="D29" s="796">
        <v>1</v>
      </c>
      <c r="E29" s="796" t="s">
        <v>62</v>
      </c>
      <c r="G29" s="796" t="s">
        <v>3409</v>
      </c>
      <c r="H29" s="796" t="s">
        <v>3389</v>
      </c>
      <c r="I29" s="796" t="s">
        <v>3390</v>
      </c>
      <c r="K29" s="821"/>
      <c r="L29" s="821">
        <f>K29*D29</f>
        <v>0</v>
      </c>
      <c r="M29" s="821"/>
      <c r="N29" s="821"/>
    </row>
    <row r="30" spans="1:256" s="820" customFormat="1">
      <c r="B30" s="796"/>
      <c r="C30" s="796"/>
      <c r="D30" s="796">
        <v>1</v>
      </c>
      <c r="E30" s="796" t="s">
        <v>62</v>
      </c>
      <c r="F30" s="818"/>
      <c r="G30" s="796" t="s">
        <v>3392</v>
      </c>
      <c r="H30" s="796"/>
      <c r="I30" s="796" t="s">
        <v>3393</v>
      </c>
      <c r="J30" s="796" t="s">
        <v>3394</v>
      </c>
      <c r="K30" s="821"/>
      <c r="L30" s="821"/>
      <c r="M30" s="821"/>
      <c r="N30" s="821">
        <f>M30*D30</f>
        <v>0</v>
      </c>
      <c r="O30" s="795"/>
      <c r="P30" s="795"/>
      <c r="Q30" s="796"/>
    </row>
    <row r="31" spans="1:256">
      <c r="B31" s="863" t="s">
        <v>3386</v>
      </c>
      <c r="C31" s="796" t="s">
        <v>3410</v>
      </c>
      <c r="D31" s="796">
        <v>1</v>
      </c>
      <c r="E31" s="796" t="s">
        <v>62</v>
      </c>
      <c r="G31" s="796" t="s">
        <v>3411</v>
      </c>
      <c r="H31" s="796" t="s">
        <v>3389</v>
      </c>
      <c r="I31" s="796" t="s">
        <v>3390</v>
      </c>
      <c r="K31" s="821"/>
      <c r="L31" s="821">
        <f>K31*D31</f>
        <v>0</v>
      </c>
      <c r="M31" s="821"/>
      <c r="N31" s="821"/>
      <c r="R31" s="820"/>
      <c r="S31" s="820"/>
      <c r="T31" s="820"/>
    </row>
    <row r="32" spans="1:256" s="820" customFormat="1">
      <c r="B32" s="796"/>
      <c r="C32" s="796"/>
      <c r="D32" s="796">
        <v>1</v>
      </c>
      <c r="E32" s="796" t="s">
        <v>62</v>
      </c>
      <c r="F32" s="818"/>
      <c r="G32" s="796" t="s">
        <v>3392</v>
      </c>
      <c r="H32" s="796"/>
      <c r="I32" s="796" t="s">
        <v>3393</v>
      </c>
      <c r="J32" s="796" t="s">
        <v>3394</v>
      </c>
      <c r="K32" s="821"/>
      <c r="L32" s="821"/>
      <c r="M32" s="821"/>
      <c r="N32" s="821">
        <f>M32*D32</f>
        <v>0</v>
      </c>
      <c r="O32" s="795"/>
      <c r="P32" s="795"/>
      <c r="Q32" s="796"/>
      <c r="R32" s="796"/>
      <c r="S32" s="796"/>
      <c r="T32" s="796"/>
    </row>
    <row r="33" spans="1:256">
      <c r="B33" s="863" t="s">
        <v>3386</v>
      </c>
      <c r="C33" s="796" t="s">
        <v>3412</v>
      </c>
      <c r="D33" s="796">
        <v>1</v>
      </c>
      <c r="E33" s="796" t="s">
        <v>62</v>
      </c>
      <c r="G33" s="796" t="s">
        <v>3413</v>
      </c>
      <c r="H33" s="796" t="s">
        <v>3389</v>
      </c>
      <c r="I33" s="796" t="s">
        <v>3390</v>
      </c>
      <c r="K33" s="821"/>
      <c r="L33" s="821">
        <f>K33*D33</f>
        <v>0</v>
      </c>
      <c r="M33" s="821"/>
      <c r="N33" s="821"/>
    </row>
    <row r="34" spans="1:256" s="820" customFormat="1">
      <c r="B34" s="796"/>
      <c r="C34" s="796"/>
      <c r="D34" s="796">
        <v>1</v>
      </c>
      <c r="E34" s="796" t="s">
        <v>62</v>
      </c>
      <c r="F34" s="818"/>
      <c r="G34" s="796" t="s">
        <v>3392</v>
      </c>
      <c r="H34" s="796"/>
      <c r="I34" s="796" t="s">
        <v>3393</v>
      </c>
      <c r="J34" s="796" t="s">
        <v>3394</v>
      </c>
      <c r="K34" s="821"/>
      <c r="L34" s="821"/>
      <c r="M34" s="821"/>
      <c r="N34" s="821">
        <f t="shared" ref="N34:N35" si="4">M34*D34</f>
        <v>0</v>
      </c>
      <c r="O34" s="795"/>
      <c r="P34" s="795"/>
      <c r="Q34" s="796"/>
    </row>
    <row r="35" spans="1:256" ht="12" customHeight="1">
      <c r="A35" s="820"/>
      <c r="B35" s="863" t="s">
        <v>3386</v>
      </c>
      <c r="C35" s="864" t="s">
        <v>3414</v>
      </c>
      <c r="D35" s="796">
        <v>3</v>
      </c>
      <c r="E35" s="796" t="s">
        <v>62</v>
      </c>
      <c r="G35" s="796" t="s">
        <v>3415</v>
      </c>
      <c r="I35" s="796" t="s">
        <v>3393</v>
      </c>
      <c r="J35" s="796" t="s">
        <v>3394</v>
      </c>
      <c r="K35" s="821"/>
      <c r="L35" s="821"/>
      <c r="M35" s="821"/>
      <c r="N35" s="821">
        <f t="shared" si="4"/>
        <v>0</v>
      </c>
    </row>
    <row r="36" spans="1:256" ht="12.75" customHeight="1">
      <c r="B36" s="863" t="s">
        <v>3386</v>
      </c>
      <c r="C36" s="796" t="s">
        <v>3416</v>
      </c>
      <c r="D36" s="796">
        <v>3</v>
      </c>
      <c r="E36" s="796" t="s">
        <v>62</v>
      </c>
      <c r="F36" s="866"/>
      <c r="G36" s="796" t="s">
        <v>3417</v>
      </c>
      <c r="I36" s="867" t="s">
        <v>3418</v>
      </c>
      <c r="K36" s="821"/>
      <c r="L36" s="821"/>
      <c r="M36" s="821"/>
      <c r="N36" s="821"/>
    </row>
    <row r="37" spans="1:256">
      <c r="A37" s="820"/>
      <c r="B37" s="863"/>
      <c r="C37" s="864"/>
      <c r="D37" s="796">
        <v>3</v>
      </c>
      <c r="E37" s="796" t="s">
        <v>62</v>
      </c>
      <c r="G37" s="796" t="s">
        <v>3419</v>
      </c>
      <c r="I37" s="796" t="s">
        <v>3393</v>
      </c>
      <c r="J37" s="796" t="s">
        <v>3394</v>
      </c>
      <c r="K37" s="821"/>
      <c r="L37" s="821"/>
      <c r="M37" s="821"/>
      <c r="N37" s="821">
        <f t="shared" ref="N37:N41" si="5">M37*D37</f>
        <v>0</v>
      </c>
    </row>
    <row r="38" spans="1:256">
      <c r="A38" s="820"/>
      <c r="B38" s="863" t="s">
        <v>3386</v>
      </c>
      <c r="C38" s="864" t="s">
        <v>3420</v>
      </c>
      <c r="D38" s="796">
        <v>3</v>
      </c>
      <c r="E38" s="796" t="s">
        <v>62</v>
      </c>
      <c r="G38" s="796" t="s">
        <v>3421</v>
      </c>
      <c r="I38" s="796" t="s">
        <v>3393</v>
      </c>
      <c r="J38" s="796" t="s">
        <v>3394</v>
      </c>
      <c r="K38" s="821"/>
      <c r="L38" s="821"/>
      <c r="M38" s="821"/>
      <c r="N38" s="821">
        <f t="shared" si="5"/>
        <v>0</v>
      </c>
    </row>
    <row r="39" spans="1:256">
      <c r="A39" s="820"/>
      <c r="B39" s="863" t="s">
        <v>3386</v>
      </c>
      <c r="C39" s="864" t="s">
        <v>3422</v>
      </c>
      <c r="D39" s="796">
        <v>1</v>
      </c>
      <c r="E39" s="796" t="s">
        <v>62</v>
      </c>
      <c r="G39" s="796" t="s">
        <v>3419</v>
      </c>
      <c r="I39" s="796" t="s">
        <v>3393</v>
      </c>
      <c r="J39" s="796" t="s">
        <v>3394</v>
      </c>
      <c r="K39" s="821"/>
      <c r="L39" s="821"/>
      <c r="M39" s="821"/>
      <c r="N39" s="821">
        <f t="shared" si="5"/>
        <v>0</v>
      </c>
    </row>
    <row r="40" spans="1:256">
      <c r="A40" s="820"/>
      <c r="B40" s="863" t="s">
        <v>3386</v>
      </c>
      <c r="C40" s="864" t="s">
        <v>3423</v>
      </c>
      <c r="D40" s="796">
        <v>1</v>
      </c>
      <c r="E40" s="796" t="s">
        <v>62</v>
      </c>
      <c r="G40" s="796" t="s">
        <v>3419</v>
      </c>
      <c r="I40" s="796" t="s">
        <v>3393</v>
      </c>
      <c r="J40" s="796" t="s">
        <v>3394</v>
      </c>
      <c r="K40" s="821"/>
      <c r="L40" s="821"/>
      <c r="M40" s="821"/>
      <c r="N40" s="821">
        <f t="shared" si="5"/>
        <v>0</v>
      </c>
    </row>
    <row r="41" spans="1:256">
      <c r="A41" s="820"/>
      <c r="B41" s="863" t="s">
        <v>3386</v>
      </c>
      <c r="C41" s="864" t="s">
        <v>3424</v>
      </c>
      <c r="D41" s="796">
        <v>1</v>
      </c>
      <c r="E41" s="796" t="s">
        <v>62</v>
      </c>
      <c r="G41" s="796" t="s">
        <v>3419</v>
      </c>
      <c r="I41" s="796" t="s">
        <v>3393</v>
      </c>
      <c r="J41" s="796" t="s">
        <v>3394</v>
      </c>
      <c r="K41" s="821"/>
      <c r="L41" s="821"/>
      <c r="M41" s="821"/>
      <c r="N41" s="821">
        <f t="shared" si="5"/>
        <v>0</v>
      </c>
    </row>
    <row r="42" spans="1:256" ht="13">
      <c r="B42" s="861" t="s">
        <v>3425</v>
      </c>
      <c r="C42" s="862"/>
      <c r="K42" s="821"/>
      <c r="L42" s="821"/>
      <c r="M42" s="821"/>
      <c r="N42" s="821"/>
      <c r="Q42" s="850"/>
      <c r="R42" s="820"/>
      <c r="S42" s="820"/>
      <c r="T42" s="820"/>
    </row>
    <row r="43" spans="1:256">
      <c r="B43" s="863" t="s">
        <v>3426</v>
      </c>
      <c r="C43" s="864" t="s">
        <v>3427</v>
      </c>
      <c r="D43" s="796">
        <v>1</v>
      </c>
      <c r="E43" s="796" t="s">
        <v>62</v>
      </c>
      <c r="G43" s="796" t="s">
        <v>3428</v>
      </c>
      <c r="H43" s="796" t="s">
        <v>3389</v>
      </c>
      <c r="I43" s="796" t="s">
        <v>3390</v>
      </c>
      <c r="K43" s="821"/>
      <c r="L43" s="821">
        <f>K43*D43</f>
        <v>0</v>
      </c>
      <c r="M43" s="821"/>
      <c r="N43" s="821"/>
    </row>
    <row r="44" spans="1:256" s="820" customFormat="1">
      <c r="B44" s="796"/>
      <c r="C44" s="796"/>
      <c r="D44" s="796">
        <v>1</v>
      </c>
      <c r="E44" s="796" t="s">
        <v>62</v>
      </c>
      <c r="F44" s="818"/>
      <c r="G44" s="796" t="s">
        <v>3392</v>
      </c>
      <c r="H44" s="796"/>
      <c r="I44" s="796" t="s">
        <v>3393</v>
      </c>
      <c r="J44" s="796" t="s">
        <v>3394</v>
      </c>
      <c r="K44" s="821"/>
      <c r="L44" s="821"/>
      <c r="M44" s="821"/>
      <c r="N44" s="821">
        <f>M44*D44</f>
        <v>0</v>
      </c>
      <c r="O44" s="795"/>
      <c r="P44" s="795"/>
      <c r="Q44" s="796"/>
      <c r="R44" s="796"/>
    </row>
    <row r="45" spans="1:256">
      <c r="B45" s="863" t="s">
        <v>3426</v>
      </c>
      <c r="C45" s="864" t="s">
        <v>3429</v>
      </c>
      <c r="D45" s="796">
        <v>2</v>
      </c>
      <c r="E45" s="796" t="s">
        <v>62</v>
      </c>
      <c r="G45" s="796" t="s">
        <v>3430</v>
      </c>
      <c r="H45" s="796" t="s">
        <v>3389</v>
      </c>
      <c r="I45" s="796" t="s">
        <v>3390</v>
      </c>
      <c r="K45" s="821"/>
      <c r="L45" s="821">
        <f>K45*D45</f>
        <v>0</v>
      </c>
      <c r="M45" s="821"/>
      <c r="N45" s="821"/>
    </row>
    <row r="46" spans="1:256" s="820" customFormat="1">
      <c r="B46" s="796"/>
      <c r="C46" s="796"/>
      <c r="D46" s="796">
        <v>2</v>
      </c>
      <c r="E46" s="796" t="s">
        <v>62</v>
      </c>
      <c r="F46" s="818"/>
      <c r="G46" s="796" t="s">
        <v>3392</v>
      </c>
      <c r="H46" s="796"/>
      <c r="I46" s="796" t="s">
        <v>3393</v>
      </c>
      <c r="J46" s="796" t="s">
        <v>3394</v>
      </c>
      <c r="K46" s="821"/>
      <c r="L46" s="821"/>
      <c r="M46" s="821"/>
      <c r="N46" s="821">
        <f>M46*D46</f>
        <v>0</v>
      </c>
      <c r="O46" s="795"/>
      <c r="P46" s="795"/>
      <c r="Q46" s="796"/>
      <c r="R46" s="796"/>
    </row>
    <row r="47" spans="1:256" s="820" customFormat="1">
      <c r="A47" s="796"/>
      <c r="B47" s="863" t="s">
        <v>3426</v>
      </c>
      <c r="C47" s="796" t="s">
        <v>3431</v>
      </c>
      <c r="D47" s="796">
        <v>1</v>
      </c>
      <c r="E47" s="796" t="s">
        <v>62</v>
      </c>
      <c r="F47" s="868"/>
      <c r="G47" s="796" t="s">
        <v>3432</v>
      </c>
      <c r="H47" s="796" t="s">
        <v>3389</v>
      </c>
      <c r="I47" s="796" t="s">
        <v>3390</v>
      </c>
      <c r="J47" s="796"/>
      <c r="K47" s="821"/>
      <c r="L47" s="821">
        <f t="shared" ref="L47:L48" si="6">K47*D47</f>
        <v>0</v>
      </c>
      <c r="M47" s="821"/>
      <c r="N47" s="821"/>
      <c r="O47" s="795"/>
      <c r="P47" s="795"/>
      <c r="Q47" s="796"/>
      <c r="R47" s="796"/>
      <c r="S47" s="796"/>
      <c r="T47" s="796"/>
      <c r="U47" s="796"/>
      <c r="V47" s="796"/>
      <c r="W47" s="796"/>
      <c r="X47" s="796"/>
      <c r="Y47" s="796"/>
      <c r="Z47" s="796"/>
      <c r="AA47" s="796"/>
      <c r="AB47" s="796"/>
      <c r="AC47" s="796"/>
      <c r="AD47" s="796"/>
      <c r="AE47" s="796"/>
      <c r="AF47" s="796"/>
      <c r="AG47" s="796"/>
      <c r="AH47" s="796"/>
      <c r="AI47" s="796"/>
      <c r="AJ47" s="796"/>
      <c r="AK47" s="796"/>
      <c r="AL47" s="796"/>
      <c r="AM47" s="796"/>
      <c r="AN47" s="796"/>
      <c r="AO47" s="796"/>
      <c r="AP47" s="796"/>
      <c r="AQ47" s="796"/>
      <c r="AR47" s="796"/>
      <c r="AS47" s="796"/>
      <c r="AT47" s="796"/>
      <c r="AU47" s="796"/>
      <c r="AV47" s="796"/>
      <c r="AW47" s="796"/>
      <c r="AX47" s="796"/>
      <c r="AY47" s="796"/>
      <c r="AZ47" s="796"/>
      <c r="BA47" s="796"/>
      <c r="BB47" s="796"/>
      <c r="BC47" s="796"/>
      <c r="BD47" s="796"/>
      <c r="BE47" s="796"/>
      <c r="BF47" s="796"/>
      <c r="BG47" s="796"/>
      <c r="BH47" s="796"/>
      <c r="BI47" s="796"/>
      <c r="BJ47" s="796"/>
      <c r="BK47" s="796"/>
      <c r="BL47" s="796"/>
      <c r="BM47" s="796"/>
      <c r="BN47" s="796"/>
      <c r="BO47" s="796"/>
      <c r="BP47" s="796"/>
      <c r="BQ47" s="796"/>
      <c r="BR47" s="796"/>
      <c r="BS47" s="796"/>
      <c r="BT47" s="796"/>
      <c r="BU47" s="796"/>
      <c r="BV47" s="796"/>
      <c r="BW47" s="796"/>
      <c r="BX47" s="796"/>
      <c r="BY47" s="796"/>
      <c r="BZ47" s="796"/>
      <c r="CA47" s="796"/>
      <c r="CB47" s="796"/>
      <c r="CC47" s="796"/>
      <c r="CD47" s="796"/>
      <c r="CE47" s="796"/>
      <c r="CF47" s="796"/>
      <c r="CG47" s="796"/>
      <c r="CH47" s="796"/>
      <c r="CI47" s="796"/>
      <c r="CJ47" s="796"/>
      <c r="CK47" s="796"/>
      <c r="CL47" s="796"/>
      <c r="CM47" s="796"/>
      <c r="CN47" s="796"/>
      <c r="CO47" s="796"/>
      <c r="CP47" s="796"/>
      <c r="CQ47" s="796"/>
      <c r="CR47" s="796"/>
      <c r="CS47" s="796"/>
      <c r="CT47" s="796"/>
      <c r="CU47" s="796"/>
      <c r="CV47" s="796"/>
      <c r="CW47" s="796"/>
      <c r="CX47" s="796"/>
      <c r="CY47" s="796"/>
      <c r="CZ47" s="796"/>
      <c r="DA47" s="796"/>
      <c r="DB47" s="796"/>
      <c r="DC47" s="796"/>
      <c r="DD47" s="796"/>
      <c r="DE47" s="796"/>
      <c r="DF47" s="796"/>
      <c r="DG47" s="796"/>
      <c r="DH47" s="796"/>
      <c r="DI47" s="796"/>
      <c r="DJ47" s="796"/>
      <c r="DK47" s="796"/>
      <c r="DL47" s="796"/>
      <c r="DM47" s="796"/>
      <c r="DN47" s="796"/>
      <c r="DO47" s="796"/>
      <c r="DP47" s="796"/>
      <c r="DQ47" s="796"/>
      <c r="DR47" s="796"/>
      <c r="DS47" s="796"/>
      <c r="DT47" s="796"/>
      <c r="DU47" s="796"/>
      <c r="DV47" s="796"/>
      <c r="DW47" s="796"/>
      <c r="DX47" s="796"/>
      <c r="DY47" s="796"/>
      <c r="DZ47" s="796"/>
      <c r="EA47" s="796"/>
      <c r="EB47" s="796"/>
      <c r="EC47" s="796"/>
      <c r="ED47" s="796"/>
      <c r="EE47" s="796"/>
      <c r="EF47" s="796"/>
      <c r="EG47" s="796"/>
      <c r="EH47" s="796"/>
      <c r="EI47" s="796"/>
      <c r="EJ47" s="796"/>
      <c r="EK47" s="796"/>
      <c r="EL47" s="796"/>
      <c r="EM47" s="796"/>
      <c r="EN47" s="796"/>
      <c r="EO47" s="796"/>
      <c r="EP47" s="796"/>
      <c r="EQ47" s="796"/>
      <c r="ER47" s="796"/>
      <c r="ES47" s="796"/>
      <c r="ET47" s="796"/>
      <c r="EU47" s="796"/>
      <c r="EV47" s="796"/>
      <c r="EW47" s="796"/>
      <c r="EX47" s="796"/>
      <c r="EY47" s="796"/>
      <c r="EZ47" s="796"/>
      <c r="FA47" s="796"/>
      <c r="FB47" s="796"/>
      <c r="FC47" s="796"/>
      <c r="FD47" s="796"/>
      <c r="FE47" s="796"/>
      <c r="FF47" s="796"/>
      <c r="FG47" s="796"/>
      <c r="FH47" s="796"/>
      <c r="FI47" s="796"/>
      <c r="FJ47" s="796"/>
      <c r="FK47" s="796"/>
      <c r="FL47" s="796"/>
      <c r="FM47" s="796"/>
      <c r="FN47" s="796"/>
      <c r="FO47" s="796"/>
      <c r="FP47" s="796"/>
      <c r="FQ47" s="796"/>
      <c r="FR47" s="796"/>
      <c r="FS47" s="796"/>
      <c r="FT47" s="796"/>
      <c r="FU47" s="796"/>
      <c r="FV47" s="796"/>
      <c r="FW47" s="796"/>
      <c r="FX47" s="796"/>
      <c r="FY47" s="796"/>
      <c r="FZ47" s="796"/>
      <c r="GA47" s="796"/>
      <c r="GB47" s="796"/>
      <c r="GC47" s="796"/>
      <c r="GD47" s="796"/>
      <c r="GE47" s="796"/>
      <c r="GF47" s="796"/>
      <c r="GG47" s="796"/>
      <c r="GH47" s="796"/>
      <c r="GI47" s="796"/>
      <c r="GJ47" s="796"/>
      <c r="GK47" s="796"/>
      <c r="GL47" s="796"/>
      <c r="GM47" s="796"/>
      <c r="GN47" s="796"/>
      <c r="GO47" s="796"/>
      <c r="GP47" s="796"/>
      <c r="GQ47" s="796"/>
      <c r="GR47" s="796"/>
      <c r="GS47" s="796"/>
      <c r="GT47" s="796"/>
      <c r="GU47" s="796"/>
      <c r="GV47" s="796"/>
      <c r="GW47" s="796"/>
      <c r="GX47" s="796"/>
      <c r="GY47" s="796"/>
      <c r="GZ47" s="796"/>
      <c r="HA47" s="796"/>
      <c r="HB47" s="796"/>
      <c r="HC47" s="796"/>
      <c r="HD47" s="796"/>
      <c r="HE47" s="796"/>
      <c r="HF47" s="796"/>
      <c r="HG47" s="796"/>
      <c r="HH47" s="796"/>
      <c r="HI47" s="796"/>
      <c r="HJ47" s="796"/>
      <c r="HK47" s="796"/>
      <c r="HL47" s="796"/>
      <c r="HM47" s="796"/>
      <c r="HN47" s="796"/>
      <c r="HO47" s="796"/>
      <c r="HP47" s="796"/>
      <c r="HQ47" s="796"/>
      <c r="HR47" s="796"/>
      <c r="HS47" s="796"/>
      <c r="HT47" s="796"/>
      <c r="HU47" s="796"/>
      <c r="HV47" s="796"/>
      <c r="HW47" s="796"/>
      <c r="HX47" s="796"/>
      <c r="HY47" s="796"/>
      <c r="HZ47" s="796"/>
      <c r="IA47" s="796"/>
      <c r="IB47" s="796"/>
      <c r="IC47" s="796"/>
      <c r="ID47" s="796"/>
      <c r="IE47" s="796"/>
      <c r="IF47" s="796"/>
      <c r="IG47" s="796"/>
      <c r="IH47" s="796"/>
      <c r="II47" s="796"/>
      <c r="IJ47" s="796"/>
      <c r="IK47" s="796"/>
      <c r="IL47" s="796"/>
      <c r="IM47" s="796"/>
      <c r="IN47" s="796"/>
      <c r="IO47" s="796"/>
      <c r="IP47" s="796"/>
      <c r="IQ47" s="796"/>
      <c r="IR47" s="796"/>
      <c r="IS47" s="796"/>
      <c r="IT47" s="796"/>
      <c r="IU47" s="796"/>
      <c r="IV47" s="796"/>
    </row>
    <row r="48" spans="1:256" s="820" customFormat="1">
      <c r="A48" s="796"/>
      <c r="B48" s="796"/>
      <c r="C48" s="796"/>
      <c r="D48" s="796">
        <v>1</v>
      </c>
      <c r="E48" s="796" t="s">
        <v>62</v>
      </c>
      <c r="F48" s="869"/>
      <c r="G48" s="796" t="s">
        <v>3433</v>
      </c>
      <c r="H48" s="796" t="s">
        <v>3389</v>
      </c>
      <c r="I48" s="796" t="s">
        <v>3390</v>
      </c>
      <c r="J48" s="796"/>
      <c r="K48" s="821"/>
      <c r="L48" s="821">
        <f t="shared" si="6"/>
        <v>0</v>
      </c>
      <c r="M48" s="821"/>
      <c r="N48" s="821"/>
      <c r="O48" s="795"/>
      <c r="P48" s="795"/>
      <c r="Q48" s="796"/>
      <c r="R48" s="796"/>
      <c r="S48" s="796"/>
      <c r="T48" s="796"/>
      <c r="U48" s="796"/>
      <c r="V48" s="796"/>
      <c r="W48" s="796"/>
      <c r="X48" s="796"/>
      <c r="Y48" s="796"/>
      <c r="Z48" s="796"/>
      <c r="AA48" s="796"/>
      <c r="AB48" s="796"/>
      <c r="AC48" s="796"/>
      <c r="AD48" s="796"/>
      <c r="AE48" s="796"/>
      <c r="AF48" s="796"/>
      <c r="AG48" s="796"/>
      <c r="AH48" s="796"/>
      <c r="AI48" s="796"/>
      <c r="AJ48" s="796"/>
      <c r="AK48" s="796"/>
      <c r="AL48" s="796"/>
      <c r="AM48" s="796"/>
      <c r="AN48" s="796"/>
      <c r="AO48" s="796"/>
      <c r="AP48" s="796"/>
      <c r="AQ48" s="796"/>
      <c r="AR48" s="796"/>
      <c r="AS48" s="796"/>
      <c r="AT48" s="796"/>
      <c r="AU48" s="796"/>
      <c r="AV48" s="796"/>
      <c r="AW48" s="796"/>
      <c r="AX48" s="796"/>
      <c r="AY48" s="796"/>
      <c r="AZ48" s="796"/>
      <c r="BA48" s="796"/>
      <c r="BB48" s="796"/>
      <c r="BC48" s="796"/>
      <c r="BD48" s="796"/>
      <c r="BE48" s="796"/>
      <c r="BF48" s="796"/>
      <c r="BG48" s="796"/>
      <c r="BH48" s="796"/>
      <c r="BI48" s="796"/>
      <c r="BJ48" s="796"/>
      <c r="BK48" s="796"/>
      <c r="BL48" s="796"/>
      <c r="BM48" s="796"/>
      <c r="BN48" s="796"/>
      <c r="BO48" s="796"/>
      <c r="BP48" s="796"/>
      <c r="BQ48" s="796"/>
      <c r="BR48" s="796"/>
      <c r="BS48" s="796"/>
      <c r="BT48" s="796"/>
      <c r="BU48" s="796"/>
      <c r="BV48" s="796"/>
      <c r="BW48" s="796"/>
      <c r="BX48" s="796"/>
      <c r="BY48" s="796"/>
      <c r="BZ48" s="796"/>
      <c r="CA48" s="796"/>
      <c r="CB48" s="796"/>
      <c r="CC48" s="796"/>
      <c r="CD48" s="796"/>
      <c r="CE48" s="796"/>
      <c r="CF48" s="796"/>
      <c r="CG48" s="796"/>
      <c r="CH48" s="796"/>
      <c r="CI48" s="796"/>
      <c r="CJ48" s="796"/>
      <c r="CK48" s="796"/>
      <c r="CL48" s="796"/>
      <c r="CM48" s="796"/>
      <c r="CN48" s="796"/>
      <c r="CO48" s="796"/>
      <c r="CP48" s="796"/>
      <c r="CQ48" s="796"/>
      <c r="CR48" s="796"/>
      <c r="CS48" s="796"/>
      <c r="CT48" s="796"/>
      <c r="CU48" s="796"/>
      <c r="CV48" s="796"/>
      <c r="CW48" s="796"/>
      <c r="CX48" s="796"/>
      <c r="CY48" s="796"/>
      <c r="CZ48" s="796"/>
      <c r="DA48" s="796"/>
      <c r="DB48" s="796"/>
      <c r="DC48" s="796"/>
      <c r="DD48" s="796"/>
      <c r="DE48" s="796"/>
      <c r="DF48" s="796"/>
      <c r="DG48" s="796"/>
      <c r="DH48" s="796"/>
      <c r="DI48" s="796"/>
      <c r="DJ48" s="796"/>
      <c r="DK48" s="796"/>
      <c r="DL48" s="796"/>
      <c r="DM48" s="796"/>
      <c r="DN48" s="796"/>
      <c r="DO48" s="796"/>
      <c r="DP48" s="796"/>
      <c r="DQ48" s="796"/>
      <c r="DR48" s="796"/>
      <c r="DS48" s="796"/>
      <c r="DT48" s="796"/>
      <c r="DU48" s="796"/>
      <c r="DV48" s="796"/>
      <c r="DW48" s="796"/>
      <c r="DX48" s="796"/>
      <c r="DY48" s="796"/>
      <c r="DZ48" s="796"/>
      <c r="EA48" s="796"/>
      <c r="EB48" s="796"/>
      <c r="EC48" s="796"/>
      <c r="ED48" s="796"/>
      <c r="EE48" s="796"/>
      <c r="EF48" s="796"/>
      <c r="EG48" s="796"/>
      <c r="EH48" s="796"/>
      <c r="EI48" s="796"/>
      <c r="EJ48" s="796"/>
      <c r="EK48" s="796"/>
      <c r="EL48" s="796"/>
      <c r="EM48" s="796"/>
      <c r="EN48" s="796"/>
      <c r="EO48" s="796"/>
      <c r="EP48" s="796"/>
      <c r="EQ48" s="796"/>
      <c r="ER48" s="796"/>
      <c r="ES48" s="796"/>
      <c r="ET48" s="796"/>
      <c r="EU48" s="796"/>
      <c r="EV48" s="796"/>
      <c r="EW48" s="796"/>
      <c r="EX48" s="796"/>
      <c r="EY48" s="796"/>
      <c r="EZ48" s="796"/>
      <c r="FA48" s="796"/>
      <c r="FB48" s="796"/>
      <c r="FC48" s="796"/>
      <c r="FD48" s="796"/>
      <c r="FE48" s="796"/>
      <c r="FF48" s="796"/>
      <c r="FG48" s="796"/>
      <c r="FH48" s="796"/>
      <c r="FI48" s="796"/>
      <c r="FJ48" s="796"/>
      <c r="FK48" s="796"/>
      <c r="FL48" s="796"/>
      <c r="FM48" s="796"/>
      <c r="FN48" s="796"/>
      <c r="FO48" s="796"/>
      <c r="FP48" s="796"/>
      <c r="FQ48" s="796"/>
      <c r="FR48" s="796"/>
      <c r="FS48" s="796"/>
      <c r="FT48" s="796"/>
      <c r="FU48" s="796"/>
      <c r="FV48" s="796"/>
      <c r="FW48" s="796"/>
      <c r="FX48" s="796"/>
      <c r="FY48" s="796"/>
      <c r="FZ48" s="796"/>
      <c r="GA48" s="796"/>
      <c r="GB48" s="796"/>
      <c r="GC48" s="796"/>
      <c r="GD48" s="796"/>
      <c r="GE48" s="796"/>
      <c r="GF48" s="796"/>
      <c r="GG48" s="796"/>
      <c r="GH48" s="796"/>
      <c r="GI48" s="796"/>
      <c r="GJ48" s="796"/>
      <c r="GK48" s="796"/>
      <c r="GL48" s="796"/>
      <c r="GM48" s="796"/>
      <c r="GN48" s="796"/>
      <c r="GO48" s="796"/>
      <c r="GP48" s="796"/>
      <c r="GQ48" s="796"/>
      <c r="GR48" s="796"/>
      <c r="GS48" s="796"/>
      <c r="GT48" s="796"/>
      <c r="GU48" s="796"/>
      <c r="GV48" s="796"/>
      <c r="GW48" s="796"/>
      <c r="GX48" s="796"/>
      <c r="GY48" s="796"/>
      <c r="GZ48" s="796"/>
      <c r="HA48" s="796"/>
      <c r="HB48" s="796"/>
      <c r="HC48" s="796"/>
      <c r="HD48" s="796"/>
      <c r="HE48" s="796"/>
      <c r="HF48" s="796"/>
      <c r="HG48" s="796"/>
      <c r="HH48" s="796"/>
      <c r="HI48" s="796"/>
      <c r="HJ48" s="796"/>
      <c r="HK48" s="796"/>
      <c r="HL48" s="796"/>
      <c r="HM48" s="796"/>
      <c r="HN48" s="796"/>
      <c r="HO48" s="796"/>
      <c r="HP48" s="796"/>
      <c r="HQ48" s="796"/>
      <c r="HR48" s="796"/>
      <c r="HS48" s="796"/>
      <c r="HT48" s="796"/>
      <c r="HU48" s="796"/>
      <c r="HV48" s="796"/>
      <c r="HW48" s="796"/>
      <c r="HX48" s="796"/>
      <c r="HY48" s="796"/>
      <c r="HZ48" s="796"/>
      <c r="IA48" s="796"/>
      <c r="IB48" s="796"/>
      <c r="IC48" s="796"/>
      <c r="ID48" s="796"/>
      <c r="IE48" s="796"/>
      <c r="IF48" s="796"/>
      <c r="IG48" s="796"/>
      <c r="IH48" s="796"/>
      <c r="II48" s="796"/>
      <c r="IJ48" s="796"/>
      <c r="IK48" s="796"/>
      <c r="IL48" s="796"/>
      <c r="IM48" s="796"/>
      <c r="IN48" s="796"/>
      <c r="IO48" s="796"/>
      <c r="IP48" s="796"/>
      <c r="IQ48" s="796"/>
      <c r="IR48" s="796"/>
      <c r="IS48" s="796"/>
      <c r="IT48" s="796"/>
      <c r="IU48" s="796"/>
      <c r="IV48" s="796"/>
    </row>
    <row r="49" spans="1:256" s="820" customFormat="1">
      <c r="A49" s="796"/>
      <c r="B49" s="796"/>
      <c r="C49" s="796"/>
      <c r="D49" s="796">
        <v>1</v>
      </c>
      <c r="E49" s="796" t="s">
        <v>62</v>
      </c>
      <c r="F49" s="818"/>
      <c r="G49" s="796" t="s">
        <v>3434</v>
      </c>
      <c r="H49" s="796"/>
      <c r="I49" s="796" t="s">
        <v>3393</v>
      </c>
      <c r="J49" s="796" t="s">
        <v>3394</v>
      </c>
      <c r="K49" s="821"/>
      <c r="L49" s="821"/>
      <c r="M49" s="821"/>
      <c r="N49" s="821">
        <f t="shared" ref="N49:N50" si="7">M49*D49</f>
        <v>0</v>
      </c>
      <c r="O49" s="795"/>
      <c r="P49" s="795"/>
      <c r="Q49" s="796"/>
      <c r="R49" s="796"/>
      <c r="S49" s="796"/>
      <c r="T49" s="796"/>
      <c r="U49" s="796"/>
      <c r="V49" s="796"/>
      <c r="W49" s="796"/>
      <c r="X49" s="796"/>
      <c r="Y49" s="796"/>
      <c r="Z49" s="796"/>
      <c r="AA49" s="796"/>
      <c r="AB49" s="796"/>
      <c r="AC49" s="796"/>
      <c r="AD49" s="796"/>
      <c r="AE49" s="796"/>
      <c r="AF49" s="796"/>
      <c r="AG49" s="796"/>
      <c r="AH49" s="796"/>
      <c r="AI49" s="796"/>
      <c r="AJ49" s="796"/>
      <c r="AK49" s="796"/>
      <c r="AL49" s="796"/>
      <c r="AM49" s="796"/>
      <c r="AN49" s="796"/>
      <c r="AO49" s="796"/>
      <c r="AP49" s="796"/>
      <c r="AQ49" s="796"/>
      <c r="AR49" s="796"/>
      <c r="AS49" s="796"/>
      <c r="AT49" s="796"/>
      <c r="AU49" s="796"/>
      <c r="AV49" s="796"/>
      <c r="AW49" s="796"/>
      <c r="AX49" s="796"/>
      <c r="AY49" s="796"/>
      <c r="AZ49" s="796"/>
      <c r="BA49" s="796"/>
      <c r="BB49" s="796"/>
      <c r="BC49" s="796"/>
      <c r="BD49" s="796"/>
      <c r="BE49" s="796"/>
      <c r="BF49" s="796"/>
      <c r="BG49" s="796"/>
      <c r="BH49" s="796"/>
      <c r="BI49" s="796"/>
      <c r="BJ49" s="796"/>
      <c r="BK49" s="796"/>
      <c r="BL49" s="796"/>
      <c r="BM49" s="796"/>
      <c r="BN49" s="796"/>
      <c r="BO49" s="796"/>
      <c r="BP49" s="796"/>
      <c r="BQ49" s="796"/>
      <c r="BR49" s="796"/>
      <c r="BS49" s="796"/>
      <c r="BT49" s="796"/>
      <c r="BU49" s="796"/>
      <c r="BV49" s="796"/>
      <c r="BW49" s="796"/>
      <c r="BX49" s="796"/>
      <c r="BY49" s="796"/>
      <c r="BZ49" s="796"/>
      <c r="CA49" s="796"/>
      <c r="CB49" s="796"/>
      <c r="CC49" s="796"/>
      <c r="CD49" s="796"/>
      <c r="CE49" s="796"/>
      <c r="CF49" s="796"/>
      <c r="CG49" s="796"/>
      <c r="CH49" s="796"/>
      <c r="CI49" s="796"/>
      <c r="CJ49" s="796"/>
      <c r="CK49" s="796"/>
      <c r="CL49" s="796"/>
      <c r="CM49" s="796"/>
      <c r="CN49" s="796"/>
      <c r="CO49" s="796"/>
      <c r="CP49" s="796"/>
      <c r="CQ49" s="796"/>
      <c r="CR49" s="796"/>
      <c r="CS49" s="796"/>
      <c r="CT49" s="796"/>
      <c r="CU49" s="796"/>
      <c r="CV49" s="796"/>
      <c r="CW49" s="796"/>
      <c r="CX49" s="796"/>
      <c r="CY49" s="796"/>
      <c r="CZ49" s="796"/>
      <c r="DA49" s="796"/>
      <c r="DB49" s="796"/>
      <c r="DC49" s="796"/>
      <c r="DD49" s="796"/>
      <c r="DE49" s="796"/>
      <c r="DF49" s="796"/>
      <c r="DG49" s="796"/>
      <c r="DH49" s="796"/>
      <c r="DI49" s="796"/>
      <c r="DJ49" s="796"/>
      <c r="DK49" s="796"/>
      <c r="DL49" s="796"/>
      <c r="DM49" s="796"/>
      <c r="DN49" s="796"/>
      <c r="DO49" s="796"/>
      <c r="DP49" s="796"/>
      <c r="DQ49" s="796"/>
      <c r="DR49" s="796"/>
      <c r="DS49" s="796"/>
      <c r="DT49" s="796"/>
      <c r="DU49" s="796"/>
      <c r="DV49" s="796"/>
      <c r="DW49" s="796"/>
      <c r="DX49" s="796"/>
      <c r="DY49" s="796"/>
      <c r="DZ49" s="796"/>
      <c r="EA49" s="796"/>
      <c r="EB49" s="796"/>
      <c r="EC49" s="796"/>
      <c r="ED49" s="796"/>
      <c r="EE49" s="796"/>
      <c r="EF49" s="796"/>
      <c r="EG49" s="796"/>
      <c r="EH49" s="796"/>
      <c r="EI49" s="796"/>
      <c r="EJ49" s="796"/>
      <c r="EK49" s="796"/>
      <c r="EL49" s="796"/>
      <c r="EM49" s="796"/>
      <c r="EN49" s="796"/>
      <c r="EO49" s="796"/>
      <c r="EP49" s="796"/>
      <c r="EQ49" s="796"/>
      <c r="ER49" s="796"/>
      <c r="ES49" s="796"/>
      <c r="ET49" s="796"/>
      <c r="EU49" s="796"/>
      <c r="EV49" s="796"/>
      <c r="EW49" s="796"/>
      <c r="EX49" s="796"/>
      <c r="EY49" s="796"/>
      <c r="EZ49" s="796"/>
      <c r="FA49" s="796"/>
      <c r="FB49" s="796"/>
      <c r="FC49" s="796"/>
      <c r="FD49" s="796"/>
      <c r="FE49" s="796"/>
      <c r="FF49" s="796"/>
      <c r="FG49" s="796"/>
      <c r="FH49" s="796"/>
      <c r="FI49" s="796"/>
      <c r="FJ49" s="796"/>
      <c r="FK49" s="796"/>
      <c r="FL49" s="796"/>
      <c r="FM49" s="796"/>
      <c r="FN49" s="796"/>
      <c r="FO49" s="796"/>
      <c r="FP49" s="796"/>
      <c r="FQ49" s="796"/>
      <c r="FR49" s="796"/>
      <c r="FS49" s="796"/>
      <c r="FT49" s="796"/>
      <c r="FU49" s="796"/>
      <c r="FV49" s="796"/>
      <c r="FW49" s="796"/>
      <c r="FX49" s="796"/>
      <c r="FY49" s="796"/>
      <c r="FZ49" s="796"/>
      <c r="GA49" s="796"/>
      <c r="GB49" s="796"/>
      <c r="GC49" s="796"/>
      <c r="GD49" s="796"/>
      <c r="GE49" s="796"/>
      <c r="GF49" s="796"/>
      <c r="GG49" s="796"/>
      <c r="GH49" s="796"/>
      <c r="GI49" s="796"/>
      <c r="GJ49" s="796"/>
      <c r="GK49" s="796"/>
      <c r="GL49" s="796"/>
      <c r="GM49" s="796"/>
      <c r="GN49" s="796"/>
      <c r="GO49" s="796"/>
      <c r="GP49" s="796"/>
      <c r="GQ49" s="796"/>
      <c r="GR49" s="796"/>
      <c r="GS49" s="796"/>
      <c r="GT49" s="796"/>
      <c r="GU49" s="796"/>
      <c r="GV49" s="796"/>
      <c r="GW49" s="796"/>
      <c r="GX49" s="796"/>
      <c r="GY49" s="796"/>
      <c r="GZ49" s="796"/>
      <c r="HA49" s="796"/>
      <c r="HB49" s="796"/>
      <c r="HC49" s="796"/>
      <c r="HD49" s="796"/>
      <c r="HE49" s="796"/>
      <c r="HF49" s="796"/>
      <c r="HG49" s="796"/>
      <c r="HH49" s="796"/>
      <c r="HI49" s="796"/>
      <c r="HJ49" s="796"/>
      <c r="HK49" s="796"/>
      <c r="HL49" s="796"/>
      <c r="HM49" s="796"/>
      <c r="HN49" s="796"/>
      <c r="HO49" s="796"/>
      <c r="HP49" s="796"/>
      <c r="HQ49" s="796"/>
      <c r="HR49" s="796"/>
      <c r="HS49" s="796"/>
      <c r="HT49" s="796"/>
      <c r="HU49" s="796"/>
      <c r="HV49" s="796"/>
      <c r="HW49" s="796"/>
      <c r="HX49" s="796"/>
      <c r="HY49" s="796"/>
      <c r="HZ49" s="796"/>
      <c r="IA49" s="796"/>
      <c r="IB49" s="796"/>
      <c r="IC49" s="796"/>
      <c r="ID49" s="796"/>
      <c r="IE49" s="796"/>
      <c r="IF49" s="796"/>
      <c r="IG49" s="796"/>
      <c r="IH49" s="796"/>
      <c r="II49" s="796"/>
      <c r="IJ49" s="796"/>
      <c r="IK49" s="796"/>
      <c r="IL49" s="796"/>
      <c r="IM49" s="796"/>
      <c r="IN49" s="796"/>
      <c r="IO49" s="796"/>
      <c r="IP49" s="796"/>
      <c r="IQ49" s="796"/>
      <c r="IR49" s="796"/>
      <c r="IS49" s="796"/>
      <c r="IT49" s="796"/>
      <c r="IU49" s="796"/>
      <c r="IV49" s="796"/>
    </row>
    <row r="50" spans="1:256" s="820" customFormat="1">
      <c r="B50" s="796"/>
      <c r="C50" s="796"/>
      <c r="D50" s="796">
        <v>1</v>
      </c>
      <c r="E50" s="796" t="s">
        <v>62</v>
      </c>
      <c r="F50" s="818"/>
      <c r="G50" s="796" t="s">
        <v>3392</v>
      </c>
      <c r="H50" s="796"/>
      <c r="I50" s="796" t="s">
        <v>3393</v>
      </c>
      <c r="J50" s="796" t="s">
        <v>3394</v>
      </c>
      <c r="K50" s="821"/>
      <c r="L50" s="821"/>
      <c r="M50" s="821"/>
      <c r="N50" s="821">
        <f t="shared" si="7"/>
        <v>0</v>
      </c>
      <c r="O50" s="795"/>
      <c r="P50" s="795"/>
      <c r="Q50" s="796"/>
      <c r="R50" s="796"/>
      <c r="S50" s="796"/>
      <c r="T50" s="796"/>
      <c r="U50" s="796"/>
      <c r="V50" s="796"/>
      <c r="W50" s="796"/>
      <c r="X50" s="796"/>
      <c r="Y50" s="796"/>
      <c r="Z50" s="796"/>
      <c r="AA50" s="796"/>
      <c r="AB50" s="796"/>
      <c r="AC50" s="796"/>
      <c r="AD50" s="796"/>
      <c r="AE50" s="796"/>
      <c r="AF50" s="796"/>
      <c r="AG50" s="796"/>
      <c r="AH50" s="796"/>
      <c r="AI50" s="796"/>
      <c r="AJ50" s="796"/>
      <c r="AK50" s="796"/>
      <c r="AL50" s="796"/>
      <c r="AM50" s="796"/>
      <c r="AN50" s="796"/>
      <c r="AO50" s="796"/>
      <c r="AP50" s="796"/>
      <c r="AQ50" s="796"/>
      <c r="AR50" s="796"/>
      <c r="AS50" s="796"/>
      <c r="AT50" s="796"/>
      <c r="AU50" s="796"/>
      <c r="AV50" s="796"/>
      <c r="AW50" s="796"/>
      <c r="AX50" s="796"/>
      <c r="AY50" s="796"/>
      <c r="AZ50" s="796"/>
      <c r="BA50" s="796"/>
      <c r="BB50" s="796"/>
      <c r="BC50" s="796"/>
      <c r="BD50" s="796"/>
      <c r="BE50" s="796"/>
      <c r="BF50" s="796"/>
      <c r="BG50" s="796"/>
      <c r="BH50" s="796"/>
      <c r="BI50" s="796"/>
      <c r="BJ50" s="796"/>
      <c r="BK50" s="796"/>
      <c r="BL50" s="796"/>
      <c r="BM50" s="796"/>
      <c r="BN50" s="796"/>
      <c r="BO50" s="796"/>
      <c r="BP50" s="796"/>
      <c r="BQ50" s="796"/>
      <c r="BR50" s="796"/>
      <c r="BS50" s="796"/>
      <c r="BT50" s="796"/>
      <c r="BU50" s="796"/>
      <c r="BV50" s="796"/>
      <c r="BW50" s="796"/>
      <c r="BX50" s="796"/>
      <c r="BY50" s="796"/>
      <c r="BZ50" s="796"/>
      <c r="CA50" s="796"/>
      <c r="CB50" s="796"/>
      <c r="CC50" s="796"/>
      <c r="CD50" s="796"/>
      <c r="CE50" s="796"/>
      <c r="CF50" s="796"/>
      <c r="CG50" s="796"/>
      <c r="CH50" s="796"/>
      <c r="CI50" s="796"/>
      <c r="CJ50" s="796"/>
      <c r="CK50" s="796"/>
      <c r="CL50" s="796"/>
      <c r="CM50" s="796"/>
      <c r="CN50" s="796"/>
      <c r="CO50" s="796"/>
      <c r="CP50" s="796"/>
      <c r="CQ50" s="796"/>
      <c r="CR50" s="796"/>
      <c r="CS50" s="796"/>
      <c r="CT50" s="796"/>
      <c r="CU50" s="796"/>
      <c r="CV50" s="796"/>
      <c r="CW50" s="796"/>
      <c r="CX50" s="796"/>
      <c r="CY50" s="796"/>
      <c r="CZ50" s="796"/>
      <c r="DA50" s="796"/>
      <c r="DB50" s="796"/>
      <c r="DC50" s="796"/>
      <c r="DD50" s="796"/>
      <c r="DE50" s="796"/>
      <c r="DF50" s="796"/>
      <c r="DG50" s="796"/>
      <c r="DH50" s="796"/>
      <c r="DI50" s="796"/>
      <c r="DJ50" s="796"/>
      <c r="DK50" s="796"/>
      <c r="DL50" s="796"/>
      <c r="DM50" s="796"/>
      <c r="DN50" s="796"/>
      <c r="DO50" s="796"/>
      <c r="DP50" s="796"/>
      <c r="DQ50" s="796"/>
      <c r="DR50" s="796"/>
      <c r="DS50" s="796"/>
      <c r="DT50" s="796"/>
      <c r="DU50" s="796"/>
      <c r="DV50" s="796"/>
      <c r="DW50" s="796"/>
      <c r="DX50" s="796"/>
      <c r="DY50" s="796"/>
      <c r="DZ50" s="796"/>
      <c r="EA50" s="796"/>
      <c r="EB50" s="796"/>
      <c r="EC50" s="796"/>
      <c r="ED50" s="796"/>
      <c r="EE50" s="796"/>
      <c r="EF50" s="796"/>
      <c r="EG50" s="796"/>
      <c r="EH50" s="796"/>
      <c r="EI50" s="796"/>
      <c r="EJ50" s="796"/>
      <c r="EK50" s="796"/>
      <c r="EL50" s="796"/>
      <c r="EM50" s="796"/>
      <c r="EN50" s="796"/>
      <c r="EO50" s="796"/>
      <c r="EP50" s="796"/>
      <c r="EQ50" s="796"/>
      <c r="ER50" s="796"/>
      <c r="ES50" s="796"/>
      <c r="ET50" s="796"/>
      <c r="EU50" s="796"/>
      <c r="EV50" s="796"/>
      <c r="EW50" s="796"/>
      <c r="EX50" s="796"/>
      <c r="EY50" s="796"/>
      <c r="EZ50" s="796"/>
      <c r="FA50" s="796"/>
      <c r="FB50" s="796"/>
      <c r="FC50" s="796"/>
      <c r="FD50" s="796"/>
      <c r="FE50" s="796"/>
      <c r="FF50" s="796"/>
      <c r="FG50" s="796"/>
      <c r="FH50" s="796"/>
      <c r="FI50" s="796"/>
      <c r="FJ50" s="796"/>
      <c r="FK50" s="796"/>
      <c r="FL50" s="796"/>
      <c r="FM50" s="796"/>
      <c r="FN50" s="796"/>
      <c r="FO50" s="796"/>
      <c r="FP50" s="796"/>
      <c r="FQ50" s="796"/>
      <c r="FR50" s="796"/>
      <c r="FS50" s="796"/>
      <c r="FT50" s="796"/>
      <c r="FU50" s="796"/>
      <c r="FV50" s="796"/>
      <c r="FW50" s="796"/>
      <c r="FX50" s="796"/>
      <c r="FY50" s="796"/>
      <c r="FZ50" s="796"/>
      <c r="GA50" s="796"/>
      <c r="GB50" s="796"/>
      <c r="GC50" s="796"/>
      <c r="GD50" s="796"/>
      <c r="GE50" s="796"/>
      <c r="GF50" s="796"/>
      <c r="GG50" s="796"/>
      <c r="GH50" s="796"/>
      <c r="GI50" s="796"/>
      <c r="GJ50" s="796"/>
      <c r="GK50" s="796"/>
      <c r="GL50" s="796"/>
      <c r="GM50" s="796"/>
      <c r="GN50" s="796"/>
      <c r="GO50" s="796"/>
      <c r="GP50" s="796"/>
      <c r="GQ50" s="796"/>
      <c r="GR50" s="796"/>
      <c r="GS50" s="796"/>
      <c r="GT50" s="796"/>
      <c r="GU50" s="796"/>
      <c r="GV50" s="796"/>
      <c r="GW50" s="796"/>
      <c r="GX50" s="796"/>
      <c r="GY50" s="796"/>
      <c r="GZ50" s="796"/>
      <c r="HA50" s="796"/>
      <c r="HB50" s="796"/>
      <c r="HC50" s="796"/>
      <c r="HD50" s="796"/>
      <c r="HE50" s="796"/>
      <c r="HF50" s="796"/>
      <c r="HG50" s="796"/>
      <c r="HH50" s="796"/>
      <c r="HI50" s="796"/>
      <c r="HJ50" s="796"/>
      <c r="HK50" s="796"/>
      <c r="HL50" s="796"/>
      <c r="HM50" s="796"/>
      <c r="HN50" s="796"/>
      <c r="HO50" s="796"/>
      <c r="HP50" s="796"/>
      <c r="HQ50" s="796"/>
      <c r="HR50" s="796"/>
      <c r="HS50" s="796"/>
      <c r="HT50" s="796"/>
      <c r="HU50" s="796"/>
      <c r="HV50" s="796"/>
      <c r="HW50" s="796"/>
      <c r="HX50" s="796"/>
      <c r="HY50" s="796"/>
      <c r="HZ50" s="796"/>
      <c r="IA50" s="796"/>
      <c r="IB50" s="796"/>
      <c r="IC50" s="796"/>
      <c r="ID50" s="796"/>
      <c r="IE50" s="796"/>
      <c r="IF50" s="796"/>
      <c r="IG50" s="796"/>
      <c r="IH50" s="796"/>
      <c r="II50" s="796"/>
      <c r="IJ50" s="796"/>
      <c r="IK50" s="796"/>
      <c r="IL50" s="796"/>
      <c r="IM50" s="796"/>
      <c r="IN50" s="796"/>
      <c r="IO50" s="796"/>
      <c r="IP50" s="796"/>
      <c r="IQ50" s="796"/>
      <c r="IR50" s="796"/>
      <c r="IS50" s="796"/>
      <c r="IT50" s="796"/>
      <c r="IU50" s="796"/>
      <c r="IV50" s="796"/>
    </row>
    <row r="51" spans="1:256">
      <c r="B51" s="863" t="s">
        <v>3426</v>
      </c>
      <c r="C51" s="864" t="s">
        <v>3435</v>
      </c>
      <c r="D51" s="796">
        <v>1</v>
      </c>
      <c r="E51" s="796" t="s">
        <v>62</v>
      </c>
      <c r="G51" s="796" t="s">
        <v>3388</v>
      </c>
      <c r="H51" s="796" t="s">
        <v>3389</v>
      </c>
      <c r="I51" s="796" t="s">
        <v>3390</v>
      </c>
      <c r="K51" s="821"/>
      <c r="L51" s="821">
        <f t="shared" ref="L51:L52" si="8">K51*D51</f>
        <v>0</v>
      </c>
      <c r="M51" s="821"/>
      <c r="N51" s="821"/>
    </row>
    <row r="52" spans="1:256">
      <c r="B52" s="865"/>
      <c r="D52" s="796">
        <v>1</v>
      </c>
      <c r="E52" s="796" t="s">
        <v>62</v>
      </c>
      <c r="G52" s="796" t="s">
        <v>3391</v>
      </c>
      <c r="H52" s="796" t="s">
        <v>3389</v>
      </c>
      <c r="I52" s="796" t="s">
        <v>3390</v>
      </c>
      <c r="K52" s="821"/>
      <c r="L52" s="821">
        <f t="shared" si="8"/>
        <v>0</v>
      </c>
      <c r="M52" s="821"/>
      <c r="N52" s="821"/>
    </row>
    <row r="53" spans="1:256" s="820" customFormat="1">
      <c r="B53" s="796"/>
      <c r="C53" s="796"/>
      <c r="D53" s="796">
        <v>1</v>
      </c>
      <c r="E53" s="796" t="s">
        <v>62</v>
      </c>
      <c r="F53" s="818"/>
      <c r="G53" s="796" t="s">
        <v>3392</v>
      </c>
      <c r="H53" s="796"/>
      <c r="I53" s="796" t="s">
        <v>3393</v>
      </c>
      <c r="J53" s="796" t="s">
        <v>3394</v>
      </c>
      <c r="K53" s="821"/>
      <c r="L53" s="821"/>
      <c r="M53" s="821"/>
      <c r="N53" s="821">
        <f>M53*D53</f>
        <v>0</v>
      </c>
      <c r="O53" s="795"/>
      <c r="P53" s="795"/>
      <c r="Q53" s="796"/>
      <c r="R53" s="796"/>
    </row>
    <row r="54" spans="1:256" ht="12.75" customHeight="1">
      <c r="B54" s="863" t="s">
        <v>3426</v>
      </c>
      <c r="C54" s="796" t="s">
        <v>3436</v>
      </c>
      <c r="D54" s="796">
        <v>2</v>
      </c>
      <c r="E54" s="796" t="s">
        <v>62</v>
      </c>
      <c r="F54" s="866"/>
      <c r="G54" s="796" t="s">
        <v>3437</v>
      </c>
      <c r="H54" s="796" t="s">
        <v>3389</v>
      </c>
      <c r="I54" s="796" t="s">
        <v>3390</v>
      </c>
      <c r="K54" s="821"/>
      <c r="L54" s="821">
        <f t="shared" ref="L54:L55" si="9">K54*D54</f>
        <v>0</v>
      </c>
      <c r="M54" s="821"/>
      <c r="N54" s="821"/>
    </row>
    <row r="55" spans="1:256" ht="12.75" customHeight="1">
      <c r="D55" s="796">
        <v>2</v>
      </c>
      <c r="E55" s="796" t="s">
        <v>62</v>
      </c>
      <c r="F55" s="866"/>
      <c r="G55" s="796" t="s">
        <v>3438</v>
      </c>
      <c r="H55" s="796" t="s">
        <v>3389</v>
      </c>
      <c r="I55" s="796" t="s">
        <v>3390</v>
      </c>
      <c r="K55" s="821"/>
      <c r="L55" s="821">
        <f t="shared" si="9"/>
        <v>0</v>
      </c>
      <c r="M55" s="821"/>
      <c r="N55" s="821"/>
    </row>
    <row r="56" spans="1:256" ht="12.75" customHeight="1">
      <c r="D56" s="796">
        <v>2</v>
      </c>
      <c r="E56" s="796" t="s">
        <v>62</v>
      </c>
      <c r="G56" s="796" t="s">
        <v>3439</v>
      </c>
      <c r="I56" s="796" t="s">
        <v>3393</v>
      </c>
      <c r="J56" s="796" t="s">
        <v>3394</v>
      </c>
      <c r="K56" s="821"/>
      <c r="L56" s="821"/>
      <c r="M56" s="821"/>
      <c r="N56" s="821">
        <f>M56*D56</f>
        <v>0</v>
      </c>
    </row>
    <row r="57" spans="1:256" ht="12.75" customHeight="1">
      <c r="B57" s="863" t="s">
        <v>3426</v>
      </c>
      <c r="C57" s="796" t="s">
        <v>3440</v>
      </c>
      <c r="D57" s="796">
        <v>1</v>
      </c>
      <c r="E57" s="796" t="s">
        <v>62</v>
      </c>
      <c r="F57" s="866"/>
      <c r="G57" s="796" t="s">
        <v>3441</v>
      </c>
      <c r="H57" s="796" t="s">
        <v>3389</v>
      </c>
      <c r="I57" s="796" t="s">
        <v>3390</v>
      </c>
      <c r="K57" s="821"/>
      <c r="L57" s="821">
        <f t="shared" ref="L57:L58" si="10">K57*D57</f>
        <v>0</v>
      </c>
      <c r="M57" s="821"/>
      <c r="N57" s="821"/>
    </row>
    <row r="58" spans="1:256" ht="12.75" customHeight="1">
      <c r="D58" s="796">
        <v>1</v>
      </c>
      <c r="E58" s="796" t="s">
        <v>62</v>
      </c>
      <c r="F58" s="866"/>
      <c r="G58" s="796" t="s">
        <v>3442</v>
      </c>
      <c r="H58" s="796" t="s">
        <v>3389</v>
      </c>
      <c r="I58" s="796" t="s">
        <v>3390</v>
      </c>
      <c r="K58" s="821"/>
      <c r="L58" s="821">
        <f t="shared" si="10"/>
        <v>0</v>
      </c>
      <c r="M58" s="821"/>
      <c r="N58" s="821"/>
    </row>
    <row r="59" spans="1:256" ht="12.75" customHeight="1">
      <c r="D59" s="796">
        <v>1</v>
      </c>
      <c r="E59" s="796" t="s">
        <v>62</v>
      </c>
      <c r="G59" s="796" t="s">
        <v>3439</v>
      </c>
      <c r="I59" s="796" t="s">
        <v>3393</v>
      </c>
      <c r="J59" s="796" t="s">
        <v>3394</v>
      </c>
      <c r="K59" s="821"/>
      <c r="L59" s="821"/>
      <c r="M59" s="821"/>
      <c r="N59" s="821">
        <f t="shared" ref="N59:N60" si="11">M59*D59</f>
        <v>0</v>
      </c>
    </row>
    <row r="60" spans="1:256">
      <c r="A60" s="820"/>
      <c r="B60" s="863" t="s">
        <v>3426</v>
      </c>
      <c r="C60" s="864" t="s">
        <v>3443</v>
      </c>
      <c r="D60" s="796">
        <v>4</v>
      </c>
      <c r="E60" s="796" t="s">
        <v>62</v>
      </c>
      <c r="G60" s="796" t="s">
        <v>3421</v>
      </c>
      <c r="I60" s="796" t="s">
        <v>3393</v>
      </c>
      <c r="J60" s="796" t="s">
        <v>3394</v>
      </c>
      <c r="K60" s="821"/>
      <c r="L60" s="821"/>
      <c r="M60" s="821"/>
      <c r="N60" s="821">
        <f t="shared" si="11"/>
        <v>0</v>
      </c>
    </row>
    <row r="61" spans="1:256" ht="13">
      <c r="B61" s="861" t="s">
        <v>3444</v>
      </c>
      <c r="C61" s="862"/>
      <c r="K61" s="821"/>
      <c r="L61" s="821"/>
      <c r="M61" s="821"/>
      <c r="N61" s="821"/>
      <c r="Q61" s="850"/>
      <c r="R61" s="820"/>
      <c r="T61" s="820"/>
    </row>
    <row r="62" spans="1:256" ht="12.75" customHeight="1">
      <c r="B62" s="863" t="s">
        <v>3445</v>
      </c>
      <c r="C62" s="864" t="s">
        <v>3446</v>
      </c>
      <c r="D62" s="796">
        <v>4</v>
      </c>
      <c r="E62" s="796" t="s">
        <v>62</v>
      </c>
      <c r="G62" s="796" t="s">
        <v>3388</v>
      </c>
      <c r="H62" s="796" t="s">
        <v>3389</v>
      </c>
      <c r="I62" s="796" t="s">
        <v>3390</v>
      </c>
      <c r="K62" s="821"/>
      <c r="L62" s="821">
        <f t="shared" ref="L62:L63" si="12">K62*D62</f>
        <v>0</v>
      </c>
      <c r="M62" s="821"/>
      <c r="N62" s="821"/>
    </row>
    <row r="63" spans="1:256">
      <c r="B63" s="865"/>
      <c r="D63" s="796">
        <v>4</v>
      </c>
      <c r="E63" s="796" t="s">
        <v>62</v>
      </c>
      <c r="G63" s="796" t="s">
        <v>3391</v>
      </c>
      <c r="H63" s="796" t="s">
        <v>3389</v>
      </c>
      <c r="I63" s="796" t="s">
        <v>3390</v>
      </c>
      <c r="K63" s="821"/>
      <c r="L63" s="821">
        <f t="shared" si="12"/>
        <v>0</v>
      </c>
      <c r="M63" s="821"/>
      <c r="N63" s="821"/>
    </row>
    <row r="64" spans="1:256" s="820" customFormat="1">
      <c r="B64" s="796"/>
      <c r="C64" s="796"/>
      <c r="D64" s="796">
        <v>4</v>
      </c>
      <c r="E64" s="796" t="s">
        <v>62</v>
      </c>
      <c r="F64" s="818"/>
      <c r="G64" s="796" t="s">
        <v>3392</v>
      </c>
      <c r="H64" s="796"/>
      <c r="I64" s="796" t="s">
        <v>3393</v>
      </c>
      <c r="J64" s="796" t="s">
        <v>3394</v>
      </c>
      <c r="K64" s="821"/>
      <c r="L64" s="821"/>
      <c r="M64" s="821"/>
      <c r="N64" s="821">
        <f>M64*D64</f>
        <v>0</v>
      </c>
      <c r="O64" s="795"/>
      <c r="P64" s="795"/>
      <c r="Q64" s="796"/>
      <c r="R64" s="796"/>
    </row>
    <row r="65" spans="1:256">
      <c r="B65" s="863" t="s">
        <v>3445</v>
      </c>
      <c r="C65" s="864" t="s">
        <v>3447</v>
      </c>
      <c r="D65" s="796">
        <v>2</v>
      </c>
      <c r="E65" s="796" t="s">
        <v>62</v>
      </c>
      <c r="G65" s="796" t="s">
        <v>3388</v>
      </c>
      <c r="H65" s="796" t="s">
        <v>3389</v>
      </c>
      <c r="I65" s="796" t="s">
        <v>3390</v>
      </c>
      <c r="K65" s="821"/>
      <c r="L65" s="821">
        <f t="shared" ref="L65:L66" si="13">K65*D65</f>
        <v>0</v>
      </c>
      <c r="M65" s="821"/>
      <c r="N65" s="821"/>
    </row>
    <row r="66" spans="1:256">
      <c r="B66" s="865"/>
      <c r="D66" s="796">
        <v>2</v>
      </c>
      <c r="E66" s="796" t="s">
        <v>62</v>
      </c>
      <c r="G66" s="796" t="s">
        <v>3391</v>
      </c>
      <c r="H66" s="796" t="s">
        <v>3389</v>
      </c>
      <c r="I66" s="796" t="s">
        <v>3390</v>
      </c>
      <c r="K66" s="821"/>
      <c r="L66" s="821">
        <f t="shared" si="13"/>
        <v>0</v>
      </c>
      <c r="M66" s="821"/>
      <c r="N66" s="821"/>
    </row>
    <row r="67" spans="1:256" s="820" customFormat="1">
      <c r="B67" s="796"/>
      <c r="C67" s="796"/>
      <c r="D67" s="796">
        <v>2</v>
      </c>
      <c r="E67" s="796" t="s">
        <v>62</v>
      </c>
      <c r="F67" s="818"/>
      <c r="G67" s="796" t="s">
        <v>3392</v>
      </c>
      <c r="H67" s="796"/>
      <c r="I67" s="796" t="s">
        <v>3393</v>
      </c>
      <c r="J67" s="796" t="s">
        <v>3394</v>
      </c>
      <c r="K67" s="821"/>
      <c r="L67" s="821"/>
      <c r="M67" s="821"/>
      <c r="N67" s="821">
        <f>M67*D67</f>
        <v>0</v>
      </c>
      <c r="O67" s="795"/>
      <c r="P67" s="795"/>
      <c r="Q67" s="796"/>
      <c r="R67" s="796"/>
    </row>
    <row r="68" spans="1:256">
      <c r="B68" s="863" t="s">
        <v>3445</v>
      </c>
      <c r="C68" s="864" t="s">
        <v>3448</v>
      </c>
      <c r="D68" s="796">
        <v>2</v>
      </c>
      <c r="E68" s="796" t="s">
        <v>62</v>
      </c>
      <c r="G68" s="796" t="s">
        <v>3430</v>
      </c>
      <c r="H68" s="796" t="s">
        <v>3389</v>
      </c>
      <c r="I68" s="796" t="s">
        <v>3390</v>
      </c>
      <c r="K68" s="821"/>
      <c r="L68" s="821">
        <f>K68*D68</f>
        <v>0</v>
      </c>
      <c r="M68" s="821"/>
      <c r="N68" s="821"/>
    </row>
    <row r="69" spans="1:256" s="820" customFormat="1">
      <c r="B69" s="796"/>
      <c r="C69" s="796"/>
      <c r="D69" s="796">
        <v>2</v>
      </c>
      <c r="E69" s="796" t="s">
        <v>62</v>
      </c>
      <c r="F69" s="818"/>
      <c r="G69" s="796" t="s">
        <v>3392</v>
      </c>
      <c r="H69" s="796"/>
      <c r="I69" s="796" t="s">
        <v>3393</v>
      </c>
      <c r="J69" s="796" t="s">
        <v>3394</v>
      </c>
      <c r="K69" s="821"/>
      <c r="L69" s="821"/>
      <c r="M69" s="821"/>
      <c r="N69" s="821">
        <f>M69*D69</f>
        <v>0</v>
      </c>
      <c r="O69" s="795"/>
      <c r="P69" s="795"/>
      <c r="Q69" s="796"/>
      <c r="R69" s="796"/>
    </row>
    <row r="70" spans="1:256" s="820" customFormat="1">
      <c r="A70" s="796"/>
      <c r="B70" s="863" t="s">
        <v>3445</v>
      </c>
      <c r="C70" s="796" t="s">
        <v>3449</v>
      </c>
      <c r="D70" s="796">
        <v>1</v>
      </c>
      <c r="E70" s="796" t="s">
        <v>62</v>
      </c>
      <c r="F70" s="868"/>
      <c r="G70" s="796" t="s">
        <v>3432</v>
      </c>
      <c r="H70" s="796" t="s">
        <v>3389</v>
      </c>
      <c r="I70" s="796" t="s">
        <v>3390</v>
      </c>
      <c r="J70" s="796"/>
      <c r="K70" s="821"/>
      <c r="L70" s="821">
        <f t="shared" ref="L70:L71" si="14">K70*D70</f>
        <v>0</v>
      </c>
      <c r="M70" s="821"/>
      <c r="N70" s="821"/>
      <c r="O70" s="795"/>
      <c r="P70" s="795"/>
      <c r="Q70" s="796"/>
      <c r="R70" s="796"/>
      <c r="S70" s="796"/>
      <c r="T70" s="796"/>
      <c r="U70" s="796"/>
      <c r="V70" s="796"/>
      <c r="W70" s="796"/>
      <c r="X70" s="796"/>
      <c r="Y70" s="796"/>
      <c r="Z70" s="796"/>
      <c r="AA70" s="796"/>
      <c r="AB70" s="796"/>
      <c r="AC70" s="796"/>
      <c r="AD70" s="796"/>
      <c r="AE70" s="796"/>
      <c r="AF70" s="796"/>
      <c r="AG70" s="796"/>
      <c r="AH70" s="796"/>
      <c r="AI70" s="796"/>
      <c r="AJ70" s="796"/>
      <c r="AK70" s="796"/>
      <c r="AL70" s="796"/>
      <c r="AM70" s="796"/>
      <c r="AN70" s="796"/>
      <c r="AO70" s="796"/>
      <c r="AP70" s="796"/>
      <c r="AQ70" s="796"/>
      <c r="AR70" s="796"/>
      <c r="AS70" s="796"/>
      <c r="AT70" s="796"/>
      <c r="AU70" s="796"/>
      <c r="AV70" s="796"/>
      <c r="AW70" s="796"/>
      <c r="AX70" s="796"/>
      <c r="AY70" s="796"/>
      <c r="AZ70" s="796"/>
      <c r="BA70" s="796"/>
      <c r="BB70" s="796"/>
      <c r="BC70" s="796"/>
      <c r="BD70" s="796"/>
      <c r="BE70" s="796"/>
      <c r="BF70" s="796"/>
      <c r="BG70" s="796"/>
      <c r="BH70" s="796"/>
      <c r="BI70" s="796"/>
      <c r="BJ70" s="796"/>
      <c r="BK70" s="796"/>
      <c r="BL70" s="796"/>
      <c r="BM70" s="796"/>
      <c r="BN70" s="796"/>
      <c r="BO70" s="796"/>
      <c r="BP70" s="796"/>
      <c r="BQ70" s="796"/>
      <c r="BR70" s="796"/>
      <c r="BS70" s="796"/>
      <c r="BT70" s="796"/>
      <c r="BU70" s="796"/>
      <c r="BV70" s="796"/>
      <c r="BW70" s="796"/>
      <c r="BX70" s="796"/>
      <c r="BY70" s="796"/>
      <c r="BZ70" s="796"/>
      <c r="CA70" s="796"/>
      <c r="CB70" s="796"/>
      <c r="CC70" s="796"/>
      <c r="CD70" s="796"/>
      <c r="CE70" s="796"/>
      <c r="CF70" s="796"/>
      <c r="CG70" s="796"/>
      <c r="CH70" s="796"/>
      <c r="CI70" s="796"/>
      <c r="CJ70" s="796"/>
      <c r="CK70" s="796"/>
      <c r="CL70" s="796"/>
      <c r="CM70" s="796"/>
      <c r="CN70" s="796"/>
      <c r="CO70" s="796"/>
      <c r="CP70" s="796"/>
      <c r="CQ70" s="796"/>
      <c r="CR70" s="796"/>
      <c r="CS70" s="796"/>
      <c r="CT70" s="796"/>
      <c r="CU70" s="796"/>
      <c r="CV70" s="796"/>
      <c r="CW70" s="796"/>
      <c r="CX70" s="796"/>
      <c r="CY70" s="796"/>
      <c r="CZ70" s="796"/>
      <c r="DA70" s="796"/>
      <c r="DB70" s="796"/>
      <c r="DC70" s="796"/>
      <c r="DD70" s="796"/>
      <c r="DE70" s="796"/>
      <c r="DF70" s="796"/>
      <c r="DG70" s="796"/>
      <c r="DH70" s="796"/>
      <c r="DI70" s="796"/>
      <c r="DJ70" s="796"/>
      <c r="DK70" s="796"/>
      <c r="DL70" s="796"/>
      <c r="DM70" s="796"/>
      <c r="DN70" s="796"/>
      <c r="DO70" s="796"/>
      <c r="DP70" s="796"/>
      <c r="DQ70" s="796"/>
      <c r="DR70" s="796"/>
      <c r="DS70" s="796"/>
      <c r="DT70" s="796"/>
      <c r="DU70" s="796"/>
      <c r="DV70" s="796"/>
      <c r="DW70" s="796"/>
      <c r="DX70" s="796"/>
      <c r="DY70" s="796"/>
      <c r="DZ70" s="796"/>
      <c r="EA70" s="796"/>
      <c r="EB70" s="796"/>
      <c r="EC70" s="796"/>
      <c r="ED70" s="796"/>
      <c r="EE70" s="796"/>
      <c r="EF70" s="796"/>
      <c r="EG70" s="796"/>
      <c r="EH70" s="796"/>
      <c r="EI70" s="796"/>
      <c r="EJ70" s="796"/>
      <c r="EK70" s="796"/>
      <c r="EL70" s="796"/>
      <c r="EM70" s="796"/>
      <c r="EN70" s="796"/>
      <c r="EO70" s="796"/>
      <c r="EP70" s="796"/>
      <c r="EQ70" s="796"/>
      <c r="ER70" s="796"/>
      <c r="ES70" s="796"/>
      <c r="ET70" s="796"/>
      <c r="EU70" s="796"/>
      <c r="EV70" s="796"/>
      <c r="EW70" s="796"/>
      <c r="EX70" s="796"/>
      <c r="EY70" s="796"/>
      <c r="EZ70" s="796"/>
      <c r="FA70" s="796"/>
      <c r="FB70" s="796"/>
      <c r="FC70" s="796"/>
      <c r="FD70" s="796"/>
      <c r="FE70" s="796"/>
      <c r="FF70" s="796"/>
      <c r="FG70" s="796"/>
      <c r="FH70" s="796"/>
      <c r="FI70" s="796"/>
      <c r="FJ70" s="796"/>
      <c r="FK70" s="796"/>
      <c r="FL70" s="796"/>
      <c r="FM70" s="796"/>
      <c r="FN70" s="796"/>
      <c r="FO70" s="796"/>
      <c r="FP70" s="796"/>
      <c r="FQ70" s="796"/>
      <c r="FR70" s="796"/>
      <c r="FS70" s="796"/>
      <c r="FT70" s="796"/>
      <c r="FU70" s="796"/>
      <c r="FV70" s="796"/>
      <c r="FW70" s="796"/>
      <c r="FX70" s="796"/>
      <c r="FY70" s="796"/>
      <c r="FZ70" s="796"/>
      <c r="GA70" s="796"/>
      <c r="GB70" s="796"/>
      <c r="GC70" s="796"/>
      <c r="GD70" s="796"/>
      <c r="GE70" s="796"/>
      <c r="GF70" s="796"/>
      <c r="GG70" s="796"/>
      <c r="GH70" s="796"/>
      <c r="GI70" s="796"/>
      <c r="GJ70" s="796"/>
      <c r="GK70" s="796"/>
      <c r="GL70" s="796"/>
      <c r="GM70" s="796"/>
      <c r="GN70" s="796"/>
      <c r="GO70" s="796"/>
      <c r="GP70" s="796"/>
      <c r="GQ70" s="796"/>
      <c r="GR70" s="796"/>
      <c r="GS70" s="796"/>
      <c r="GT70" s="796"/>
      <c r="GU70" s="796"/>
      <c r="GV70" s="796"/>
      <c r="GW70" s="796"/>
      <c r="GX70" s="796"/>
      <c r="GY70" s="796"/>
      <c r="GZ70" s="796"/>
      <c r="HA70" s="796"/>
      <c r="HB70" s="796"/>
      <c r="HC70" s="796"/>
      <c r="HD70" s="796"/>
      <c r="HE70" s="796"/>
      <c r="HF70" s="796"/>
      <c r="HG70" s="796"/>
      <c r="HH70" s="796"/>
      <c r="HI70" s="796"/>
      <c r="HJ70" s="796"/>
      <c r="HK70" s="796"/>
      <c r="HL70" s="796"/>
      <c r="HM70" s="796"/>
      <c r="HN70" s="796"/>
      <c r="HO70" s="796"/>
      <c r="HP70" s="796"/>
      <c r="HQ70" s="796"/>
      <c r="HR70" s="796"/>
      <c r="HS70" s="796"/>
      <c r="HT70" s="796"/>
      <c r="HU70" s="796"/>
      <c r="HV70" s="796"/>
      <c r="HW70" s="796"/>
      <c r="HX70" s="796"/>
      <c r="HY70" s="796"/>
      <c r="HZ70" s="796"/>
      <c r="IA70" s="796"/>
      <c r="IB70" s="796"/>
      <c r="IC70" s="796"/>
      <c r="ID70" s="796"/>
      <c r="IE70" s="796"/>
      <c r="IF70" s="796"/>
      <c r="IG70" s="796"/>
      <c r="IH70" s="796"/>
      <c r="II70" s="796"/>
      <c r="IJ70" s="796"/>
      <c r="IK70" s="796"/>
      <c r="IL70" s="796"/>
      <c r="IM70" s="796"/>
      <c r="IN70" s="796"/>
      <c r="IO70" s="796"/>
      <c r="IP70" s="796"/>
      <c r="IQ70" s="796"/>
      <c r="IR70" s="796"/>
      <c r="IS70" s="796"/>
      <c r="IT70" s="796"/>
      <c r="IU70" s="796"/>
      <c r="IV70" s="796"/>
    </row>
    <row r="71" spans="1:256" s="820" customFormat="1">
      <c r="A71" s="796"/>
      <c r="B71" s="796"/>
      <c r="C71" s="796"/>
      <c r="D71" s="796">
        <v>1</v>
      </c>
      <c r="E71" s="796" t="s">
        <v>62</v>
      </c>
      <c r="F71" s="869"/>
      <c r="G71" s="796" t="s">
        <v>3433</v>
      </c>
      <c r="H71" s="796" t="s">
        <v>3389</v>
      </c>
      <c r="I71" s="796" t="s">
        <v>3390</v>
      </c>
      <c r="J71" s="796"/>
      <c r="K71" s="821"/>
      <c r="L71" s="821">
        <f t="shared" si="14"/>
        <v>0</v>
      </c>
      <c r="M71" s="821"/>
      <c r="N71" s="821"/>
      <c r="O71" s="795"/>
      <c r="P71" s="795"/>
      <c r="Q71" s="796"/>
      <c r="R71" s="796"/>
      <c r="S71" s="796"/>
      <c r="T71" s="796"/>
      <c r="U71" s="796"/>
      <c r="V71" s="796"/>
      <c r="W71" s="796"/>
      <c r="X71" s="796"/>
      <c r="Y71" s="796"/>
      <c r="Z71" s="796"/>
      <c r="AA71" s="796"/>
      <c r="AB71" s="796"/>
      <c r="AC71" s="796"/>
      <c r="AD71" s="796"/>
      <c r="AE71" s="796"/>
      <c r="AF71" s="796"/>
      <c r="AG71" s="796"/>
      <c r="AH71" s="796"/>
      <c r="AI71" s="796"/>
      <c r="AJ71" s="796"/>
      <c r="AK71" s="796"/>
      <c r="AL71" s="796"/>
      <c r="AM71" s="796"/>
      <c r="AN71" s="796"/>
      <c r="AO71" s="796"/>
      <c r="AP71" s="796"/>
      <c r="AQ71" s="796"/>
      <c r="AR71" s="796"/>
      <c r="AS71" s="796"/>
      <c r="AT71" s="796"/>
      <c r="AU71" s="796"/>
      <c r="AV71" s="796"/>
      <c r="AW71" s="796"/>
      <c r="AX71" s="796"/>
      <c r="AY71" s="796"/>
      <c r="AZ71" s="796"/>
      <c r="BA71" s="796"/>
      <c r="BB71" s="796"/>
      <c r="BC71" s="796"/>
      <c r="BD71" s="796"/>
      <c r="BE71" s="796"/>
      <c r="BF71" s="796"/>
      <c r="BG71" s="796"/>
      <c r="BH71" s="796"/>
      <c r="BI71" s="796"/>
      <c r="BJ71" s="796"/>
      <c r="BK71" s="796"/>
      <c r="BL71" s="796"/>
      <c r="BM71" s="796"/>
      <c r="BN71" s="796"/>
      <c r="BO71" s="796"/>
      <c r="BP71" s="796"/>
      <c r="BQ71" s="796"/>
      <c r="BR71" s="796"/>
      <c r="BS71" s="796"/>
      <c r="BT71" s="796"/>
      <c r="BU71" s="796"/>
      <c r="BV71" s="796"/>
      <c r="BW71" s="796"/>
      <c r="BX71" s="796"/>
      <c r="BY71" s="796"/>
      <c r="BZ71" s="796"/>
      <c r="CA71" s="796"/>
      <c r="CB71" s="796"/>
      <c r="CC71" s="796"/>
      <c r="CD71" s="796"/>
      <c r="CE71" s="796"/>
      <c r="CF71" s="796"/>
      <c r="CG71" s="796"/>
      <c r="CH71" s="796"/>
      <c r="CI71" s="796"/>
      <c r="CJ71" s="796"/>
      <c r="CK71" s="796"/>
      <c r="CL71" s="796"/>
      <c r="CM71" s="796"/>
      <c r="CN71" s="796"/>
      <c r="CO71" s="796"/>
      <c r="CP71" s="796"/>
      <c r="CQ71" s="796"/>
      <c r="CR71" s="796"/>
      <c r="CS71" s="796"/>
      <c r="CT71" s="796"/>
      <c r="CU71" s="796"/>
      <c r="CV71" s="796"/>
      <c r="CW71" s="796"/>
      <c r="CX71" s="796"/>
      <c r="CY71" s="796"/>
      <c r="CZ71" s="796"/>
      <c r="DA71" s="796"/>
      <c r="DB71" s="796"/>
      <c r="DC71" s="796"/>
      <c r="DD71" s="796"/>
      <c r="DE71" s="796"/>
      <c r="DF71" s="796"/>
      <c r="DG71" s="796"/>
      <c r="DH71" s="796"/>
      <c r="DI71" s="796"/>
      <c r="DJ71" s="796"/>
      <c r="DK71" s="796"/>
      <c r="DL71" s="796"/>
      <c r="DM71" s="796"/>
      <c r="DN71" s="796"/>
      <c r="DO71" s="796"/>
      <c r="DP71" s="796"/>
      <c r="DQ71" s="796"/>
      <c r="DR71" s="796"/>
      <c r="DS71" s="796"/>
      <c r="DT71" s="796"/>
      <c r="DU71" s="796"/>
      <c r="DV71" s="796"/>
      <c r="DW71" s="796"/>
      <c r="DX71" s="796"/>
      <c r="DY71" s="796"/>
      <c r="DZ71" s="796"/>
      <c r="EA71" s="796"/>
      <c r="EB71" s="796"/>
      <c r="EC71" s="796"/>
      <c r="ED71" s="796"/>
      <c r="EE71" s="796"/>
      <c r="EF71" s="796"/>
      <c r="EG71" s="796"/>
      <c r="EH71" s="796"/>
      <c r="EI71" s="796"/>
      <c r="EJ71" s="796"/>
      <c r="EK71" s="796"/>
      <c r="EL71" s="796"/>
      <c r="EM71" s="796"/>
      <c r="EN71" s="796"/>
      <c r="EO71" s="796"/>
      <c r="EP71" s="796"/>
      <c r="EQ71" s="796"/>
      <c r="ER71" s="796"/>
      <c r="ES71" s="796"/>
      <c r="ET71" s="796"/>
      <c r="EU71" s="796"/>
      <c r="EV71" s="796"/>
      <c r="EW71" s="796"/>
      <c r="EX71" s="796"/>
      <c r="EY71" s="796"/>
      <c r="EZ71" s="796"/>
      <c r="FA71" s="796"/>
      <c r="FB71" s="796"/>
      <c r="FC71" s="796"/>
      <c r="FD71" s="796"/>
      <c r="FE71" s="796"/>
      <c r="FF71" s="796"/>
      <c r="FG71" s="796"/>
      <c r="FH71" s="796"/>
      <c r="FI71" s="796"/>
      <c r="FJ71" s="796"/>
      <c r="FK71" s="796"/>
      <c r="FL71" s="796"/>
      <c r="FM71" s="796"/>
      <c r="FN71" s="796"/>
      <c r="FO71" s="796"/>
      <c r="FP71" s="796"/>
      <c r="FQ71" s="796"/>
      <c r="FR71" s="796"/>
      <c r="FS71" s="796"/>
      <c r="FT71" s="796"/>
      <c r="FU71" s="796"/>
      <c r="FV71" s="796"/>
      <c r="FW71" s="796"/>
      <c r="FX71" s="796"/>
      <c r="FY71" s="796"/>
      <c r="FZ71" s="796"/>
      <c r="GA71" s="796"/>
      <c r="GB71" s="796"/>
      <c r="GC71" s="796"/>
      <c r="GD71" s="796"/>
      <c r="GE71" s="796"/>
      <c r="GF71" s="796"/>
      <c r="GG71" s="796"/>
      <c r="GH71" s="796"/>
      <c r="GI71" s="796"/>
      <c r="GJ71" s="796"/>
      <c r="GK71" s="796"/>
      <c r="GL71" s="796"/>
      <c r="GM71" s="796"/>
      <c r="GN71" s="796"/>
      <c r="GO71" s="796"/>
      <c r="GP71" s="796"/>
      <c r="GQ71" s="796"/>
      <c r="GR71" s="796"/>
      <c r="GS71" s="796"/>
      <c r="GT71" s="796"/>
      <c r="GU71" s="796"/>
      <c r="GV71" s="796"/>
      <c r="GW71" s="796"/>
      <c r="GX71" s="796"/>
      <c r="GY71" s="796"/>
      <c r="GZ71" s="796"/>
      <c r="HA71" s="796"/>
      <c r="HB71" s="796"/>
      <c r="HC71" s="796"/>
      <c r="HD71" s="796"/>
      <c r="HE71" s="796"/>
      <c r="HF71" s="796"/>
      <c r="HG71" s="796"/>
      <c r="HH71" s="796"/>
      <c r="HI71" s="796"/>
      <c r="HJ71" s="796"/>
      <c r="HK71" s="796"/>
      <c r="HL71" s="796"/>
      <c r="HM71" s="796"/>
      <c r="HN71" s="796"/>
      <c r="HO71" s="796"/>
      <c r="HP71" s="796"/>
      <c r="HQ71" s="796"/>
      <c r="HR71" s="796"/>
      <c r="HS71" s="796"/>
      <c r="HT71" s="796"/>
      <c r="HU71" s="796"/>
      <c r="HV71" s="796"/>
      <c r="HW71" s="796"/>
      <c r="HX71" s="796"/>
      <c r="HY71" s="796"/>
      <c r="HZ71" s="796"/>
      <c r="IA71" s="796"/>
      <c r="IB71" s="796"/>
      <c r="IC71" s="796"/>
      <c r="ID71" s="796"/>
      <c r="IE71" s="796"/>
      <c r="IF71" s="796"/>
      <c r="IG71" s="796"/>
      <c r="IH71" s="796"/>
      <c r="II71" s="796"/>
      <c r="IJ71" s="796"/>
      <c r="IK71" s="796"/>
      <c r="IL71" s="796"/>
      <c r="IM71" s="796"/>
      <c r="IN71" s="796"/>
      <c r="IO71" s="796"/>
      <c r="IP71" s="796"/>
      <c r="IQ71" s="796"/>
      <c r="IR71" s="796"/>
      <c r="IS71" s="796"/>
      <c r="IT71" s="796"/>
      <c r="IU71" s="796"/>
      <c r="IV71" s="796"/>
    </row>
    <row r="72" spans="1:256" s="820" customFormat="1">
      <c r="A72" s="796"/>
      <c r="B72" s="796"/>
      <c r="C72" s="796"/>
      <c r="D72" s="796">
        <v>1</v>
      </c>
      <c r="E72" s="796" t="s">
        <v>62</v>
      </c>
      <c r="F72" s="818"/>
      <c r="G72" s="796" t="s">
        <v>3434</v>
      </c>
      <c r="H72" s="796"/>
      <c r="I72" s="796" t="s">
        <v>3393</v>
      </c>
      <c r="J72" s="796" t="s">
        <v>3394</v>
      </c>
      <c r="K72" s="821"/>
      <c r="L72" s="821"/>
      <c r="M72" s="821"/>
      <c r="N72" s="821">
        <f t="shared" ref="N72:N73" si="15">M72*D72</f>
        <v>0</v>
      </c>
      <c r="O72" s="795"/>
      <c r="P72" s="795"/>
      <c r="Q72" s="796"/>
      <c r="R72" s="796"/>
      <c r="S72" s="796"/>
      <c r="T72" s="796"/>
      <c r="U72" s="796"/>
      <c r="V72" s="796"/>
      <c r="W72" s="796"/>
      <c r="X72" s="796"/>
      <c r="Y72" s="796"/>
      <c r="Z72" s="796"/>
      <c r="AA72" s="796"/>
      <c r="AB72" s="796"/>
      <c r="AC72" s="796"/>
      <c r="AD72" s="796"/>
      <c r="AE72" s="796"/>
      <c r="AF72" s="796"/>
      <c r="AG72" s="796"/>
      <c r="AH72" s="796"/>
      <c r="AI72" s="796"/>
      <c r="AJ72" s="796"/>
      <c r="AK72" s="796"/>
      <c r="AL72" s="796"/>
      <c r="AM72" s="796"/>
      <c r="AN72" s="796"/>
      <c r="AO72" s="796"/>
      <c r="AP72" s="796"/>
      <c r="AQ72" s="796"/>
      <c r="AR72" s="796"/>
      <c r="AS72" s="796"/>
      <c r="AT72" s="796"/>
      <c r="AU72" s="796"/>
      <c r="AV72" s="796"/>
      <c r="AW72" s="796"/>
      <c r="AX72" s="796"/>
      <c r="AY72" s="796"/>
      <c r="AZ72" s="796"/>
      <c r="BA72" s="796"/>
      <c r="BB72" s="796"/>
      <c r="BC72" s="796"/>
      <c r="BD72" s="796"/>
      <c r="BE72" s="796"/>
      <c r="BF72" s="796"/>
      <c r="BG72" s="796"/>
      <c r="BH72" s="796"/>
      <c r="BI72" s="796"/>
      <c r="BJ72" s="796"/>
      <c r="BK72" s="796"/>
      <c r="BL72" s="796"/>
      <c r="BM72" s="796"/>
      <c r="BN72" s="796"/>
      <c r="BO72" s="796"/>
      <c r="BP72" s="796"/>
      <c r="BQ72" s="796"/>
      <c r="BR72" s="796"/>
      <c r="BS72" s="796"/>
      <c r="BT72" s="796"/>
      <c r="BU72" s="796"/>
      <c r="BV72" s="796"/>
      <c r="BW72" s="796"/>
      <c r="BX72" s="796"/>
      <c r="BY72" s="796"/>
      <c r="BZ72" s="796"/>
      <c r="CA72" s="796"/>
      <c r="CB72" s="796"/>
      <c r="CC72" s="796"/>
      <c r="CD72" s="796"/>
      <c r="CE72" s="796"/>
      <c r="CF72" s="796"/>
      <c r="CG72" s="796"/>
      <c r="CH72" s="796"/>
      <c r="CI72" s="796"/>
      <c r="CJ72" s="796"/>
      <c r="CK72" s="796"/>
      <c r="CL72" s="796"/>
      <c r="CM72" s="796"/>
      <c r="CN72" s="796"/>
      <c r="CO72" s="796"/>
      <c r="CP72" s="796"/>
      <c r="CQ72" s="796"/>
      <c r="CR72" s="796"/>
      <c r="CS72" s="796"/>
      <c r="CT72" s="796"/>
      <c r="CU72" s="796"/>
      <c r="CV72" s="796"/>
      <c r="CW72" s="796"/>
      <c r="CX72" s="796"/>
      <c r="CY72" s="796"/>
      <c r="CZ72" s="796"/>
      <c r="DA72" s="796"/>
      <c r="DB72" s="796"/>
      <c r="DC72" s="796"/>
      <c r="DD72" s="796"/>
      <c r="DE72" s="796"/>
      <c r="DF72" s="796"/>
      <c r="DG72" s="796"/>
      <c r="DH72" s="796"/>
      <c r="DI72" s="796"/>
      <c r="DJ72" s="796"/>
      <c r="DK72" s="796"/>
      <c r="DL72" s="796"/>
      <c r="DM72" s="796"/>
      <c r="DN72" s="796"/>
      <c r="DO72" s="796"/>
      <c r="DP72" s="796"/>
      <c r="DQ72" s="796"/>
      <c r="DR72" s="796"/>
      <c r="DS72" s="796"/>
      <c r="DT72" s="796"/>
      <c r="DU72" s="796"/>
      <c r="DV72" s="796"/>
      <c r="DW72" s="796"/>
      <c r="DX72" s="796"/>
      <c r="DY72" s="796"/>
      <c r="DZ72" s="796"/>
      <c r="EA72" s="796"/>
      <c r="EB72" s="796"/>
      <c r="EC72" s="796"/>
      <c r="ED72" s="796"/>
      <c r="EE72" s="796"/>
      <c r="EF72" s="796"/>
      <c r="EG72" s="796"/>
      <c r="EH72" s="796"/>
      <c r="EI72" s="796"/>
      <c r="EJ72" s="796"/>
      <c r="EK72" s="796"/>
      <c r="EL72" s="796"/>
      <c r="EM72" s="796"/>
      <c r="EN72" s="796"/>
      <c r="EO72" s="796"/>
      <c r="EP72" s="796"/>
      <c r="EQ72" s="796"/>
      <c r="ER72" s="796"/>
      <c r="ES72" s="796"/>
      <c r="ET72" s="796"/>
      <c r="EU72" s="796"/>
      <c r="EV72" s="796"/>
      <c r="EW72" s="796"/>
      <c r="EX72" s="796"/>
      <c r="EY72" s="796"/>
      <c r="EZ72" s="796"/>
      <c r="FA72" s="796"/>
      <c r="FB72" s="796"/>
      <c r="FC72" s="796"/>
      <c r="FD72" s="796"/>
      <c r="FE72" s="796"/>
      <c r="FF72" s="796"/>
      <c r="FG72" s="796"/>
      <c r="FH72" s="796"/>
      <c r="FI72" s="796"/>
      <c r="FJ72" s="796"/>
      <c r="FK72" s="796"/>
      <c r="FL72" s="796"/>
      <c r="FM72" s="796"/>
      <c r="FN72" s="796"/>
      <c r="FO72" s="796"/>
      <c r="FP72" s="796"/>
      <c r="FQ72" s="796"/>
      <c r="FR72" s="796"/>
      <c r="FS72" s="796"/>
      <c r="FT72" s="796"/>
      <c r="FU72" s="796"/>
      <c r="FV72" s="796"/>
      <c r="FW72" s="796"/>
      <c r="FX72" s="796"/>
      <c r="FY72" s="796"/>
      <c r="FZ72" s="796"/>
      <c r="GA72" s="796"/>
      <c r="GB72" s="796"/>
      <c r="GC72" s="796"/>
      <c r="GD72" s="796"/>
      <c r="GE72" s="796"/>
      <c r="GF72" s="796"/>
      <c r="GG72" s="796"/>
      <c r="GH72" s="796"/>
      <c r="GI72" s="796"/>
      <c r="GJ72" s="796"/>
      <c r="GK72" s="796"/>
      <c r="GL72" s="796"/>
      <c r="GM72" s="796"/>
      <c r="GN72" s="796"/>
      <c r="GO72" s="796"/>
      <c r="GP72" s="796"/>
      <c r="GQ72" s="796"/>
      <c r="GR72" s="796"/>
      <c r="GS72" s="796"/>
      <c r="GT72" s="796"/>
      <c r="GU72" s="796"/>
      <c r="GV72" s="796"/>
      <c r="GW72" s="796"/>
      <c r="GX72" s="796"/>
      <c r="GY72" s="796"/>
      <c r="GZ72" s="796"/>
      <c r="HA72" s="796"/>
      <c r="HB72" s="796"/>
      <c r="HC72" s="796"/>
      <c r="HD72" s="796"/>
      <c r="HE72" s="796"/>
      <c r="HF72" s="796"/>
      <c r="HG72" s="796"/>
      <c r="HH72" s="796"/>
      <c r="HI72" s="796"/>
      <c r="HJ72" s="796"/>
      <c r="HK72" s="796"/>
      <c r="HL72" s="796"/>
      <c r="HM72" s="796"/>
      <c r="HN72" s="796"/>
      <c r="HO72" s="796"/>
      <c r="HP72" s="796"/>
      <c r="HQ72" s="796"/>
      <c r="HR72" s="796"/>
      <c r="HS72" s="796"/>
      <c r="HT72" s="796"/>
      <c r="HU72" s="796"/>
      <c r="HV72" s="796"/>
      <c r="HW72" s="796"/>
      <c r="HX72" s="796"/>
      <c r="HY72" s="796"/>
      <c r="HZ72" s="796"/>
      <c r="IA72" s="796"/>
      <c r="IB72" s="796"/>
      <c r="IC72" s="796"/>
      <c r="ID72" s="796"/>
      <c r="IE72" s="796"/>
      <c r="IF72" s="796"/>
      <c r="IG72" s="796"/>
      <c r="IH72" s="796"/>
      <c r="II72" s="796"/>
      <c r="IJ72" s="796"/>
      <c r="IK72" s="796"/>
      <c r="IL72" s="796"/>
      <c r="IM72" s="796"/>
      <c r="IN72" s="796"/>
      <c r="IO72" s="796"/>
      <c r="IP72" s="796"/>
      <c r="IQ72" s="796"/>
      <c r="IR72" s="796"/>
      <c r="IS72" s="796"/>
      <c r="IT72" s="796"/>
      <c r="IU72" s="796"/>
      <c r="IV72" s="796"/>
    </row>
    <row r="73" spans="1:256" s="820" customFormat="1">
      <c r="B73" s="796"/>
      <c r="C73" s="796"/>
      <c r="D73" s="796">
        <v>1</v>
      </c>
      <c r="E73" s="796" t="s">
        <v>62</v>
      </c>
      <c r="F73" s="818"/>
      <c r="G73" s="819" t="e">
        <v>#N/A</v>
      </c>
      <c r="H73" s="819"/>
      <c r="I73" s="796" t="s">
        <v>3393</v>
      </c>
      <c r="J73" s="796" t="s">
        <v>3394</v>
      </c>
      <c r="K73" s="821"/>
      <c r="L73" s="821"/>
      <c r="M73" s="821"/>
      <c r="N73" s="821">
        <f t="shared" si="15"/>
        <v>0</v>
      </c>
      <c r="O73" s="795"/>
      <c r="P73" s="795"/>
      <c r="Q73" s="796"/>
      <c r="R73" s="796"/>
      <c r="S73" s="796"/>
      <c r="T73" s="796"/>
      <c r="U73" s="796"/>
      <c r="V73" s="796"/>
      <c r="W73" s="796"/>
      <c r="X73" s="796"/>
      <c r="Y73" s="796"/>
      <c r="Z73" s="796"/>
      <c r="AA73" s="796"/>
      <c r="AB73" s="796"/>
      <c r="AC73" s="796"/>
      <c r="AD73" s="796"/>
      <c r="AE73" s="796"/>
      <c r="AF73" s="796"/>
      <c r="AG73" s="796"/>
      <c r="AH73" s="796"/>
      <c r="AI73" s="796"/>
      <c r="AJ73" s="796"/>
      <c r="AK73" s="796"/>
      <c r="AL73" s="796"/>
      <c r="AM73" s="796"/>
      <c r="AN73" s="796"/>
      <c r="AO73" s="796"/>
      <c r="AP73" s="796"/>
      <c r="AQ73" s="796"/>
      <c r="AR73" s="796"/>
      <c r="AS73" s="796"/>
      <c r="AT73" s="796"/>
      <c r="AU73" s="796"/>
      <c r="AV73" s="796"/>
      <c r="AW73" s="796"/>
      <c r="AX73" s="796"/>
      <c r="AY73" s="796"/>
      <c r="AZ73" s="796"/>
      <c r="BA73" s="796"/>
      <c r="BB73" s="796"/>
      <c r="BC73" s="796"/>
      <c r="BD73" s="796"/>
      <c r="BE73" s="796"/>
      <c r="BF73" s="796"/>
      <c r="BG73" s="796"/>
      <c r="BH73" s="796"/>
      <c r="BI73" s="796"/>
      <c r="BJ73" s="796"/>
      <c r="BK73" s="796"/>
      <c r="BL73" s="796"/>
      <c r="BM73" s="796"/>
      <c r="BN73" s="796"/>
      <c r="BO73" s="796"/>
      <c r="BP73" s="796"/>
      <c r="BQ73" s="796"/>
      <c r="BR73" s="796"/>
      <c r="BS73" s="796"/>
      <c r="BT73" s="796"/>
      <c r="BU73" s="796"/>
      <c r="BV73" s="796"/>
      <c r="BW73" s="796"/>
      <c r="BX73" s="796"/>
      <c r="BY73" s="796"/>
      <c r="BZ73" s="796"/>
      <c r="CA73" s="796"/>
      <c r="CB73" s="796"/>
      <c r="CC73" s="796"/>
      <c r="CD73" s="796"/>
      <c r="CE73" s="796"/>
      <c r="CF73" s="796"/>
      <c r="CG73" s="796"/>
      <c r="CH73" s="796"/>
      <c r="CI73" s="796"/>
      <c r="CJ73" s="796"/>
      <c r="CK73" s="796"/>
      <c r="CL73" s="796"/>
      <c r="CM73" s="796"/>
      <c r="CN73" s="796"/>
      <c r="CO73" s="796"/>
      <c r="CP73" s="796"/>
      <c r="CQ73" s="796"/>
      <c r="CR73" s="796"/>
      <c r="CS73" s="796"/>
      <c r="CT73" s="796"/>
      <c r="CU73" s="796"/>
      <c r="CV73" s="796"/>
      <c r="CW73" s="796"/>
      <c r="CX73" s="796"/>
      <c r="CY73" s="796"/>
      <c r="CZ73" s="796"/>
      <c r="DA73" s="796"/>
      <c r="DB73" s="796"/>
      <c r="DC73" s="796"/>
      <c r="DD73" s="796"/>
      <c r="DE73" s="796"/>
      <c r="DF73" s="796"/>
      <c r="DG73" s="796"/>
      <c r="DH73" s="796"/>
      <c r="DI73" s="796"/>
      <c r="DJ73" s="796"/>
      <c r="DK73" s="796"/>
      <c r="DL73" s="796"/>
      <c r="DM73" s="796"/>
      <c r="DN73" s="796"/>
      <c r="DO73" s="796"/>
      <c r="DP73" s="796"/>
      <c r="DQ73" s="796"/>
      <c r="DR73" s="796"/>
      <c r="DS73" s="796"/>
      <c r="DT73" s="796"/>
      <c r="DU73" s="796"/>
      <c r="DV73" s="796"/>
      <c r="DW73" s="796"/>
      <c r="DX73" s="796"/>
      <c r="DY73" s="796"/>
      <c r="DZ73" s="796"/>
      <c r="EA73" s="796"/>
      <c r="EB73" s="796"/>
      <c r="EC73" s="796"/>
      <c r="ED73" s="796"/>
      <c r="EE73" s="796"/>
      <c r="EF73" s="796"/>
      <c r="EG73" s="796"/>
      <c r="EH73" s="796"/>
      <c r="EI73" s="796"/>
      <c r="EJ73" s="796"/>
      <c r="EK73" s="796"/>
      <c r="EL73" s="796"/>
      <c r="EM73" s="796"/>
      <c r="EN73" s="796"/>
      <c r="EO73" s="796"/>
      <c r="EP73" s="796"/>
      <c r="EQ73" s="796"/>
      <c r="ER73" s="796"/>
      <c r="ES73" s="796"/>
      <c r="ET73" s="796"/>
      <c r="EU73" s="796"/>
      <c r="EV73" s="796"/>
      <c r="EW73" s="796"/>
      <c r="EX73" s="796"/>
      <c r="EY73" s="796"/>
      <c r="EZ73" s="796"/>
      <c r="FA73" s="796"/>
      <c r="FB73" s="796"/>
      <c r="FC73" s="796"/>
      <c r="FD73" s="796"/>
      <c r="FE73" s="796"/>
      <c r="FF73" s="796"/>
      <c r="FG73" s="796"/>
      <c r="FH73" s="796"/>
      <c r="FI73" s="796"/>
      <c r="FJ73" s="796"/>
      <c r="FK73" s="796"/>
      <c r="FL73" s="796"/>
      <c r="FM73" s="796"/>
      <c r="FN73" s="796"/>
      <c r="FO73" s="796"/>
      <c r="FP73" s="796"/>
      <c r="FQ73" s="796"/>
      <c r="FR73" s="796"/>
      <c r="FS73" s="796"/>
      <c r="FT73" s="796"/>
      <c r="FU73" s="796"/>
      <c r="FV73" s="796"/>
      <c r="FW73" s="796"/>
      <c r="FX73" s="796"/>
      <c r="FY73" s="796"/>
      <c r="FZ73" s="796"/>
      <c r="GA73" s="796"/>
      <c r="GB73" s="796"/>
      <c r="GC73" s="796"/>
      <c r="GD73" s="796"/>
      <c r="GE73" s="796"/>
      <c r="GF73" s="796"/>
      <c r="GG73" s="796"/>
      <c r="GH73" s="796"/>
      <c r="GI73" s="796"/>
      <c r="GJ73" s="796"/>
      <c r="GK73" s="796"/>
      <c r="GL73" s="796"/>
      <c r="GM73" s="796"/>
      <c r="GN73" s="796"/>
      <c r="GO73" s="796"/>
      <c r="GP73" s="796"/>
      <c r="GQ73" s="796"/>
      <c r="GR73" s="796"/>
      <c r="GS73" s="796"/>
      <c r="GT73" s="796"/>
      <c r="GU73" s="796"/>
      <c r="GV73" s="796"/>
      <c r="GW73" s="796"/>
      <c r="GX73" s="796"/>
      <c r="GY73" s="796"/>
      <c r="GZ73" s="796"/>
      <c r="HA73" s="796"/>
      <c r="HB73" s="796"/>
      <c r="HC73" s="796"/>
      <c r="HD73" s="796"/>
      <c r="HE73" s="796"/>
      <c r="HF73" s="796"/>
      <c r="HG73" s="796"/>
      <c r="HH73" s="796"/>
      <c r="HI73" s="796"/>
      <c r="HJ73" s="796"/>
      <c r="HK73" s="796"/>
      <c r="HL73" s="796"/>
      <c r="HM73" s="796"/>
      <c r="HN73" s="796"/>
      <c r="HO73" s="796"/>
      <c r="HP73" s="796"/>
      <c r="HQ73" s="796"/>
      <c r="HR73" s="796"/>
      <c r="HS73" s="796"/>
      <c r="HT73" s="796"/>
      <c r="HU73" s="796"/>
      <c r="HV73" s="796"/>
      <c r="HW73" s="796"/>
      <c r="HX73" s="796"/>
      <c r="HY73" s="796"/>
      <c r="HZ73" s="796"/>
      <c r="IA73" s="796"/>
      <c r="IB73" s="796"/>
      <c r="IC73" s="796"/>
      <c r="ID73" s="796"/>
      <c r="IE73" s="796"/>
      <c r="IF73" s="796"/>
      <c r="IG73" s="796"/>
      <c r="IH73" s="796"/>
      <c r="II73" s="796"/>
      <c r="IJ73" s="796"/>
      <c r="IK73" s="796"/>
      <c r="IL73" s="796"/>
      <c r="IM73" s="796"/>
      <c r="IN73" s="796"/>
      <c r="IO73" s="796"/>
      <c r="IP73" s="796"/>
      <c r="IQ73" s="796"/>
      <c r="IR73" s="796"/>
      <c r="IS73" s="796"/>
      <c r="IT73" s="796"/>
      <c r="IU73" s="796"/>
      <c r="IV73" s="796"/>
    </row>
    <row r="74" spans="1:256">
      <c r="B74" s="863" t="s">
        <v>3445</v>
      </c>
      <c r="C74" s="796" t="s">
        <v>3450</v>
      </c>
      <c r="D74" s="796">
        <v>1</v>
      </c>
      <c r="E74" s="796" t="s">
        <v>62</v>
      </c>
      <c r="G74" s="796" t="s">
        <v>3396</v>
      </c>
      <c r="H74" s="796" t="s">
        <v>3389</v>
      </c>
      <c r="I74" s="796" t="s">
        <v>3390</v>
      </c>
      <c r="K74" s="821"/>
      <c r="L74" s="821">
        <f>K74*D74</f>
        <v>0</v>
      </c>
      <c r="M74" s="821"/>
      <c r="N74" s="821"/>
    </row>
    <row r="75" spans="1:256" s="820" customFormat="1">
      <c r="B75" s="796"/>
      <c r="C75" s="796"/>
      <c r="D75" s="796">
        <v>1</v>
      </c>
      <c r="E75" s="796" t="s">
        <v>62</v>
      </c>
      <c r="F75" s="818"/>
      <c r="G75" s="796" t="s">
        <v>3392</v>
      </c>
      <c r="H75" s="796"/>
      <c r="I75" s="796" t="s">
        <v>3393</v>
      </c>
      <c r="J75" s="796" t="s">
        <v>3394</v>
      </c>
      <c r="K75" s="821"/>
      <c r="L75" s="821"/>
      <c r="M75" s="821"/>
      <c r="N75" s="821">
        <f>M75*D75</f>
        <v>0</v>
      </c>
      <c r="O75" s="795"/>
      <c r="P75" s="795"/>
      <c r="Q75" s="796"/>
      <c r="R75" s="796"/>
    </row>
    <row r="76" spans="1:256" ht="12.75" customHeight="1">
      <c r="B76" s="863" t="s">
        <v>3445</v>
      </c>
      <c r="C76" s="796" t="s">
        <v>3451</v>
      </c>
      <c r="D76" s="796">
        <v>2</v>
      </c>
      <c r="E76" s="796" t="s">
        <v>62</v>
      </c>
      <c r="F76" s="866"/>
      <c r="G76" s="796" t="s">
        <v>3437</v>
      </c>
      <c r="H76" s="796" t="s">
        <v>3389</v>
      </c>
      <c r="I76" s="796" t="s">
        <v>3390</v>
      </c>
      <c r="K76" s="821"/>
      <c r="L76" s="821">
        <f t="shared" ref="L76:L77" si="16">K76*D76</f>
        <v>0</v>
      </c>
      <c r="M76" s="821"/>
      <c r="N76" s="821"/>
    </row>
    <row r="77" spans="1:256" ht="12.75" customHeight="1">
      <c r="D77" s="796">
        <v>2</v>
      </c>
      <c r="E77" s="796" t="s">
        <v>62</v>
      </c>
      <c r="F77" s="866"/>
      <c r="G77" s="796" t="s">
        <v>3438</v>
      </c>
      <c r="H77" s="796" t="s">
        <v>3389</v>
      </c>
      <c r="I77" s="796" t="s">
        <v>3390</v>
      </c>
      <c r="K77" s="821"/>
      <c r="L77" s="821">
        <f t="shared" si="16"/>
        <v>0</v>
      </c>
      <c r="M77" s="821"/>
      <c r="N77" s="821"/>
    </row>
    <row r="78" spans="1:256" ht="12.75" customHeight="1">
      <c r="D78" s="796">
        <v>2</v>
      </c>
      <c r="E78" s="796" t="s">
        <v>62</v>
      </c>
      <c r="G78" s="796" t="s">
        <v>3439</v>
      </c>
      <c r="I78" s="796" t="s">
        <v>3393</v>
      </c>
      <c r="J78" s="796" t="s">
        <v>3394</v>
      </c>
      <c r="K78" s="821"/>
      <c r="L78" s="821"/>
      <c r="M78" s="821"/>
      <c r="N78" s="821">
        <f>M78*D78</f>
        <v>0</v>
      </c>
    </row>
    <row r="79" spans="1:256" ht="12.75" customHeight="1">
      <c r="A79" s="864"/>
      <c r="B79" s="863" t="s">
        <v>3445</v>
      </c>
      <c r="C79" s="796" t="s">
        <v>3452</v>
      </c>
      <c r="D79" s="796">
        <v>1</v>
      </c>
      <c r="E79" s="796" t="s">
        <v>62</v>
      </c>
      <c r="F79" s="866"/>
      <c r="G79" s="796" t="s">
        <v>3441</v>
      </c>
      <c r="H79" s="796" t="s">
        <v>3389</v>
      </c>
      <c r="I79" s="796" t="s">
        <v>3390</v>
      </c>
      <c r="K79" s="821"/>
      <c r="L79" s="821">
        <f t="shared" ref="L79:L80" si="17">K79*D79</f>
        <v>0</v>
      </c>
      <c r="M79" s="821"/>
      <c r="N79" s="821"/>
    </row>
    <row r="80" spans="1:256" ht="12.75" customHeight="1">
      <c r="D80" s="796">
        <v>1</v>
      </c>
      <c r="E80" s="796" t="s">
        <v>62</v>
      </c>
      <c r="F80" s="866"/>
      <c r="G80" s="796" t="s">
        <v>3442</v>
      </c>
      <c r="H80" s="796" t="s">
        <v>3389</v>
      </c>
      <c r="I80" s="796" t="s">
        <v>3390</v>
      </c>
      <c r="K80" s="821"/>
      <c r="L80" s="821">
        <f t="shared" si="17"/>
        <v>0</v>
      </c>
      <c r="M80" s="821"/>
      <c r="N80" s="821"/>
    </row>
    <row r="81" spans="1:17" ht="12.75" customHeight="1">
      <c r="D81" s="796">
        <v>1</v>
      </c>
      <c r="E81" s="796" t="s">
        <v>62</v>
      </c>
      <c r="G81" s="796" t="s">
        <v>3439</v>
      </c>
      <c r="I81" s="796" t="s">
        <v>3393</v>
      </c>
      <c r="J81" s="796" t="s">
        <v>3394</v>
      </c>
      <c r="K81" s="821"/>
      <c r="L81" s="821"/>
      <c r="M81" s="821"/>
      <c r="N81" s="821">
        <f t="shared" ref="N81" si="18">M81*D81</f>
        <v>0</v>
      </c>
    </row>
    <row r="82" spans="1:17">
      <c r="A82" s="820"/>
      <c r="B82" s="863" t="s">
        <v>3445</v>
      </c>
      <c r="C82" s="864" t="s">
        <v>3453</v>
      </c>
      <c r="D82" s="796">
        <v>5</v>
      </c>
      <c r="E82" s="796" t="s">
        <v>62</v>
      </c>
      <c r="G82" s="796" t="s">
        <v>3421</v>
      </c>
      <c r="I82" s="796" t="s">
        <v>3393</v>
      </c>
      <c r="J82" s="796" t="s">
        <v>3394</v>
      </c>
      <c r="K82" s="821"/>
      <c r="L82" s="821"/>
      <c r="M82" s="821"/>
      <c r="N82" s="821">
        <f>M82*D82</f>
        <v>0</v>
      </c>
    </row>
    <row r="83" spans="1:17" ht="13">
      <c r="B83" s="870" t="s">
        <v>3374</v>
      </c>
      <c r="C83" s="871"/>
      <c r="K83" s="821"/>
      <c r="L83" s="821"/>
      <c r="M83" s="821"/>
      <c r="N83" s="821"/>
      <c r="Q83" s="850"/>
    </row>
    <row r="84" spans="1:17">
      <c r="B84" s="863" t="s">
        <v>3454</v>
      </c>
      <c r="C84" s="872" t="s">
        <v>3455</v>
      </c>
      <c r="D84" s="796">
        <v>1</v>
      </c>
      <c r="E84" s="796" t="s">
        <v>62</v>
      </c>
      <c r="F84" s="873"/>
      <c r="G84" s="796" t="s">
        <v>3456</v>
      </c>
      <c r="H84" s="796" t="s">
        <v>3389</v>
      </c>
      <c r="I84" s="796" t="s">
        <v>3390</v>
      </c>
      <c r="K84" s="821"/>
      <c r="L84" s="821">
        <f t="shared" ref="L84:L90" si="19">K84*D84</f>
        <v>0</v>
      </c>
      <c r="M84" s="821"/>
      <c r="N84" s="821"/>
      <c r="Q84" s="874"/>
    </row>
    <row r="85" spans="1:17">
      <c r="B85" s="863"/>
      <c r="C85" s="872" t="s">
        <v>3457</v>
      </c>
      <c r="D85" s="796">
        <v>4</v>
      </c>
      <c r="E85" s="796" t="s">
        <v>62</v>
      </c>
      <c r="G85" s="796" t="s">
        <v>3458</v>
      </c>
      <c r="H85" s="796" t="s">
        <v>3389</v>
      </c>
      <c r="I85" s="796" t="s">
        <v>3390</v>
      </c>
      <c r="K85" s="821"/>
      <c r="L85" s="821">
        <f t="shared" si="19"/>
        <v>0</v>
      </c>
      <c r="M85" s="821"/>
      <c r="N85" s="821"/>
    </row>
    <row r="86" spans="1:17">
      <c r="B86" s="863"/>
      <c r="C86" s="872"/>
      <c r="D86" s="796">
        <v>4</v>
      </c>
      <c r="E86" s="796" t="s">
        <v>62</v>
      </c>
      <c r="G86" s="796" t="s">
        <v>3459</v>
      </c>
      <c r="H86" s="796" t="s">
        <v>3389</v>
      </c>
      <c r="I86" s="796" t="s">
        <v>3390</v>
      </c>
      <c r="K86" s="821"/>
      <c r="L86" s="821">
        <f t="shared" si="19"/>
        <v>0</v>
      </c>
      <c r="M86" s="821"/>
      <c r="N86" s="821"/>
    </row>
    <row r="87" spans="1:17">
      <c r="B87" s="863"/>
      <c r="C87" s="872"/>
      <c r="D87" s="796">
        <v>2</v>
      </c>
      <c r="E87" s="796" t="s">
        <v>62</v>
      </c>
      <c r="G87" s="796" t="s">
        <v>3460</v>
      </c>
      <c r="H87" s="796" t="s">
        <v>3389</v>
      </c>
      <c r="I87" s="796" t="s">
        <v>3390</v>
      </c>
      <c r="K87" s="821"/>
      <c r="L87" s="821">
        <f t="shared" si="19"/>
        <v>0</v>
      </c>
      <c r="M87" s="821"/>
      <c r="N87" s="821"/>
    </row>
    <row r="88" spans="1:17">
      <c r="B88" s="863"/>
      <c r="C88" s="872"/>
      <c r="D88" s="796">
        <v>1</v>
      </c>
      <c r="E88" s="796" t="s">
        <v>62</v>
      </c>
      <c r="G88" s="796" t="s">
        <v>3461</v>
      </c>
      <c r="H88" s="796" t="s">
        <v>3389</v>
      </c>
      <c r="I88" s="796" t="s">
        <v>3390</v>
      </c>
      <c r="K88" s="821"/>
      <c r="L88" s="821">
        <f t="shared" si="19"/>
        <v>0</v>
      </c>
      <c r="M88" s="821"/>
      <c r="N88" s="821"/>
      <c r="Q88" s="874"/>
    </row>
    <row r="89" spans="1:17">
      <c r="B89" s="863"/>
      <c r="C89" s="872"/>
      <c r="D89" s="796">
        <v>1</v>
      </c>
      <c r="E89" s="796" t="s">
        <v>62</v>
      </c>
      <c r="G89" s="796" t="s">
        <v>3462</v>
      </c>
      <c r="H89" s="796" t="s">
        <v>3389</v>
      </c>
      <c r="I89" s="796" t="s">
        <v>3390</v>
      </c>
      <c r="K89" s="821"/>
      <c r="L89" s="821">
        <f t="shared" si="19"/>
        <v>0</v>
      </c>
      <c r="M89" s="821"/>
      <c r="N89" s="821"/>
      <c r="Q89" s="874"/>
    </row>
    <row r="90" spans="1:17">
      <c r="A90" s="795"/>
      <c r="B90" s="863"/>
      <c r="C90" s="872" t="s">
        <v>3463</v>
      </c>
      <c r="D90" s="796">
        <v>1</v>
      </c>
      <c r="E90" s="796" t="s">
        <v>62</v>
      </c>
      <c r="G90" s="796" t="s">
        <v>3464</v>
      </c>
      <c r="H90" s="796" t="s">
        <v>3389</v>
      </c>
      <c r="I90" s="796" t="s">
        <v>3390</v>
      </c>
      <c r="K90" s="821"/>
      <c r="L90" s="821">
        <f t="shared" si="19"/>
        <v>0</v>
      </c>
      <c r="M90" s="821"/>
      <c r="N90" s="821"/>
    </row>
    <row r="91" spans="1:17" ht="13">
      <c r="B91" s="875" t="s">
        <v>3465</v>
      </c>
      <c r="C91" s="876"/>
      <c r="K91" s="821"/>
      <c r="L91" s="821"/>
      <c r="M91" s="821"/>
      <c r="N91" s="821"/>
      <c r="Q91" s="850"/>
    </row>
    <row r="92" spans="1:17">
      <c r="C92" s="796" t="s">
        <v>3466</v>
      </c>
      <c r="D92" s="796">
        <v>1</v>
      </c>
      <c r="E92" s="796" t="s">
        <v>62</v>
      </c>
      <c r="G92" s="796" t="s">
        <v>3467</v>
      </c>
      <c r="I92" s="796" t="s">
        <v>3390</v>
      </c>
      <c r="K92" s="821"/>
      <c r="L92" s="821">
        <f>K92*D92</f>
        <v>0</v>
      </c>
      <c r="M92" s="821"/>
      <c r="N92" s="821"/>
      <c r="Q92" s="795"/>
    </row>
    <row r="93" spans="1:17" s="877" customFormat="1" ht="10">
      <c r="D93" s="878">
        <v>1</v>
      </c>
      <c r="E93" s="879" t="s">
        <v>62</v>
      </c>
      <c r="F93" s="880"/>
      <c r="G93" s="879" t="s">
        <v>3468</v>
      </c>
      <c r="H93" s="879"/>
      <c r="I93" s="879"/>
      <c r="J93" s="881" t="s">
        <v>3469</v>
      </c>
      <c r="K93" s="1697"/>
      <c r="L93" s="1697"/>
      <c r="M93" s="1697"/>
      <c r="N93" s="1697"/>
      <c r="O93" s="882"/>
      <c r="P93" s="882"/>
      <c r="Q93" s="883"/>
    </row>
    <row r="94" spans="1:17" s="877" customFormat="1" ht="10">
      <c r="D94" s="884">
        <v>1</v>
      </c>
      <c r="E94" s="877" t="s">
        <v>62</v>
      </c>
      <c r="F94" s="885"/>
      <c r="G94" s="877" t="s">
        <v>3470</v>
      </c>
      <c r="J94" s="886" t="s">
        <v>3469</v>
      </c>
      <c r="K94" s="1697"/>
      <c r="L94" s="1697"/>
      <c r="M94" s="1697"/>
      <c r="N94" s="1697"/>
      <c r="O94" s="882"/>
      <c r="P94" s="882"/>
      <c r="Q94" s="883"/>
    </row>
    <row r="95" spans="1:17" s="877" customFormat="1" ht="10">
      <c r="D95" s="884">
        <v>1</v>
      </c>
      <c r="E95" s="877" t="s">
        <v>62</v>
      </c>
      <c r="F95" s="885"/>
      <c r="G95" s="877" t="s">
        <v>3471</v>
      </c>
      <c r="J95" s="886" t="s">
        <v>3469</v>
      </c>
      <c r="K95" s="1697"/>
      <c r="L95" s="1697"/>
      <c r="M95" s="1697"/>
      <c r="N95" s="1697"/>
      <c r="O95" s="882"/>
      <c r="P95" s="882"/>
      <c r="Q95" s="883"/>
    </row>
    <row r="96" spans="1:17" s="877" customFormat="1" ht="10">
      <c r="D96" s="884">
        <v>1</v>
      </c>
      <c r="E96" s="877" t="s">
        <v>62</v>
      </c>
      <c r="F96" s="885"/>
      <c r="G96" s="877" t="s">
        <v>3472</v>
      </c>
      <c r="J96" s="886" t="s">
        <v>3469</v>
      </c>
      <c r="K96" s="1697"/>
      <c r="L96" s="1697"/>
      <c r="M96" s="1697"/>
      <c r="N96" s="1697"/>
      <c r="O96" s="882"/>
      <c r="P96" s="882"/>
      <c r="Q96" s="883"/>
    </row>
    <row r="97" spans="4:17" s="877" customFormat="1" ht="11.25" customHeight="1">
      <c r="D97" s="884">
        <v>1</v>
      </c>
      <c r="E97" s="877" t="s">
        <v>62</v>
      </c>
      <c r="F97" s="885"/>
      <c r="G97" s="877" t="s">
        <v>3473</v>
      </c>
      <c r="J97" s="886" t="s">
        <v>3469</v>
      </c>
      <c r="K97" s="1697"/>
      <c r="L97" s="1697"/>
      <c r="M97" s="1697"/>
      <c r="N97" s="1697"/>
      <c r="O97" s="882"/>
      <c r="P97" s="882"/>
      <c r="Q97" s="883"/>
    </row>
    <row r="98" spans="4:17" s="877" customFormat="1" ht="11.25" customHeight="1">
      <c r="D98" s="884">
        <v>3</v>
      </c>
      <c r="E98" s="877" t="s">
        <v>62</v>
      </c>
      <c r="F98" s="885"/>
      <c r="G98" s="877" t="s">
        <v>3474</v>
      </c>
      <c r="J98" s="886" t="s">
        <v>3469</v>
      </c>
      <c r="K98" s="1697"/>
      <c r="L98" s="1697"/>
      <c r="M98" s="1697"/>
      <c r="N98" s="1697"/>
      <c r="O98" s="882"/>
      <c r="P98" s="882"/>
      <c r="Q98" s="883"/>
    </row>
    <row r="99" spans="4:17" s="877" customFormat="1" ht="10">
      <c r="D99" s="884">
        <v>12</v>
      </c>
      <c r="E99" s="877" t="s">
        <v>62</v>
      </c>
      <c r="F99" s="885"/>
      <c r="G99" s="877" t="s">
        <v>3475</v>
      </c>
      <c r="J99" s="886" t="s">
        <v>3469</v>
      </c>
      <c r="K99" s="1697"/>
      <c r="L99" s="1697"/>
      <c r="M99" s="1697"/>
      <c r="N99" s="1697"/>
      <c r="O99" s="882"/>
      <c r="P99" s="882"/>
      <c r="Q99" s="883"/>
    </row>
    <row r="100" spans="4:17" s="877" customFormat="1" ht="10">
      <c r="D100" s="884">
        <v>2</v>
      </c>
      <c r="E100" s="877" t="s">
        <v>62</v>
      </c>
      <c r="F100" s="885"/>
      <c r="G100" s="877" t="s">
        <v>3476</v>
      </c>
      <c r="J100" s="886" t="s">
        <v>3469</v>
      </c>
      <c r="K100" s="1697"/>
      <c r="L100" s="1697"/>
      <c r="M100" s="1697"/>
      <c r="N100" s="1697"/>
      <c r="O100" s="882"/>
      <c r="P100" s="882"/>
      <c r="Q100" s="883"/>
    </row>
    <row r="101" spans="4:17" s="877" customFormat="1" ht="11.25" customHeight="1">
      <c r="D101" s="884">
        <v>1</v>
      </c>
      <c r="E101" s="877" t="s">
        <v>62</v>
      </c>
      <c r="F101" s="885"/>
      <c r="G101" s="877" t="s">
        <v>3477</v>
      </c>
      <c r="J101" s="886" t="s">
        <v>3469</v>
      </c>
      <c r="K101" s="1697"/>
      <c r="L101" s="1697"/>
      <c r="M101" s="1697"/>
      <c r="N101" s="1697"/>
      <c r="O101" s="882"/>
      <c r="P101" s="882"/>
      <c r="Q101" s="883"/>
    </row>
    <row r="102" spans="4:17" s="877" customFormat="1" ht="10">
      <c r="D102" s="884">
        <v>1</v>
      </c>
      <c r="E102" s="877" t="s">
        <v>62</v>
      </c>
      <c r="F102" s="885"/>
      <c r="G102" s="877" t="s">
        <v>3478</v>
      </c>
      <c r="J102" s="886" t="s">
        <v>3469</v>
      </c>
      <c r="K102" s="1697"/>
      <c r="L102" s="1697"/>
      <c r="M102" s="1697"/>
      <c r="N102" s="1697"/>
      <c r="O102" s="882"/>
      <c r="P102" s="882"/>
      <c r="Q102" s="883"/>
    </row>
    <row r="103" spans="4:17" s="877" customFormat="1" ht="10">
      <c r="D103" s="884">
        <v>1</v>
      </c>
      <c r="E103" s="877" t="s">
        <v>62</v>
      </c>
      <c r="F103" s="885"/>
      <c r="G103" s="877" t="s">
        <v>3479</v>
      </c>
      <c r="J103" s="886" t="s">
        <v>3469</v>
      </c>
      <c r="K103" s="1697"/>
      <c r="L103" s="1697"/>
      <c r="M103" s="1697"/>
      <c r="N103" s="1697"/>
      <c r="O103" s="882"/>
      <c r="P103" s="882"/>
      <c r="Q103" s="883"/>
    </row>
    <row r="104" spans="4:17" s="877" customFormat="1" ht="11.25" customHeight="1">
      <c r="D104" s="884">
        <v>1</v>
      </c>
      <c r="E104" s="877" t="s">
        <v>62</v>
      </c>
      <c r="F104" s="885"/>
      <c r="G104" s="877" t="s">
        <v>3480</v>
      </c>
      <c r="J104" s="886" t="s">
        <v>3469</v>
      </c>
      <c r="K104" s="1697"/>
      <c r="L104" s="1697"/>
      <c r="M104" s="1697"/>
      <c r="N104" s="1697"/>
      <c r="O104" s="882"/>
      <c r="P104" s="882"/>
      <c r="Q104" s="883"/>
    </row>
    <row r="105" spans="4:17" s="877" customFormat="1" ht="11.25" customHeight="1">
      <c r="D105" s="884">
        <v>1</v>
      </c>
      <c r="E105" s="877" t="s">
        <v>62</v>
      </c>
      <c r="F105" s="885"/>
      <c r="G105" s="877" t="s">
        <v>3481</v>
      </c>
      <c r="J105" s="886" t="s">
        <v>3469</v>
      </c>
      <c r="K105" s="1697"/>
      <c r="L105" s="1697"/>
      <c r="M105" s="1697"/>
      <c r="N105" s="1697"/>
      <c r="O105" s="882"/>
      <c r="P105" s="882"/>
      <c r="Q105" s="883"/>
    </row>
    <row r="106" spans="4:17" ht="11.25" customHeight="1">
      <c r="D106" s="884">
        <v>1</v>
      </c>
      <c r="E106" s="877" t="s">
        <v>62</v>
      </c>
      <c r="F106" s="885"/>
      <c r="G106" s="877" t="s">
        <v>3482</v>
      </c>
      <c r="H106" s="877"/>
      <c r="I106" s="877"/>
      <c r="J106" s="886" t="s">
        <v>3469</v>
      </c>
      <c r="K106" s="821"/>
      <c r="L106" s="821"/>
      <c r="M106" s="821"/>
      <c r="N106" s="821"/>
      <c r="O106" s="882"/>
      <c r="P106" s="882"/>
      <c r="Q106" s="883"/>
    </row>
    <row r="107" spans="4:17" ht="11.25" customHeight="1">
      <c r="D107" s="884">
        <v>1</v>
      </c>
      <c r="E107" s="877" t="s">
        <v>62</v>
      </c>
      <c r="F107" s="885"/>
      <c r="G107" s="877" t="s">
        <v>3483</v>
      </c>
      <c r="H107" s="877"/>
      <c r="I107" s="877"/>
      <c r="J107" s="886" t="s">
        <v>3469</v>
      </c>
      <c r="K107" s="821"/>
      <c r="L107" s="821"/>
      <c r="M107" s="821"/>
      <c r="N107" s="821"/>
      <c r="O107" s="882"/>
      <c r="P107" s="882"/>
      <c r="Q107" s="883"/>
    </row>
    <row r="108" spans="4:17" ht="11.25" customHeight="1">
      <c r="D108" s="884">
        <v>1</v>
      </c>
      <c r="E108" s="877" t="s">
        <v>62</v>
      </c>
      <c r="F108" s="885"/>
      <c r="G108" s="877" t="s">
        <v>3484</v>
      </c>
      <c r="H108" s="877"/>
      <c r="I108" s="877"/>
      <c r="J108" s="886" t="s">
        <v>3469</v>
      </c>
      <c r="K108" s="821"/>
      <c r="L108" s="821"/>
      <c r="M108" s="821"/>
      <c r="N108" s="821"/>
      <c r="O108" s="882"/>
      <c r="P108" s="882"/>
      <c r="Q108" s="883"/>
    </row>
    <row r="109" spans="4:17" s="877" customFormat="1" ht="11.25" customHeight="1">
      <c r="D109" s="884">
        <v>51</v>
      </c>
      <c r="E109" s="877" t="s">
        <v>62</v>
      </c>
      <c r="F109" s="885"/>
      <c r="G109" s="877" t="s">
        <v>3485</v>
      </c>
      <c r="J109" s="886" t="s">
        <v>3469</v>
      </c>
      <c r="K109" s="1697"/>
      <c r="L109" s="1697"/>
      <c r="M109" s="1697"/>
      <c r="N109" s="1697"/>
      <c r="O109" s="882"/>
      <c r="P109" s="882"/>
      <c r="Q109" s="883"/>
    </row>
    <row r="110" spans="4:17" ht="11.25" customHeight="1">
      <c r="D110" s="884">
        <v>1</v>
      </c>
      <c r="E110" s="877" t="s">
        <v>62</v>
      </c>
      <c r="F110" s="885"/>
      <c r="G110" s="877" t="s">
        <v>3486</v>
      </c>
      <c r="H110" s="877"/>
      <c r="I110" s="877"/>
      <c r="J110" s="886" t="s">
        <v>3469</v>
      </c>
      <c r="K110" s="821"/>
      <c r="L110" s="821"/>
      <c r="M110" s="821"/>
      <c r="N110" s="821"/>
      <c r="O110" s="882"/>
      <c r="P110" s="882"/>
      <c r="Q110" s="883"/>
    </row>
    <row r="111" spans="4:17" s="877" customFormat="1" ht="10">
      <c r="D111" s="884">
        <v>1</v>
      </c>
      <c r="E111" s="877" t="s">
        <v>1541</v>
      </c>
      <c r="F111" s="885"/>
      <c r="G111" s="877" t="s">
        <v>3487</v>
      </c>
      <c r="J111" s="886" t="s">
        <v>3469</v>
      </c>
      <c r="K111" s="1697"/>
      <c r="L111" s="1697"/>
      <c r="M111" s="1697"/>
      <c r="N111" s="1697"/>
      <c r="O111" s="882"/>
      <c r="P111" s="882"/>
      <c r="Q111" s="883"/>
    </row>
    <row r="112" spans="4:17" s="877" customFormat="1" ht="10">
      <c r="D112" s="884">
        <v>88</v>
      </c>
      <c r="E112" s="877" t="s">
        <v>62</v>
      </c>
      <c r="F112" s="885"/>
      <c r="G112" s="877" t="s">
        <v>3488</v>
      </c>
      <c r="J112" s="886" t="s">
        <v>3469</v>
      </c>
      <c r="K112" s="1697"/>
      <c r="L112" s="1697"/>
      <c r="M112" s="1697"/>
      <c r="N112" s="1697"/>
      <c r="O112" s="882"/>
      <c r="P112" s="882"/>
      <c r="Q112" s="883"/>
    </row>
    <row r="113" spans="1:20" s="877" customFormat="1" ht="10">
      <c r="D113" s="887">
        <v>14</v>
      </c>
      <c r="E113" s="888" t="s">
        <v>62</v>
      </c>
      <c r="F113" s="889"/>
      <c r="G113" s="888" t="s">
        <v>3489</v>
      </c>
      <c r="H113" s="888"/>
      <c r="I113" s="888"/>
      <c r="J113" s="890" t="s">
        <v>3469</v>
      </c>
      <c r="K113" s="1697"/>
      <c r="L113" s="1697"/>
      <c r="M113" s="1697"/>
      <c r="N113" s="1697"/>
      <c r="O113" s="882"/>
      <c r="P113" s="882"/>
      <c r="Q113" s="883"/>
    </row>
    <row r="114" spans="1:20" ht="13">
      <c r="A114" s="795"/>
      <c r="B114" s="863"/>
      <c r="C114" s="891"/>
      <c r="D114" s="820"/>
      <c r="I114" s="867"/>
      <c r="K114" s="821"/>
      <c r="L114" s="821"/>
      <c r="M114" s="821"/>
      <c r="N114" s="821"/>
      <c r="Q114" s="874"/>
      <c r="R114" s="820"/>
    </row>
    <row r="115" spans="1:20" ht="17.5">
      <c r="A115" s="851"/>
      <c r="B115" s="852" t="s">
        <v>3490</v>
      </c>
      <c r="C115" s="853"/>
      <c r="D115" s="853"/>
      <c r="E115" s="853"/>
      <c r="F115" s="854"/>
      <c r="G115" s="855"/>
      <c r="H115" s="855"/>
      <c r="I115" s="855"/>
      <c r="J115" s="855"/>
      <c r="K115" s="1698"/>
      <c r="L115" s="1698"/>
      <c r="M115" s="1698"/>
      <c r="N115" s="1698"/>
      <c r="Q115" s="850"/>
    </row>
    <row r="116" spans="1:20" ht="12.75" customHeight="1">
      <c r="A116" s="856"/>
      <c r="B116" s="857" t="s">
        <v>3373</v>
      </c>
      <c r="C116" s="858"/>
      <c r="F116" s="859"/>
      <c r="G116" s="860"/>
      <c r="H116" s="860"/>
      <c r="K116" s="821"/>
      <c r="L116" s="821"/>
      <c r="M116" s="821"/>
      <c r="N116" s="821"/>
    </row>
    <row r="117" spans="1:20" ht="13">
      <c r="B117" s="861" t="s">
        <v>3491</v>
      </c>
      <c r="C117" s="862"/>
      <c r="K117" s="821"/>
      <c r="L117" s="821"/>
      <c r="M117" s="821"/>
      <c r="N117" s="821"/>
      <c r="Q117" s="850"/>
      <c r="R117" s="820"/>
      <c r="S117" s="820"/>
      <c r="T117" s="820"/>
    </row>
    <row r="118" spans="1:20">
      <c r="B118" s="863" t="s">
        <v>3492</v>
      </c>
      <c r="C118" s="864" t="s">
        <v>3427</v>
      </c>
      <c r="D118" s="796">
        <v>1</v>
      </c>
      <c r="E118" s="796" t="s">
        <v>62</v>
      </c>
      <c r="G118" s="796" t="s">
        <v>3428</v>
      </c>
      <c r="H118" s="796" t="s">
        <v>3389</v>
      </c>
      <c r="I118" s="796" t="s">
        <v>3390</v>
      </c>
      <c r="K118" s="821"/>
      <c r="L118" s="821">
        <f t="shared" ref="L118" si="20">K118*D118</f>
        <v>0</v>
      </c>
      <c r="M118" s="821"/>
      <c r="N118" s="821"/>
    </row>
    <row r="119" spans="1:20" s="820" customFormat="1">
      <c r="B119" s="796"/>
      <c r="C119" s="796"/>
      <c r="D119" s="796">
        <v>1</v>
      </c>
      <c r="E119" s="796" t="s">
        <v>62</v>
      </c>
      <c r="F119" s="818"/>
      <c r="G119" s="796" t="s">
        <v>3392</v>
      </c>
      <c r="H119" s="796"/>
      <c r="I119" s="796" t="s">
        <v>3393</v>
      </c>
      <c r="J119" s="796" t="s">
        <v>3394</v>
      </c>
      <c r="K119" s="821"/>
      <c r="L119" s="821"/>
      <c r="M119" s="821"/>
      <c r="N119" s="821">
        <f>M119*D119</f>
        <v>0</v>
      </c>
      <c r="O119" s="795"/>
      <c r="P119" s="795"/>
      <c r="Q119" s="796"/>
      <c r="R119" s="796"/>
    </row>
    <row r="120" spans="1:20">
      <c r="B120" s="863" t="s">
        <v>3492</v>
      </c>
      <c r="C120" s="864" t="s">
        <v>3493</v>
      </c>
      <c r="D120" s="796">
        <v>4</v>
      </c>
      <c r="E120" s="796" t="s">
        <v>62</v>
      </c>
      <c r="G120" s="796" t="s">
        <v>3494</v>
      </c>
      <c r="H120" s="796" t="s">
        <v>3389</v>
      </c>
      <c r="I120" s="796" t="s">
        <v>3390</v>
      </c>
      <c r="K120" s="821"/>
      <c r="L120" s="821">
        <f>K120*D120</f>
        <v>0</v>
      </c>
      <c r="M120" s="821"/>
      <c r="N120" s="821"/>
    </row>
    <row r="121" spans="1:20" ht="12.75" customHeight="1">
      <c r="D121" s="796">
        <v>2</v>
      </c>
      <c r="E121" s="796" t="s">
        <v>62</v>
      </c>
      <c r="G121" s="796" t="s">
        <v>3495</v>
      </c>
      <c r="I121" s="796" t="s">
        <v>3393</v>
      </c>
      <c r="J121" s="796" t="s">
        <v>3394</v>
      </c>
      <c r="K121" s="821"/>
      <c r="L121" s="821"/>
      <c r="M121" s="821"/>
      <c r="N121" s="821">
        <f t="shared" ref="N121:N122" si="21">M121*D121</f>
        <v>0</v>
      </c>
    </row>
    <row r="122" spans="1:20" ht="12.75" customHeight="1">
      <c r="A122" s="820"/>
      <c r="D122" s="796">
        <v>4</v>
      </c>
      <c r="E122" s="796" t="s">
        <v>62</v>
      </c>
      <c r="G122" s="796" t="s">
        <v>3392</v>
      </c>
      <c r="I122" s="796" t="s">
        <v>3393</v>
      </c>
      <c r="J122" s="796" t="s">
        <v>3394</v>
      </c>
      <c r="K122" s="821"/>
      <c r="L122" s="821"/>
      <c r="M122" s="821"/>
      <c r="N122" s="821">
        <f t="shared" si="21"/>
        <v>0</v>
      </c>
    </row>
    <row r="123" spans="1:20">
      <c r="B123" s="863" t="s">
        <v>3492</v>
      </c>
      <c r="C123" s="864" t="s">
        <v>3496</v>
      </c>
      <c r="D123" s="796">
        <v>1</v>
      </c>
      <c r="E123" s="796" t="s">
        <v>62</v>
      </c>
      <c r="G123" s="796" t="s">
        <v>3497</v>
      </c>
      <c r="H123" s="796" t="s">
        <v>3389</v>
      </c>
      <c r="I123" s="796" t="s">
        <v>3390</v>
      </c>
      <c r="K123" s="821"/>
      <c r="L123" s="821">
        <f>K123*D123</f>
        <v>0</v>
      </c>
      <c r="M123" s="821"/>
      <c r="N123" s="821"/>
    </row>
    <row r="124" spans="1:20" ht="12.75" customHeight="1">
      <c r="D124" s="796">
        <v>1</v>
      </c>
      <c r="E124" s="796" t="s">
        <v>62</v>
      </c>
      <c r="G124" s="796" t="s">
        <v>3495</v>
      </c>
      <c r="I124" s="796" t="s">
        <v>3393</v>
      </c>
      <c r="J124" s="796" t="s">
        <v>3394</v>
      </c>
      <c r="K124" s="821"/>
      <c r="L124" s="821"/>
      <c r="M124" s="821"/>
      <c r="N124" s="821">
        <f t="shared" ref="N124:N125" si="22">M124*D124</f>
        <v>0</v>
      </c>
    </row>
    <row r="125" spans="1:20" ht="12.75" customHeight="1">
      <c r="A125" s="820"/>
      <c r="D125" s="796">
        <v>1</v>
      </c>
      <c r="E125" s="796" t="s">
        <v>62</v>
      </c>
      <c r="G125" s="796" t="s">
        <v>3392</v>
      </c>
      <c r="I125" s="796" t="s">
        <v>3393</v>
      </c>
      <c r="J125" s="796" t="s">
        <v>3394</v>
      </c>
      <c r="K125" s="821"/>
      <c r="L125" s="821"/>
      <c r="M125" s="821"/>
      <c r="N125" s="821">
        <f t="shared" si="22"/>
        <v>0</v>
      </c>
    </row>
    <row r="126" spans="1:20" ht="25">
      <c r="B126" s="863" t="s">
        <v>3492</v>
      </c>
      <c r="C126" s="864" t="s">
        <v>3498</v>
      </c>
      <c r="D126" s="796">
        <v>4</v>
      </c>
      <c r="E126" s="796" t="s">
        <v>62</v>
      </c>
      <c r="G126" s="796" t="s">
        <v>3499</v>
      </c>
      <c r="H126" s="796" t="s">
        <v>3389</v>
      </c>
      <c r="I126" s="796" t="s">
        <v>3390</v>
      </c>
      <c r="K126" s="821"/>
      <c r="L126" s="821">
        <f>K126*D126</f>
        <v>0</v>
      </c>
      <c r="M126" s="821"/>
      <c r="N126" s="821"/>
    </row>
    <row r="127" spans="1:20" s="820" customFormat="1">
      <c r="B127" s="796"/>
      <c r="C127" s="796"/>
      <c r="D127" s="796">
        <v>4</v>
      </c>
      <c r="E127" s="796" t="s">
        <v>62</v>
      </c>
      <c r="F127" s="818"/>
      <c r="G127" s="796" t="s">
        <v>3392</v>
      </c>
      <c r="H127" s="796"/>
      <c r="I127" s="796" t="s">
        <v>3393</v>
      </c>
      <c r="J127" s="796" t="s">
        <v>3394</v>
      </c>
      <c r="K127" s="821"/>
      <c r="L127" s="821"/>
      <c r="M127" s="821"/>
      <c r="N127" s="821">
        <f>M127*D127</f>
        <v>0</v>
      </c>
      <c r="O127" s="795"/>
      <c r="P127" s="795"/>
      <c r="Q127" s="796"/>
      <c r="R127" s="796"/>
    </row>
    <row r="128" spans="1:20" ht="12.75" customHeight="1">
      <c r="B128" s="863" t="s">
        <v>3492</v>
      </c>
      <c r="C128" s="796" t="s">
        <v>3500</v>
      </c>
      <c r="D128" s="796">
        <v>1</v>
      </c>
      <c r="E128" s="796" t="s">
        <v>62</v>
      </c>
      <c r="G128" s="796" t="s">
        <v>3501</v>
      </c>
      <c r="I128" s="867" t="s">
        <v>3502</v>
      </c>
      <c r="K128" s="821"/>
      <c r="L128" s="821"/>
      <c r="M128" s="821"/>
      <c r="N128" s="821"/>
    </row>
    <row r="129" spans="1:18" ht="12.75" customHeight="1">
      <c r="A129" s="795"/>
      <c r="B129" s="863"/>
      <c r="D129" s="796">
        <v>1</v>
      </c>
      <c r="E129" s="796" t="s">
        <v>62</v>
      </c>
      <c r="G129" s="796" t="s">
        <v>3503</v>
      </c>
      <c r="I129" s="796" t="s">
        <v>3393</v>
      </c>
      <c r="J129" s="796" t="s">
        <v>3394</v>
      </c>
      <c r="K129" s="821"/>
      <c r="L129" s="821"/>
      <c r="M129" s="821"/>
      <c r="N129" s="821">
        <f>M129*D129</f>
        <v>0</v>
      </c>
      <c r="R129" s="820"/>
    </row>
    <row r="130" spans="1:18">
      <c r="B130" s="863" t="s">
        <v>3492</v>
      </c>
      <c r="C130" s="864" t="s">
        <v>3504</v>
      </c>
      <c r="D130" s="796">
        <v>2</v>
      </c>
      <c r="E130" s="796" t="s">
        <v>62</v>
      </c>
      <c r="G130" s="796" t="s">
        <v>3505</v>
      </c>
      <c r="H130" s="796" t="s">
        <v>3389</v>
      </c>
      <c r="I130" s="796" t="s">
        <v>3390</v>
      </c>
      <c r="K130" s="821"/>
      <c r="L130" s="821">
        <f t="shared" ref="L130:L131" si="23">K130*D130</f>
        <v>0</v>
      </c>
      <c r="M130" s="821"/>
      <c r="N130" s="821"/>
    </row>
    <row r="131" spans="1:18" ht="12.75" customHeight="1">
      <c r="D131" s="796">
        <v>2</v>
      </c>
      <c r="E131" s="796" t="s">
        <v>62</v>
      </c>
      <c r="G131" s="796" t="s">
        <v>3506</v>
      </c>
      <c r="H131" s="796" t="s">
        <v>3389</v>
      </c>
      <c r="I131" s="796" t="s">
        <v>3390</v>
      </c>
      <c r="K131" s="821"/>
      <c r="L131" s="821">
        <f t="shared" si="23"/>
        <v>0</v>
      </c>
      <c r="M131" s="821"/>
      <c r="N131" s="821"/>
    </row>
    <row r="132" spans="1:18" s="820" customFormat="1">
      <c r="B132" s="796"/>
      <c r="C132" s="796"/>
      <c r="D132" s="796">
        <v>2</v>
      </c>
      <c r="E132" s="796" t="s">
        <v>62</v>
      </c>
      <c r="F132" s="818"/>
      <c r="G132" s="796" t="s">
        <v>3392</v>
      </c>
      <c r="H132" s="796"/>
      <c r="I132" s="796" t="s">
        <v>3393</v>
      </c>
      <c r="J132" s="796" t="s">
        <v>3394</v>
      </c>
      <c r="K132" s="821"/>
      <c r="L132" s="821"/>
      <c r="M132" s="821"/>
      <c r="N132" s="821">
        <f>M132*D132</f>
        <v>0</v>
      </c>
      <c r="O132" s="795"/>
      <c r="P132" s="795"/>
      <c r="Q132" s="796"/>
      <c r="R132" s="796"/>
    </row>
    <row r="133" spans="1:18">
      <c r="B133" s="863" t="s">
        <v>3492</v>
      </c>
      <c r="C133" s="864" t="s">
        <v>3507</v>
      </c>
      <c r="D133" s="796">
        <v>2</v>
      </c>
      <c r="E133" s="796" t="s">
        <v>62</v>
      </c>
      <c r="G133" s="796" t="s">
        <v>3508</v>
      </c>
      <c r="H133" s="796" t="s">
        <v>3389</v>
      </c>
      <c r="I133" s="796" t="s">
        <v>3390</v>
      </c>
      <c r="K133" s="821"/>
      <c r="L133" s="821">
        <f>K133*D133</f>
        <v>0</v>
      </c>
      <c r="M133" s="821"/>
      <c r="N133" s="821"/>
    </row>
    <row r="134" spans="1:18" s="820" customFormat="1">
      <c r="B134" s="796"/>
      <c r="C134" s="796"/>
      <c r="D134" s="796">
        <v>2</v>
      </c>
      <c r="E134" s="796" t="s">
        <v>62</v>
      </c>
      <c r="F134" s="818"/>
      <c r="G134" s="796" t="s">
        <v>3392</v>
      </c>
      <c r="H134" s="796"/>
      <c r="I134" s="796" t="s">
        <v>3393</v>
      </c>
      <c r="J134" s="796" t="s">
        <v>3394</v>
      </c>
      <c r="K134" s="821"/>
      <c r="L134" s="821"/>
      <c r="M134" s="821"/>
      <c r="N134" s="821">
        <f>M134*D134</f>
        <v>0</v>
      </c>
      <c r="O134" s="795"/>
      <c r="P134" s="795"/>
      <c r="Q134" s="796"/>
      <c r="R134" s="796"/>
    </row>
    <row r="135" spans="1:18" ht="12.75" customHeight="1">
      <c r="B135" s="863" t="s">
        <v>3492</v>
      </c>
      <c r="C135" s="796" t="s">
        <v>3509</v>
      </c>
      <c r="D135" s="796">
        <v>1</v>
      </c>
      <c r="E135" s="796" t="s">
        <v>62</v>
      </c>
      <c r="F135" s="866"/>
      <c r="G135" s="796" t="s">
        <v>3510</v>
      </c>
      <c r="H135" s="796" t="s">
        <v>3389</v>
      </c>
      <c r="I135" s="796" t="s">
        <v>3390</v>
      </c>
      <c r="K135" s="821"/>
      <c r="L135" s="821">
        <f t="shared" ref="L135:L137" si="24">K135*D135</f>
        <v>0</v>
      </c>
      <c r="M135" s="821"/>
      <c r="N135" s="821"/>
    </row>
    <row r="136" spans="1:18" ht="12.75" customHeight="1">
      <c r="D136" s="796">
        <v>1</v>
      </c>
      <c r="E136" s="796" t="s">
        <v>62</v>
      </c>
      <c r="F136" s="866"/>
      <c r="G136" s="796" t="s">
        <v>3511</v>
      </c>
      <c r="H136" s="796" t="s">
        <v>3389</v>
      </c>
      <c r="I136" s="796" t="s">
        <v>3390</v>
      </c>
      <c r="K136" s="821"/>
      <c r="L136" s="821">
        <f t="shared" si="24"/>
        <v>0</v>
      </c>
      <c r="M136" s="821"/>
      <c r="N136" s="821"/>
    </row>
    <row r="137" spans="1:18" ht="12.75" customHeight="1">
      <c r="D137" s="796">
        <v>1</v>
      </c>
      <c r="E137" s="796" t="s">
        <v>62</v>
      </c>
      <c r="F137" s="866"/>
      <c r="G137" s="796" t="s">
        <v>3512</v>
      </c>
      <c r="H137" s="796" t="s">
        <v>3389</v>
      </c>
      <c r="I137" s="796" t="s">
        <v>3390</v>
      </c>
      <c r="K137" s="821"/>
      <c r="L137" s="821">
        <f t="shared" si="24"/>
        <v>0</v>
      </c>
      <c r="M137" s="821"/>
      <c r="N137" s="821"/>
    </row>
    <row r="138" spans="1:18" ht="12.75" customHeight="1">
      <c r="D138" s="796">
        <v>1</v>
      </c>
      <c r="E138" s="796" t="s">
        <v>62</v>
      </c>
      <c r="G138" s="796" t="s">
        <v>3439</v>
      </c>
      <c r="I138" s="796" t="s">
        <v>3393</v>
      </c>
      <c r="J138" s="796" t="s">
        <v>3394</v>
      </c>
      <c r="K138" s="821"/>
      <c r="L138" s="821"/>
      <c r="M138" s="821"/>
      <c r="N138" s="821">
        <f>M138*D138</f>
        <v>0</v>
      </c>
    </row>
    <row r="139" spans="1:18" ht="13">
      <c r="B139" s="863" t="s">
        <v>3492</v>
      </c>
      <c r="C139" s="864" t="s">
        <v>3513</v>
      </c>
      <c r="D139" s="796">
        <v>2</v>
      </c>
      <c r="E139" s="796" t="s">
        <v>62</v>
      </c>
      <c r="G139" s="796" t="s">
        <v>3514</v>
      </c>
      <c r="I139" s="867" t="s">
        <v>3502</v>
      </c>
      <c r="K139" s="821"/>
      <c r="L139" s="821"/>
      <c r="M139" s="821"/>
      <c r="N139" s="821"/>
    </row>
    <row r="140" spans="1:18" ht="13">
      <c r="B140" s="863" t="s">
        <v>3492</v>
      </c>
      <c r="C140" s="864" t="s">
        <v>3515</v>
      </c>
      <c r="D140" s="796">
        <v>2</v>
      </c>
      <c r="E140" s="796" t="s">
        <v>62</v>
      </c>
      <c r="G140" s="796" t="s">
        <v>3516</v>
      </c>
      <c r="I140" s="867" t="s">
        <v>3502</v>
      </c>
      <c r="K140" s="821"/>
      <c r="L140" s="821"/>
      <c r="M140" s="821"/>
      <c r="N140" s="821"/>
    </row>
    <row r="141" spans="1:18" ht="12.75" customHeight="1">
      <c r="A141" s="795"/>
      <c r="B141" s="863"/>
      <c r="D141" s="796">
        <v>4</v>
      </c>
      <c r="E141" s="796" t="s">
        <v>62</v>
      </c>
      <c r="G141" s="796" t="s">
        <v>3517</v>
      </c>
      <c r="I141" s="796" t="s">
        <v>3393</v>
      </c>
      <c r="J141" s="796" t="s">
        <v>3394</v>
      </c>
      <c r="K141" s="821"/>
      <c r="L141" s="821"/>
      <c r="M141" s="821"/>
      <c r="N141" s="821">
        <f>M141*D141</f>
        <v>0</v>
      </c>
      <c r="R141" s="820"/>
    </row>
    <row r="142" spans="1:18" ht="25">
      <c r="A142" s="795"/>
      <c r="B142" s="863" t="s">
        <v>3492</v>
      </c>
      <c r="C142" s="864" t="s">
        <v>3518</v>
      </c>
      <c r="D142" s="796">
        <v>4</v>
      </c>
      <c r="E142" s="796" t="s">
        <v>62</v>
      </c>
      <c r="G142" s="796" t="s">
        <v>3519</v>
      </c>
      <c r="H142" s="796" t="s">
        <v>3389</v>
      </c>
      <c r="I142" s="796" t="s">
        <v>3390</v>
      </c>
      <c r="K142" s="821"/>
      <c r="L142" s="821">
        <f>K142*D142</f>
        <v>0</v>
      </c>
      <c r="M142" s="821"/>
      <c r="N142" s="821"/>
      <c r="R142" s="820"/>
    </row>
    <row r="143" spans="1:18" ht="12.75" customHeight="1">
      <c r="A143" s="795"/>
      <c r="D143" s="796">
        <v>4</v>
      </c>
      <c r="E143" s="796" t="s">
        <v>62</v>
      </c>
      <c r="G143" s="796" t="s">
        <v>3392</v>
      </c>
      <c r="I143" s="796" t="s">
        <v>3393</v>
      </c>
      <c r="J143" s="796" t="s">
        <v>3394</v>
      </c>
      <c r="K143" s="821"/>
      <c r="L143" s="821"/>
      <c r="M143" s="821"/>
      <c r="N143" s="821">
        <f t="shared" ref="N143:N144" si="25">M143*D143</f>
        <v>0</v>
      </c>
      <c r="R143" s="820"/>
    </row>
    <row r="144" spans="1:18" ht="12.75" customHeight="1">
      <c r="A144" s="820"/>
      <c r="B144" s="863" t="s">
        <v>3492</v>
      </c>
      <c r="C144" s="796" t="s">
        <v>3520</v>
      </c>
      <c r="D144" s="796">
        <v>1</v>
      </c>
      <c r="E144" s="796" t="s">
        <v>62</v>
      </c>
      <c r="G144" s="796" t="s">
        <v>3521</v>
      </c>
      <c r="I144" s="796" t="s">
        <v>3393</v>
      </c>
      <c r="J144" s="796" t="s">
        <v>3394</v>
      </c>
      <c r="K144" s="821"/>
      <c r="L144" s="821"/>
      <c r="M144" s="821"/>
      <c r="N144" s="821">
        <f t="shared" si="25"/>
        <v>0</v>
      </c>
    </row>
    <row r="145" spans="1:20">
      <c r="B145" s="863" t="s">
        <v>3492</v>
      </c>
      <c r="C145" s="864" t="s">
        <v>3522</v>
      </c>
      <c r="D145" s="796">
        <v>3</v>
      </c>
      <c r="E145" s="796" t="s">
        <v>62</v>
      </c>
      <c r="G145" s="796" t="s">
        <v>3407</v>
      </c>
      <c r="H145" s="796" t="s">
        <v>3389</v>
      </c>
      <c r="I145" s="796" t="s">
        <v>3390</v>
      </c>
      <c r="K145" s="821"/>
      <c r="L145" s="821">
        <f>K145*D145</f>
        <v>0</v>
      </c>
      <c r="M145" s="821"/>
      <c r="N145" s="821"/>
    </row>
    <row r="146" spans="1:20" s="820" customFormat="1">
      <c r="B146" s="796"/>
      <c r="C146" s="796"/>
      <c r="D146" s="796">
        <v>3</v>
      </c>
      <c r="E146" s="796" t="s">
        <v>62</v>
      </c>
      <c r="F146" s="818"/>
      <c r="G146" s="796" t="s">
        <v>3392</v>
      </c>
      <c r="H146" s="796"/>
      <c r="I146" s="796" t="s">
        <v>3393</v>
      </c>
      <c r="J146" s="796" t="s">
        <v>3394</v>
      </c>
      <c r="K146" s="821"/>
      <c r="L146" s="821"/>
      <c r="M146" s="821"/>
      <c r="N146" s="821">
        <f>M146*D146</f>
        <v>0</v>
      </c>
      <c r="O146" s="795"/>
      <c r="P146" s="795"/>
      <c r="Q146" s="796"/>
      <c r="R146" s="796"/>
    </row>
    <row r="147" spans="1:20" ht="13">
      <c r="B147" s="863" t="s">
        <v>3492</v>
      </c>
      <c r="C147" s="796" t="s">
        <v>3523</v>
      </c>
      <c r="D147" s="796">
        <v>10</v>
      </c>
      <c r="E147" s="796" t="s">
        <v>62</v>
      </c>
      <c r="G147" s="796" t="s">
        <v>3524</v>
      </c>
      <c r="I147" s="867" t="s">
        <v>3502</v>
      </c>
      <c r="K147" s="821"/>
      <c r="L147" s="821"/>
      <c r="M147" s="821"/>
      <c r="N147" s="821"/>
    </row>
    <row r="148" spans="1:20" ht="12.75" customHeight="1">
      <c r="A148" s="820"/>
      <c r="B148" s="863"/>
      <c r="D148" s="796">
        <v>10</v>
      </c>
      <c r="E148" s="796" t="s">
        <v>62</v>
      </c>
      <c r="G148" s="796" t="s">
        <v>3419</v>
      </c>
      <c r="I148" s="796" t="s">
        <v>3393</v>
      </c>
      <c r="J148" s="796" t="s">
        <v>3394</v>
      </c>
      <c r="K148" s="821"/>
      <c r="L148" s="821"/>
      <c r="M148" s="821"/>
      <c r="N148" s="821">
        <f>M148*D148</f>
        <v>0</v>
      </c>
    </row>
    <row r="149" spans="1:20" ht="13">
      <c r="B149" s="863" t="s">
        <v>3492</v>
      </c>
      <c r="C149" s="796" t="s">
        <v>3525</v>
      </c>
      <c r="D149" s="796">
        <v>3</v>
      </c>
      <c r="E149" s="796" t="s">
        <v>62</v>
      </c>
      <c r="G149" s="796" t="s">
        <v>3526</v>
      </c>
      <c r="I149" s="867" t="s">
        <v>3502</v>
      </c>
      <c r="K149" s="821"/>
      <c r="L149" s="821"/>
      <c r="M149" s="821"/>
      <c r="N149" s="821"/>
    </row>
    <row r="150" spans="1:20" ht="12.75" customHeight="1">
      <c r="A150" s="820"/>
      <c r="B150" s="863" t="s">
        <v>3492</v>
      </c>
      <c r="C150" s="796" t="s">
        <v>3525</v>
      </c>
      <c r="D150" s="796">
        <v>3</v>
      </c>
      <c r="E150" s="796" t="s">
        <v>62</v>
      </c>
      <c r="G150" s="796" t="s">
        <v>3419</v>
      </c>
      <c r="I150" s="796" t="s">
        <v>3393</v>
      </c>
      <c r="J150" s="796" t="s">
        <v>3394</v>
      </c>
      <c r="K150" s="821"/>
      <c r="L150" s="821"/>
      <c r="M150" s="821"/>
      <c r="N150" s="821">
        <f>M150*D150</f>
        <v>0</v>
      </c>
    </row>
    <row r="151" spans="1:20" ht="13">
      <c r="B151" s="861" t="s">
        <v>3527</v>
      </c>
      <c r="C151" s="862"/>
      <c r="K151" s="821"/>
      <c r="L151" s="821"/>
      <c r="M151" s="821"/>
      <c r="N151" s="821"/>
      <c r="Q151" s="850"/>
      <c r="R151" s="820"/>
      <c r="S151" s="820"/>
      <c r="T151" s="820"/>
    </row>
    <row r="152" spans="1:20">
      <c r="B152" s="863" t="s">
        <v>3528</v>
      </c>
      <c r="C152" s="864" t="s">
        <v>3529</v>
      </c>
      <c r="D152" s="796">
        <v>2</v>
      </c>
      <c r="E152" s="796" t="s">
        <v>62</v>
      </c>
      <c r="G152" s="796" t="s">
        <v>3530</v>
      </c>
      <c r="H152" s="796" t="s">
        <v>3389</v>
      </c>
      <c r="I152" s="796" t="s">
        <v>3390</v>
      </c>
      <c r="K152" s="821"/>
      <c r="L152" s="821">
        <f>K152*D152</f>
        <v>0</v>
      </c>
      <c r="M152" s="821"/>
      <c r="N152" s="821"/>
    </row>
    <row r="153" spans="1:20" ht="12.75" customHeight="1">
      <c r="D153" s="796">
        <v>2</v>
      </c>
      <c r="E153" s="796" t="s">
        <v>62</v>
      </c>
      <c r="G153" s="796" t="s">
        <v>3495</v>
      </c>
      <c r="I153" s="796" t="s">
        <v>3393</v>
      </c>
      <c r="J153" s="796" t="s">
        <v>3394</v>
      </c>
      <c r="K153" s="821"/>
      <c r="L153" s="821"/>
      <c r="M153" s="821"/>
      <c r="N153" s="821">
        <f t="shared" ref="N153:N154" si="26">M153*D153</f>
        <v>0</v>
      </c>
    </row>
    <row r="154" spans="1:20" ht="12.75" customHeight="1">
      <c r="A154" s="820"/>
      <c r="D154" s="796">
        <v>2</v>
      </c>
      <c r="E154" s="796" t="s">
        <v>62</v>
      </c>
      <c r="G154" s="796" t="s">
        <v>3392</v>
      </c>
      <c r="I154" s="796" t="s">
        <v>3393</v>
      </c>
      <c r="J154" s="796" t="s">
        <v>3394</v>
      </c>
      <c r="K154" s="821"/>
      <c r="L154" s="821"/>
      <c r="M154" s="821"/>
      <c r="N154" s="821">
        <f t="shared" si="26"/>
        <v>0</v>
      </c>
    </row>
    <row r="155" spans="1:20">
      <c r="B155" s="863" t="s">
        <v>3528</v>
      </c>
      <c r="C155" s="864" t="s">
        <v>3531</v>
      </c>
      <c r="D155" s="796">
        <v>1</v>
      </c>
      <c r="E155" s="796" t="s">
        <v>62</v>
      </c>
      <c r="G155" s="796" t="s">
        <v>3497</v>
      </c>
      <c r="H155" s="796" t="s">
        <v>3389</v>
      </c>
      <c r="I155" s="796" t="s">
        <v>3390</v>
      </c>
      <c r="K155" s="821"/>
      <c r="L155" s="821">
        <f>K155*D155</f>
        <v>0</v>
      </c>
      <c r="M155" s="821"/>
      <c r="N155" s="821"/>
    </row>
    <row r="156" spans="1:20" ht="12.75" customHeight="1">
      <c r="D156" s="796">
        <v>1</v>
      </c>
      <c r="E156" s="796" t="s">
        <v>62</v>
      </c>
      <c r="G156" s="796" t="s">
        <v>3495</v>
      </c>
      <c r="I156" s="796" t="s">
        <v>3393</v>
      </c>
      <c r="J156" s="796" t="s">
        <v>3394</v>
      </c>
      <c r="K156" s="821"/>
      <c r="L156" s="821"/>
      <c r="M156" s="821"/>
      <c r="N156" s="821">
        <f t="shared" ref="N156:N157" si="27">M156*D156</f>
        <v>0</v>
      </c>
    </row>
    <row r="157" spans="1:20" ht="12.75" customHeight="1">
      <c r="A157" s="820"/>
      <c r="D157" s="796">
        <v>1</v>
      </c>
      <c r="E157" s="796" t="s">
        <v>62</v>
      </c>
      <c r="G157" s="796" t="s">
        <v>3392</v>
      </c>
      <c r="I157" s="796" t="s">
        <v>3393</v>
      </c>
      <c r="J157" s="796" t="s">
        <v>3394</v>
      </c>
      <c r="K157" s="821"/>
      <c r="L157" s="821"/>
      <c r="M157" s="821"/>
      <c r="N157" s="821">
        <f t="shared" si="27"/>
        <v>0</v>
      </c>
    </row>
    <row r="158" spans="1:20" ht="25">
      <c r="B158" s="863" t="s">
        <v>3528</v>
      </c>
      <c r="C158" s="864" t="s">
        <v>3532</v>
      </c>
      <c r="D158" s="796">
        <v>4</v>
      </c>
      <c r="E158" s="796" t="s">
        <v>62</v>
      </c>
      <c r="G158" s="796" t="s">
        <v>3499</v>
      </c>
      <c r="H158" s="796" t="s">
        <v>3389</v>
      </c>
      <c r="I158" s="796" t="s">
        <v>3390</v>
      </c>
      <c r="K158" s="821"/>
      <c r="L158" s="821">
        <f>K158*D158</f>
        <v>0</v>
      </c>
      <c r="M158" s="821"/>
      <c r="N158" s="821"/>
    </row>
    <row r="159" spans="1:20" s="820" customFormat="1">
      <c r="B159" s="796"/>
      <c r="C159" s="796"/>
      <c r="D159" s="796">
        <v>4</v>
      </c>
      <c r="E159" s="796" t="s">
        <v>62</v>
      </c>
      <c r="F159" s="818"/>
      <c r="G159" s="796" t="s">
        <v>3392</v>
      </c>
      <c r="H159" s="796"/>
      <c r="I159" s="796" t="s">
        <v>3393</v>
      </c>
      <c r="J159" s="796" t="s">
        <v>3394</v>
      </c>
      <c r="K159" s="821"/>
      <c r="L159" s="821"/>
      <c r="M159" s="821"/>
      <c r="N159" s="821">
        <f>M159*D159</f>
        <v>0</v>
      </c>
      <c r="O159" s="795"/>
      <c r="P159" s="795"/>
      <c r="Q159" s="796"/>
      <c r="R159" s="796"/>
    </row>
    <row r="160" spans="1:20">
      <c r="B160" s="863" t="s">
        <v>3528</v>
      </c>
      <c r="C160" s="864" t="s">
        <v>3533</v>
      </c>
      <c r="D160" s="796">
        <v>3</v>
      </c>
      <c r="E160" s="796" t="s">
        <v>62</v>
      </c>
      <c r="G160" s="796" t="s">
        <v>3534</v>
      </c>
      <c r="H160" s="796" t="s">
        <v>3389</v>
      </c>
      <c r="I160" s="796" t="s">
        <v>3390</v>
      </c>
      <c r="K160" s="821"/>
      <c r="L160" s="821">
        <f t="shared" ref="L160:L161" si="28">K160*D160</f>
        <v>0</v>
      </c>
      <c r="M160" s="821"/>
      <c r="N160" s="821"/>
    </row>
    <row r="161" spans="1:19" ht="12.75" customHeight="1">
      <c r="D161" s="796">
        <v>3</v>
      </c>
      <c r="E161" s="796" t="s">
        <v>62</v>
      </c>
      <c r="G161" s="796" t="s">
        <v>3506</v>
      </c>
      <c r="H161" s="796" t="s">
        <v>3389</v>
      </c>
      <c r="I161" s="796" t="s">
        <v>3390</v>
      </c>
      <c r="K161" s="821"/>
      <c r="L161" s="821">
        <f t="shared" si="28"/>
        <v>0</v>
      </c>
      <c r="M161" s="821"/>
      <c r="N161" s="821"/>
    </row>
    <row r="162" spans="1:19" s="820" customFormat="1">
      <c r="B162" s="796"/>
      <c r="C162" s="796"/>
      <c r="D162" s="796">
        <v>3</v>
      </c>
      <c r="E162" s="796" t="s">
        <v>62</v>
      </c>
      <c r="F162" s="818"/>
      <c r="G162" s="796" t="s">
        <v>3392</v>
      </c>
      <c r="H162" s="796"/>
      <c r="I162" s="796" t="s">
        <v>3393</v>
      </c>
      <c r="J162" s="796" t="s">
        <v>3394</v>
      </c>
      <c r="K162" s="821"/>
      <c r="L162" s="821"/>
      <c r="M162" s="821"/>
      <c r="N162" s="821">
        <f>M162*D162</f>
        <v>0</v>
      </c>
      <c r="O162" s="795"/>
      <c r="P162" s="795"/>
      <c r="Q162" s="796"/>
      <c r="R162" s="796"/>
    </row>
    <row r="163" spans="1:19" ht="12.75" customHeight="1">
      <c r="A163" s="882"/>
      <c r="B163" s="863" t="s">
        <v>3528</v>
      </c>
      <c r="C163" s="796" t="s">
        <v>3535</v>
      </c>
      <c r="D163" s="796">
        <v>1</v>
      </c>
      <c r="E163" s="796" t="s">
        <v>62</v>
      </c>
      <c r="G163" s="796" t="s">
        <v>3536</v>
      </c>
      <c r="H163" s="796" t="s">
        <v>3389</v>
      </c>
      <c r="I163" s="796" t="s">
        <v>3390</v>
      </c>
      <c r="K163" s="821"/>
      <c r="L163" s="821">
        <f>K163*D163</f>
        <v>0</v>
      </c>
      <c r="M163" s="821"/>
      <c r="N163" s="821"/>
      <c r="S163" s="892"/>
    </row>
    <row r="164" spans="1:19" ht="12.75" customHeight="1">
      <c r="A164" s="882"/>
      <c r="D164" s="796">
        <v>1</v>
      </c>
      <c r="E164" s="796" t="s">
        <v>62</v>
      </c>
      <c r="G164" s="796" t="s">
        <v>3537</v>
      </c>
      <c r="I164" s="796" t="s">
        <v>3393</v>
      </c>
      <c r="J164" s="796" t="s">
        <v>3394</v>
      </c>
      <c r="K164" s="821"/>
      <c r="L164" s="821"/>
      <c r="M164" s="821"/>
      <c r="N164" s="821">
        <f t="shared" ref="N164:N165" si="29">M164*D164</f>
        <v>0</v>
      </c>
      <c r="S164" s="892"/>
    </row>
    <row r="165" spans="1:19" ht="12.75" customHeight="1">
      <c r="A165" s="882"/>
      <c r="D165" s="796">
        <v>1</v>
      </c>
      <c r="E165" s="796" t="s">
        <v>62</v>
      </c>
      <c r="G165" s="796" t="s">
        <v>3392</v>
      </c>
      <c r="I165" s="796" t="s">
        <v>3393</v>
      </c>
      <c r="J165" s="796" t="s">
        <v>3394</v>
      </c>
      <c r="K165" s="821"/>
      <c r="L165" s="821"/>
      <c r="M165" s="821"/>
      <c r="N165" s="821">
        <f t="shared" si="29"/>
        <v>0</v>
      </c>
      <c r="S165" s="892"/>
    </row>
    <row r="166" spans="1:19" ht="12.75" customHeight="1">
      <c r="A166" s="882"/>
      <c r="B166" s="863" t="s">
        <v>3528</v>
      </c>
      <c r="C166" s="796" t="s">
        <v>3538</v>
      </c>
      <c r="D166" s="796">
        <v>1</v>
      </c>
      <c r="E166" s="796" t="s">
        <v>62</v>
      </c>
      <c r="G166" s="796" t="s">
        <v>3430</v>
      </c>
      <c r="H166" s="796" t="s">
        <v>3389</v>
      </c>
      <c r="I166" s="796" t="s">
        <v>3390</v>
      </c>
      <c r="K166" s="821"/>
      <c r="L166" s="821">
        <f>K166*D166</f>
        <v>0</v>
      </c>
      <c r="M166" s="821"/>
      <c r="N166" s="821"/>
      <c r="S166" s="892"/>
    </row>
    <row r="167" spans="1:19" ht="12.75" customHeight="1">
      <c r="A167" s="882"/>
      <c r="D167" s="796">
        <v>1</v>
      </c>
      <c r="E167" s="796" t="s">
        <v>62</v>
      </c>
      <c r="G167" s="796" t="s">
        <v>3392</v>
      </c>
      <c r="I167" s="796" t="s">
        <v>3393</v>
      </c>
      <c r="J167" s="796" t="s">
        <v>3394</v>
      </c>
      <c r="K167" s="821"/>
      <c r="L167" s="821"/>
      <c r="M167" s="821"/>
      <c r="N167" s="821">
        <f>M167*D167</f>
        <v>0</v>
      </c>
      <c r="S167" s="892"/>
    </row>
    <row r="168" spans="1:19" ht="12.75" customHeight="1">
      <c r="B168" s="863" t="s">
        <v>3528</v>
      </c>
      <c r="C168" s="796" t="s">
        <v>3539</v>
      </c>
      <c r="D168" s="796">
        <v>1</v>
      </c>
      <c r="E168" s="796" t="s">
        <v>62</v>
      </c>
      <c r="F168" s="866"/>
      <c r="G168" s="796" t="s">
        <v>3540</v>
      </c>
      <c r="H168" s="796" t="s">
        <v>3389</v>
      </c>
      <c r="I168" s="796" t="s">
        <v>3390</v>
      </c>
      <c r="K168" s="821"/>
      <c r="L168" s="821">
        <f t="shared" ref="L168:L169" si="30">K168*D168</f>
        <v>0</v>
      </c>
      <c r="M168" s="821"/>
      <c r="N168" s="821"/>
    </row>
    <row r="169" spans="1:19" ht="12.75" customHeight="1">
      <c r="D169" s="796">
        <v>1</v>
      </c>
      <c r="E169" s="796" t="s">
        <v>62</v>
      </c>
      <c r="F169" s="866"/>
      <c r="G169" s="796" t="s">
        <v>3438</v>
      </c>
      <c r="H169" s="796" t="s">
        <v>3389</v>
      </c>
      <c r="I169" s="796" t="s">
        <v>3390</v>
      </c>
      <c r="K169" s="821"/>
      <c r="L169" s="821">
        <f t="shared" si="30"/>
        <v>0</v>
      </c>
      <c r="M169" s="821"/>
      <c r="N169" s="821"/>
    </row>
    <row r="170" spans="1:19" ht="12.75" customHeight="1">
      <c r="D170" s="796">
        <v>1</v>
      </c>
      <c r="E170" s="796" t="s">
        <v>62</v>
      </c>
      <c r="G170" s="796" t="s">
        <v>3439</v>
      </c>
      <c r="I170" s="796" t="s">
        <v>3393</v>
      </c>
      <c r="J170" s="796" t="s">
        <v>3394</v>
      </c>
      <c r="K170" s="821"/>
      <c r="L170" s="821"/>
      <c r="M170" s="821"/>
      <c r="N170" s="821">
        <f>M170*D170</f>
        <v>0</v>
      </c>
    </row>
    <row r="171" spans="1:19" ht="12.75" customHeight="1">
      <c r="B171" s="863" t="s">
        <v>3528</v>
      </c>
      <c r="C171" s="796" t="s">
        <v>3509</v>
      </c>
      <c r="D171" s="796">
        <v>1</v>
      </c>
      <c r="E171" s="796" t="s">
        <v>62</v>
      </c>
      <c r="F171" s="866"/>
      <c r="G171" s="796" t="s">
        <v>3541</v>
      </c>
      <c r="H171" s="796" t="s">
        <v>3389</v>
      </c>
      <c r="I171" s="796" t="s">
        <v>3390</v>
      </c>
      <c r="K171" s="821"/>
      <c r="L171" s="821">
        <f t="shared" ref="L171:L172" si="31">K171*D171</f>
        <v>0</v>
      </c>
      <c r="M171" s="821"/>
      <c r="N171" s="821"/>
    </row>
    <row r="172" spans="1:19" ht="12.75" customHeight="1">
      <c r="D172" s="796">
        <v>1</v>
      </c>
      <c r="E172" s="796" t="s">
        <v>62</v>
      </c>
      <c r="F172" s="866"/>
      <c r="G172" s="796" t="s">
        <v>3542</v>
      </c>
      <c r="H172" s="796" t="s">
        <v>3389</v>
      </c>
      <c r="I172" s="796" t="s">
        <v>3390</v>
      </c>
      <c r="K172" s="821"/>
      <c r="L172" s="821">
        <f t="shared" si="31"/>
        <v>0</v>
      </c>
      <c r="M172" s="821"/>
      <c r="N172" s="821"/>
    </row>
    <row r="173" spans="1:19" ht="12.75" customHeight="1">
      <c r="D173" s="796">
        <v>1</v>
      </c>
      <c r="E173" s="796" t="s">
        <v>62</v>
      </c>
      <c r="G173" s="796" t="s">
        <v>3439</v>
      </c>
      <c r="I173" s="796" t="s">
        <v>3393</v>
      </c>
      <c r="J173" s="796" t="s">
        <v>3394</v>
      </c>
      <c r="K173" s="821"/>
      <c r="L173" s="821"/>
      <c r="M173" s="821"/>
      <c r="N173" s="821">
        <f t="shared" ref="N173:N176" si="32">M173*D173</f>
        <v>0</v>
      </c>
    </row>
    <row r="174" spans="1:19" ht="12.75" customHeight="1">
      <c r="A174" s="820"/>
      <c r="B174" s="863" t="s">
        <v>3528</v>
      </c>
      <c r="C174" s="796" t="s">
        <v>3543</v>
      </c>
      <c r="D174" s="796">
        <v>1</v>
      </c>
      <c r="E174" s="796" t="s">
        <v>62</v>
      </c>
      <c r="G174" s="796" t="s">
        <v>3421</v>
      </c>
      <c r="I174" s="796" t="s">
        <v>3393</v>
      </c>
      <c r="J174" s="796" t="s">
        <v>3394</v>
      </c>
      <c r="K174" s="821"/>
      <c r="L174" s="821"/>
      <c r="M174" s="821"/>
      <c r="N174" s="821">
        <f t="shared" si="32"/>
        <v>0</v>
      </c>
    </row>
    <row r="175" spans="1:19">
      <c r="A175" s="795"/>
      <c r="B175" s="863" t="s">
        <v>3528</v>
      </c>
      <c r="C175" s="864" t="s">
        <v>3544</v>
      </c>
      <c r="D175" s="796">
        <v>2</v>
      </c>
      <c r="E175" s="796" t="s">
        <v>62</v>
      </c>
      <c r="G175" s="796" t="s">
        <v>3545</v>
      </c>
      <c r="I175" s="796" t="s">
        <v>3393</v>
      </c>
      <c r="J175" s="796" t="s">
        <v>3394</v>
      </c>
      <c r="K175" s="821"/>
      <c r="L175" s="821"/>
      <c r="M175" s="821"/>
      <c r="N175" s="821">
        <f t="shared" si="32"/>
        <v>0</v>
      </c>
      <c r="R175" s="820"/>
    </row>
    <row r="176" spans="1:19" ht="12.75" customHeight="1">
      <c r="A176" s="795"/>
      <c r="B176" s="863"/>
      <c r="D176" s="796">
        <v>2</v>
      </c>
      <c r="E176" s="796" t="s">
        <v>62</v>
      </c>
      <c r="G176" s="796" t="s">
        <v>3517</v>
      </c>
      <c r="I176" s="796" t="s">
        <v>3393</v>
      </c>
      <c r="J176" s="796" t="s">
        <v>3394</v>
      </c>
      <c r="K176" s="821"/>
      <c r="L176" s="821"/>
      <c r="M176" s="821"/>
      <c r="N176" s="821">
        <f t="shared" si="32"/>
        <v>0</v>
      </c>
      <c r="R176" s="820"/>
    </row>
    <row r="177" spans="1:20">
      <c r="A177" s="795"/>
      <c r="B177" s="863" t="s">
        <v>3528</v>
      </c>
      <c r="C177" s="864" t="s">
        <v>3546</v>
      </c>
      <c r="D177" s="796">
        <v>2</v>
      </c>
      <c r="E177" s="796" t="s">
        <v>62</v>
      </c>
      <c r="G177" s="796" t="s">
        <v>3519</v>
      </c>
      <c r="H177" s="796" t="s">
        <v>3389</v>
      </c>
      <c r="I177" s="796" t="s">
        <v>3390</v>
      </c>
      <c r="K177" s="821"/>
      <c r="L177" s="821">
        <f>K177*D177</f>
        <v>0</v>
      </c>
      <c r="M177" s="821"/>
      <c r="N177" s="821"/>
      <c r="R177" s="820"/>
    </row>
    <row r="178" spans="1:20" ht="12.75" customHeight="1">
      <c r="A178" s="795"/>
      <c r="D178" s="796">
        <v>2</v>
      </c>
      <c r="E178" s="796" t="s">
        <v>62</v>
      </c>
      <c r="G178" s="796" t="s">
        <v>3392</v>
      </c>
      <c r="I178" s="796" t="s">
        <v>3393</v>
      </c>
      <c r="J178" s="796" t="s">
        <v>3394</v>
      </c>
      <c r="K178" s="821"/>
      <c r="L178" s="821"/>
      <c r="M178" s="821"/>
      <c r="N178" s="821">
        <f>M178*D178</f>
        <v>0</v>
      </c>
      <c r="R178" s="820"/>
    </row>
    <row r="179" spans="1:20" ht="13">
      <c r="B179" s="861" t="s">
        <v>3547</v>
      </c>
      <c r="C179" s="862"/>
      <c r="K179" s="821"/>
      <c r="L179" s="821"/>
      <c r="M179" s="821"/>
      <c r="N179" s="821"/>
      <c r="Q179" s="850"/>
      <c r="R179" s="820"/>
      <c r="S179" s="820"/>
      <c r="T179" s="820"/>
    </row>
    <row r="180" spans="1:20">
      <c r="B180" s="863" t="s">
        <v>3548</v>
      </c>
      <c r="C180" s="864" t="s">
        <v>3549</v>
      </c>
      <c r="D180" s="796">
        <v>1</v>
      </c>
      <c r="E180" s="796" t="s">
        <v>62</v>
      </c>
      <c r="G180" s="796" t="s">
        <v>3407</v>
      </c>
      <c r="H180" s="796" t="s">
        <v>3389</v>
      </c>
      <c r="I180" s="796" t="s">
        <v>3390</v>
      </c>
      <c r="K180" s="821"/>
      <c r="L180" s="821">
        <f>K180*D180</f>
        <v>0</v>
      </c>
      <c r="M180" s="821"/>
      <c r="N180" s="821"/>
    </row>
    <row r="181" spans="1:20" s="820" customFormat="1">
      <c r="B181" s="796"/>
      <c r="C181" s="796"/>
      <c r="D181" s="796">
        <v>1</v>
      </c>
      <c r="E181" s="796" t="s">
        <v>62</v>
      </c>
      <c r="F181" s="818"/>
      <c r="G181" s="796" t="s">
        <v>3392</v>
      </c>
      <c r="H181" s="796"/>
      <c r="I181" s="796" t="s">
        <v>3393</v>
      </c>
      <c r="J181" s="796" t="s">
        <v>3394</v>
      </c>
      <c r="K181" s="821"/>
      <c r="L181" s="821"/>
      <c r="M181" s="821"/>
      <c r="N181" s="821">
        <f>M181*D181</f>
        <v>0</v>
      </c>
      <c r="O181" s="795"/>
      <c r="P181" s="795"/>
      <c r="Q181" s="796"/>
      <c r="R181" s="796"/>
    </row>
    <row r="182" spans="1:20">
      <c r="B182" s="863" t="s">
        <v>3548</v>
      </c>
      <c r="C182" s="864" t="s">
        <v>3550</v>
      </c>
      <c r="D182" s="796">
        <v>1</v>
      </c>
      <c r="E182" s="796" t="s">
        <v>62</v>
      </c>
      <c r="G182" s="796" t="s">
        <v>3551</v>
      </c>
      <c r="H182" s="796" t="s">
        <v>3389</v>
      </c>
      <c r="I182" s="796" t="s">
        <v>3390</v>
      </c>
      <c r="K182" s="821"/>
      <c r="L182" s="821">
        <f>K182*D182</f>
        <v>0</v>
      </c>
      <c r="M182" s="821"/>
      <c r="N182" s="821"/>
    </row>
    <row r="183" spans="1:20" s="820" customFormat="1">
      <c r="B183" s="796"/>
      <c r="C183" s="796"/>
      <c r="D183" s="796">
        <v>1</v>
      </c>
      <c r="E183" s="796" t="s">
        <v>62</v>
      </c>
      <c r="F183" s="818"/>
      <c r="G183" s="796" t="s">
        <v>3392</v>
      </c>
      <c r="H183" s="796"/>
      <c r="I183" s="796" t="s">
        <v>3393</v>
      </c>
      <c r="J183" s="796" t="s">
        <v>3394</v>
      </c>
      <c r="K183" s="821"/>
      <c r="L183" s="821"/>
      <c r="M183" s="821"/>
      <c r="N183" s="821">
        <f t="shared" ref="N183:N185" si="33">M183*D183</f>
        <v>0</v>
      </c>
      <c r="O183" s="795"/>
      <c r="P183" s="795"/>
      <c r="Q183" s="796"/>
      <c r="R183" s="796"/>
    </row>
    <row r="184" spans="1:20" ht="12.75" customHeight="1">
      <c r="A184" s="795"/>
      <c r="B184" s="863" t="s">
        <v>3548</v>
      </c>
      <c r="C184" s="796" t="s">
        <v>3552</v>
      </c>
      <c r="D184" s="796">
        <v>1</v>
      </c>
      <c r="E184" s="796" t="s">
        <v>62</v>
      </c>
      <c r="G184" s="796" t="s">
        <v>3553</v>
      </c>
      <c r="I184" s="796" t="s">
        <v>3393</v>
      </c>
      <c r="J184" s="796" t="s">
        <v>3394</v>
      </c>
      <c r="K184" s="821"/>
      <c r="L184" s="821"/>
      <c r="M184" s="821"/>
      <c r="N184" s="821">
        <f t="shared" si="33"/>
        <v>0</v>
      </c>
      <c r="R184" s="820"/>
    </row>
    <row r="185" spans="1:20" ht="12.75" customHeight="1">
      <c r="A185" s="795"/>
      <c r="D185" s="796">
        <v>1</v>
      </c>
      <c r="E185" s="796" t="s">
        <v>62</v>
      </c>
      <c r="G185" s="796" t="s">
        <v>3554</v>
      </c>
      <c r="I185" s="796" t="s">
        <v>3393</v>
      </c>
      <c r="J185" s="796" t="s">
        <v>3394</v>
      </c>
      <c r="K185" s="821"/>
      <c r="L185" s="821"/>
      <c r="M185" s="821"/>
      <c r="N185" s="821">
        <f t="shared" si="33"/>
        <v>0</v>
      </c>
      <c r="R185" s="820"/>
    </row>
    <row r="186" spans="1:20" ht="13">
      <c r="B186" s="861" t="s">
        <v>3555</v>
      </c>
      <c r="C186" s="862"/>
      <c r="K186" s="821"/>
      <c r="L186" s="821"/>
      <c r="M186" s="821"/>
      <c r="N186" s="821"/>
      <c r="Q186" s="850"/>
      <c r="R186" s="820"/>
      <c r="S186" s="820"/>
      <c r="T186" s="820"/>
    </row>
    <row r="187" spans="1:20">
      <c r="B187" s="863" t="s">
        <v>3556</v>
      </c>
      <c r="C187" s="864" t="s">
        <v>3557</v>
      </c>
      <c r="D187" s="796">
        <v>1</v>
      </c>
      <c r="E187" s="796" t="s">
        <v>62</v>
      </c>
      <c r="G187" s="796" t="s">
        <v>3407</v>
      </c>
      <c r="H187" s="796" t="s">
        <v>3389</v>
      </c>
      <c r="I187" s="796" t="s">
        <v>3390</v>
      </c>
      <c r="K187" s="821"/>
      <c r="L187" s="821">
        <f>K187*D187</f>
        <v>0</v>
      </c>
      <c r="M187" s="821"/>
      <c r="N187" s="821"/>
    </row>
    <row r="188" spans="1:20" s="820" customFormat="1">
      <c r="D188" s="796">
        <v>1</v>
      </c>
      <c r="E188" s="796" t="s">
        <v>62</v>
      </c>
      <c r="F188" s="818"/>
      <c r="G188" s="796" t="s">
        <v>3392</v>
      </c>
      <c r="H188" s="796"/>
      <c r="I188" s="796" t="s">
        <v>3393</v>
      </c>
      <c r="J188" s="796" t="s">
        <v>3394</v>
      </c>
      <c r="K188" s="821"/>
      <c r="L188" s="821"/>
      <c r="M188" s="821"/>
      <c r="N188" s="821">
        <f>M188*D188</f>
        <v>0</v>
      </c>
      <c r="O188" s="795"/>
      <c r="P188" s="795"/>
      <c r="Q188" s="796"/>
      <c r="R188" s="796"/>
    </row>
    <row r="189" spans="1:20" ht="13">
      <c r="B189" s="861" t="s">
        <v>3558</v>
      </c>
      <c r="C189" s="862"/>
      <c r="K189" s="821"/>
      <c r="L189" s="821"/>
      <c r="M189" s="821"/>
      <c r="N189" s="821"/>
      <c r="Q189" s="850"/>
      <c r="R189" s="820"/>
      <c r="S189" s="820"/>
      <c r="T189" s="820"/>
    </row>
    <row r="190" spans="1:20" ht="12.75" customHeight="1">
      <c r="A190" s="820"/>
      <c r="B190" s="863" t="s">
        <v>3559</v>
      </c>
      <c r="C190" s="796" t="s">
        <v>3560</v>
      </c>
      <c r="D190" s="796">
        <v>1</v>
      </c>
      <c r="E190" s="796" t="s">
        <v>62</v>
      </c>
      <c r="G190" s="796" t="s">
        <v>3561</v>
      </c>
      <c r="I190" s="796" t="s">
        <v>3393</v>
      </c>
      <c r="J190" s="796" t="s">
        <v>3394</v>
      </c>
      <c r="K190" s="821"/>
      <c r="L190" s="821"/>
      <c r="M190" s="821"/>
      <c r="N190" s="821">
        <f t="shared" ref="N190:N191" si="34">M190*D190</f>
        <v>0</v>
      </c>
    </row>
    <row r="191" spans="1:20" ht="12.75" customHeight="1">
      <c r="A191" s="820"/>
      <c r="B191" s="863" t="s">
        <v>3562</v>
      </c>
      <c r="C191" s="796" t="s">
        <v>3563</v>
      </c>
      <c r="D191" s="796">
        <v>2</v>
      </c>
      <c r="E191" s="796" t="s">
        <v>62</v>
      </c>
      <c r="G191" s="796" t="s">
        <v>3561</v>
      </c>
      <c r="I191" s="796" t="s">
        <v>3393</v>
      </c>
      <c r="J191" s="796" t="s">
        <v>3394</v>
      </c>
      <c r="K191" s="821"/>
      <c r="L191" s="821"/>
      <c r="M191" s="821"/>
      <c r="N191" s="821">
        <f t="shared" si="34"/>
        <v>0</v>
      </c>
    </row>
    <row r="192" spans="1:20" ht="13">
      <c r="B192" s="861" t="s">
        <v>3564</v>
      </c>
      <c r="C192" s="862"/>
      <c r="K192" s="821"/>
      <c r="L192" s="821"/>
      <c r="M192" s="821"/>
      <c r="N192" s="821"/>
      <c r="Q192" s="850"/>
      <c r="R192" s="820"/>
      <c r="S192" s="820"/>
      <c r="T192" s="820"/>
    </row>
    <row r="193" spans="1:20" ht="13">
      <c r="B193" s="863" t="s">
        <v>3559</v>
      </c>
      <c r="C193" s="864" t="s">
        <v>3565</v>
      </c>
      <c r="D193" s="796">
        <v>2</v>
      </c>
      <c r="E193" s="796" t="s">
        <v>62</v>
      </c>
      <c r="G193" s="796" t="s">
        <v>3566</v>
      </c>
      <c r="I193" s="867" t="s">
        <v>3502</v>
      </c>
      <c r="K193" s="821"/>
      <c r="L193" s="821"/>
      <c r="M193" s="821"/>
      <c r="N193" s="821"/>
    </row>
    <row r="194" spans="1:20" ht="12.75" customHeight="1">
      <c r="B194" s="863" t="s">
        <v>3559</v>
      </c>
      <c r="C194" s="796" t="s">
        <v>3567</v>
      </c>
      <c r="D194" s="796">
        <v>1</v>
      </c>
      <c r="E194" s="796" t="s">
        <v>62</v>
      </c>
      <c r="F194" s="866"/>
      <c r="G194" s="796" t="s">
        <v>3568</v>
      </c>
      <c r="H194" s="796" t="s">
        <v>3389</v>
      </c>
      <c r="I194" s="796" t="s">
        <v>3390</v>
      </c>
      <c r="K194" s="821"/>
      <c r="L194" s="821">
        <f t="shared" ref="L194:L195" si="35">K194*D194</f>
        <v>0</v>
      </c>
      <c r="M194" s="821"/>
      <c r="N194" s="821"/>
    </row>
    <row r="195" spans="1:20" ht="12.75" customHeight="1">
      <c r="D195" s="796">
        <v>1</v>
      </c>
      <c r="E195" s="796" t="s">
        <v>62</v>
      </c>
      <c r="F195" s="866"/>
      <c r="G195" s="796" t="s">
        <v>3438</v>
      </c>
      <c r="H195" s="796" t="s">
        <v>3389</v>
      </c>
      <c r="I195" s="796" t="s">
        <v>3390</v>
      </c>
      <c r="K195" s="821"/>
      <c r="L195" s="821">
        <f t="shared" si="35"/>
        <v>0</v>
      </c>
      <c r="M195" s="821"/>
      <c r="N195" s="821"/>
    </row>
    <row r="196" spans="1:20" ht="12.75" customHeight="1">
      <c r="D196" s="796">
        <v>1</v>
      </c>
      <c r="E196" s="796" t="s">
        <v>62</v>
      </c>
      <c r="G196" s="796" t="s">
        <v>3439</v>
      </c>
      <c r="I196" s="796" t="s">
        <v>3393</v>
      </c>
      <c r="J196" s="796" t="s">
        <v>3394</v>
      </c>
      <c r="K196" s="821"/>
      <c r="L196" s="821"/>
      <c r="M196" s="821"/>
      <c r="N196" s="821">
        <f>M196*D196</f>
        <v>0</v>
      </c>
    </row>
    <row r="197" spans="1:20" s="820" customFormat="1" ht="13">
      <c r="A197" s="893"/>
      <c r="B197" s="863" t="s">
        <v>3559</v>
      </c>
      <c r="C197" s="796" t="s">
        <v>3569</v>
      </c>
      <c r="D197" s="796">
        <v>1</v>
      </c>
      <c r="E197" s="796" t="s">
        <v>1541</v>
      </c>
      <c r="F197" s="818"/>
      <c r="G197" s="796" t="s">
        <v>3570</v>
      </c>
      <c r="H197" s="796"/>
      <c r="I197" s="867" t="s">
        <v>3571</v>
      </c>
      <c r="J197" s="796"/>
      <c r="K197" s="821"/>
      <c r="L197" s="821"/>
      <c r="M197" s="821"/>
      <c r="N197" s="821"/>
      <c r="O197" s="795"/>
      <c r="P197" s="795"/>
      <c r="Q197" s="796"/>
      <c r="R197" s="796"/>
    </row>
    <row r="198" spans="1:20" s="820" customFormat="1" ht="13">
      <c r="A198" s="893"/>
      <c r="B198" s="863" t="s">
        <v>3559</v>
      </c>
      <c r="C198" s="796" t="s">
        <v>3569</v>
      </c>
      <c r="D198" s="796">
        <v>1</v>
      </c>
      <c r="E198" s="796" t="s">
        <v>1541</v>
      </c>
      <c r="F198" s="818"/>
      <c r="G198" s="796" t="s">
        <v>3572</v>
      </c>
      <c r="H198" s="796"/>
      <c r="I198" s="867" t="s">
        <v>3502</v>
      </c>
      <c r="J198" s="796"/>
      <c r="K198" s="821"/>
      <c r="L198" s="821"/>
      <c r="M198" s="821"/>
      <c r="N198" s="821"/>
      <c r="O198" s="795"/>
      <c r="P198" s="795"/>
      <c r="Q198" s="796"/>
      <c r="R198" s="796"/>
    </row>
    <row r="199" spans="1:20" ht="13">
      <c r="B199" s="861" t="s">
        <v>3573</v>
      </c>
      <c r="C199" s="862"/>
      <c r="K199" s="821"/>
      <c r="L199" s="821"/>
      <c r="M199" s="821"/>
      <c r="N199" s="821"/>
      <c r="Q199" s="850"/>
      <c r="R199" s="820"/>
      <c r="S199" s="820"/>
      <c r="T199" s="820"/>
    </row>
    <row r="200" spans="1:20">
      <c r="A200" s="820"/>
      <c r="B200" s="863" t="s">
        <v>3574</v>
      </c>
      <c r="C200" s="864" t="s">
        <v>3575</v>
      </c>
      <c r="D200" s="796">
        <v>2</v>
      </c>
      <c r="E200" s="796" t="s">
        <v>62</v>
      </c>
      <c r="G200" s="796" t="s">
        <v>3576</v>
      </c>
      <c r="I200" s="796" t="s">
        <v>3393</v>
      </c>
      <c r="J200" s="796" t="s">
        <v>3394</v>
      </c>
      <c r="K200" s="821"/>
      <c r="L200" s="821"/>
      <c r="M200" s="821"/>
      <c r="N200" s="821">
        <f>M200*D200</f>
        <v>0</v>
      </c>
    </row>
    <row r="201" spans="1:20" ht="13">
      <c r="B201" s="861" t="s">
        <v>3577</v>
      </c>
      <c r="C201" s="862"/>
      <c r="K201" s="821"/>
      <c r="L201" s="821"/>
      <c r="M201" s="821"/>
      <c r="N201" s="821"/>
      <c r="Q201" s="850"/>
      <c r="R201" s="820"/>
      <c r="S201" s="820"/>
      <c r="T201" s="820"/>
    </row>
    <row r="202" spans="1:20">
      <c r="B202" s="863" t="s">
        <v>3578</v>
      </c>
      <c r="C202" s="864" t="s">
        <v>3579</v>
      </c>
      <c r="D202" s="796">
        <v>2</v>
      </c>
      <c r="E202" s="796" t="s">
        <v>62</v>
      </c>
      <c r="G202" s="796" t="s">
        <v>3580</v>
      </c>
      <c r="I202" s="796" t="s">
        <v>3393</v>
      </c>
      <c r="J202" s="796" t="s">
        <v>3394</v>
      </c>
      <c r="K202" s="821"/>
      <c r="L202" s="821"/>
      <c r="M202" s="821"/>
      <c r="N202" s="821">
        <f>M202*D202</f>
        <v>0</v>
      </c>
    </row>
    <row r="203" spans="1:20" ht="13">
      <c r="B203" s="861" t="s">
        <v>3581</v>
      </c>
      <c r="C203" s="862"/>
      <c r="K203" s="821"/>
      <c r="L203" s="821"/>
      <c r="M203" s="821"/>
      <c r="N203" s="821"/>
      <c r="Q203" s="850"/>
      <c r="R203" s="820"/>
      <c r="S203" s="820"/>
      <c r="T203" s="820"/>
    </row>
    <row r="204" spans="1:20" ht="25.5">
      <c r="B204" s="863" t="s">
        <v>3562</v>
      </c>
      <c r="C204" s="796" t="s">
        <v>3582</v>
      </c>
      <c r="D204" s="796">
        <v>2</v>
      </c>
      <c r="E204" s="796" t="s">
        <v>62</v>
      </c>
      <c r="G204" s="864" t="s">
        <v>3583</v>
      </c>
      <c r="H204" s="864"/>
      <c r="I204" s="867" t="s">
        <v>3418</v>
      </c>
      <c r="K204" s="821"/>
      <c r="L204" s="821"/>
      <c r="M204" s="821"/>
      <c r="N204" s="821"/>
    </row>
    <row r="205" spans="1:20">
      <c r="B205" s="863"/>
      <c r="C205" s="796" t="s">
        <v>3584</v>
      </c>
      <c r="D205" s="796">
        <v>2</v>
      </c>
      <c r="E205" s="796" t="s">
        <v>62</v>
      </c>
      <c r="G205" s="796" t="s">
        <v>3585</v>
      </c>
      <c r="H205" s="796" t="s">
        <v>3389</v>
      </c>
      <c r="I205" s="796" t="s">
        <v>3390</v>
      </c>
      <c r="K205" s="821"/>
      <c r="L205" s="821">
        <f>K205*D205</f>
        <v>0</v>
      </c>
      <c r="M205" s="821"/>
      <c r="N205" s="821"/>
    </row>
    <row r="206" spans="1:20">
      <c r="B206" s="863"/>
      <c r="D206" s="796">
        <v>2</v>
      </c>
      <c r="E206" s="796" t="s">
        <v>62</v>
      </c>
      <c r="G206" s="796" t="s">
        <v>3586</v>
      </c>
      <c r="H206" s="796" t="s">
        <v>3389</v>
      </c>
      <c r="I206" s="796" t="s">
        <v>3390</v>
      </c>
      <c r="K206" s="821"/>
      <c r="L206" s="821">
        <f>K206*D206</f>
        <v>0</v>
      </c>
      <c r="M206" s="821"/>
      <c r="N206" s="821"/>
    </row>
    <row r="207" spans="1:20">
      <c r="B207" s="863"/>
      <c r="D207" s="796">
        <v>2</v>
      </c>
      <c r="E207" s="796" t="s">
        <v>62</v>
      </c>
      <c r="G207" s="796" t="s">
        <v>3392</v>
      </c>
      <c r="I207" s="796" t="s">
        <v>3393</v>
      </c>
      <c r="J207" s="796" t="s">
        <v>3394</v>
      </c>
      <c r="K207" s="821"/>
      <c r="L207" s="821"/>
      <c r="M207" s="821"/>
      <c r="N207" s="821">
        <f>M207*D207</f>
        <v>0</v>
      </c>
    </row>
    <row r="208" spans="1:20">
      <c r="B208" s="863"/>
      <c r="K208" s="821"/>
      <c r="L208" s="821"/>
      <c r="M208" s="821"/>
      <c r="N208" s="821"/>
    </row>
    <row r="209" spans="1:17" ht="13">
      <c r="B209" s="870" t="s">
        <v>3374</v>
      </c>
      <c r="C209" s="871"/>
      <c r="K209" s="821"/>
      <c r="L209" s="821"/>
      <c r="M209" s="821"/>
      <c r="N209" s="821"/>
      <c r="Q209" s="850"/>
    </row>
    <row r="210" spans="1:17">
      <c r="B210" s="863" t="s">
        <v>3587</v>
      </c>
      <c r="C210" s="872" t="s">
        <v>3588</v>
      </c>
      <c r="D210" s="796">
        <v>1</v>
      </c>
      <c r="E210" s="796" t="s">
        <v>62</v>
      </c>
      <c r="F210" s="873"/>
      <c r="G210" s="796" t="s">
        <v>3589</v>
      </c>
      <c r="H210" s="796" t="s">
        <v>3389</v>
      </c>
      <c r="I210" s="796" t="s">
        <v>3390</v>
      </c>
      <c r="K210" s="821"/>
      <c r="L210" s="821">
        <f t="shared" ref="L210:L216" si="36">K210*D210</f>
        <v>0</v>
      </c>
      <c r="M210" s="821"/>
      <c r="N210" s="821"/>
      <c r="Q210" s="874"/>
    </row>
    <row r="211" spans="1:17">
      <c r="B211" s="863"/>
      <c r="C211" s="872" t="s">
        <v>3590</v>
      </c>
      <c r="D211" s="796">
        <v>3</v>
      </c>
      <c r="E211" s="796" t="s">
        <v>62</v>
      </c>
      <c r="G211" s="796" t="s">
        <v>3458</v>
      </c>
      <c r="H211" s="796" t="s">
        <v>3389</v>
      </c>
      <c r="I211" s="796" t="s">
        <v>3390</v>
      </c>
      <c r="K211" s="821"/>
      <c r="L211" s="821">
        <f t="shared" si="36"/>
        <v>0</v>
      </c>
      <c r="M211" s="821"/>
      <c r="N211" s="821"/>
    </row>
    <row r="212" spans="1:17">
      <c r="B212" s="863"/>
      <c r="C212" s="872"/>
      <c r="D212" s="796">
        <v>3</v>
      </c>
      <c r="E212" s="796" t="s">
        <v>62</v>
      </c>
      <c r="G212" s="796" t="s">
        <v>3459</v>
      </c>
      <c r="H212" s="796" t="s">
        <v>3389</v>
      </c>
      <c r="I212" s="796" t="s">
        <v>3390</v>
      </c>
      <c r="K212" s="821"/>
      <c r="L212" s="821">
        <f t="shared" si="36"/>
        <v>0</v>
      </c>
      <c r="M212" s="821"/>
      <c r="N212" s="821"/>
    </row>
    <row r="213" spans="1:17">
      <c r="B213" s="863"/>
      <c r="C213" s="872"/>
      <c r="D213" s="796">
        <v>3</v>
      </c>
      <c r="E213" s="796" t="s">
        <v>62</v>
      </c>
      <c r="G213" s="796" t="s">
        <v>3460</v>
      </c>
      <c r="H213" s="796" t="s">
        <v>3389</v>
      </c>
      <c r="I213" s="796" t="s">
        <v>3390</v>
      </c>
      <c r="K213" s="821"/>
      <c r="L213" s="821">
        <f t="shared" si="36"/>
        <v>0</v>
      </c>
      <c r="M213" s="821"/>
      <c r="N213" s="821"/>
    </row>
    <row r="214" spans="1:17">
      <c r="B214" s="863"/>
      <c r="C214" s="872"/>
      <c r="D214" s="796">
        <v>1</v>
      </c>
      <c r="E214" s="796" t="s">
        <v>62</v>
      </c>
      <c r="G214" s="796" t="s">
        <v>3461</v>
      </c>
      <c r="H214" s="796" t="s">
        <v>3389</v>
      </c>
      <c r="I214" s="796" t="s">
        <v>3390</v>
      </c>
      <c r="K214" s="821"/>
      <c r="L214" s="821">
        <f t="shared" si="36"/>
        <v>0</v>
      </c>
      <c r="M214" s="821"/>
      <c r="N214" s="821"/>
      <c r="Q214" s="874"/>
    </row>
    <row r="215" spans="1:17">
      <c r="B215" s="863"/>
      <c r="C215" s="872"/>
      <c r="D215" s="796">
        <v>1</v>
      </c>
      <c r="E215" s="796" t="s">
        <v>62</v>
      </c>
      <c r="G215" s="796" t="s">
        <v>3462</v>
      </c>
      <c r="H215" s="796" t="s">
        <v>3389</v>
      </c>
      <c r="I215" s="796" t="s">
        <v>3390</v>
      </c>
      <c r="K215" s="821"/>
      <c r="L215" s="821">
        <f>K215*D215</f>
        <v>0</v>
      </c>
      <c r="M215" s="821"/>
      <c r="N215" s="821"/>
      <c r="Q215" s="874"/>
    </row>
    <row r="216" spans="1:17">
      <c r="A216" s="795"/>
      <c r="B216" s="863"/>
      <c r="C216" s="872" t="s">
        <v>3463</v>
      </c>
      <c r="D216" s="796">
        <v>1</v>
      </c>
      <c r="E216" s="796" t="s">
        <v>62</v>
      </c>
      <c r="G216" s="796" t="s">
        <v>3464</v>
      </c>
      <c r="H216" s="796" t="s">
        <v>3389</v>
      </c>
      <c r="I216" s="796" t="s">
        <v>3390</v>
      </c>
      <c r="K216" s="821"/>
      <c r="L216" s="821">
        <f t="shared" si="36"/>
        <v>0</v>
      </c>
      <c r="M216" s="821"/>
      <c r="N216" s="821"/>
    </row>
    <row r="217" spans="1:17" ht="13">
      <c r="B217" s="875" t="s">
        <v>3465</v>
      </c>
      <c r="C217" s="876"/>
      <c r="K217" s="821"/>
      <c r="L217" s="821"/>
      <c r="M217" s="821"/>
      <c r="N217" s="821"/>
      <c r="Q217" s="850"/>
    </row>
    <row r="218" spans="1:17" ht="25">
      <c r="C218" s="796" t="s">
        <v>3591</v>
      </c>
      <c r="D218" s="796">
        <v>1</v>
      </c>
      <c r="E218" s="796" t="s">
        <v>62</v>
      </c>
      <c r="G218" s="864" t="s">
        <v>3592</v>
      </c>
      <c r="I218" s="796" t="s">
        <v>3390</v>
      </c>
      <c r="K218" s="821"/>
      <c r="L218" s="821">
        <f>K218*D218</f>
        <v>0</v>
      </c>
      <c r="M218" s="821"/>
      <c r="N218" s="821"/>
      <c r="Q218" s="795"/>
    </row>
    <row r="219" spans="1:17" s="877" customFormat="1" ht="10">
      <c r="D219" s="878">
        <v>1</v>
      </c>
      <c r="E219" s="879" t="s">
        <v>62</v>
      </c>
      <c r="F219" s="880"/>
      <c r="G219" s="879" t="s">
        <v>3593</v>
      </c>
      <c r="H219" s="879"/>
      <c r="I219" s="879"/>
      <c r="J219" s="881" t="s">
        <v>3469</v>
      </c>
      <c r="K219" s="1697"/>
      <c r="L219" s="1697"/>
      <c r="M219" s="1697"/>
      <c r="N219" s="1697"/>
      <c r="O219" s="882"/>
      <c r="P219" s="882"/>
      <c r="Q219" s="883"/>
    </row>
    <row r="220" spans="1:17" s="877" customFormat="1" ht="10">
      <c r="D220" s="884">
        <v>1</v>
      </c>
      <c r="E220" s="877" t="s">
        <v>62</v>
      </c>
      <c r="F220" s="885"/>
      <c r="G220" s="877" t="s">
        <v>3470</v>
      </c>
      <c r="J220" s="886" t="s">
        <v>3469</v>
      </c>
      <c r="K220" s="1697"/>
      <c r="L220" s="1697"/>
      <c r="M220" s="1697"/>
      <c r="N220" s="1697"/>
      <c r="O220" s="882"/>
      <c r="P220" s="882"/>
      <c r="Q220" s="883"/>
    </row>
    <row r="221" spans="1:17" s="877" customFormat="1" ht="10">
      <c r="D221" s="884">
        <v>1</v>
      </c>
      <c r="E221" s="877" t="s">
        <v>62</v>
      </c>
      <c r="F221" s="885"/>
      <c r="G221" s="877" t="s">
        <v>3471</v>
      </c>
      <c r="J221" s="886" t="s">
        <v>3469</v>
      </c>
      <c r="K221" s="1697"/>
      <c r="L221" s="1697"/>
      <c r="M221" s="1697"/>
      <c r="N221" s="1697"/>
      <c r="O221" s="882"/>
      <c r="P221" s="882"/>
      <c r="Q221" s="883"/>
    </row>
    <row r="222" spans="1:17" s="877" customFormat="1" ht="10">
      <c r="D222" s="884">
        <v>1</v>
      </c>
      <c r="E222" s="877" t="s">
        <v>62</v>
      </c>
      <c r="F222" s="885"/>
      <c r="G222" s="877" t="s">
        <v>3472</v>
      </c>
      <c r="J222" s="886" t="s">
        <v>3469</v>
      </c>
      <c r="K222" s="1697"/>
      <c r="L222" s="1697"/>
      <c r="M222" s="1697"/>
      <c r="N222" s="1697"/>
      <c r="O222" s="882"/>
      <c r="P222" s="882"/>
      <c r="Q222" s="883"/>
    </row>
    <row r="223" spans="1:17" s="877" customFormat="1" ht="11.25" customHeight="1">
      <c r="D223" s="884">
        <v>1</v>
      </c>
      <c r="E223" s="877" t="s">
        <v>62</v>
      </c>
      <c r="F223" s="885"/>
      <c r="G223" s="877" t="s">
        <v>3594</v>
      </c>
      <c r="J223" s="886" t="s">
        <v>3469</v>
      </c>
      <c r="K223" s="1697"/>
      <c r="L223" s="1697"/>
      <c r="M223" s="1697"/>
      <c r="N223" s="1697"/>
      <c r="O223" s="882"/>
      <c r="P223" s="882"/>
      <c r="Q223" s="883"/>
    </row>
    <row r="224" spans="1:17" s="877" customFormat="1" ht="11.25" customHeight="1">
      <c r="D224" s="884">
        <v>1</v>
      </c>
      <c r="E224" s="877" t="s">
        <v>62</v>
      </c>
      <c r="F224" s="885"/>
      <c r="G224" s="877" t="s">
        <v>3473</v>
      </c>
      <c r="J224" s="886" t="s">
        <v>3469</v>
      </c>
      <c r="K224" s="1697"/>
      <c r="L224" s="1697"/>
      <c r="M224" s="1697"/>
      <c r="N224" s="1697"/>
      <c r="O224" s="882"/>
      <c r="P224" s="882"/>
      <c r="Q224" s="883"/>
    </row>
    <row r="225" spans="1:18" s="877" customFormat="1" ht="10">
      <c r="D225" s="884">
        <v>2</v>
      </c>
      <c r="E225" s="877" t="s">
        <v>62</v>
      </c>
      <c r="F225" s="885"/>
      <c r="G225" s="877" t="s">
        <v>3595</v>
      </c>
      <c r="J225" s="886" t="s">
        <v>3469</v>
      </c>
      <c r="K225" s="1697"/>
      <c r="L225" s="1697"/>
      <c r="M225" s="1697"/>
      <c r="N225" s="1697"/>
      <c r="O225" s="882"/>
      <c r="P225" s="882"/>
      <c r="Q225" s="883"/>
    </row>
    <row r="226" spans="1:18" s="877" customFormat="1" ht="10">
      <c r="D226" s="884">
        <v>2</v>
      </c>
      <c r="E226" s="877" t="s">
        <v>62</v>
      </c>
      <c r="F226" s="885"/>
      <c r="G226" s="877" t="s">
        <v>3596</v>
      </c>
      <c r="J226" s="886" t="s">
        <v>3469</v>
      </c>
      <c r="K226" s="1697"/>
      <c r="L226" s="1697"/>
      <c r="M226" s="1697"/>
      <c r="N226" s="1697"/>
      <c r="O226" s="882"/>
      <c r="P226" s="882"/>
      <c r="Q226" s="883"/>
    </row>
    <row r="227" spans="1:18" s="877" customFormat="1" ht="10">
      <c r="D227" s="884">
        <v>1</v>
      </c>
      <c r="E227" s="877" t="s">
        <v>62</v>
      </c>
      <c r="F227" s="885"/>
      <c r="G227" s="877" t="s">
        <v>3597</v>
      </c>
      <c r="J227" s="886" t="s">
        <v>3469</v>
      </c>
      <c r="K227" s="1697"/>
      <c r="L227" s="1697"/>
      <c r="M227" s="1697"/>
      <c r="N227" s="1697"/>
      <c r="O227" s="882"/>
      <c r="P227" s="882"/>
      <c r="Q227" s="883"/>
    </row>
    <row r="228" spans="1:18" s="877" customFormat="1" ht="10">
      <c r="D228" s="884">
        <v>1</v>
      </c>
      <c r="E228" s="877" t="s">
        <v>62</v>
      </c>
      <c r="F228" s="885"/>
      <c r="G228" s="877" t="s">
        <v>3598</v>
      </c>
      <c r="J228" s="886" t="s">
        <v>3469</v>
      </c>
      <c r="K228" s="1697"/>
      <c r="L228" s="1697"/>
      <c r="M228" s="1697"/>
      <c r="N228" s="1697"/>
      <c r="O228" s="882"/>
      <c r="P228" s="882"/>
      <c r="Q228" s="883"/>
    </row>
    <row r="229" spans="1:18" s="877" customFormat="1" ht="11.25" customHeight="1">
      <c r="D229" s="884">
        <v>1</v>
      </c>
      <c r="E229" s="877" t="s">
        <v>62</v>
      </c>
      <c r="F229" s="885"/>
      <c r="G229" s="877" t="s">
        <v>3477</v>
      </c>
      <c r="J229" s="886" t="s">
        <v>3469</v>
      </c>
      <c r="K229" s="1697"/>
      <c r="L229" s="1697"/>
      <c r="M229" s="1697"/>
      <c r="N229" s="1697"/>
      <c r="O229" s="882"/>
      <c r="P229" s="882"/>
      <c r="Q229" s="883"/>
    </row>
    <row r="230" spans="1:18" s="877" customFormat="1" ht="10">
      <c r="D230" s="884">
        <v>1</v>
      </c>
      <c r="E230" s="877" t="s">
        <v>62</v>
      </c>
      <c r="F230" s="885"/>
      <c r="G230" s="877" t="s">
        <v>3478</v>
      </c>
      <c r="J230" s="886" t="s">
        <v>3469</v>
      </c>
      <c r="K230" s="1697"/>
      <c r="L230" s="1697"/>
      <c r="M230" s="1697"/>
      <c r="N230" s="1697"/>
      <c r="O230" s="882"/>
      <c r="P230" s="882"/>
      <c r="Q230" s="883"/>
    </row>
    <row r="231" spans="1:18" s="877" customFormat="1" ht="10">
      <c r="D231" s="884">
        <v>1</v>
      </c>
      <c r="E231" s="877" t="s">
        <v>62</v>
      </c>
      <c r="F231" s="885"/>
      <c r="G231" s="877" t="s">
        <v>3479</v>
      </c>
      <c r="J231" s="886" t="s">
        <v>3469</v>
      </c>
      <c r="K231" s="1697"/>
      <c r="L231" s="1697"/>
      <c r="M231" s="1697"/>
      <c r="N231" s="1697"/>
      <c r="O231" s="882"/>
      <c r="P231" s="882"/>
      <c r="Q231" s="883"/>
    </row>
    <row r="232" spans="1:18" s="877" customFormat="1" ht="10">
      <c r="D232" s="884">
        <v>1</v>
      </c>
      <c r="E232" s="877" t="s">
        <v>62</v>
      </c>
      <c r="F232" s="885"/>
      <c r="G232" s="877" t="s">
        <v>3480</v>
      </c>
      <c r="J232" s="886" t="s">
        <v>3469</v>
      </c>
      <c r="K232" s="1697"/>
      <c r="L232" s="1697"/>
      <c r="M232" s="1697"/>
      <c r="N232" s="1697"/>
      <c r="O232" s="882"/>
      <c r="P232" s="882"/>
      <c r="Q232" s="883"/>
    </row>
    <row r="233" spans="1:18" s="877" customFormat="1" ht="11.25" customHeight="1">
      <c r="D233" s="884">
        <v>1</v>
      </c>
      <c r="E233" s="877" t="s">
        <v>1541</v>
      </c>
      <c r="F233" s="885"/>
      <c r="G233" s="877" t="s">
        <v>3599</v>
      </c>
      <c r="J233" s="886" t="s">
        <v>3469</v>
      </c>
      <c r="K233" s="1697"/>
      <c r="L233" s="1697"/>
      <c r="M233" s="1697"/>
      <c r="N233" s="1697"/>
      <c r="O233" s="882"/>
      <c r="P233" s="882"/>
      <c r="Q233" s="883"/>
    </row>
    <row r="234" spans="1:18" ht="11.25" customHeight="1">
      <c r="D234" s="884">
        <v>1</v>
      </c>
      <c r="E234" s="877" t="s">
        <v>62</v>
      </c>
      <c r="F234" s="885"/>
      <c r="G234" s="877" t="s">
        <v>3486</v>
      </c>
      <c r="H234" s="877"/>
      <c r="I234" s="877"/>
      <c r="J234" s="886" t="s">
        <v>3469</v>
      </c>
      <c r="K234" s="821"/>
      <c r="L234" s="821"/>
      <c r="M234" s="821"/>
      <c r="N234" s="821"/>
      <c r="O234" s="882"/>
      <c r="P234" s="882"/>
      <c r="Q234" s="883"/>
    </row>
    <row r="235" spans="1:18" s="877" customFormat="1" ht="10">
      <c r="D235" s="884">
        <v>1</v>
      </c>
      <c r="E235" s="877" t="s">
        <v>1541</v>
      </c>
      <c r="F235" s="885"/>
      <c r="G235" s="877" t="s">
        <v>3487</v>
      </c>
      <c r="J235" s="886" t="s">
        <v>3469</v>
      </c>
      <c r="K235" s="1697"/>
      <c r="L235" s="1697"/>
      <c r="M235" s="1697"/>
      <c r="N235" s="1697"/>
      <c r="O235" s="882"/>
      <c r="P235" s="882"/>
      <c r="Q235" s="883"/>
    </row>
    <row r="236" spans="1:18" s="877" customFormat="1" ht="10">
      <c r="D236" s="884">
        <v>76</v>
      </c>
      <c r="E236" s="877" t="s">
        <v>62</v>
      </c>
      <c r="F236" s="885"/>
      <c r="G236" s="877" t="s">
        <v>3488</v>
      </c>
      <c r="J236" s="886" t="s">
        <v>3469</v>
      </c>
      <c r="K236" s="1697"/>
      <c r="L236" s="1697"/>
      <c r="M236" s="1697"/>
      <c r="N236" s="1697"/>
      <c r="O236" s="882"/>
      <c r="P236" s="882"/>
      <c r="Q236" s="883"/>
    </row>
    <row r="237" spans="1:18" s="877" customFormat="1" ht="10">
      <c r="D237" s="887">
        <v>13</v>
      </c>
      <c r="E237" s="888" t="s">
        <v>62</v>
      </c>
      <c r="F237" s="889"/>
      <c r="G237" s="888" t="s">
        <v>3489</v>
      </c>
      <c r="H237" s="888"/>
      <c r="I237" s="888"/>
      <c r="J237" s="890" t="s">
        <v>3469</v>
      </c>
      <c r="K237" s="1697"/>
      <c r="L237" s="1697"/>
      <c r="M237" s="1697"/>
      <c r="N237" s="1697"/>
      <c r="O237" s="882"/>
      <c r="P237" s="882"/>
      <c r="Q237" s="883"/>
    </row>
    <row r="238" spans="1:18" ht="13">
      <c r="A238" s="795"/>
      <c r="B238" s="863"/>
      <c r="C238" s="891"/>
      <c r="D238" s="820"/>
      <c r="I238" s="867"/>
      <c r="K238" s="821"/>
      <c r="L238" s="821"/>
      <c r="M238" s="821"/>
      <c r="N238" s="821"/>
      <c r="Q238" s="874"/>
      <c r="R238" s="820"/>
    </row>
    <row r="239" spans="1:18" ht="17.5">
      <c r="A239" s="851"/>
      <c r="B239" s="852" t="s">
        <v>3600</v>
      </c>
      <c r="C239" s="853"/>
      <c r="D239" s="853"/>
      <c r="E239" s="853"/>
      <c r="F239" s="854"/>
      <c r="G239" s="855"/>
      <c r="H239" s="855"/>
      <c r="I239" s="855"/>
      <c r="J239" s="855"/>
      <c r="K239" s="1698"/>
      <c r="L239" s="1698"/>
      <c r="M239" s="1698"/>
      <c r="N239" s="1698"/>
      <c r="Q239" s="850"/>
    </row>
    <row r="240" spans="1:18" ht="12.75" customHeight="1">
      <c r="A240" s="856"/>
      <c r="B240" s="857" t="s">
        <v>3373</v>
      </c>
      <c r="C240" s="858"/>
      <c r="F240" s="859"/>
      <c r="G240" s="860"/>
      <c r="H240" s="860"/>
      <c r="K240" s="821"/>
      <c r="L240" s="821"/>
      <c r="M240" s="821"/>
      <c r="N240" s="821"/>
    </row>
    <row r="241" spans="1:20" ht="13">
      <c r="B241" s="861" t="s">
        <v>3601</v>
      </c>
      <c r="C241" s="862"/>
      <c r="K241" s="821"/>
      <c r="L241" s="821"/>
      <c r="M241" s="821"/>
      <c r="N241" s="821"/>
      <c r="Q241" s="850"/>
      <c r="R241" s="820"/>
      <c r="S241" s="820"/>
      <c r="T241" s="820"/>
    </row>
    <row r="242" spans="1:20">
      <c r="B242" s="863" t="s">
        <v>3602</v>
      </c>
      <c r="C242" s="864" t="s">
        <v>3493</v>
      </c>
      <c r="D242" s="796">
        <v>4</v>
      </c>
      <c r="E242" s="796" t="s">
        <v>62</v>
      </c>
      <c r="G242" s="796" t="s">
        <v>3494</v>
      </c>
      <c r="H242" s="796" t="s">
        <v>3389</v>
      </c>
      <c r="I242" s="796" t="s">
        <v>3390</v>
      </c>
      <c r="K242" s="821"/>
      <c r="L242" s="821">
        <f>K242*D242</f>
        <v>0</v>
      </c>
      <c r="M242" s="821"/>
      <c r="N242" s="821"/>
    </row>
    <row r="243" spans="1:20" ht="12.75" customHeight="1">
      <c r="D243" s="796">
        <v>2</v>
      </c>
      <c r="E243" s="796" t="s">
        <v>62</v>
      </c>
      <c r="G243" s="796" t="s">
        <v>3495</v>
      </c>
      <c r="I243" s="796" t="s">
        <v>3393</v>
      </c>
      <c r="J243" s="796" t="s">
        <v>3394</v>
      </c>
      <c r="K243" s="821"/>
      <c r="L243" s="821"/>
      <c r="M243" s="821"/>
      <c r="N243" s="821">
        <f t="shared" ref="N243:N244" si="37">M243*D243</f>
        <v>0</v>
      </c>
    </row>
    <row r="244" spans="1:20" ht="12.75" customHeight="1">
      <c r="A244" s="820"/>
      <c r="D244" s="796">
        <v>4</v>
      </c>
      <c r="E244" s="796" t="s">
        <v>62</v>
      </c>
      <c r="G244" s="796" t="s">
        <v>3392</v>
      </c>
      <c r="I244" s="796" t="s">
        <v>3393</v>
      </c>
      <c r="J244" s="796" t="s">
        <v>3394</v>
      </c>
      <c r="K244" s="821"/>
      <c r="L244" s="821"/>
      <c r="M244" s="821"/>
      <c r="N244" s="821">
        <f t="shared" si="37"/>
        <v>0</v>
      </c>
    </row>
    <row r="245" spans="1:20">
      <c r="B245" s="863" t="s">
        <v>3602</v>
      </c>
      <c r="C245" s="864" t="s">
        <v>3496</v>
      </c>
      <c r="D245" s="796">
        <v>1</v>
      </c>
      <c r="E245" s="796" t="s">
        <v>62</v>
      </c>
      <c r="G245" s="796" t="s">
        <v>3497</v>
      </c>
      <c r="H245" s="796" t="s">
        <v>3389</v>
      </c>
      <c r="I245" s="796" t="s">
        <v>3390</v>
      </c>
      <c r="K245" s="821"/>
      <c r="L245" s="821">
        <f>K245*D245</f>
        <v>0</v>
      </c>
      <c r="M245" s="821"/>
      <c r="N245" s="821"/>
    </row>
    <row r="246" spans="1:20" ht="12.75" customHeight="1">
      <c r="D246" s="796">
        <v>1</v>
      </c>
      <c r="E246" s="796" t="s">
        <v>62</v>
      </c>
      <c r="G246" s="796" t="s">
        <v>3495</v>
      </c>
      <c r="I246" s="796" t="s">
        <v>3393</v>
      </c>
      <c r="J246" s="796" t="s">
        <v>3394</v>
      </c>
      <c r="K246" s="821"/>
      <c r="L246" s="821"/>
      <c r="M246" s="821"/>
      <c r="N246" s="821">
        <f t="shared" ref="N246:N247" si="38">M246*D246</f>
        <v>0</v>
      </c>
    </row>
    <row r="247" spans="1:20" ht="12.75" customHeight="1">
      <c r="A247" s="820"/>
      <c r="D247" s="796">
        <v>1</v>
      </c>
      <c r="E247" s="796" t="s">
        <v>62</v>
      </c>
      <c r="G247" s="796" t="s">
        <v>3392</v>
      </c>
      <c r="I247" s="796" t="s">
        <v>3393</v>
      </c>
      <c r="J247" s="796" t="s">
        <v>3394</v>
      </c>
      <c r="K247" s="821"/>
      <c r="L247" s="821"/>
      <c r="M247" s="821"/>
      <c r="N247" s="821">
        <f t="shared" si="38"/>
        <v>0</v>
      </c>
    </row>
    <row r="248" spans="1:20" ht="25">
      <c r="B248" s="863" t="s">
        <v>3602</v>
      </c>
      <c r="C248" s="864" t="s">
        <v>3498</v>
      </c>
      <c r="D248" s="796">
        <v>4</v>
      </c>
      <c r="E248" s="796" t="s">
        <v>62</v>
      </c>
      <c r="G248" s="796" t="s">
        <v>3499</v>
      </c>
      <c r="H248" s="796" t="s">
        <v>3389</v>
      </c>
      <c r="I248" s="796" t="s">
        <v>3390</v>
      </c>
      <c r="K248" s="821"/>
      <c r="L248" s="821">
        <f>K248*D248</f>
        <v>0</v>
      </c>
      <c r="M248" s="821"/>
      <c r="N248" s="821"/>
    </row>
    <row r="249" spans="1:20" s="820" customFormat="1">
      <c r="B249" s="796"/>
      <c r="C249" s="796"/>
      <c r="D249" s="796">
        <v>4</v>
      </c>
      <c r="E249" s="796" t="s">
        <v>62</v>
      </c>
      <c r="F249" s="818"/>
      <c r="G249" s="796" t="s">
        <v>3392</v>
      </c>
      <c r="H249" s="796"/>
      <c r="I249" s="796" t="s">
        <v>3393</v>
      </c>
      <c r="J249" s="796" t="s">
        <v>3394</v>
      </c>
      <c r="K249" s="821"/>
      <c r="L249" s="821"/>
      <c r="M249" s="821"/>
      <c r="N249" s="821">
        <f>M249*D249</f>
        <v>0</v>
      </c>
      <c r="O249" s="795"/>
      <c r="P249" s="795"/>
      <c r="Q249" s="796"/>
      <c r="R249" s="796"/>
    </row>
    <row r="250" spans="1:20" ht="12.75" customHeight="1">
      <c r="B250" s="863" t="s">
        <v>3602</v>
      </c>
      <c r="C250" s="796" t="s">
        <v>3500</v>
      </c>
      <c r="D250" s="796">
        <v>1</v>
      </c>
      <c r="E250" s="796" t="s">
        <v>62</v>
      </c>
      <c r="G250" s="796" t="s">
        <v>3501</v>
      </c>
      <c r="I250" s="867" t="s">
        <v>3502</v>
      </c>
      <c r="K250" s="821"/>
      <c r="L250" s="821"/>
      <c r="M250" s="821"/>
      <c r="N250" s="821"/>
    </row>
    <row r="251" spans="1:20" ht="12.75" customHeight="1">
      <c r="A251" s="795"/>
      <c r="B251" s="863"/>
      <c r="D251" s="796">
        <v>1</v>
      </c>
      <c r="E251" s="796" t="s">
        <v>62</v>
      </c>
      <c r="G251" s="796" t="s">
        <v>3503</v>
      </c>
      <c r="I251" s="796" t="s">
        <v>3393</v>
      </c>
      <c r="J251" s="796" t="s">
        <v>3394</v>
      </c>
      <c r="K251" s="821"/>
      <c r="L251" s="821"/>
      <c r="M251" s="821"/>
      <c r="N251" s="821">
        <f>M251*D251</f>
        <v>0</v>
      </c>
      <c r="R251" s="820"/>
    </row>
    <row r="252" spans="1:20">
      <c r="B252" s="863" t="s">
        <v>3602</v>
      </c>
      <c r="C252" s="864" t="s">
        <v>3504</v>
      </c>
      <c r="D252" s="796">
        <v>2</v>
      </c>
      <c r="E252" s="796" t="s">
        <v>62</v>
      </c>
      <c r="G252" s="796" t="s">
        <v>3505</v>
      </c>
      <c r="H252" s="796" t="s">
        <v>3389</v>
      </c>
      <c r="I252" s="796" t="s">
        <v>3390</v>
      </c>
      <c r="K252" s="821"/>
      <c r="L252" s="821">
        <f t="shared" ref="L252:L253" si="39">K252*D252</f>
        <v>0</v>
      </c>
      <c r="M252" s="821"/>
      <c r="N252" s="821"/>
    </row>
    <row r="253" spans="1:20" ht="12.75" customHeight="1">
      <c r="D253" s="796">
        <v>2</v>
      </c>
      <c r="E253" s="796" t="s">
        <v>62</v>
      </c>
      <c r="G253" s="796" t="s">
        <v>3506</v>
      </c>
      <c r="H253" s="796" t="s">
        <v>3389</v>
      </c>
      <c r="I253" s="796" t="s">
        <v>3390</v>
      </c>
      <c r="K253" s="821"/>
      <c r="L253" s="821">
        <f t="shared" si="39"/>
        <v>0</v>
      </c>
      <c r="M253" s="821"/>
      <c r="N253" s="821"/>
    </row>
    <row r="254" spans="1:20" s="820" customFormat="1">
      <c r="B254" s="796"/>
      <c r="C254" s="796"/>
      <c r="D254" s="796">
        <v>2</v>
      </c>
      <c r="E254" s="796" t="s">
        <v>62</v>
      </c>
      <c r="F254" s="818"/>
      <c r="G254" s="796" t="s">
        <v>3392</v>
      </c>
      <c r="H254" s="796"/>
      <c r="I254" s="796" t="s">
        <v>3393</v>
      </c>
      <c r="J254" s="796" t="s">
        <v>3394</v>
      </c>
      <c r="K254" s="821"/>
      <c r="L254" s="821"/>
      <c r="M254" s="821"/>
      <c r="N254" s="821">
        <f>M254*D254</f>
        <v>0</v>
      </c>
      <c r="O254" s="795"/>
      <c r="P254" s="795"/>
      <c r="Q254" s="796"/>
      <c r="R254" s="796"/>
    </row>
    <row r="255" spans="1:20">
      <c r="B255" s="863" t="s">
        <v>3602</v>
      </c>
      <c r="C255" s="864" t="s">
        <v>3507</v>
      </c>
      <c r="D255" s="796">
        <v>2</v>
      </c>
      <c r="E255" s="796" t="s">
        <v>62</v>
      </c>
      <c r="G255" s="796" t="s">
        <v>3508</v>
      </c>
      <c r="H255" s="796" t="s">
        <v>3389</v>
      </c>
      <c r="I255" s="796" t="s">
        <v>3390</v>
      </c>
      <c r="K255" s="821"/>
      <c r="L255" s="821">
        <f>K255*D255</f>
        <v>0</v>
      </c>
      <c r="M255" s="821"/>
      <c r="N255" s="821"/>
    </row>
    <row r="256" spans="1:20" s="820" customFormat="1">
      <c r="B256" s="796"/>
      <c r="C256" s="796"/>
      <c r="D256" s="796">
        <v>2</v>
      </c>
      <c r="E256" s="796" t="s">
        <v>62</v>
      </c>
      <c r="F256" s="818"/>
      <c r="G256" s="796" t="s">
        <v>3392</v>
      </c>
      <c r="H256" s="796"/>
      <c r="I256" s="796" t="s">
        <v>3393</v>
      </c>
      <c r="J256" s="796" t="s">
        <v>3394</v>
      </c>
      <c r="K256" s="821"/>
      <c r="L256" s="821"/>
      <c r="M256" s="821"/>
      <c r="N256" s="821">
        <f>M256*D256</f>
        <v>0</v>
      </c>
      <c r="O256" s="795"/>
      <c r="P256" s="795"/>
      <c r="Q256" s="796"/>
      <c r="R256" s="796"/>
    </row>
    <row r="257" spans="1:18" ht="12.75" customHeight="1">
      <c r="B257" s="863" t="s">
        <v>3602</v>
      </c>
      <c r="C257" s="796" t="s">
        <v>3509</v>
      </c>
      <c r="D257" s="796">
        <v>1</v>
      </c>
      <c r="E257" s="796" t="s">
        <v>62</v>
      </c>
      <c r="F257" s="866"/>
      <c r="G257" s="796" t="s">
        <v>3510</v>
      </c>
      <c r="H257" s="796" t="s">
        <v>3389</v>
      </c>
      <c r="I257" s="796" t="s">
        <v>3390</v>
      </c>
      <c r="K257" s="821"/>
      <c r="L257" s="821">
        <f t="shared" ref="L257:L259" si="40">K257*D257</f>
        <v>0</v>
      </c>
      <c r="M257" s="821"/>
      <c r="N257" s="821"/>
    </row>
    <row r="258" spans="1:18" ht="12.75" customHeight="1">
      <c r="D258" s="796">
        <v>1</v>
      </c>
      <c r="E258" s="796" t="s">
        <v>62</v>
      </c>
      <c r="F258" s="866"/>
      <c r="G258" s="796" t="s">
        <v>3511</v>
      </c>
      <c r="H258" s="796" t="s">
        <v>3389</v>
      </c>
      <c r="I258" s="796" t="s">
        <v>3390</v>
      </c>
      <c r="K258" s="821"/>
      <c r="L258" s="821">
        <f t="shared" si="40"/>
        <v>0</v>
      </c>
      <c r="M258" s="821"/>
      <c r="N258" s="821"/>
    </row>
    <row r="259" spans="1:18" ht="12.75" customHeight="1">
      <c r="D259" s="796">
        <v>1</v>
      </c>
      <c r="E259" s="796" t="s">
        <v>62</v>
      </c>
      <c r="F259" s="866"/>
      <c r="G259" s="796" t="s">
        <v>3512</v>
      </c>
      <c r="H259" s="796" t="s">
        <v>3389</v>
      </c>
      <c r="I259" s="796" t="s">
        <v>3390</v>
      </c>
      <c r="K259" s="821"/>
      <c r="L259" s="821">
        <f t="shared" si="40"/>
        <v>0</v>
      </c>
      <c r="M259" s="821"/>
      <c r="N259" s="821"/>
    </row>
    <row r="260" spans="1:18" ht="12.75" customHeight="1">
      <c r="D260" s="796">
        <v>1</v>
      </c>
      <c r="E260" s="796" t="s">
        <v>62</v>
      </c>
      <c r="G260" s="796" t="s">
        <v>3439</v>
      </c>
      <c r="I260" s="796" t="s">
        <v>3393</v>
      </c>
      <c r="J260" s="796" t="s">
        <v>3394</v>
      </c>
      <c r="K260" s="821"/>
      <c r="L260" s="821"/>
      <c r="M260" s="821"/>
      <c r="N260" s="821">
        <f>M260*D260</f>
        <v>0</v>
      </c>
    </row>
    <row r="261" spans="1:18" ht="13">
      <c r="B261" s="863" t="s">
        <v>3602</v>
      </c>
      <c r="C261" s="864" t="s">
        <v>3513</v>
      </c>
      <c r="D261" s="796">
        <v>2</v>
      </c>
      <c r="E261" s="796" t="s">
        <v>62</v>
      </c>
      <c r="G261" s="796" t="s">
        <v>3514</v>
      </c>
      <c r="I261" s="867" t="s">
        <v>3502</v>
      </c>
      <c r="K261" s="821"/>
      <c r="L261" s="821"/>
      <c r="M261" s="821"/>
      <c r="N261" s="821"/>
    </row>
    <row r="262" spans="1:18" ht="13">
      <c r="B262" s="863" t="s">
        <v>3602</v>
      </c>
      <c r="C262" s="864" t="s">
        <v>3515</v>
      </c>
      <c r="D262" s="796">
        <v>2</v>
      </c>
      <c r="E262" s="796" t="s">
        <v>62</v>
      </c>
      <c r="G262" s="796" t="s">
        <v>3516</v>
      </c>
      <c r="I262" s="867" t="s">
        <v>3502</v>
      </c>
      <c r="K262" s="821"/>
      <c r="L262" s="821"/>
      <c r="M262" s="821"/>
      <c r="N262" s="821"/>
    </row>
    <row r="263" spans="1:18" ht="12.75" customHeight="1">
      <c r="A263" s="795"/>
      <c r="B263" s="863"/>
      <c r="D263" s="796">
        <v>4</v>
      </c>
      <c r="E263" s="796" t="s">
        <v>62</v>
      </c>
      <c r="G263" s="796" t="s">
        <v>3517</v>
      </c>
      <c r="I263" s="796" t="s">
        <v>3393</v>
      </c>
      <c r="J263" s="796" t="s">
        <v>3394</v>
      </c>
      <c r="K263" s="821"/>
      <c r="L263" s="821"/>
      <c r="M263" s="821"/>
      <c r="N263" s="821">
        <f>M263*D263</f>
        <v>0</v>
      </c>
      <c r="R263" s="820"/>
    </row>
    <row r="264" spans="1:18" ht="25">
      <c r="A264" s="795"/>
      <c r="B264" s="863" t="s">
        <v>3602</v>
      </c>
      <c r="C264" s="864" t="s">
        <v>3518</v>
      </c>
      <c r="D264" s="796">
        <v>4</v>
      </c>
      <c r="E264" s="796" t="s">
        <v>62</v>
      </c>
      <c r="G264" s="796" t="s">
        <v>3519</v>
      </c>
      <c r="H264" s="796" t="s">
        <v>3389</v>
      </c>
      <c r="I264" s="796" t="s">
        <v>3390</v>
      </c>
      <c r="K264" s="821"/>
      <c r="L264" s="821">
        <f>K264*D264</f>
        <v>0</v>
      </c>
      <c r="M264" s="821"/>
      <c r="N264" s="821"/>
      <c r="R264" s="820"/>
    </row>
    <row r="265" spans="1:18" ht="12.75" customHeight="1">
      <c r="A265" s="795"/>
      <c r="D265" s="796">
        <v>4</v>
      </c>
      <c r="E265" s="796" t="s">
        <v>62</v>
      </c>
      <c r="G265" s="796" t="s">
        <v>3392</v>
      </c>
      <c r="I265" s="796" t="s">
        <v>3393</v>
      </c>
      <c r="J265" s="796" t="s">
        <v>3394</v>
      </c>
      <c r="K265" s="821"/>
      <c r="L265" s="821"/>
      <c r="M265" s="821"/>
      <c r="N265" s="821">
        <f t="shared" ref="N265:N266" si="41">M265*D265</f>
        <v>0</v>
      </c>
      <c r="R265" s="820"/>
    </row>
    <row r="266" spans="1:18" ht="12.75" customHeight="1">
      <c r="A266" s="820"/>
      <c r="B266" s="863" t="s">
        <v>3602</v>
      </c>
      <c r="C266" s="796" t="s">
        <v>3520</v>
      </c>
      <c r="D266" s="796">
        <v>1</v>
      </c>
      <c r="E266" s="796" t="s">
        <v>62</v>
      </c>
      <c r="G266" s="796" t="s">
        <v>3521</v>
      </c>
      <c r="I266" s="796" t="s">
        <v>3393</v>
      </c>
      <c r="J266" s="796" t="s">
        <v>3394</v>
      </c>
      <c r="K266" s="821"/>
      <c r="L266" s="821"/>
      <c r="M266" s="821"/>
      <c r="N266" s="821">
        <f t="shared" si="41"/>
        <v>0</v>
      </c>
    </row>
    <row r="267" spans="1:18">
      <c r="B267" s="863" t="s">
        <v>3602</v>
      </c>
      <c r="C267" s="864" t="s">
        <v>3522</v>
      </c>
      <c r="D267" s="796">
        <v>3</v>
      </c>
      <c r="E267" s="796" t="s">
        <v>62</v>
      </c>
      <c r="G267" s="796" t="s">
        <v>3407</v>
      </c>
      <c r="H267" s="796" t="s">
        <v>3389</v>
      </c>
      <c r="I267" s="796" t="s">
        <v>3390</v>
      </c>
      <c r="K267" s="821"/>
      <c r="L267" s="821">
        <f>K267*D267</f>
        <v>0</v>
      </c>
      <c r="M267" s="821"/>
      <c r="N267" s="821"/>
    </row>
    <row r="268" spans="1:18" s="820" customFormat="1">
      <c r="B268" s="796"/>
      <c r="C268" s="796"/>
      <c r="D268" s="796">
        <v>3</v>
      </c>
      <c r="E268" s="796" t="s">
        <v>62</v>
      </c>
      <c r="F268" s="818"/>
      <c r="G268" s="796" t="s">
        <v>3392</v>
      </c>
      <c r="H268" s="796"/>
      <c r="I268" s="796" t="s">
        <v>3393</v>
      </c>
      <c r="J268" s="796" t="s">
        <v>3394</v>
      </c>
      <c r="K268" s="821"/>
      <c r="L268" s="821"/>
      <c r="M268" s="821"/>
      <c r="N268" s="821">
        <f>M268*D268</f>
        <v>0</v>
      </c>
      <c r="O268" s="795"/>
      <c r="P268" s="795"/>
      <c r="Q268" s="796"/>
      <c r="R268" s="796"/>
    </row>
    <row r="269" spans="1:18" ht="13">
      <c r="B269" s="863" t="s">
        <v>3602</v>
      </c>
      <c r="C269" s="796" t="s">
        <v>3523</v>
      </c>
      <c r="D269" s="796">
        <v>10</v>
      </c>
      <c r="E269" s="796" t="s">
        <v>62</v>
      </c>
      <c r="G269" s="796" t="s">
        <v>3524</v>
      </c>
      <c r="I269" s="867" t="s">
        <v>3502</v>
      </c>
      <c r="K269" s="821"/>
      <c r="L269" s="821"/>
      <c r="M269" s="821"/>
      <c r="N269" s="821"/>
    </row>
    <row r="270" spans="1:18" ht="12.75" customHeight="1">
      <c r="A270" s="820"/>
      <c r="B270" s="863"/>
      <c r="D270" s="796">
        <v>10</v>
      </c>
      <c r="E270" s="796" t="s">
        <v>62</v>
      </c>
      <c r="G270" s="796" t="s">
        <v>3603</v>
      </c>
      <c r="I270" s="796" t="s">
        <v>3393</v>
      </c>
      <c r="J270" s="796" t="s">
        <v>3394</v>
      </c>
      <c r="K270" s="821"/>
      <c r="L270" s="821"/>
      <c r="M270" s="821"/>
      <c r="N270" s="821">
        <f>M270*D270</f>
        <v>0</v>
      </c>
    </row>
    <row r="271" spans="1:18" ht="13">
      <c r="B271" s="863" t="s">
        <v>3602</v>
      </c>
      <c r="C271" s="796" t="s">
        <v>3525</v>
      </c>
      <c r="D271" s="796">
        <v>3</v>
      </c>
      <c r="E271" s="796" t="s">
        <v>62</v>
      </c>
      <c r="G271" s="796" t="s">
        <v>3526</v>
      </c>
      <c r="I271" s="867" t="s">
        <v>3502</v>
      </c>
      <c r="K271" s="821"/>
      <c r="L271" s="821"/>
      <c r="M271" s="821"/>
      <c r="N271" s="821"/>
    </row>
    <row r="272" spans="1:18" ht="12.75" customHeight="1">
      <c r="A272" s="820"/>
      <c r="B272" s="863" t="s">
        <v>3602</v>
      </c>
      <c r="C272" s="796" t="s">
        <v>3525</v>
      </c>
      <c r="D272" s="796">
        <v>3</v>
      </c>
      <c r="E272" s="796" t="s">
        <v>62</v>
      </c>
      <c r="G272" s="796" t="s">
        <v>3603</v>
      </c>
      <c r="I272" s="796" t="s">
        <v>3393</v>
      </c>
      <c r="J272" s="796" t="s">
        <v>3394</v>
      </c>
      <c r="K272" s="821"/>
      <c r="L272" s="821"/>
      <c r="M272" s="821"/>
      <c r="N272" s="821">
        <f>M272*D272</f>
        <v>0</v>
      </c>
    </row>
    <row r="273" spans="1:20" ht="13">
      <c r="B273" s="861" t="s">
        <v>3604</v>
      </c>
      <c r="C273" s="862"/>
      <c r="K273" s="821"/>
      <c r="L273" s="821"/>
      <c r="M273" s="821"/>
      <c r="N273" s="821"/>
      <c r="Q273" s="850"/>
      <c r="R273" s="820"/>
      <c r="S273" s="820"/>
      <c r="T273" s="820"/>
    </row>
    <row r="274" spans="1:20">
      <c r="B274" s="863" t="s">
        <v>3605</v>
      </c>
      <c r="C274" s="864" t="s">
        <v>3606</v>
      </c>
      <c r="D274" s="796">
        <v>1</v>
      </c>
      <c r="E274" s="796" t="s">
        <v>62</v>
      </c>
      <c r="G274" s="796" t="s">
        <v>3407</v>
      </c>
      <c r="H274" s="796" t="s">
        <v>3389</v>
      </c>
      <c r="I274" s="796" t="s">
        <v>3390</v>
      </c>
      <c r="K274" s="821"/>
      <c r="L274" s="821">
        <f>K274*D274</f>
        <v>0</v>
      </c>
      <c r="M274" s="821"/>
      <c r="N274" s="821"/>
    </row>
    <row r="275" spans="1:20" s="820" customFormat="1">
      <c r="B275" s="796"/>
      <c r="C275" s="796"/>
      <c r="D275" s="796">
        <v>1</v>
      </c>
      <c r="E275" s="796" t="s">
        <v>62</v>
      </c>
      <c r="F275" s="818"/>
      <c r="G275" s="796" t="s">
        <v>3392</v>
      </c>
      <c r="H275" s="796"/>
      <c r="I275" s="796" t="s">
        <v>3393</v>
      </c>
      <c r="J275" s="796" t="s">
        <v>3394</v>
      </c>
      <c r="K275" s="821"/>
      <c r="L275" s="821"/>
      <c r="M275" s="821"/>
      <c r="N275" s="821">
        <f>M275*D275</f>
        <v>0</v>
      </c>
      <c r="O275" s="795"/>
      <c r="P275" s="795"/>
      <c r="Q275" s="796"/>
      <c r="R275" s="796"/>
    </row>
    <row r="276" spans="1:20">
      <c r="B276" s="863" t="s">
        <v>3605</v>
      </c>
      <c r="C276" s="864" t="s">
        <v>3550</v>
      </c>
      <c r="D276" s="796">
        <v>1</v>
      </c>
      <c r="E276" s="796" t="s">
        <v>62</v>
      </c>
      <c r="G276" s="796" t="s">
        <v>3551</v>
      </c>
      <c r="H276" s="796" t="s">
        <v>3389</v>
      </c>
      <c r="I276" s="796" t="s">
        <v>3390</v>
      </c>
      <c r="K276" s="821"/>
      <c r="L276" s="821">
        <f>K276*D276</f>
        <v>0</v>
      </c>
      <c r="M276" s="821"/>
      <c r="N276" s="821"/>
    </row>
    <row r="277" spans="1:20" s="820" customFormat="1">
      <c r="B277" s="796"/>
      <c r="C277" s="796"/>
      <c r="D277" s="796">
        <v>1</v>
      </c>
      <c r="E277" s="796" t="s">
        <v>62</v>
      </c>
      <c r="F277" s="818"/>
      <c r="G277" s="796" t="s">
        <v>3392</v>
      </c>
      <c r="H277" s="796"/>
      <c r="I277" s="796" t="s">
        <v>3393</v>
      </c>
      <c r="J277" s="796" t="s">
        <v>3394</v>
      </c>
      <c r="K277" s="821"/>
      <c r="L277" s="821"/>
      <c r="M277" s="821"/>
      <c r="N277" s="821">
        <f>M277*D277</f>
        <v>0</v>
      </c>
      <c r="O277" s="795"/>
      <c r="P277" s="795"/>
      <c r="Q277" s="796"/>
      <c r="R277" s="796"/>
    </row>
    <row r="278" spans="1:20" ht="12.75" customHeight="1">
      <c r="A278" s="795"/>
      <c r="B278" s="863" t="s">
        <v>3605</v>
      </c>
      <c r="C278" s="796" t="s">
        <v>3552</v>
      </c>
      <c r="D278" s="796">
        <v>1</v>
      </c>
      <c r="E278" s="796" t="s">
        <v>62</v>
      </c>
      <c r="G278" s="796" t="s">
        <v>3553</v>
      </c>
      <c r="I278" s="796" t="s">
        <v>3393</v>
      </c>
      <c r="J278" s="796" t="s">
        <v>3394</v>
      </c>
      <c r="K278" s="821"/>
      <c r="L278" s="821"/>
      <c r="M278" s="821"/>
      <c r="N278" s="821">
        <f t="shared" ref="N278:N279" si="42">M278*D278</f>
        <v>0</v>
      </c>
      <c r="R278" s="820"/>
    </row>
    <row r="279" spans="1:20" ht="12.75" customHeight="1">
      <c r="A279" s="795"/>
      <c r="D279" s="796">
        <v>1</v>
      </c>
      <c r="E279" s="796" t="s">
        <v>62</v>
      </c>
      <c r="G279" s="796" t="s">
        <v>3554</v>
      </c>
      <c r="I279" s="796" t="s">
        <v>3393</v>
      </c>
      <c r="J279" s="796" t="s">
        <v>3394</v>
      </c>
      <c r="K279" s="821"/>
      <c r="L279" s="821"/>
      <c r="M279" s="821"/>
      <c r="N279" s="821">
        <f t="shared" si="42"/>
        <v>0</v>
      </c>
      <c r="R279" s="820"/>
    </row>
    <row r="280" spans="1:20">
      <c r="A280" s="795"/>
      <c r="B280" s="863" t="s">
        <v>3607</v>
      </c>
      <c r="C280" s="864" t="s">
        <v>3608</v>
      </c>
      <c r="D280" s="796">
        <v>3</v>
      </c>
      <c r="E280" s="796" t="s">
        <v>62</v>
      </c>
      <c r="G280" s="796" t="s">
        <v>3609</v>
      </c>
      <c r="I280" s="796" t="s">
        <v>3393</v>
      </c>
      <c r="J280" s="796" t="s">
        <v>3394</v>
      </c>
      <c r="K280" s="821"/>
      <c r="L280" s="821"/>
      <c r="M280" s="821"/>
      <c r="N280" s="821">
        <f>M280*D280</f>
        <v>0</v>
      </c>
      <c r="R280" s="820"/>
    </row>
    <row r="281" spans="1:20" ht="13">
      <c r="B281" s="870" t="s">
        <v>3374</v>
      </c>
      <c r="C281" s="871"/>
      <c r="K281" s="821"/>
      <c r="L281" s="821"/>
      <c r="M281" s="821"/>
      <c r="N281" s="821"/>
      <c r="Q281" s="850"/>
    </row>
    <row r="282" spans="1:20">
      <c r="B282" s="863" t="s">
        <v>3610</v>
      </c>
      <c r="C282" s="872" t="s">
        <v>3611</v>
      </c>
      <c r="D282" s="796">
        <v>1</v>
      </c>
      <c r="E282" s="796" t="s">
        <v>62</v>
      </c>
      <c r="F282" s="873"/>
      <c r="G282" s="796" t="s">
        <v>3456</v>
      </c>
      <c r="H282" s="796" t="s">
        <v>3389</v>
      </c>
      <c r="I282" s="796" t="s">
        <v>3390</v>
      </c>
      <c r="K282" s="821"/>
      <c r="L282" s="821">
        <f t="shared" ref="L282:L288" si="43">K282*D282</f>
        <v>0</v>
      </c>
      <c r="M282" s="821"/>
      <c r="N282" s="821"/>
      <c r="Q282" s="874"/>
    </row>
    <row r="283" spans="1:20">
      <c r="B283" s="863"/>
      <c r="C283" s="872" t="s">
        <v>3612</v>
      </c>
      <c r="D283" s="796">
        <v>2</v>
      </c>
      <c r="E283" s="796" t="s">
        <v>62</v>
      </c>
      <c r="G283" s="796" t="s">
        <v>3458</v>
      </c>
      <c r="H283" s="796" t="s">
        <v>3389</v>
      </c>
      <c r="I283" s="796" t="s">
        <v>3390</v>
      </c>
      <c r="K283" s="821"/>
      <c r="L283" s="821">
        <f t="shared" si="43"/>
        <v>0</v>
      </c>
      <c r="M283" s="821"/>
      <c r="N283" s="821"/>
    </row>
    <row r="284" spans="1:20">
      <c r="B284" s="863"/>
      <c r="C284" s="872"/>
      <c r="D284" s="796">
        <v>2</v>
      </c>
      <c r="E284" s="796" t="s">
        <v>62</v>
      </c>
      <c r="G284" s="796" t="s">
        <v>3459</v>
      </c>
      <c r="H284" s="796" t="s">
        <v>3389</v>
      </c>
      <c r="I284" s="796" t="s">
        <v>3390</v>
      </c>
      <c r="K284" s="821"/>
      <c r="L284" s="821">
        <f t="shared" si="43"/>
        <v>0</v>
      </c>
      <c r="M284" s="821"/>
      <c r="N284" s="821"/>
    </row>
    <row r="285" spans="1:20">
      <c r="B285" s="863"/>
      <c r="C285" s="872"/>
      <c r="D285" s="796">
        <v>2</v>
      </c>
      <c r="E285" s="796" t="s">
        <v>62</v>
      </c>
      <c r="G285" s="796" t="s">
        <v>3460</v>
      </c>
      <c r="H285" s="796" t="s">
        <v>3389</v>
      </c>
      <c r="I285" s="796" t="s">
        <v>3390</v>
      </c>
      <c r="K285" s="821"/>
      <c r="L285" s="821">
        <f t="shared" si="43"/>
        <v>0</v>
      </c>
      <c r="M285" s="821"/>
      <c r="N285" s="821"/>
    </row>
    <row r="286" spans="1:20">
      <c r="B286" s="863"/>
      <c r="C286" s="872"/>
      <c r="D286" s="796">
        <v>1</v>
      </c>
      <c r="E286" s="796" t="s">
        <v>62</v>
      </c>
      <c r="G286" s="796" t="s">
        <v>3461</v>
      </c>
      <c r="H286" s="796" t="s">
        <v>3389</v>
      </c>
      <c r="I286" s="796" t="s">
        <v>3390</v>
      </c>
      <c r="K286" s="821"/>
      <c r="L286" s="821">
        <f t="shared" si="43"/>
        <v>0</v>
      </c>
      <c r="M286" s="821"/>
      <c r="N286" s="821"/>
      <c r="Q286" s="874"/>
    </row>
    <row r="287" spans="1:20">
      <c r="B287" s="863"/>
      <c r="C287" s="872"/>
      <c r="D287" s="796">
        <v>1</v>
      </c>
      <c r="E287" s="796" t="s">
        <v>62</v>
      </c>
      <c r="G287" s="796" t="s">
        <v>3462</v>
      </c>
      <c r="H287" s="796" t="s">
        <v>3389</v>
      </c>
      <c r="I287" s="796" t="s">
        <v>3390</v>
      </c>
      <c r="K287" s="821"/>
      <c r="L287" s="821">
        <f t="shared" si="43"/>
        <v>0</v>
      </c>
      <c r="M287" s="821"/>
      <c r="N287" s="821"/>
      <c r="Q287" s="874"/>
    </row>
    <row r="288" spans="1:20">
      <c r="A288" s="795"/>
      <c r="B288" s="863"/>
      <c r="C288" s="872" t="s">
        <v>3463</v>
      </c>
      <c r="D288" s="796">
        <v>1</v>
      </c>
      <c r="E288" s="796" t="s">
        <v>62</v>
      </c>
      <c r="G288" s="796" t="s">
        <v>3464</v>
      </c>
      <c r="H288" s="796" t="s">
        <v>3389</v>
      </c>
      <c r="I288" s="796" t="s">
        <v>3390</v>
      </c>
      <c r="K288" s="821"/>
      <c r="L288" s="821">
        <f t="shared" si="43"/>
        <v>0</v>
      </c>
      <c r="M288" s="821"/>
      <c r="N288" s="821"/>
    </row>
    <row r="289" spans="2:17" ht="13">
      <c r="B289" s="875" t="s">
        <v>3465</v>
      </c>
      <c r="C289" s="876"/>
      <c r="K289" s="821"/>
      <c r="L289" s="821"/>
      <c r="M289" s="821"/>
      <c r="N289" s="821"/>
      <c r="Q289" s="850"/>
    </row>
    <row r="290" spans="2:17" ht="25">
      <c r="C290" s="796" t="s">
        <v>3613</v>
      </c>
      <c r="D290" s="796">
        <v>1</v>
      </c>
      <c r="E290" s="796" t="s">
        <v>62</v>
      </c>
      <c r="G290" s="864" t="s">
        <v>3592</v>
      </c>
      <c r="I290" s="796" t="s">
        <v>3390</v>
      </c>
      <c r="K290" s="821"/>
      <c r="L290" s="821">
        <f>K290*D290</f>
        <v>0</v>
      </c>
      <c r="M290" s="821"/>
      <c r="N290" s="821"/>
      <c r="Q290" s="795"/>
    </row>
    <row r="291" spans="2:17" s="877" customFormat="1" ht="10">
      <c r="D291" s="878">
        <v>1</v>
      </c>
      <c r="E291" s="879" t="s">
        <v>62</v>
      </c>
      <c r="F291" s="880"/>
      <c r="G291" s="879" t="s">
        <v>3614</v>
      </c>
      <c r="H291" s="879"/>
      <c r="I291" s="879"/>
      <c r="J291" s="881" t="s">
        <v>3469</v>
      </c>
      <c r="K291" s="1697"/>
      <c r="L291" s="1697"/>
      <c r="M291" s="1697"/>
      <c r="N291" s="1697"/>
      <c r="O291" s="882"/>
      <c r="P291" s="882"/>
      <c r="Q291" s="883"/>
    </row>
    <row r="292" spans="2:17" s="877" customFormat="1" ht="10">
      <c r="D292" s="884">
        <v>1</v>
      </c>
      <c r="E292" s="877" t="s">
        <v>62</v>
      </c>
      <c r="F292" s="885"/>
      <c r="G292" s="877" t="s">
        <v>3470</v>
      </c>
      <c r="J292" s="886" t="s">
        <v>3469</v>
      </c>
      <c r="K292" s="1697"/>
      <c r="L292" s="1697"/>
      <c r="M292" s="1697"/>
      <c r="N292" s="1697"/>
      <c r="O292" s="882"/>
      <c r="P292" s="882"/>
      <c r="Q292" s="883"/>
    </row>
    <row r="293" spans="2:17" s="877" customFormat="1" ht="10">
      <c r="D293" s="884">
        <v>1</v>
      </c>
      <c r="E293" s="877" t="s">
        <v>62</v>
      </c>
      <c r="F293" s="885"/>
      <c r="G293" s="877" t="s">
        <v>3471</v>
      </c>
      <c r="J293" s="886" t="s">
        <v>3469</v>
      </c>
      <c r="K293" s="1697"/>
      <c r="L293" s="1697"/>
      <c r="M293" s="1697"/>
      <c r="N293" s="1697"/>
      <c r="O293" s="882"/>
      <c r="P293" s="882"/>
      <c r="Q293" s="883"/>
    </row>
    <row r="294" spans="2:17" s="877" customFormat="1" ht="10">
      <c r="D294" s="884">
        <v>1</v>
      </c>
      <c r="E294" s="877" t="s">
        <v>62</v>
      </c>
      <c r="F294" s="885"/>
      <c r="G294" s="877" t="s">
        <v>3472</v>
      </c>
      <c r="J294" s="886" t="s">
        <v>3469</v>
      </c>
      <c r="K294" s="1697"/>
      <c r="L294" s="1697"/>
      <c r="M294" s="1697"/>
      <c r="N294" s="1697"/>
      <c r="O294" s="882"/>
      <c r="P294" s="882"/>
      <c r="Q294" s="883"/>
    </row>
    <row r="295" spans="2:17" s="877" customFormat="1" ht="11.25" customHeight="1">
      <c r="D295" s="884">
        <v>1</v>
      </c>
      <c r="E295" s="877" t="s">
        <v>62</v>
      </c>
      <c r="F295" s="885"/>
      <c r="G295" s="877" t="s">
        <v>3594</v>
      </c>
      <c r="J295" s="886" t="s">
        <v>3469</v>
      </c>
      <c r="K295" s="1697"/>
      <c r="L295" s="1697"/>
      <c r="M295" s="1697"/>
      <c r="N295" s="1697"/>
      <c r="O295" s="882"/>
      <c r="P295" s="882"/>
      <c r="Q295" s="883"/>
    </row>
    <row r="296" spans="2:17" s="877" customFormat="1" ht="11.25" customHeight="1">
      <c r="D296" s="884">
        <v>1</v>
      </c>
      <c r="E296" s="877" t="s">
        <v>62</v>
      </c>
      <c r="F296" s="885"/>
      <c r="G296" s="877" t="s">
        <v>3473</v>
      </c>
      <c r="J296" s="886" t="s">
        <v>3469</v>
      </c>
      <c r="K296" s="1697"/>
      <c r="L296" s="1697"/>
      <c r="M296" s="1697"/>
      <c r="N296" s="1697"/>
      <c r="O296" s="882"/>
      <c r="P296" s="882"/>
      <c r="Q296" s="883"/>
    </row>
    <row r="297" spans="2:17" s="877" customFormat="1" ht="10">
      <c r="D297" s="884">
        <v>2</v>
      </c>
      <c r="E297" s="877" t="s">
        <v>62</v>
      </c>
      <c r="F297" s="885"/>
      <c r="G297" s="877" t="s">
        <v>3595</v>
      </c>
      <c r="J297" s="886" t="s">
        <v>3469</v>
      </c>
      <c r="K297" s="1697"/>
      <c r="L297" s="1697"/>
      <c r="M297" s="1697"/>
      <c r="N297" s="1697"/>
      <c r="O297" s="882"/>
      <c r="P297" s="882"/>
      <c r="Q297" s="883"/>
    </row>
    <row r="298" spans="2:17" s="877" customFormat="1" ht="10">
      <c r="D298" s="884">
        <v>2</v>
      </c>
      <c r="E298" s="877" t="s">
        <v>62</v>
      </c>
      <c r="F298" s="885"/>
      <c r="G298" s="877" t="s">
        <v>3596</v>
      </c>
      <c r="J298" s="886" t="s">
        <v>3469</v>
      </c>
      <c r="K298" s="1697"/>
      <c r="L298" s="1697"/>
      <c r="M298" s="1697"/>
      <c r="N298" s="1697"/>
      <c r="O298" s="882"/>
      <c r="P298" s="882"/>
      <c r="Q298" s="883"/>
    </row>
    <row r="299" spans="2:17" s="877" customFormat="1" ht="10">
      <c r="D299" s="884">
        <v>1</v>
      </c>
      <c r="E299" s="877" t="s">
        <v>62</v>
      </c>
      <c r="F299" s="885"/>
      <c r="G299" s="877" t="s">
        <v>3597</v>
      </c>
      <c r="J299" s="886" t="s">
        <v>3469</v>
      </c>
      <c r="K299" s="1697"/>
      <c r="L299" s="1697"/>
      <c r="M299" s="1697"/>
      <c r="N299" s="1697"/>
      <c r="O299" s="882"/>
      <c r="P299" s="882"/>
      <c r="Q299" s="883"/>
    </row>
    <row r="300" spans="2:17" s="877" customFormat="1" ht="10">
      <c r="D300" s="884">
        <v>1</v>
      </c>
      <c r="E300" s="877" t="s">
        <v>62</v>
      </c>
      <c r="F300" s="885"/>
      <c r="G300" s="877" t="s">
        <v>3598</v>
      </c>
      <c r="J300" s="886" t="s">
        <v>3469</v>
      </c>
      <c r="K300" s="1697"/>
      <c r="L300" s="1697"/>
      <c r="M300" s="1697"/>
      <c r="N300" s="1697"/>
      <c r="O300" s="882"/>
      <c r="P300" s="882"/>
      <c r="Q300" s="883"/>
    </row>
    <row r="301" spans="2:17" s="877" customFormat="1" ht="11.25" customHeight="1">
      <c r="D301" s="884">
        <v>1</v>
      </c>
      <c r="E301" s="877" t="s">
        <v>62</v>
      </c>
      <c r="F301" s="885"/>
      <c r="G301" s="877" t="s">
        <v>3477</v>
      </c>
      <c r="J301" s="886" t="s">
        <v>3469</v>
      </c>
      <c r="K301" s="1697"/>
      <c r="L301" s="1697"/>
      <c r="M301" s="1697"/>
      <c r="N301" s="1697"/>
      <c r="O301" s="882"/>
      <c r="P301" s="882"/>
      <c r="Q301" s="883"/>
    </row>
    <row r="302" spans="2:17" s="877" customFormat="1" ht="10">
      <c r="D302" s="884">
        <v>1</v>
      </c>
      <c r="E302" s="877" t="s">
        <v>62</v>
      </c>
      <c r="F302" s="885"/>
      <c r="G302" s="877" t="s">
        <v>3478</v>
      </c>
      <c r="J302" s="886" t="s">
        <v>3469</v>
      </c>
      <c r="K302" s="1697"/>
      <c r="L302" s="1697"/>
      <c r="M302" s="1697"/>
      <c r="N302" s="1697"/>
      <c r="O302" s="882"/>
      <c r="P302" s="882"/>
      <c r="Q302" s="883"/>
    </row>
    <row r="303" spans="2:17" s="877" customFormat="1" ht="10">
      <c r="D303" s="884">
        <v>1</v>
      </c>
      <c r="E303" s="877" t="s">
        <v>62</v>
      </c>
      <c r="F303" s="885"/>
      <c r="G303" s="877" t="s">
        <v>3479</v>
      </c>
      <c r="J303" s="886" t="s">
        <v>3469</v>
      </c>
      <c r="K303" s="1697"/>
      <c r="L303" s="1697"/>
      <c r="M303" s="1697"/>
      <c r="N303" s="1697"/>
      <c r="O303" s="882"/>
      <c r="P303" s="882"/>
      <c r="Q303" s="883"/>
    </row>
    <row r="304" spans="2:17" s="877" customFormat="1" ht="10">
      <c r="D304" s="884">
        <v>1</v>
      </c>
      <c r="E304" s="877" t="s">
        <v>62</v>
      </c>
      <c r="F304" s="885"/>
      <c r="G304" s="877" t="s">
        <v>3480</v>
      </c>
      <c r="J304" s="886" t="s">
        <v>3469</v>
      </c>
      <c r="K304" s="1697"/>
      <c r="L304" s="1697"/>
      <c r="M304" s="1697"/>
      <c r="N304" s="1697"/>
      <c r="O304" s="882"/>
      <c r="P304" s="882"/>
      <c r="Q304" s="883"/>
    </row>
    <row r="305" spans="1:20" s="877" customFormat="1" ht="11.25" customHeight="1">
      <c r="D305" s="884">
        <v>1</v>
      </c>
      <c r="E305" s="877" t="s">
        <v>1541</v>
      </c>
      <c r="F305" s="885"/>
      <c r="G305" s="877" t="s">
        <v>3615</v>
      </c>
      <c r="J305" s="886" t="s">
        <v>3469</v>
      </c>
      <c r="K305" s="1697"/>
      <c r="L305" s="1697"/>
      <c r="M305" s="1697"/>
      <c r="N305" s="1697"/>
      <c r="O305" s="882"/>
      <c r="P305" s="882"/>
      <c r="Q305" s="883"/>
    </row>
    <row r="306" spans="1:20" ht="11.25" customHeight="1">
      <c r="D306" s="884">
        <v>1</v>
      </c>
      <c r="E306" s="877" t="s">
        <v>62</v>
      </c>
      <c r="F306" s="885"/>
      <c r="G306" s="877" t="s">
        <v>3486</v>
      </c>
      <c r="H306" s="877"/>
      <c r="I306" s="877"/>
      <c r="J306" s="886" t="s">
        <v>3469</v>
      </c>
      <c r="K306" s="821"/>
      <c r="L306" s="821"/>
      <c r="M306" s="821"/>
      <c r="N306" s="821"/>
      <c r="O306" s="882"/>
      <c r="P306" s="882"/>
      <c r="Q306" s="883"/>
    </row>
    <row r="307" spans="1:20" s="877" customFormat="1" ht="10">
      <c r="D307" s="884">
        <v>1</v>
      </c>
      <c r="E307" s="877" t="s">
        <v>1541</v>
      </c>
      <c r="F307" s="885"/>
      <c r="G307" s="877" t="s">
        <v>3487</v>
      </c>
      <c r="J307" s="886" t="s">
        <v>3469</v>
      </c>
      <c r="K307" s="1697"/>
      <c r="L307" s="1697"/>
      <c r="M307" s="1697"/>
      <c r="N307" s="1697"/>
      <c r="O307" s="882"/>
      <c r="P307" s="882"/>
      <c r="Q307" s="883"/>
    </row>
    <row r="308" spans="1:20" s="877" customFormat="1" ht="10">
      <c r="D308" s="884">
        <v>76</v>
      </c>
      <c r="E308" s="877" t="s">
        <v>62</v>
      </c>
      <c r="F308" s="885"/>
      <c r="G308" s="877" t="s">
        <v>3488</v>
      </c>
      <c r="J308" s="886" t="s">
        <v>3469</v>
      </c>
      <c r="K308" s="1697"/>
      <c r="L308" s="1697"/>
      <c r="M308" s="1697"/>
      <c r="N308" s="1697"/>
      <c r="O308" s="882"/>
      <c r="P308" s="882"/>
      <c r="Q308" s="883"/>
    </row>
    <row r="309" spans="1:20" s="877" customFormat="1" ht="10">
      <c r="D309" s="887">
        <v>10</v>
      </c>
      <c r="E309" s="888" t="s">
        <v>62</v>
      </c>
      <c r="F309" s="889"/>
      <c r="G309" s="888" t="s">
        <v>3489</v>
      </c>
      <c r="H309" s="888"/>
      <c r="I309" s="888"/>
      <c r="J309" s="890" t="s">
        <v>3469</v>
      </c>
      <c r="K309" s="1697"/>
      <c r="L309" s="1697"/>
      <c r="M309" s="1697"/>
      <c r="N309" s="1697"/>
      <c r="O309" s="882"/>
      <c r="P309" s="882"/>
      <c r="Q309" s="883"/>
    </row>
    <row r="310" spans="1:20" ht="13">
      <c r="A310" s="795"/>
      <c r="B310" s="863"/>
      <c r="C310" s="891"/>
      <c r="D310" s="820"/>
      <c r="I310" s="867"/>
      <c r="K310" s="821"/>
      <c r="L310" s="821"/>
      <c r="M310" s="821"/>
      <c r="N310" s="821"/>
      <c r="Q310" s="874"/>
      <c r="R310" s="820"/>
    </row>
    <row r="311" spans="1:20" ht="17.5">
      <c r="A311" s="851"/>
      <c r="B311" s="852" t="s">
        <v>3616</v>
      </c>
      <c r="C311" s="853"/>
      <c r="D311" s="853"/>
      <c r="E311" s="853"/>
      <c r="F311" s="854"/>
      <c r="G311" s="855"/>
      <c r="H311" s="855"/>
      <c r="I311" s="855"/>
      <c r="J311" s="855"/>
      <c r="K311" s="1698"/>
      <c r="L311" s="1698"/>
      <c r="M311" s="1698"/>
      <c r="N311" s="1698"/>
      <c r="Q311" s="850"/>
    </row>
    <row r="312" spans="1:20" ht="12.75" customHeight="1">
      <c r="A312" s="856"/>
      <c r="B312" s="857" t="s">
        <v>3373</v>
      </c>
      <c r="C312" s="858"/>
      <c r="F312" s="859"/>
      <c r="G312" s="860"/>
      <c r="H312" s="860"/>
      <c r="K312" s="821"/>
      <c r="L312" s="821"/>
      <c r="M312" s="821"/>
      <c r="N312" s="821"/>
    </row>
    <row r="313" spans="1:20" ht="13">
      <c r="B313" s="861" t="s">
        <v>3617</v>
      </c>
      <c r="C313" s="862"/>
      <c r="K313" s="821"/>
      <c r="L313" s="821"/>
      <c r="M313" s="821"/>
      <c r="N313" s="821"/>
      <c r="Q313" s="850"/>
      <c r="R313" s="820"/>
      <c r="S313" s="820"/>
      <c r="T313" s="820"/>
    </row>
    <row r="314" spans="1:20">
      <c r="B314" s="863" t="s">
        <v>3618</v>
      </c>
      <c r="C314" s="864" t="s">
        <v>3529</v>
      </c>
      <c r="D314" s="796">
        <v>2</v>
      </c>
      <c r="E314" s="796" t="s">
        <v>62</v>
      </c>
      <c r="G314" s="796" t="s">
        <v>3530</v>
      </c>
      <c r="H314" s="796" t="s">
        <v>3389</v>
      </c>
      <c r="I314" s="796" t="s">
        <v>3390</v>
      </c>
      <c r="K314" s="821"/>
      <c r="L314" s="821">
        <f>K314*D314</f>
        <v>0</v>
      </c>
      <c r="M314" s="821"/>
      <c r="N314" s="821"/>
    </row>
    <row r="315" spans="1:20" ht="12.75" customHeight="1">
      <c r="D315" s="796">
        <v>2</v>
      </c>
      <c r="E315" s="796" t="s">
        <v>62</v>
      </c>
      <c r="G315" s="796" t="s">
        <v>3495</v>
      </c>
      <c r="I315" s="796" t="s">
        <v>3393</v>
      </c>
      <c r="J315" s="796" t="s">
        <v>3394</v>
      </c>
      <c r="K315" s="821"/>
      <c r="L315" s="821"/>
      <c r="M315" s="821"/>
      <c r="N315" s="821">
        <f t="shared" ref="N315:N316" si="44">M315*D315</f>
        <v>0</v>
      </c>
    </row>
    <row r="316" spans="1:20" ht="12.75" customHeight="1">
      <c r="A316" s="820"/>
      <c r="D316" s="796">
        <v>2</v>
      </c>
      <c r="E316" s="796" t="s">
        <v>62</v>
      </c>
      <c r="G316" s="796" t="s">
        <v>3392</v>
      </c>
      <c r="I316" s="796" t="s">
        <v>3393</v>
      </c>
      <c r="J316" s="796" t="s">
        <v>3394</v>
      </c>
      <c r="K316" s="821"/>
      <c r="L316" s="821"/>
      <c r="M316" s="821"/>
      <c r="N316" s="821">
        <f t="shared" si="44"/>
        <v>0</v>
      </c>
    </row>
    <row r="317" spans="1:20">
      <c r="B317" s="863" t="s">
        <v>3618</v>
      </c>
      <c r="C317" s="864" t="s">
        <v>3531</v>
      </c>
      <c r="D317" s="796">
        <v>1</v>
      </c>
      <c r="E317" s="796" t="s">
        <v>62</v>
      </c>
      <c r="G317" s="796" t="s">
        <v>3619</v>
      </c>
      <c r="H317" s="796" t="s">
        <v>3389</v>
      </c>
      <c r="I317" s="796" t="s">
        <v>3390</v>
      </c>
      <c r="K317" s="821"/>
      <c r="L317" s="821">
        <f>K317*D317</f>
        <v>0</v>
      </c>
      <c r="M317" s="821"/>
      <c r="N317" s="821"/>
    </row>
    <row r="318" spans="1:20" ht="12.75" customHeight="1">
      <c r="D318" s="796">
        <v>1</v>
      </c>
      <c r="E318" s="796" t="s">
        <v>62</v>
      </c>
      <c r="G318" s="796" t="s">
        <v>3495</v>
      </c>
      <c r="I318" s="796" t="s">
        <v>3393</v>
      </c>
      <c r="J318" s="796" t="s">
        <v>3394</v>
      </c>
      <c r="K318" s="821"/>
      <c r="L318" s="821"/>
      <c r="M318" s="821"/>
      <c r="N318" s="821">
        <f t="shared" ref="N318:N319" si="45">M318*D318</f>
        <v>0</v>
      </c>
    </row>
    <row r="319" spans="1:20" ht="12.75" customHeight="1">
      <c r="A319" s="820"/>
      <c r="D319" s="796">
        <v>1</v>
      </c>
      <c r="E319" s="796" t="s">
        <v>62</v>
      </c>
      <c r="G319" s="796" t="s">
        <v>3392</v>
      </c>
      <c r="I319" s="796" t="s">
        <v>3393</v>
      </c>
      <c r="J319" s="796" t="s">
        <v>3394</v>
      </c>
      <c r="K319" s="821"/>
      <c r="L319" s="821"/>
      <c r="M319" s="821"/>
      <c r="N319" s="821">
        <f t="shared" si="45"/>
        <v>0</v>
      </c>
    </row>
    <row r="320" spans="1:20" ht="25">
      <c r="B320" s="863" t="s">
        <v>3618</v>
      </c>
      <c r="C320" s="864" t="s">
        <v>3532</v>
      </c>
      <c r="D320" s="796">
        <v>4</v>
      </c>
      <c r="E320" s="796" t="s">
        <v>62</v>
      </c>
      <c r="G320" s="796" t="s">
        <v>3499</v>
      </c>
      <c r="H320" s="796" t="s">
        <v>3389</v>
      </c>
      <c r="I320" s="796" t="s">
        <v>3390</v>
      </c>
      <c r="K320" s="821"/>
      <c r="L320" s="821">
        <f>K320*D320</f>
        <v>0</v>
      </c>
      <c r="M320" s="821"/>
      <c r="N320" s="821"/>
    </row>
    <row r="321" spans="1:19" s="820" customFormat="1">
      <c r="B321" s="796"/>
      <c r="C321" s="796"/>
      <c r="D321" s="796">
        <v>4</v>
      </c>
      <c r="E321" s="796" t="s">
        <v>62</v>
      </c>
      <c r="F321" s="818"/>
      <c r="G321" s="796" t="s">
        <v>3392</v>
      </c>
      <c r="H321" s="796"/>
      <c r="I321" s="796" t="s">
        <v>3393</v>
      </c>
      <c r="J321" s="796" t="s">
        <v>3394</v>
      </c>
      <c r="K321" s="821"/>
      <c r="L321" s="821"/>
      <c r="M321" s="821"/>
      <c r="N321" s="821">
        <f>M321*D321</f>
        <v>0</v>
      </c>
      <c r="O321" s="795"/>
      <c r="P321" s="795"/>
      <c r="Q321" s="796"/>
      <c r="R321" s="796"/>
    </row>
    <row r="322" spans="1:19">
      <c r="B322" s="863" t="s">
        <v>3618</v>
      </c>
      <c r="C322" s="864" t="s">
        <v>3533</v>
      </c>
      <c r="D322" s="796">
        <v>3</v>
      </c>
      <c r="E322" s="796" t="s">
        <v>62</v>
      </c>
      <c r="G322" s="796" t="s">
        <v>3534</v>
      </c>
      <c r="H322" s="796" t="s">
        <v>3389</v>
      </c>
      <c r="I322" s="796" t="s">
        <v>3390</v>
      </c>
      <c r="K322" s="821"/>
      <c r="L322" s="821">
        <f t="shared" ref="L322:L323" si="46">K322*D322</f>
        <v>0</v>
      </c>
      <c r="M322" s="821"/>
      <c r="N322" s="821"/>
    </row>
    <row r="323" spans="1:19" ht="12.75" customHeight="1">
      <c r="D323" s="796">
        <v>3</v>
      </c>
      <c r="E323" s="796" t="s">
        <v>62</v>
      </c>
      <c r="G323" s="796" t="s">
        <v>3506</v>
      </c>
      <c r="H323" s="796" t="s">
        <v>3389</v>
      </c>
      <c r="I323" s="796" t="s">
        <v>3390</v>
      </c>
      <c r="K323" s="821"/>
      <c r="L323" s="821">
        <f t="shared" si="46"/>
        <v>0</v>
      </c>
      <c r="M323" s="821"/>
      <c r="N323" s="821"/>
    </row>
    <row r="324" spans="1:19" s="820" customFormat="1">
      <c r="B324" s="796"/>
      <c r="C324" s="796"/>
      <c r="D324" s="796">
        <v>3</v>
      </c>
      <c r="E324" s="796" t="s">
        <v>62</v>
      </c>
      <c r="F324" s="818"/>
      <c r="G324" s="796" t="s">
        <v>3392</v>
      </c>
      <c r="H324" s="796"/>
      <c r="I324" s="796" t="s">
        <v>3393</v>
      </c>
      <c r="J324" s="796" t="s">
        <v>3394</v>
      </c>
      <c r="K324" s="821"/>
      <c r="L324" s="821"/>
      <c r="M324" s="821"/>
      <c r="N324" s="821">
        <f>M324*D324</f>
        <v>0</v>
      </c>
      <c r="O324" s="795"/>
      <c r="P324" s="795"/>
      <c r="Q324" s="796"/>
      <c r="R324" s="796"/>
    </row>
    <row r="325" spans="1:19" ht="12.75" customHeight="1">
      <c r="A325" s="882"/>
      <c r="B325" s="863" t="s">
        <v>3618</v>
      </c>
      <c r="C325" s="796" t="s">
        <v>3535</v>
      </c>
      <c r="D325" s="796">
        <v>1</v>
      </c>
      <c r="E325" s="796" t="s">
        <v>62</v>
      </c>
      <c r="G325" s="796" t="s">
        <v>3536</v>
      </c>
      <c r="H325" s="796" t="s">
        <v>3389</v>
      </c>
      <c r="I325" s="796" t="s">
        <v>3390</v>
      </c>
      <c r="K325" s="821"/>
      <c r="L325" s="821">
        <f>K325*D325</f>
        <v>0</v>
      </c>
      <c r="M325" s="821"/>
      <c r="N325" s="821"/>
      <c r="S325" s="892"/>
    </row>
    <row r="326" spans="1:19" ht="12.75" customHeight="1">
      <c r="A326" s="882"/>
      <c r="D326" s="796">
        <v>1</v>
      </c>
      <c r="E326" s="796" t="s">
        <v>62</v>
      </c>
      <c r="G326" s="796" t="s">
        <v>3537</v>
      </c>
      <c r="I326" s="796" t="s">
        <v>3393</v>
      </c>
      <c r="J326" s="796" t="s">
        <v>3394</v>
      </c>
      <c r="K326" s="821"/>
      <c r="L326" s="821"/>
      <c r="M326" s="821"/>
      <c r="N326" s="821">
        <f t="shared" ref="N326:N327" si="47">M326*D326</f>
        <v>0</v>
      </c>
      <c r="S326" s="892"/>
    </row>
    <row r="327" spans="1:19" ht="12.75" customHeight="1">
      <c r="A327" s="882"/>
      <c r="D327" s="796">
        <v>1</v>
      </c>
      <c r="E327" s="796" t="s">
        <v>62</v>
      </c>
      <c r="G327" s="796" t="s">
        <v>3392</v>
      </c>
      <c r="I327" s="796" t="s">
        <v>3393</v>
      </c>
      <c r="J327" s="796" t="s">
        <v>3394</v>
      </c>
      <c r="K327" s="821"/>
      <c r="L327" s="821"/>
      <c r="M327" s="821"/>
      <c r="N327" s="821">
        <f t="shared" si="47"/>
        <v>0</v>
      </c>
      <c r="S327" s="892"/>
    </row>
    <row r="328" spans="1:19" ht="12.75" customHeight="1">
      <c r="A328" s="882"/>
      <c r="B328" s="863" t="s">
        <v>3618</v>
      </c>
      <c r="C328" s="796" t="s">
        <v>3538</v>
      </c>
      <c r="D328" s="796">
        <v>1</v>
      </c>
      <c r="E328" s="796" t="s">
        <v>62</v>
      </c>
      <c r="G328" s="796" t="s">
        <v>3430</v>
      </c>
      <c r="H328" s="796" t="s">
        <v>3389</v>
      </c>
      <c r="I328" s="796" t="s">
        <v>3390</v>
      </c>
      <c r="K328" s="821"/>
      <c r="L328" s="821">
        <f>K328*D328</f>
        <v>0</v>
      </c>
      <c r="M328" s="821"/>
      <c r="N328" s="821"/>
      <c r="S328" s="892"/>
    </row>
    <row r="329" spans="1:19" ht="12.75" customHeight="1">
      <c r="A329" s="882"/>
      <c r="D329" s="796">
        <v>1</v>
      </c>
      <c r="E329" s="796" t="s">
        <v>62</v>
      </c>
      <c r="G329" s="796" t="s">
        <v>3392</v>
      </c>
      <c r="I329" s="796" t="s">
        <v>3393</v>
      </c>
      <c r="J329" s="796" t="s">
        <v>3394</v>
      </c>
      <c r="K329" s="821"/>
      <c r="L329" s="821"/>
      <c r="M329" s="821"/>
      <c r="N329" s="821">
        <f>M329*D329</f>
        <v>0</v>
      </c>
      <c r="S329" s="892"/>
    </row>
    <row r="330" spans="1:19" ht="12.75" customHeight="1">
      <c r="A330" s="882"/>
      <c r="B330" s="863" t="s">
        <v>3618</v>
      </c>
      <c r="C330" s="796" t="s">
        <v>3620</v>
      </c>
      <c r="D330" s="796">
        <v>1</v>
      </c>
      <c r="E330" s="796" t="s">
        <v>62</v>
      </c>
      <c r="G330" s="796" t="s">
        <v>3621</v>
      </c>
      <c r="H330" s="796" t="s">
        <v>3389</v>
      </c>
      <c r="I330" s="796" t="s">
        <v>3390</v>
      </c>
      <c r="K330" s="821"/>
      <c r="L330" s="821">
        <f>K330*D330</f>
        <v>0</v>
      </c>
      <c r="M330" s="821"/>
      <c r="N330" s="821"/>
      <c r="S330" s="892"/>
    </row>
    <row r="331" spans="1:19" ht="12.75" customHeight="1">
      <c r="A331" s="882"/>
      <c r="D331" s="796">
        <v>1</v>
      </c>
      <c r="E331" s="796" t="s">
        <v>62</v>
      </c>
      <c r="G331" s="796" t="s">
        <v>3392</v>
      </c>
      <c r="I331" s="796" t="s">
        <v>3393</v>
      </c>
      <c r="J331" s="796" t="s">
        <v>3394</v>
      </c>
      <c r="K331" s="821"/>
      <c r="L331" s="821"/>
      <c r="M331" s="821"/>
      <c r="N331" s="821">
        <f>M331*D331</f>
        <v>0</v>
      </c>
      <c r="S331" s="892"/>
    </row>
    <row r="332" spans="1:19" ht="12.75" customHeight="1">
      <c r="B332" s="863" t="s">
        <v>3618</v>
      </c>
      <c r="C332" s="796" t="s">
        <v>3539</v>
      </c>
      <c r="D332" s="796">
        <v>1</v>
      </c>
      <c r="E332" s="796" t="s">
        <v>62</v>
      </c>
      <c r="F332" s="866"/>
      <c r="G332" s="796" t="s">
        <v>3622</v>
      </c>
      <c r="H332" s="796" t="s">
        <v>3389</v>
      </c>
      <c r="I332" s="796" t="s">
        <v>3390</v>
      </c>
      <c r="K332" s="821"/>
      <c r="L332" s="821">
        <f t="shared" ref="L332:L333" si="48">K332*D332</f>
        <v>0</v>
      </c>
      <c r="M332" s="821"/>
      <c r="N332" s="821"/>
    </row>
    <row r="333" spans="1:19" ht="12.75" customHeight="1">
      <c r="D333" s="796">
        <v>1</v>
      </c>
      <c r="E333" s="796" t="s">
        <v>62</v>
      </c>
      <c r="F333" s="866"/>
      <c r="G333" s="796" t="s">
        <v>3438</v>
      </c>
      <c r="H333" s="796" t="s">
        <v>3389</v>
      </c>
      <c r="I333" s="796" t="s">
        <v>3390</v>
      </c>
      <c r="K333" s="821"/>
      <c r="L333" s="821">
        <f t="shared" si="48"/>
        <v>0</v>
      </c>
      <c r="M333" s="821"/>
      <c r="N333" s="821"/>
    </row>
    <row r="334" spans="1:19" ht="12.75" customHeight="1">
      <c r="D334" s="796">
        <v>1</v>
      </c>
      <c r="E334" s="796" t="s">
        <v>62</v>
      </c>
      <c r="G334" s="796" t="s">
        <v>3439</v>
      </c>
      <c r="I334" s="796" t="s">
        <v>3393</v>
      </c>
      <c r="J334" s="796" t="s">
        <v>3394</v>
      </c>
      <c r="K334" s="821"/>
      <c r="L334" s="821"/>
      <c r="M334" s="821"/>
      <c r="N334" s="821">
        <f t="shared" ref="N334:N337" si="49">M334*D334</f>
        <v>0</v>
      </c>
    </row>
    <row r="335" spans="1:19" ht="12.75" customHeight="1">
      <c r="A335" s="820"/>
      <c r="B335" s="863" t="s">
        <v>3618</v>
      </c>
      <c r="C335" s="796" t="s">
        <v>3543</v>
      </c>
      <c r="D335" s="796">
        <v>1</v>
      </c>
      <c r="E335" s="796" t="s">
        <v>62</v>
      </c>
      <c r="G335" s="796" t="s">
        <v>3421</v>
      </c>
      <c r="I335" s="796" t="s">
        <v>3393</v>
      </c>
      <c r="J335" s="796" t="s">
        <v>3394</v>
      </c>
      <c r="K335" s="821"/>
      <c r="L335" s="821"/>
      <c r="M335" s="821"/>
      <c r="N335" s="821">
        <f t="shared" si="49"/>
        <v>0</v>
      </c>
    </row>
    <row r="336" spans="1:19" ht="25">
      <c r="A336" s="795"/>
      <c r="B336" s="863" t="s">
        <v>3618</v>
      </c>
      <c r="C336" s="864" t="s">
        <v>3623</v>
      </c>
      <c r="D336" s="796">
        <v>4</v>
      </c>
      <c r="E336" s="796" t="s">
        <v>62</v>
      </c>
      <c r="G336" s="796" t="s">
        <v>3545</v>
      </c>
      <c r="I336" s="796" t="s">
        <v>3393</v>
      </c>
      <c r="J336" s="796" t="s">
        <v>3394</v>
      </c>
      <c r="K336" s="821"/>
      <c r="L336" s="821"/>
      <c r="M336" s="821"/>
      <c r="N336" s="821">
        <f t="shared" si="49"/>
        <v>0</v>
      </c>
      <c r="R336" s="820"/>
    </row>
    <row r="337" spans="1:20" ht="12.75" customHeight="1">
      <c r="A337" s="795"/>
      <c r="B337" s="863"/>
      <c r="D337" s="796">
        <v>4</v>
      </c>
      <c r="E337" s="796" t="s">
        <v>62</v>
      </c>
      <c r="G337" s="796" t="s">
        <v>3517</v>
      </c>
      <c r="I337" s="796" t="s">
        <v>3393</v>
      </c>
      <c r="J337" s="796" t="s">
        <v>3394</v>
      </c>
      <c r="K337" s="821"/>
      <c r="L337" s="821"/>
      <c r="M337" s="821"/>
      <c r="N337" s="821">
        <f t="shared" si="49"/>
        <v>0</v>
      </c>
      <c r="R337" s="820"/>
    </row>
    <row r="338" spans="1:20">
      <c r="A338" s="795"/>
      <c r="B338" s="863" t="s">
        <v>3618</v>
      </c>
      <c r="C338" s="864" t="s">
        <v>3546</v>
      </c>
      <c r="D338" s="796">
        <v>2</v>
      </c>
      <c r="E338" s="796" t="s">
        <v>62</v>
      </c>
      <c r="G338" s="796" t="s">
        <v>3519</v>
      </c>
      <c r="H338" s="796" t="s">
        <v>3389</v>
      </c>
      <c r="I338" s="796" t="s">
        <v>3390</v>
      </c>
      <c r="K338" s="821"/>
      <c r="L338" s="821">
        <f>K338*D338</f>
        <v>0</v>
      </c>
      <c r="M338" s="821"/>
      <c r="N338" s="821"/>
      <c r="R338" s="820"/>
    </row>
    <row r="339" spans="1:20" ht="12.75" customHeight="1">
      <c r="A339" s="795"/>
      <c r="D339" s="796">
        <v>2</v>
      </c>
      <c r="E339" s="796" t="s">
        <v>62</v>
      </c>
      <c r="G339" s="796" t="s">
        <v>3392</v>
      </c>
      <c r="I339" s="796" t="s">
        <v>3393</v>
      </c>
      <c r="J339" s="796" t="s">
        <v>3394</v>
      </c>
      <c r="K339" s="821"/>
      <c r="L339" s="821"/>
      <c r="M339" s="821"/>
      <c r="N339" s="821">
        <f>M339*D339</f>
        <v>0</v>
      </c>
      <c r="R339" s="820"/>
    </row>
    <row r="340" spans="1:20" ht="13">
      <c r="B340" s="861" t="s">
        <v>3624</v>
      </c>
      <c r="C340" s="862"/>
      <c r="K340" s="821"/>
      <c r="L340" s="821"/>
      <c r="M340" s="821"/>
      <c r="N340" s="821"/>
      <c r="Q340" s="850"/>
      <c r="R340" s="820"/>
      <c r="S340" s="820"/>
      <c r="T340" s="820"/>
    </row>
    <row r="341" spans="1:20">
      <c r="B341" s="863" t="s">
        <v>3625</v>
      </c>
      <c r="C341" s="864" t="s">
        <v>3626</v>
      </c>
      <c r="D341" s="796">
        <v>1</v>
      </c>
      <c r="E341" s="796" t="s">
        <v>62</v>
      </c>
      <c r="G341" s="796" t="s">
        <v>3407</v>
      </c>
      <c r="H341" s="796" t="s">
        <v>3389</v>
      </c>
      <c r="I341" s="796" t="s">
        <v>3390</v>
      </c>
      <c r="K341" s="821"/>
      <c r="L341" s="821">
        <f>K341*D341</f>
        <v>0</v>
      </c>
      <c r="M341" s="821"/>
      <c r="N341" s="821"/>
    </row>
    <row r="342" spans="1:20" s="820" customFormat="1">
      <c r="B342" s="796"/>
      <c r="C342" s="796"/>
      <c r="D342" s="796">
        <v>1</v>
      </c>
      <c r="E342" s="796" t="s">
        <v>62</v>
      </c>
      <c r="F342" s="818"/>
      <c r="G342" s="796" t="s">
        <v>3392</v>
      </c>
      <c r="H342" s="796"/>
      <c r="I342" s="796" t="s">
        <v>3393</v>
      </c>
      <c r="J342" s="796" t="s">
        <v>3394</v>
      </c>
      <c r="K342" s="821"/>
      <c r="L342" s="821"/>
      <c r="M342" s="821"/>
      <c r="N342" s="821">
        <f>M342*D342</f>
        <v>0</v>
      </c>
      <c r="O342" s="795"/>
      <c r="P342" s="795"/>
      <c r="Q342" s="796"/>
      <c r="R342" s="796"/>
    </row>
    <row r="343" spans="1:20">
      <c r="B343" s="863" t="s">
        <v>3625</v>
      </c>
      <c r="C343" s="864" t="s">
        <v>3550</v>
      </c>
      <c r="D343" s="796">
        <v>1</v>
      </c>
      <c r="E343" s="796" t="s">
        <v>62</v>
      </c>
      <c r="G343" s="796" t="s">
        <v>3551</v>
      </c>
      <c r="H343" s="796" t="s">
        <v>3389</v>
      </c>
      <c r="I343" s="796" t="s">
        <v>3390</v>
      </c>
      <c r="K343" s="821"/>
      <c r="L343" s="821">
        <f>K343*D343</f>
        <v>0</v>
      </c>
      <c r="M343" s="821"/>
      <c r="N343" s="821"/>
    </row>
    <row r="344" spans="1:20" s="820" customFormat="1">
      <c r="B344" s="796"/>
      <c r="C344" s="796"/>
      <c r="D344" s="796">
        <v>1</v>
      </c>
      <c r="E344" s="796" t="s">
        <v>62</v>
      </c>
      <c r="F344" s="818"/>
      <c r="G344" s="796" t="s">
        <v>3392</v>
      </c>
      <c r="H344" s="796"/>
      <c r="I344" s="796" t="s">
        <v>3393</v>
      </c>
      <c r="J344" s="796" t="s">
        <v>3394</v>
      </c>
      <c r="K344" s="821"/>
      <c r="L344" s="821"/>
      <c r="M344" s="821"/>
      <c r="N344" s="821">
        <f t="shared" ref="N344:N347" si="50">M344*D344</f>
        <v>0</v>
      </c>
      <c r="O344" s="795"/>
      <c r="P344" s="795"/>
      <c r="Q344" s="796"/>
      <c r="R344" s="796"/>
    </row>
    <row r="345" spans="1:20" ht="12.75" customHeight="1">
      <c r="A345" s="795"/>
      <c r="B345" s="863" t="s">
        <v>3625</v>
      </c>
      <c r="C345" s="796" t="s">
        <v>3552</v>
      </c>
      <c r="D345" s="796">
        <v>1</v>
      </c>
      <c r="E345" s="796" t="s">
        <v>62</v>
      </c>
      <c r="G345" s="796" t="s">
        <v>3553</v>
      </c>
      <c r="I345" s="796" t="s">
        <v>3393</v>
      </c>
      <c r="J345" s="796" t="s">
        <v>3394</v>
      </c>
      <c r="K345" s="821"/>
      <c r="L345" s="821"/>
      <c r="M345" s="821"/>
      <c r="N345" s="821">
        <f t="shared" si="50"/>
        <v>0</v>
      </c>
      <c r="R345" s="820"/>
    </row>
    <row r="346" spans="1:20" ht="12.75" customHeight="1">
      <c r="A346" s="795"/>
      <c r="D346" s="796">
        <v>1</v>
      </c>
      <c r="E346" s="796" t="s">
        <v>62</v>
      </c>
      <c r="G346" s="796" t="s">
        <v>3554</v>
      </c>
      <c r="I346" s="796" t="s">
        <v>3393</v>
      </c>
      <c r="J346" s="796" t="s">
        <v>3394</v>
      </c>
      <c r="K346" s="821"/>
      <c r="L346" s="821"/>
      <c r="M346" s="821"/>
      <c r="N346" s="821">
        <f t="shared" si="50"/>
        <v>0</v>
      </c>
      <c r="R346" s="820"/>
    </row>
    <row r="347" spans="1:20" ht="12.75" customHeight="1">
      <c r="A347" s="795"/>
      <c r="B347" s="863" t="s">
        <v>3625</v>
      </c>
      <c r="C347" s="796" t="s">
        <v>3627</v>
      </c>
      <c r="D347" s="796">
        <v>1</v>
      </c>
      <c r="E347" s="796" t="s">
        <v>62</v>
      </c>
      <c r="G347" s="796" t="s">
        <v>3628</v>
      </c>
      <c r="I347" s="796" t="s">
        <v>3393</v>
      </c>
      <c r="J347" s="796" t="s">
        <v>3394</v>
      </c>
      <c r="K347" s="821"/>
      <c r="L347" s="821"/>
      <c r="M347" s="821"/>
      <c r="N347" s="821">
        <f t="shared" si="50"/>
        <v>0</v>
      </c>
      <c r="R347" s="820"/>
    </row>
    <row r="348" spans="1:20" ht="13">
      <c r="B348" s="861" t="s">
        <v>3629</v>
      </c>
      <c r="C348" s="862"/>
      <c r="K348" s="821"/>
      <c r="L348" s="821"/>
      <c r="M348" s="821"/>
      <c r="N348" s="821"/>
      <c r="Q348" s="850"/>
      <c r="R348" s="820"/>
      <c r="S348" s="820"/>
      <c r="T348" s="820"/>
    </row>
    <row r="349" spans="1:20">
      <c r="B349" s="863" t="s">
        <v>3630</v>
      </c>
      <c r="C349" s="864" t="s">
        <v>3631</v>
      </c>
      <c r="D349" s="796">
        <v>1</v>
      </c>
      <c r="E349" s="796" t="s">
        <v>62</v>
      </c>
      <c r="G349" s="796" t="s">
        <v>3534</v>
      </c>
      <c r="H349" s="796" t="s">
        <v>3389</v>
      </c>
      <c r="I349" s="796" t="s">
        <v>3390</v>
      </c>
      <c r="K349" s="821"/>
      <c r="L349" s="821">
        <f t="shared" ref="L349:L350" si="51">K349*D349</f>
        <v>0</v>
      </c>
      <c r="M349" s="821"/>
      <c r="N349" s="821"/>
    </row>
    <row r="350" spans="1:20" ht="12.75" customHeight="1">
      <c r="D350" s="796">
        <v>1</v>
      </c>
      <c r="E350" s="796" t="s">
        <v>62</v>
      </c>
      <c r="G350" s="796" t="s">
        <v>3506</v>
      </c>
      <c r="H350" s="796" t="s">
        <v>3389</v>
      </c>
      <c r="I350" s="796" t="s">
        <v>3390</v>
      </c>
      <c r="K350" s="821"/>
      <c r="L350" s="821">
        <f t="shared" si="51"/>
        <v>0</v>
      </c>
      <c r="M350" s="821"/>
      <c r="N350" s="821"/>
    </row>
    <row r="351" spans="1:20" s="820" customFormat="1">
      <c r="A351" s="893"/>
      <c r="B351" s="796"/>
      <c r="C351" s="796"/>
      <c r="D351" s="796">
        <v>1</v>
      </c>
      <c r="E351" s="796" t="s">
        <v>62</v>
      </c>
      <c r="F351" s="818"/>
      <c r="G351" s="796" t="s">
        <v>3392</v>
      </c>
      <c r="H351" s="796"/>
      <c r="I351" s="796" t="s">
        <v>3393</v>
      </c>
      <c r="J351" s="796" t="s">
        <v>3394</v>
      </c>
      <c r="K351" s="821"/>
      <c r="L351" s="821"/>
      <c r="M351" s="821"/>
      <c r="N351" s="821">
        <f>M351*D351</f>
        <v>0</v>
      </c>
      <c r="O351" s="795"/>
      <c r="P351" s="795"/>
      <c r="Q351" s="796"/>
      <c r="R351" s="796"/>
    </row>
    <row r="352" spans="1:20" s="820" customFormat="1" ht="13">
      <c r="A352" s="893"/>
      <c r="B352" s="863" t="s">
        <v>3630</v>
      </c>
      <c r="C352" s="796" t="s">
        <v>3632</v>
      </c>
      <c r="D352" s="796">
        <v>1</v>
      </c>
      <c r="E352" s="796" t="s">
        <v>62</v>
      </c>
      <c r="F352" s="818"/>
      <c r="G352" s="796" t="s">
        <v>3633</v>
      </c>
      <c r="H352" s="796"/>
      <c r="I352" s="867" t="s">
        <v>3571</v>
      </c>
      <c r="J352" s="796"/>
      <c r="K352" s="821"/>
      <c r="L352" s="821"/>
      <c r="M352" s="821"/>
      <c r="N352" s="821"/>
      <c r="O352" s="795"/>
      <c r="P352" s="795"/>
      <c r="Q352" s="796"/>
      <c r="R352" s="796"/>
    </row>
    <row r="353" spans="1:20" ht="12.75" customHeight="1">
      <c r="A353" s="820"/>
      <c r="B353" s="863" t="s">
        <v>3630</v>
      </c>
      <c r="C353" s="796" t="s">
        <v>3634</v>
      </c>
      <c r="D353" s="796">
        <v>1</v>
      </c>
      <c r="E353" s="796" t="s">
        <v>62</v>
      </c>
      <c r="G353" s="796" t="s">
        <v>3561</v>
      </c>
      <c r="I353" s="796" t="s">
        <v>3393</v>
      </c>
      <c r="J353" s="796" t="s">
        <v>3394</v>
      </c>
      <c r="K353" s="821"/>
      <c r="L353" s="821"/>
      <c r="M353" s="821"/>
      <c r="N353" s="821">
        <f>M353*D353</f>
        <v>0</v>
      </c>
    </row>
    <row r="354" spans="1:20" ht="12.75" customHeight="1">
      <c r="A354" s="820"/>
      <c r="B354" s="863"/>
      <c r="D354" s="796">
        <v>1</v>
      </c>
      <c r="E354" s="796" t="s">
        <v>1541</v>
      </c>
      <c r="G354" s="796" t="s">
        <v>3635</v>
      </c>
      <c r="I354" s="867" t="s">
        <v>3502</v>
      </c>
      <c r="K354" s="821"/>
      <c r="L354" s="821"/>
      <c r="M354" s="821"/>
      <c r="N354" s="821"/>
    </row>
    <row r="355" spans="1:20" ht="13">
      <c r="B355" s="861" t="s">
        <v>3581</v>
      </c>
      <c r="C355" s="862"/>
      <c r="K355" s="821"/>
      <c r="L355" s="821"/>
      <c r="M355" s="821"/>
      <c r="N355" s="821"/>
      <c r="Q355" s="850"/>
      <c r="R355" s="820"/>
      <c r="S355" s="820"/>
      <c r="T355" s="820"/>
    </row>
    <row r="356" spans="1:20" ht="25.5">
      <c r="B356" s="863" t="s">
        <v>3562</v>
      </c>
      <c r="C356" s="796" t="s">
        <v>3636</v>
      </c>
      <c r="D356" s="796">
        <v>1</v>
      </c>
      <c r="E356" s="796" t="s">
        <v>62</v>
      </c>
      <c r="G356" s="864" t="s">
        <v>3637</v>
      </c>
      <c r="H356" s="864"/>
      <c r="I356" s="867" t="s">
        <v>3418</v>
      </c>
      <c r="K356" s="821"/>
      <c r="L356" s="821"/>
      <c r="M356" s="821"/>
      <c r="N356" s="821"/>
    </row>
    <row r="357" spans="1:20">
      <c r="B357" s="863"/>
      <c r="C357" s="796" t="s">
        <v>3636</v>
      </c>
      <c r="D357" s="796">
        <v>1</v>
      </c>
      <c r="E357" s="796" t="s">
        <v>62</v>
      </c>
      <c r="G357" s="796" t="s">
        <v>3638</v>
      </c>
      <c r="H357" s="796" t="s">
        <v>3389</v>
      </c>
      <c r="I357" s="796" t="s">
        <v>3390</v>
      </c>
      <c r="K357" s="821"/>
      <c r="L357" s="821">
        <f t="shared" ref="L357:L358" si="52">K357*D357</f>
        <v>0</v>
      </c>
      <c r="M357" s="821"/>
      <c r="N357" s="821"/>
    </row>
    <row r="358" spans="1:20">
      <c r="B358" s="863"/>
      <c r="D358" s="796">
        <v>1</v>
      </c>
      <c r="E358" s="796" t="s">
        <v>62</v>
      </c>
      <c r="G358" s="796" t="s">
        <v>3586</v>
      </c>
      <c r="H358" s="796" t="s">
        <v>3389</v>
      </c>
      <c r="I358" s="796" t="s">
        <v>3390</v>
      </c>
      <c r="K358" s="821"/>
      <c r="L358" s="821">
        <f t="shared" si="52"/>
        <v>0</v>
      </c>
      <c r="M358" s="821"/>
      <c r="N358" s="821"/>
    </row>
    <row r="359" spans="1:20">
      <c r="B359" s="863"/>
      <c r="D359" s="796">
        <v>1</v>
      </c>
      <c r="E359" s="796" t="s">
        <v>62</v>
      </c>
      <c r="G359" s="796" t="s">
        <v>3392</v>
      </c>
      <c r="I359" s="796" t="s">
        <v>3393</v>
      </c>
      <c r="J359" s="796" t="s">
        <v>3394</v>
      </c>
      <c r="K359" s="821"/>
      <c r="L359" s="821"/>
      <c r="M359" s="821"/>
      <c r="N359" s="821">
        <f>M359*D359</f>
        <v>0</v>
      </c>
    </row>
    <row r="360" spans="1:20" ht="25.5">
      <c r="B360" s="863" t="s">
        <v>3562</v>
      </c>
      <c r="C360" s="796" t="s">
        <v>3639</v>
      </c>
      <c r="D360" s="796">
        <v>6</v>
      </c>
      <c r="E360" s="796" t="s">
        <v>62</v>
      </c>
      <c r="G360" s="864" t="s">
        <v>3583</v>
      </c>
      <c r="H360" s="864"/>
      <c r="I360" s="867" t="s">
        <v>3418</v>
      </c>
      <c r="K360" s="821"/>
      <c r="L360" s="821"/>
      <c r="M360" s="821"/>
      <c r="N360" s="821"/>
    </row>
    <row r="361" spans="1:20">
      <c r="B361" s="863"/>
      <c r="C361" s="796" t="s">
        <v>3639</v>
      </c>
      <c r="D361" s="796">
        <v>6</v>
      </c>
      <c r="E361" s="796" t="s">
        <v>62</v>
      </c>
      <c r="G361" s="796" t="s">
        <v>3585</v>
      </c>
      <c r="H361" s="796" t="s">
        <v>3389</v>
      </c>
      <c r="I361" s="796" t="s">
        <v>3390</v>
      </c>
      <c r="K361" s="821"/>
      <c r="L361" s="821">
        <f t="shared" ref="L361:L362" si="53">K361*D361</f>
        <v>0</v>
      </c>
      <c r="M361" s="821"/>
      <c r="N361" s="821"/>
    </row>
    <row r="362" spans="1:20">
      <c r="B362" s="863"/>
      <c r="D362" s="796">
        <v>6</v>
      </c>
      <c r="E362" s="796" t="s">
        <v>62</v>
      </c>
      <c r="G362" s="796" t="s">
        <v>3586</v>
      </c>
      <c r="H362" s="796" t="s">
        <v>3389</v>
      </c>
      <c r="I362" s="796" t="s">
        <v>3390</v>
      </c>
      <c r="K362" s="821"/>
      <c r="L362" s="821">
        <f t="shared" si="53"/>
        <v>0</v>
      </c>
      <c r="M362" s="821"/>
      <c r="N362" s="821"/>
    </row>
    <row r="363" spans="1:20">
      <c r="B363" s="863"/>
      <c r="D363" s="796">
        <v>6</v>
      </c>
      <c r="E363" s="796" t="s">
        <v>62</v>
      </c>
      <c r="G363" s="796" t="s">
        <v>3392</v>
      </c>
      <c r="I363" s="796" t="s">
        <v>3393</v>
      </c>
      <c r="J363" s="796" t="s">
        <v>3394</v>
      </c>
      <c r="K363" s="821"/>
      <c r="L363" s="821"/>
      <c r="M363" s="821"/>
      <c r="N363" s="821">
        <f t="shared" ref="N363:N364" si="54">M363*D363</f>
        <v>0</v>
      </c>
    </row>
    <row r="364" spans="1:20" ht="12.75" customHeight="1">
      <c r="A364" s="820"/>
      <c r="B364" s="863" t="s">
        <v>3562</v>
      </c>
      <c r="C364" s="796" t="s">
        <v>3640</v>
      </c>
      <c r="D364" s="796">
        <v>7</v>
      </c>
      <c r="E364" s="796" t="s">
        <v>62</v>
      </c>
      <c r="G364" s="796" t="s">
        <v>3561</v>
      </c>
      <c r="I364" s="796" t="s">
        <v>3393</v>
      </c>
      <c r="J364" s="796" t="s">
        <v>3394</v>
      </c>
      <c r="K364" s="821"/>
      <c r="L364" s="821"/>
      <c r="M364" s="821"/>
      <c r="N364" s="821">
        <f t="shared" si="54"/>
        <v>0</v>
      </c>
    </row>
    <row r="365" spans="1:20" ht="13">
      <c r="B365" s="861" t="s">
        <v>3641</v>
      </c>
      <c r="C365" s="862"/>
      <c r="K365" s="821"/>
      <c r="L365" s="821"/>
      <c r="M365" s="821"/>
      <c r="N365" s="821"/>
      <c r="Q365" s="850"/>
      <c r="R365" s="820"/>
      <c r="S365" s="820"/>
      <c r="T365" s="820"/>
    </row>
    <row r="366" spans="1:20" ht="25.5">
      <c r="B366" s="863" t="s">
        <v>3562</v>
      </c>
      <c r="C366" s="796" t="s">
        <v>3642</v>
      </c>
      <c r="D366" s="796">
        <v>4</v>
      </c>
      <c r="E366" s="796" t="s">
        <v>62</v>
      </c>
      <c r="G366" s="864" t="s">
        <v>3643</v>
      </c>
      <c r="H366" s="864"/>
      <c r="I366" s="867" t="s">
        <v>3418</v>
      </c>
      <c r="K366" s="821"/>
      <c r="L366" s="821"/>
      <c r="M366" s="821"/>
      <c r="N366" s="821"/>
    </row>
    <row r="367" spans="1:20">
      <c r="B367" s="863"/>
      <c r="C367" s="796" t="s">
        <v>3642</v>
      </c>
      <c r="D367" s="796">
        <v>4</v>
      </c>
      <c r="E367" s="796" t="s">
        <v>62</v>
      </c>
      <c r="G367" s="796" t="s">
        <v>3638</v>
      </c>
      <c r="H367" s="796" t="s">
        <v>3389</v>
      </c>
      <c r="I367" s="796" t="s">
        <v>3390</v>
      </c>
      <c r="K367" s="821"/>
      <c r="L367" s="821">
        <f t="shared" ref="L367:L368" si="55">K367*D367</f>
        <v>0</v>
      </c>
      <c r="M367" s="821"/>
      <c r="N367" s="821"/>
    </row>
    <row r="368" spans="1:20">
      <c r="B368" s="863"/>
      <c r="D368" s="796">
        <v>4</v>
      </c>
      <c r="E368" s="796" t="s">
        <v>62</v>
      </c>
      <c r="G368" s="796" t="s">
        <v>3586</v>
      </c>
      <c r="H368" s="796" t="s">
        <v>3389</v>
      </c>
      <c r="I368" s="796" t="s">
        <v>3390</v>
      </c>
      <c r="K368" s="821"/>
      <c r="L368" s="821">
        <f t="shared" si="55"/>
        <v>0</v>
      </c>
      <c r="M368" s="821"/>
      <c r="N368" s="821"/>
    </row>
    <row r="369" spans="1:20">
      <c r="B369" s="863"/>
      <c r="C369" s="796" t="s">
        <v>3642</v>
      </c>
      <c r="D369" s="796">
        <v>4</v>
      </c>
      <c r="E369" s="796" t="s">
        <v>62</v>
      </c>
      <c r="G369" s="796" t="s">
        <v>3392</v>
      </c>
      <c r="I369" s="796" t="s">
        <v>3393</v>
      </c>
      <c r="J369" s="796" t="s">
        <v>3394</v>
      </c>
      <c r="K369" s="821"/>
      <c r="L369" s="821"/>
      <c r="M369" s="821"/>
      <c r="N369" s="821">
        <f>M369*D369</f>
        <v>0</v>
      </c>
    </row>
    <row r="370" spans="1:20">
      <c r="B370" s="863" t="s">
        <v>3562</v>
      </c>
      <c r="C370" s="864" t="s">
        <v>3644</v>
      </c>
      <c r="D370" s="796">
        <v>4</v>
      </c>
      <c r="E370" s="796" t="s">
        <v>62</v>
      </c>
      <c r="G370" s="796" t="s">
        <v>3645</v>
      </c>
      <c r="H370" s="796" t="s">
        <v>3389</v>
      </c>
      <c r="I370" s="796" t="s">
        <v>3390</v>
      </c>
      <c r="K370" s="821"/>
      <c r="L370" s="821">
        <f>K370*D370</f>
        <v>0</v>
      </c>
      <c r="M370" s="821"/>
      <c r="N370" s="821"/>
    </row>
    <row r="371" spans="1:20" ht="12.75" customHeight="1">
      <c r="A371" s="820"/>
      <c r="B371" s="820"/>
      <c r="D371" s="796">
        <v>4</v>
      </c>
      <c r="E371" s="796" t="s">
        <v>62</v>
      </c>
      <c r="G371" s="796" t="s">
        <v>3392</v>
      </c>
      <c r="I371" s="796" t="s">
        <v>3393</v>
      </c>
      <c r="J371" s="796" t="s">
        <v>3394</v>
      </c>
      <c r="K371" s="821"/>
      <c r="L371" s="821"/>
      <c r="M371" s="821"/>
      <c r="N371" s="821">
        <f>M371*D371</f>
        <v>0</v>
      </c>
    </row>
    <row r="372" spans="1:20" ht="12.75" customHeight="1">
      <c r="A372" s="795"/>
      <c r="D372" s="796">
        <v>1</v>
      </c>
      <c r="E372" s="796" t="s">
        <v>62</v>
      </c>
      <c r="G372" s="796" t="s">
        <v>3646</v>
      </c>
      <c r="H372" s="796" t="s">
        <v>3389</v>
      </c>
      <c r="I372" s="796" t="s">
        <v>3390</v>
      </c>
      <c r="K372" s="821"/>
      <c r="L372" s="821">
        <f t="shared" ref="L372:L374" si="56">K372*D372</f>
        <v>0</v>
      </c>
      <c r="M372" s="821"/>
      <c r="N372" s="821"/>
      <c r="T372" s="894"/>
    </row>
    <row r="373" spans="1:20" ht="12.75" customHeight="1">
      <c r="A373" s="795"/>
      <c r="D373" s="796">
        <v>1</v>
      </c>
      <c r="E373" s="796" t="s">
        <v>62</v>
      </c>
      <c r="G373" s="796" t="s">
        <v>3647</v>
      </c>
      <c r="H373" s="796" t="s">
        <v>3389</v>
      </c>
      <c r="I373" s="796" t="s">
        <v>3390</v>
      </c>
      <c r="K373" s="821"/>
      <c r="L373" s="821">
        <f t="shared" si="56"/>
        <v>0</v>
      </c>
      <c r="M373" s="821"/>
      <c r="N373" s="821"/>
      <c r="T373" s="894"/>
    </row>
    <row r="374" spans="1:20" ht="12.75" customHeight="1">
      <c r="A374" s="795"/>
      <c r="D374" s="796">
        <v>4</v>
      </c>
      <c r="E374" s="796" t="s">
        <v>62</v>
      </c>
      <c r="G374" s="796" t="s">
        <v>3648</v>
      </c>
      <c r="H374" s="796" t="s">
        <v>3389</v>
      </c>
      <c r="I374" s="796" t="s">
        <v>3390</v>
      </c>
      <c r="K374" s="821"/>
      <c r="L374" s="821">
        <f t="shared" si="56"/>
        <v>0</v>
      </c>
      <c r="M374" s="821"/>
      <c r="N374" s="821"/>
      <c r="T374" s="894"/>
    </row>
    <row r="375" spans="1:20" ht="13">
      <c r="A375" s="795"/>
      <c r="B375" s="820"/>
      <c r="D375" s="796">
        <v>4</v>
      </c>
      <c r="E375" s="796" t="s">
        <v>62</v>
      </c>
      <c r="G375" s="796" t="s">
        <v>3649</v>
      </c>
      <c r="I375" s="796" t="s">
        <v>3393</v>
      </c>
      <c r="J375" s="796" t="s">
        <v>3394</v>
      </c>
      <c r="K375" s="821"/>
      <c r="L375" s="821"/>
      <c r="M375" s="821"/>
      <c r="N375" s="821">
        <f t="shared" ref="N375:N376" si="57">M375*D375</f>
        <v>0</v>
      </c>
      <c r="T375" s="894"/>
    </row>
    <row r="376" spans="1:20">
      <c r="A376" s="795"/>
      <c r="B376" s="863" t="s">
        <v>3562</v>
      </c>
      <c r="C376" s="864" t="s">
        <v>3650</v>
      </c>
      <c r="D376" s="796">
        <v>4</v>
      </c>
      <c r="E376" s="796" t="s">
        <v>62</v>
      </c>
      <c r="G376" s="796" t="s">
        <v>3545</v>
      </c>
      <c r="I376" s="796" t="s">
        <v>3393</v>
      </c>
      <c r="J376" s="796" t="s">
        <v>3394</v>
      </c>
      <c r="K376" s="821"/>
      <c r="L376" s="821"/>
      <c r="M376" s="821"/>
      <c r="N376" s="821">
        <f t="shared" si="57"/>
        <v>0</v>
      </c>
      <c r="R376" s="820"/>
    </row>
    <row r="377" spans="1:20">
      <c r="B377" s="863"/>
      <c r="K377" s="821"/>
      <c r="L377" s="821"/>
      <c r="M377" s="821"/>
      <c r="N377" s="821"/>
    </row>
    <row r="378" spans="1:20" ht="13">
      <c r="B378" s="870" t="s">
        <v>3374</v>
      </c>
      <c r="C378" s="871"/>
      <c r="K378" s="821"/>
      <c r="L378" s="821"/>
      <c r="M378" s="821"/>
      <c r="N378" s="821"/>
      <c r="Q378" s="850"/>
    </row>
    <row r="379" spans="1:20">
      <c r="B379" s="863" t="s">
        <v>3651</v>
      </c>
      <c r="C379" s="872" t="s">
        <v>3652</v>
      </c>
      <c r="D379" s="796">
        <v>1</v>
      </c>
      <c r="E379" s="796" t="s">
        <v>62</v>
      </c>
      <c r="F379" s="873"/>
      <c r="G379" s="796" t="s">
        <v>3589</v>
      </c>
      <c r="H379" s="796" t="s">
        <v>3389</v>
      </c>
      <c r="I379" s="796" t="s">
        <v>3390</v>
      </c>
      <c r="K379" s="821"/>
      <c r="L379" s="821">
        <f t="shared" ref="L379:L385" si="58">K379*D379</f>
        <v>0</v>
      </c>
      <c r="M379" s="821"/>
      <c r="N379" s="821"/>
      <c r="Q379" s="874"/>
    </row>
    <row r="380" spans="1:20">
      <c r="B380" s="863"/>
      <c r="C380" s="872" t="s">
        <v>3653</v>
      </c>
      <c r="D380" s="796">
        <v>2</v>
      </c>
      <c r="E380" s="796" t="s">
        <v>62</v>
      </c>
      <c r="G380" s="796" t="s">
        <v>3458</v>
      </c>
      <c r="H380" s="796" t="s">
        <v>3389</v>
      </c>
      <c r="I380" s="796" t="s">
        <v>3390</v>
      </c>
      <c r="K380" s="821"/>
      <c r="L380" s="821">
        <f t="shared" si="58"/>
        <v>0</v>
      </c>
      <c r="M380" s="821"/>
      <c r="N380" s="821"/>
    </row>
    <row r="381" spans="1:20">
      <c r="B381" s="863"/>
      <c r="C381" s="872"/>
      <c r="D381" s="796">
        <v>2</v>
      </c>
      <c r="E381" s="796" t="s">
        <v>62</v>
      </c>
      <c r="G381" s="796" t="s">
        <v>3459</v>
      </c>
      <c r="H381" s="796" t="s">
        <v>3389</v>
      </c>
      <c r="I381" s="796" t="s">
        <v>3390</v>
      </c>
      <c r="K381" s="821"/>
      <c r="L381" s="821">
        <f t="shared" si="58"/>
        <v>0</v>
      </c>
      <c r="M381" s="821"/>
      <c r="N381" s="821"/>
    </row>
    <row r="382" spans="1:20">
      <c r="B382" s="863"/>
      <c r="C382" s="872"/>
      <c r="D382" s="796">
        <v>1</v>
      </c>
      <c r="E382" s="796" t="s">
        <v>62</v>
      </c>
      <c r="G382" s="796" t="s">
        <v>3460</v>
      </c>
      <c r="H382" s="796" t="s">
        <v>3389</v>
      </c>
      <c r="I382" s="796" t="s">
        <v>3390</v>
      </c>
      <c r="K382" s="821"/>
      <c r="L382" s="821">
        <f t="shared" si="58"/>
        <v>0</v>
      </c>
      <c r="M382" s="821"/>
      <c r="N382" s="821"/>
    </row>
    <row r="383" spans="1:20">
      <c r="B383" s="863"/>
      <c r="C383" s="872"/>
      <c r="D383" s="796">
        <v>1</v>
      </c>
      <c r="E383" s="796" t="s">
        <v>62</v>
      </c>
      <c r="G383" s="796" t="s">
        <v>3461</v>
      </c>
      <c r="H383" s="796" t="s">
        <v>3389</v>
      </c>
      <c r="I383" s="796" t="s">
        <v>3390</v>
      </c>
      <c r="K383" s="821"/>
      <c r="L383" s="821">
        <f t="shared" si="58"/>
        <v>0</v>
      </c>
      <c r="M383" s="821"/>
      <c r="N383" s="821"/>
      <c r="Q383" s="874"/>
    </row>
    <row r="384" spans="1:20">
      <c r="A384" s="795"/>
      <c r="B384" s="863"/>
      <c r="C384" s="872" t="s">
        <v>3463</v>
      </c>
      <c r="D384" s="796">
        <v>1</v>
      </c>
      <c r="E384" s="796" t="s">
        <v>62</v>
      </c>
      <c r="G384" s="796" t="s">
        <v>3464</v>
      </c>
      <c r="H384" s="796" t="s">
        <v>3389</v>
      </c>
      <c r="I384" s="796" t="s">
        <v>3390</v>
      </c>
      <c r="K384" s="821"/>
      <c r="L384" s="821">
        <f t="shared" si="58"/>
        <v>0</v>
      </c>
      <c r="M384" s="821"/>
      <c r="N384" s="821"/>
    </row>
    <row r="385" spans="1:17">
      <c r="B385" s="863" t="s">
        <v>3654</v>
      </c>
      <c r="C385" s="872" t="s">
        <v>3655</v>
      </c>
      <c r="D385" s="796">
        <v>4</v>
      </c>
      <c r="E385" s="796" t="s">
        <v>62</v>
      </c>
      <c r="G385" s="796" t="s">
        <v>3656</v>
      </c>
      <c r="H385" s="796" t="s">
        <v>3389</v>
      </c>
      <c r="I385" s="796" t="s">
        <v>3390</v>
      </c>
      <c r="K385" s="821"/>
      <c r="L385" s="821">
        <f t="shared" si="58"/>
        <v>0</v>
      </c>
      <c r="M385" s="821"/>
      <c r="N385" s="821"/>
      <c r="Q385" s="874"/>
    </row>
    <row r="386" spans="1:17" ht="13">
      <c r="B386" s="875" t="s">
        <v>3465</v>
      </c>
      <c r="C386" s="876"/>
      <c r="K386" s="821"/>
      <c r="L386" s="821"/>
      <c r="M386" s="821"/>
      <c r="N386" s="821"/>
      <c r="Q386" s="850"/>
    </row>
    <row r="387" spans="1:17" ht="12.75" customHeight="1">
      <c r="A387" s="795"/>
      <c r="C387" s="864" t="s">
        <v>3657</v>
      </c>
      <c r="D387" s="796">
        <v>4</v>
      </c>
      <c r="E387" s="796" t="s">
        <v>62</v>
      </c>
      <c r="G387" s="796" t="s">
        <v>3658</v>
      </c>
      <c r="H387" s="796" t="s">
        <v>3389</v>
      </c>
      <c r="I387" s="796" t="s">
        <v>3390</v>
      </c>
      <c r="K387" s="821"/>
      <c r="L387" s="821">
        <f>K387*D387</f>
        <v>0</v>
      </c>
      <c r="M387" s="821"/>
      <c r="N387" s="821"/>
      <c r="Q387" s="795"/>
    </row>
    <row r="388" spans="1:17" ht="25">
      <c r="C388" s="796" t="s">
        <v>3659</v>
      </c>
      <c r="D388" s="796">
        <v>1</v>
      </c>
      <c r="E388" s="796" t="s">
        <v>62</v>
      </c>
      <c r="G388" s="864" t="s">
        <v>3660</v>
      </c>
      <c r="I388" s="796" t="s">
        <v>3390</v>
      </c>
      <c r="K388" s="821"/>
      <c r="L388" s="821">
        <f>K388*D388</f>
        <v>0</v>
      </c>
      <c r="M388" s="821"/>
      <c r="N388" s="821"/>
      <c r="Q388" s="795"/>
    </row>
    <row r="389" spans="1:17" s="877" customFormat="1" ht="10">
      <c r="D389" s="878">
        <v>1</v>
      </c>
      <c r="E389" s="879" t="s">
        <v>62</v>
      </c>
      <c r="F389" s="880"/>
      <c r="G389" s="879" t="s">
        <v>3661</v>
      </c>
      <c r="H389" s="879"/>
      <c r="I389" s="879"/>
      <c r="J389" s="881" t="s">
        <v>3469</v>
      </c>
      <c r="K389" s="1697"/>
      <c r="L389" s="1697"/>
      <c r="M389" s="1697"/>
      <c r="N389" s="1697"/>
      <c r="O389" s="882"/>
      <c r="P389" s="882"/>
      <c r="Q389" s="883"/>
    </row>
    <row r="390" spans="1:17" s="877" customFormat="1" ht="10">
      <c r="D390" s="884">
        <v>1</v>
      </c>
      <c r="E390" s="877" t="s">
        <v>62</v>
      </c>
      <c r="F390" s="885"/>
      <c r="G390" s="877" t="s">
        <v>3470</v>
      </c>
      <c r="J390" s="886" t="s">
        <v>3469</v>
      </c>
      <c r="K390" s="1697"/>
      <c r="L390" s="1697"/>
      <c r="M390" s="1697"/>
      <c r="N390" s="1697"/>
      <c r="O390" s="882"/>
      <c r="P390" s="882"/>
      <c r="Q390" s="883"/>
    </row>
    <row r="391" spans="1:17" s="877" customFormat="1" ht="10">
      <c r="D391" s="884">
        <v>1</v>
      </c>
      <c r="E391" s="877" t="s">
        <v>62</v>
      </c>
      <c r="F391" s="885"/>
      <c r="G391" s="877" t="s">
        <v>3471</v>
      </c>
      <c r="J391" s="886" t="s">
        <v>3469</v>
      </c>
      <c r="K391" s="1697"/>
      <c r="L391" s="1697"/>
      <c r="M391" s="1697"/>
      <c r="N391" s="1697"/>
      <c r="O391" s="882"/>
      <c r="P391" s="882"/>
      <c r="Q391" s="883"/>
    </row>
    <row r="392" spans="1:17" s="877" customFormat="1" ht="10">
      <c r="D392" s="884">
        <v>1</v>
      </c>
      <c r="E392" s="877" t="s">
        <v>62</v>
      </c>
      <c r="F392" s="885"/>
      <c r="G392" s="877" t="s">
        <v>3472</v>
      </c>
      <c r="J392" s="886" t="s">
        <v>3469</v>
      </c>
      <c r="K392" s="1697"/>
      <c r="L392" s="1697"/>
      <c r="M392" s="1697"/>
      <c r="N392" s="1697"/>
      <c r="O392" s="882"/>
      <c r="P392" s="882"/>
      <c r="Q392" s="883"/>
    </row>
    <row r="393" spans="1:17" s="877" customFormat="1" ht="11.25" customHeight="1">
      <c r="D393" s="884">
        <v>1</v>
      </c>
      <c r="E393" s="877" t="s">
        <v>62</v>
      </c>
      <c r="F393" s="885"/>
      <c r="G393" s="877" t="s">
        <v>3594</v>
      </c>
      <c r="J393" s="886" t="s">
        <v>3469</v>
      </c>
      <c r="K393" s="1697"/>
      <c r="L393" s="1697"/>
      <c r="M393" s="1697"/>
      <c r="N393" s="1697"/>
      <c r="O393" s="882"/>
      <c r="P393" s="882"/>
      <c r="Q393" s="883"/>
    </row>
    <row r="394" spans="1:17" s="877" customFormat="1" ht="11.25" customHeight="1">
      <c r="D394" s="884">
        <v>1</v>
      </c>
      <c r="E394" s="877" t="s">
        <v>62</v>
      </c>
      <c r="F394" s="885"/>
      <c r="G394" s="877" t="s">
        <v>3473</v>
      </c>
      <c r="J394" s="886" t="s">
        <v>3469</v>
      </c>
      <c r="K394" s="1697"/>
      <c r="L394" s="1697"/>
      <c r="M394" s="1697"/>
      <c r="N394" s="1697"/>
      <c r="O394" s="882"/>
      <c r="P394" s="882"/>
      <c r="Q394" s="883"/>
    </row>
    <row r="395" spans="1:17" s="877" customFormat="1" ht="11.25" customHeight="1">
      <c r="D395" s="884">
        <v>4</v>
      </c>
      <c r="E395" s="877" t="s">
        <v>62</v>
      </c>
      <c r="F395" s="885"/>
      <c r="G395" s="877" t="s">
        <v>3662</v>
      </c>
      <c r="J395" s="886" t="s">
        <v>3469</v>
      </c>
      <c r="K395" s="1697"/>
      <c r="L395" s="1697"/>
      <c r="M395" s="1697"/>
      <c r="N395" s="1697"/>
      <c r="O395" s="882"/>
      <c r="P395" s="882"/>
      <c r="Q395" s="883"/>
    </row>
    <row r="396" spans="1:17" s="877" customFormat="1" ht="10">
      <c r="D396" s="884">
        <v>1</v>
      </c>
      <c r="E396" s="877" t="s">
        <v>62</v>
      </c>
      <c r="F396" s="885"/>
      <c r="G396" s="877" t="s">
        <v>3475</v>
      </c>
      <c r="J396" s="886" t="s">
        <v>3469</v>
      </c>
      <c r="K396" s="1697"/>
      <c r="L396" s="1697"/>
      <c r="M396" s="1697"/>
      <c r="N396" s="1697"/>
      <c r="O396" s="882"/>
      <c r="P396" s="882"/>
      <c r="Q396" s="883"/>
    </row>
    <row r="397" spans="1:17" s="877" customFormat="1" ht="11.25" customHeight="1">
      <c r="D397" s="884">
        <v>1</v>
      </c>
      <c r="E397" s="877" t="s">
        <v>62</v>
      </c>
      <c r="F397" s="885"/>
      <c r="G397" s="877" t="s">
        <v>3663</v>
      </c>
      <c r="J397" s="886" t="s">
        <v>3469</v>
      </c>
      <c r="K397" s="1697"/>
      <c r="L397" s="1697"/>
      <c r="M397" s="1697"/>
      <c r="N397" s="1697"/>
      <c r="O397" s="882"/>
      <c r="P397" s="882"/>
      <c r="Q397" s="883"/>
    </row>
    <row r="398" spans="1:17" s="877" customFormat="1" ht="11.25" customHeight="1">
      <c r="D398" s="884">
        <v>1</v>
      </c>
      <c r="E398" s="877" t="s">
        <v>62</v>
      </c>
      <c r="F398" s="885"/>
      <c r="G398" s="877" t="s">
        <v>3477</v>
      </c>
      <c r="J398" s="886" t="s">
        <v>3469</v>
      </c>
      <c r="K398" s="1697"/>
      <c r="L398" s="1697"/>
      <c r="M398" s="1697"/>
      <c r="N398" s="1697"/>
      <c r="O398" s="882"/>
      <c r="P398" s="882"/>
      <c r="Q398" s="883"/>
    </row>
    <row r="399" spans="1:17" s="877" customFormat="1" ht="10">
      <c r="D399" s="884">
        <v>1</v>
      </c>
      <c r="E399" s="877" t="s">
        <v>62</v>
      </c>
      <c r="F399" s="885"/>
      <c r="G399" s="877" t="s">
        <v>3478</v>
      </c>
      <c r="J399" s="886" t="s">
        <v>3469</v>
      </c>
      <c r="K399" s="1697"/>
      <c r="L399" s="1697"/>
      <c r="M399" s="1697"/>
      <c r="N399" s="1697"/>
      <c r="O399" s="882"/>
      <c r="P399" s="882"/>
      <c r="Q399" s="883"/>
    </row>
    <row r="400" spans="1:17" s="877" customFormat="1" ht="10">
      <c r="D400" s="884">
        <v>1</v>
      </c>
      <c r="E400" s="877" t="s">
        <v>62</v>
      </c>
      <c r="F400" s="885"/>
      <c r="G400" s="877" t="s">
        <v>3479</v>
      </c>
      <c r="J400" s="886" t="s">
        <v>3469</v>
      </c>
      <c r="K400" s="1697"/>
      <c r="L400" s="1697"/>
      <c r="M400" s="1697"/>
      <c r="N400" s="1697"/>
      <c r="O400" s="882"/>
      <c r="P400" s="882"/>
      <c r="Q400" s="883"/>
    </row>
    <row r="401" spans="1:20" s="877" customFormat="1" ht="10">
      <c r="D401" s="884">
        <v>1</v>
      </c>
      <c r="E401" s="877" t="s">
        <v>62</v>
      </c>
      <c r="F401" s="885"/>
      <c r="G401" s="877" t="s">
        <v>3480</v>
      </c>
      <c r="J401" s="886" t="s">
        <v>3469</v>
      </c>
      <c r="K401" s="1697"/>
      <c r="L401" s="1697"/>
      <c r="M401" s="1697"/>
      <c r="N401" s="1697"/>
      <c r="O401" s="882"/>
      <c r="P401" s="882"/>
      <c r="Q401" s="883"/>
    </row>
    <row r="402" spans="1:20" s="877" customFormat="1" ht="11.25" customHeight="1">
      <c r="D402" s="884">
        <v>1</v>
      </c>
      <c r="E402" s="877" t="s">
        <v>1541</v>
      </c>
      <c r="F402" s="885"/>
      <c r="G402" s="877" t="s">
        <v>3664</v>
      </c>
      <c r="J402" s="886" t="s">
        <v>3469</v>
      </c>
      <c r="K402" s="1697"/>
      <c r="L402" s="1697"/>
      <c r="M402" s="1697"/>
      <c r="N402" s="1697"/>
      <c r="O402" s="882"/>
      <c r="P402" s="882"/>
      <c r="Q402" s="883"/>
    </row>
    <row r="403" spans="1:20">
      <c r="D403" s="884">
        <v>1</v>
      </c>
      <c r="E403" s="877" t="s">
        <v>62</v>
      </c>
      <c r="F403" s="885"/>
      <c r="G403" s="877" t="s">
        <v>3486</v>
      </c>
      <c r="H403" s="877"/>
      <c r="I403" s="877"/>
      <c r="J403" s="886" t="s">
        <v>3469</v>
      </c>
      <c r="K403" s="821"/>
      <c r="L403" s="821"/>
      <c r="M403" s="821"/>
      <c r="N403" s="821"/>
      <c r="O403" s="882"/>
      <c r="P403" s="882"/>
      <c r="Q403" s="883"/>
    </row>
    <row r="404" spans="1:20" s="877" customFormat="1" ht="10">
      <c r="D404" s="884">
        <v>1</v>
      </c>
      <c r="E404" s="877" t="s">
        <v>1541</v>
      </c>
      <c r="F404" s="885"/>
      <c r="G404" s="877" t="s">
        <v>3487</v>
      </c>
      <c r="J404" s="886" t="s">
        <v>3469</v>
      </c>
      <c r="K404" s="1697"/>
      <c r="L404" s="1697"/>
      <c r="M404" s="1697"/>
      <c r="N404" s="1697"/>
      <c r="O404" s="882"/>
      <c r="P404" s="882"/>
      <c r="Q404" s="883"/>
    </row>
    <row r="405" spans="1:20" s="877" customFormat="1" ht="10">
      <c r="D405" s="884">
        <v>42</v>
      </c>
      <c r="E405" s="877" t="s">
        <v>62</v>
      </c>
      <c r="F405" s="885"/>
      <c r="G405" s="877" t="s">
        <v>3488</v>
      </c>
      <c r="J405" s="886" t="s">
        <v>3469</v>
      </c>
      <c r="K405" s="1697"/>
      <c r="L405" s="1697"/>
      <c r="M405" s="1697"/>
      <c r="N405" s="1697"/>
      <c r="O405" s="882"/>
      <c r="P405" s="882"/>
      <c r="Q405" s="883"/>
    </row>
    <row r="406" spans="1:20" s="877" customFormat="1" ht="10">
      <c r="D406" s="887">
        <v>8</v>
      </c>
      <c r="E406" s="888" t="s">
        <v>62</v>
      </c>
      <c r="F406" s="889"/>
      <c r="G406" s="888" t="s">
        <v>3489</v>
      </c>
      <c r="H406" s="888"/>
      <c r="I406" s="888"/>
      <c r="J406" s="890" t="s">
        <v>3469</v>
      </c>
      <c r="K406" s="1697"/>
      <c r="L406" s="1697"/>
      <c r="M406" s="1697"/>
      <c r="N406" s="1697"/>
      <c r="O406" s="882"/>
      <c r="P406" s="882"/>
      <c r="Q406" s="883"/>
    </row>
    <row r="407" spans="1:20" ht="13">
      <c r="A407" s="795"/>
      <c r="B407" s="863"/>
      <c r="C407" s="891"/>
      <c r="D407" s="820"/>
      <c r="I407" s="867"/>
      <c r="K407" s="821"/>
      <c r="L407" s="821"/>
      <c r="M407" s="821"/>
      <c r="N407" s="821"/>
      <c r="Q407" s="874"/>
      <c r="R407" s="820"/>
    </row>
    <row r="408" spans="1:20" ht="17.5">
      <c r="A408" s="851"/>
      <c r="B408" s="852" t="s">
        <v>3665</v>
      </c>
      <c r="C408" s="853"/>
      <c r="D408" s="853"/>
      <c r="E408" s="853"/>
      <c r="F408" s="854"/>
      <c r="G408" s="855"/>
      <c r="H408" s="855"/>
      <c r="I408" s="855"/>
      <c r="J408" s="855"/>
      <c r="K408" s="1698"/>
      <c r="L408" s="1698"/>
      <c r="M408" s="1698"/>
      <c r="N408" s="1698"/>
      <c r="Q408" s="850"/>
    </row>
    <row r="409" spans="1:20" ht="12.75" customHeight="1">
      <c r="A409" s="856"/>
      <c r="B409" s="857" t="s">
        <v>3373</v>
      </c>
      <c r="C409" s="858"/>
      <c r="F409" s="859"/>
      <c r="G409" s="860"/>
      <c r="H409" s="860"/>
      <c r="K409" s="821"/>
      <c r="L409" s="821"/>
      <c r="M409" s="821"/>
      <c r="N409" s="821"/>
    </row>
    <row r="410" spans="1:20" ht="13">
      <c r="B410" s="861" t="s">
        <v>3666</v>
      </c>
      <c r="C410" s="862"/>
      <c r="K410" s="821"/>
      <c r="L410" s="821"/>
      <c r="M410" s="821"/>
      <c r="N410" s="821"/>
      <c r="Q410" s="850"/>
      <c r="R410" s="820"/>
      <c r="S410" s="820"/>
      <c r="T410" s="820"/>
    </row>
    <row r="411" spans="1:20">
      <c r="B411" s="863" t="s">
        <v>3667</v>
      </c>
      <c r="C411" s="864" t="s">
        <v>3529</v>
      </c>
      <c r="D411" s="796">
        <v>2</v>
      </c>
      <c r="E411" s="796" t="s">
        <v>62</v>
      </c>
      <c r="G411" s="796" t="s">
        <v>3530</v>
      </c>
      <c r="H411" s="796" t="s">
        <v>3389</v>
      </c>
      <c r="I411" s="796" t="s">
        <v>3390</v>
      </c>
      <c r="K411" s="821"/>
      <c r="L411" s="821">
        <f>K411*D411</f>
        <v>0</v>
      </c>
      <c r="M411" s="821"/>
      <c r="N411" s="821"/>
    </row>
    <row r="412" spans="1:20" ht="12.75" customHeight="1">
      <c r="D412" s="796">
        <v>2</v>
      </c>
      <c r="E412" s="796" t="s">
        <v>62</v>
      </c>
      <c r="G412" s="796" t="s">
        <v>3495</v>
      </c>
      <c r="I412" s="796" t="s">
        <v>3393</v>
      </c>
      <c r="J412" s="796" t="s">
        <v>3394</v>
      </c>
      <c r="K412" s="821"/>
      <c r="L412" s="821"/>
      <c r="M412" s="821"/>
      <c r="N412" s="821">
        <f t="shared" ref="N412:N413" si="59">M412*D412</f>
        <v>0</v>
      </c>
    </row>
    <row r="413" spans="1:20" ht="12.75" customHeight="1">
      <c r="A413" s="820"/>
      <c r="D413" s="796">
        <v>2</v>
      </c>
      <c r="E413" s="796" t="s">
        <v>62</v>
      </c>
      <c r="G413" s="796" t="s">
        <v>3392</v>
      </c>
      <c r="I413" s="796" t="s">
        <v>3393</v>
      </c>
      <c r="J413" s="796" t="s">
        <v>3394</v>
      </c>
      <c r="K413" s="821"/>
      <c r="L413" s="821"/>
      <c r="M413" s="821"/>
      <c r="N413" s="821">
        <f t="shared" si="59"/>
        <v>0</v>
      </c>
    </row>
    <row r="414" spans="1:20">
      <c r="B414" s="863" t="s">
        <v>3667</v>
      </c>
      <c r="C414" s="864" t="s">
        <v>3531</v>
      </c>
      <c r="D414" s="796">
        <v>1</v>
      </c>
      <c r="E414" s="796" t="s">
        <v>62</v>
      </c>
      <c r="G414" s="796" t="s">
        <v>3619</v>
      </c>
      <c r="H414" s="796" t="s">
        <v>3389</v>
      </c>
      <c r="I414" s="796" t="s">
        <v>3390</v>
      </c>
      <c r="K414" s="821"/>
      <c r="L414" s="821">
        <f>K414*D414</f>
        <v>0</v>
      </c>
      <c r="M414" s="821"/>
      <c r="N414" s="821"/>
    </row>
    <row r="415" spans="1:20" ht="12.75" customHeight="1">
      <c r="D415" s="796">
        <v>1</v>
      </c>
      <c r="E415" s="796" t="s">
        <v>62</v>
      </c>
      <c r="G415" s="796" t="s">
        <v>3495</v>
      </c>
      <c r="I415" s="796" t="s">
        <v>3393</v>
      </c>
      <c r="J415" s="796" t="s">
        <v>3394</v>
      </c>
      <c r="K415" s="821"/>
      <c r="L415" s="821"/>
      <c r="M415" s="821"/>
      <c r="N415" s="821">
        <f t="shared" ref="N415:N416" si="60">M415*D415</f>
        <v>0</v>
      </c>
    </row>
    <row r="416" spans="1:20" ht="12.75" customHeight="1">
      <c r="A416" s="820"/>
      <c r="D416" s="796">
        <v>1</v>
      </c>
      <c r="E416" s="796" t="s">
        <v>62</v>
      </c>
      <c r="G416" s="796" t="s">
        <v>3392</v>
      </c>
      <c r="I416" s="796" t="s">
        <v>3393</v>
      </c>
      <c r="J416" s="796" t="s">
        <v>3394</v>
      </c>
      <c r="K416" s="821"/>
      <c r="L416" s="821"/>
      <c r="M416" s="821"/>
      <c r="N416" s="821">
        <f t="shared" si="60"/>
        <v>0</v>
      </c>
    </row>
    <row r="417" spans="1:19" ht="25">
      <c r="B417" s="863" t="s">
        <v>3667</v>
      </c>
      <c r="C417" s="864" t="s">
        <v>3532</v>
      </c>
      <c r="D417" s="796">
        <v>4</v>
      </c>
      <c r="E417" s="796" t="s">
        <v>62</v>
      </c>
      <c r="G417" s="796" t="s">
        <v>3499</v>
      </c>
      <c r="H417" s="796" t="s">
        <v>3389</v>
      </c>
      <c r="I417" s="796" t="s">
        <v>3390</v>
      </c>
      <c r="K417" s="821"/>
      <c r="L417" s="821">
        <f>K417*D417</f>
        <v>0</v>
      </c>
      <c r="M417" s="821"/>
      <c r="N417" s="821"/>
    </row>
    <row r="418" spans="1:19" s="820" customFormat="1">
      <c r="B418" s="796"/>
      <c r="C418" s="796"/>
      <c r="D418" s="796">
        <v>4</v>
      </c>
      <c r="E418" s="796" t="s">
        <v>62</v>
      </c>
      <c r="F418" s="818"/>
      <c r="G418" s="796" t="s">
        <v>3392</v>
      </c>
      <c r="H418" s="796"/>
      <c r="I418" s="796" t="s">
        <v>3393</v>
      </c>
      <c r="J418" s="796" t="s">
        <v>3394</v>
      </c>
      <c r="K418" s="821"/>
      <c r="L418" s="821"/>
      <c r="M418" s="821"/>
      <c r="N418" s="821">
        <f t="shared" ref="N418" si="61">M418*D418</f>
        <v>0</v>
      </c>
      <c r="O418" s="795"/>
      <c r="P418" s="795"/>
      <c r="Q418" s="796"/>
      <c r="R418" s="796"/>
    </row>
    <row r="419" spans="1:19">
      <c r="B419" s="863" t="s">
        <v>3667</v>
      </c>
      <c r="C419" s="864" t="s">
        <v>3533</v>
      </c>
      <c r="D419" s="796">
        <v>3</v>
      </c>
      <c r="E419" s="796" t="s">
        <v>62</v>
      </c>
      <c r="G419" s="796" t="s">
        <v>3534</v>
      </c>
      <c r="H419" s="796" t="s">
        <v>3389</v>
      </c>
      <c r="I419" s="796" t="s">
        <v>3390</v>
      </c>
      <c r="K419" s="821"/>
      <c r="L419" s="821">
        <f t="shared" ref="L419:L420" si="62">K419*D419</f>
        <v>0</v>
      </c>
      <c r="M419" s="821"/>
      <c r="N419" s="821"/>
    </row>
    <row r="420" spans="1:19" ht="12.75" customHeight="1">
      <c r="D420" s="796">
        <v>3</v>
      </c>
      <c r="E420" s="796" t="s">
        <v>62</v>
      </c>
      <c r="G420" s="796" t="s">
        <v>3506</v>
      </c>
      <c r="H420" s="796" t="s">
        <v>3389</v>
      </c>
      <c r="I420" s="796" t="s">
        <v>3390</v>
      </c>
      <c r="K420" s="821"/>
      <c r="L420" s="821">
        <f t="shared" si="62"/>
        <v>0</v>
      </c>
      <c r="M420" s="821"/>
      <c r="N420" s="821"/>
    </row>
    <row r="421" spans="1:19" s="820" customFormat="1">
      <c r="B421" s="796"/>
      <c r="C421" s="796"/>
      <c r="D421" s="796">
        <v>3</v>
      </c>
      <c r="E421" s="796" t="s">
        <v>62</v>
      </c>
      <c r="F421" s="818"/>
      <c r="G421" s="796" t="s">
        <v>3392</v>
      </c>
      <c r="H421" s="796"/>
      <c r="I421" s="796" t="s">
        <v>3393</v>
      </c>
      <c r="J421" s="796" t="s">
        <v>3394</v>
      </c>
      <c r="K421" s="821"/>
      <c r="L421" s="821"/>
      <c r="M421" s="821"/>
      <c r="N421" s="821">
        <f t="shared" ref="N421" si="63">M421*D421</f>
        <v>0</v>
      </c>
      <c r="O421" s="795"/>
      <c r="P421" s="795"/>
      <c r="Q421" s="796"/>
      <c r="R421" s="796"/>
    </row>
    <row r="422" spans="1:19">
      <c r="B422" s="863" t="s">
        <v>3667</v>
      </c>
      <c r="C422" s="864" t="s">
        <v>3668</v>
      </c>
      <c r="D422" s="796">
        <v>1</v>
      </c>
      <c r="E422" s="796" t="s">
        <v>62</v>
      </c>
      <c r="G422" s="796" t="s">
        <v>3669</v>
      </c>
      <c r="H422" s="796" t="s">
        <v>3389</v>
      </c>
      <c r="I422" s="796" t="s">
        <v>3390</v>
      </c>
      <c r="K422" s="821"/>
      <c r="L422" s="821">
        <f>K422*D422</f>
        <v>0</v>
      </c>
      <c r="M422" s="821"/>
      <c r="N422" s="821"/>
    </row>
    <row r="423" spans="1:19" s="820" customFormat="1">
      <c r="B423" s="796"/>
      <c r="C423" s="796"/>
      <c r="D423" s="796">
        <v>1</v>
      </c>
      <c r="E423" s="796" t="s">
        <v>62</v>
      </c>
      <c r="F423" s="818"/>
      <c r="G423" s="796" t="s">
        <v>3392</v>
      </c>
      <c r="H423" s="796"/>
      <c r="I423" s="796" t="s">
        <v>3393</v>
      </c>
      <c r="J423" s="796" t="s">
        <v>3394</v>
      </c>
      <c r="K423" s="821"/>
      <c r="L423" s="821"/>
      <c r="M423" s="821"/>
      <c r="N423" s="821">
        <f t="shared" ref="N423" si="64">M423*D423</f>
        <v>0</v>
      </c>
      <c r="O423" s="795"/>
      <c r="P423" s="795"/>
      <c r="Q423" s="796"/>
      <c r="R423" s="796"/>
    </row>
    <row r="424" spans="1:19" ht="12.75" customHeight="1">
      <c r="A424" s="882"/>
      <c r="B424" s="863" t="s">
        <v>3667</v>
      </c>
      <c r="C424" s="796" t="s">
        <v>3535</v>
      </c>
      <c r="D424" s="796">
        <v>1</v>
      </c>
      <c r="E424" s="796" t="s">
        <v>62</v>
      </c>
      <c r="G424" s="796" t="s">
        <v>3536</v>
      </c>
      <c r="H424" s="796" t="s">
        <v>3389</v>
      </c>
      <c r="I424" s="796" t="s">
        <v>3390</v>
      </c>
      <c r="K424" s="821"/>
      <c r="L424" s="821">
        <f>K424*D424</f>
        <v>0</v>
      </c>
      <c r="M424" s="821"/>
      <c r="N424" s="821"/>
      <c r="S424" s="892"/>
    </row>
    <row r="425" spans="1:19" ht="12.75" customHeight="1">
      <c r="A425" s="882"/>
      <c r="D425" s="796">
        <v>1</v>
      </c>
      <c r="E425" s="796" t="s">
        <v>62</v>
      </c>
      <c r="G425" s="796" t="s">
        <v>3537</v>
      </c>
      <c r="I425" s="796" t="s">
        <v>3393</v>
      </c>
      <c r="J425" s="796" t="s">
        <v>3394</v>
      </c>
      <c r="K425" s="821"/>
      <c r="L425" s="821"/>
      <c r="M425" s="821"/>
      <c r="N425" s="821">
        <f t="shared" ref="N425:N426" si="65">M425*D425</f>
        <v>0</v>
      </c>
      <c r="S425" s="892"/>
    </row>
    <row r="426" spans="1:19" ht="12.75" customHeight="1">
      <c r="A426" s="882"/>
      <c r="D426" s="796">
        <v>1</v>
      </c>
      <c r="E426" s="796" t="s">
        <v>62</v>
      </c>
      <c r="G426" s="796" t="s">
        <v>3392</v>
      </c>
      <c r="I426" s="796" t="s">
        <v>3393</v>
      </c>
      <c r="J426" s="796" t="s">
        <v>3394</v>
      </c>
      <c r="K426" s="821"/>
      <c r="L426" s="821"/>
      <c r="M426" s="821"/>
      <c r="N426" s="821">
        <f t="shared" si="65"/>
        <v>0</v>
      </c>
      <c r="S426" s="892"/>
    </row>
    <row r="427" spans="1:19" ht="12.75" customHeight="1">
      <c r="A427" s="882"/>
      <c r="B427" s="863" t="s">
        <v>3667</v>
      </c>
      <c r="C427" s="796" t="s">
        <v>3538</v>
      </c>
      <c r="D427" s="796">
        <v>1</v>
      </c>
      <c r="E427" s="796" t="s">
        <v>62</v>
      </c>
      <c r="G427" s="796" t="s">
        <v>3430</v>
      </c>
      <c r="H427" s="796" t="s">
        <v>3389</v>
      </c>
      <c r="I427" s="796" t="s">
        <v>3390</v>
      </c>
      <c r="K427" s="821"/>
      <c r="L427" s="821">
        <f>K427*D427</f>
        <v>0</v>
      </c>
      <c r="M427" s="821"/>
      <c r="N427" s="821"/>
      <c r="S427" s="892"/>
    </row>
    <row r="428" spans="1:19" ht="12.75" customHeight="1">
      <c r="A428" s="882"/>
      <c r="D428" s="796">
        <v>1</v>
      </c>
      <c r="E428" s="796" t="s">
        <v>62</v>
      </c>
      <c r="G428" s="796" t="s">
        <v>3392</v>
      </c>
      <c r="I428" s="796" t="s">
        <v>3393</v>
      </c>
      <c r="J428" s="796" t="s">
        <v>3394</v>
      </c>
      <c r="K428" s="821"/>
      <c r="L428" s="821"/>
      <c r="M428" s="821"/>
      <c r="N428" s="821">
        <f t="shared" ref="N428" si="66">M428*D428</f>
        <v>0</v>
      </c>
      <c r="S428" s="892"/>
    </row>
    <row r="429" spans="1:19" ht="12.75" customHeight="1">
      <c r="A429" s="882"/>
      <c r="B429" s="863" t="s">
        <v>3667</v>
      </c>
      <c r="C429" s="796" t="s">
        <v>3620</v>
      </c>
      <c r="D429" s="796">
        <v>1</v>
      </c>
      <c r="E429" s="796" t="s">
        <v>62</v>
      </c>
      <c r="G429" s="796" t="s">
        <v>3621</v>
      </c>
      <c r="H429" s="796" t="s">
        <v>3389</v>
      </c>
      <c r="I429" s="796" t="s">
        <v>3390</v>
      </c>
      <c r="K429" s="821"/>
      <c r="L429" s="821">
        <f>K429*D429</f>
        <v>0</v>
      </c>
      <c r="M429" s="821"/>
      <c r="N429" s="821"/>
      <c r="S429" s="892"/>
    </row>
    <row r="430" spans="1:19" ht="12.75" customHeight="1">
      <c r="A430" s="882"/>
      <c r="D430" s="796">
        <v>1</v>
      </c>
      <c r="E430" s="796" t="s">
        <v>62</v>
      </c>
      <c r="G430" s="796" t="s">
        <v>3392</v>
      </c>
      <c r="I430" s="796" t="s">
        <v>3393</v>
      </c>
      <c r="J430" s="796" t="s">
        <v>3394</v>
      </c>
      <c r="K430" s="821"/>
      <c r="L430" s="821"/>
      <c r="M430" s="821"/>
      <c r="N430" s="821">
        <f t="shared" ref="N430" si="67">M430*D430</f>
        <v>0</v>
      </c>
      <c r="S430" s="892"/>
    </row>
    <row r="431" spans="1:19" ht="12.75" customHeight="1">
      <c r="B431" s="863" t="s">
        <v>3667</v>
      </c>
      <c r="C431" s="796" t="s">
        <v>3539</v>
      </c>
      <c r="D431" s="796">
        <v>1</v>
      </c>
      <c r="E431" s="796" t="s">
        <v>62</v>
      </c>
      <c r="F431" s="866"/>
      <c r="G431" s="796" t="s">
        <v>3540</v>
      </c>
      <c r="H431" s="796" t="s">
        <v>3389</v>
      </c>
      <c r="I431" s="796" t="s">
        <v>3390</v>
      </c>
      <c r="K431" s="821"/>
      <c r="L431" s="821">
        <f t="shared" ref="L431:L432" si="68">K431*D431</f>
        <v>0</v>
      </c>
      <c r="M431" s="821"/>
      <c r="N431" s="821"/>
    </row>
    <row r="432" spans="1:19" ht="12.75" customHeight="1">
      <c r="D432" s="796">
        <v>1</v>
      </c>
      <c r="E432" s="796" t="s">
        <v>62</v>
      </c>
      <c r="F432" s="866"/>
      <c r="G432" s="796" t="s">
        <v>3438</v>
      </c>
      <c r="H432" s="796" t="s">
        <v>3389</v>
      </c>
      <c r="I432" s="796" t="s">
        <v>3390</v>
      </c>
      <c r="K432" s="821"/>
      <c r="L432" s="821">
        <f t="shared" si="68"/>
        <v>0</v>
      </c>
      <c r="M432" s="821"/>
      <c r="N432" s="821"/>
    </row>
    <row r="433" spans="1:18" ht="12.75" customHeight="1">
      <c r="D433" s="796">
        <v>1</v>
      </c>
      <c r="E433" s="796" t="s">
        <v>62</v>
      </c>
      <c r="G433" s="796" t="s">
        <v>3439</v>
      </c>
      <c r="I433" s="796" t="s">
        <v>3393</v>
      </c>
      <c r="J433" s="796" t="s">
        <v>3394</v>
      </c>
      <c r="K433" s="821"/>
      <c r="L433" s="821"/>
      <c r="M433" s="821"/>
      <c r="N433" s="821">
        <f t="shared" ref="N433:N436" si="69">M433*D433</f>
        <v>0</v>
      </c>
    </row>
    <row r="434" spans="1:18" ht="12.75" customHeight="1">
      <c r="A434" s="820"/>
      <c r="B434" s="863" t="s">
        <v>3667</v>
      </c>
      <c r="C434" s="796" t="s">
        <v>3543</v>
      </c>
      <c r="D434" s="796">
        <v>1</v>
      </c>
      <c r="E434" s="796" t="s">
        <v>62</v>
      </c>
      <c r="G434" s="796" t="s">
        <v>3421</v>
      </c>
      <c r="I434" s="796" t="s">
        <v>3393</v>
      </c>
      <c r="J434" s="796" t="s">
        <v>3394</v>
      </c>
      <c r="K434" s="821"/>
      <c r="L434" s="821"/>
      <c r="M434" s="821"/>
      <c r="N434" s="821">
        <f t="shared" si="69"/>
        <v>0</v>
      </c>
    </row>
    <row r="435" spans="1:18" ht="25">
      <c r="A435" s="795"/>
      <c r="B435" s="863" t="s">
        <v>3667</v>
      </c>
      <c r="C435" s="864" t="s">
        <v>3623</v>
      </c>
      <c r="D435" s="796">
        <v>4</v>
      </c>
      <c r="E435" s="796" t="s">
        <v>62</v>
      </c>
      <c r="G435" s="796" t="s">
        <v>3545</v>
      </c>
      <c r="I435" s="796" t="s">
        <v>3393</v>
      </c>
      <c r="J435" s="796" t="s">
        <v>3394</v>
      </c>
      <c r="K435" s="821"/>
      <c r="L435" s="821"/>
      <c r="M435" s="821"/>
      <c r="N435" s="821">
        <f t="shared" si="69"/>
        <v>0</v>
      </c>
      <c r="R435" s="820"/>
    </row>
    <row r="436" spans="1:18" ht="12.75" customHeight="1">
      <c r="A436" s="795"/>
      <c r="B436" s="863"/>
      <c r="D436" s="796">
        <v>4</v>
      </c>
      <c r="E436" s="796" t="s">
        <v>62</v>
      </c>
      <c r="G436" s="796" t="s">
        <v>3517</v>
      </c>
      <c r="I436" s="796" t="s">
        <v>3393</v>
      </c>
      <c r="J436" s="796" t="s">
        <v>3394</v>
      </c>
      <c r="K436" s="821"/>
      <c r="L436" s="821"/>
      <c r="M436" s="821"/>
      <c r="N436" s="821">
        <f t="shared" si="69"/>
        <v>0</v>
      </c>
      <c r="R436" s="820"/>
    </row>
    <row r="437" spans="1:18">
      <c r="A437" s="795"/>
      <c r="B437" s="863" t="s">
        <v>3667</v>
      </c>
      <c r="C437" s="864" t="s">
        <v>3546</v>
      </c>
      <c r="D437" s="796">
        <v>2</v>
      </c>
      <c r="E437" s="796" t="s">
        <v>62</v>
      </c>
      <c r="G437" s="796" t="s">
        <v>3519</v>
      </c>
      <c r="H437" s="796" t="s">
        <v>3389</v>
      </c>
      <c r="I437" s="796" t="s">
        <v>3390</v>
      </c>
      <c r="K437" s="821"/>
      <c r="L437" s="821">
        <f>K437*D437</f>
        <v>0</v>
      </c>
      <c r="M437" s="821"/>
      <c r="N437" s="821"/>
      <c r="R437" s="820"/>
    </row>
    <row r="438" spans="1:18" ht="12.75" customHeight="1">
      <c r="A438" s="795"/>
      <c r="D438" s="796">
        <v>2</v>
      </c>
      <c r="E438" s="796" t="s">
        <v>62</v>
      </c>
      <c r="G438" s="796" t="s">
        <v>3392</v>
      </c>
      <c r="I438" s="796" t="s">
        <v>3393</v>
      </c>
      <c r="J438" s="796" t="s">
        <v>3394</v>
      </c>
      <c r="K438" s="821"/>
      <c r="L438" s="821"/>
      <c r="M438" s="821"/>
      <c r="N438" s="821">
        <f t="shared" ref="N438:N440" si="70">M438*D438</f>
        <v>0</v>
      </c>
      <c r="R438" s="820"/>
    </row>
    <row r="439" spans="1:18" ht="12.75" customHeight="1">
      <c r="A439" s="795"/>
      <c r="B439" s="863" t="s">
        <v>3667</v>
      </c>
      <c r="C439" s="796" t="s">
        <v>3670</v>
      </c>
      <c r="D439" s="796">
        <v>6</v>
      </c>
      <c r="E439" s="796" t="s">
        <v>62</v>
      </c>
      <c r="G439" s="796" t="s">
        <v>3553</v>
      </c>
      <c r="I439" s="796" t="s">
        <v>3393</v>
      </c>
      <c r="J439" s="796" t="s">
        <v>3394</v>
      </c>
      <c r="K439" s="821"/>
      <c r="L439" s="821"/>
      <c r="M439" s="821"/>
      <c r="N439" s="821">
        <f t="shared" si="70"/>
        <v>0</v>
      </c>
      <c r="R439" s="820"/>
    </row>
    <row r="440" spans="1:18" ht="12.75" customHeight="1">
      <c r="A440" s="795"/>
      <c r="B440" s="820"/>
      <c r="D440" s="796">
        <v>6</v>
      </c>
      <c r="E440" s="796" t="s">
        <v>62</v>
      </c>
      <c r="G440" s="796" t="s">
        <v>3554</v>
      </c>
      <c r="I440" s="796" t="s">
        <v>3393</v>
      </c>
      <c r="J440" s="796" t="s">
        <v>3394</v>
      </c>
      <c r="K440" s="821"/>
      <c r="L440" s="821"/>
      <c r="M440" s="821"/>
      <c r="N440" s="821">
        <f t="shared" si="70"/>
        <v>0</v>
      </c>
      <c r="R440" s="820"/>
    </row>
    <row r="441" spans="1:18" ht="13">
      <c r="B441" s="870" t="s">
        <v>3374</v>
      </c>
      <c r="C441" s="871"/>
      <c r="K441" s="821"/>
      <c r="L441" s="821"/>
      <c r="M441" s="821"/>
      <c r="N441" s="821"/>
      <c r="Q441" s="850"/>
    </row>
    <row r="442" spans="1:18">
      <c r="B442" s="863" t="s">
        <v>3671</v>
      </c>
      <c r="C442" s="872" t="s">
        <v>3672</v>
      </c>
      <c r="D442" s="796">
        <v>1</v>
      </c>
      <c r="E442" s="796" t="s">
        <v>62</v>
      </c>
      <c r="F442" s="873"/>
      <c r="G442" s="796" t="s">
        <v>3456</v>
      </c>
      <c r="H442" s="796" t="s">
        <v>3389</v>
      </c>
      <c r="I442" s="796" t="s">
        <v>3390</v>
      </c>
      <c r="K442" s="821"/>
      <c r="L442" s="821">
        <f t="shared" ref="L442:L448" si="71">K442*D442</f>
        <v>0</v>
      </c>
      <c r="M442" s="821"/>
      <c r="N442" s="821"/>
      <c r="Q442" s="874"/>
    </row>
    <row r="443" spans="1:18">
      <c r="B443" s="863"/>
      <c r="C443" s="872" t="s">
        <v>3673</v>
      </c>
      <c r="D443" s="796">
        <v>2</v>
      </c>
      <c r="E443" s="796" t="s">
        <v>62</v>
      </c>
      <c r="G443" s="796" t="s">
        <v>3458</v>
      </c>
      <c r="H443" s="796" t="s">
        <v>3389</v>
      </c>
      <c r="I443" s="796" t="s">
        <v>3390</v>
      </c>
      <c r="K443" s="821"/>
      <c r="L443" s="821">
        <f t="shared" si="71"/>
        <v>0</v>
      </c>
      <c r="M443" s="821"/>
      <c r="N443" s="821"/>
    </row>
    <row r="444" spans="1:18">
      <c r="B444" s="863"/>
      <c r="C444" s="872"/>
      <c r="D444" s="796">
        <v>2</v>
      </c>
      <c r="E444" s="796" t="s">
        <v>62</v>
      </c>
      <c r="G444" s="796" t="s">
        <v>3459</v>
      </c>
      <c r="H444" s="796" t="s">
        <v>3389</v>
      </c>
      <c r="I444" s="796" t="s">
        <v>3390</v>
      </c>
      <c r="K444" s="821"/>
      <c r="L444" s="821">
        <f t="shared" si="71"/>
        <v>0</v>
      </c>
      <c r="M444" s="821"/>
      <c r="N444" s="821"/>
    </row>
    <row r="445" spans="1:18">
      <c r="B445" s="863"/>
      <c r="C445" s="872"/>
      <c r="D445" s="796">
        <v>1</v>
      </c>
      <c r="E445" s="796" t="s">
        <v>62</v>
      </c>
      <c r="G445" s="796" t="s">
        <v>3460</v>
      </c>
      <c r="H445" s="796" t="s">
        <v>3389</v>
      </c>
      <c r="I445" s="796" t="s">
        <v>3390</v>
      </c>
      <c r="K445" s="821"/>
      <c r="L445" s="821">
        <f t="shared" si="71"/>
        <v>0</v>
      </c>
      <c r="M445" s="821"/>
      <c r="N445" s="821"/>
    </row>
    <row r="446" spans="1:18">
      <c r="B446" s="863"/>
      <c r="C446" s="872"/>
      <c r="D446" s="796">
        <v>1</v>
      </c>
      <c r="E446" s="796" t="s">
        <v>62</v>
      </c>
      <c r="G446" s="796" t="s">
        <v>3461</v>
      </c>
      <c r="H446" s="796" t="s">
        <v>3389</v>
      </c>
      <c r="I446" s="796" t="s">
        <v>3390</v>
      </c>
      <c r="K446" s="821"/>
      <c r="L446" s="821">
        <f t="shared" si="71"/>
        <v>0</v>
      </c>
      <c r="M446" s="821"/>
      <c r="N446" s="821"/>
      <c r="Q446" s="874"/>
    </row>
    <row r="447" spans="1:18">
      <c r="B447" s="863"/>
      <c r="C447" s="872"/>
      <c r="D447" s="796">
        <v>0</v>
      </c>
      <c r="E447" s="796" t="s">
        <v>62</v>
      </c>
      <c r="G447" s="796" t="s">
        <v>3462</v>
      </c>
      <c r="H447" s="796" t="s">
        <v>3389</v>
      </c>
      <c r="I447" s="796" t="s">
        <v>3390</v>
      </c>
      <c r="K447" s="821"/>
      <c r="L447" s="821">
        <f t="shared" si="71"/>
        <v>0</v>
      </c>
      <c r="M447" s="821"/>
      <c r="N447" s="821"/>
      <c r="Q447" s="874"/>
    </row>
    <row r="448" spans="1:18">
      <c r="A448" s="795"/>
      <c r="B448" s="863"/>
      <c r="C448" s="872" t="s">
        <v>3463</v>
      </c>
      <c r="D448" s="796">
        <v>1</v>
      </c>
      <c r="E448" s="796" t="s">
        <v>62</v>
      </c>
      <c r="G448" s="796" t="s">
        <v>3464</v>
      </c>
      <c r="H448" s="796" t="s">
        <v>3389</v>
      </c>
      <c r="I448" s="796" t="s">
        <v>3390</v>
      </c>
      <c r="K448" s="821"/>
      <c r="L448" s="821">
        <f t="shared" si="71"/>
        <v>0</v>
      </c>
      <c r="M448" s="821"/>
      <c r="N448" s="821"/>
    </row>
    <row r="449" spans="2:17" ht="13">
      <c r="B449" s="875" t="s">
        <v>3465</v>
      </c>
      <c r="C449" s="876"/>
      <c r="K449" s="821"/>
      <c r="L449" s="821"/>
      <c r="M449" s="821"/>
      <c r="N449" s="821"/>
      <c r="Q449" s="874"/>
    </row>
    <row r="450" spans="2:17" ht="25">
      <c r="C450" s="796" t="s">
        <v>3674</v>
      </c>
      <c r="D450" s="796">
        <v>1</v>
      </c>
      <c r="E450" s="796" t="s">
        <v>62</v>
      </c>
      <c r="G450" s="864" t="s">
        <v>3660</v>
      </c>
      <c r="I450" s="796" t="s">
        <v>3390</v>
      </c>
      <c r="K450" s="821"/>
      <c r="L450" s="821">
        <f>K450*D450</f>
        <v>0</v>
      </c>
      <c r="M450" s="821"/>
      <c r="N450" s="821"/>
      <c r="Q450" s="795"/>
    </row>
    <row r="451" spans="2:17" s="877" customFormat="1" ht="10">
      <c r="D451" s="878">
        <v>1</v>
      </c>
      <c r="E451" s="879" t="s">
        <v>62</v>
      </c>
      <c r="F451" s="880"/>
      <c r="G451" s="879" t="s">
        <v>3675</v>
      </c>
      <c r="H451" s="879"/>
      <c r="I451" s="879"/>
      <c r="J451" s="881" t="s">
        <v>3469</v>
      </c>
      <c r="K451" s="1697"/>
      <c r="L451" s="1697"/>
      <c r="M451" s="1697"/>
      <c r="N451" s="1697"/>
      <c r="O451" s="882"/>
      <c r="P451" s="882"/>
      <c r="Q451" s="883"/>
    </row>
    <row r="452" spans="2:17" s="877" customFormat="1" ht="10">
      <c r="D452" s="884">
        <v>1</v>
      </c>
      <c r="E452" s="877" t="s">
        <v>62</v>
      </c>
      <c r="F452" s="885"/>
      <c r="G452" s="877" t="s">
        <v>3470</v>
      </c>
      <c r="J452" s="886" t="s">
        <v>3469</v>
      </c>
      <c r="K452" s="1697"/>
      <c r="L452" s="1697"/>
      <c r="M452" s="1697"/>
      <c r="N452" s="1697"/>
      <c r="O452" s="882"/>
      <c r="P452" s="882"/>
      <c r="Q452" s="883"/>
    </row>
    <row r="453" spans="2:17" s="877" customFormat="1" ht="10">
      <c r="D453" s="884">
        <v>1</v>
      </c>
      <c r="E453" s="877" t="s">
        <v>62</v>
      </c>
      <c r="F453" s="885"/>
      <c r="G453" s="877" t="s">
        <v>3471</v>
      </c>
      <c r="J453" s="886" t="s">
        <v>3469</v>
      </c>
      <c r="K453" s="1697"/>
      <c r="L453" s="1697"/>
      <c r="M453" s="1697"/>
      <c r="N453" s="1697"/>
      <c r="O453" s="882"/>
      <c r="P453" s="882"/>
      <c r="Q453" s="883"/>
    </row>
    <row r="454" spans="2:17" s="877" customFormat="1" ht="10">
      <c r="D454" s="884">
        <v>1</v>
      </c>
      <c r="E454" s="877" t="s">
        <v>62</v>
      </c>
      <c r="F454" s="885"/>
      <c r="G454" s="877" t="s">
        <v>3472</v>
      </c>
      <c r="J454" s="886" t="s">
        <v>3469</v>
      </c>
      <c r="K454" s="1697"/>
      <c r="L454" s="1697"/>
      <c r="M454" s="1697"/>
      <c r="N454" s="1697"/>
      <c r="O454" s="882"/>
      <c r="P454" s="882"/>
      <c r="Q454" s="883"/>
    </row>
    <row r="455" spans="2:17" s="877" customFormat="1" ht="11.25" customHeight="1">
      <c r="D455" s="884">
        <v>1</v>
      </c>
      <c r="E455" s="877" t="s">
        <v>62</v>
      </c>
      <c r="F455" s="885"/>
      <c r="G455" s="877" t="s">
        <v>3594</v>
      </c>
      <c r="J455" s="886" t="s">
        <v>3469</v>
      </c>
      <c r="K455" s="1697"/>
      <c r="L455" s="1697"/>
      <c r="M455" s="1697"/>
      <c r="N455" s="1697"/>
      <c r="O455" s="882"/>
      <c r="P455" s="882"/>
      <c r="Q455" s="883"/>
    </row>
    <row r="456" spans="2:17" s="877" customFormat="1" ht="11.25" customHeight="1">
      <c r="D456" s="884">
        <v>1</v>
      </c>
      <c r="E456" s="877" t="s">
        <v>62</v>
      </c>
      <c r="F456" s="885"/>
      <c r="G456" s="877" t="s">
        <v>3473</v>
      </c>
      <c r="J456" s="886" t="s">
        <v>3469</v>
      </c>
      <c r="K456" s="1697"/>
      <c r="L456" s="1697"/>
      <c r="M456" s="1697"/>
      <c r="N456" s="1697"/>
      <c r="O456" s="882"/>
      <c r="P456" s="882"/>
      <c r="Q456" s="883"/>
    </row>
    <row r="457" spans="2:17" s="877" customFormat="1" ht="11.25" customHeight="1">
      <c r="D457" s="884">
        <v>2</v>
      </c>
      <c r="E457" s="877" t="s">
        <v>62</v>
      </c>
      <c r="F457" s="885"/>
      <c r="G457" s="877" t="s">
        <v>3676</v>
      </c>
      <c r="J457" s="886" t="s">
        <v>3469</v>
      </c>
      <c r="K457" s="1697"/>
      <c r="L457" s="1697"/>
      <c r="M457" s="1697"/>
      <c r="N457" s="1697"/>
      <c r="O457" s="882"/>
      <c r="P457" s="882"/>
      <c r="Q457" s="883"/>
    </row>
    <row r="458" spans="2:17" s="877" customFormat="1" ht="10">
      <c r="D458" s="884">
        <v>1</v>
      </c>
      <c r="E458" s="877" t="s">
        <v>62</v>
      </c>
      <c r="F458" s="885"/>
      <c r="G458" s="877" t="s">
        <v>3475</v>
      </c>
      <c r="J458" s="886" t="s">
        <v>3469</v>
      </c>
      <c r="K458" s="1697"/>
      <c r="L458" s="1697"/>
      <c r="M458" s="1697"/>
      <c r="N458" s="1697"/>
      <c r="O458" s="882"/>
      <c r="P458" s="882"/>
      <c r="Q458" s="883"/>
    </row>
    <row r="459" spans="2:17" s="877" customFormat="1" ht="11.25" customHeight="1">
      <c r="D459" s="884">
        <v>1</v>
      </c>
      <c r="E459" s="877" t="s">
        <v>62</v>
      </c>
      <c r="F459" s="885"/>
      <c r="G459" s="877" t="s">
        <v>3477</v>
      </c>
      <c r="J459" s="886" t="s">
        <v>3469</v>
      </c>
      <c r="K459" s="1697"/>
      <c r="L459" s="1697"/>
      <c r="M459" s="1697"/>
      <c r="N459" s="1697"/>
      <c r="O459" s="882"/>
      <c r="P459" s="882"/>
      <c r="Q459" s="883"/>
    </row>
    <row r="460" spans="2:17" s="877" customFormat="1" ht="10">
      <c r="D460" s="884">
        <v>1</v>
      </c>
      <c r="E460" s="877" t="s">
        <v>62</v>
      </c>
      <c r="F460" s="885"/>
      <c r="G460" s="877" t="s">
        <v>3478</v>
      </c>
      <c r="J460" s="886" t="s">
        <v>3469</v>
      </c>
      <c r="K460" s="1697"/>
      <c r="L460" s="1697"/>
      <c r="M460" s="1697"/>
      <c r="N460" s="1697"/>
      <c r="O460" s="882"/>
      <c r="P460" s="882"/>
      <c r="Q460" s="883"/>
    </row>
    <row r="461" spans="2:17" s="877" customFormat="1" ht="10">
      <c r="D461" s="884">
        <v>1</v>
      </c>
      <c r="E461" s="877" t="s">
        <v>62</v>
      </c>
      <c r="F461" s="885"/>
      <c r="G461" s="877" t="s">
        <v>3479</v>
      </c>
      <c r="J461" s="886" t="s">
        <v>3469</v>
      </c>
      <c r="K461" s="1697"/>
      <c r="L461" s="1697"/>
      <c r="M461" s="1697"/>
      <c r="N461" s="1697"/>
      <c r="O461" s="882"/>
      <c r="P461" s="882"/>
      <c r="Q461" s="883"/>
    </row>
    <row r="462" spans="2:17" s="877" customFormat="1" ht="10">
      <c r="D462" s="884">
        <v>1</v>
      </c>
      <c r="E462" s="877" t="s">
        <v>62</v>
      </c>
      <c r="F462" s="885"/>
      <c r="G462" s="877" t="s">
        <v>3480</v>
      </c>
      <c r="J462" s="886" t="s">
        <v>3469</v>
      </c>
      <c r="K462" s="1697"/>
      <c r="L462" s="1697"/>
      <c r="M462" s="1697"/>
      <c r="N462" s="1697"/>
      <c r="O462" s="882"/>
      <c r="P462" s="882"/>
      <c r="Q462" s="883"/>
    </row>
    <row r="463" spans="2:17" s="877" customFormat="1" ht="11.25" customHeight="1">
      <c r="D463" s="884">
        <v>1</v>
      </c>
      <c r="E463" s="877" t="s">
        <v>1541</v>
      </c>
      <c r="F463" s="885"/>
      <c r="G463" s="877" t="s">
        <v>3677</v>
      </c>
      <c r="J463" s="886" t="s">
        <v>3469</v>
      </c>
      <c r="K463" s="1697"/>
      <c r="L463" s="1697"/>
      <c r="M463" s="1697"/>
      <c r="N463" s="1697"/>
      <c r="O463" s="882"/>
      <c r="P463" s="882"/>
      <c r="Q463" s="883"/>
    </row>
    <row r="464" spans="2:17">
      <c r="D464" s="884">
        <v>1</v>
      </c>
      <c r="E464" s="877" t="s">
        <v>62</v>
      </c>
      <c r="F464" s="885"/>
      <c r="G464" s="877" t="s">
        <v>3486</v>
      </c>
      <c r="H464" s="877"/>
      <c r="I464" s="877"/>
      <c r="J464" s="886" t="s">
        <v>3469</v>
      </c>
      <c r="K464" s="821"/>
      <c r="L464" s="821"/>
      <c r="M464" s="821"/>
      <c r="N464" s="821"/>
      <c r="O464" s="882"/>
      <c r="P464" s="882"/>
      <c r="Q464" s="883"/>
    </row>
    <row r="465" spans="1:20" s="877" customFormat="1" ht="10">
      <c r="D465" s="884">
        <v>1</v>
      </c>
      <c r="E465" s="877" t="s">
        <v>1541</v>
      </c>
      <c r="F465" s="885"/>
      <c r="G465" s="877" t="s">
        <v>3487</v>
      </c>
      <c r="J465" s="886" t="s">
        <v>3469</v>
      </c>
      <c r="K465" s="1697"/>
      <c r="L465" s="1697"/>
      <c r="M465" s="1697"/>
      <c r="N465" s="1697"/>
      <c r="O465" s="882"/>
      <c r="P465" s="882"/>
      <c r="Q465" s="883"/>
    </row>
    <row r="466" spans="1:20" s="877" customFormat="1" ht="10">
      <c r="D466" s="884">
        <v>35</v>
      </c>
      <c r="E466" s="877" t="s">
        <v>62</v>
      </c>
      <c r="F466" s="885"/>
      <c r="G466" s="877" t="s">
        <v>3488</v>
      </c>
      <c r="J466" s="886" t="s">
        <v>3469</v>
      </c>
      <c r="K466" s="1697"/>
      <c r="L466" s="1697"/>
      <c r="M466" s="1697"/>
      <c r="N466" s="1697"/>
      <c r="O466" s="882"/>
      <c r="P466" s="882"/>
      <c r="Q466" s="883"/>
    </row>
    <row r="467" spans="1:20" s="877" customFormat="1" ht="10">
      <c r="D467" s="887">
        <v>8</v>
      </c>
      <c r="E467" s="888" t="s">
        <v>62</v>
      </c>
      <c r="F467" s="889"/>
      <c r="G467" s="888" t="s">
        <v>3489</v>
      </c>
      <c r="H467" s="888"/>
      <c r="I467" s="888"/>
      <c r="J467" s="890" t="s">
        <v>3469</v>
      </c>
      <c r="K467" s="1697"/>
      <c r="L467" s="1697"/>
      <c r="M467" s="1697"/>
      <c r="N467" s="1697"/>
      <c r="O467" s="882"/>
      <c r="P467" s="882"/>
      <c r="Q467" s="883"/>
    </row>
    <row r="468" spans="1:20" ht="13">
      <c r="A468" s="795"/>
      <c r="B468" s="863"/>
      <c r="C468" s="891"/>
      <c r="D468" s="820"/>
      <c r="I468" s="867"/>
      <c r="K468" s="821"/>
      <c r="L468" s="821"/>
      <c r="M468" s="821"/>
      <c r="N468" s="821"/>
      <c r="Q468" s="874"/>
      <c r="R468" s="820"/>
    </row>
    <row r="469" spans="1:20" ht="17.5">
      <c r="A469" s="851"/>
      <c r="B469" s="852" t="s">
        <v>3678</v>
      </c>
      <c r="C469" s="853"/>
      <c r="D469" s="853"/>
      <c r="E469" s="853"/>
      <c r="F469" s="854"/>
      <c r="G469" s="855"/>
      <c r="H469" s="855"/>
      <c r="I469" s="855"/>
      <c r="J469" s="855"/>
      <c r="K469" s="1698"/>
      <c r="L469" s="1698"/>
      <c r="M469" s="1698"/>
      <c r="N469" s="1698"/>
      <c r="Q469" s="850"/>
    </row>
    <row r="470" spans="1:20" ht="12.75" customHeight="1">
      <c r="A470" s="856"/>
      <c r="B470" s="857" t="s">
        <v>3373</v>
      </c>
      <c r="C470" s="858"/>
      <c r="F470" s="859"/>
      <c r="G470" s="860"/>
      <c r="H470" s="860"/>
      <c r="K470" s="821"/>
      <c r="L470" s="821"/>
      <c r="M470" s="821"/>
      <c r="N470" s="821"/>
    </row>
    <row r="471" spans="1:20" ht="13">
      <c r="B471" s="861" t="s">
        <v>3679</v>
      </c>
      <c r="C471" s="862"/>
      <c r="K471" s="821"/>
      <c r="L471" s="821"/>
      <c r="M471" s="821"/>
      <c r="N471" s="821"/>
      <c r="Q471" s="850"/>
      <c r="R471" s="820"/>
      <c r="S471" s="820"/>
      <c r="T471" s="820"/>
    </row>
    <row r="472" spans="1:20">
      <c r="B472" s="863" t="s">
        <v>3680</v>
      </c>
      <c r="C472" s="864" t="s">
        <v>3529</v>
      </c>
      <c r="D472" s="796">
        <v>2</v>
      </c>
      <c r="E472" s="796" t="s">
        <v>62</v>
      </c>
      <c r="G472" s="796" t="s">
        <v>3681</v>
      </c>
      <c r="H472" s="796" t="s">
        <v>3389</v>
      </c>
      <c r="I472" s="796" t="s">
        <v>3390</v>
      </c>
      <c r="K472" s="821"/>
      <c r="L472" s="821">
        <f>K472*D472</f>
        <v>0</v>
      </c>
      <c r="M472" s="821"/>
      <c r="N472" s="821"/>
    </row>
    <row r="473" spans="1:20" ht="12.75" customHeight="1">
      <c r="D473" s="796">
        <v>2</v>
      </c>
      <c r="E473" s="796" t="s">
        <v>62</v>
      </c>
      <c r="G473" s="796" t="s">
        <v>3495</v>
      </c>
      <c r="I473" s="796" t="s">
        <v>3393</v>
      </c>
      <c r="J473" s="796" t="s">
        <v>3394</v>
      </c>
      <c r="K473" s="821"/>
      <c r="L473" s="821"/>
      <c r="M473" s="821"/>
      <c r="N473" s="821">
        <f t="shared" ref="N473:N479" si="72">M473*D473</f>
        <v>0</v>
      </c>
    </row>
    <row r="474" spans="1:20" ht="12.75" customHeight="1">
      <c r="A474" s="820"/>
      <c r="D474" s="796">
        <v>2</v>
      </c>
      <c r="E474" s="796" t="s">
        <v>62</v>
      </c>
      <c r="G474" s="796" t="s">
        <v>3392</v>
      </c>
      <c r="I474" s="796" t="s">
        <v>3393</v>
      </c>
      <c r="J474" s="796" t="s">
        <v>3394</v>
      </c>
      <c r="K474" s="821"/>
      <c r="L474" s="821"/>
      <c r="M474" s="821"/>
      <c r="N474" s="821">
        <f t="shared" si="72"/>
        <v>0</v>
      </c>
    </row>
    <row r="475" spans="1:20">
      <c r="B475" s="863" t="s">
        <v>3680</v>
      </c>
      <c r="C475" s="864" t="s">
        <v>3531</v>
      </c>
      <c r="D475" s="796">
        <v>1</v>
      </c>
      <c r="E475" s="796" t="s">
        <v>62</v>
      </c>
      <c r="G475" s="796" t="s">
        <v>3682</v>
      </c>
      <c r="H475" s="796" t="s">
        <v>3389</v>
      </c>
      <c r="I475" s="796" t="s">
        <v>3390</v>
      </c>
      <c r="K475" s="821"/>
      <c r="L475" s="821">
        <f>K475*D475</f>
        <v>0</v>
      </c>
      <c r="M475" s="821"/>
      <c r="N475" s="821"/>
    </row>
    <row r="476" spans="1:20" ht="12.75" customHeight="1">
      <c r="D476" s="796">
        <v>1</v>
      </c>
      <c r="E476" s="796" t="s">
        <v>62</v>
      </c>
      <c r="G476" s="796" t="s">
        <v>3495</v>
      </c>
      <c r="I476" s="796" t="s">
        <v>3393</v>
      </c>
      <c r="J476" s="796" t="s">
        <v>3394</v>
      </c>
      <c r="K476" s="821"/>
      <c r="L476" s="821"/>
      <c r="M476" s="821"/>
      <c r="N476" s="821">
        <f t="shared" si="72"/>
        <v>0</v>
      </c>
    </row>
    <row r="477" spans="1:20" ht="12.75" customHeight="1">
      <c r="A477" s="820"/>
      <c r="D477" s="796">
        <v>1</v>
      </c>
      <c r="E477" s="796" t="s">
        <v>62</v>
      </c>
      <c r="G477" s="796" t="s">
        <v>3392</v>
      </c>
      <c r="I477" s="796" t="s">
        <v>3393</v>
      </c>
      <c r="J477" s="796" t="s">
        <v>3394</v>
      </c>
      <c r="K477" s="821"/>
      <c r="L477" s="821"/>
      <c r="M477" s="821"/>
      <c r="N477" s="821">
        <f t="shared" si="72"/>
        <v>0</v>
      </c>
    </row>
    <row r="478" spans="1:20" ht="25">
      <c r="B478" s="863" t="s">
        <v>3680</v>
      </c>
      <c r="C478" s="864" t="s">
        <v>3532</v>
      </c>
      <c r="D478" s="796">
        <v>4</v>
      </c>
      <c r="E478" s="796" t="s">
        <v>62</v>
      </c>
      <c r="G478" s="796" t="s">
        <v>3499</v>
      </c>
      <c r="H478" s="796" t="s">
        <v>3389</v>
      </c>
      <c r="I478" s="796" t="s">
        <v>3390</v>
      </c>
      <c r="K478" s="821"/>
      <c r="L478" s="821">
        <f>K478*D478</f>
        <v>0</v>
      </c>
      <c r="M478" s="821"/>
      <c r="N478" s="821"/>
    </row>
    <row r="479" spans="1:20" s="820" customFormat="1">
      <c r="B479" s="796"/>
      <c r="C479" s="796"/>
      <c r="D479" s="796">
        <v>4</v>
      </c>
      <c r="E479" s="796" t="s">
        <v>62</v>
      </c>
      <c r="F479" s="818"/>
      <c r="G479" s="796" t="s">
        <v>3392</v>
      </c>
      <c r="H479" s="796"/>
      <c r="I479" s="796" t="s">
        <v>3393</v>
      </c>
      <c r="J479" s="796" t="s">
        <v>3394</v>
      </c>
      <c r="K479" s="821"/>
      <c r="L479" s="821"/>
      <c r="M479" s="821"/>
      <c r="N479" s="821">
        <f t="shared" si="72"/>
        <v>0</v>
      </c>
      <c r="O479" s="795"/>
      <c r="P479" s="795"/>
      <c r="Q479" s="796"/>
      <c r="R479" s="796"/>
    </row>
    <row r="480" spans="1:20">
      <c r="B480" s="863" t="s">
        <v>3680</v>
      </c>
      <c r="C480" s="864" t="s">
        <v>3533</v>
      </c>
      <c r="D480" s="796">
        <v>3</v>
      </c>
      <c r="E480" s="796" t="s">
        <v>62</v>
      </c>
      <c r="G480" s="796" t="s">
        <v>3534</v>
      </c>
      <c r="H480" s="796" t="s">
        <v>3389</v>
      </c>
      <c r="I480" s="796" t="s">
        <v>3390</v>
      </c>
      <c r="K480" s="821"/>
      <c r="L480" s="821">
        <f t="shared" ref="L480:L481" si="73">K480*D480</f>
        <v>0</v>
      </c>
      <c r="M480" s="821"/>
      <c r="N480" s="821"/>
    </row>
    <row r="481" spans="1:19" ht="12.75" customHeight="1">
      <c r="D481" s="796">
        <v>3</v>
      </c>
      <c r="E481" s="796" t="s">
        <v>62</v>
      </c>
      <c r="G481" s="796" t="s">
        <v>3506</v>
      </c>
      <c r="H481" s="796" t="s">
        <v>3389</v>
      </c>
      <c r="I481" s="796" t="s">
        <v>3390</v>
      </c>
      <c r="K481" s="821"/>
      <c r="L481" s="821">
        <f t="shared" si="73"/>
        <v>0</v>
      </c>
      <c r="M481" s="821"/>
      <c r="N481" s="821"/>
    </row>
    <row r="482" spans="1:19" s="820" customFormat="1">
      <c r="B482" s="796"/>
      <c r="C482" s="796"/>
      <c r="D482" s="796">
        <v>3</v>
      </c>
      <c r="E482" s="796" t="s">
        <v>62</v>
      </c>
      <c r="F482" s="818"/>
      <c r="G482" s="796" t="s">
        <v>3392</v>
      </c>
      <c r="H482" s="796"/>
      <c r="I482" s="796" t="s">
        <v>3393</v>
      </c>
      <c r="J482" s="796" t="s">
        <v>3394</v>
      </c>
      <c r="K482" s="821"/>
      <c r="L482" s="821"/>
      <c r="M482" s="821"/>
      <c r="N482" s="821">
        <f t="shared" ref="N482" si="74">M482*D482</f>
        <v>0</v>
      </c>
      <c r="O482" s="795"/>
      <c r="P482" s="795"/>
      <c r="Q482" s="796"/>
      <c r="R482" s="796"/>
    </row>
    <row r="483" spans="1:19" ht="12.75" customHeight="1">
      <c r="A483" s="882"/>
      <c r="B483" s="863" t="s">
        <v>3680</v>
      </c>
      <c r="C483" s="796" t="s">
        <v>3535</v>
      </c>
      <c r="D483" s="796">
        <v>1</v>
      </c>
      <c r="E483" s="796" t="s">
        <v>62</v>
      </c>
      <c r="G483" s="796" t="s">
        <v>3536</v>
      </c>
      <c r="H483" s="796" t="s">
        <v>3389</v>
      </c>
      <c r="I483" s="796" t="s">
        <v>3390</v>
      </c>
      <c r="K483" s="821"/>
      <c r="L483" s="821">
        <f>K483*D483</f>
        <v>0</v>
      </c>
      <c r="M483" s="821"/>
      <c r="N483" s="821"/>
      <c r="S483" s="892"/>
    </row>
    <row r="484" spans="1:19" ht="12.75" customHeight="1">
      <c r="A484" s="882"/>
      <c r="D484" s="796">
        <v>1</v>
      </c>
      <c r="E484" s="796" t="s">
        <v>62</v>
      </c>
      <c r="G484" s="796" t="s">
        <v>3537</v>
      </c>
      <c r="I484" s="796" t="s">
        <v>3393</v>
      </c>
      <c r="J484" s="796" t="s">
        <v>3394</v>
      </c>
      <c r="K484" s="821"/>
      <c r="L484" s="821"/>
      <c r="M484" s="821"/>
      <c r="N484" s="821">
        <f t="shared" ref="N484:N485" si="75">M484*D484</f>
        <v>0</v>
      </c>
      <c r="S484" s="892"/>
    </row>
    <row r="485" spans="1:19" ht="12.75" customHeight="1">
      <c r="A485" s="882"/>
      <c r="D485" s="796">
        <v>1</v>
      </c>
      <c r="E485" s="796" t="s">
        <v>62</v>
      </c>
      <c r="G485" s="796" t="s">
        <v>3392</v>
      </c>
      <c r="I485" s="796" t="s">
        <v>3393</v>
      </c>
      <c r="J485" s="796" t="s">
        <v>3394</v>
      </c>
      <c r="K485" s="821"/>
      <c r="L485" s="821"/>
      <c r="M485" s="821"/>
      <c r="N485" s="821">
        <f t="shared" si="75"/>
        <v>0</v>
      </c>
      <c r="S485" s="892"/>
    </row>
    <row r="486" spans="1:19" ht="12.75" customHeight="1">
      <c r="A486" s="882"/>
      <c r="B486" s="863" t="s">
        <v>3680</v>
      </c>
      <c r="C486" s="796" t="s">
        <v>3538</v>
      </c>
      <c r="D486" s="796">
        <v>1</v>
      </c>
      <c r="E486" s="796" t="s">
        <v>62</v>
      </c>
      <c r="G486" s="796" t="s">
        <v>3430</v>
      </c>
      <c r="H486" s="796" t="s">
        <v>3389</v>
      </c>
      <c r="I486" s="796" t="s">
        <v>3390</v>
      </c>
      <c r="K486" s="821"/>
      <c r="L486" s="821">
        <f>K486*D486</f>
        <v>0</v>
      </c>
      <c r="M486" s="821"/>
      <c r="N486" s="821"/>
      <c r="S486" s="892"/>
    </row>
    <row r="487" spans="1:19" ht="12.75" customHeight="1">
      <c r="A487" s="882"/>
      <c r="D487" s="796">
        <v>1</v>
      </c>
      <c r="E487" s="796" t="s">
        <v>62</v>
      </c>
      <c r="G487" s="796" t="s">
        <v>3392</v>
      </c>
      <c r="I487" s="796" t="s">
        <v>3393</v>
      </c>
      <c r="J487" s="796" t="s">
        <v>3394</v>
      </c>
      <c r="K487" s="821"/>
      <c r="L487" s="821"/>
      <c r="M487" s="821"/>
      <c r="N487" s="821">
        <f t="shared" ref="N487" si="76">M487*D487</f>
        <v>0</v>
      </c>
      <c r="S487" s="892"/>
    </row>
    <row r="488" spans="1:19" ht="12.75" customHeight="1">
      <c r="A488" s="882"/>
      <c r="B488" s="863" t="s">
        <v>3680</v>
      </c>
      <c r="C488" s="796" t="s">
        <v>3620</v>
      </c>
      <c r="D488" s="796">
        <v>1</v>
      </c>
      <c r="E488" s="796" t="s">
        <v>62</v>
      </c>
      <c r="G488" s="796" t="s">
        <v>3621</v>
      </c>
      <c r="H488" s="796" t="s">
        <v>3389</v>
      </c>
      <c r="I488" s="796" t="s">
        <v>3390</v>
      </c>
      <c r="K488" s="821"/>
      <c r="L488" s="821">
        <f>K488*D488</f>
        <v>0</v>
      </c>
      <c r="M488" s="821"/>
      <c r="N488" s="821"/>
      <c r="S488" s="892"/>
    </row>
    <row r="489" spans="1:19" ht="12.75" customHeight="1">
      <c r="A489" s="882"/>
      <c r="D489" s="796">
        <v>1</v>
      </c>
      <c r="E489" s="796" t="s">
        <v>62</v>
      </c>
      <c r="G489" s="796" t="s">
        <v>3392</v>
      </c>
      <c r="I489" s="796" t="s">
        <v>3393</v>
      </c>
      <c r="J489" s="796" t="s">
        <v>3394</v>
      </c>
      <c r="K489" s="821"/>
      <c r="L489" s="821"/>
      <c r="M489" s="821"/>
      <c r="N489" s="821">
        <f t="shared" ref="N489" si="77">M489*D489</f>
        <v>0</v>
      </c>
      <c r="S489" s="892"/>
    </row>
    <row r="490" spans="1:19" ht="12.75" customHeight="1">
      <c r="B490" s="863" t="s">
        <v>3680</v>
      </c>
      <c r="C490" s="796" t="s">
        <v>3539</v>
      </c>
      <c r="D490" s="796">
        <v>1</v>
      </c>
      <c r="E490" s="796" t="s">
        <v>62</v>
      </c>
      <c r="F490" s="866"/>
      <c r="G490" s="796" t="s">
        <v>3683</v>
      </c>
      <c r="H490" s="796" t="s">
        <v>3389</v>
      </c>
      <c r="I490" s="796" t="s">
        <v>3390</v>
      </c>
      <c r="K490" s="821"/>
      <c r="L490" s="821">
        <f t="shared" ref="L490:L491" si="78">K490*D490</f>
        <v>0</v>
      </c>
      <c r="M490" s="821"/>
      <c r="N490" s="821"/>
    </row>
    <row r="491" spans="1:19" ht="12.75" customHeight="1">
      <c r="D491" s="796">
        <v>1</v>
      </c>
      <c r="E491" s="796" t="s">
        <v>62</v>
      </c>
      <c r="F491" s="866"/>
      <c r="G491" s="796" t="s">
        <v>3438</v>
      </c>
      <c r="H491" s="796" t="s">
        <v>3389</v>
      </c>
      <c r="I491" s="796" t="s">
        <v>3390</v>
      </c>
      <c r="K491" s="821"/>
      <c r="L491" s="821">
        <f t="shared" si="78"/>
        <v>0</v>
      </c>
      <c r="M491" s="821"/>
      <c r="N491" s="821"/>
    </row>
    <row r="492" spans="1:19" ht="12.75" customHeight="1">
      <c r="D492" s="796">
        <v>1</v>
      </c>
      <c r="E492" s="796" t="s">
        <v>62</v>
      </c>
      <c r="G492" s="796" t="s">
        <v>3439</v>
      </c>
      <c r="I492" s="796" t="s">
        <v>3393</v>
      </c>
      <c r="J492" s="796" t="s">
        <v>3394</v>
      </c>
      <c r="K492" s="821"/>
      <c r="L492" s="821"/>
      <c r="M492" s="821"/>
      <c r="N492" s="821">
        <f t="shared" ref="N492" si="79">M492*D492</f>
        <v>0</v>
      </c>
    </row>
    <row r="493" spans="1:19" ht="12.75" customHeight="1">
      <c r="B493" s="863" t="s">
        <v>3680</v>
      </c>
      <c r="C493" s="796" t="s">
        <v>3509</v>
      </c>
      <c r="D493" s="796">
        <v>1</v>
      </c>
      <c r="E493" s="796" t="s">
        <v>62</v>
      </c>
      <c r="F493" s="866"/>
      <c r="G493" s="796" t="s">
        <v>3684</v>
      </c>
      <c r="H493" s="796" t="s">
        <v>3389</v>
      </c>
      <c r="I493" s="796" t="s">
        <v>3390</v>
      </c>
      <c r="K493" s="821"/>
      <c r="L493" s="821">
        <f t="shared" ref="L493:L494" si="80">K493*D493</f>
        <v>0</v>
      </c>
      <c r="M493" s="821"/>
      <c r="N493" s="821"/>
    </row>
    <row r="494" spans="1:19" ht="12.75" customHeight="1">
      <c r="D494" s="796">
        <v>1</v>
      </c>
      <c r="E494" s="796" t="s">
        <v>62</v>
      </c>
      <c r="F494" s="866"/>
      <c r="G494" s="796" t="s">
        <v>3438</v>
      </c>
      <c r="H494" s="796" t="s">
        <v>3389</v>
      </c>
      <c r="I494" s="796" t="s">
        <v>3390</v>
      </c>
      <c r="K494" s="821"/>
      <c r="L494" s="821">
        <f t="shared" si="80"/>
        <v>0</v>
      </c>
      <c r="M494" s="821"/>
      <c r="N494" s="821"/>
    </row>
    <row r="495" spans="1:19" ht="12.75" customHeight="1">
      <c r="D495" s="796">
        <v>1</v>
      </c>
      <c r="E495" s="796" t="s">
        <v>62</v>
      </c>
      <c r="G495" s="796" t="s">
        <v>3439</v>
      </c>
      <c r="I495" s="796" t="s">
        <v>3393</v>
      </c>
      <c r="J495" s="796" t="s">
        <v>3394</v>
      </c>
      <c r="K495" s="821"/>
      <c r="L495" s="821"/>
      <c r="M495" s="821"/>
      <c r="N495" s="821">
        <f t="shared" ref="N495:N498" si="81">M495*D495</f>
        <v>0</v>
      </c>
    </row>
    <row r="496" spans="1:19" ht="12.75" customHeight="1">
      <c r="A496" s="820"/>
      <c r="B496" s="863" t="s">
        <v>3680</v>
      </c>
      <c r="C496" s="796" t="s">
        <v>3543</v>
      </c>
      <c r="D496" s="796">
        <v>1</v>
      </c>
      <c r="E496" s="796" t="s">
        <v>62</v>
      </c>
      <c r="G496" s="796" t="s">
        <v>3421</v>
      </c>
      <c r="I496" s="796" t="s">
        <v>3393</v>
      </c>
      <c r="J496" s="796" t="s">
        <v>3394</v>
      </c>
      <c r="K496" s="821"/>
      <c r="L496" s="821"/>
      <c r="M496" s="821"/>
      <c r="N496" s="821">
        <f t="shared" si="81"/>
        <v>0</v>
      </c>
    </row>
    <row r="497" spans="1:18" ht="25">
      <c r="A497" s="795"/>
      <c r="B497" s="863" t="s">
        <v>3680</v>
      </c>
      <c r="C497" s="864" t="s">
        <v>3623</v>
      </c>
      <c r="D497" s="796">
        <v>4</v>
      </c>
      <c r="E497" s="796" t="s">
        <v>62</v>
      </c>
      <c r="G497" s="796" t="s">
        <v>3545</v>
      </c>
      <c r="I497" s="796" t="s">
        <v>3393</v>
      </c>
      <c r="J497" s="796" t="s">
        <v>3394</v>
      </c>
      <c r="K497" s="821"/>
      <c r="L497" s="821"/>
      <c r="M497" s="821"/>
      <c r="N497" s="821">
        <f t="shared" si="81"/>
        <v>0</v>
      </c>
      <c r="R497" s="820"/>
    </row>
    <row r="498" spans="1:18" ht="12.75" customHeight="1">
      <c r="A498" s="795"/>
      <c r="B498" s="863"/>
      <c r="D498" s="796">
        <v>4</v>
      </c>
      <c r="E498" s="796" t="s">
        <v>62</v>
      </c>
      <c r="G498" s="796" t="s">
        <v>3517</v>
      </c>
      <c r="I498" s="796" t="s">
        <v>3393</v>
      </c>
      <c r="J498" s="796" t="s">
        <v>3394</v>
      </c>
      <c r="K498" s="821"/>
      <c r="L498" s="821"/>
      <c r="M498" s="821"/>
      <c r="N498" s="821">
        <f t="shared" si="81"/>
        <v>0</v>
      </c>
      <c r="R498" s="820"/>
    </row>
    <row r="499" spans="1:18">
      <c r="A499" s="795"/>
      <c r="B499" s="863" t="s">
        <v>3680</v>
      </c>
      <c r="C499" s="864" t="s">
        <v>3546</v>
      </c>
      <c r="D499" s="796">
        <v>2</v>
      </c>
      <c r="E499" s="796" t="s">
        <v>62</v>
      </c>
      <c r="G499" s="796" t="s">
        <v>3519</v>
      </c>
      <c r="H499" s="796" t="s">
        <v>3389</v>
      </c>
      <c r="I499" s="796" t="s">
        <v>3390</v>
      </c>
      <c r="K499" s="821"/>
      <c r="L499" s="821">
        <f>K499*D499</f>
        <v>0</v>
      </c>
      <c r="M499" s="821"/>
      <c r="N499" s="821"/>
      <c r="R499" s="820"/>
    </row>
    <row r="500" spans="1:18" ht="12.75" customHeight="1">
      <c r="A500" s="795"/>
      <c r="D500" s="796">
        <v>2</v>
      </c>
      <c r="E500" s="796" t="s">
        <v>62</v>
      </c>
      <c r="G500" s="796" t="s">
        <v>3392</v>
      </c>
      <c r="I500" s="796" t="s">
        <v>3393</v>
      </c>
      <c r="J500" s="796" t="s">
        <v>3394</v>
      </c>
      <c r="K500" s="821"/>
      <c r="L500" s="821"/>
      <c r="M500" s="821"/>
      <c r="N500" s="821">
        <f t="shared" ref="N500:N502" si="82">M500*D500</f>
        <v>0</v>
      </c>
      <c r="R500" s="820"/>
    </row>
    <row r="501" spans="1:18" ht="12.75" customHeight="1">
      <c r="A501" s="795"/>
      <c r="B501" s="863" t="s">
        <v>3680</v>
      </c>
      <c r="C501" s="796" t="s">
        <v>3670</v>
      </c>
      <c r="D501" s="796">
        <v>5</v>
      </c>
      <c r="E501" s="796" t="s">
        <v>62</v>
      </c>
      <c r="G501" s="796" t="s">
        <v>3553</v>
      </c>
      <c r="I501" s="796" t="s">
        <v>3393</v>
      </c>
      <c r="J501" s="796" t="s">
        <v>3394</v>
      </c>
      <c r="K501" s="821"/>
      <c r="L501" s="821"/>
      <c r="M501" s="821"/>
      <c r="N501" s="821">
        <f t="shared" si="82"/>
        <v>0</v>
      </c>
      <c r="R501" s="820"/>
    </row>
    <row r="502" spans="1:18" ht="12.75" customHeight="1">
      <c r="A502" s="795"/>
      <c r="B502" s="820"/>
      <c r="D502" s="796">
        <v>5</v>
      </c>
      <c r="E502" s="796" t="s">
        <v>62</v>
      </c>
      <c r="G502" s="796" t="s">
        <v>3554</v>
      </c>
      <c r="I502" s="796" t="s">
        <v>3393</v>
      </c>
      <c r="J502" s="796" t="s">
        <v>3394</v>
      </c>
      <c r="K502" s="821"/>
      <c r="L502" s="821"/>
      <c r="M502" s="821"/>
      <c r="N502" s="821">
        <f t="shared" si="82"/>
        <v>0</v>
      </c>
      <c r="R502" s="820"/>
    </row>
    <row r="503" spans="1:18" ht="13">
      <c r="B503" s="870" t="s">
        <v>3374</v>
      </c>
      <c r="C503" s="871"/>
      <c r="K503" s="821"/>
      <c r="L503" s="821"/>
      <c r="M503" s="821"/>
      <c r="N503" s="821"/>
      <c r="Q503" s="850"/>
    </row>
    <row r="504" spans="1:18">
      <c r="B504" s="863" t="s">
        <v>3685</v>
      </c>
      <c r="C504" s="872" t="s">
        <v>3686</v>
      </c>
      <c r="D504" s="796">
        <v>1</v>
      </c>
      <c r="E504" s="796" t="s">
        <v>62</v>
      </c>
      <c r="F504" s="873"/>
      <c r="G504" s="796" t="s">
        <v>3456</v>
      </c>
      <c r="H504" s="796" t="s">
        <v>3389</v>
      </c>
      <c r="I504" s="796" t="s">
        <v>3390</v>
      </c>
      <c r="K504" s="821"/>
      <c r="L504" s="821">
        <f t="shared" ref="L504:L510" si="83">K504*D504</f>
        <v>0</v>
      </c>
      <c r="M504" s="821"/>
      <c r="N504" s="821"/>
      <c r="Q504" s="874"/>
    </row>
    <row r="505" spans="1:18">
      <c r="B505" s="863"/>
      <c r="C505" s="872" t="s">
        <v>3687</v>
      </c>
      <c r="D505" s="796">
        <v>2</v>
      </c>
      <c r="E505" s="796" t="s">
        <v>62</v>
      </c>
      <c r="G505" s="796" t="s">
        <v>3458</v>
      </c>
      <c r="H505" s="796" t="s">
        <v>3389</v>
      </c>
      <c r="I505" s="796" t="s">
        <v>3390</v>
      </c>
      <c r="K505" s="821"/>
      <c r="L505" s="821">
        <f t="shared" si="83"/>
        <v>0</v>
      </c>
      <c r="M505" s="821"/>
      <c r="N505" s="821"/>
    </row>
    <row r="506" spans="1:18">
      <c r="B506" s="863"/>
      <c r="C506" s="872"/>
      <c r="D506" s="796">
        <v>2</v>
      </c>
      <c r="E506" s="796" t="s">
        <v>62</v>
      </c>
      <c r="G506" s="796" t="s">
        <v>3459</v>
      </c>
      <c r="H506" s="796" t="s">
        <v>3389</v>
      </c>
      <c r="I506" s="796" t="s">
        <v>3390</v>
      </c>
      <c r="K506" s="821"/>
      <c r="L506" s="821">
        <f t="shared" si="83"/>
        <v>0</v>
      </c>
      <c r="M506" s="821"/>
      <c r="N506" s="821"/>
    </row>
    <row r="507" spans="1:18">
      <c r="B507" s="863"/>
      <c r="C507" s="872"/>
      <c r="D507" s="796">
        <v>1</v>
      </c>
      <c r="E507" s="796" t="s">
        <v>62</v>
      </c>
      <c r="G507" s="796" t="s">
        <v>3460</v>
      </c>
      <c r="H507" s="796" t="s">
        <v>3389</v>
      </c>
      <c r="I507" s="796" t="s">
        <v>3390</v>
      </c>
      <c r="K507" s="821"/>
      <c r="L507" s="821">
        <f t="shared" si="83"/>
        <v>0</v>
      </c>
      <c r="M507" s="821"/>
      <c r="N507" s="821"/>
    </row>
    <row r="508" spans="1:18">
      <c r="B508" s="863"/>
      <c r="C508" s="872"/>
      <c r="D508" s="796">
        <v>1</v>
      </c>
      <c r="E508" s="796" t="s">
        <v>62</v>
      </c>
      <c r="G508" s="796" t="s">
        <v>3461</v>
      </c>
      <c r="H508" s="796" t="s">
        <v>3389</v>
      </c>
      <c r="I508" s="796" t="s">
        <v>3390</v>
      </c>
      <c r="K508" s="821"/>
      <c r="L508" s="821">
        <f t="shared" si="83"/>
        <v>0</v>
      </c>
      <c r="M508" s="821"/>
      <c r="N508" s="821"/>
      <c r="Q508" s="874"/>
    </row>
    <row r="509" spans="1:18">
      <c r="B509" s="863"/>
      <c r="C509" s="872"/>
      <c r="D509" s="796">
        <v>0</v>
      </c>
      <c r="E509" s="796" t="s">
        <v>62</v>
      </c>
      <c r="G509" s="796" t="s">
        <v>3462</v>
      </c>
      <c r="H509" s="796" t="s">
        <v>3389</v>
      </c>
      <c r="I509" s="796" t="s">
        <v>3390</v>
      </c>
      <c r="K509" s="821"/>
      <c r="L509" s="821">
        <f t="shared" si="83"/>
        <v>0</v>
      </c>
      <c r="M509" s="821"/>
      <c r="N509" s="821"/>
      <c r="Q509" s="874"/>
    </row>
    <row r="510" spans="1:18">
      <c r="A510" s="795"/>
      <c r="B510" s="863"/>
      <c r="C510" s="872" t="s">
        <v>3463</v>
      </c>
      <c r="D510" s="796">
        <v>1</v>
      </c>
      <c r="E510" s="796" t="s">
        <v>62</v>
      </c>
      <c r="G510" s="796" t="s">
        <v>3464</v>
      </c>
      <c r="H510" s="796" t="s">
        <v>3389</v>
      </c>
      <c r="I510" s="796" t="s">
        <v>3390</v>
      </c>
      <c r="K510" s="821"/>
      <c r="L510" s="821">
        <f t="shared" si="83"/>
        <v>0</v>
      </c>
      <c r="M510" s="821"/>
      <c r="N510" s="821"/>
    </row>
    <row r="511" spans="1:18" ht="13">
      <c r="B511" s="875" t="s">
        <v>3465</v>
      </c>
      <c r="C511" s="876"/>
      <c r="K511" s="821"/>
      <c r="L511" s="821"/>
      <c r="M511" s="821"/>
      <c r="N511" s="821"/>
      <c r="Q511" s="850"/>
    </row>
    <row r="512" spans="1:18" ht="25">
      <c r="C512" s="796" t="s">
        <v>3688</v>
      </c>
      <c r="D512" s="796">
        <v>1</v>
      </c>
      <c r="E512" s="796" t="s">
        <v>62</v>
      </c>
      <c r="G512" s="864" t="s">
        <v>3660</v>
      </c>
      <c r="I512" s="796" t="s">
        <v>3390</v>
      </c>
      <c r="K512" s="821"/>
      <c r="L512" s="821">
        <f>K512*D512</f>
        <v>0</v>
      </c>
      <c r="M512" s="821"/>
      <c r="N512" s="821"/>
      <c r="Q512" s="795"/>
    </row>
    <row r="513" spans="1:18" s="877" customFormat="1" ht="10">
      <c r="D513" s="878">
        <v>1</v>
      </c>
      <c r="E513" s="879" t="s">
        <v>62</v>
      </c>
      <c r="F513" s="880"/>
      <c r="G513" s="879" t="s">
        <v>3675</v>
      </c>
      <c r="H513" s="879"/>
      <c r="I513" s="879"/>
      <c r="J513" s="881" t="s">
        <v>3469</v>
      </c>
      <c r="K513" s="1697"/>
      <c r="L513" s="1697"/>
      <c r="M513" s="1697"/>
      <c r="N513" s="1697"/>
      <c r="O513" s="882"/>
      <c r="P513" s="882"/>
      <c r="Q513" s="883"/>
    </row>
    <row r="514" spans="1:18" s="877" customFormat="1" ht="10">
      <c r="D514" s="884">
        <v>1</v>
      </c>
      <c r="E514" s="877" t="s">
        <v>62</v>
      </c>
      <c r="F514" s="885"/>
      <c r="G514" s="877" t="s">
        <v>3470</v>
      </c>
      <c r="J514" s="886" t="s">
        <v>3469</v>
      </c>
      <c r="K514" s="1697"/>
      <c r="L514" s="1697"/>
      <c r="M514" s="1697"/>
      <c r="N514" s="1697"/>
      <c r="O514" s="882"/>
      <c r="P514" s="882"/>
      <c r="Q514" s="883"/>
    </row>
    <row r="515" spans="1:18" s="877" customFormat="1" ht="10">
      <c r="D515" s="884">
        <v>1</v>
      </c>
      <c r="E515" s="877" t="s">
        <v>62</v>
      </c>
      <c r="F515" s="885"/>
      <c r="G515" s="877" t="s">
        <v>3471</v>
      </c>
      <c r="J515" s="886" t="s">
        <v>3469</v>
      </c>
      <c r="K515" s="1697"/>
      <c r="L515" s="1697"/>
      <c r="M515" s="1697"/>
      <c r="N515" s="1697"/>
      <c r="O515" s="882"/>
      <c r="P515" s="882"/>
      <c r="Q515" s="883"/>
    </row>
    <row r="516" spans="1:18" s="877" customFormat="1" ht="10">
      <c r="D516" s="884">
        <v>1</v>
      </c>
      <c r="E516" s="877" t="s">
        <v>62</v>
      </c>
      <c r="F516" s="885"/>
      <c r="G516" s="877" t="s">
        <v>3472</v>
      </c>
      <c r="J516" s="886" t="s">
        <v>3469</v>
      </c>
      <c r="K516" s="1697"/>
      <c r="L516" s="1697"/>
      <c r="M516" s="1697"/>
      <c r="N516" s="1697"/>
      <c r="O516" s="882"/>
      <c r="P516" s="882"/>
      <c r="Q516" s="883"/>
    </row>
    <row r="517" spans="1:18" s="877" customFormat="1" ht="11.25" customHeight="1">
      <c r="D517" s="884">
        <v>1</v>
      </c>
      <c r="E517" s="877" t="s">
        <v>62</v>
      </c>
      <c r="F517" s="885"/>
      <c r="G517" s="877" t="s">
        <v>3594</v>
      </c>
      <c r="J517" s="886" t="s">
        <v>3469</v>
      </c>
      <c r="K517" s="1697"/>
      <c r="L517" s="1697"/>
      <c r="M517" s="1697"/>
      <c r="N517" s="1697"/>
      <c r="O517" s="882"/>
      <c r="P517" s="882"/>
      <c r="Q517" s="883"/>
    </row>
    <row r="518" spans="1:18" s="877" customFormat="1" ht="11.25" customHeight="1">
      <c r="D518" s="884">
        <v>1</v>
      </c>
      <c r="E518" s="877" t="s">
        <v>62</v>
      </c>
      <c r="F518" s="885"/>
      <c r="G518" s="877" t="s">
        <v>3473</v>
      </c>
      <c r="J518" s="886" t="s">
        <v>3469</v>
      </c>
      <c r="K518" s="1697"/>
      <c r="L518" s="1697"/>
      <c r="M518" s="1697"/>
      <c r="N518" s="1697"/>
      <c r="O518" s="882"/>
      <c r="P518" s="882"/>
      <c r="Q518" s="883"/>
    </row>
    <row r="519" spans="1:18" s="877" customFormat="1" ht="11.25" customHeight="1">
      <c r="D519" s="884">
        <v>2</v>
      </c>
      <c r="E519" s="877" t="s">
        <v>62</v>
      </c>
      <c r="F519" s="885"/>
      <c r="G519" s="877" t="s">
        <v>3689</v>
      </c>
      <c r="J519" s="886" t="s">
        <v>3469</v>
      </c>
      <c r="K519" s="1697"/>
      <c r="L519" s="1697"/>
      <c r="M519" s="1697"/>
      <c r="N519" s="1697"/>
      <c r="O519" s="882"/>
      <c r="P519" s="882"/>
      <c r="Q519" s="883"/>
    </row>
    <row r="520" spans="1:18" s="877" customFormat="1" ht="10">
      <c r="D520" s="884">
        <v>1</v>
      </c>
      <c r="E520" s="877" t="s">
        <v>62</v>
      </c>
      <c r="F520" s="885"/>
      <c r="G520" s="877" t="s">
        <v>3475</v>
      </c>
      <c r="J520" s="886" t="s">
        <v>3469</v>
      </c>
      <c r="K520" s="1697"/>
      <c r="L520" s="1697"/>
      <c r="M520" s="1697"/>
      <c r="N520" s="1697"/>
      <c r="O520" s="882"/>
      <c r="P520" s="882"/>
      <c r="Q520" s="883"/>
    </row>
    <row r="521" spans="1:18" s="877" customFormat="1" ht="11.25" customHeight="1">
      <c r="D521" s="884">
        <v>1</v>
      </c>
      <c r="E521" s="877" t="s">
        <v>62</v>
      </c>
      <c r="F521" s="885"/>
      <c r="G521" s="877" t="s">
        <v>3477</v>
      </c>
      <c r="J521" s="886" t="s">
        <v>3469</v>
      </c>
      <c r="K521" s="1697"/>
      <c r="L521" s="1697"/>
      <c r="M521" s="1697"/>
      <c r="N521" s="1697"/>
      <c r="O521" s="882"/>
      <c r="P521" s="882"/>
      <c r="Q521" s="883"/>
    </row>
    <row r="522" spans="1:18" s="877" customFormat="1" ht="10">
      <c r="D522" s="884">
        <v>1</v>
      </c>
      <c r="E522" s="877" t="s">
        <v>62</v>
      </c>
      <c r="F522" s="885"/>
      <c r="G522" s="877" t="s">
        <v>3478</v>
      </c>
      <c r="J522" s="886" t="s">
        <v>3469</v>
      </c>
      <c r="K522" s="1697"/>
      <c r="L522" s="1697"/>
      <c r="M522" s="1697"/>
      <c r="N522" s="1697"/>
      <c r="O522" s="882"/>
      <c r="P522" s="882"/>
      <c r="Q522" s="883"/>
    </row>
    <row r="523" spans="1:18" s="877" customFormat="1" ht="11.25" customHeight="1">
      <c r="D523" s="884">
        <v>1</v>
      </c>
      <c r="E523" s="877" t="s">
        <v>1541</v>
      </c>
      <c r="F523" s="885"/>
      <c r="G523" s="877" t="s">
        <v>3690</v>
      </c>
      <c r="J523" s="886" t="s">
        <v>3469</v>
      </c>
      <c r="K523" s="1697"/>
      <c r="L523" s="1697"/>
      <c r="M523" s="1697"/>
      <c r="N523" s="1697"/>
      <c r="O523" s="882"/>
      <c r="P523" s="882"/>
      <c r="Q523" s="883"/>
    </row>
    <row r="524" spans="1:18">
      <c r="D524" s="884">
        <v>1</v>
      </c>
      <c r="E524" s="877" t="s">
        <v>62</v>
      </c>
      <c r="F524" s="885"/>
      <c r="G524" s="877" t="s">
        <v>3486</v>
      </c>
      <c r="H524" s="877"/>
      <c r="I524" s="877"/>
      <c r="J524" s="886" t="s">
        <v>3469</v>
      </c>
      <c r="K524" s="821"/>
      <c r="L524" s="821"/>
      <c r="M524" s="821"/>
      <c r="N524" s="821"/>
      <c r="O524" s="882"/>
      <c r="P524" s="882"/>
      <c r="Q524" s="883"/>
    </row>
    <row r="525" spans="1:18" s="877" customFormat="1" ht="10">
      <c r="D525" s="884">
        <v>1</v>
      </c>
      <c r="E525" s="877" t="s">
        <v>1541</v>
      </c>
      <c r="F525" s="885"/>
      <c r="G525" s="877" t="s">
        <v>3487</v>
      </c>
      <c r="J525" s="886" t="s">
        <v>3469</v>
      </c>
      <c r="K525" s="1697"/>
      <c r="L525" s="1697"/>
      <c r="M525" s="1697"/>
      <c r="N525" s="1697"/>
      <c r="O525" s="882"/>
      <c r="P525" s="882"/>
      <c r="Q525" s="883"/>
    </row>
    <row r="526" spans="1:18" s="877" customFormat="1" ht="10">
      <c r="D526" s="884">
        <v>33</v>
      </c>
      <c r="E526" s="877" t="s">
        <v>62</v>
      </c>
      <c r="F526" s="885"/>
      <c r="G526" s="877" t="s">
        <v>3488</v>
      </c>
      <c r="J526" s="886" t="s">
        <v>3469</v>
      </c>
      <c r="K526" s="1697"/>
      <c r="L526" s="1697"/>
      <c r="M526" s="1697"/>
      <c r="N526" s="1697"/>
      <c r="O526" s="882"/>
      <c r="P526" s="882"/>
      <c r="Q526" s="883"/>
    </row>
    <row r="527" spans="1:18" s="877" customFormat="1" ht="10">
      <c r="D527" s="887">
        <v>8</v>
      </c>
      <c r="E527" s="888" t="s">
        <v>62</v>
      </c>
      <c r="F527" s="889"/>
      <c r="G527" s="888" t="s">
        <v>3489</v>
      </c>
      <c r="H527" s="888"/>
      <c r="I527" s="888"/>
      <c r="J527" s="890" t="s">
        <v>3469</v>
      </c>
      <c r="K527" s="1697"/>
      <c r="L527" s="1697"/>
      <c r="M527" s="1697"/>
      <c r="N527" s="1697"/>
      <c r="O527" s="882"/>
      <c r="P527" s="882"/>
      <c r="Q527" s="883"/>
    </row>
    <row r="528" spans="1:18" ht="13">
      <c r="A528" s="795"/>
      <c r="B528" s="863"/>
      <c r="C528" s="891"/>
      <c r="D528" s="820"/>
      <c r="I528" s="867"/>
      <c r="K528" s="821"/>
      <c r="L528" s="821"/>
      <c r="M528" s="821"/>
      <c r="N528" s="821"/>
      <c r="Q528" s="874"/>
      <c r="R528" s="820"/>
    </row>
    <row r="529" spans="1:17" ht="12" customHeight="1">
      <c r="A529" s="895"/>
      <c r="B529" s="896"/>
      <c r="C529" s="897"/>
      <c r="D529" s="897"/>
      <c r="E529" s="897"/>
      <c r="F529" s="898"/>
      <c r="G529" s="899"/>
      <c r="H529" s="899"/>
      <c r="I529" s="899"/>
      <c r="J529" s="899"/>
      <c r="K529" s="1699"/>
      <c r="L529" s="1699"/>
      <c r="M529" s="1699"/>
      <c r="N529" s="1699"/>
    </row>
    <row r="530" spans="1:17" ht="17.5">
      <c r="A530" s="900"/>
      <c r="B530" s="901" t="s">
        <v>3691</v>
      </c>
      <c r="C530" s="902"/>
      <c r="D530" s="902"/>
      <c r="E530" s="902"/>
      <c r="F530" s="903"/>
      <c r="G530" s="902"/>
      <c r="H530" s="902"/>
      <c r="I530" s="902"/>
      <c r="J530" s="902"/>
      <c r="K530" s="1700"/>
      <c r="L530" s="1700"/>
      <c r="M530" s="1700"/>
      <c r="N530" s="1701"/>
      <c r="Q530" s="874"/>
    </row>
    <row r="531" spans="1:17">
      <c r="A531" s="795"/>
      <c r="D531" s="796">
        <v>1</v>
      </c>
      <c r="E531" s="796" t="s">
        <v>62</v>
      </c>
      <c r="G531" s="796" t="s">
        <v>3692</v>
      </c>
      <c r="I531" s="796" t="s">
        <v>3390</v>
      </c>
      <c r="K531" s="821"/>
      <c r="L531" s="821">
        <f>K531*D531</f>
        <v>0</v>
      </c>
      <c r="M531" s="821"/>
      <c r="N531" s="821"/>
      <c r="Q531" s="874"/>
    </row>
    <row r="532" spans="1:17">
      <c r="A532" s="795"/>
      <c r="D532" s="796">
        <v>1</v>
      </c>
      <c r="E532" s="796" t="s">
        <v>62</v>
      </c>
      <c r="G532" s="796" t="s">
        <v>3693</v>
      </c>
      <c r="I532" s="796" t="s">
        <v>3390</v>
      </c>
      <c r="K532" s="821"/>
      <c r="L532" s="821">
        <f t="shared" ref="L532:L537" si="84">K532*D532</f>
        <v>0</v>
      </c>
      <c r="M532" s="821"/>
      <c r="N532" s="821"/>
      <c r="Q532" s="874"/>
    </row>
    <row r="533" spans="1:17">
      <c r="A533" s="795"/>
      <c r="D533" s="796">
        <v>1</v>
      </c>
      <c r="E533" s="796" t="s">
        <v>62</v>
      </c>
      <c r="G533" s="796" t="s">
        <v>3694</v>
      </c>
      <c r="I533" s="796" t="s">
        <v>3390</v>
      </c>
      <c r="K533" s="821"/>
      <c r="L533" s="821">
        <f t="shared" si="84"/>
        <v>0</v>
      </c>
      <c r="M533" s="821"/>
      <c r="N533" s="821"/>
      <c r="Q533" s="874"/>
    </row>
    <row r="534" spans="1:17">
      <c r="A534" s="795"/>
      <c r="D534" s="796">
        <v>1</v>
      </c>
      <c r="E534" s="796" t="s">
        <v>62</v>
      </c>
      <c r="G534" s="796" t="s">
        <v>3695</v>
      </c>
      <c r="H534" s="796" t="s">
        <v>3389</v>
      </c>
      <c r="I534" s="796" t="s">
        <v>3390</v>
      </c>
      <c r="K534" s="821"/>
      <c r="L534" s="821">
        <f t="shared" si="84"/>
        <v>0</v>
      </c>
      <c r="M534" s="821"/>
      <c r="N534" s="821"/>
      <c r="Q534" s="874"/>
    </row>
    <row r="535" spans="1:17">
      <c r="A535" s="795"/>
      <c r="D535" s="796">
        <v>1</v>
      </c>
      <c r="E535" s="796" t="s">
        <v>62</v>
      </c>
      <c r="G535" s="796" t="s">
        <v>3696</v>
      </c>
      <c r="H535" s="796" t="s">
        <v>3389</v>
      </c>
      <c r="I535" s="796" t="s">
        <v>3390</v>
      </c>
      <c r="K535" s="821"/>
      <c r="L535" s="821">
        <f t="shared" si="84"/>
        <v>0</v>
      </c>
      <c r="M535" s="821"/>
      <c r="N535" s="821"/>
      <c r="Q535" s="874"/>
    </row>
    <row r="536" spans="1:17">
      <c r="A536" s="795"/>
      <c r="D536" s="796">
        <v>1</v>
      </c>
      <c r="E536" s="796" t="s">
        <v>62</v>
      </c>
      <c r="G536" s="796" t="s">
        <v>3697</v>
      </c>
      <c r="I536" s="796" t="s">
        <v>3390</v>
      </c>
      <c r="K536" s="821"/>
      <c r="L536" s="821">
        <f t="shared" si="84"/>
        <v>0</v>
      </c>
      <c r="M536" s="821"/>
      <c r="N536" s="821"/>
      <c r="Q536" s="874"/>
    </row>
    <row r="537" spans="1:17">
      <c r="A537" s="795"/>
      <c r="D537" s="796">
        <v>1</v>
      </c>
      <c r="E537" s="796" t="s">
        <v>62</v>
      </c>
      <c r="G537" s="796" t="s">
        <v>3464</v>
      </c>
      <c r="I537" s="796" t="s">
        <v>3390</v>
      </c>
      <c r="K537" s="821"/>
      <c r="L537" s="821">
        <f t="shared" si="84"/>
        <v>0</v>
      </c>
      <c r="M537" s="821"/>
      <c r="N537" s="821"/>
      <c r="Q537" s="874"/>
    </row>
    <row r="538" spans="1:17">
      <c r="A538" s="904"/>
      <c r="G538" s="819"/>
      <c r="H538" s="819"/>
      <c r="K538" s="821"/>
      <c r="L538" s="821"/>
      <c r="M538" s="821"/>
      <c r="N538" s="821"/>
      <c r="Q538" s="874"/>
    </row>
    <row r="539" spans="1:17" ht="17.5">
      <c r="A539" s="905"/>
      <c r="B539" s="906" t="s">
        <v>3698</v>
      </c>
      <c r="C539" s="907"/>
      <c r="D539" s="907"/>
      <c r="E539" s="907"/>
      <c r="F539" s="908"/>
      <c r="G539" s="907"/>
      <c r="H539" s="907"/>
      <c r="I539" s="907"/>
      <c r="J539" s="907"/>
      <c r="K539" s="1702"/>
      <c r="L539" s="1702"/>
      <c r="M539" s="1702"/>
      <c r="N539" s="1703"/>
      <c r="Q539" s="874"/>
    </row>
    <row r="540" spans="1:17">
      <c r="A540" s="820"/>
      <c r="D540" s="796">
        <v>290</v>
      </c>
      <c r="E540" s="796" t="s">
        <v>61</v>
      </c>
      <c r="G540" s="796" t="s">
        <v>3699</v>
      </c>
      <c r="I540" s="796" t="s">
        <v>3393</v>
      </c>
      <c r="J540" s="796" t="s">
        <v>3700</v>
      </c>
      <c r="K540" s="821"/>
      <c r="L540" s="821">
        <f t="shared" ref="L540:L546" si="85">K540*D540</f>
        <v>0</v>
      </c>
      <c r="M540" s="821"/>
      <c r="N540" s="821">
        <f t="shared" ref="N540:N549" si="86">M540*D540</f>
        <v>0</v>
      </c>
      <c r="Q540" s="874"/>
    </row>
    <row r="541" spans="1:17">
      <c r="A541" s="820"/>
      <c r="D541" s="796">
        <v>900</v>
      </c>
      <c r="E541" s="796" t="s">
        <v>61</v>
      </c>
      <c r="F541" s="909"/>
      <c r="G541" s="796" t="s">
        <v>3701</v>
      </c>
      <c r="I541" s="796" t="s">
        <v>3393</v>
      </c>
      <c r="J541" s="796" t="s">
        <v>3700</v>
      </c>
      <c r="K541" s="821"/>
      <c r="L541" s="821">
        <f t="shared" si="85"/>
        <v>0</v>
      </c>
      <c r="M541" s="821"/>
      <c r="N541" s="821">
        <f t="shared" si="86"/>
        <v>0</v>
      </c>
      <c r="Q541" s="874"/>
    </row>
    <row r="542" spans="1:17">
      <c r="A542" s="820"/>
      <c r="D542" s="796">
        <v>900</v>
      </c>
      <c r="E542" s="796" t="s">
        <v>62</v>
      </c>
      <c r="F542" s="909"/>
      <c r="G542" s="796" t="s">
        <v>3702</v>
      </c>
      <c r="I542" s="796" t="s">
        <v>3393</v>
      </c>
      <c r="J542" s="796" t="s">
        <v>3700</v>
      </c>
      <c r="K542" s="821"/>
      <c r="L542" s="821">
        <f t="shared" si="85"/>
        <v>0</v>
      </c>
      <c r="M542" s="821"/>
      <c r="N542" s="821">
        <f t="shared" si="86"/>
        <v>0</v>
      </c>
      <c r="Q542" s="874"/>
    </row>
    <row r="543" spans="1:17">
      <c r="A543" s="795"/>
      <c r="D543" s="796">
        <v>60</v>
      </c>
      <c r="E543" s="796" t="s">
        <v>61</v>
      </c>
      <c r="G543" s="796" t="s">
        <v>3703</v>
      </c>
      <c r="I543" s="796" t="s">
        <v>3393</v>
      </c>
      <c r="J543" s="796" t="s">
        <v>3700</v>
      </c>
      <c r="K543" s="821"/>
      <c r="L543" s="821">
        <f t="shared" si="85"/>
        <v>0</v>
      </c>
      <c r="M543" s="821"/>
      <c r="N543" s="821">
        <f t="shared" si="86"/>
        <v>0</v>
      </c>
      <c r="O543" s="796"/>
      <c r="Q543" s="874"/>
    </row>
    <row r="544" spans="1:17">
      <c r="A544" s="795"/>
      <c r="D544" s="796">
        <v>100</v>
      </c>
      <c r="E544" s="796" t="s">
        <v>61</v>
      </c>
      <c r="G544" s="796" t="s">
        <v>3704</v>
      </c>
      <c r="I544" s="796" t="s">
        <v>3393</v>
      </c>
      <c r="J544" s="796" t="s">
        <v>3700</v>
      </c>
      <c r="K544" s="821"/>
      <c r="L544" s="821">
        <f t="shared" si="85"/>
        <v>0</v>
      </c>
      <c r="M544" s="821"/>
      <c r="N544" s="821">
        <f t="shared" si="86"/>
        <v>0</v>
      </c>
      <c r="O544" s="796"/>
      <c r="Q544" s="874"/>
    </row>
    <row r="545" spans="1:17">
      <c r="A545" s="795"/>
      <c r="D545" s="796">
        <v>150</v>
      </c>
      <c r="E545" s="796" t="s">
        <v>61</v>
      </c>
      <c r="G545" s="796" t="s">
        <v>3704</v>
      </c>
      <c r="I545" s="796" t="s">
        <v>3393</v>
      </c>
      <c r="J545" s="796" t="s">
        <v>3700</v>
      </c>
      <c r="K545" s="821"/>
      <c r="L545" s="821">
        <f t="shared" si="85"/>
        <v>0</v>
      </c>
      <c r="M545" s="821"/>
      <c r="N545" s="821">
        <f t="shared" si="86"/>
        <v>0</v>
      </c>
      <c r="O545" s="796"/>
      <c r="Q545" s="874"/>
    </row>
    <row r="546" spans="1:17">
      <c r="A546" s="795"/>
      <c r="D546" s="796">
        <v>600</v>
      </c>
      <c r="E546" s="796" t="s">
        <v>61</v>
      </c>
      <c r="G546" s="796" t="s">
        <v>3704</v>
      </c>
      <c r="I546" s="796" t="s">
        <v>3393</v>
      </c>
      <c r="J546" s="796" t="s">
        <v>3700</v>
      </c>
      <c r="K546" s="821"/>
      <c r="L546" s="821">
        <f t="shared" si="85"/>
        <v>0</v>
      </c>
      <c r="M546" s="821"/>
      <c r="N546" s="821">
        <f t="shared" si="86"/>
        <v>0</v>
      </c>
      <c r="O546" s="796"/>
      <c r="Q546" s="874"/>
    </row>
    <row r="547" spans="1:17">
      <c r="A547" s="795"/>
      <c r="D547" s="796">
        <v>1750</v>
      </c>
      <c r="E547" s="796" t="s">
        <v>62</v>
      </c>
      <c r="G547" s="796" t="s">
        <v>3705</v>
      </c>
      <c r="I547" s="796" t="s">
        <v>3393</v>
      </c>
      <c r="J547" s="796" t="s">
        <v>3394</v>
      </c>
      <c r="K547" s="821"/>
      <c r="L547" s="821"/>
      <c r="M547" s="821"/>
      <c r="N547" s="821">
        <f t="shared" si="86"/>
        <v>0</v>
      </c>
      <c r="Q547" s="874"/>
    </row>
    <row r="548" spans="1:17">
      <c r="A548" s="795"/>
      <c r="D548" s="796">
        <v>1750</v>
      </c>
      <c r="E548" s="796" t="s">
        <v>62</v>
      </c>
      <c r="G548" s="796" t="s">
        <v>3706</v>
      </c>
      <c r="I548" s="796" t="s">
        <v>3393</v>
      </c>
      <c r="J548" s="796" t="s">
        <v>3394</v>
      </c>
      <c r="K548" s="821"/>
      <c r="L548" s="821"/>
      <c r="M548" s="821"/>
      <c r="N548" s="821">
        <f t="shared" si="86"/>
        <v>0</v>
      </c>
      <c r="Q548" s="874"/>
    </row>
    <row r="549" spans="1:17">
      <c r="A549" s="795"/>
      <c r="D549" s="796">
        <v>200</v>
      </c>
      <c r="E549" s="796" t="s">
        <v>62</v>
      </c>
      <c r="G549" s="796" t="s">
        <v>3707</v>
      </c>
      <c r="I549" s="796" t="s">
        <v>3393</v>
      </c>
      <c r="J549" s="796" t="s">
        <v>3700</v>
      </c>
      <c r="K549" s="821"/>
      <c r="L549" s="821">
        <f t="shared" ref="L549:L552" si="87">K549*D549</f>
        <v>0</v>
      </c>
      <c r="M549" s="821"/>
      <c r="N549" s="821">
        <f t="shared" si="86"/>
        <v>0</v>
      </c>
      <c r="O549" s="796"/>
      <c r="Q549" s="874"/>
    </row>
    <row r="550" spans="1:17">
      <c r="A550" s="795"/>
      <c r="D550" s="796">
        <v>3</v>
      </c>
      <c r="E550" s="796" t="s">
        <v>481</v>
      </c>
      <c r="G550" s="796" t="s">
        <v>3708</v>
      </c>
      <c r="I550" s="796" t="s">
        <v>3393</v>
      </c>
      <c r="J550" s="796" t="s">
        <v>25</v>
      </c>
      <c r="K550" s="821"/>
      <c r="L550" s="821">
        <f t="shared" si="87"/>
        <v>0</v>
      </c>
      <c r="M550" s="821"/>
      <c r="N550" s="821"/>
      <c r="Q550" s="874"/>
    </row>
    <row r="551" spans="1:17">
      <c r="A551" s="795"/>
      <c r="D551" s="796">
        <v>3</v>
      </c>
      <c r="E551" s="796" t="s">
        <v>481</v>
      </c>
      <c r="G551" s="796" t="s">
        <v>3709</v>
      </c>
      <c r="I551" s="796" t="s">
        <v>3393</v>
      </c>
      <c r="J551" s="796" t="s">
        <v>25</v>
      </c>
      <c r="K551" s="821"/>
      <c r="L551" s="821">
        <f t="shared" si="87"/>
        <v>0</v>
      </c>
      <c r="M551" s="821"/>
      <c r="N551" s="821"/>
      <c r="Q551" s="874"/>
    </row>
    <row r="552" spans="1:17">
      <c r="A552" s="795"/>
      <c r="D552" s="796">
        <v>3</v>
      </c>
      <c r="E552" s="796" t="s">
        <v>481</v>
      </c>
      <c r="G552" s="796" t="s">
        <v>3710</v>
      </c>
      <c r="I552" s="796" t="s">
        <v>3393</v>
      </c>
      <c r="J552" s="796" t="s">
        <v>25</v>
      </c>
      <c r="K552" s="821"/>
      <c r="L552" s="821">
        <f t="shared" si="87"/>
        <v>0</v>
      </c>
      <c r="M552" s="821"/>
      <c r="N552" s="821"/>
      <c r="Q552" s="874"/>
    </row>
    <row r="553" spans="1:17">
      <c r="A553" s="795"/>
      <c r="D553" s="796">
        <v>5</v>
      </c>
      <c r="E553" s="796" t="s">
        <v>60</v>
      </c>
      <c r="G553" s="796" t="s">
        <v>3711</v>
      </c>
      <c r="I553" s="796" t="s">
        <v>3393</v>
      </c>
      <c r="J553" s="796" t="s">
        <v>3394</v>
      </c>
      <c r="K553" s="821"/>
      <c r="L553" s="821"/>
      <c r="M553" s="821"/>
      <c r="N553" s="821">
        <f t="shared" ref="N553:N562" si="88">M553*D553</f>
        <v>0</v>
      </c>
      <c r="Q553" s="874"/>
    </row>
    <row r="554" spans="1:17">
      <c r="A554" s="795"/>
      <c r="D554" s="796">
        <v>5</v>
      </c>
      <c r="E554" s="796" t="s">
        <v>60</v>
      </c>
      <c r="G554" s="796" t="s">
        <v>3712</v>
      </c>
      <c r="I554" s="796" t="s">
        <v>3393</v>
      </c>
      <c r="J554" s="796" t="s">
        <v>3394</v>
      </c>
      <c r="K554" s="821"/>
      <c r="L554" s="821"/>
      <c r="M554" s="821"/>
      <c r="N554" s="821">
        <f t="shared" si="88"/>
        <v>0</v>
      </c>
      <c r="Q554" s="874"/>
    </row>
    <row r="555" spans="1:17">
      <c r="A555" s="795"/>
      <c r="D555" s="796">
        <v>1</v>
      </c>
      <c r="E555" s="796" t="s">
        <v>62</v>
      </c>
      <c r="G555" s="796" t="s">
        <v>3713</v>
      </c>
      <c r="H555" s="796" t="s">
        <v>3389</v>
      </c>
      <c r="I555" s="796" t="s">
        <v>3393</v>
      </c>
      <c r="J555" s="796" t="s">
        <v>3700</v>
      </c>
      <c r="K555" s="821"/>
      <c r="L555" s="821">
        <f t="shared" ref="L555:L556" si="89">K555*D555</f>
        <v>0</v>
      </c>
      <c r="M555" s="821"/>
      <c r="N555" s="821">
        <f t="shared" si="88"/>
        <v>0</v>
      </c>
      <c r="Q555" s="874"/>
    </row>
    <row r="556" spans="1:17">
      <c r="A556" s="795"/>
      <c r="D556" s="796">
        <v>1</v>
      </c>
      <c r="E556" s="796" t="s">
        <v>62</v>
      </c>
      <c r="G556" s="796" t="s">
        <v>3714</v>
      </c>
      <c r="H556" s="796" t="s">
        <v>3389</v>
      </c>
      <c r="I556" s="796" t="s">
        <v>3393</v>
      </c>
      <c r="J556" s="796" t="s">
        <v>3700</v>
      </c>
      <c r="K556" s="821"/>
      <c r="L556" s="821">
        <f t="shared" si="89"/>
        <v>0</v>
      </c>
      <c r="M556" s="821"/>
      <c r="N556" s="821">
        <f t="shared" si="88"/>
        <v>0</v>
      </c>
      <c r="Q556" s="874"/>
    </row>
    <row r="557" spans="1:17">
      <c r="A557" s="795"/>
      <c r="D557" s="796">
        <v>375</v>
      </c>
      <c r="E557" s="796" t="s">
        <v>62</v>
      </c>
      <c r="G557" s="796" t="s">
        <v>3715</v>
      </c>
      <c r="I557" s="796" t="s">
        <v>3393</v>
      </c>
      <c r="J557" s="796" t="s">
        <v>3394</v>
      </c>
      <c r="K557" s="821"/>
      <c r="L557" s="821"/>
      <c r="M557" s="821"/>
      <c r="N557" s="821">
        <f t="shared" si="88"/>
        <v>0</v>
      </c>
      <c r="Q557" s="874"/>
    </row>
    <row r="558" spans="1:17">
      <c r="A558" s="795"/>
      <c r="D558" s="796">
        <v>750</v>
      </c>
      <c r="E558" s="796" t="s">
        <v>62</v>
      </c>
      <c r="G558" s="796" t="s">
        <v>3716</v>
      </c>
      <c r="I558" s="796" t="s">
        <v>3393</v>
      </c>
      <c r="J558" s="796" t="s">
        <v>3700</v>
      </c>
      <c r="K558" s="821"/>
      <c r="L558" s="821">
        <f>K558*D558</f>
        <v>0</v>
      </c>
      <c r="M558" s="821"/>
      <c r="N558" s="821">
        <f t="shared" si="88"/>
        <v>0</v>
      </c>
      <c r="Q558" s="874"/>
    </row>
    <row r="559" spans="1:17">
      <c r="A559" s="795"/>
      <c r="D559" s="796">
        <v>375</v>
      </c>
      <c r="E559" s="796" t="s">
        <v>62</v>
      </c>
      <c r="G559" s="796" t="s">
        <v>3717</v>
      </c>
      <c r="I559" s="796" t="s">
        <v>3393</v>
      </c>
      <c r="J559" s="796" t="s">
        <v>3394</v>
      </c>
      <c r="K559" s="821"/>
      <c r="L559" s="821"/>
      <c r="M559" s="821"/>
      <c r="N559" s="821">
        <f t="shared" si="88"/>
        <v>0</v>
      </c>
      <c r="Q559" s="874"/>
    </row>
    <row r="560" spans="1:17">
      <c r="A560" s="795"/>
      <c r="D560" s="796">
        <v>6</v>
      </c>
      <c r="E560" s="796" t="s">
        <v>62</v>
      </c>
      <c r="G560" s="796" t="s">
        <v>3718</v>
      </c>
      <c r="I560" s="796" t="s">
        <v>3393</v>
      </c>
      <c r="J560" s="796" t="s">
        <v>3394</v>
      </c>
      <c r="K560" s="821"/>
      <c r="L560" s="821"/>
      <c r="M560" s="821"/>
      <c r="N560" s="821">
        <f t="shared" si="88"/>
        <v>0</v>
      </c>
      <c r="Q560" s="874"/>
    </row>
    <row r="561" spans="1:17">
      <c r="A561" s="795"/>
      <c r="D561" s="796">
        <v>4</v>
      </c>
      <c r="E561" s="796" t="s">
        <v>62</v>
      </c>
      <c r="G561" s="796" t="s">
        <v>3719</v>
      </c>
      <c r="I561" s="796" t="s">
        <v>3393</v>
      </c>
      <c r="J561" s="796" t="s">
        <v>3394</v>
      </c>
      <c r="K561" s="821"/>
      <c r="L561" s="821"/>
      <c r="M561" s="821"/>
      <c r="N561" s="821">
        <f t="shared" si="88"/>
        <v>0</v>
      </c>
      <c r="Q561" s="874"/>
    </row>
    <row r="562" spans="1:17">
      <c r="A562" s="795"/>
      <c r="D562" s="796">
        <v>5</v>
      </c>
      <c r="E562" s="796" t="s">
        <v>62</v>
      </c>
      <c r="G562" s="796" t="s">
        <v>3720</v>
      </c>
      <c r="I562" s="796" t="s">
        <v>3393</v>
      </c>
      <c r="J562" s="796" t="s">
        <v>3394</v>
      </c>
      <c r="K562" s="821"/>
      <c r="L562" s="821">
        <f t="shared" ref="L562:L563" si="90">K562*D562</f>
        <v>0</v>
      </c>
      <c r="M562" s="821"/>
      <c r="N562" s="821">
        <f t="shared" si="88"/>
        <v>0</v>
      </c>
      <c r="Q562" s="874"/>
    </row>
    <row r="563" spans="1:17">
      <c r="A563" s="795"/>
      <c r="B563" s="863"/>
      <c r="D563" s="796">
        <v>1</v>
      </c>
      <c r="E563" s="796" t="s">
        <v>1541</v>
      </c>
      <c r="G563" s="796" t="s">
        <v>3721</v>
      </c>
      <c r="I563" s="796" t="s">
        <v>3393</v>
      </c>
      <c r="J563" s="796" t="s">
        <v>25</v>
      </c>
      <c r="K563" s="821"/>
      <c r="L563" s="821">
        <f t="shared" si="90"/>
        <v>0</v>
      </c>
      <c r="M563" s="821"/>
      <c r="N563" s="821"/>
      <c r="Q563" s="874"/>
    </row>
    <row r="564" spans="1:17">
      <c r="A564" s="795"/>
      <c r="K564" s="821"/>
      <c r="L564" s="821"/>
      <c r="M564" s="821"/>
      <c r="N564" s="821"/>
      <c r="Q564" s="874"/>
    </row>
    <row r="565" spans="1:17" ht="13">
      <c r="A565" s="795"/>
      <c r="G565" s="857" t="s">
        <v>3722</v>
      </c>
      <c r="H565" s="857"/>
      <c r="K565" s="821"/>
      <c r="L565" s="821"/>
      <c r="M565" s="821"/>
      <c r="N565" s="821"/>
      <c r="Q565" s="874"/>
    </row>
    <row r="566" spans="1:17">
      <c r="C566" s="910"/>
      <c r="D566" s="796">
        <v>175</v>
      </c>
      <c r="E566" s="796" t="s">
        <v>61</v>
      </c>
      <c r="F566" s="796" t="s">
        <v>3723</v>
      </c>
      <c r="G566" s="796" t="s">
        <v>3724</v>
      </c>
      <c r="H566" s="796" t="s">
        <v>3389</v>
      </c>
      <c r="I566" s="796" t="s">
        <v>3393</v>
      </c>
      <c r="J566" s="796" t="s">
        <v>3700</v>
      </c>
      <c r="K566" s="821"/>
      <c r="L566" s="821">
        <f t="shared" ref="L566:L580" si="91">K566*D566</f>
        <v>0</v>
      </c>
      <c r="M566" s="821"/>
      <c r="N566" s="821">
        <f t="shared" ref="N566:N580" si="92">M566*D566</f>
        <v>0</v>
      </c>
    </row>
    <row r="567" spans="1:17">
      <c r="C567" s="910"/>
      <c r="D567" s="796">
        <v>2670</v>
      </c>
      <c r="E567" s="796" t="s">
        <v>61</v>
      </c>
      <c r="F567" s="796" t="s">
        <v>3725</v>
      </c>
      <c r="G567" s="796" t="s">
        <v>3724</v>
      </c>
      <c r="H567" s="796" t="s">
        <v>3389</v>
      </c>
      <c r="I567" s="796" t="s">
        <v>3393</v>
      </c>
      <c r="J567" s="796" t="s">
        <v>3700</v>
      </c>
      <c r="K567" s="821"/>
      <c r="L567" s="821">
        <f t="shared" si="91"/>
        <v>0</v>
      </c>
      <c r="M567" s="821"/>
      <c r="N567" s="821">
        <f t="shared" si="92"/>
        <v>0</v>
      </c>
    </row>
    <row r="568" spans="1:17">
      <c r="C568" s="910"/>
      <c r="D568" s="796">
        <v>3010</v>
      </c>
      <c r="E568" s="796" t="s">
        <v>61</v>
      </c>
      <c r="F568" s="796" t="s">
        <v>3726</v>
      </c>
      <c r="G568" s="796" t="s">
        <v>3724</v>
      </c>
      <c r="H568" s="796" t="s">
        <v>3389</v>
      </c>
      <c r="I568" s="796" t="s">
        <v>3393</v>
      </c>
      <c r="J568" s="796" t="s">
        <v>3700</v>
      </c>
      <c r="K568" s="821"/>
      <c r="L568" s="821">
        <f t="shared" si="91"/>
        <v>0</v>
      </c>
      <c r="M568" s="821"/>
      <c r="N568" s="821">
        <f t="shared" si="92"/>
        <v>0</v>
      </c>
    </row>
    <row r="569" spans="1:17">
      <c r="C569" s="910"/>
      <c r="D569" s="796">
        <v>200</v>
      </c>
      <c r="E569" s="796" t="s">
        <v>61</v>
      </c>
      <c r="F569" s="796" t="s">
        <v>3727</v>
      </c>
      <c r="G569" s="796" t="s">
        <v>3724</v>
      </c>
      <c r="H569" s="796" t="s">
        <v>3389</v>
      </c>
      <c r="I569" s="796" t="s">
        <v>3393</v>
      </c>
      <c r="J569" s="796" t="s">
        <v>3700</v>
      </c>
      <c r="K569" s="821"/>
      <c r="L569" s="821">
        <f t="shared" si="91"/>
        <v>0</v>
      </c>
      <c r="M569" s="821"/>
      <c r="N569" s="821">
        <f t="shared" si="92"/>
        <v>0</v>
      </c>
    </row>
    <row r="570" spans="1:17">
      <c r="C570" s="910"/>
      <c r="D570" s="796">
        <v>165</v>
      </c>
      <c r="E570" s="796" t="s">
        <v>61</v>
      </c>
      <c r="F570" s="796" t="s">
        <v>3728</v>
      </c>
      <c r="G570" s="796" t="s">
        <v>3724</v>
      </c>
      <c r="H570" s="796" t="s">
        <v>3389</v>
      </c>
      <c r="I570" s="796" t="s">
        <v>3393</v>
      </c>
      <c r="J570" s="796" t="s">
        <v>3700</v>
      </c>
      <c r="K570" s="821"/>
      <c r="L570" s="821">
        <f t="shared" si="91"/>
        <v>0</v>
      </c>
      <c r="M570" s="821"/>
      <c r="N570" s="821">
        <f t="shared" si="92"/>
        <v>0</v>
      </c>
    </row>
    <row r="571" spans="1:17">
      <c r="C571" s="910"/>
      <c r="D571" s="796">
        <v>15</v>
      </c>
      <c r="E571" s="796" t="s">
        <v>61</v>
      </c>
      <c r="F571" s="796" t="s">
        <v>3729</v>
      </c>
      <c r="G571" s="796" t="s">
        <v>3724</v>
      </c>
      <c r="H571" s="796" t="s">
        <v>3389</v>
      </c>
      <c r="I571" s="796" t="s">
        <v>3393</v>
      </c>
      <c r="J571" s="796" t="s">
        <v>3700</v>
      </c>
      <c r="K571" s="821"/>
      <c r="L571" s="821">
        <f t="shared" si="91"/>
        <v>0</v>
      </c>
      <c r="M571" s="821"/>
      <c r="N571" s="821">
        <f t="shared" si="92"/>
        <v>0</v>
      </c>
    </row>
    <row r="572" spans="1:17">
      <c r="C572" s="910"/>
      <c r="D572" s="796">
        <v>420</v>
      </c>
      <c r="E572" s="796" t="s">
        <v>61</v>
      </c>
      <c r="F572" s="796" t="s">
        <v>3730</v>
      </c>
      <c r="G572" s="796" t="s">
        <v>3731</v>
      </c>
      <c r="H572" s="796" t="s">
        <v>3389</v>
      </c>
      <c r="I572" s="796" t="s">
        <v>3393</v>
      </c>
      <c r="J572" s="796" t="s">
        <v>3700</v>
      </c>
      <c r="K572" s="821"/>
      <c r="L572" s="821">
        <f t="shared" si="91"/>
        <v>0</v>
      </c>
      <c r="M572" s="821"/>
      <c r="N572" s="821">
        <f t="shared" si="92"/>
        <v>0</v>
      </c>
    </row>
    <row r="573" spans="1:17">
      <c r="C573" s="910"/>
      <c r="D573" s="796">
        <v>200</v>
      </c>
      <c r="E573" s="796" t="s">
        <v>61</v>
      </c>
      <c r="F573" s="796" t="s">
        <v>3732</v>
      </c>
      <c r="G573" s="796" t="s">
        <v>3731</v>
      </c>
      <c r="H573" s="796" t="s">
        <v>3389</v>
      </c>
      <c r="I573" s="796" t="s">
        <v>3393</v>
      </c>
      <c r="J573" s="796" t="s">
        <v>3700</v>
      </c>
      <c r="K573" s="821"/>
      <c r="L573" s="821">
        <f t="shared" si="91"/>
        <v>0</v>
      </c>
      <c r="M573" s="821"/>
      <c r="N573" s="821">
        <f t="shared" si="92"/>
        <v>0</v>
      </c>
    </row>
    <row r="574" spans="1:17">
      <c r="C574" s="910"/>
      <c r="D574" s="796">
        <v>15</v>
      </c>
      <c r="E574" s="796" t="s">
        <v>61</v>
      </c>
      <c r="F574" s="796" t="s">
        <v>3733</v>
      </c>
      <c r="G574" s="796" t="s">
        <v>3731</v>
      </c>
      <c r="H574" s="796" t="s">
        <v>3389</v>
      </c>
      <c r="I574" s="796" t="s">
        <v>3393</v>
      </c>
      <c r="J574" s="796" t="s">
        <v>3700</v>
      </c>
      <c r="K574" s="821"/>
      <c r="L574" s="821">
        <f t="shared" si="91"/>
        <v>0</v>
      </c>
      <c r="M574" s="821"/>
      <c r="N574" s="821">
        <f t="shared" si="92"/>
        <v>0</v>
      </c>
    </row>
    <row r="575" spans="1:17">
      <c r="C575" s="910"/>
      <c r="D575" s="796">
        <v>180</v>
      </c>
      <c r="E575" s="796" t="s">
        <v>61</v>
      </c>
      <c r="F575" s="796" t="s">
        <v>3734</v>
      </c>
      <c r="G575" s="796" t="s">
        <v>3731</v>
      </c>
      <c r="H575" s="796" t="s">
        <v>3389</v>
      </c>
      <c r="I575" s="796" t="s">
        <v>3393</v>
      </c>
      <c r="J575" s="796" t="s">
        <v>3700</v>
      </c>
      <c r="K575" s="821"/>
      <c r="L575" s="821">
        <f t="shared" si="91"/>
        <v>0</v>
      </c>
      <c r="M575" s="821"/>
      <c r="N575" s="821">
        <f t="shared" si="92"/>
        <v>0</v>
      </c>
    </row>
    <row r="576" spans="1:17">
      <c r="C576" s="910"/>
      <c r="D576" s="796">
        <v>140</v>
      </c>
      <c r="E576" s="796" t="s">
        <v>61</v>
      </c>
      <c r="F576" s="796" t="s">
        <v>3735</v>
      </c>
      <c r="G576" s="796" t="s">
        <v>3731</v>
      </c>
      <c r="H576" s="796" t="s">
        <v>3389</v>
      </c>
      <c r="I576" s="796" t="s">
        <v>3393</v>
      </c>
      <c r="J576" s="796" t="s">
        <v>3700</v>
      </c>
      <c r="K576" s="821"/>
      <c r="L576" s="821">
        <f t="shared" si="91"/>
        <v>0</v>
      </c>
      <c r="M576" s="821"/>
      <c r="N576" s="821">
        <f t="shared" si="92"/>
        <v>0</v>
      </c>
    </row>
    <row r="577" spans="1:17">
      <c r="C577" s="910"/>
      <c r="D577" s="796">
        <v>70</v>
      </c>
      <c r="E577" s="796" t="s">
        <v>61</v>
      </c>
      <c r="F577" s="796" t="s">
        <v>3736</v>
      </c>
      <c r="G577" s="796" t="s">
        <v>3731</v>
      </c>
      <c r="H577" s="796" t="s">
        <v>3389</v>
      </c>
      <c r="I577" s="796" t="s">
        <v>3393</v>
      </c>
      <c r="J577" s="796" t="s">
        <v>3700</v>
      </c>
      <c r="K577" s="821"/>
      <c r="L577" s="821">
        <f t="shared" si="91"/>
        <v>0</v>
      </c>
      <c r="M577" s="821"/>
      <c r="N577" s="821">
        <f t="shared" si="92"/>
        <v>0</v>
      </c>
    </row>
    <row r="578" spans="1:17">
      <c r="C578" s="910"/>
      <c r="D578" s="796">
        <v>115</v>
      </c>
      <c r="E578" s="796" t="s">
        <v>61</v>
      </c>
      <c r="F578" s="796" t="s">
        <v>3737</v>
      </c>
      <c r="G578" s="796" t="s">
        <v>3738</v>
      </c>
      <c r="H578" s="796" t="s">
        <v>3389</v>
      </c>
      <c r="I578" s="796" t="s">
        <v>3393</v>
      </c>
      <c r="J578" s="796" t="s">
        <v>3700</v>
      </c>
      <c r="K578" s="821"/>
      <c r="L578" s="821">
        <f t="shared" si="91"/>
        <v>0</v>
      </c>
      <c r="M578" s="821"/>
      <c r="N578" s="821">
        <f t="shared" si="92"/>
        <v>0</v>
      </c>
    </row>
    <row r="579" spans="1:17">
      <c r="C579" s="910"/>
      <c r="D579" s="796">
        <v>340</v>
      </c>
      <c r="E579" s="796" t="s">
        <v>61</v>
      </c>
      <c r="F579" s="796" t="s">
        <v>3739</v>
      </c>
      <c r="G579" s="796" t="s">
        <v>3740</v>
      </c>
      <c r="H579" s="796" t="s">
        <v>3389</v>
      </c>
      <c r="I579" s="796" t="s">
        <v>3393</v>
      </c>
      <c r="J579" s="796" t="s">
        <v>3700</v>
      </c>
      <c r="K579" s="821"/>
      <c r="L579" s="821">
        <f t="shared" si="91"/>
        <v>0</v>
      </c>
      <c r="M579" s="821"/>
      <c r="N579" s="821">
        <f t="shared" si="92"/>
        <v>0</v>
      </c>
    </row>
    <row r="580" spans="1:17">
      <c r="A580" s="795"/>
      <c r="C580" s="910"/>
      <c r="D580" s="796">
        <v>30</v>
      </c>
      <c r="E580" s="796" t="s">
        <v>61</v>
      </c>
      <c r="F580" s="796" t="s">
        <v>3741</v>
      </c>
      <c r="G580" s="796" t="s">
        <v>3731</v>
      </c>
      <c r="H580" s="796" t="s">
        <v>3389</v>
      </c>
      <c r="I580" s="796" t="s">
        <v>3393</v>
      </c>
      <c r="J580" s="796" t="s">
        <v>3700</v>
      </c>
      <c r="K580" s="821"/>
      <c r="L580" s="821">
        <f t="shared" si="91"/>
        <v>0</v>
      </c>
      <c r="M580" s="821"/>
      <c r="N580" s="821">
        <f t="shared" si="92"/>
        <v>0</v>
      </c>
      <c r="Q580" s="874"/>
    </row>
    <row r="581" spans="1:17">
      <c r="A581" s="795"/>
      <c r="K581" s="821"/>
      <c r="L581" s="821"/>
      <c r="M581" s="821"/>
      <c r="N581" s="821"/>
      <c r="O581" s="796"/>
      <c r="Q581" s="874"/>
    </row>
    <row r="582" spans="1:17" ht="17.5">
      <c r="A582" s="911"/>
      <c r="B582" s="912" t="s">
        <v>3742</v>
      </c>
      <c r="C582" s="913"/>
      <c r="D582" s="913"/>
      <c r="E582" s="913"/>
      <c r="F582" s="914"/>
      <c r="G582" s="913"/>
      <c r="H582" s="913"/>
      <c r="I582" s="913"/>
      <c r="J582" s="913"/>
      <c r="K582" s="1704"/>
      <c r="L582" s="1704"/>
      <c r="M582" s="1704"/>
      <c r="N582" s="1704"/>
    </row>
    <row r="583" spans="1:17" ht="12" customHeight="1">
      <c r="A583" s="795"/>
      <c r="B583" s="915"/>
      <c r="C583" s="795"/>
      <c r="D583" s="796">
        <v>1</v>
      </c>
      <c r="E583" s="795" t="s">
        <v>1085</v>
      </c>
      <c r="G583" s="872" t="s">
        <v>3743</v>
      </c>
      <c r="I583" s="796" t="s">
        <v>3390</v>
      </c>
      <c r="J583" s="795"/>
      <c r="K583" s="821"/>
      <c r="L583" s="821"/>
      <c r="M583" s="821"/>
      <c r="N583" s="821">
        <f t="shared" ref="N583:N590" si="93">M583*D583</f>
        <v>0</v>
      </c>
    </row>
    <row r="584" spans="1:17">
      <c r="A584" s="795"/>
      <c r="D584" s="796">
        <v>1</v>
      </c>
      <c r="E584" s="795" t="s">
        <v>1085</v>
      </c>
      <c r="G584" s="796" t="s">
        <v>3744</v>
      </c>
      <c r="I584" s="796" t="s">
        <v>3390</v>
      </c>
      <c r="K584" s="821"/>
      <c r="L584" s="821"/>
      <c r="M584" s="821"/>
      <c r="N584" s="821">
        <f t="shared" si="93"/>
        <v>0</v>
      </c>
    </row>
    <row r="585" spans="1:17">
      <c r="A585" s="795"/>
      <c r="D585" s="796">
        <v>1</v>
      </c>
      <c r="E585" s="795" t="s">
        <v>1085</v>
      </c>
      <c r="G585" s="796" t="s">
        <v>3745</v>
      </c>
      <c r="I585" s="796" t="s">
        <v>3390</v>
      </c>
      <c r="K585" s="821"/>
      <c r="L585" s="821"/>
      <c r="M585" s="821"/>
      <c r="N585" s="821">
        <f t="shared" si="93"/>
        <v>0</v>
      </c>
    </row>
    <row r="586" spans="1:17">
      <c r="A586" s="795"/>
      <c r="D586" s="796">
        <v>1</v>
      </c>
      <c r="E586" s="795" t="s">
        <v>1085</v>
      </c>
      <c r="G586" s="796" t="s">
        <v>3746</v>
      </c>
      <c r="I586" s="796" t="s">
        <v>3390</v>
      </c>
      <c r="K586" s="821"/>
      <c r="L586" s="821"/>
      <c r="M586" s="821"/>
      <c r="N586" s="821">
        <f t="shared" si="93"/>
        <v>0</v>
      </c>
    </row>
    <row r="587" spans="1:17">
      <c r="A587" s="795"/>
      <c r="D587" s="796">
        <v>1</v>
      </c>
      <c r="E587" s="795" t="s">
        <v>1085</v>
      </c>
      <c r="G587" s="796" t="s">
        <v>3747</v>
      </c>
      <c r="I587" s="796" t="s">
        <v>3390</v>
      </c>
      <c r="K587" s="821"/>
      <c r="L587" s="821"/>
      <c r="M587" s="821"/>
      <c r="N587" s="821">
        <f t="shared" si="93"/>
        <v>0</v>
      </c>
    </row>
    <row r="588" spans="1:17">
      <c r="A588" s="795"/>
      <c r="D588" s="796">
        <v>1</v>
      </c>
      <c r="E588" s="795" t="s">
        <v>1085</v>
      </c>
      <c r="G588" s="796" t="s">
        <v>3748</v>
      </c>
      <c r="I588" s="796" t="s">
        <v>3390</v>
      </c>
      <c r="K588" s="821"/>
      <c r="L588" s="821"/>
      <c r="M588" s="821"/>
      <c r="N588" s="821">
        <f t="shared" si="93"/>
        <v>0</v>
      </c>
    </row>
    <row r="589" spans="1:17">
      <c r="A589" s="795"/>
      <c r="D589" s="796">
        <v>1</v>
      </c>
      <c r="E589" s="795" t="s">
        <v>1085</v>
      </c>
      <c r="G589" s="796" t="s">
        <v>3749</v>
      </c>
      <c r="I589" s="796" t="s">
        <v>3390</v>
      </c>
      <c r="K589" s="821"/>
      <c r="L589" s="821"/>
      <c r="M589" s="821"/>
      <c r="N589" s="821">
        <f t="shared" si="93"/>
        <v>0</v>
      </c>
    </row>
    <row r="590" spans="1:17">
      <c r="A590" s="795"/>
      <c r="D590" s="796">
        <v>1</v>
      </c>
      <c r="E590" s="795" t="s">
        <v>1085</v>
      </c>
      <c r="G590" s="796" t="s">
        <v>3750</v>
      </c>
      <c r="I590" s="796" t="s">
        <v>3390</v>
      </c>
      <c r="K590" s="821"/>
      <c r="L590" s="821"/>
      <c r="M590" s="821"/>
      <c r="N590" s="821">
        <f t="shared" si="93"/>
        <v>0</v>
      </c>
    </row>
    <row r="591" spans="1:17">
      <c r="A591" s="795"/>
      <c r="K591" s="821"/>
      <c r="L591" s="821"/>
      <c r="M591" s="821"/>
      <c r="N591" s="821"/>
    </row>
    <row r="592" spans="1:17" ht="27.75" customHeight="1">
      <c r="A592" s="795"/>
      <c r="B592" s="916" t="s">
        <v>3751</v>
      </c>
      <c r="K592" s="821"/>
      <c r="L592" s="1705"/>
      <c r="M592" s="1705"/>
      <c r="N592" s="1705"/>
    </row>
    <row r="593" spans="1:16" ht="25.5" customHeight="1">
      <c r="A593" s="813"/>
      <c r="B593" s="814" t="s">
        <v>3752</v>
      </c>
      <c r="C593" s="815"/>
      <c r="D593" s="815"/>
      <c r="E593" s="815"/>
      <c r="F593" s="816"/>
      <c r="G593" s="815"/>
      <c r="H593" s="815"/>
      <c r="I593" s="815"/>
      <c r="J593" s="815"/>
      <c r="K593" s="815"/>
      <c r="L593" s="815"/>
      <c r="M593" s="815"/>
      <c r="N593" s="815"/>
      <c r="O593" s="796"/>
    </row>
    <row r="594" spans="1:16">
      <c r="A594" s="795"/>
      <c r="G594" s="796" t="s">
        <v>3373</v>
      </c>
      <c r="K594" s="819"/>
      <c r="L594" s="819"/>
      <c r="N594" s="1706">
        <f>(L12+L13+L15+L17+L20+L23+L24+L27+L29+L31+L33+L43+L45+L47+L48+L51+L52+L54+L55+L57+L58+L62+L63+L65+L66+L68+L70+L71+L74+L76+L77+L79+L80+N14+N16+N18+N19+N21+N22+N25+N26+N28+N30+N32+N34+N35+N37+N38+N39+N40+N41+N44+N46+N49+N50+N53+N56+N59+N60+N64+N67+N69+N72+N73+N75+N78+N81+N82)+(L118+L120+L123+L126+L130+L131+L133+L135+L136+L137+L142+L145+L152+L155+L158+L160+L161+L163+L166+L168+L169+L171+L172+L177+L180+L182+L187+L194+L195+L205+L206+N119+N121+N122+N124+N125+N127+N129+N132+N134+N138+N141+N143+N144+N146+N148+N150+N153+N154+N156+N157+N159+N162+N164+N165+N167+N170+N173+N174+N175+N176+N178+N181+N183+N184+N185+N188+N190+N191+N196+N200+N202+N207)+(L242+L245+L248+L252+L253+L255+L257+L258+L259+L264+L267+L274+L276+N243+N244+N246+N247+N249+N251+N254+N256+N260+N263+N265+N266+N268+N270+N272+N275+N277+N278+N279+N280)+(L314+L317+L320+L322+L323+L325+L328+L330+L332+L333+L338+L341+L343+L349+L350+L357+L358+L361+L362+L367+L368+L370+L372+L373+L374+N315+N316+N318+N319+N321+N324+N326+N327+N329+N331+N334+N335+N336+N337+N339+N342+N344+N345+N346+N347+N351+N353+N359+N363+N364+N369+N371+N375+N376)+(L411+L414+L417+L419+L420+L422+L424+L427+L429+L431+L432+L437+N412+N413+N415+N416+N418+N421+N423+N425+N426+N428+N430+N433+N434+N435+N436+N438+N439+N440)+(L472+L475+L478+L480+L481+L483+L486+L488+L490+L491+L493+L494+L499+N473+N474+N476+N477+N479+N482+N484+N485+N487+N489+N492+N495+N496+N497+N498+N500+N501+N502)</f>
        <v>0</v>
      </c>
      <c r="O594" s="796"/>
    </row>
    <row r="595" spans="1:16">
      <c r="A595" s="795"/>
      <c r="G595" s="796" t="s">
        <v>3374</v>
      </c>
      <c r="K595" s="819"/>
      <c r="L595" s="819"/>
      <c r="N595" s="1706">
        <f>L510+L509+L508+L507+L506+L505+L504+L448+L447+L446+L445+L444+L443+L442+L385+L384+L383+L382+L381+L380+L379+L288+L287+L286+L285+L284+L283+L282+L216+L215+L214+L213+L212+L211+L210+L90+L89+L88+L87+L86+L85+L84</f>
        <v>0</v>
      </c>
      <c r="O595" s="820"/>
    </row>
    <row r="596" spans="1:16">
      <c r="A596" s="795"/>
      <c r="G596" s="796" t="s">
        <v>3375</v>
      </c>
      <c r="K596" s="819"/>
      <c r="L596" s="819"/>
      <c r="N596" s="821">
        <f>L512+L450+L388+L387+L290+L218+L92</f>
        <v>0</v>
      </c>
      <c r="O596" s="796"/>
    </row>
    <row r="597" spans="1:16">
      <c r="A597" s="795"/>
      <c r="G597" s="796" t="s">
        <v>3376</v>
      </c>
      <c r="K597" s="819"/>
      <c r="L597" s="821"/>
      <c r="N597" s="821">
        <f>L531+L532+L533+L534+L535+L536+L537</f>
        <v>0</v>
      </c>
      <c r="O597" s="796"/>
    </row>
    <row r="598" spans="1:16" ht="12" customHeight="1">
      <c r="A598" s="822"/>
      <c r="G598" s="796" t="s">
        <v>3377</v>
      </c>
      <c r="K598" s="819"/>
      <c r="L598" s="821"/>
      <c r="N598" s="1706">
        <f>(L540+L541+L542+L543+L544+L545+L546+L549+L550+L551+L552+L555+L556+L558+L562+L563+N540+N541+N542+N543+N544+N545+N546+N547+N548+N549+N553+N554+N555+N556+N557+N558+N559+N560+N561+N562)+(L566+L567+L568+L569+L570+L571+L572+L573+L574+L575+L576+L577+L578+L579+L580+N566+N567+N568+N569+N570+N571+N572+N573+N574+N575+N576+N577+N578+N579+N580)</f>
        <v>0</v>
      </c>
      <c r="O598" s="796"/>
    </row>
    <row r="599" spans="1:16" ht="13" thickBot="1">
      <c r="A599" s="795"/>
      <c r="G599" s="796" t="s">
        <v>3378</v>
      </c>
      <c r="K599" s="819"/>
      <c r="L599" s="821"/>
      <c r="N599" s="821">
        <f>SUM(N583:N590)</f>
        <v>0</v>
      </c>
      <c r="O599" s="796"/>
    </row>
    <row r="600" spans="1:16" ht="14">
      <c r="A600" s="829"/>
      <c r="B600" s="830"/>
      <c r="C600" s="831"/>
      <c r="D600" s="831"/>
      <c r="E600" s="831"/>
      <c r="F600" s="917"/>
      <c r="G600" s="831"/>
      <c r="H600" s="831"/>
      <c r="I600" s="831"/>
      <c r="J600" s="831"/>
      <c r="K600" s="832"/>
      <c r="L600" s="833"/>
      <c r="M600" s="832" t="s">
        <v>3381</v>
      </c>
      <c r="N600" s="833">
        <f>SUM(N594:N599)</f>
        <v>0</v>
      </c>
      <c r="O600" s="819"/>
    </row>
    <row r="603" spans="1:16" s="837" customFormat="1" ht="15.5">
      <c r="F603" s="918"/>
      <c r="J603" s="919"/>
      <c r="O603" s="842"/>
      <c r="P603" s="842"/>
    </row>
    <row r="604" spans="1:16" ht="15.5">
      <c r="G604" s="837"/>
      <c r="H604" s="837"/>
      <c r="I604" s="837"/>
      <c r="J604" s="837"/>
      <c r="K604" s="837"/>
      <c r="L604" s="837"/>
      <c r="M604" s="837"/>
    </row>
    <row r="605" spans="1:16" ht="15.5">
      <c r="G605" s="837"/>
      <c r="H605" s="837"/>
      <c r="I605" s="837"/>
      <c r="J605" s="837"/>
      <c r="K605" s="837"/>
      <c r="L605" s="837"/>
      <c r="M605" s="837"/>
    </row>
    <row r="606" spans="1:16" ht="15.5">
      <c r="G606" s="837"/>
      <c r="H606" s="837"/>
      <c r="I606" s="837"/>
      <c r="J606" s="837"/>
      <c r="K606" s="837"/>
      <c r="L606" s="837"/>
      <c r="M606" s="837"/>
    </row>
    <row r="607" spans="1:16" ht="15.5">
      <c r="G607" s="837"/>
      <c r="H607" s="837"/>
      <c r="I607" s="837"/>
      <c r="J607" s="837"/>
      <c r="K607" s="837"/>
      <c r="L607" s="837"/>
      <c r="M607" s="837"/>
    </row>
    <row r="608" spans="1:16" ht="15.5">
      <c r="G608" s="837"/>
      <c r="H608" s="837"/>
      <c r="I608" s="837"/>
      <c r="J608" s="837"/>
      <c r="K608" s="837"/>
      <c r="L608" s="837"/>
      <c r="M608" s="837"/>
    </row>
    <row r="609" spans="7:13" ht="15.5">
      <c r="G609" s="837"/>
      <c r="H609" s="837"/>
      <c r="I609" s="837"/>
      <c r="J609" s="837"/>
      <c r="K609" s="837"/>
      <c r="L609" s="837"/>
      <c r="M609" s="837"/>
    </row>
    <row r="610" spans="7:13">
      <c r="M610" s="796"/>
    </row>
  </sheetData>
  <printOptions gridLines="1"/>
  <pageMargins left="0.31496062992125984" right="0.19685039370078741" top="0.6692913385826772" bottom="0.35433070866141736" header="0.62992125984251968" footer="0.19685039370078741"/>
  <pageSetup paperSize="9" scale="60" firstPageNumber="2" orientation="landscape" r:id="rId1"/>
  <headerFooter alignWithMargins="0">
    <oddFooter>&amp;L&amp;8&amp;F&amp;RStrana &amp;P z &amp;N</oddFooter>
  </headerFooter>
  <rowBreaks count="7" manualBreakCount="7">
    <brk id="60" max="13" man="1"/>
    <brk id="167" max="13" man="1"/>
    <brk id="216" max="13" man="1"/>
    <brk id="324" max="13" man="1"/>
    <brk id="482" max="13" man="1"/>
    <brk id="528" max="13" man="1"/>
    <brk id="58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EC70-EE3F-40FD-8615-334BA65CA7CD}">
  <dimension ref="A1:IV214"/>
  <sheetViews>
    <sheetView view="pageBreakPreview" zoomScale="90" zoomScaleNormal="85" zoomScaleSheetLayoutView="90" workbookViewId="0">
      <pane ySplit="7" topLeftCell="A145" activePane="bottomLeft" state="frozen"/>
      <selection activeCell="B35" sqref="B35"/>
      <selection pane="bottomLeft" activeCell="S184" sqref="S184"/>
    </sheetView>
  </sheetViews>
  <sheetFormatPr defaultColWidth="11.453125" defaultRowHeight="12.5"/>
  <cols>
    <col min="1" max="1" width="11.7265625" style="796" customWidth="1"/>
    <col min="2" max="2" width="15" style="796" customWidth="1"/>
    <col min="3" max="3" width="17.26953125" style="796" customWidth="1"/>
    <col min="4" max="4" width="6.54296875" style="796" customWidth="1"/>
    <col min="5" max="5" width="5.54296875" style="796" customWidth="1"/>
    <col min="6" max="6" width="18.54296875" style="818" customWidth="1"/>
    <col min="7" max="7" width="70.453125" style="796" customWidth="1"/>
    <col min="8" max="8" width="16.26953125" style="796" customWidth="1"/>
    <col min="9" max="9" width="9.26953125" style="796" customWidth="1"/>
    <col min="10" max="10" width="7.26953125" style="796" customWidth="1"/>
    <col min="11" max="11" width="10.7265625" style="796" customWidth="1"/>
    <col min="12" max="12" width="12.26953125" style="796" customWidth="1"/>
    <col min="13" max="13" width="10.7265625" style="819" customWidth="1"/>
    <col min="14" max="14" width="10.7265625" style="796" customWidth="1"/>
    <col min="15" max="15" width="13.26953125" style="795" customWidth="1"/>
    <col min="16" max="16" width="11.453125" style="795"/>
    <col min="17" max="17" width="7.26953125" style="796" customWidth="1"/>
    <col min="18" max="256" width="11.453125" style="796"/>
    <col min="257" max="257" width="11.7265625" style="796" customWidth="1"/>
    <col min="258" max="258" width="15" style="796" customWidth="1"/>
    <col min="259" max="259" width="17.26953125" style="796" customWidth="1"/>
    <col min="260" max="260" width="6.54296875" style="796" customWidth="1"/>
    <col min="261" max="261" width="5.54296875" style="796" customWidth="1"/>
    <col min="262" max="262" width="18.54296875" style="796" customWidth="1"/>
    <col min="263" max="263" width="70.453125" style="796" customWidth="1"/>
    <col min="264" max="264" width="16.26953125" style="796" customWidth="1"/>
    <col min="265" max="265" width="9.26953125" style="796" customWidth="1"/>
    <col min="266" max="266" width="7.26953125" style="796" customWidth="1"/>
    <col min="267" max="267" width="10.7265625" style="796" customWidth="1"/>
    <col min="268" max="268" width="12.26953125" style="796" customWidth="1"/>
    <col min="269" max="270" width="10.7265625" style="796" customWidth="1"/>
    <col min="271" max="271" width="13.26953125" style="796" customWidth="1"/>
    <col min="272" max="272" width="11.453125" style="796"/>
    <col min="273" max="273" width="7.26953125" style="796" customWidth="1"/>
    <col min="274" max="512" width="11.453125" style="796"/>
    <col min="513" max="513" width="11.7265625" style="796" customWidth="1"/>
    <col min="514" max="514" width="15" style="796" customWidth="1"/>
    <col min="515" max="515" width="17.26953125" style="796" customWidth="1"/>
    <col min="516" max="516" width="6.54296875" style="796" customWidth="1"/>
    <col min="517" max="517" width="5.54296875" style="796" customWidth="1"/>
    <col min="518" max="518" width="18.54296875" style="796" customWidth="1"/>
    <col min="519" max="519" width="70.453125" style="796" customWidth="1"/>
    <col min="520" max="520" width="16.26953125" style="796" customWidth="1"/>
    <col min="521" max="521" width="9.26953125" style="796" customWidth="1"/>
    <col min="522" max="522" width="7.26953125" style="796" customWidth="1"/>
    <col min="523" max="523" width="10.7265625" style="796" customWidth="1"/>
    <col min="524" max="524" width="12.26953125" style="796" customWidth="1"/>
    <col min="525" max="526" width="10.7265625" style="796" customWidth="1"/>
    <col min="527" max="527" width="13.26953125" style="796" customWidth="1"/>
    <col min="528" max="528" width="11.453125" style="796"/>
    <col min="529" max="529" width="7.26953125" style="796" customWidth="1"/>
    <col min="530" max="768" width="11.453125" style="796"/>
    <col min="769" max="769" width="11.7265625" style="796" customWidth="1"/>
    <col min="770" max="770" width="15" style="796" customWidth="1"/>
    <col min="771" max="771" width="17.26953125" style="796" customWidth="1"/>
    <col min="772" max="772" width="6.54296875" style="796" customWidth="1"/>
    <col min="773" max="773" width="5.54296875" style="796" customWidth="1"/>
    <col min="774" max="774" width="18.54296875" style="796" customWidth="1"/>
    <col min="775" max="775" width="70.453125" style="796" customWidth="1"/>
    <col min="776" max="776" width="16.26953125" style="796" customWidth="1"/>
    <col min="777" max="777" width="9.26953125" style="796" customWidth="1"/>
    <col min="778" max="778" width="7.26953125" style="796" customWidth="1"/>
    <col min="779" max="779" width="10.7265625" style="796" customWidth="1"/>
    <col min="780" max="780" width="12.26953125" style="796" customWidth="1"/>
    <col min="781" max="782" width="10.7265625" style="796" customWidth="1"/>
    <col min="783" max="783" width="13.26953125" style="796" customWidth="1"/>
    <col min="784" max="784" width="11.453125" style="796"/>
    <col min="785" max="785" width="7.26953125" style="796" customWidth="1"/>
    <col min="786" max="1024" width="11.453125" style="796"/>
    <col min="1025" max="1025" width="11.7265625" style="796" customWidth="1"/>
    <col min="1026" max="1026" width="15" style="796" customWidth="1"/>
    <col min="1027" max="1027" width="17.26953125" style="796" customWidth="1"/>
    <col min="1028" max="1028" width="6.54296875" style="796" customWidth="1"/>
    <col min="1029" max="1029" width="5.54296875" style="796" customWidth="1"/>
    <col min="1030" max="1030" width="18.54296875" style="796" customWidth="1"/>
    <col min="1031" max="1031" width="70.453125" style="796" customWidth="1"/>
    <col min="1032" max="1032" width="16.26953125" style="796" customWidth="1"/>
    <col min="1033" max="1033" width="9.26953125" style="796" customWidth="1"/>
    <col min="1034" max="1034" width="7.26953125" style="796" customWidth="1"/>
    <col min="1035" max="1035" width="10.7265625" style="796" customWidth="1"/>
    <col min="1036" max="1036" width="12.26953125" style="796" customWidth="1"/>
    <col min="1037" max="1038" width="10.7265625" style="796" customWidth="1"/>
    <col min="1039" max="1039" width="13.26953125" style="796" customWidth="1"/>
    <col min="1040" max="1040" width="11.453125" style="796"/>
    <col min="1041" max="1041" width="7.26953125" style="796" customWidth="1"/>
    <col min="1042" max="1280" width="11.453125" style="796"/>
    <col min="1281" max="1281" width="11.7265625" style="796" customWidth="1"/>
    <col min="1282" max="1282" width="15" style="796" customWidth="1"/>
    <col min="1283" max="1283" width="17.26953125" style="796" customWidth="1"/>
    <col min="1284" max="1284" width="6.54296875" style="796" customWidth="1"/>
    <col min="1285" max="1285" width="5.54296875" style="796" customWidth="1"/>
    <col min="1286" max="1286" width="18.54296875" style="796" customWidth="1"/>
    <col min="1287" max="1287" width="70.453125" style="796" customWidth="1"/>
    <col min="1288" max="1288" width="16.26953125" style="796" customWidth="1"/>
    <col min="1289" max="1289" width="9.26953125" style="796" customWidth="1"/>
    <col min="1290" max="1290" width="7.26953125" style="796" customWidth="1"/>
    <col min="1291" max="1291" width="10.7265625" style="796" customWidth="1"/>
    <col min="1292" max="1292" width="12.26953125" style="796" customWidth="1"/>
    <col min="1293" max="1294" width="10.7265625" style="796" customWidth="1"/>
    <col min="1295" max="1295" width="13.26953125" style="796" customWidth="1"/>
    <col min="1296" max="1296" width="11.453125" style="796"/>
    <col min="1297" max="1297" width="7.26953125" style="796" customWidth="1"/>
    <col min="1298" max="1536" width="11.453125" style="796"/>
    <col min="1537" max="1537" width="11.7265625" style="796" customWidth="1"/>
    <col min="1538" max="1538" width="15" style="796" customWidth="1"/>
    <col min="1539" max="1539" width="17.26953125" style="796" customWidth="1"/>
    <col min="1540" max="1540" width="6.54296875" style="796" customWidth="1"/>
    <col min="1541" max="1541" width="5.54296875" style="796" customWidth="1"/>
    <col min="1542" max="1542" width="18.54296875" style="796" customWidth="1"/>
    <col min="1543" max="1543" width="70.453125" style="796" customWidth="1"/>
    <col min="1544" max="1544" width="16.26953125" style="796" customWidth="1"/>
    <col min="1545" max="1545" width="9.26953125" style="796" customWidth="1"/>
    <col min="1546" max="1546" width="7.26953125" style="796" customWidth="1"/>
    <col min="1547" max="1547" width="10.7265625" style="796" customWidth="1"/>
    <col min="1548" max="1548" width="12.26953125" style="796" customWidth="1"/>
    <col min="1549" max="1550" width="10.7265625" style="796" customWidth="1"/>
    <col min="1551" max="1551" width="13.26953125" style="796" customWidth="1"/>
    <col min="1552" max="1552" width="11.453125" style="796"/>
    <col min="1553" max="1553" width="7.26953125" style="796" customWidth="1"/>
    <col min="1554" max="1792" width="11.453125" style="796"/>
    <col min="1793" max="1793" width="11.7265625" style="796" customWidth="1"/>
    <col min="1794" max="1794" width="15" style="796" customWidth="1"/>
    <col min="1795" max="1795" width="17.26953125" style="796" customWidth="1"/>
    <col min="1796" max="1796" width="6.54296875" style="796" customWidth="1"/>
    <col min="1797" max="1797" width="5.54296875" style="796" customWidth="1"/>
    <col min="1798" max="1798" width="18.54296875" style="796" customWidth="1"/>
    <col min="1799" max="1799" width="70.453125" style="796" customWidth="1"/>
    <col min="1800" max="1800" width="16.26953125" style="796" customWidth="1"/>
    <col min="1801" max="1801" width="9.26953125" style="796" customWidth="1"/>
    <col min="1802" max="1802" width="7.26953125" style="796" customWidth="1"/>
    <col min="1803" max="1803" width="10.7265625" style="796" customWidth="1"/>
    <col min="1804" max="1804" width="12.26953125" style="796" customWidth="1"/>
    <col min="1805" max="1806" width="10.7265625" style="796" customWidth="1"/>
    <col min="1807" max="1807" width="13.26953125" style="796" customWidth="1"/>
    <col min="1808" max="1808" width="11.453125" style="796"/>
    <col min="1809" max="1809" width="7.26953125" style="796" customWidth="1"/>
    <col min="1810" max="2048" width="11.453125" style="796"/>
    <col min="2049" max="2049" width="11.7265625" style="796" customWidth="1"/>
    <col min="2050" max="2050" width="15" style="796" customWidth="1"/>
    <col min="2051" max="2051" width="17.26953125" style="796" customWidth="1"/>
    <col min="2052" max="2052" width="6.54296875" style="796" customWidth="1"/>
    <col min="2053" max="2053" width="5.54296875" style="796" customWidth="1"/>
    <col min="2054" max="2054" width="18.54296875" style="796" customWidth="1"/>
    <col min="2055" max="2055" width="70.453125" style="796" customWidth="1"/>
    <col min="2056" max="2056" width="16.26953125" style="796" customWidth="1"/>
    <col min="2057" max="2057" width="9.26953125" style="796" customWidth="1"/>
    <col min="2058" max="2058" width="7.26953125" style="796" customWidth="1"/>
    <col min="2059" max="2059" width="10.7265625" style="796" customWidth="1"/>
    <col min="2060" max="2060" width="12.26953125" style="796" customWidth="1"/>
    <col min="2061" max="2062" width="10.7265625" style="796" customWidth="1"/>
    <col min="2063" max="2063" width="13.26953125" style="796" customWidth="1"/>
    <col min="2064" max="2064" width="11.453125" style="796"/>
    <col min="2065" max="2065" width="7.26953125" style="796" customWidth="1"/>
    <col min="2066" max="2304" width="11.453125" style="796"/>
    <col min="2305" max="2305" width="11.7265625" style="796" customWidth="1"/>
    <col min="2306" max="2306" width="15" style="796" customWidth="1"/>
    <col min="2307" max="2307" width="17.26953125" style="796" customWidth="1"/>
    <col min="2308" max="2308" width="6.54296875" style="796" customWidth="1"/>
    <col min="2309" max="2309" width="5.54296875" style="796" customWidth="1"/>
    <col min="2310" max="2310" width="18.54296875" style="796" customWidth="1"/>
    <col min="2311" max="2311" width="70.453125" style="796" customWidth="1"/>
    <col min="2312" max="2312" width="16.26953125" style="796" customWidth="1"/>
    <col min="2313" max="2313" width="9.26953125" style="796" customWidth="1"/>
    <col min="2314" max="2314" width="7.26953125" style="796" customWidth="1"/>
    <col min="2315" max="2315" width="10.7265625" style="796" customWidth="1"/>
    <col min="2316" max="2316" width="12.26953125" style="796" customWidth="1"/>
    <col min="2317" max="2318" width="10.7265625" style="796" customWidth="1"/>
    <col min="2319" max="2319" width="13.26953125" style="796" customWidth="1"/>
    <col min="2320" max="2320" width="11.453125" style="796"/>
    <col min="2321" max="2321" width="7.26953125" style="796" customWidth="1"/>
    <col min="2322" max="2560" width="11.453125" style="796"/>
    <col min="2561" max="2561" width="11.7265625" style="796" customWidth="1"/>
    <col min="2562" max="2562" width="15" style="796" customWidth="1"/>
    <col min="2563" max="2563" width="17.26953125" style="796" customWidth="1"/>
    <col min="2564" max="2564" width="6.54296875" style="796" customWidth="1"/>
    <col min="2565" max="2565" width="5.54296875" style="796" customWidth="1"/>
    <col min="2566" max="2566" width="18.54296875" style="796" customWidth="1"/>
    <col min="2567" max="2567" width="70.453125" style="796" customWidth="1"/>
    <col min="2568" max="2568" width="16.26953125" style="796" customWidth="1"/>
    <col min="2569" max="2569" width="9.26953125" style="796" customWidth="1"/>
    <col min="2570" max="2570" width="7.26953125" style="796" customWidth="1"/>
    <col min="2571" max="2571" width="10.7265625" style="796" customWidth="1"/>
    <col min="2572" max="2572" width="12.26953125" style="796" customWidth="1"/>
    <col min="2573" max="2574" width="10.7265625" style="796" customWidth="1"/>
    <col min="2575" max="2575" width="13.26953125" style="796" customWidth="1"/>
    <col min="2576" max="2576" width="11.453125" style="796"/>
    <col min="2577" max="2577" width="7.26953125" style="796" customWidth="1"/>
    <col min="2578" max="2816" width="11.453125" style="796"/>
    <col min="2817" max="2817" width="11.7265625" style="796" customWidth="1"/>
    <col min="2818" max="2818" width="15" style="796" customWidth="1"/>
    <col min="2819" max="2819" width="17.26953125" style="796" customWidth="1"/>
    <col min="2820" max="2820" width="6.54296875" style="796" customWidth="1"/>
    <col min="2821" max="2821" width="5.54296875" style="796" customWidth="1"/>
    <col min="2822" max="2822" width="18.54296875" style="796" customWidth="1"/>
    <col min="2823" max="2823" width="70.453125" style="796" customWidth="1"/>
    <col min="2824" max="2824" width="16.26953125" style="796" customWidth="1"/>
    <col min="2825" max="2825" width="9.26953125" style="796" customWidth="1"/>
    <col min="2826" max="2826" width="7.26953125" style="796" customWidth="1"/>
    <col min="2827" max="2827" width="10.7265625" style="796" customWidth="1"/>
    <col min="2828" max="2828" width="12.26953125" style="796" customWidth="1"/>
    <col min="2829" max="2830" width="10.7265625" style="796" customWidth="1"/>
    <col min="2831" max="2831" width="13.26953125" style="796" customWidth="1"/>
    <col min="2832" max="2832" width="11.453125" style="796"/>
    <col min="2833" max="2833" width="7.26953125" style="796" customWidth="1"/>
    <col min="2834" max="3072" width="11.453125" style="796"/>
    <col min="3073" max="3073" width="11.7265625" style="796" customWidth="1"/>
    <col min="3074" max="3074" width="15" style="796" customWidth="1"/>
    <col min="3075" max="3075" width="17.26953125" style="796" customWidth="1"/>
    <col min="3076" max="3076" width="6.54296875" style="796" customWidth="1"/>
    <col min="3077" max="3077" width="5.54296875" style="796" customWidth="1"/>
    <col min="3078" max="3078" width="18.54296875" style="796" customWidth="1"/>
    <col min="3079" max="3079" width="70.453125" style="796" customWidth="1"/>
    <col min="3080" max="3080" width="16.26953125" style="796" customWidth="1"/>
    <col min="3081" max="3081" width="9.26953125" style="796" customWidth="1"/>
    <col min="3082" max="3082" width="7.26953125" style="796" customWidth="1"/>
    <col min="3083" max="3083" width="10.7265625" style="796" customWidth="1"/>
    <col min="3084" max="3084" width="12.26953125" style="796" customWidth="1"/>
    <col min="3085" max="3086" width="10.7265625" style="796" customWidth="1"/>
    <col min="3087" max="3087" width="13.26953125" style="796" customWidth="1"/>
    <col min="3088" max="3088" width="11.453125" style="796"/>
    <col min="3089" max="3089" width="7.26953125" style="796" customWidth="1"/>
    <col min="3090" max="3328" width="11.453125" style="796"/>
    <col min="3329" max="3329" width="11.7265625" style="796" customWidth="1"/>
    <col min="3330" max="3330" width="15" style="796" customWidth="1"/>
    <col min="3331" max="3331" width="17.26953125" style="796" customWidth="1"/>
    <col min="3332" max="3332" width="6.54296875" style="796" customWidth="1"/>
    <col min="3333" max="3333" width="5.54296875" style="796" customWidth="1"/>
    <col min="3334" max="3334" width="18.54296875" style="796" customWidth="1"/>
    <col min="3335" max="3335" width="70.453125" style="796" customWidth="1"/>
    <col min="3336" max="3336" width="16.26953125" style="796" customWidth="1"/>
    <col min="3337" max="3337" width="9.26953125" style="796" customWidth="1"/>
    <col min="3338" max="3338" width="7.26953125" style="796" customWidth="1"/>
    <col min="3339" max="3339" width="10.7265625" style="796" customWidth="1"/>
    <col min="3340" max="3340" width="12.26953125" style="796" customWidth="1"/>
    <col min="3341" max="3342" width="10.7265625" style="796" customWidth="1"/>
    <col min="3343" max="3343" width="13.26953125" style="796" customWidth="1"/>
    <col min="3344" max="3344" width="11.453125" style="796"/>
    <col min="3345" max="3345" width="7.26953125" style="796" customWidth="1"/>
    <col min="3346" max="3584" width="11.453125" style="796"/>
    <col min="3585" max="3585" width="11.7265625" style="796" customWidth="1"/>
    <col min="3586" max="3586" width="15" style="796" customWidth="1"/>
    <col min="3587" max="3587" width="17.26953125" style="796" customWidth="1"/>
    <col min="3588" max="3588" width="6.54296875" style="796" customWidth="1"/>
    <col min="3589" max="3589" width="5.54296875" style="796" customWidth="1"/>
    <col min="3590" max="3590" width="18.54296875" style="796" customWidth="1"/>
    <col min="3591" max="3591" width="70.453125" style="796" customWidth="1"/>
    <col min="3592" max="3592" width="16.26953125" style="796" customWidth="1"/>
    <col min="3593" max="3593" width="9.26953125" style="796" customWidth="1"/>
    <col min="3594" max="3594" width="7.26953125" style="796" customWidth="1"/>
    <col min="3595" max="3595" width="10.7265625" style="796" customWidth="1"/>
    <col min="3596" max="3596" width="12.26953125" style="796" customWidth="1"/>
    <col min="3597" max="3598" width="10.7265625" style="796" customWidth="1"/>
    <col min="3599" max="3599" width="13.26953125" style="796" customWidth="1"/>
    <col min="3600" max="3600" width="11.453125" style="796"/>
    <col min="3601" max="3601" width="7.26953125" style="796" customWidth="1"/>
    <col min="3602" max="3840" width="11.453125" style="796"/>
    <col min="3841" max="3841" width="11.7265625" style="796" customWidth="1"/>
    <col min="3842" max="3842" width="15" style="796" customWidth="1"/>
    <col min="3843" max="3843" width="17.26953125" style="796" customWidth="1"/>
    <col min="3844" max="3844" width="6.54296875" style="796" customWidth="1"/>
    <col min="3845" max="3845" width="5.54296875" style="796" customWidth="1"/>
    <col min="3846" max="3846" width="18.54296875" style="796" customWidth="1"/>
    <col min="3847" max="3847" width="70.453125" style="796" customWidth="1"/>
    <col min="3848" max="3848" width="16.26953125" style="796" customWidth="1"/>
    <col min="3849" max="3849" width="9.26953125" style="796" customWidth="1"/>
    <col min="3850" max="3850" width="7.26953125" style="796" customWidth="1"/>
    <col min="3851" max="3851" width="10.7265625" style="796" customWidth="1"/>
    <col min="3852" max="3852" width="12.26953125" style="796" customWidth="1"/>
    <col min="3853" max="3854" width="10.7265625" style="796" customWidth="1"/>
    <col min="3855" max="3855" width="13.26953125" style="796" customWidth="1"/>
    <col min="3856" max="3856" width="11.453125" style="796"/>
    <col min="3857" max="3857" width="7.26953125" style="796" customWidth="1"/>
    <col min="3858" max="4096" width="11.453125" style="796"/>
    <col min="4097" max="4097" width="11.7265625" style="796" customWidth="1"/>
    <col min="4098" max="4098" width="15" style="796" customWidth="1"/>
    <col min="4099" max="4099" width="17.26953125" style="796" customWidth="1"/>
    <col min="4100" max="4100" width="6.54296875" style="796" customWidth="1"/>
    <col min="4101" max="4101" width="5.54296875" style="796" customWidth="1"/>
    <col min="4102" max="4102" width="18.54296875" style="796" customWidth="1"/>
    <col min="4103" max="4103" width="70.453125" style="796" customWidth="1"/>
    <col min="4104" max="4104" width="16.26953125" style="796" customWidth="1"/>
    <col min="4105" max="4105" width="9.26953125" style="796" customWidth="1"/>
    <col min="4106" max="4106" width="7.26953125" style="796" customWidth="1"/>
    <col min="4107" max="4107" width="10.7265625" style="796" customWidth="1"/>
    <col min="4108" max="4108" width="12.26953125" style="796" customWidth="1"/>
    <col min="4109" max="4110" width="10.7265625" style="796" customWidth="1"/>
    <col min="4111" max="4111" width="13.26953125" style="796" customWidth="1"/>
    <col min="4112" max="4112" width="11.453125" style="796"/>
    <col min="4113" max="4113" width="7.26953125" style="796" customWidth="1"/>
    <col min="4114" max="4352" width="11.453125" style="796"/>
    <col min="4353" max="4353" width="11.7265625" style="796" customWidth="1"/>
    <col min="4354" max="4354" width="15" style="796" customWidth="1"/>
    <col min="4355" max="4355" width="17.26953125" style="796" customWidth="1"/>
    <col min="4356" max="4356" width="6.54296875" style="796" customWidth="1"/>
    <col min="4357" max="4357" width="5.54296875" style="796" customWidth="1"/>
    <col min="4358" max="4358" width="18.54296875" style="796" customWidth="1"/>
    <col min="4359" max="4359" width="70.453125" style="796" customWidth="1"/>
    <col min="4360" max="4360" width="16.26953125" style="796" customWidth="1"/>
    <col min="4361" max="4361" width="9.26953125" style="796" customWidth="1"/>
    <col min="4362" max="4362" width="7.26953125" style="796" customWidth="1"/>
    <col min="4363" max="4363" width="10.7265625" style="796" customWidth="1"/>
    <col min="4364" max="4364" width="12.26953125" style="796" customWidth="1"/>
    <col min="4365" max="4366" width="10.7265625" style="796" customWidth="1"/>
    <col min="4367" max="4367" width="13.26953125" style="796" customWidth="1"/>
    <col min="4368" max="4368" width="11.453125" style="796"/>
    <col min="4369" max="4369" width="7.26953125" style="796" customWidth="1"/>
    <col min="4370" max="4608" width="11.453125" style="796"/>
    <col min="4609" max="4609" width="11.7265625" style="796" customWidth="1"/>
    <col min="4610" max="4610" width="15" style="796" customWidth="1"/>
    <col min="4611" max="4611" width="17.26953125" style="796" customWidth="1"/>
    <col min="4612" max="4612" width="6.54296875" style="796" customWidth="1"/>
    <col min="4613" max="4613" width="5.54296875" style="796" customWidth="1"/>
    <col min="4614" max="4614" width="18.54296875" style="796" customWidth="1"/>
    <col min="4615" max="4615" width="70.453125" style="796" customWidth="1"/>
    <col min="4616" max="4616" width="16.26953125" style="796" customWidth="1"/>
    <col min="4617" max="4617" width="9.26953125" style="796" customWidth="1"/>
    <col min="4618" max="4618" width="7.26953125" style="796" customWidth="1"/>
    <col min="4619" max="4619" width="10.7265625" style="796" customWidth="1"/>
    <col min="4620" max="4620" width="12.26953125" style="796" customWidth="1"/>
    <col min="4621" max="4622" width="10.7265625" style="796" customWidth="1"/>
    <col min="4623" max="4623" width="13.26953125" style="796" customWidth="1"/>
    <col min="4624" max="4624" width="11.453125" style="796"/>
    <col min="4625" max="4625" width="7.26953125" style="796" customWidth="1"/>
    <col min="4626" max="4864" width="11.453125" style="796"/>
    <col min="4865" max="4865" width="11.7265625" style="796" customWidth="1"/>
    <col min="4866" max="4866" width="15" style="796" customWidth="1"/>
    <col min="4867" max="4867" width="17.26953125" style="796" customWidth="1"/>
    <col min="4868" max="4868" width="6.54296875" style="796" customWidth="1"/>
    <col min="4869" max="4869" width="5.54296875" style="796" customWidth="1"/>
    <col min="4870" max="4870" width="18.54296875" style="796" customWidth="1"/>
    <col min="4871" max="4871" width="70.453125" style="796" customWidth="1"/>
    <col min="4872" max="4872" width="16.26953125" style="796" customWidth="1"/>
    <col min="4873" max="4873" width="9.26953125" style="796" customWidth="1"/>
    <col min="4874" max="4874" width="7.26953125" style="796" customWidth="1"/>
    <col min="4875" max="4875" width="10.7265625" style="796" customWidth="1"/>
    <col min="4876" max="4876" width="12.26953125" style="796" customWidth="1"/>
    <col min="4877" max="4878" width="10.7265625" style="796" customWidth="1"/>
    <col min="4879" max="4879" width="13.26953125" style="796" customWidth="1"/>
    <col min="4880" max="4880" width="11.453125" style="796"/>
    <col min="4881" max="4881" width="7.26953125" style="796" customWidth="1"/>
    <col min="4882" max="5120" width="11.453125" style="796"/>
    <col min="5121" max="5121" width="11.7265625" style="796" customWidth="1"/>
    <col min="5122" max="5122" width="15" style="796" customWidth="1"/>
    <col min="5123" max="5123" width="17.26953125" style="796" customWidth="1"/>
    <col min="5124" max="5124" width="6.54296875" style="796" customWidth="1"/>
    <col min="5125" max="5125" width="5.54296875" style="796" customWidth="1"/>
    <col min="5126" max="5126" width="18.54296875" style="796" customWidth="1"/>
    <col min="5127" max="5127" width="70.453125" style="796" customWidth="1"/>
    <col min="5128" max="5128" width="16.26953125" style="796" customWidth="1"/>
    <col min="5129" max="5129" width="9.26953125" style="796" customWidth="1"/>
    <col min="5130" max="5130" width="7.26953125" style="796" customWidth="1"/>
    <col min="5131" max="5131" width="10.7265625" style="796" customWidth="1"/>
    <col min="5132" max="5132" width="12.26953125" style="796" customWidth="1"/>
    <col min="5133" max="5134" width="10.7265625" style="796" customWidth="1"/>
    <col min="5135" max="5135" width="13.26953125" style="796" customWidth="1"/>
    <col min="5136" max="5136" width="11.453125" style="796"/>
    <col min="5137" max="5137" width="7.26953125" style="796" customWidth="1"/>
    <col min="5138" max="5376" width="11.453125" style="796"/>
    <col min="5377" max="5377" width="11.7265625" style="796" customWidth="1"/>
    <col min="5378" max="5378" width="15" style="796" customWidth="1"/>
    <col min="5379" max="5379" width="17.26953125" style="796" customWidth="1"/>
    <col min="5380" max="5380" width="6.54296875" style="796" customWidth="1"/>
    <col min="5381" max="5381" width="5.54296875" style="796" customWidth="1"/>
    <col min="5382" max="5382" width="18.54296875" style="796" customWidth="1"/>
    <col min="5383" max="5383" width="70.453125" style="796" customWidth="1"/>
    <col min="5384" max="5384" width="16.26953125" style="796" customWidth="1"/>
    <col min="5385" max="5385" width="9.26953125" style="796" customWidth="1"/>
    <col min="5386" max="5386" width="7.26953125" style="796" customWidth="1"/>
    <col min="5387" max="5387" width="10.7265625" style="796" customWidth="1"/>
    <col min="5388" max="5388" width="12.26953125" style="796" customWidth="1"/>
    <col min="5389" max="5390" width="10.7265625" style="796" customWidth="1"/>
    <col min="5391" max="5391" width="13.26953125" style="796" customWidth="1"/>
    <col min="5392" max="5392" width="11.453125" style="796"/>
    <col min="5393" max="5393" width="7.26953125" style="796" customWidth="1"/>
    <col min="5394" max="5632" width="11.453125" style="796"/>
    <col min="5633" max="5633" width="11.7265625" style="796" customWidth="1"/>
    <col min="5634" max="5634" width="15" style="796" customWidth="1"/>
    <col min="5635" max="5635" width="17.26953125" style="796" customWidth="1"/>
    <col min="5636" max="5636" width="6.54296875" style="796" customWidth="1"/>
    <col min="5637" max="5637" width="5.54296875" style="796" customWidth="1"/>
    <col min="5638" max="5638" width="18.54296875" style="796" customWidth="1"/>
    <col min="5639" max="5639" width="70.453125" style="796" customWidth="1"/>
    <col min="5640" max="5640" width="16.26953125" style="796" customWidth="1"/>
    <col min="5641" max="5641" width="9.26953125" style="796" customWidth="1"/>
    <col min="5642" max="5642" width="7.26953125" style="796" customWidth="1"/>
    <col min="5643" max="5643" width="10.7265625" style="796" customWidth="1"/>
    <col min="5644" max="5644" width="12.26953125" style="796" customWidth="1"/>
    <col min="5645" max="5646" width="10.7265625" style="796" customWidth="1"/>
    <col min="5647" max="5647" width="13.26953125" style="796" customWidth="1"/>
    <col min="5648" max="5648" width="11.453125" style="796"/>
    <col min="5649" max="5649" width="7.26953125" style="796" customWidth="1"/>
    <col min="5650" max="5888" width="11.453125" style="796"/>
    <col min="5889" max="5889" width="11.7265625" style="796" customWidth="1"/>
    <col min="5890" max="5890" width="15" style="796" customWidth="1"/>
    <col min="5891" max="5891" width="17.26953125" style="796" customWidth="1"/>
    <col min="5892" max="5892" width="6.54296875" style="796" customWidth="1"/>
    <col min="5893" max="5893" width="5.54296875" style="796" customWidth="1"/>
    <col min="5894" max="5894" width="18.54296875" style="796" customWidth="1"/>
    <col min="5895" max="5895" width="70.453125" style="796" customWidth="1"/>
    <col min="5896" max="5896" width="16.26953125" style="796" customWidth="1"/>
    <col min="5897" max="5897" width="9.26953125" style="796" customWidth="1"/>
    <col min="5898" max="5898" width="7.26953125" style="796" customWidth="1"/>
    <col min="5899" max="5899" width="10.7265625" style="796" customWidth="1"/>
    <col min="5900" max="5900" width="12.26953125" style="796" customWidth="1"/>
    <col min="5901" max="5902" width="10.7265625" style="796" customWidth="1"/>
    <col min="5903" max="5903" width="13.26953125" style="796" customWidth="1"/>
    <col min="5904" max="5904" width="11.453125" style="796"/>
    <col min="5905" max="5905" width="7.26953125" style="796" customWidth="1"/>
    <col min="5906" max="6144" width="11.453125" style="796"/>
    <col min="6145" max="6145" width="11.7265625" style="796" customWidth="1"/>
    <col min="6146" max="6146" width="15" style="796" customWidth="1"/>
    <col min="6147" max="6147" width="17.26953125" style="796" customWidth="1"/>
    <col min="6148" max="6148" width="6.54296875" style="796" customWidth="1"/>
    <col min="6149" max="6149" width="5.54296875" style="796" customWidth="1"/>
    <col min="6150" max="6150" width="18.54296875" style="796" customWidth="1"/>
    <col min="6151" max="6151" width="70.453125" style="796" customWidth="1"/>
    <col min="6152" max="6152" width="16.26953125" style="796" customWidth="1"/>
    <col min="6153" max="6153" width="9.26953125" style="796" customWidth="1"/>
    <col min="6154" max="6154" width="7.26953125" style="796" customWidth="1"/>
    <col min="6155" max="6155" width="10.7265625" style="796" customWidth="1"/>
    <col min="6156" max="6156" width="12.26953125" style="796" customWidth="1"/>
    <col min="6157" max="6158" width="10.7265625" style="796" customWidth="1"/>
    <col min="6159" max="6159" width="13.26953125" style="796" customWidth="1"/>
    <col min="6160" max="6160" width="11.453125" style="796"/>
    <col min="6161" max="6161" width="7.26953125" style="796" customWidth="1"/>
    <col min="6162" max="6400" width="11.453125" style="796"/>
    <col min="6401" max="6401" width="11.7265625" style="796" customWidth="1"/>
    <col min="6402" max="6402" width="15" style="796" customWidth="1"/>
    <col min="6403" max="6403" width="17.26953125" style="796" customWidth="1"/>
    <col min="6404" max="6404" width="6.54296875" style="796" customWidth="1"/>
    <col min="6405" max="6405" width="5.54296875" style="796" customWidth="1"/>
    <col min="6406" max="6406" width="18.54296875" style="796" customWidth="1"/>
    <col min="6407" max="6407" width="70.453125" style="796" customWidth="1"/>
    <col min="6408" max="6408" width="16.26953125" style="796" customWidth="1"/>
    <col min="6409" max="6409" width="9.26953125" style="796" customWidth="1"/>
    <col min="6410" max="6410" width="7.26953125" style="796" customWidth="1"/>
    <col min="6411" max="6411" width="10.7265625" style="796" customWidth="1"/>
    <col min="6412" max="6412" width="12.26953125" style="796" customWidth="1"/>
    <col min="6413" max="6414" width="10.7265625" style="796" customWidth="1"/>
    <col min="6415" max="6415" width="13.26953125" style="796" customWidth="1"/>
    <col min="6416" max="6416" width="11.453125" style="796"/>
    <col min="6417" max="6417" width="7.26953125" style="796" customWidth="1"/>
    <col min="6418" max="6656" width="11.453125" style="796"/>
    <col min="6657" max="6657" width="11.7265625" style="796" customWidth="1"/>
    <col min="6658" max="6658" width="15" style="796" customWidth="1"/>
    <col min="6659" max="6659" width="17.26953125" style="796" customWidth="1"/>
    <col min="6660" max="6660" width="6.54296875" style="796" customWidth="1"/>
    <col min="6661" max="6661" width="5.54296875" style="796" customWidth="1"/>
    <col min="6662" max="6662" width="18.54296875" style="796" customWidth="1"/>
    <col min="6663" max="6663" width="70.453125" style="796" customWidth="1"/>
    <col min="6664" max="6664" width="16.26953125" style="796" customWidth="1"/>
    <col min="6665" max="6665" width="9.26953125" style="796" customWidth="1"/>
    <col min="6666" max="6666" width="7.26953125" style="796" customWidth="1"/>
    <col min="6667" max="6667" width="10.7265625" style="796" customWidth="1"/>
    <col min="6668" max="6668" width="12.26953125" style="796" customWidth="1"/>
    <col min="6669" max="6670" width="10.7265625" style="796" customWidth="1"/>
    <col min="6671" max="6671" width="13.26953125" style="796" customWidth="1"/>
    <col min="6672" max="6672" width="11.453125" style="796"/>
    <col min="6673" max="6673" width="7.26953125" style="796" customWidth="1"/>
    <col min="6674" max="6912" width="11.453125" style="796"/>
    <col min="6913" max="6913" width="11.7265625" style="796" customWidth="1"/>
    <col min="6914" max="6914" width="15" style="796" customWidth="1"/>
    <col min="6915" max="6915" width="17.26953125" style="796" customWidth="1"/>
    <col min="6916" max="6916" width="6.54296875" style="796" customWidth="1"/>
    <col min="6917" max="6917" width="5.54296875" style="796" customWidth="1"/>
    <col min="6918" max="6918" width="18.54296875" style="796" customWidth="1"/>
    <col min="6919" max="6919" width="70.453125" style="796" customWidth="1"/>
    <col min="6920" max="6920" width="16.26953125" style="796" customWidth="1"/>
    <col min="6921" max="6921" width="9.26953125" style="796" customWidth="1"/>
    <col min="6922" max="6922" width="7.26953125" style="796" customWidth="1"/>
    <col min="6923" max="6923" width="10.7265625" style="796" customWidth="1"/>
    <col min="6924" max="6924" width="12.26953125" style="796" customWidth="1"/>
    <col min="6925" max="6926" width="10.7265625" style="796" customWidth="1"/>
    <col min="6927" max="6927" width="13.26953125" style="796" customWidth="1"/>
    <col min="6928" max="6928" width="11.453125" style="796"/>
    <col min="6929" max="6929" width="7.26953125" style="796" customWidth="1"/>
    <col min="6930" max="7168" width="11.453125" style="796"/>
    <col min="7169" max="7169" width="11.7265625" style="796" customWidth="1"/>
    <col min="7170" max="7170" width="15" style="796" customWidth="1"/>
    <col min="7171" max="7171" width="17.26953125" style="796" customWidth="1"/>
    <col min="7172" max="7172" width="6.54296875" style="796" customWidth="1"/>
    <col min="7173" max="7173" width="5.54296875" style="796" customWidth="1"/>
    <col min="7174" max="7174" width="18.54296875" style="796" customWidth="1"/>
    <col min="7175" max="7175" width="70.453125" style="796" customWidth="1"/>
    <col min="7176" max="7176" width="16.26953125" style="796" customWidth="1"/>
    <col min="7177" max="7177" width="9.26953125" style="796" customWidth="1"/>
    <col min="7178" max="7178" width="7.26953125" style="796" customWidth="1"/>
    <col min="7179" max="7179" width="10.7265625" style="796" customWidth="1"/>
    <col min="7180" max="7180" width="12.26953125" style="796" customWidth="1"/>
    <col min="7181" max="7182" width="10.7265625" style="796" customWidth="1"/>
    <col min="7183" max="7183" width="13.26953125" style="796" customWidth="1"/>
    <col min="7184" max="7184" width="11.453125" style="796"/>
    <col min="7185" max="7185" width="7.26953125" style="796" customWidth="1"/>
    <col min="7186" max="7424" width="11.453125" style="796"/>
    <col min="7425" max="7425" width="11.7265625" style="796" customWidth="1"/>
    <col min="7426" max="7426" width="15" style="796" customWidth="1"/>
    <col min="7427" max="7427" width="17.26953125" style="796" customWidth="1"/>
    <col min="7428" max="7428" width="6.54296875" style="796" customWidth="1"/>
    <col min="7429" max="7429" width="5.54296875" style="796" customWidth="1"/>
    <col min="7430" max="7430" width="18.54296875" style="796" customWidth="1"/>
    <col min="7431" max="7431" width="70.453125" style="796" customWidth="1"/>
    <col min="7432" max="7432" width="16.26953125" style="796" customWidth="1"/>
    <col min="7433" max="7433" width="9.26953125" style="796" customWidth="1"/>
    <col min="7434" max="7434" width="7.26953125" style="796" customWidth="1"/>
    <col min="7435" max="7435" width="10.7265625" style="796" customWidth="1"/>
    <col min="7436" max="7436" width="12.26953125" style="796" customWidth="1"/>
    <col min="7437" max="7438" width="10.7265625" style="796" customWidth="1"/>
    <col min="7439" max="7439" width="13.26953125" style="796" customWidth="1"/>
    <col min="7440" max="7440" width="11.453125" style="796"/>
    <col min="7441" max="7441" width="7.26953125" style="796" customWidth="1"/>
    <col min="7442" max="7680" width="11.453125" style="796"/>
    <col min="7681" max="7681" width="11.7265625" style="796" customWidth="1"/>
    <col min="7682" max="7682" width="15" style="796" customWidth="1"/>
    <col min="7683" max="7683" width="17.26953125" style="796" customWidth="1"/>
    <col min="7684" max="7684" width="6.54296875" style="796" customWidth="1"/>
    <col min="7685" max="7685" width="5.54296875" style="796" customWidth="1"/>
    <col min="7686" max="7686" width="18.54296875" style="796" customWidth="1"/>
    <col min="7687" max="7687" width="70.453125" style="796" customWidth="1"/>
    <col min="7688" max="7688" width="16.26953125" style="796" customWidth="1"/>
    <col min="7689" max="7689" width="9.26953125" style="796" customWidth="1"/>
    <col min="7690" max="7690" width="7.26953125" style="796" customWidth="1"/>
    <col min="7691" max="7691" width="10.7265625" style="796" customWidth="1"/>
    <col min="7692" max="7692" width="12.26953125" style="796" customWidth="1"/>
    <col min="7693" max="7694" width="10.7265625" style="796" customWidth="1"/>
    <col min="7695" max="7695" width="13.26953125" style="796" customWidth="1"/>
    <col min="7696" max="7696" width="11.453125" style="796"/>
    <col min="7697" max="7697" width="7.26953125" style="796" customWidth="1"/>
    <col min="7698" max="7936" width="11.453125" style="796"/>
    <col min="7937" max="7937" width="11.7265625" style="796" customWidth="1"/>
    <col min="7938" max="7938" width="15" style="796" customWidth="1"/>
    <col min="7939" max="7939" width="17.26953125" style="796" customWidth="1"/>
    <col min="7940" max="7940" width="6.54296875" style="796" customWidth="1"/>
    <col min="7941" max="7941" width="5.54296875" style="796" customWidth="1"/>
    <col min="7942" max="7942" width="18.54296875" style="796" customWidth="1"/>
    <col min="7943" max="7943" width="70.453125" style="796" customWidth="1"/>
    <col min="7944" max="7944" width="16.26953125" style="796" customWidth="1"/>
    <col min="7945" max="7945" width="9.26953125" style="796" customWidth="1"/>
    <col min="7946" max="7946" width="7.26953125" style="796" customWidth="1"/>
    <col min="7947" max="7947" width="10.7265625" style="796" customWidth="1"/>
    <col min="7948" max="7948" width="12.26953125" style="796" customWidth="1"/>
    <col min="7949" max="7950" width="10.7265625" style="796" customWidth="1"/>
    <col min="7951" max="7951" width="13.26953125" style="796" customWidth="1"/>
    <col min="7952" max="7952" width="11.453125" style="796"/>
    <col min="7953" max="7953" width="7.26953125" style="796" customWidth="1"/>
    <col min="7954" max="8192" width="11.453125" style="796"/>
    <col min="8193" max="8193" width="11.7265625" style="796" customWidth="1"/>
    <col min="8194" max="8194" width="15" style="796" customWidth="1"/>
    <col min="8195" max="8195" width="17.26953125" style="796" customWidth="1"/>
    <col min="8196" max="8196" width="6.54296875" style="796" customWidth="1"/>
    <col min="8197" max="8197" width="5.54296875" style="796" customWidth="1"/>
    <col min="8198" max="8198" width="18.54296875" style="796" customWidth="1"/>
    <col min="8199" max="8199" width="70.453125" style="796" customWidth="1"/>
    <col min="8200" max="8200" width="16.26953125" style="796" customWidth="1"/>
    <col min="8201" max="8201" width="9.26953125" style="796" customWidth="1"/>
    <col min="8202" max="8202" width="7.26953125" style="796" customWidth="1"/>
    <col min="8203" max="8203" width="10.7265625" style="796" customWidth="1"/>
    <col min="8204" max="8204" width="12.26953125" style="796" customWidth="1"/>
    <col min="8205" max="8206" width="10.7265625" style="796" customWidth="1"/>
    <col min="8207" max="8207" width="13.26953125" style="796" customWidth="1"/>
    <col min="8208" max="8208" width="11.453125" style="796"/>
    <col min="8209" max="8209" width="7.26953125" style="796" customWidth="1"/>
    <col min="8210" max="8448" width="11.453125" style="796"/>
    <col min="8449" max="8449" width="11.7265625" style="796" customWidth="1"/>
    <col min="8450" max="8450" width="15" style="796" customWidth="1"/>
    <col min="8451" max="8451" width="17.26953125" style="796" customWidth="1"/>
    <col min="8452" max="8452" width="6.54296875" style="796" customWidth="1"/>
    <col min="8453" max="8453" width="5.54296875" style="796" customWidth="1"/>
    <col min="8454" max="8454" width="18.54296875" style="796" customWidth="1"/>
    <col min="8455" max="8455" width="70.453125" style="796" customWidth="1"/>
    <col min="8456" max="8456" width="16.26953125" style="796" customWidth="1"/>
    <col min="8457" max="8457" width="9.26953125" style="796" customWidth="1"/>
    <col min="8458" max="8458" width="7.26953125" style="796" customWidth="1"/>
    <col min="8459" max="8459" width="10.7265625" style="796" customWidth="1"/>
    <col min="8460" max="8460" width="12.26953125" style="796" customWidth="1"/>
    <col min="8461" max="8462" width="10.7265625" style="796" customWidth="1"/>
    <col min="8463" max="8463" width="13.26953125" style="796" customWidth="1"/>
    <col min="8464" max="8464" width="11.453125" style="796"/>
    <col min="8465" max="8465" width="7.26953125" style="796" customWidth="1"/>
    <col min="8466" max="8704" width="11.453125" style="796"/>
    <col min="8705" max="8705" width="11.7265625" style="796" customWidth="1"/>
    <col min="8706" max="8706" width="15" style="796" customWidth="1"/>
    <col min="8707" max="8707" width="17.26953125" style="796" customWidth="1"/>
    <col min="8708" max="8708" width="6.54296875" style="796" customWidth="1"/>
    <col min="8709" max="8709" width="5.54296875" style="796" customWidth="1"/>
    <col min="8710" max="8710" width="18.54296875" style="796" customWidth="1"/>
    <col min="8711" max="8711" width="70.453125" style="796" customWidth="1"/>
    <col min="8712" max="8712" width="16.26953125" style="796" customWidth="1"/>
    <col min="8713" max="8713" width="9.26953125" style="796" customWidth="1"/>
    <col min="8714" max="8714" width="7.26953125" style="796" customWidth="1"/>
    <col min="8715" max="8715" width="10.7265625" style="796" customWidth="1"/>
    <col min="8716" max="8716" width="12.26953125" style="796" customWidth="1"/>
    <col min="8717" max="8718" width="10.7265625" style="796" customWidth="1"/>
    <col min="8719" max="8719" width="13.26953125" style="796" customWidth="1"/>
    <col min="8720" max="8720" width="11.453125" style="796"/>
    <col min="8721" max="8721" width="7.26953125" style="796" customWidth="1"/>
    <col min="8722" max="8960" width="11.453125" style="796"/>
    <col min="8961" max="8961" width="11.7265625" style="796" customWidth="1"/>
    <col min="8962" max="8962" width="15" style="796" customWidth="1"/>
    <col min="8963" max="8963" width="17.26953125" style="796" customWidth="1"/>
    <col min="8964" max="8964" width="6.54296875" style="796" customWidth="1"/>
    <col min="8965" max="8965" width="5.54296875" style="796" customWidth="1"/>
    <col min="8966" max="8966" width="18.54296875" style="796" customWidth="1"/>
    <col min="8967" max="8967" width="70.453125" style="796" customWidth="1"/>
    <col min="8968" max="8968" width="16.26953125" style="796" customWidth="1"/>
    <col min="8969" max="8969" width="9.26953125" style="796" customWidth="1"/>
    <col min="8970" max="8970" width="7.26953125" style="796" customWidth="1"/>
    <col min="8971" max="8971" width="10.7265625" style="796" customWidth="1"/>
    <col min="8972" max="8972" width="12.26953125" style="796" customWidth="1"/>
    <col min="8973" max="8974" width="10.7265625" style="796" customWidth="1"/>
    <col min="8975" max="8975" width="13.26953125" style="796" customWidth="1"/>
    <col min="8976" max="8976" width="11.453125" style="796"/>
    <col min="8977" max="8977" width="7.26953125" style="796" customWidth="1"/>
    <col min="8978" max="9216" width="11.453125" style="796"/>
    <col min="9217" max="9217" width="11.7265625" style="796" customWidth="1"/>
    <col min="9218" max="9218" width="15" style="796" customWidth="1"/>
    <col min="9219" max="9219" width="17.26953125" style="796" customWidth="1"/>
    <col min="9220" max="9220" width="6.54296875" style="796" customWidth="1"/>
    <col min="9221" max="9221" width="5.54296875" style="796" customWidth="1"/>
    <col min="9222" max="9222" width="18.54296875" style="796" customWidth="1"/>
    <col min="9223" max="9223" width="70.453125" style="796" customWidth="1"/>
    <col min="9224" max="9224" width="16.26953125" style="796" customWidth="1"/>
    <col min="9225" max="9225" width="9.26953125" style="796" customWidth="1"/>
    <col min="9226" max="9226" width="7.26953125" style="796" customWidth="1"/>
    <col min="9227" max="9227" width="10.7265625" style="796" customWidth="1"/>
    <col min="9228" max="9228" width="12.26953125" style="796" customWidth="1"/>
    <col min="9229" max="9230" width="10.7265625" style="796" customWidth="1"/>
    <col min="9231" max="9231" width="13.26953125" style="796" customWidth="1"/>
    <col min="9232" max="9232" width="11.453125" style="796"/>
    <col min="9233" max="9233" width="7.26953125" style="796" customWidth="1"/>
    <col min="9234" max="9472" width="11.453125" style="796"/>
    <col min="9473" max="9473" width="11.7265625" style="796" customWidth="1"/>
    <col min="9474" max="9474" width="15" style="796" customWidth="1"/>
    <col min="9475" max="9475" width="17.26953125" style="796" customWidth="1"/>
    <col min="9476" max="9476" width="6.54296875" style="796" customWidth="1"/>
    <col min="9477" max="9477" width="5.54296875" style="796" customWidth="1"/>
    <col min="9478" max="9478" width="18.54296875" style="796" customWidth="1"/>
    <col min="9479" max="9479" width="70.453125" style="796" customWidth="1"/>
    <col min="9480" max="9480" width="16.26953125" style="796" customWidth="1"/>
    <col min="9481" max="9481" width="9.26953125" style="796" customWidth="1"/>
    <col min="9482" max="9482" width="7.26953125" style="796" customWidth="1"/>
    <col min="9483" max="9483" width="10.7265625" style="796" customWidth="1"/>
    <col min="9484" max="9484" width="12.26953125" style="796" customWidth="1"/>
    <col min="9485" max="9486" width="10.7265625" style="796" customWidth="1"/>
    <col min="9487" max="9487" width="13.26953125" style="796" customWidth="1"/>
    <col min="9488" max="9488" width="11.453125" style="796"/>
    <col min="9489" max="9489" width="7.26953125" style="796" customWidth="1"/>
    <col min="9490" max="9728" width="11.453125" style="796"/>
    <col min="9729" max="9729" width="11.7265625" style="796" customWidth="1"/>
    <col min="9730" max="9730" width="15" style="796" customWidth="1"/>
    <col min="9731" max="9731" width="17.26953125" style="796" customWidth="1"/>
    <col min="9732" max="9732" width="6.54296875" style="796" customWidth="1"/>
    <col min="9733" max="9733" width="5.54296875" style="796" customWidth="1"/>
    <col min="9734" max="9734" width="18.54296875" style="796" customWidth="1"/>
    <col min="9735" max="9735" width="70.453125" style="796" customWidth="1"/>
    <col min="9736" max="9736" width="16.26953125" style="796" customWidth="1"/>
    <col min="9737" max="9737" width="9.26953125" style="796" customWidth="1"/>
    <col min="9738" max="9738" width="7.26953125" style="796" customWidth="1"/>
    <col min="9739" max="9739" width="10.7265625" style="796" customWidth="1"/>
    <col min="9740" max="9740" width="12.26953125" style="796" customWidth="1"/>
    <col min="9741" max="9742" width="10.7265625" style="796" customWidth="1"/>
    <col min="9743" max="9743" width="13.26953125" style="796" customWidth="1"/>
    <col min="9744" max="9744" width="11.453125" style="796"/>
    <col min="9745" max="9745" width="7.26953125" style="796" customWidth="1"/>
    <col min="9746" max="9984" width="11.453125" style="796"/>
    <col min="9985" max="9985" width="11.7265625" style="796" customWidth="1"/>
    <col min="9986" max="9986" width="15" style="796" customWidth="1"/>
    <col min="9987" max="9987" width="17.26953125" style="796" customWidth="1"/>
    <col min="9988" max="9988" width="6.54296875" style="796" customWidth="1"/>
    <col min="9989" max="9989" width="5.54296875" style="796" customWidth="1"/>
    <col min="9990" max="9990" width="18.54296875" style="796" customWidth="1"/>
    <col min="9991" max="9991" width="70.453125" style="796" customWidth="1"/>
    <col min="9992" max="9992" width="16.26953125" style="796" customWidth="1"/>
    <col min="9993" max="9993" width="9.26953125" style="796" customWidth="1"/>
    <col min="9994" max="9994" width="7.26953125" style="796" customWidth="1"/>
    <col min="9995" max="9995" width="10.7265625" style="796" customWidth="1"/>
    <col min="9996" max="9996" width="12.26953125" style="796" customWidth="1"/>
    <col min="9997" max="9998" width="10.7265625" style="796" customWidth="1"/>
    <col min="9999" max="9999" width="13.26953125" style="796" customWidth="1"/>
    <col min="10000" max="10000" width="11.453125" style="796"/>
    <col min="10001" max="10001" width="7.26953125" style="796" customWidth="1"/>
    <col min="10002" max="10240" width="11.453125" style="796"/>
    <col min="10241" max="10241" width="11.7265625" style="796" customWidth="1"/>
    <col min="10242" max="10242" width="15" style="796" customWidth="1"/>
    <col min="10243" max="10243" width="17.26953125" style="796" customWidth="1"/>
    <col min="10244" max="10244" width="6.54296875" style="796" customWidth="1"/>
    <col min="10245" max="10245" width="5.54296875" style="796" customWidth="1"/>
    <col min="10246" max="10246" width="18.54296875" style="796" customWidth="1"/>
    <col min="10247" max="10247" width="70.453125" style="796" customWidth="1"/>
    <col min="10248" max="10248" width="16.26953125" style="796" customWidth="1"/>
    <col min="10249" max="10249" width="9.26953125" style="796" customWidth="1"/>
    <col min="10250" max="10250" width="7.26953125" style="796" customWidth="1"/>
    <col min="10251" max="10251" width="10.7265625" style="796" customWidth="1"/>
    <col min="10252" max="10252" width="12.26953125" style="796" customWidth="1"/>
    <col min="10253" max="10254" width="10.7265625" style="796" customWidth="1"/>
    <col min="10255" max="10255" width="13.26953125" style="796" customWidth="1"/>
    <col min="10256" max="10256" width="11.453125" style="796"/>
    <col min="10257" max="10257" width="7.26953125" style="796" customWidth="1"/>
    <col min="10258" max="10496" width="11.453125" style="796"/>
    <col min="10497" max="10497" width="11.7265625" style="796" customWidth="1"/>
    <col min="10498" max="10498" width="15" style="796" customWidth="1"/>
    <col min="10499" max="10499" width="17.26953125" style="796" customWidth="1"/>
    <col min="10500" max="10500" width="6.54296875" style="796" customWidth="1"/>
    <col min="10501" max="10501" width="5.54296875" style="796" customWidth="1"/>
    <col min="10502" max="10502" width="18.54296875" style="796" customWidth="1"/>
    <col min="10503" max="10503" width="70.453125" style="796" customWidth="1"/>
    <col min="10504" max="10504" width="16.26953125" style="796" customWidth="1"/>
    <col min="10505" max="10505" width="9.26953125" style="796" customWidth="1"/>
    <col min="10506" max="10506" width="7.26953125" style="796" customWidth="1"/>
    <col min="10507" max="10507" width="10.7265625" style="796" customWidth="1"/>
    <col min="10508" max="10508" width="12.26953125" style="796" customWidth="1"/>
    <col min="10509" max="10510" width="10.7265625" style="796" customWidth="1"/>
    <col min="10511" max="10511" width="13.26953125" style="796" customWidth="1"/>
    <col min="10512" max="10512" width="11.453125" style="796"/>
    <col min="10513" max="10513" width="7.26953125" style="796" customWidth="1"/>
    <col min="10514" max="10752" width="11.453125" style="796"/>
    <col min="10753" max="10753" width="11.7265625" style="796" customWidth="1"/>
    <col min="10754" max="10754" width="15" style="796" customWidth="1"/>
    <col min="10755" max="10755" width="17.26953125" style="796" customWidth="1"/>
    <col min="10756" max="10756" width="6.54296875" style="796" customWidth="1"/>
    <col min="10757" max="10757" width="5.54296875" style="796" customWidth="1"/>
    <col min="10758" max="10758" width="18.54296875" style="796" customWidth="1"/>
    <col min="10759" max="10759" width="70.453125" style="796" customWidth="1"/>
    <col min="10760" max="10760" width="16.26953125" style="796" customWidth="1"/>
    <col min="10761" max="10761" width="9.26953125" style="796" customWidth="1"/>
    <col min="10762" max="10762" width="7.26953125" style="796" customWidth="1"/>
    <col min="10763" max="10763" width="10.7265625" style="796" customWidth="1"/>
    <col min="10764" max="10764" width="12.26953125" style="796" customWidth="1"/>
    <col min="10765" max="10766" width="10.7265625" style="796" customWidth="1"/>
    <col min="10767" max="10767" width="13.26953125" style="796" customWidth="1"/>
    <col min="10768" max="10768" width="11.453125" style="796"/>
    <col min="10769" max="10769" width="7.26953125" style="796" customWidth="1"/>
    <col min="10770" max="11008" width="11.453125" style="796"/>
    <col min="11009" max="11009" width="11.7265625" style="796" customWidth="1"/>
    <col min="11010" max="11010" width="15" style="796" customWidth="1"/>
    <col min="11011" max="11011" width="17.26953125" style="796" customWidth="1"/>
    <col min="11012" max="11012" width="6.54296875" style="796" customWidth="1"/>
    <col min="11013" max="11013" width="5.54296875" style="796" customWidth="1"/>
    <col min="11014" max="11014" width="18.54296875" style="796" customWidth="1"/>
    <col min="11015" max="11015" width="70.453125" style="796" customWidth="1"/>
    <col min="11016" max="11016" width="16.26953125" style="796" customWidth="1"/>
    <col min="11017" max="11017" width="9.26953125" style="796" customWidth="1"/>
    <col min="11018" max="11018" width="7.26953125" style="796" customWidth="1"/>
    <col min="11019" max="11019" width="10.7265625" style="796" customWidth="1"/>
    <col min="11020" max="11020" width="12.26953125" style="796" customWidth="1"/>
    <col min="11021" max="11022" width="10.7265625" style="796" customWidth="1"/>
    <col min="11023" max="11023" width="13.26953125" style="796" customWidth="1"/>
    <col min="11024" max="11024" width="11.453125" style="796"/>
    <col min="11025" max="11025" width="7.26953125" style="796" customWidth="1"/>
    <col min="11026" max="11264" width="11.453125" style="796"/>
    <col min="11265" max="11265" width="11.7265625" style="796" customWidth="1"/>
    <col min="11266" max="11266" width="15" style="796" customWidth="1"/>
    <col min="11267" max="11267" width="17.26953125" style="796" customWidth="1"/>
    <col min="11268" max="11268" width="6.54296875" style="796" customWidth="1"/>
    <col min="11269" max="11269" width="5.54296875" style="796" customWidth="1"/>
    <col min="11270" max="11270" width="18.54296875" style="796" customWidth="1"/>
    <col min="11271" max="11271" width="70.453125" style="796" customWidth="1"/>
    <col min="11272" max="11272" width="16.26953125" style="796" customWidth="1"/>
    <col min="11273" max="11273" width="9.26953125" style="796" customWidth="1"/>
    <col min="11274" max="11274" width="7.26953125" style="796" customWidth="1"/>
    <col min="11275" max="11275" width="10.7265625" style="796" customWidth="1"/>
    <col min="11276" max="11276" width="12.26953125" style="796" customWidth="1"/>
    <col min="11277" max="11278" width="10.7265625" style="796" customWidth="1"/>
    <col min="11279" max="11279" width="13.26953125" style="796" customWidth="1"/>
    <col min="11280" max="11280" width="11.453125" style="796"/>
    <col min="11281" max="11281" width="7.26953125" style="796" customWidth="1"/>
    <col min="11282" max="11520" width="11.453125" style="796"/>
    <col min="11521" max="11521" width="11.7265625" style="796" customWidth="1"/>
    <col min="11522" max="11522" width="15" style="796" customWidth="1"/>
    <col min="11523" max="11523" width="17.26953125" style="796" customWidth="1"/>
    <col min="11524" max="11524" width="6.54296875" style="796" customWidth="1"/>
    <col min="11525" max="11525" width="5.54296875" style="796" customWidth="1"/>
    <col min="11526" max="11526" width="18.54296875" style="796" customWidth="1"/>
    <col min="11527" max="11527" width="70.453125" style="796" customWidth="1"/>
    <col min="11528" max="11528" width="16.26953125" style="796" customWidth="1"/>
    <col min="11529" max="11529" width="9.26953125" style="796" customWidth="1"/>
    <col min="11530" max="11530" width="7.26953125" style="796" customWidth="1"/>
    <col min="11531" max="11531" width="10.7265625" style="796" customWidth="1"/>
    <col min="11532" max="11532" width="12.26953125" style="796" customWidth="1"/>
    <col min="11533" max="11534" width="10.7265625" style="796" customWidth="1"/>
    <col min="11535" max="11535" width="13.26953125" style="796" customWidth="1"/>
    <col min="11536" max="11536" width="11.453125" style="796"/>
    <col min="11537" max="11537" width="7.26953125" style="796" customWidth="1"/>
    <col min="11538" max="11776" width="11.453125" style="796"/>
    <col min="11777" max="11777" width="11.7265625" style="796" customWidth="1"/>
    <col min="11778" max="11778" width="15" style="796" customWidth="1"/>
    <col min="11779" max="11779" width="17.26953125" style="796" customWidth="1"/>
    <col min="11780" max="11780" width="6.54296875" style="796" customWidth="1"/>
    <col min="11781" max="11781" width="5.54296875" style="796" customWidth="1"/>
    <col min="11782" max="11782" width="18.54296875" style="796" customWidth="1"/>
    <col min="11783" max="11783" width="70.453125" style="796" customWidth="1"/>
    <col min="11784" max="11784" width="16.26953125" style="796" customWidth="1"/>
    <col min="11785" max="11785" width="9.26953125" style="796" customWidth="1"/>
    <col min="11786" max="11786" width="7.26953125" style="796" customWidth="1"/>
    <col min="11787" max="11787" width="10.7265625" style="796" customWidth="1"/>
    <col min="11788" max="11788" width="12.26953125" style="796" customWidth="1"/>
    <col min="11789" max="11790" width="10.7265625" style="796" customWidth="1"/>
    <col min="11791" max="11791" width="13.26953125" style="796" customWidth="1"/>
    <col min="11792" max="11792" width="11.453125" style="796"/>
    <col min="11793" max="11793" width="7.26953125" style="796" customWidth="1"/>
    <col min="11794" max="12032" width="11.453125" style="796"/>
    <col min="12033" max="12033" width="11.7265625" style="796" customWidth="1"/>
    <col min="12034" max="12034" width="15" style="796" customWidth="1"/>
    <col min="12035" max="12035" width="17.26953125" style="796" customWidth="1"/>
    <col min="12036" max="12036" width="6.54296875" style="796" customWidth="1"/>
    <col min="12037" max="12037" width="5.54296875" style="796" customWidth="1"/>
    <col min="12038" max="12038" width="18.54296875" style="796" customWidth="1"/>
    <col min="12039" max="12039" width="70.453125" style="796" customWidth="1"/>
    <col min="12040" max="12040" width="16.26953125" style="796" customWidth="1"/>
    <col min="12041" max="12041" width="9.26953125" style="796" customWidth="1"/>
    <col min="12042" max="12042" width="7.26953125" style="796" customWidth="1"/>
    <col min="12043" max="12043" width="10.7265625" style="796" customWidth="1"/>
    <col min="12044" max="12044" width="12.26953125" style="796" customWidth="1"/>
    <col min="12045" max="12046" width="10.7265625" style="796" customWidth="1"/>
    <col min="12047" max="12047" width="13.26953125" style="796" customWidth="1"/>
    <col min="12048" max="12048" width="11.453125" style="796"/>
    <col min="12049" max="12049" width="7.26953125" style="796" customWidth="1"/>
    <col min="12050" max="12288" width="11.453125" style="796"/>
    <col min="12289" max="12289" width="11.7265625" style="796" customWidth="1"/>
    <col min="12290" max="12290" width="15" style="796" customWidth="1"/>
    <col min="12291" max="12291" width="17.26953125" style="796" customWidth="1"/>
    <col min="12292" max="12292" width="6.54296875" style="796" customWidth="1"/>
    <col min="12293" max="12293" width="5.54296875" style="796" customWidth="1"/>
    <col min="12294" max="12294" width="18.54296875" style="796" customWidth="1"/>
    <col min="12295" max="12295" width="70.453125" style="796" customWidth="1"/>
    <col min="12296" max="12296" width="16.26953125" style="796" customWidth="1"/>
    <col min="12297" max="12297" width="9.26953125" style="796" customWidth="1"/>
    <col min="12298" max="12298" width="7.26953125" style="796" customWidth="1"/>
    <col min="12299" max="12299" width="10.7265625" style="796" customWidth="1"/>
    <col min="12300" max="12300" width="12.26953125" style="796" customWidth="1"/>
    <col min="12301" max="12302" width="10.7265625" style="796" customWidth="1"/>
    <col min="12303" max="12303" width="13.26953125" style="796" customWidth="1"/>
    <col min="12304" max="12304" width="11.453125" style="796"/>
    <col min="12305" max="12305" width="7.26953125" style="796" customWidth="1"/>
    <col min="12306" max="12544" width="11.453125" style="796"/>
    <col min="12545" max="12545" width="11.7265625" style="796" customWidth="1"/>
    <col min="12546" max="12546" width="15" style="796" customWidth="1"/>
    <col min="12547" max="12547" width="17.26953125" style="796" customWidth="1"/>
    <col min="12548" max="12548" width="6.54296875" style="796" customWidth="1"/>
    <col min="12549" max="12549" width="5.54296875" style="796" customWidth="1"/>
    <col min="12550" max="12550" width="18.54296875" style="796" customWidth="1"/>
    <col min="12551" max="12551" width="70.453125" style="796" customWidth="1"/>
    <col min="12552" max="12552" width="16.26953125" style="796" customWidth="1"/>
    <col min="12553" max="12553" width="9.26953125" style="796" customWidth="1"/>
    <col min="12554" max="12554" width="7.26953125" style="796" customWidth="1"/>
    <col min="12555" max="12555" width="10.7265625" style="796" customWidth="1"/>
    <col min="12556" max="12556" width="12.26953125" style="796" customWidth="1"/>
    <col min="12557" max="12558" width="10.7265625" style="796" customWidth="1"/>
    <col min="12559" max="12559" width="13.26953125" style="796" customWidth="1"/>
    <col min="12560" max="12560" width="11.453125" style="796"/>
    <col min="12561" max="12561" width="7.26953125" style="796" customWidth="1"/>
    <col min="12562" max="12800" width="11.453125" style="796"/>
    <col min="12801" max="12801" width="11.7265625" style="796" customWidth="1"/>
    <col min="12802" max="12802" width="15" style="796" customWidth="1"/>
    <col min="12803" max="12803" width="17.26953125" style="796" customWidth="1"/>
    <col min="12804" max="12804" width="6.54296875" style="796" customWidth="1"/>
    <col min="12805" max="12805" width="5.54296875" style="796" customWidth="1"/>
    <col min="12806" max="12806" width="18.54296875" style="796" customWidth="1"/>
    <col min="12807" max="12807" width="70.453125" style="796" customWidth="1"/>
    <col min="12808" max="12808" width="16.26953125" style="796" customWidth="1"/>
    <col min="12809" max="12809" width="9.26953125" style="796" customWidth="1"/>
    <col min="12810" max="12810" width="7.26953125" style="796" customWidth="1"/>
    <col min="12811" max="12811" width="10.7265625" style="796" customWidth="1"/>
    <col min="12812" max="12812" width="12.26953125" style="796" customWidth="1"/>
    <col min="12813" max="12814" width="10.7265625" style="796" customWidth="1"/>
    <col min="12815" max="12815" width="13.26953125" style="796" customWidth="1"/>
    <col min="12816" max="12816" width="11.453125" style="796"/>
    <col min="12817" max="12817" width="7.26953125" style="796" customWidth="1"/>
    <col min="12818" max="13056" width="11.453125" style="796"/>
    <col min="13057" max="13057" width="11.7265625" style="796" customWidth="1"/>
    <col min="13058" max="13058" width="15" style="796" customWidth="1"/>
    <col min="13059" max="13059" width="17.26953125" style="796" customWidth="1"/>
    <col min="13060" max="13060" width="6.54296875" style="796" customWidth="1"/>
    <col min="13061" max="13061" width="5.54296875" style="796" customWidth="1"/>
    <col min="13062" max="13062" width="18.54296875" style="796" customWidth="1"/>
    <col min="13063" max="13063" width="70.453125" style="796" customWidth="1"/>
    <col min="13064" max="13064" width="16.26953125" style="796" customWidth="1"/>
    <col min="13065" max="13065" width="9.26953125" style="796" customWidth="1"/>
    <col min="13066" max="13066" width="7.26953125" style="796" customWidth="1"/>
    <col min="13067" max="13067" width="10.7265625" style="796" customWidth="1"/>
    <col min="13068" max="13068" width="12.26953125" style="796" customWidth="1"/>
    <col min="13069" max="13070" width="10.7265625" style="796" customWidth="1"/>
    <col min="13071" max="13071" width="13.26953125" style="796" customWidth="1"/>
    <col min="13072" max="13072" width="11.453125" style="796"/>
    <col min="13073" max="13073" width="7.26953125" style="796" customWidth="1"/>
    <col min="13074" max="13312" width="11.453125" style="796"/>
    <col min="13313" max="13313" width="11.7265625" style="796" customWidth="1"/>
    <col min="13314" max="13314" width="15" style="796" customWidth="1"/>
    <col min="13315" max="13315" width="17.26953125" style="796" customWidth="1"/>
    <col min="13316" max="13316" width="6.54296875" style="796" customWidth="1"/>
    <col min="13317" max="13317" width="5.54296875" style="796" customWidth="1"/>
    <col min="13318" max="13318" width="18.54296875" style="796" customWidth="1"/>
    <col min="13319" max="13319" width="70.453125" style="796" customWidth="1"/>
    <col min="13320" max="13320" width="16.26953125" style="796" customWidth="1"/>
    <col min="13321" max="13321" width="9.26953125" style="796" customWidth="1"/>
    <col min="13322" max="13322" width="7.26953125" style="796" customWidth="1"/>
    <col min="13323" max="13323" width="10.7265625" style="796" customWidth="1"/>
    <col min="13324" max="13324" width="12.26953125" style="796" customWidth="1"/>
    <col min="13325" max="13326" width="10.7265625" style="796" customWidth="1"/>
    <col min="13327" max="13327" width="13.26953125" style="796" customWidth="1"/>
    <col min="13328" max="13328" width="11.453125" style="796"/>
    <col min="13329" max="13329" width="7.26953125" style="796" customWidth="1"/>
    <col min="13330" max="13568" width="11.453125" style="796"/>
    <col min="13569" max="13569" width="11.7265625" style="796" customWidth="1"/>
    <col min="13570" max="13570" width="15" style="796" customWidth="1"/>
    <col min="13571" max="13571" width="17.26953125" style="796" customWidth="1"/>
    <col min="13572" max="13572" width="6.54296875" style="796" customWidth="1"/>
    <col min="13573" max="13573" width="5.54296875" style="796" customWidth="1"/>
    <col min="13574" max="13574" width="18.54296875" style="796" customWidth="1"/>
    <col min="13575" max="13575" width="70.453125" style="796" customWidth="1"/>
    <col min="13576" max="13576" width="16.26953125" style="796" customWidth="1"/>
    <col min="13577" max="13577" width="9.26953125" style="796" customWidth="1"/>
    <col min="13578" max="13578" width="7.26953125" style="796" customWidth="1"/>
    <col min="13579" max="13579" width="10.7265625" style="796" customWidth="1"/>
    <col min="13580" max="13580" width="12.26953125" style="796" customWidth="1"/>
    <col min="13581" max="13582" width="10.7265625" style="796" customWidth="1"/>
    <col min="13583" max="13583" width="13.26953125" style="796" customWidth="1"/>
    <col min="13584" max="13584" width="11.453125" style="796"/>
    <col min="13585" max="13585" width="7.26953125" style="796" customWidth="1"/>
    <col min="13586" max="13824" width="11.453125" style="796"/>
    <col min="13825" max="13825" width="11.7265625" style="796" customWidth="1"/>
    <col min="13826" max="13826" width="15" style="796" customWidth="1"/>
    <col min="13827" max="13827" width="17.26953125" style="796" customWidth="1"/>
    <col min="13828" max="13828" width="6.54296875" style="796" customWidth="1"/>
    <col min="13829" max="13829" width="5.54296875" style="796" customWidth="1"/>
    <col min="13830" max="13830" width="18.54296875" style="796" customWidth="1"/>
    <col min="13831" max="13831" width="70.453125" style="796" customWidth="1"/>
    <col min="13832" max="13832" width="16.26953125" style="796" customWidth="1"/>
    <col min="13833" max="13833" width="9.26953125" style="796" customWidth="1"/>
    <col min="13834" max="13834" width="7.26953125" style="796" customWidth="1"/>
    <col min="13835" max="13835" width="10.7265625" style="796" customWidth="1"/>
    <col min="13836" max="13836" width="12.26953125" style="796" customWidth="1"/>
    <col min="13837" max="13838" width="10.7265625" style="796" customWidth="1"/>
    <col min="13839" max="13839" width="13.26953125" style="796" customWidth="1"/>
    <col min="13840" max="13840" width="11.453125" style="796"/>
    <col min="13841" max="13841" width="7.26953125" style="796" customWidth="1"/>
    <col min="13842" max="14080" width="11.453125" style="796"/>
    <col min="14081" max="14081" width="11.7265625" style="796" customWidth="1"/>
    <col min="14082" max="14082" width="15" style="796" customWidth="1"/>
    <col min="14083" max="14083" width="17.26953125" style="796" customWidth="1"/>
    <col min="14084" max="14084" width="6.54296875" style="796" customWidth="1"/>
    <col min="14085" max="14085" width="5.54296875" style="796" customWidth="1"/>
    <col min="14086" max="14086" width="18.54296875" style="796" customWidth="1"/>
    <col min="14087" max="14087" width="70.453125" style="796" customWidth="1"/>
    <col min="14088" max="14088" width="16.26953125" style="796" customWidth="1"/>
    <col min="14089" max="14089" width="9.26953125" style="796" customWidth="1"/>
    <col min="14090" max="14090" width="7.26953125" style="796" customWidth="1"/>
    <col min="14091" max="14091" width="10.7265625" style="796" customWidth="1"/>
    <col min="14092" max="14092" width="12.26953125" style="796" customWidth="1"/>
    <col min="14093" max="14094" width="10.7265625" style="796" customWidth="1"/>
    <col min="14095" max="14095" width="13.26953125" style="796" customWidth="1"/>
    <col min="14096" max="14096" width="11.453125" style="796"/>
    <col min="14097" max="14097" width="7.26953125" style="796" customWidth="1"/>
    <col min="14098" max="14336" width="11.453125" style="796"/>
    <col min="14337" max="14337" width="11.7265625" style="796" customWidth="1"/>
    <col min="14338" max="14338" width="15" style="796" customWidth="1"/>
    <col min="14339" max="14339" width="17.26953125" style="796" customWidth="1"/>
    <col min="14340" max="14340" width="6.54296875" style="796" customWidth="1"/>
    <col min="14341" max="14341" width="5.54296875" style="796" customWidth="1"/>
    <col min="14342" max="14342" width="18.54296875" style="796" customWidth="1"/>
    <col min="14343" max="14343" width="70.453125" style="796" customWidth="1"/>
    <col min="14344" max="14344" width="16.26953125" style="796" customWidth="1"/>
    <col min="14345" max="14345" width="9.26953125" style="796" customWidth="1"/>
    <col min="14346" max="14346" width="7.26953125" style="796" customWidth="1"/>
    <col min="14347" max="14347" width="10.7265625" style="796" customWidth="1"/>
    <col min="14348" max="14348" width="12.26953125" style="796" customWidth="1"/>
    <col min="14349" max="14350" width="10.7265625" style="796" customWidth="1"/>
    <col min="14351" max="14351" width="13.26953125" style="796" customWidth="1"/>
    <col min="14352" max="14352" width="11.453125" style="796"/>
    <col min="14353" max="14353" width="7.26953125" style="796" customWidth="1"/>
    <col min="14354" max="14592" width="11.453125" style="796"/>
    <col min="14593" max="14593" width="11.7265625" style="796" customWidth="1"/>
    <col min="14594" max="14594" width="15" style="796" customWidth="1"/>
    <col min="14595" max="14595" width="17.26953125" style="796" customWidth="1"/>
    <col min="14596" max="14596" width="6.54296875" style="796" customWidth="1"/>
    <col min="14597" max="14597" width="5.54296875" style="796" customWidth="1"/>
    <col min="14598" max="14598" width="18.54296875" style="796" customWidth="1"/>
    <col min="14599" max="14599" width="70.453125" style="796" customWidth="1"/>
    <col min="14600" max="14600" width="16.26953125" style="796" customWidth="1"/>
    <col min="14601" max="14601" width="9.26953125" style="796" customWidth="1"/>
    <col min="14602" max="14602" width="7.26953125" style="796" customWidth="1"/>
    <col min="14603" max="14603" width="10.7265625" style="796" customWidth="1"/>
    <col min="14604" max="14604" width="12.26953125" style="796" customWidth="1"/>
    <col min="14605" max="14606" width="10.7265625" style="796" customWidth="1"/>
    <col min="14607" max="14607" width="13.26953125" style="796" customWidth="1"/>
    <col min="14608" max="14608" width="11.453125" style="796"/>
    <col min="14609" max="14609" width="7.26953125" style="796" customWidth="1"/>
    <col min="14610" max="14848" width="11.453125" style="796"/>
    <col min="14849" max="14849" width="11.7265625" style="796" customWidth="1"/>
    <col min="14850" max="14850" width="15" style="796" customWidth="1"/>
    <col min="14851" max="14851" width="17.26953125" style="796" customWidth="1"/>
    <col min="14852" max="14852" width="6.54296875" style="796" customWidth="1"/>
    <col min="14853" max="14853" width="5.54296875" style="796" customWidth="1"/>
    <col min="14854" max="14854" width="18.54296875" style="796" customWidth="1"/>
    <col min="14855" max="14855" width="70.453125" style="796" customWidth="1"/>
    <col min="14856" max="14856" width="16.26953125" style="796" customWidth="1"/>
    <col min="14857" max="14857" width="9.26953125" style="796" customWidth="1"/>
    <col min="14858" max="14858" width="7.26953125" style="796" customWidth="1"/>
    <col min="14859" max="14859" width="10.7265625" style="796" customWidth="1"/>
    <col min="14860" max="14860" width="12.26953125" style="796" customWidth="1"/>
    <col min="14861" max="14862" width="10.7265625" style="796" customWidth="1"/>
    <col min="14863" max="14863" width="13.26953125" style="796" customWidth="1"/>
    <col min="14864" max="14864" width="11.453125" style="796"/>
    <col min="14865" max="14865" width="7.26953125" style="796" customWidth="1"/>
    <col min="14866" max="15104" width="11.453125" style="796"/>
    <col min="15105" max="15105" width="11.7265625" style="796" customWidth="1"/>
    <col min="15106" max="15106" width="15" style="796" customWidth="1"/>
    <col min="15107" max="15107" width="17.26953125" style="796" customWidth="1"/>
    <col min="15108" max="15108" width="6.54296875" style="796" customWidth="1"/>
    <col min="15109" max="15109" width="5.54296875" style="796" customWidth="1"/>
    <col min="15110" max="15110" width="18.54296875" style="796" customWidth="1"/>
    <col min="15111" max="15111" width="70.453125" style="796" customWidth="1"/>
    <col min="15112" max="15112" width="16.26953125" style="796" customWidth="1"/>
    <col min="15113" max="15113" width="9.26953125" style="796" customWidth="1"/>
    <col min="15114" max="15114" width="7.26953125" style="796" customWidth="1"/>
    <col min="15115" max="15115" width="10.7265625" style="796" customWidth="1"/>
    <col min="15116" max="15116" width="12.26953125" style="796" customWidth="1"/>
    <col min="15117" max="15118" width="10.7265625" style="796" customWidth="1"/>
    <col min="15119" max="15119" width="13.26953125" style="796" customWidth="1"/>
    <col min="15120" max="15120" width="11.453125" style="796"/>
    <col min="15121" max="15121" width="7.26953125" style="796" customWidth="1"/>
    <col min="15122" max="15360" width="11.453125" style="796"/>
    <col min="15361" max="15361" width="11.7265625" style="796" customWidth="1"/>
    <col min="15362" max="15362" width="15" style="796" customWidth="1"/>
    <col min="15363" max="15363" width="17.26953125" style="796" customWidth="1"/>
    <col min="15364" max="15364" width="6.54296875" style="796" customWidth="1"/>
    <col min="15365" max="15365" width="5.54296875" style="796" customWidth="1"/>
    <col min="15366" max="15366" width="18.54296875" style="796" customWidth="1"/>
    <col min="15367" max="15367" width="70.453125" style="796" customWidth="1"/>
    <col min="15368" max="15368" width="16.26953125" style="796" customWidth="1"/>
    <col min="15369" max="15369" width="9.26953125" style="796" customWidth="1"/>
    <col min="15370" max="15370" width="7.26953125" style="796" customWidth="1"/>
    <col min="15371" max="15371" width="10.7265625" style="796" customWidth="1"/>
    <col min="15372" max="15372" width="12.26953125" style="796" customWidth="1"/>
    <col min="15373" max="15374" width="10.7265625" style="796" customWidth="1"/>
    <col min="15375" max="15375" width="13.26953125" style="796" customWidth="1"/>
    <col min="15376" max="15376" width="11.453125" style="796"/>
    <col min="15377" max="15377" width="7.26953125" style="796" customWidth="1"/>
    <col min="15378" max="15616" width="11.453125" style="796"/>
    <col min="15617" max="15617" width="11.7265625" style="796" customWidth="1"/>
    <col min="15618" max="15618" width="15" style="796" customWidth="1"/>
    <col min="15619" max="15619" width="17.26953125" style="796" customWidth="1"/>
    <col min="15620" max="15620" width="6.54296875" style="796" customWidth="1"/>
    <col min="15621" max="15621" width="5.54296875" style="796" customWidth="1"/>
    <col min="15622" max="15622" width="18.54296875" style="796" customWidth="1"/>
    <col min="15623" max="15623" width="70.453125" style="796" customWidth="1"/>
    <col min="15624" max="15624" width="16.26953125" style="796" customWidth="1"/>
    <col min="15625" max="15625" width="9.26953125" style="796" customWidth="1"/>
    <col min="15626" max="15626" width="7.26953125" style="796" customWidth="1"/>
    <col min="15627" max="15627" width="10.7265625" style="796" customWidth="1"/>
    <col min="15628" max="15628" width="12.26953125" style="796" customWidth="1"/>
    <col min="15629" max="15630" width="10.7265625" style="796" customWidth="1"/>
    <col min="15631" max="15631" width="13.26953125" style="796" customWidth="1"/>
    <col min="15632" max="15632" width="11.453125" style="796"/>
    <col min="15633" max="15633" width="7.26953125" style="796" customWidth="1"/>
    <col min="15634" max="15872" width="11.453125" style="796"/>
    <col min="15873" max="15873" width="11.7265625" style="796" customWidth="1"/>
    <col min="15874" max="15874" width="15" style="796" customWidth="1"/>
    <col min="15875" max="15875" width="17.26953125" style="796" customWidth="1"/>
    <col min="15876" max="15876" width="6.54296875" style="796" customWidth="1"/>
    <col min="15877" max="15877" width="5.54296875" style="796" customWidth="1"/>
    <col min="15878" max="15878" width="18.54296875" style="796" customWidth="1"/>
    <col min="15879" max="15879" width="70.453125" style="796" customWidth="1"/>
    <col min="15880" max="15880" width="16.26953125" style="796" customWidth="1"/>
    <col min="15881" max="15881" width="9.26953125" style="796" customWidth="1"/>
    <col min="15882" max="15882" width="7.26953125" style="796" customWidth="1"/>
    <col min="15883" max="15883" width="10.7265625" style="796" customWidth="1"/>
    <col min="15884" max="15884" width="12.26953125" style="796" customWidth="1"/>
    <col min="15885" max="15886" width="10.7265625" style="796" customWidth="1"/>
    <col min="15887" max="15887" width="13.26953125" style="796" customWidth="1"/>
    <col min="15888" max="15888" width="11.453125" style="796"/>
    <col min="15889" max="15889" width="7.26953125" style="796" customWidth="1"/>
    <col min="15890" max="16128" width="11.453125" style="796"/>
    <col min="16129" max="16129" width="11.7265625" style="796" customWidth="1"/>
    <col min="16130" max="16130" width="15" style="796" customWidth="1"/>
    <col min="16131" max="16131" width="17.26953125" style="796" customWidth="1"/>
    <col min="16132" max="16132" width="6.54296875" style="796" customWidth="1"/>
    <col min="16133" max="16133" width="5.54296875" style="796" customWidth="1"/>
    <col min="16134" max="16134" width="18.54296875" style="796" customWidth="1"/>
    <col min="16135" max="16135" width="70.453125" style="796" customWidth="1"/>
    <col min="16136" max="16136" width="16.26953125" style="796" customWidth="1"/>
    <col min="16137" max="16137" width="9.26953125" style="796" customWidth="1"/>
    <col min="16138" max="16138" width="7.26953125" style="796" customWidth="1"/>
    <col min="16139" max="16139" width="10.7265625" style="796" customWidth="1"/>
    <col min="16140" max="16140" width="12.26953125" style="796" customWidth="1"/>
    <col min="16141" max="16142" width="10.7265625" style="796" customWidth="1"/>
    <col min="16143" max="16143" width="13.26953125" style="796" customWidth="1"/>
    <col min="16144" max="16144" width="11.453125" style="796"/>
    <col min="16145" max="16145" width="7.26953125" style="796" customWidth="1"/>
    <col min="16146" max="16384" width="11.453125" style="796"/>
  </cols>
  <sheetData>
    <row r="1" spans="1:20" ht="26.25" customHeight="1">
      <c r="A1" s="791" t="s">
        <v>3360</v>
      </c>
      <c r="B1" s="792"/>
      <c r="C1" s="793"/>
      <c r="D1" s="793"/>
      <c r="E1" s="793"/>
      <c r="F1" s="843"/>
      <c r="G1" s="793"/>
      <c r="H1" s="793"/>
      <c r="I1" s="793"/>
      <c r="J1" s="793"/>
      <c r="K1" s="793"/>
      <c r="L1" s="793"/>
      <c r="M1" s="794"/>
      <c r="N1" s="793"/>
    </row>
    <row r="2" spans="1:20" ht="12.75" customHeight="1">
      <c r="A2" s="797" t="s">
        <v>3361</v>
      </c>
      <c r="B2" s="798"/>
      <c r="C2" s="798" t="s">
        <v>274</v>
      </c>
      <c r="D2" s="798"/>
      <c r="E2" s="793"/>
      <c r="F2" s="843"/>
      <c r="G2" s="799"/>
      <c r="H2" s="799"/>
      <c r="I2" s="793"/>
      <c r="J2" s="793"/>
      <c r="K2" s="793"/>
      <c r="L2" s="793"/>
      <c r="M2" s="794"/>
      <c r="N2" s="793"/>
    </row>
    <row r="3" spans="1:20" ht="12.75" customHeight="1">
      <c r="A3" s="797" t="s">
        <v>3362</v>
      </c>
      <c r="B3" s="797"/>
      <c r="C3" s="798" t="s">
        <v>235</v>
      </c>
      <c r="D3" s="793"/>
      <c r="E3" s="793"/>
      <c r="F3" s="843"/>
      <c r="G3" s="799"/>
      <c r="H3" s="799"/>
      <c r="I3" s="793"/>
      <c r="J3" s="793"/>
      <c r="K3" s="793"/>
      <c r="L3" s="793"/>
      <c r="M3" s="794"/>
      <c r="N3" s="793"/>
    </row>
    <row r="4" spans="1:20" ht="9.75" customHeight="1">
      <c r="A4" s="800" t="s">
        <v>1464</v>
      </c>
      <c r="B4" s="801"/>
      <c r="C4" s="802" t="s">
        <v>3363</v>
      </c>
      <c r="D4" s="793"/>
      <c r="E4" s="793"/>
      <c r="F4" s="843"/>
      <c r="G4" s="793"/>
      <c r="H4" s="793"/>
      <c r="I4" s="793"/>
      <c r="J4" s="793"/>
      <c r="K4" s="793"/>
      <c r="L4" s="793"/>
      <c r="M4" s="794"/>
      <c r="N4" s="793"/>
    </row>
    <row r="5" spans="1:20" ht="9.75" hidden="1" customHeight="1">
      <c r="A5" s="800"/>
      <c r="B5" s="801"/>
      <c r="C5" s="798"/>
      <c r="D5" s="793"/>
      <c r="E5" s="793"/>
      <c r="F5" s="843"/>
      <c r="G5" s="793"/>
      <c r="H5" s="793"/>
      <c r="I5" s="793"/>
      <c r="J5" s="793"/>
      <c r="K5" s="793"/>
      <c r="L5" s="793"/>
      <c r="M5" s="794"/>
      <c r="N5" s="793"/>
    </row>
    <row r="6" spans="1:20" s="809" customFormat="1" ht="7.5" customHeight="1" thickBot="1">
      <c r="A6" s="803"/>
      <c r="B6" s="804"/>
      <c r="C6" s="805"/>
      <c r="D6" s="806"/>
      <c r="E6" s="806"/>
      <c r="F6" s="844"/>
      <c r="G6" s="806"/>
      <c r="H6" s="806"/>
      <c r="I6" s="806"/>
      <c r="J6" s="806"/>
      <c r="K6" s="806"/>
      <c r="L6" s="806"/>
      <c r="M6" s="807"/>
      <c r="N6" s="806"/>
      <c r="O6" s="808"/>
      <c r="P6" s="808"/>
    </row>
    <row r="7" spans="1:20" s="809" customFormat="1" ht="30" customHeight="1" thickBot="1">
      <c r="A7" s="810" t="s">
        <v>3382</v>
      </c>
      <c r="B7" s="811" t="s">
        <v>3365</v>
      </c>
      <c r="C7" s="811" t="s">
        <v>2818</v>
      </c>
      <c r="D7" s="811" t="s">
        <v>1032</v>
      </c>
      <c r="E7" s="811" t="s">
        <v>3366</v>
      </c>
      <c r="F7" s="811" t="s">
        <v>217</v>
      </c>
      <c r="G7" s="811" t="s">
        <v>28</v>
      </c>
      <c r="H7" s="811"/>
      <c r="I7" s="811" t="s">
        <v>1471</v>
      </c>
      <c r="J7" s="811" t="s">
        <v>3367</v>
      </c>
      <c r="K7" s="810" t="s">
        <v>3368</v>
      </c>
      <c r="L7" s="810" t="s">
        <v>3369</v>
      </c>
      <c r="M7" s="812" t="s">
        <v>3370</v>
      </c>
      <c r="N7" s="810" t="s">
        <v>3371</v>
      </c>
      <c r="O7" s="808"/>
      <c r="P7" s="808"/>
    </row>
    <row r="8" spans="1:20" ht="30" customHeight="1">
      <c r="A8" s="845"/>
      <c r="B8" s="846" t="s">
        <v>3753</v>
      </c>
      <c r="C8" s="845"/>
      <c r="D8" s="845"/>
      <c r="E8" s="845"/>
      <c r="F8" s="847"/>
      <c r="G8" s="845"/>
      <c r="H8" s="845"/>
      <c r="I8" s="845"/>
      <c r="J8" s="845"/>
      <c r="K8" s="848"/>
      <c r="L8" s="848"/>
      <c r="M8" s="849"/>
      <c r="N8" s="848"/>
      <c r="Q8" s="850"/>
    </row>
    <row r="9" spans="1:20" ht="17.5">
      <c r="A9" s="851"/>
      <c r="B9" s="852" t="s">
        <v>3754</v>
      </c>
      <c r="C9" s="853"/>
      <c r="D9" s="853"/>
      <c r="E9" s="853"/>
      <c r="F9" s="854"/>
      <c r="G9" s="855"/>
      <c r="H9" s="855"/>
      <c r="I9" s="855"/>
      <c r="J9" s="855"/>
      <c r="K9" s="855"/>
      <c r="L9" s="855"/>
      <c r="M9" s="855"/>
      <c r="N9" s="855"/>
      <c r="Q9" s="850"/>
    </row>
    <row r="10" spans="1:20" ht="12.75" customHeight="1">
      <c r="A10" s="856"/>
      <c r="B10" s="857" t="s">
        <v>3373</v>
      </c>
      <c r="C10" s="858"/>
      <c r="F10" s="859"/>
      <c r="G10" s="860"/>
      <c r="H10" s="860"/>
      <c r="K10" s="819"/>
      <c r="L10" s="819"/>
    </row>
    <row r="11" spans="1:20" ht="13">
      <c r="B11" s="861" t="s">
        <v>3755</v>
      </c>
      <c r="C11" s="862"/>
      <c r="K11" s="819"/>
      <c r="L11" s="819"/>
      <c r="N11" s="819"/>
      <c r="Q11" s="850"/>
      <c r="R11" s="820"/>
      <c r="S11" s="820"/>
      <c r="T11" s="820"/>
    </row>
    <row r="12" spans="1:20">
      <c r="B12" s="863" t="s">
        <v>3756</v>
      </c>
      <c r="C12" s="864" t="s">
        <v>3757</v>
      </c>
      <c r="D12" s="796">
        <v>1</v>
      </c>
      <c r="E12" s="796" t="s">
        <v>62</v>
      </c>
      <c r="G12" s="796" t="s">
        <v>3530</v>
      </c>
      <c r="H12" s="796" t="s">
        <v>3389</v>
      </c>
      <c r="I12" s="796" t="s">
        <v>3390</v>
      </c>
      <c r="K12" s="821"/>
      <c r="L12" s="821">
        <f>K12*D12</f>
        <v>0</v>
      </c>
      <c r="M12" s="821"/>
      <c r="N12" s="821"/>
    </row>
    <row r="13" spans="1:20">
      <c r="B13" s="863" t="s">
        <v>3758</v>
      </c>
      <c r="C13" s="864" t="s">
        <v>3759</v>
      </c>
      <c r="D13" s="796">
        <v>1</v>
      </c>
      <c r="E13" s="796" t="s">
        <v>62</v>
      </c>
      <c r="G13" s="796" t="s">
        <v>3530</v>
      </c>
      <c r="H13" s="796" t="s">
        <v>3389</v>
      </c>
      <c r="I13" s="796" t="s">
        <v>3390</v>
      </c>
      <c r="K13" s="821"/>
      <c r="L13" s="821">
        <f>K13*D13</f>
        <v>0</v>
      </c>
      <c r="M13" s="821"/>
      <c r="N13" s="821"/>
    </row>
    <row r="14" spans="1:20" ht="12.75" customHeight="1">
      <c r="D14" s="796">
        <v>2</v>
      </c>
      <c r="E14" s="796" t="s">
        <v>62</v>
      </c>
      <c r="G14" s="796" t="s">
        <v>3495</v>
      </c>
      <c r="I14" s="796" t="s">
        <v>3393</v>
      </c>
      <c r="J14" s="796" t="s">
        <v>3394</v>
      </c>
      <c r="K14" s="821"/>
      <c r="L14" s="821"/>
      <c r="M14" s="821"/>
      <c r="N14" s="821">
        <f t="shared" ref="N14:N15" si="0">M14*D14</f>
        <v>0</v>
      </c>
    </row>
    <row r="15" spans="1:20" ht="12.75" customHeight="1">
      <c r="A15" s="820"/>
      <c r="D15" s="796">
        <v>2</v>
      </c>
      <c r="E15" s="796" t="s">
        <v>62</v>
      </c>
      <c r="G15" s="796" t="s">
        <v>3392</v>
      </c>
      <c r="I15" s="796" t="s">
        <v>3393</v>
      </c>
      <c r="J15" s="796" t="s">
        <v>3394</v>
      </c>
      <c r="K15" s="821"/>
      <c r="L15" s="821"/>
      <c r="M15" s="821"/>
      <c r="N15" s="821">
        <f t="shared" si="0"/>
        <v>0</v>
      </c>
    </row>
    <row r="16" spans="1:20">
      <c r="B16" s="863" t="s">
        <v>3756</v>
      </c>
      <c r="C16" s="864" t="s">
        <v>3760</v>
      </c>
      <c r="D16" s="796">
        <v>1</v>
      </c>
      <c r="E16" s="796" t="s">
        <v>62</v>
      </c>
      <c r="G16" s="796" t="s">
        <v>3499</v>
      </c>
      <c r="H16" s="796" t="s">
        <v>3389</v>
      </c>
      <c r="I16" s="796" t="s">
        <v>3390</v>
      </c>
      <c r="K16" s="821"/>
      <c r="L16" s="821">
        <f>K16*D16</f>
        <v>0</v>
      </c>
      <c r="M16" s="821"/>
      <c r="N16" s="821"/>
    </row>
    <row r="17" spans="1:19" s="820" customFormat="1">
      <c r="B17" s="796"/>
      <c r="C17" s="796"/>
      <c r="D17" s="796">
        <v>1</v>
      </c>
      <c r="E17" s="796" t="s">
        <v>62</v>
      </c>
      <c r="F17" s="818"/>
      <c r="G17" s="796" t="s">
        <v>3392</v>
      </c>
      <c r="H17" s="796"/>
      <c r="I17" s="796" t="s">
        <v>3393</v>
      </c>
      <c r="J17" s="796" t="s">
        <v>3394</v>
      </c>
      <c r="K17" s="821"/>
      <c r="L17" s="821"/>
      <c r="M17" s="821"/>
      <c r="N17" s="821">
        <f>M17*D17</f>
        <v>0</v>
      </c>
      <c r="O17" s="795"/>
      <c r="P17" s="795"/>
      <c r="Q17" s="796"/>
      <c r="R17" s="796"/>
    </row>
    <row r="18" spans="1:19">
      <c r="B18" s="863" t="s">
        <v>3756</v>
      </c>
      <c r="C18" s="864" t="s">
        <v>3631</v>
      </c>
      <c r="D18" s="796">
        <v>1</v>
      </c>
      <c r="E18" s="796" t="s">
        <v>62</v>
      </c>
      <c r="G18" s="796" t="s">
        <v>3534</v>
      </c>
      <c r="H18" s="796" t="s">
        <v>3389</v>
      </c>
      <c r="I18" s="796" t="s">
        <v>3390</v>
      </c>
      <c r="K18" s="821"/>
      <c r="L18" s="821">
        <f t="shared" ref="L18:L20" si="1">K18*D18</f>
        <v>0</v>
      </c>
      <c r="M18" s="821"/>
      <c r="N18" s="821"/>
    </row>
    <row r="19" spans="1:19">
      <c r="B19" s="863" t="s">
        <v>3758</v>
      </c>
      <c r="C19" s="864" t="s">
        <v>3761</v>
      </c>
      <c r="D19" s="796">
        <v>1</v>
      </c>
      <c r="E19" s="796" t="s">
        <v>62</v>
      </c>
      <c r="G19" s="796" t="s">
        <v>3534</v>
      </c>
      <c r="H19" s="796" t="s">
        <v>3389</v>
      </c>
      <c r="I19" s="796" t="s">
        <v>3390</v>
      </c>
      <c r="K19" s="821"/>
      <c r="L19" s="821">
        <f t="shared" si="1"/>
        <v>0</v>
      </c>
      <c r="M19" s="821"/>
      <c r="N19" s="821"/>
    </row>
    <row r="20" spans="1:19" ht="12.75" customHeight="1">
      <c r="D20" s="796">
        <v>2</v>
      </c>
      <c r="E20" s="796" t="s">
        <v>62</v>
      </c>
      <c r="G20" s="796" t="s">
        <v>3506</v>
      </c>
      <c r="H20" s="796" t="s">
        <v>3389</v>
      </c>
      <c r="I20" s="796" t="s">
        <v>3390</v>
      </c>
      <c r="K20" s="821"/>
      <c r="L20" s="821">
        <f t="shared" si="1"/>
        <v>0</v>
      </c>
      <c r="M20" s="821"/>
      <c r="N20" s="821"/>
    </row>
    <row r="21" spans="1:19" s="820" customFormat="1">
      <c r="B21" s="796"/>
      <c r="C21" s="796"/>
      <c r="D21" s="796">
        <v>2</v>
      </c>
      <c r="E21" s="796" t="s">
        <v>62</v>
      </c>
      <c r="F21" s="818"/>
      <c r="G21" s="796" t="s">
        <v>3649</v>
      </c>
      <c r="H21" s="796"/>
      <c r="I21" s="796" t="s">
        <v>3393</v>
      </c>
      <c r="J21" s="796" t="s">
        <v>3394</v>
      </c>
      <c r="K21" s="821"/>
      <c r="L21" s="821"/>
      <c r="M21" s="821"/>
      <c r="N21" s="821">
        <f>M21*D21</f>
        <v>0</v>
      </c>
      <c r="O21" s="795"/>
      <c r="P21" s="795"/>
      <c r="Q21" s="796"/>
      <c r="R21" s="796"/>
    </row>
    <row r="22" spans="1:19" ht="12.75" customHeight="1">
      <c r="A22" s="882"/>
      <c r="B22" s="863" t="s">
        <v>3756</v>
      </c>
      <c r="C22" s="796" t="s">
        <v>3535</v>
      </c>
      <c r="D22" s="796">
        <v>1</v>
      </c>
      <c r="E22" s="796" t="s">
        <v>62</v>
      </c>
      <c r="G22" s="796" t="s">
        <v>3536</v>
      </c>
      <c r="H22" s="796" t="s">
        <v>3389</v>
      </c>
      <c r="I22" s="796" t="s">
        <v>3390</v>
      </c>
      <c r="K22" s="821"/>
      <c r="L22" s="821">
        <f>K22*D22</f>
        <v>0</v>
      </c>
      <c r="M22" s="821"/>
      <c r="N22" s="821"/>
      <c r="S22" s="892"/>
    </row>
    <row r="23" spans="1:19" ht="12.75" customHeight="1">
      <c r="A23" s="882"/>
      <c r="D23" s="796">
        <v>1</v>
      </c>
      <c r="E23" s="796" t="s">
        <v>62</v>
      </c>
      <c r="G23" s="796" t="s">
        <v>3537</v>
      </c>
      <c r="I23" s="796" t="s">
        <v>3393</v>
      </c>
      <c r="J23" s="796" t="s">
        <v>3394</v>
      </c>
      <c r="K23" s="821"/>
      <c r="L23" s="821"/>
      <c r="M23" s="821"/>
      <c r="N23" s="821">
        <f t="shared" ref="N23:N24" si="2">M23*D23</f>
        <v>0</v>
      </c>
      <c r="S23" s="892"/>
    </row>
    <row r="24" spans="1:19" ht="12.75" customHeight="1">
      <c r="A24" s="882"/>
      <c r="D24" s="796">
        <v>1</v>
      </c>
      <c r="E24" s="796" t="s">
        <v>62</v>
      </c>
      <c r="G24" s="796" t="s">
        <v>3392</v>
      </c>
      <c r="I24" s="796" t="s">
        <v>3393</v>
      </c>
      <c r="J24" s="796" t="s">
        <v>3394</v>
      </c>
      <c r="K24" s="821"/>
      <c r="L24" s="821"/>
      <c r="M24" s="821"/>
      <c r="N24" s="821">
        <f t="shared" si="2"/>
        <v>0</v>
      </c>
      <c r="S24" s="892"/>
    </row>
    <row r="25" spans="1:19" ht="12.75" customHeight="1">
      <c r="A25" s="882"/>
      <c r="B25" s="863" t="s">
        <v>3756</v>
      </c>
      <c r="C25" s="796" t="s">
        <v>3538</v>
      </c>
      <c r="D25" s="796">
        <v>1</v>
      </c>
      <c r="E25" s="796" t="s">
        <v>62</v>
      </c>
      <c r="G25" s="796" t="s">
        <v>3430</v>
      </c>
      <c r="H25" s="796" t="s">
        <v>3389</v>
      </c>
      <c r="I25" s="796" t="s">
        <v>3390</v>
      </c>
      <c r="K25" s="821"/>
      <c r="L25" s="821">
        <f>K25*D25</f>
        <v>0</v>
      </c>
      <c r="M25" s="821"/>
      <c r="N25" s="821"/>
      <c r="S25" s="892"/>
    </row>
    <row r="26" spans="1:19" ht="12.75" customHeight="1">
      <c r="A26" s="882"/>
      <c r="D26" s="796">
        <v>1</v>
      </c>
      <c r="E26" s="796" t="s">
        <v>62</v>
      </c>
      <c r="G26" s="796" t="s">
        <v>3392</v>
      </c>
      <c r="I26" s="796" t="s">
        <v>3393</v>
      </c>
      <c r="J26" s="796" t="s">
        <v>3394</v>
      </c>
      <c r="K26" s="821"/>
      <c r="L26" s="821"/>
      <c r="M26" s="821"/>
      <c r="N26" s="821">
        <f>M26*D26</f>
        <v>0</v>
      </c>
      <c r="S26" s="892"/>
    </row>
    <row r="27" spans="1:19" ht="12.75" customHeight="1">
      <c r="B27" s="863" t="s">
        <v>3756</v>
      </c>
      <c r="C27" s="796" t="s">
        <v>3539</v>
      </c>
      <c r="D27" s="796">
        <v>1</v>
      </c>
      <c r="E27" s="796" t="s">
        <v>62</v>
      </c>
      <c r="F27" s="866"/>
      <c r="G27" s="796" t="s">
        <v>3568</v>
      </c>
      <c r="H27" s="796" t="s">
        <v>3389</v>
      </c>
      <c r="I27" s="796" t="s">
        <v>3390</v>
      </c>
      <c r="K27" s="821"/>
      <c r="L27" s="821">
        <f t="shared" ref="L27:L28" si="3">K27*D27</f>
        <v>0</v>
      </c>
      <c r="M27" s="821"/>
      <c r="N27" s="821"/>
    </row>
    <row r="28" spans="1:19" ht="12.75" customHeight="1">
      <c r="D28" s="796">
        <v>1</v>
      </c>
      <c r="E28" s="796" t="s">
        <v>62</v>
      </c>
      <c r="F28" s="866"/>
      <c r="G28" s="796" t="s">
        <v>3438</v>
      </c>
      <c r="H28" s="796" t="s">
        <v>3389</v>
      </c>
      <c r="I28" s="796" t="s">
        <v>3390</v>
      </c>
      <c r="K28" s="821"/>
      <c r="L28" s="821">
        <f t="shared" si="3"/>
        <v>0</v>
      </c>
      <c r="M28" s="821"/>
      <c r="N28" s="821"/>
    </row>
    <row r="29" spans="1:19" ht="12.75" customHeight="1">
      <c r="D29" s="796">
        <v>1</v>
      </c>
      <c r="E29" s="796" t="s">
        <v>62</v>
      </c>
      <c r="G29" s="796" t="s">
        <v>3439</v>
      </c>
      <c r="I29" s="796" t="s">
        <v>3393</v>
      </c>
      <c r="J29" s="796" t="s">
        <v>3394</v>
      </c>
      <c r="K29" s="821"/>
      <c r="L29" s="821"/>
      <c r="M29" s="821"/>
      <c r="N29" s="821">
        <f>M29*D29</f>
        <v>0</v>
      </c>
    </row>
    <row r="30" spans="1:19" ht="12.75" customHeight="1">
      <c r="A30" s="820"/>
      <c r="B30" s="863" t="s">
        <v>3756</v>
      </c>
      <c r="C30" s="796" t="s">
        <v>3543</v>
      </c>
      <c r="D30" s="796">
        <v>1</v>
      </c>
      <c r="E30" s="796" t="s">
        <v>62</v>
      </c>
      <c r="G30" s="796" t="s">
        <v>3421</v>
      </c>
      <c r="I30" s="796" t="s">
        <v>3393</v>
      </c>
      <c r="J30" s="796" t="s">
        <v>3394</v>
      </c>
      <c r="K30" s="821"/>
      <c r="L30" s="821"/>
      <c r="M30" s="821"/>
      <c r="N30" s="821">
        <f>M30*D30</f>
        <v>0</v>
      </c>
    </row>
    <row r="31" spans="1:19">
      <c r="B31" s="863" t="s">
        <v>3756</v>
      </c>
      <c r="C31" s="864" t="s">
        <v>3762</v>
      </c>
      <c r="D31" s="796">
        <v>1</v>
      </c>
      <c r="E31" s="796" t="s">
        <v>62</v>
      </c>
      <c r="G31" s="796" t="s">
        <v>3763</v>
      </c>
      <c r="H31" s="796" t="s">
        <v>3389</v>
      </c>
      <c r="I31" s="796" t="s">
        <v>3390</v>
      </c>
      <c r="K31" s="821"/>
      <c r="L31" s="821">
        <f t="shared" ref="L31:L32" si="4">K31*D31</f>
        <v>0</v>
      </c>
      <c r="M31" s="821"/>
      <c r="N31" s="821"/>
    </row>
    <row r="32" spans="1:19">
      <c r="B32" s="863" t="s">
        <v>3758</v>
      </c>
      <c r="C32" s="864" t="s">
        <v>3764</v>
      </c>
      <c r="D32" s="796">
        <v>1</v>
      </c>
      <c r="E32" s="796" t="s">
        <v>62</v>
      </c>
      <c r="G32" s="796" t="s">
        <v>3763</v>
      </c>
      <c r="H32" s="796" t="s">
        <v>3389</v>
      </c>
      <c r="I32" s="796" t="s">
        <v>3390</v>
      </c>
      <c r="K32" s="821"/>
      <c r="L32" s="821">
        <f t="shared" si="4"/>
        <v>0</v>
      </c>
      <c r="M32" s="821"/>
      <c r="N32" s="821"/>
    </row>
    <row r="33" spans="1:20" ht="12.75" customHeight="1">
      <c r="A33" s="795"/>
      <c r="B33" s="863"/>
      <c r="D33" s="796">
        <v>2</v>
      </c>
      <c r="E33" s="796" t="s">
        <v>62</v>
      </c>
      <c r="G33" s="796" t="s">
        <v>3517</v>
      </c>
      <c r="I33" s="796" t="s">
        <v>3393</v>
      </c>
      <c r="J33" s="796" t="s">
        <v>3394</v>
      </c>
      <c r="K33" s="821"/>
      <c r="L33" s="821"/>
      <c r="M33" s="821"/>
      <c r="N33" s="821">
        <f>M33*D33</f>
        <v>0</v>
      </c>
      <c r="R33" s="820"/>
    </row>
    <row r="34" spans="1:20">
      <c r="A34" s="795"/>
      <c r="B34" s="863" t="s">
        <v>3756</v>
      </c>
      <c r="C34" s="864" t="s">
        <v>3765</v>
      </c>
      <c r="D34" s="796">
        <v>1</v>
      </c>
      <c r="E34" s="796" t="s">
        <v>62</v>
      </c>
      <c r="G34" s="796" t="s">
        <v>3519</v>
      </c>
      <c r="H34" s="796" t="s">
        <v>3389</v>
      </c>
      <c r="I34" s="796" t="s">
        <v>3390</v>
      </c>
      <c r="K34" s="821"/>
      <c r="L34" s="821">
        <f t="shared" ref="L34:L35" si="5">K34*D34</f>
        <v>0</v>
      </c>
      <c r="M34" s="821"/>
      <c r="N34" s="821"/>
      <c r="R34" s="820"/>
    </row>
    <row r="35" spans="1:20">
      <c r="A35" s="795"/>
      <c r="B35" s="863" t="s">
        <v>3758</v>
      </c>
      <c r="C35" s="864" t="s">
        <v>3766</v>
      </c>
      <c r="D35" s="796">
        <v>1</v>
      </c>
      <c r="E35" s="796" t="s">
        <v>62</v>
      </c>
      <c r="G35" s="796" t="s">
        <v>3519</v>
      </c>
      <c r="H35" s="796" t="s">
        <v>3389</v>
      </c>
      <c r="I35" s="796" t="s">
        <v>3390</v>
      </c>
      <c r="K35" s="821"/>
      <c r="L35" s="821">
        <f t="shared" si="5"/>
        <v>0</v>
      </c>
      <c r="M35" s="821"/>
      <c r="N35" s="821"/>
      <c r="R35" s="820"/>
    </row>
    <row r="36" spans="1:20" ht="12.75" customHeight="1">
      <c r="A36" s="795"/>
      <c r="D36" s="796">
        <v>2</v>
      </c>
      <c r="E36" s="796" t="s">
        <v>62</v>
      </c>
      <c r="G36" s="796" t="s">
        <v>3392</v>
      </c>
      <c r="I36" s="796" t="s">
        <v>3393</v>
      </c>
      <c r="J36" s="796" t="s">
        <v>3394</v>
      </c>
      <c r="K36" s="821"/>
      <c r="L36" s="821"/>
      <c r="M36" s="821"/>
      <c r="N36" s="821">
        <f>M36*D36</f>
        <v>0</v>
      </c>
      <c r="R36" s="820"/>
    </row>
    <row r="37" spans="1:20">
      <c r="B37" s="920" t="s">
        <v>3767</v>
      </c>
      <c r="C37" s="796" t="s">
        <v>3412</v>
      </c>
      <c r="D37" s="796">
        <v>1</v>
      </c>
      <c r="E37" s="796" t="s">
        <v>62</v>
      </c>
      <c r="G37" s="796" t="s">
        <v>3413</v>
      </c>
      <c r="H37" s="796" t="s">
        <v>3389</v>
      </c>
      <c r="I37" s="796" t="s">
        <v>3390</v>
      </c>
      <c r="K37" s="821"/>
      <c r="L37" s="821">
        <f>K37*D37</f>
        <v>0</v>
      </c>
      <c r="M37" s="821"/>
      <c r="N37" s="821"/>
    </row>
    <row r="38" spans="1:20" s="820" customFormat="1">
      <c r="B38" s="893"/>
      <c r="C38" s="796"/>
      <c r="D38" s="796">
        <v>1</v>
      </c>
      <c r="E38" s="796" t="s">
        <v>62</v>
      </c>
      <c r="F38" s="818"/>
      <c r="G38" s="796" t="s">
        <v>3392</v>
      </c>
      <c r="H38" s="796"/>
      <c r="I38" s="796" t="s">
        <v>3393</v>
      </c>
      <c r="J38" s="796" t="s">
        <v>3394</v>
      </c>
      <c r="K38" s="821"/>
      <c r="L38" s="821"/>
      <c r="M38" s="821"/>
      <c r="N38" s="821">
        <f>M38*D38</f>
        <v>0</v>
      </c>
      <c r="O38" s="795"/>
      <c r="P38" s="795"/>
      <c r="Q38" s="796"/>
    </row>
    <row r="39" spans="1:20" ht="13">
      <c r="B39" s="861" t="s">
        <v>3768</v>
      </c>
      <c r="C39" s="862"/>
      <c r="K39" s="821"/>
      <c r="L39" s="821"/>
      <c r="M39" s="821"/>
      <c r="N39" s="821"/>
      <c r="Q39" s="850"/>
      <c r="R39" s="820"/>
      <c r="S39" s="820"/>
      <c r="T39" s="820"/>
    </row>
    <row r="40" spans="1:20" ht="25">
      <c r="B40" s="863" t="s">
        <v>3769</v>
      </c>
      <c r="C40" s="864" t="s">
        <v>3770</v>
      </c>
      <c r="D40" s="796">
        <v>2</v>
      </c>
      <c r="E40" s="796" t="s">
        <v>62</v>
      </c>
      <c r="G40" s="796" t="s">
        <v>3428</v>
      </c>
      <c r="H40" s="796" t="s">
        <v>3389</v>
      </c>
      <c r="I40" s="796" t="s">
        <v>3390</v>
      </c>
      <c r="K40" s="821"/>
      <c r="L40" s="821">
        <f>K40*D40</f>
        <v>0</v>
      </c>
      <c r="M40" s="821"/>
      <c r="N40" s="821"/>
      <c r="R40" s="820"/>
      <c r="S40" s="820"/>
      <c r="T40" s="820"/>
    </row>
    <row r="41" spans="1:20" s="820" customFormat="1">
      <c r="B41" s="796"/>
      <c r="C41" s="796"/>
      <c r="D41" s="796">
        <v>2</v>
      </c>
      <c r="E41" s="796" t="s">
        <v>62</v>
      </c>
      <c r="F41" s="818"/>
      <c r="G41" s="796" t="s">
        <v>3392</v>
      </c>
      <c r="H41" s="796"/>
      <c r="I41" s="796" t="s">
        <v>3393</v>
      </c>
      <c r="J41" s="796" t="s">
        <v>3394</v>
      </c>
      <c r="K41" s="821"/>
      <c r="L41" s="821"/>
      <c r="M41" s="821"/>
      <c r="N41" s="821">
        <f>M41*D41</f>
        <v>0</v>
      </c>
      <c r="O41" s="795"/>
      <c r="P41" s="795"/>
      <c r="Q41" s="796"/>
      <c r="R41" s="796"/>
    </row>
    <row r="42" spans="1:20" ht="50.25" customHeight="1">
      <c r="B42" s="863" t="s">
        <v>3769</v>
      </c>
      <c r="C42" s="864" t="s">
        <v>3771</v>
      </c>
      <c r="D42" s="796">
        <v>6</v>
      </c>
      <c r="E42" s="796" t="s">
        <v>62</v>
      </c>
      <c r="G42" s="796" t="s">
        <v>3388</v>
      </c>
      <c r="H42" s="796" t="s">
        <v>3389</v>
      </c>
      <c r="I42" s="796" t="s">
        <v>3390</v>
      </c>
      <c r="K42" s="821"/>
      <c r="L42" s="821">
        <f t="shared" ref="L42:L47" si="6">K42*D42</f>
        <v>0</v>
      </c>
      <c r="M42" s="821"/>
      <c r="N42" s="821"/>
      <c r="R42" s="820"/>
      <c r="S42" s="820"/>
      <c r="T42" s="820"/>
    </row>
    <row r="43" spans="1:20" ht="37.5">
      <c r="B43" s="921"/>
      <c r="C43" s="864" t="s">
        <v>3772</v>
      </c>
      <c r="D43" s="796">
        <v>9</v>
      </c>
      <c r="E43" s="796" t="s">
        <v>62</v>
      </c>
      <c r="G43" s="796" t="s">
        <v>3388</v>
      </c>
      <c r="H43" s="796" t="s">
        <v>3389</v>
      </c>
      <c r="I43" s="796" t="s">
        <v>3390</v>
      </c>
      <c r="K43" s="821"/>
      <c r="L43" s="821">
        <f t="shared" si="6"/>
        <v>0</v>
      </c>
      <c r="M43" s="821"/>
      <c r="N43" s="821"/>
      <c r="R43" s="820"/>
      <c r="S43" s="820"/>
      <c r="T43" s="820"/>
    </row>
    <row r="44" spans="1:20" ht="40.5" customHeight="1">
      <c r="B44" s="921"/>
      <c r="C44" s="864" t="s">
        <v>3773</v>
      </c>
      <c r="D44" s="796">
        <v>5</v>
      </c>
      <c r="E44" s="796" t="s">
        <v>62</v>
      </c>
      <c r="G44" s="796" t="s">
        <v>3388</v>
      </c>
      <c r="H44" s="796" t="s">
        <v>3389</v>
      </c>
      <c r="I44" s="796" t="s">
        <v>3390</v>
      </c>
      <c r="K44" s="821"/>
      <c r="L44" s="821">
        <f t="shared" si="6"/>
        <v>0</v>
      </c>
      <c r="M44" s="821"/>
      <c r="N44" s="821"/>
      <c r="R44" s="820"/>
      <c r="S44" s="820"/>
      <c r="T44" s="820"/>
    </row>
    <row r="45" spans="1:20" ht="40.5" customHeight="1">
      <c r="B45" s="921"/>
      <c r="C45" s="864" t="s">
        <v>3774</v>
      </c>
      <c r="D45" s="796">
        <v>6</v>
      </c>
      <c r="E45" s="796" t="s">
        <v>62</v>
      </c>
      <c r="G45" s="796" t="s">
        <v>3388</v>
      </c>
      <c r="H45" s="796" t="s">
        <v>3389</v>
      </c>
      <c r="I45" s="796" t="s">
        <v>3390</v>
      </c>
      <c r="K45" s="821"/>
      <c r="L45" s="821">
        <f t="shared" si="6"/>
        <v>0</v>
      </c>
      <c r="M45" s="821"/>
      <c r="N45" s="821"/>
      <c r="R45" s="820"/>
      <c r="S45" s="820"/>
      <c r="T45" s="820"/>
    </row>
    <row r="46" spans="1:20" ht="65.25" customHeight="1">
      <c r="B46" s="921"/>
      <c r="C46" s="864" t="s">
        <v>3775</v>
      </c>
      <c r="D46" s="796">
        <v>10</v>
      </c>
      <c r="E46" s="796" t="s">
        <v>62</v>
      </c>
      <c r="G46" s="796" t="s">
        <v>3388</v>
      </c>
      <c r="H46" s="796" t="s">
        <v>3389</v>
      </c>
      <c r="I46" s="796" t="s">
        <v>3390</v>
      </c>
      <c r="K46" s="821"/>
      <c r="L46" s="821">
        <f t="shared" si="6"/>
        <v>0</v>
      </c>
      <c r="M46" s="821"/>
      <c r="N46" s="821"/>
      <c r="R46" s="820"/>
      <c r="S46" s="820"/>
      <c r="T46" s="820"/>
    </row>
    <row r="47" spans="1:20" ht="12.75" customHeight="1">
      <c r="D47" s="796">
        <v>36</v>
      </c>
      <c r="E47" s="796" t="s">
        <v>62</v>
      </c>
      <c r="G47" s="796" t="s">
        <v>3391</v>
      </c>
      <c r="H47" s="796" t="s">
        <v>3389</v>
      </c>
      <c r="I47" s="796" t="s">
        <v>3390</v>
      </c>
      <c r="K47" s="821"/>
      <c r="L47" s="821">
        <f t="shared" si="6"/>
        <v>0</v>
      </c>
      <c r="M47" s="821"/>
      <c r="N47" s="821"/>
    </row>
    <row r="48" spans="1:20" s="820" customFormat="1">
      <c r="B48" s="796"/>
      <c r="C48" s="796"/>
      <c r="D48" s="796">
        <v>36</v>
      </c>
      <c r="E48" s="796" t="s">
        <v>62</v>
      </c>
      <c r="F48" s="818"/>
      <c r="G48" s="796" t="s">
        <v>3649</v>
      </c>
      <c r="H48" s="796"/>
      <c r="I48" s="796" t="s">
        <v>3393</v>
      </c>
      <c r="J48" s="796" t="s">
        <v>3394</v>
      </c>
      <c r="K48" s="821"/>
      <c r="L48" s="821"/>
      <c r="M48" s="821"/>
      <c r="N48" s="821">
        <f>M48*D48</f>
        <v>0</v>
      </c>
      <c r="O48" s="795"/>
      <c r="P48" s="795"/>
      <c r="Q48" s="796"/>
      <c r="R48" s="796"/>
    </row>
    <row r="49" spans="2:20" ht="25">
      <c r="B49" s="863" t="s">
        <v>3769</v>
      </c>
      <c r="C49" s="864" t="s">
        <v>3776</v>
      </c>
      <c r="D49" s="796">
        <v>6</v>
      </c>
      <c r="E49" s="796" t="s">
        <v>62</v>
      </c>
      <c r="G49" s="796" t="s">
        <v>3777</v>
      </c>
      <c r="H49" s="796" t="s">
        <v>3389</v>
      </c>
      <c r="I49" s="796" t="s">
        <v>3390</v>
      </c>
      <c r="K49" s="821"/>
      <c r="L49" s="821">
        <f t="shared" ref="L49:L51" si="7">K49*D49</f>
        <v>0</v>
      </c>
      <c r="M49" s="821"/>
      <c r="N49" s="821"/>
      <c r="R49" s="820"/>
      <c r="S49" s="820"/>
      <c r="T49" s="820"/>
    </row>
    <row r="50" spans="2:20" ht="12.75" customHeight="1">
      <c r="C50" s="796" t="s">
        <v>3778</v>
      </c>
      <c r="D50" s="796">
        <v>6</v>
      </c>
      <c r="E50" s="796" t="s">
        <v>62</v>
      </c>
      <c r="G50" s="796" t="s">
        <v>3777</v>
      </c>
      <c r="H50" s="796" t="s">
        <v>3389</v>
      </c>
      <c r="I50" s="796" t="s">
        <v>3390</v>
      </c>
      <c r="K50" s="821"/>
      <c r="L50" s="821">
        <f t="shared" si="7"/>
        <v>0</v>
      </c>
      <c r="M50" s="821"/>
      <c r="N50" s="821"/>
    </row>
    <row r="51" spans="2:20" ht="12.75" customHeight="1">
      <c r="D51" s="796">
        <v>12</v>
      </c>
      <c r="E51" s="796" t="s">
        <v>62</v>
      </c>
      <c r="G51" s="796" t="s">
        <v>3391</v>
      </c>
      <c r="H51" s="796" t="s">
        <v>3389</v>
      </c>
      <c r="I51" s="796" t="s">
        <v>3390</v>
      </c>
      <c r="K51" s="821"/>
      <c r="L51" s="821">
        <f t="shared" si="7"/>
        <v>0</v>
      </c>
      <c r="M51" s="821"/>
      <c r="N51" s="821"/>
    </row>
    <row r="52" spans="2:20" s="820" customFormat="1">
      <c r="B52" s="796"/>
      <c r="C52" s="796"/>
      <c r="D52" s="796">
        <v>12</v>
      </c>
      <c r="E52" s="796" t="s">
        <v>62</v>
      </c>
      <c r="F52" s="818"/>
      <c r="G52" s="796" t="s">
        <v>3392</v>
      </c>
      <c r="H52" s="796"/>
      <c r="I52" s="796" t="s">
        <v>3393</v>
      </c>
      <c r="J52" s="796" t="s">
        <v>3394</v>
      </c>
      <c r="K52" s="821"/>
      <c r="L52" s="821"/>
      <c r="M52" s="821"/>
      <c r="N52" s="821">
        <f>M52*D52</f>
        <v>0</v>
      </c>
      <c r="O52" s="795"/>
      <c r="P52" s="795"/>
      <c r="Q52" s="796"/>
      <c r="R52" s="796"/>
    </row>
    <row r="53" spans="2:20" ht="53.25" customHeight="1">
      <c r="B53" s="863" t="s">
        <v>3769</v>
      </c>
      <c r="C53" s="864" t="s">
        <v>3779</v>
      </c>
      <c r="D53" s="796">
        <v>6</v>
      </c>
      <c r="E53" s="796" t="s">
        <v>62</v>
      </c>
      <c r="G53" s="796" t="s">
        <v>3396</v>
      </c>
      <c r="H53" s="796" t="s">
        <v>3389</v>
      </c>
      <c r="I53" s="796" t="s">
        <v>3390</v>
      </c>
      <c r="K53" s="821"/>
      <c r="L53" s="821">
        <f t="shared" ref="L53:L54" si="8">K53*D53</f>
        <v>0</v>
      </c>
      <c r="M53" s="821"/>
      <c r="N53" s="821"/>
      <c r="R53" s="820"/>
      <c r="S53" s="820"/>
      <c r="T53" s="820"/>
    </row>
    <row r="54" spans="2:20" ht="30" customHeight="1">
      <c r="B54" s="863"/>
      <c r="C54" s="864" t="s">
        <v>3780</v>
      </c>
      <c r="D54" s="796">
        <v>4</v>
      </c>
      <c r="E54" s="796" t="s">
        <v>62</v>
      </c>
      <c r="G54" s="796" t="s">
        <v>3396</v>
      </c>
      <c r="H54" s="796" t="s">
        <v>3389</v>
      </c>
      <c r="I54" s="796" t="s">
        <v>3390</v>
      </c>
      <c r="K54" s="821"/>
      <c r="L54" s="821">
        <f t="shared" si="8"/>
        <v>0</v>
      </c>
      <c r="M54" s="821"/>
      <c r="N54" s="821"/>
      <c r="R54" s="820"/>
      <c r="S54" s="820"/>
      <c r="T54" s="820"/>
    </row>
    <row r="55" spans="2:20" s="820" customFormat="1">
      <c r="B55" s="796"/>
      <c r="C55" s="796"/>
      <c r="D55" s="796">
        <v>10</v>
      </c>
      <c r="E55" s="796" t="s">
        <v>62</v>
      </c>
      <c r="F55" s="818"/>
      <c r="G55" s="796" t="s">
        <v>3392</v>
      </c>
      <c r="H55" s="796"/>
      <c r="I55" s="796" t="s">
        <v>3393</v>
      </c>
      <c r="J55" s="796" t="s">
        <v>3394</v>
      </c>
      <c r="K55" s="821"/>
      <c r="L55" s="821"/>
      <c r="M55" s="821"/>
      <c r="N55" s="821">
        <f>M55*D55</f>
        <v>0</v>
      </c>
      <c r="O55" s="795"/>
      <c r="P55" s="795"/>
      <c r="Q55" s="796"/>
      <c r="R55" s="796"/>
    </row>
    <row r="56" spans="2:20" ht="37.5">
      <c r="B56" s="863" t="s">
        <v>3769</v>
      </c>
      <c r="C56" s="864" t="s">
        <v>3781</v>
      </c>
      <c r="D56" s="796">
        <v>3</v>
      </c>
      <c r="E56" s="796" t="s">
        <v>62</v>
      </c>
      <c r="F56" s="922"/>
      <c r="G56" s="796" t="s">
        <v>3782</v>
      </c>
      <c r="H56" s="796" t="s">
        <v>3389</v>
      </c>
      <c r="I56" s="796" t="s">
        <v>3390</v>
      </c>
      <c r="K56" s="821"/>
      <c r="L56" s="821">
        <f>K56*D56</f>
        <v>0</v>
      </c>
      <c r="M56" s="821"/>
      <c r="N56" s="821"/>
      <c r="R56" s="820"/>
      <c r="S56" s="820"/>
      <c r="T56" s="820"/>
    </row>
    <row r="57" spans="2:20" s="820" customFormat="1">
      <c r="B57" s="796"/>
      <c r="C57" s="796"/>
      <c r="D57" s="796">
        <v>3</v>
      </c>
      <c r="E57" s="796" t="s">
        <v>62</v>
      </c>
      <c r="F57" s="818"/>
      <c r="G57" s="796" t="s">
        <v>3392</v>
      </c>
      <c r="H57" s="796"/>
      <c r="I57" s="796" t="s">
        <v>3393</v>
      </c>
      <c r="J57" s="796" t="s">
        <v>3394</v>
      </c>
      <c r="K57" s="821"/>
      <c r="L57" s="821"/>
      <c r="M57" s="821"/>
      <c r="N57" s="821">
        <f>M57*D57</f>
        <v>0</v>
      </c>
      <c r="O57" s="795"/>
      <c r="P57" s="795"/>
      <c r="Q57" s="796"/>
      <c r="R57" s="796"/>
    </row>
    <row r="58" spans="2:20">
      <c r="B58" s="863" t="s">
        <v>3769</v>
      </c>
      <c r="C58" s="864" t="s">
        <v>3783</v>
      </c>
      <c r="D58" s="796">
        <v>1</v>
      </c>
      <c r="E58" s="796" t="s">
        <v>62</v>
      </c>
      <c r="G58" s="796" t="s">
        <v>3784</v>
      </c>
      <c r="H58" s="796" t="s">
        <v>3389</v>
      </c>
      <c r="I58" s="796" t="s">
        <v>3390</v>
      </c>
      <c r="K58" s="821"/>
      <c r="L58" s="821">
        <f t="shared" ref="L58:L60" si="9">K58*D58</f>
        <v>0</v>
      </c>
      <c r="M58" s="821"/>
      <c r="N58" s="821"/>
      <c r="R58" s="820"/>
      <c r="S58" s="820"/>
      <c r="T58" s="820"/>
    </row>
    <row r="59" spans="2:20">
      <c r="B59" s="863" t="s">
        <v>3769</v>
      </c>
      <c r="C59" s="864" t="s">
        <v>3785</v>
      </c>
      <c r="D59" s="796">
        <v>3</v>
      </c>
      <c r="E59" s="796" t="s">
        <v>62</v>
      </c>
      <c r="G59" s="796" t="s">
        <v>3786</v>
      </c>
      <c r="H59" s="796" t="s">
        <v>3389</v>
      </c>
      <c r="I59" s="796" t="s">
        <v>3390</v>
      </c>
      <c r="K59" s="821"/>
      <c r="L59" s="821">
        <f t="shared" si="9"/>
        <v>0</v>
      </c>
      <c r="M59" s="821"/>
      <c r="N59" s="821"/>
      <c r="R59" s="820"/>
      <c r="S59" s="820"/>
      <c r="T59" s="820"/>
    </row>
    <row r="60" spans="2:20">
      <c r="B60" s="863" t="s">
        <v>3769</v>
      </c>
      <c r="C60" s="864" t="s">
        <v>3787</v>
      </c>
      <c r="D60" s="796">
        <v>1</v>
      </c>
      <c r="E60" s="796" t="s">
        <v>62</v>
      </c>
      <c r="G60" s="796" t="s">
        <v>3788</v>
      </c>
      <c r="H60" s="796" t="s">
        <v>3389</v>
      </c>
      <c r="I60" s="796" t="s">
        <v>3390</v>
      </c>
      <c r="K60" s="821"/>
      <c r="L60" s="821">
        <f t="shared" si="9"/>
        <v>0</v>
      </c>
      <c r="M60" s="821"/>
      <c r="N60" s="821"/>
      <c r="R60" s="820"/>
      <c r="S60" s="820"/>
      <c r="T60" s="820"/>
    </row>
    <row r="61" spans="2:20" s="820" customFormat="1">
      <c r="B61" s="796"/>
      <c r="C61" s="796"/>
      <c r="D61" s="796">
        <v>4</v>
      </c>
      <c r="E61" s="796" t="s">
        <v>62</v>
      </c>
      <c r="F61" s="818"/>
      <c r="G61" s="796" t="s">
        <v>3392</v>
      </c>
      <c r="H61" s="796"/>
      <c r="I61" s="796" t="s">
        <v>3393</v>
      </c>
      <c r="J61" s="796" t="s">
        <v>3394</v>
      </c>
      <c r="K61" s="821"/>
      <c r="L61" s="821"/>
      <c r="M61" s="821"/>
      <c r="N61" s="821">
        <f>M61*D61</f>
        <v>0</v>
      </c>
      <c r="O61" s="795"/>
      <c r="P61" s="795"/>
      <c r="Q61" s="796"/>
      <c r="R61" s="796"/>
    </row>
    <row r="62" spans="2:20" ht="63" customHeight="1">
      <c r="B62" s="863" t="s">
        <v>3769</v>
      </c>
      <c r="C62" s="864" t="s">
        <v>3789</v>
      </c>
      <c r="D62" s="796">
        <v>10</v>
      </c>
      <c r="E62" s="796" t="s">
        <v>62</v>
      </c>
      <c r="F62" s="922"/>
      <c r="G62" s="796" t="s">
        <v>3790</v>
      </c>
      <c r="H62" s="796" t="s">
        <v>3389</v>
      </c>
      <c r="I62" s="796" t="s">
        <v>3390</v>
      </c>
      <c r="K62" s="821"/>
      <c r="L62" s="821">
        <f>K62*D62</f>
        <v>0</v>
      </c>
      <c r="M62" s="821"/>
      <c r="N62" s="821"/>
      <c r="R62" s="820"/>
      <c r="S62" s="820"/>
      <c r="T62" s="820"/>
    </row>
    <row r="63" spans="2:20" s="820" customFormat="1">
      <c r="B63" s="796"/>
      <c r="C63" s="796"/>
      <c r="D63" s="796">
        <v>10</v>
      </c>
      <c r="E63" s="796" t="s">
        <v>62</v>
      </c>
      <c r="F63" s="818"/>
      <c r="G63" s="796" t="s">
        <v>3392</v>
      </c>
      <c r="H63" s="796"/>
      <c r="I63" s="796" t="s">
        <v>3393</v>
      </c>
      <c r="J63" s="796" t="s">
        <v>3394</v>
      </c>
      <c r="K63" s="821"/>
      <c r="L63" s="821"/>
      <c r="M63" s="821"/>
      <c r="N63" s="821">
        <f>M63*D63</f>
        <v>0</v>
      </c>
      <c r="O63" s="795"/>
      <c r="P63" s="795"/>
      <c r="Q63" s="796"/>
      <c r="R63" s="796"/>
    </row>
    <row r="64" spans="2:20" ht="13.5" customHeight="1">
      <c r="B64" s="863" t="s">
        <v>3769</v>
      </c>
      <c r="C64" s="864" t="s">
        <v>3791</v>
      </c>
      <c r="D64" s="796">
        <v>2</v>
      </c>
      <c r="E64" s="796" t="s">
        <v>62</v>
      </c>
      <c r="G64" s="796" t="s">
        <v>3792</v>
      </c>
      <c r="H64" s="796" t="s">
        <v>3389</v>
      </c>
      <c r="I64" s="796" t="s">
        <v>3390</v>
      </c>
      <c r="K64" s="821"/>
      <c r="L64" s="821">
        <f>K64*D64</f>
        <v>0</v>
      </c>
      <c r="M64" s="821"/>
      <c r="N64" s="821"/>
      <c r="R64" s="820"/>
      <c r="S64" s="820"/>
      <c r="T64" s="820"/>
    </row>
    <row r="65" spans="1:256" s="820" customFormat="1">
      <c r="B65" s="796"/>
      <c r="C65" s="796"/>
      <c r="D65" s="796">
        <v>2</v>
      </c>
      <c r="E65" s="796" t="s">
        <v>62</v>
      </c>
      <c r="F65" s="818"/>
      <c r="G65" s="796" t="s">
        <v>3392</v>
      </c>
      <c r="H65" s="796"/>
      <c r="I65" s="796" t="s">
        <v>3393</v>
      </c>
      <c r="J65" s="796" t="s">
        <v>3394</v>
      </c>
      <c r="K65" s="821"/>
      <c r="L65" s="821"/>
      <c r="M65" s="821"/>
      <c r="N65" s="821">
        <f>M65*D65</f>
        <v>0</v>
      </c>
      <c r="O65" s="795"/>
      <c r="P65" s="795"/>
      <c r="Q65" s="796"/>
      <c r="R65" s="796"/>
    </row>
    <row r="66" spans="1:256" ht="14.25" customHeight="1">
      <c r="B66" s="863" t="s">
        <v>3769</v>
      </c>
      <c r="C66" s="864" t="s">
        <v>3793</v>
      </c>
      <c r="D66" s="796">
        <v>4</v>
      </c>
      <c r="E66" s="796" t="s">
        <v>62</v>
      </c>
      <c r="G66" s="796" t="s">
        <v>3794</v>
      </c>
      <c r="H66" s="796" t="s">
        <v>3389</v>
      </c>
      <c r="I66" s="796" t="s">
        <v>3390</v>
      </c>
      <c r="K66" s="821"/>
      <c r="L66" s="821">
        <f>K66*D66</f>
        <v>0</v>
      </c>
      <c r="M66" s="821"/>
      <c r="N66" s="821"/>
      <c r="R66" s="820"/>
      <c r="S66" s="820"/>
      <c r="T66" s="820"/>
    </row>
    <row r="67" spans="1:256" s="820" customFormat="1">
      <c r="B67" s="796"/>
      <c r="C67" s="796"/>
      <c r="D67" s="796">
        <v>4</v>
      </c>
      <c r="E67" s="796" t="s">
        <v>62</v>
      </c>
      <c r="F67" s="818"/>
      <c r="G67" s="796" t="s">
        <v>3392</v>
      </c>
      <c r="H67" s="796"/>
      <c r="I67" s="796" t="s">
        <v>3393</v>
      </c>
      <c r="J67" s="796" t="s">
        <v>3394</v>
      </c>
      <c r="K67" s="821"/>
      <c r="L67" s="821"/>
      <c r="M67" s="821"/>
      <c r="N67" s="821">
        <f>M67*D67</f>
        <v>0</v>
      </c>
      <c r="O67" s="795"/>
      <c r="P67" s="795"/>
      <c r="Q67" s="796"/>
      <c r="R67" s="796"/>
    </row>
    <row r="68" spans="1:256" s="820" customFormat="1">
      <c r="A68" s="796"/>
      <c r="B68" s="863" t="s">
        <v>3769</v>
      </c>
      <c r="C68" s="796" t="s">
        <v>3795</v>
      </c>
      <c r="D68" s="796">
        <v>2</v>
      </c>
      <c r="E68" s="796" t="s">
        <v>62</v>
      </c>
      <c r="F68" s="818"/>
      <c r="G68" s="796" t="s">
        <v>3403</v>
      </c>
      <c r="H68" s="796" t="s">
        <v>3389</v>
      </c>
      <c r="I68" s="796" t="s">
        <v>3390</v>
      </c>
      <c r="J68" s="796"/>
      <c r="K68" s="821"/>
      <c r="L68" s="821">
        <f t="shared" ref="L68:L69" si="10">K68*D68</f>
        <v>0</v>
      </c>
      <c r="M68" s="821"/>
      <c r="N68" s="821"/>
      <c r="O68" s="795"/>
      <c r="P68" s="795"/>
      <c r="Q68" s="796"/>
      <c r="R68" s="796"/>
      <c r="S68" s="796"/>
      <c r="T68" s="796"/>
      <c r="U68" s="796"/>
      <c r="V68" s="796"/>
      <c r="W68" s="796"/>
      <c r="X68" s="796"/>
      <c r="Y68" s="796"/>
      <c r="Z68" s="796"/>
      <c r="AA68" s="796"/>
      <c r="AB68" s="796"/>
      <c r="AC68" s="796"/>
      <c r="AD68" s="796"/>
      <c r="AE68" s="796"/>
      <c r="AF68" s="796"/>
      <c r="AG68" s="796"/>
      <c r="AH68" s="796"/>
      <c r="AI68" s="796"/>
      <c r="AJ68" s="796"/>
      <c r="AK68" s="796"/>
      <c r="AL68" s="796"/>
      <c r="AM68" s="796"/>
      <c r="AN68" s="796"/>
      <c r="AO68" s="796"/>
      <c r="AP68" s="796"/>
      <c r="AQ68" s="796"/>
      <c r="AR68" s="796"/>
      <c r="AS68" s="796"/>
      <c r="AT68" s="796"/>
      <c r="AU68" s="796"/>
      <c r="AV68" s="796"/>
      <c r="AW68" s="796"/>
      <c r="AX68" s="796"/>
      <c r="AY68" s="796"/>
      <c r="AZ68" s="796"/>
      <c r="BA68" s="796"/>
      <c r="BB68" s="796"/>
      <c r="BC68" s="796"/>
      <c r="BD68" s="796"/>
      <c r="BE68" s="796"/>
      <c r="BF68" s="796"/>
      <c r="BG68" s="796"/>
      <c r="BH68" s="796"/>
      <c r="BI68" s="796"/>
      <c r="BJ68" s="796"/>
      <c r="BK68" s="796"/>
      <c r="BL68" s="796"/>
      <c r="BM68" s="796"/>
      <c r="BN68" s="796"/>
      <c r="BO68" s="796"/>
      <c r="BP68" s="796"/>
      <c r="BQ68" s="796"/>
      <c r="BR68" s="796"/>
      <c r="BS68" s="796"/>
      <c r="BT68" s="796"/>
      <c r="BU68" s="796"/>
      <c r="BV68" s="796"/>
      <c r="BW68" s="796"/>
      <c r="BX68" s="796"/>
      <c r="BY68" s="796"/>
      <c r="BZ68" s="796"/>
      <c r="CA68" s="796"/>
      <c r="CB68" s="796"/>
      <c r="CC68" s="796"/>
      <c r="CD68" s="796"/>
      <c r="CE68" s="796"/>
      <c r="CF68" s="796"/>
      <c r="CG68" s="796"/>
      <c r="CH68" s="796"/>
      <c r="CI68" s="796"/>
      <c r="CJ68" s="796"/>
      <c r="CK68" s="796"/>
      <c r="CL68" s="796"/>
      <c r="CM68" s="796"/>
      <c r="CN68" s="796"/>
      <c r="CO68" s="796"/>
      <c r="CP68" s="796"/>
      <c r="CQ68" s="796"/>
      <c r="CR68" s="796"/>
      <c r="CS68" s="796"/>
      <c r="CT68" s="796"/>
      <c r="CU68" s="796"/>
      <c r="CV68" s="796"/>
      <c r="CW68" s="796"/>
      <c r="CX68" s="796"/>
      <c r="CY68" s="796"/>
      <c r="CZ68" s="796"/>
      <c r="DA68" s="796"/>
      <c r="DB68" s="796"/>
      <c r="DC68" s="796"/>
      <c r="DD68" s="796"/>
      <c r="DE68" s="796"/>
      <c r="DF68" s="796"/>
      <c r="DG68" s="796"/>
      <c r="DH68" s="796"/>
      <c r="DI68" s="796"/>
      <c r="DJ68" s="796"/>
      <c r="DK68" s="796"/>
      <c r="DL68" s="796"/>
      <c r="DM68" s="796"/>
      <c r="DN68" s="796"/>
      <c r="DO68" s="796"/>
      <c r="DP68" s="796"/>
      <c r="DQ68" s="796"/>
      <c r="DR68" s="796"/>
      <c r="DS68" s="796"/>
      <c r="DT68" s="796"/>
      <c r="DU68" s="796"/>
      <c r="DV68" s="796"/>
      <c r="DW68" s="796"/>
      <c r="DX68" s="796"/>
      <c r="DY68" s="796"/>
      <c r="DZ68" s="796"/>
      <c r="EA68" s="796"/>
      <c r="EB68" s="796"/>
      <c r="EC68" s="796"/>
      <c r="ED68" s="796"/>
      <c r="EE68" s="796"/>
      <c r="EF68" s="796"/>
      <c r="EG68" s="796"/>
      <c r="EH68" s="796"/>
      <c r="EI68" s="796"/>
      <c r="EJ68" s="796"/>
      <c r="EK68" s="796"/>
      <c r="EL68" s="796"/>
      <c r="EM68" s="796"/>
      <c r="EN68" s="796"/>
      <c r="EO68" s="796"/>
      <c r="EP68" s="796"/>
      <c r="EQ68" s="796"/>
      <c r="ER68" s="796"/>
      <c r="ES68" s="796"/>
      <c r="ET68" s="796"/>
      <c r="EU68" s="796"/>
      <c r="EV68" s="796"/>
      <c r="EW68" s="796"/>
      <c r="EX68" s="796"/>
      <c r="EY68" s="796"/>
      <c r="EZ68" s="796"/>
      <c r="FA68" s="796"/>
      <c r="FB68" s="796"/>
      <c r="FC68" s="796"/>
      <c r="FD68" s="796"/>
      <c r="FE68" s="796"/>
      <c r="FF68" s="796"/>
      <c r="FG68" s="796"/>
      <c r="FH68" s="796"/>
      <c r="FI68" s="796"/>
      <c r="FJ68" s="796"/>
      <c r="FK68" s="796"/>
      <c r="FL68" s="796"/>
      <c r="FM68" s="796"/>
      <c r="FN68" s="796"/>
      <c r="FO68" s="796"/>
      <c r="FP68" s="796"/>
      <c r="FQ68" s="796"/>
      <c r="FR68" s="796"/>
      <c r="FS68" s="796"/>
      <c r="FT68" s="796"/>
      <c r="FU68" s="796"/>
      <c r="FV68" s="796"/>
      <c r="FW68" s="796"/>
      <c r="FX68" s="796"/>
      <c r="FY68" s="796"/>
      <c r="FZ68" s="796"/>
      <c r="GA68" s="796"/>
      <c r="GB68" s="796"/>
      <c r="GC68" s="796"/>
      <c r="GD68" s="796"/>
      <c r="GE68" s="796"/>
      <c r="GF68" s="796"/>
      <c r="GG68" s="796"/>
      <c r="GH68" s="796"/>
      <c r="GI68" s="796"/>
      <c r="GJ68" s="796"/>
      <c r="GK68" s="796"/>
      <c r="GL68" s="796"/>
      <c r="GM68" s="796"/>
      <c r="GN68" s="796"/>
      <c r="GO68" s="796"/>
      <c r="GP68" s="796"/>
      <c r="GQ68" s="796"/>
      <c r="GR68" s="796"/>
      <c r="GS68" s="796"/>
      <c r="GT68" s="796"/>
      <c r="GU68" s="796"/>
      <c r="GV68" s="796"/>
      <c r="GW68" s="796"/>
      <c r="GX68" s="796"/>
      <c r="GY68" s="796"/>
      <c r="GZ68" s="796"/>
      <c r="HA68" s="796"/>
      <c r="HB68" s="796"/>
      <c r="HC68" s="796"/>
      <c r="HD68" s="796"/>
      <c r="HE68" s="796"/>
      <c r="HF68" s="796"/>
      <c r="HG68" s="796"/>
      <c r="HH68" s="796"/>
      <c r="HI68" s="796"/>
      <c r="HJ68" s="796"/>
      <c r="HK68" s="796"/>
      <c r="HL68" s="796"/>
      <c r="HM68" s="796"/>
      <c r="HN68" s="796"/>
      <c r="HO68" s="796"/>
      <c r="HP68" s="796"/>
      <c r="HQ68" s="796"/>
      <c r="HR68" s="796"/>
      <c r="HS68" s="796"/>
      <c r="HT68" s="796"/>
      <c r="HU68" s="796"/>
      <c r="HV68" s="796"/>
      <c r="HW68" s="796"/>
      <c r="HX68" s="796"/>
      <c r="HY68" s="796"/>
      <c r="HZ68" s="796"/>
      <c r="IA68" s="796"/>
      <c r="IB68" s="796"/>
      <c r="IC68" s="796"/>
      <c r="ID68" s="796"/>
      <c r="IE68" s="796"/>
      <c r="IF68" s="796"/>
      <c r="IG68" s="796"/>
      <c r="IH68" s="796"/>
      <c r="II68" s="796"/>
      <c r="IJ68" s="796"/>
      <c r="IK68" s="796"/>
      <c r="IL68" s="796"/>
      <c r="IM68" s="796"/>
      <c r="IN68" s="796"/>
      <c r="IO68" s="796"/>
      <c r="IP68" s="796"/>
      <c r="IQ68" s="796"/>
      <c r="IR68" s="796"/>
      <c r="IS68" s="796"/>
      <c r="IT68" s="796"/>
      <c r="IU68" s="796"/>
      <c r="IV68" s="796"/>
    </row>
    <row r="69" spans="1:256">
      <c r="B69" s="893"/>
      <c r="D69" s="796">
        <v>2</v>
      </c>
      <c r="E69" s="796" t="s">
        <v>62</v>
      </c>
      <c r="G69" s="796" t="s">
        <v>3404</v>
      </c>
      <c r="H69" s="796" t="s">
        <v>3389</v>
      </c>
      <c r="I69" s="796" t="s">
        <v>3390</v>
      </c>
      <c r="K69" s="821"/>
      <c r="L69" s="821">
        <f t="shared" si="10"/>
        <v>0</v>
      </c>
      <c r="M69" s="821"/>
      <c r="N69" s="821"/>
      <c r="R69" s="820"/>
      <c r="S69" s="820"/>
      <c r="T69" s="820"/>
    </row>
    <row r="70" spans="1:256">
      <c r="B70" s="893"/>
      <c r="D70" s="796">
        <v>2</v>
      </c>
      <c r="E70" s="796" t="s">
        <v>62</v>
      </c>
      <c r="G70" s="796" t="s">
        <v>3405</v>
      </c>
      <c r="I70" s="796" t="s">
        <v>3393</v>
      </c>
      <c r="J70" s="796" t="s">
        <v>3394</v>
      </c>
      <c r="K70" s="821"/>
      <c r="L70" s="821"/>
      <c r="M70" s="821"/>
      <c r="N70" s="821">
        <f t="shared" ref="N70:N71" si="11">M70*D70</f>
        <v>0</v>
      </c>
    </row>
    <row r="71" spans="1:256" s="820" customFormat="1">
      <c r="B71" s="893"/>
      <c r="C71" s="796"/>
      <c r="D71" s="796">
        <v>2</v>
      </c>
      <c r="E71" s="796" t="s">
        <v>62</v>
      </c>
      <c r="F71" s="818"/>
      <c r="G71" s="796" t="s">
        <v>3649</v>
      </c>
      <c r="H71" s="796"/>
      <c r="I71" s="796" t="s">
        <v>3393</v>
      </c>
      <c r="J71" s="796" t="s">
        <v>3394</v>
      </c>
      <c r="K71" s="821"/>
      <c r="L71" s="821"/>
      <c r="M71" s="821"/>
      <c r="N71" s="821">
        <f t="shared" si="11"/>
        <v>0</v>
      </c>
      <c r="O71" s="795"/>
      <c r="P71" s="795"/>
      <c r="Q71" s="796"/>
    </row>
    <row r="72" spans="1:256" ht="12.75" customHeight="1">
      <c r="B72" s="863" t="s">
        <v>3769</v>
      </c>
      <c r="C72" s="864" t="s">
        <v>3796</v>
      </c>
      <c r="D72" s="796">
        <v>2</v>
      </c>
      <c r="E72" s="796" t="s">
        <v>62</v>
      </c>
      <c r="F72" s="923"/>
      <c r="G72" s="796" t="s">
        <v>3797</v>
      </c>
      <c r="H72" s="796" t="s">
        <v>3389</v>
      </c>
      <c r="I72" s="796" t="s">
        <v>3390</v>
      </c>
      <c r="K72" s="821"/>
      <c r="L72" s="821">
        <f t="shared" ref="L72:L73" si="12">K72*D72</f>
        <v>0</v>
      </c>
      <c r="M72" s="821"/>
      <c r="N72" s="821"/>
    </row>
    <row r="73" spans="1:256" ht="12.75" customHeight="1">
      <c r="B73" s="893"/>
      <c r="D73" s="796">
        <v>2</v>
      </c>
      <c r="E73" s="796" t="s">
        <v>62</v>
      </c>
      <c r="F73" s="866"/>
      <c r="G73" s="796" t="s">
        <v>3494</v>
      </c>
      <c r="H73" s="796" t="s">
        <v>3389</v>
      </c>
      <c r="I73" s="796" t="s">
        <v>3390</v>
      </c>
      <c r="K73" s="821"/>
      <c r="L73" s="821">
        <f t="shared" si="12"/>
        <v>0</v>
      </c>
      <c r="M73" s="821"/>
      <c r="N73" s="821"/>
    </row>
    <row r="74" spans="1:256" ht="12.75" customHeight="1">
      <c r="B74" s="893"/>
      <c r="D74" s="796">
        <v>2</v>
      </c>
      <c r="E74" s="796" t="s">
        <v>62</v>
      </c>
      <c r="G74" s="796" t="s">
        <v>3439</v>
      </c>
      <c r="I74" s="796" t="s">
        <v>3393</v>
      </c>
      <c r="J74" s="796" t="s">
        <v>3394</v>
      </c>
      <c r="K74" s="821"/>
      <c r="L74" s="821"/>
      <c r="M74" s="821"/>
      <c r="N74" s="821">
        <f>M74*D74</f>
        <v>0</v>
      </c>
    </row>
    <row r="75" spans="1:256" ht="25">
      <c r="B75" s="863" t="s">
        <v>3769</v>
      </c>
      <c r="C75" s="864" t="s">
        <v>3798</v>
      </c>
      <c r="D75" s="796">
        <v>2</v>
      </c>
      <c r="E75" s="796" t="s">
        <v>62</v>
      </c>
      <c r="F75" s="866"/>
      <c r="G75" s="796" t="s">
        <v>3799</v>
      </c>
      <c r="H75" s="796" t="s">
        <v>3389</v>
      </c>
      <c r="I75" s="796" t="s">
        <v>3390</v>
      </c>
      <c r="K75" s="821"/>
      <c r="L75" s="821">
        <f t="shared" ref="L75:L76" si="13">K75*D75</f>
        <v>0</v>
      </c>
      <c r="M75" s="821"/>
      <c r="N75" s="821"/>
    </row>
    <row r="76" spans="1:256" ht="12.75" customHeight="1">
      <c r="B76" s="893"/>
      <c r="D76" s="796">
        <v>2</v>
      </c>
      <c r="E76" s="796" t="s">
        <v>62</v>
      </c>
      <c r="F76" s="866"/>
      <c r="G76" s="796" t="s">
        <v>3438</v>
      </c>
      <c r="H76" s="796" t="s">
        <v>3389</v>
      </c>
      <c r="I76" s="796" t="s">
        <v>3390</v>
      </c>
      <c r="K76" s="821"/>
      <c r="L76" s="821">
        <f t="shared" si="13"/>
        <v>0</v>
      </c>
      <c r="M76" s="821"/>
      <c r="N76" s="821"/>
    </row>
    <row r="77" spans="1:256" ht="12.75" customHeight="1">
      <c r="B77" s="893"/>
      <c r="D77" s="796">
        <v>2</v>
      </c>
      <c r="E77" s="796" t="s">
        <v>62</v>
      </c>
      <c r="G77" s="796" t="s">
        <v>3439</v>
      </c>
      <c r="I77" s="796" t="s">
        <v>3393</v>
      </c>
      <c r="J77" s="796" t="s">
        <v>3394</v>
      </c>
      <c r="K77" s="821"/>
      <c r="L77" s="821"/>
      <c r="M77" s="821"/>
      <c r="N77" s="821">
        <f>M77*D77</f>
        <v>0</v>
      </c>
    </row>
    <row r="78" spans="1:256" ht="25">
      <c r="B78" s="863" t="s">
        <v>3769</v>
      </c>
      <c r="C78" s="864" t="s">
        <v>3800</v>
      </c>
      <c r="D78" s="796">
        <v>3</v>
      </c>
      <c r="E78" s="796" t="s">
        <v>62</v>
      </c>
      <c r="F78" s="866"/>
      <c r="G78" s="796" t="s">
        <v>3684</v>
      </c>
      <c r="H78" s="796" t="s">
        <v>3389</v>
      </c>
      <c r="I78" s="796" t="s">
        <v>3390</v>
      </c>
      <c r="K78" s="821"/>
      <c r="L78" s="821">
        <f t="shared" ref="L78:L79" si="14">K78*D78</f>
        <v>0</v>
      </c>
      <c r="M78" s="821"/>
      <c r="N78" s="821"/>
    </row>
    <row r="79" spans="1:256" ht="12.75" customHeight="1">
      <c r="B79" s="893"/>
      <c r="D79" s="796">
        <v>3</v>
      </c>
      <c r="E79" s="796" t="s">
        <v>62</v>
      </c>
      <c r="F79" s="866"/>
      <c r="G79" s="796" t="s">
        <v>3438</v>
      </c>
      <c r="H79" s="796" t="s">
        <v>3389</v>
      </c>
      <c r="I79" s="796" t="s">
        <v>3390</v>
      </c>
      <c r="K79" s="821"/>
      <c r="L79" s="821">
        <f t="shared" si="14"/>
        <v>0</v>
      </c>
      <c r="M79" s="821"/>
      <c r="N79" s="821"/>
    </row>
    <row r="80" spans="1:256" ht="12.75" customHeight="1">
      <c r="B80" s="893"/>
      <c r="D80" s="796">
        <v>3</v>
      </c>
      <c r="E80" s="796" t="s">
        <v>62</v>
      </c>
      <c r="G80" s="796" t="s">
        <v>3439</v>
      </c>
      <c r="I80" s="796" t="s">
        <v>3393</v>
      </c>
      <c r="J80" s="796" t="s">
        <v>3394</v>
      </c>
      <c r="K80" s="821"/>
      <c r="L80" s="821"/>
      <c r="M80" s="821"/>
      <c r="N80" s="821">
        <f>M80*D80</f>
        <v>0</v>
      </c>
    </row>
    <row r="81" spans="2:20" ht="13">
      <c r="B81" s="921"/>
      <c r="K81" s="821"/>
      <c r="L81" s="821"/>
      <c r="M81" s="821"/>
      <c r="N81" s="821"/>
      <c r="Q81" s="850"/>
      <c r="R81" s="820"/>
      <c r="S81" s="820"/>
      <c r="T81" s="820"/>
    </row>
    <row r="82" spans="2:20" ht="13">
      <c r="B82" s="921"/>
      <c r="K82" s="821"/>
      <c r="L82" s="821"/>
      <c r="M82" s="821"/>
      <c r="N82" s="821"/>
      <c r="Q82" s="850"/>
      <c r="R82" s="820"/>
      <c r="S82" s="820"/>
      <c r="T82" s="820"/>
    </row>
    <row r="83" spans="2:20">
      <c r="B83" s="863" t="s">
        <v>3769</v>
      </c>
      <c r="C83" s="864" t="s">
        <v>3801</v>
      </c>
      <c r="D83" s="796">
        <v>1</v>
      </c>
      <c r="E83" s="796" t="s">
        <v>62</v>
      </c>
      <c r="F83" s="866"/>
      <c r="G83" s="796" t="s">
        <v>3802</v>
      </c>
      <c r="H83" s="796" t="s">
        <v>3389</v>
      </c>
      <c r="I83" s="796" t="s">
        <v>3390</v>
      </c>
      <c r="K83" s="821"/>
      <c r="L83" s="821">
        <f t="shared" ref="L83:L84" si="15">K83*D83</f>
        <v>0</v>
      </c>
      <c r="M83" s="821"/>
      <c r="N83" s="821"/>
    </row>
    <row r="84" spans="2:20" ht="12.75" customHeight="1">
      <c r="B84" s="893"/>
      <c r="D84" s="796">
        <v>1</v>
      </c>
      <c r="E84" s="796" t="s">
        <v>62</v>
      </c>
      <c r="F84" s="866"/>
      <c r="G84" s="796" t="s">
        <v>3438</v>
      </c>
      <c r="H84" s="796" t="s">
        <v>3389</v>
      </c>
      <c r="I84" s="796" t="s">
        <v>3390</v>
      </c>
      <c r="K84" s="821"/>
      <c r="L84" s="821">
        <f t="shared" si="15"/>
        <v>0</v>
      </c>
      <c r="M84" s="821"/>
      <c r="N84" s="821"/>
    </row>
    <row r="85" spans="2:20" ht="12.75" customHeight="1">
      <c r="B85" s="893"/>
      <c r="D85" s="796">
        <v>1</v>
      </c>
      <c r="E85" s="796" t="s">
        <v>62</v>
      </c>
      <c r="G85" s="796" t="s">
        <v>3439</v>
      </c>
      <c r="I85" s="796" t="s">
        <v>3393</v>
      </c>
      <c r="J85" s="796" t="s">
        <v>3394</v>
      </c>
      <c r="K85" s="821"/>
      <c r="L85" s="821"/>
      <c r="M85" s="821"/>
      <c r="N85" s="821">
        <f>M85*D85</f>
        <v>0</v>
      </c>
    </row>
    <row r="86" spans="2:20" ht="25">
      <c r="B86" s="863" t="s">
        <v>3769</v>
      </c>
      <c r="C86" s="864" t="s">
        <v>3803</v>
      </c>
      <c r="D86" s="796">
        <v>4</v>
      </c>
      <c r="E86" s="796" t="s">
        <v>62</v>
      </c>
      <c r="F86" s="866"/>
      <c r="G86" s="796" t="s">
        <v>3804</v>
      </c>
      <c r="H86" s="796" t="s">
        <v>3389</v>
      </c>
      <c r="I86" s="796" t="s">
        <v>3390</v>
      </c>
      <c r="K86" s="821"/>
      <c r="L86" s="821">
        <f>K86*D86</f>
        <v>0</v>
      </c>
      <c r="M86" s="821"/>
      <c r="N86" s="821"/>
    </row>
    <row r="87" spans="2:20" ht="12.75" customHeight="1">
      <c r="B87" s="893"/>
      <c r="D87" s="796">
        <v>4</v>
      </c>
      <c r="E87" s="796" t="s">
        <v>62</v>
      </c>
      <c r="G87" s="796" t="s">
        <v>3603</v>
      </c>
      <c r="I87" s="796" t="s">
        <v>3393</v>
      </c>
      <c r="J87" s="796" t="s">
        <v>3394</v>
      </c>
      <c r="K87" s="821"/>
      <c r="L87" s="821"/>
      <c r="M87" s="821"/>
      <c r="N87" s="821">
        <f>M87*D87</f>
        <v>0</v>
      </c>
    </row>
    <row r="88" spans="2:20">
      <c r="B88" s="863" t="s">
        <v>3769</v>
      </c>
      <c r="C88" s="864" t="s">
        <v>3805</v>
      </c>
      <c r="D88" s="796">
        <v>1</v>
      </c>
      <c r="E88" s="796" t="s">
        <v>62</v>
      </c>
      <c r="F88" s="866"/>
      <c r="G88" s="796" t="s">
        <v>3806</v>
      </c>
      <c r="H88" s="796" t="s">
        <v>3389</v>
      </c>
      <c r="I88" s="796" t="s">
        <v>3390</v>
      </c>
      <c r="K88" s="821"/>
      <c r="L88" s="821">
        <f>K88*D88</f>
        <v>0</v>
      </c>
      <c r="M88" s="821"/>
      <c r="N88" s="821"/>
    </row>
    <row r="89" spans="2:20" ht="12.75" customHeight="1">
      <c r="B89" s="893"/>
      <c r="D89" s="796">
        <v>1</v>
      </c>
      <c r="E89" s="796" t="s">
        <v>62</v>
      </c>
      <c r="G89" s="796" t="s">
        <v>3603</v>
      </c>
      <c r="I89" s="796" t="s">
        <v>3393</v>
      </c>
      <c r="J89" s="796" t="s">
        <v>3394</v>
      </c>
      <c r="K89" s="821"/>
      <c r="L89" s="821"/>
      <c r="M89" s="821"/>
      <c r="N89" s="821">
        <f>M89*D89</f>
        <v>0</v>
      </c>
    </row>
    <row r="90" spans="2:20">
      <c r="B90" s="863" t="s">
        <v>3769</v>
      </c>
      <c r="C90" s="864" t="s">
        <v>3807</v>
      </c>
      <c r="D90" s="796">
        <v>1</v>
      </c>
      <c r="E90" s="796" t="s">
        <v>62</v>
      </c>
      <c r="F90" s="866"/>
      <c r="G90" s="796" t="s">
        <v>3808</v>
      </c>
      <c r="H90" s="796" t="s">
        <v>3389</v>
      </c>
      <c r="I90" s="796" t="s">
        <v>3390</v>
      </c>
      <c r="K90" s="821"/>
      <c r="L90" s="821">
        <f>K90*D90</f>
        <v>0</v>
      </c>
      <c r="M90" s="821"/>
      <c r="N90" s="821"/>
    </row>
    <row r="91" spans="2:20" ht="12.75" customHeight="1">
      <c r="B91" s="893"/>
      <c r="D91" s="796">
        <v>1</v>
      </c>
      <c r="E91" s="796" t="s">
        <v>62</v>
      </c>
      <c r="G91" s="796" t="s">
        <v>3603</v>
      </c>
      <c r="I91" s="796" t="s">
        <v>3393</v>
      </c>
      <c r="J91" s="796" t="s">
        <v>3394</v>
      </c>
      <c r="K91" s="821"/>
      <c r="L91" s="821"/>
      <c r="M91" s="821"/>
      <c r="N91" s="821">
        <f>M91*D91</f>
        <v>0</v>
      </c>
    </row>
    <row r="92" spans="2:20">
      <c r="B92" s="863" t="s">
        <v>3769</v>
      </c>
      <c r="C92" s="864" t="s">
        <v>3809</v>
      </c>
      <c r="D92" s="796">
        <v>1</v>
      </c>
      <c r="E92" s="796" t="s">
        <v>62</v>
      </c>
      <c r="F92" s="866"/>
      <c r="G92" s="796" t="s">
        <v>3804</v>
      </c>
      <c r="H92" s="796" t="s">
        <v>3389</v>
      </c>
      <c r="I92" s="796" t="s">
        <v>3390</v>
      </c>
      <c r="K92" s="821"/>
      <c r="L92" s="821">
        <f>K92*D92</f>
        <v>0</v>
      </c>
      <c r="M92" s="821"/>
      <c r="N92" s="821"/>
    </row>
    <row r="93" spans="2:20" ht="12.75" customHeight="1">
      <c r="B93" s="893"/>
      <c r="D93" s="796">
        <v>1</v>
      </c>
      <c r="E93" s="796" t="s">
        <v>62</v>
      </c>
      <c r="G93" s="796" t="s">
        <v>3603</v>
      </c>
      <c r="I93" s="796" t="s">
        <v>3393</v>
      </c>
      <c r="J93" s="796" t="s">
        <v>3394</v>
      </c>
      <c r="K93" s="821"/>
      <c r="L93" s="821"/>
      <c r="M93" s="821"/>
      <c r="N93" s="821">
        <f>M93*D93</f>
        <v>0</v>
      </c>
    </row>
    <row r="94" spans="2:20" ht="25">
      <c r="B94" s="863" t="s">
        <v>3769</v>
      </c>
      <c r="C94" s="864" t="s">
        <v>3810</v>
      </c>
      <c r="D94" s="796">
        <v>2</v>
      </c>
      <c r="E94" s="796" t="s">
        <v>62</v>
      </c>
      <c r="F94" s="866"/>
      <c r="G94" s="796" t="s">
        <v>3811</v>
      </c>
      <c r="H94" s="796" t="s">
        <v>3389</v>
      </c>
      <c r="I94" s="796" t="s">
        <v>3390</v>
      </c>
      <c r="K94" s="821"/>
      <c r="L94" s="821">
        <f t="shared" ref="L94:L95" si="16">K94*D94</f>
        <v>0</v>
      </c>
      <c r="M94" s="821"/>
      <c r="N94" s="821"/>
    </row>
    <row r="95" spans="2:20">
      <c r="B95" s="863" t="s">
        <v>3769</v>
      </c>
      <c r="C95" s="864" t="s">
        <v>3812</v>
      </c>
      <c r="D95" s="796">
        <v>1</v>
      </c>
      <c r="E95" s="796" t="s">
        <v>62</v>
      </c>
      <c r="F95" s="866"/>
      <c r="G95" s="796" t="s">
        <v>3813</v>
      </c>
      <c r="H95" s="796" t="s">
        <v>3389</v>
      </c>
      <c r="I95" s="796" t="s">
        <v>3390</v>
      </c>
      <c r="K95" s="821"/>
      <c r="L95" s="821">
        <f t="shared" si="16"/>
        <v>0</v>
      </c>
      <c r="M95" s="821"/>
      <c r="N95" s="821"/>
    </row>
    <row r="96" spans="2:20" ht="12.75" customHeight="1">
      <c r="B96" s="893"/>
      <c r="D96" s="796">
        <v>3</v>
      </c>
      <c r="E96" s="796" t="s">
        <v>62</v>
      </c>
      <c r="G96" s="796" t="s">
        <v>3814</v>
      </c>
      <c r="I96" s="796" t="s">
        <v>3393</v>
      </c>
      <c r="J96" s="796" t="s">
        <v>3394</v>
      </c>
      <c r="K96" s="821"/>
      <c r="L96" s="821"/>
      <c r="M96" s="821"/>
      <c r="N96" s="821">
        <f>M96*D96</f>
        <v>0</v>
      </c>
    </row>
    <row r="97" spans="1:18" ht="25">
      <c r="B97" s="863" t="s">
        <v>3769</v>
      </c>
      <c r="C97" s="864" t="s">
        <v>3815</v>
      </c>
      <c r="D97" s="796">
        <v>2</v>
      </c>
      <c r="E97" s="796" t="s">
        <v>62</v>
      </c>
      <c r="F97" s="866"/>
      <c r="G97" s="796" t="s">
        <v>3816</v>
      </c>
      <c r="H97" s="796" t="s">
        <v>3389</v>
      </c>
      <c r="I97" s="796" t="s">
        <v>3390</v>
      </c>
      <c r="K97" s="821"/>
      <c r="L97" s="821">
        <f>K97*D97</f>
        <v>0</v>
      </c>
      <c r="M97" s="821"/>
      <c r="N97" s="821"/>
    </row>
    <row r="98" spans="1:18" ht="12.75" customHeight="1">
      <c r="B98" s="893"/>
      <c r="D98" s="796">
        <v>2</v>
      </c>
      <c r="E98" s="796" t="s">
        <v>62</v>
      </c>
      <c r="G98" s="796" t="s">
        <v>3603</v>
      </c>
      <c r="I98" s="796" t="s">
        <v>3393</v>
      </c>
      <c r="J98" s="796" t="s">
        <v>3394</v>
      </c>
      <c r="K98" s="821"/>
      <c r="L98" s="821"/>
      <c r="M98" s="821"/>
      <c r="N98" s="821">
        <f>M98*D98</f>
        <v>0</v>
      </c>
    </row>
    <row r="99" spans="1:18">
      <c r="B99" s="863" t="s">
        <v>3769</v>
      </c>
      <c r="C99" s="864" t="s">
        <v>3817</v>
      </c>
      <c r="D99" s="796">
        <v>1</v>
      </c>
      <c r="E99" s="796" t="s">
        <v>62</v>
      </c>
      <c r="F99" s="866"/>
      <c r="G99" s="796" t="s">
        <v>3818</v>
      </c>
      <c r="H99" s="796" t="s">
        <v>3389</v>
      </c>
      <c r="I99" s="796" t="s">
        <v>3390</v>
      </c>
      <c r="K99" s="821"/>
      <c r="L99" s="821">
        <f>K99*D99</f>
        <v>0</v>
      </c>
      <c r="M99" s="821"/>
      <c r="N99" s="821"/>
    </row>
    <row r="100" spans="1:18" ht="12.75" customHeight="1">
      <c r="B100" s="893"/>
      <c r="D100" s="796">
        <v>1</v>
      </c>
      <c r="E100" s="796" t="s">
        <v>62</v>
      </c>
      <c r="G100" s="796" t="s">
        <v>3603</v>
      </c>
      <c r="I100" s="796" t="s">
        <v>3393</v>
      </c>
      <c r="J100" s="796" t="s">
        <v>3394</v>
      </c>
      <c r="K100" s="821"/>
      <c r="L100" s="821"/>
      <c r="M100" s="821"/>
      <c r="N100" s="821">
        <f>M100*D100</f>
        <v>0</v>
      </c>
    </row>
    <row r="101" spans="1:18" ht="54" customHeight="1">
      <c r="B101" s="863" t="s">
        <v>3769</v>
      </c>
      <c r="C101" s="864" t="s">
        <v>3819</v>
      </c>
      <c r="D101" s="796">
        <v>7</v>
      </c>
      <c r="E101" s="796" t="s">
        <v>62</v>
      </c>
      <c r="G101" s="796" t="s">
        <v>3820</v>
      </c>
      <c r="I101" s="867" t="s">
        <v>3821</v>
      </c>
      <c r="K101" s="821"/>
      <c r="L101" s="821"/>
      <c r="M101" s="821"/>
      <c r="N101" s="821"/>
    </row>
    <row r="102" spans="1:18" ht="12.75" customHeight="1">
      <c r="A102" s="795"/>
      <c r="B102" s="863"/>
      <c r="D102" s="796">
        <v>7</v>
      </c>
      <c r="E102" s="796" t="s">
        <v>62</v>
      </c>
      <c r="G102" s="796" t="s">
        <v>3517</v>
      </c>
      <c r="I102" s="796" t="s">
        <v>3393</v>
      </c>
      <c r="J102" s="796" t="s">
        <v>3394</v>
      </c>
      <c r="K102" s="821"/>
      <c r="L102" s="821"/>
      <c r="M102" s="821"/>
      <c r="N102" s="821">
        <f t="shared" ref="N102:N103" si="17">M102*D102</f>
        <v>0</v>
      </c>
      <c r="R102" s="820"/>
    </row>
    <row r="103" spans="1:18" ht="12.75" customHeight="1">
      <c r="A103" s="795"/>
      <c r="B103" s="863"/>
      <c r="D103" s="796">
        <v>7</v>
      </c>
      <c r="E103" s="796" t="s">
        <v>62</v>
      </c>
      <c r="G103" s="796" t="s">
        <v>3561</v>
      </c>
      <c r="I103" s="796" t="s">
        <v>3393</v>
      </c>
      <c r="J103" s="796" t="s">
        <v>3394</v>
      </c>
      <c r="K103" s="821"/>
      <c r="L103" s="821"/>
      <c r="M103" s="821"/>
      <c r="N103" s="821">
        <f t="shared" si="17"/>
        <v>0</v>
      </c>
      <c r="R103" s="820"/>
    </row>
    <row r="104" spans="1:18">
      <c r="B104" s="863" t="s">
        <v>3769</v>
      </c>
      <c r="C104" s="864" t="s">
        <v>3822</v>
      </c>
      <c r="D104" s="796">
        <v>1</v>
      </c>
      <c r="E104" s="796" t="s">
        <v>62</v>
      </c>
      <c r="G104" s="796" t="s">
        <v>3823</v>
      </c>
      <c r="H104" s="796" t="s">
        <v>3389</v>
      </c>
      <c r="I104" s="796" t="s">
        <v>3390</v>
      </c>
      <c r="K104" s="821"/>
      <c r="L104" s="821">
        <f t="shared" ref="L104:L110" si="18">K104*D104</f>
        <v>0</v>
      </c>
      <c r="M104" s="821"/>
      <c r="N104" s="821"/>
    </row>
    <row r="105" spans="1:18" ht="37.5" customHeight="1">
      <c r="B105" s="863"/>
      <c r="C105" s="864" t="s">
        <v>3824</v>
      </c>
      <c r="D105" s="796">
        <v>4</v>
      </c>
      <c r="E105" s="796" t="s">
        <v>62</v>
      </c>
      <c r="G105" s="796" t="s">
        <v>3825</v>
      </c>
      <c r="H105" s="796" t="s">
        <v>3389</v>
      </c>
      <c r="I105" s="796" t="s">
        <v>3390</v>
      </c>
      <c r="K105" s="821"/>
      <c r="L105" s="821">
        <f t="shared" si="18"/>
        <v>0</v>
      </c>
      <c r="M105" s="821"/>
      <c r="N105" s="821"/>
    </row>
    <row r="106" spans="1:18">
      <c r="B106" s="863"/>
      <c r="C106" s="864" t="s">
        <v>3826</v>
      </c>
      <c r="D106" s="796">
        <v>1</v>
      </c>
      <c r="E106" s="796" t="s">
        <v>62</v>
      </c>
      <c r="G106" s="796" t="s">
        <v>3827</v>
      </c>
      <c r="H106" s="796" t="s">
        <v>3389</v>
      </c>
      <c r="I106" s="796" t="s">
        <v>3390</v>
      </c>
      <c r="K106" s="821"/>
      <c r="L106" s="821">
        <f t="shared" si="18"/>
        <v>0</v>
      </c>
      <c r="M106" s="821"/>
      <c r="N106" s="821"/>
    </row>
    <row r="107" spans="1:18">
      <c r="B107" s="863"/>
      <c r="C107" s="864" t="s">
        <v>3828</v>
      </c>
      <c r="D107" s="796">
        <v>1</v>
      </c>
      <c r="E107" s="796" t="s">
        <v>62</v>
      </c>
      <c r="G107" s="796" t="s">
        <v>3829</v>
      </c>
      <c r="H107" s="796" t="s">
        <v>3389</v>
      </c>
      <c r="I107" s="796" t="s">
        <v>3390</v>
      </c>
      <c r="K107" s="821"/>
      <c r="L107" s="821">
        <f t="shared" si="18"/>
        <v>0</v>
      </c>
      <c r="M107" s="821"/>
      <c r="N107" s="821"/>
    </row>
    <row r="108" spans="1:18" ht="12.75" customHeight="1">
      <c r="B108" s="863"/>
      <c r="C108" s="864" t="s">
        <v>3830</v>
      </c>
      <c r="D108" s="796">
        <v>2</v>
      </c>
      <c r="E108" s="796" t="s">
        <v>62</v>
      </c>
      <c r="G108" s="796" t="s">
        <v>3831</v>
      </c>
      <c r="H108" s="796" t="s">
        <v>3389</v>
      </c>
      <c r="I108" s="796" t="s">
        <v>3390</v>
      </c>
      <c r="K108" s="821"/>
      <c r="L108" s="821">
        <f t="shared" si="18"/>
        <v>0</v>
      </c>
      <c r="M108" s="821"/>
      <c r="N108" s="821"/>
    </row>
    <row r="109" spans="1:18">
      <c r="B109" s="863"/>
      <c r="C109" s="864" t="s">
        <v>3832</v>
      </c>
      <c r="D109" s="796">
        <v>1</v>
      </c>
      <c r="E109" s="796" t="s">
        <v>62</v>
      </c>
      <c r="G109" s="796" t="s">
        <v>3833</v>
      </c>
      <c r="H109" s="796" t="s">
        <v>3389</v>
      </c>
      <c r="I109" s="796" t="s">
        <v>3390</v>
      </c>
      <c r="K109" s="821"/>
      <c r="L109" s="821">
        <f t="shared" si="18"/>
        <v>0</v>
      </c>
      <c r="M109" s="821"/>
      <c r="N109" s="821"/>
    </row>
    <row r="110" spans="1:18" ht="25">
      <c r="B110" s="863"/>
      <c r="C110" s="864" t="s">
        <v>3834</v>
      </c>
      <c r="D110" s="796">
        <v>3</v>
      </c>
      <c r="E110" s="796" t="s">
        <v>62</v>
      </c>
      <c r="G110" s="796" t="s">
        <v>3763</v>
      </c>
      <c r="H110" s="796" t="s">
        <v>3389</v>
      </c>
      <c r="I110" s="796" t="s">
        <v>3390</v>
      </c>
      <c r="K110" s="821"/>
      <c r="L110" s="821">
        <f t="shared" si="18"/>
        <v>0</v>
      </c>
      <c r="M110" s="821"/>
      <c r="N110" s="821"/>
    </row>
    <row r="111" spans="1:18" ht="12.75" customHeight="1">
      <c r="A111" s="795"/>
      <c r="B111" s="863"/>
      <c r="D111" s="796">
        <v>13</v>
      </c>
      <c r="E111" s="796" t="s">
        <v>62</v>
      </c>
      <c r="G111" s="796" t="s">
        <v>3517</v>
      </c>
      <c r="I111" s="796" t="s">
        <v>3393</v>
      </c>
      <c r="J111" s="796" t="s">
        <v>3394</v>
      </c>
      <c r="K111" s="821"/>
      <c r="L111" s="821"/>
      <c r="M111" s="821"/>
      <c r="N111" s="821">
        <f t="shared" ref="N111:N114" si="19">M111*D111</f>
        <v>0</v>
      </c>
      <c r="R111" s="820"/>
    </row>
    <row r="112" spans="1:18" ht="12.75" customHeight="1">
      <c r="A112" s="795"/>
      <c r="B112" s="863"/>
      <c r="D112" s="796">
        <v>13</v>
      </c>
      <c r="E112" s="796" t="s">
        <v>62</v>
      </c>
      <c r="G112" s="796" t="s">
        <v>3835</v>
      </c>
      <c r="I112" s="796" t="s">
        <v>3393</v>
      </c>
      <c r="J112" s="796" t="s">
        <v>3394</v>
      </c>
      <c r="K112" s="821"/>
      <c r="L112" s="821"/>
      <c r="M112" s="821"/>
      <c r="N112" s="821">
        <f t="shared" si="19"/>
        <v>0</v>
      </c>
      <c r="R112" s="820"/>
    </row>
    <row r="113" spans="1:18" ht="116.25" customHeight="1">
      <c r="A113" s="795"/>
      <c r="B113" s="863" t="s">
        <v>3769</v>
      </c>
      <c r="C113" s="864" t="s">
        <v>3836</v>
      </c>
      <c r="D113" s="796">
        <v>12</v>
      </c>
      <c r="E113" s="796" t="s">
        <v>62</v>
      </c>
      <c r="G113" s="796" t="s">
        <v>3561</v>
      </c>
      <c r="I113" s="796" t="s">
        <v>3393</v>
      </c>
      <c r="J113" s="796" t="s">
        <v>3394</v>
      </c>
      <c r="K113" s="821"/>
      <c r="L113" s="821"/>
      <c r="M113" s="821"/>
      <c r="N113" s="821">
        <f t="shared" si="19"/>
        <v>0</v>
      </c>
      <c r="R113" s="820"/>
    </row>
    <row r="114" spans="1:18">
      <c r="A114" s="795"/>
      <c r="B114" s="863"/>
      <c r="C114" s="864"/>
      <c r="D114" s="796">
        <v>12</v>
      </c>
      <c r="E114" s="796" t="s">
        <v>62</v>
      </c>
      <c r="G114" s="796" t="s">
        <v>3603</v>
      </c>
      <c r="I114" s="796" t="s">
        <v>3393</v>
      </c>
      <c r="J114" s="796" t="s">
        <v>3394</v>
      </c>
      <c r="K114" s="821"/>
      <c r="L114" s="821"/>
      <c r="M114" s="821"/>
      <c r="N114" s="821">
        <f t="shared" si="19"/>
        <v>0</v>
      </c>
      <c r="R114" s="820"/>
    </row>
    <row r="115" spans="1:18" ht="13">
      <c r="B115" s="870" t="s">
        <v>3374</v>
      </c>
      <c r="C115" s="871"/>
      <c r="K115" s="821"/>
      <c r="L115" s="821"/>
      <c r="M115" s="821"/>
      <c r="N115" s="821"/>
      <c r="Q115" s="874"/>
    </row>
    <row r="116" spans="1:18">
      <c r="B116" s="863" t="s">
        <v>3837</v>
      </c>
      <c r="C116" s="872" t="s">
        <v>3838</v>
      </c>
      <c r="D116" s="796">
        <v>2</v>
      </c>
      <c r="E116" s="796" t="s">
        <v>62</v>
      </c>
      <c r="F116" s="873"/>
      <c r="G116" s="796" t="s">
        <v>3589</v>
      </c>
      <c r="H116" s="796" t="s">
        <v>3389</v>
      </c>
      <c r="I116" s="796" t="s">
        <v>3390</v>
      </c>
      <c r="K116" s="821"/>
      <c r="L116" s="821">
        <f t="shared" ref="L116:L123" si="20">K116*D116</f>
        <v>0</v>
      </c>
      <c r="M116" s="821"/>
      <c r="N116" s="821"/>
      <c r="Q116" s="874"/>
    </row>
    <row r="117" spans="1:18">
      <c r="B117" s="863"/>
      <c r="C117" s="872" t="s">
        <v>3839</v>
      </c>
      <c r="D117" s="796">
        <v>10</v>
      </c>
      <c r="E117" s="796" t="s">
        <v>62</v>
      </c>
      <c r="G117" s="796" t="s">
        <v>3458</v>
      </c>
      <c r="H117" s="796" t="s">
        <v>3389</v>
      </c>
      <c r="I117" s="796" t="s">
        <v>3390</v>
      </c>
      <c r="K117" s="821"/>
      <c r="L117" s="821">
        <f t="shared" si="20"/>
        <v>0</v>
      </c>
      <c r="M117" s="821"/>
      <c r="N117" s="821"/>
    </row>
    <row r="118" spans="1:18">
      <c r="B118" s="863"/>
      <c r="C118" s="872"/>
      <c r="D118" s="796">
        <v>11</v>
      </c>
      <c r="E118" s="796" t="s">
        <v>62</v>
      </c>
      <c r="G118" s="796" t="s">
        <v>3459</v>
      </c>
      <c r="H118" s="796" t="s">
        <v>3389</v>
      </c>
      <c r="I118" s="796" t="s">
        <v>3390</v>
      </c>
      <c r="K118" s="821"/>
      <c r="L118" s="821">
        <f t="shared" si="20"/>
        <v>0</v>
      </c>
      <c r="M118" s="821"/>
      <c r="N118" s="821"/>
    </row>
    <row r="119" spans="1:18">
      <c r="B119" s="863"/>
      <c r="C119" s="872"/>
      <c r="D119" s="796">
        <v>3</v>
      </c>
      <c r="E119" s="796" t="s">
        <v>62</v>
      </c>
      <c r="G119" s="796" t="s">
        <v>3460</v>
      </c>
      <c r="H119" s="796" t="s">
        <v>3389</v>
      </c>
      <c r="I119" s="796" t="s">
        <v>3390</v>
      </c>
      <c r="K119" s="821"/>
      <c r="L119" s="821">
        <f t="shared" si="20"/>
        <v>0</v>
      </c>
      <c r="M119" s="821"/>
      <c r="N119" s="821"/>
    </row>
    <row r="120" spans="1:18">
      <c r="B120" s="863"/>
      <c r="C120" s="872"/>
      <c r="D120" s="796">
        <v>2</v>
      </c>
      <c r="E120" s="796" t="s">
        <v>62</v>
      </c>
      <c r="G120" s="796" t="s">
        <v>3461</v>
      </c>
      <c r="H120" s="796" t="s">
        <v>3389</v>
      </c>
      <c r="I120" s="796" t="s">
        <v>3390</v>
      </c>
      <c r="K120" s="821"/>
      <c r="L120" s="821">
        <f t="shared" si="20"/>
        <v>0</v>
      </c>
      <c r="M120" s="821"/>
      <c r="N120" s="821"/>
      <c r="Q120" s="874"/>
    </row>
    <row r="121" spans="1:18">
      <c r="B121" s="863"/>
      <c r="C121" s="872"/>
      <c r="D121" s="796">
        <v>2</v>
      </c>
      <c r="E121" s="796" t="s">
        <v>62</v>
      </c>
      <c r="G121" s="796" t="s">
        <v>3462</v>
      </c>
      <c r="H121" s="796" t="s">
        <v>3389</v>
      </c>
      <c r="I121" s="796" t="s">
        <v>3390</v>
      </c>
      <c r="K121" s="821"/>
      <c r="L121" s="821">
        <f t="shared" si="20"/>
        <v>0</v>
      </c>
      <c r="M121" s="821"/>
      <c r="N121" s="821"/>
      <c r="Q121" s="874"/>
    </row>
    <row r="122" spans="1:18">
      <c r="B122" s="863"/>
      <c r="C122" s="872"/>
      <c r="D122" s="796">
        <v>1</v>
      </c>
      <c r="E122" s="796" t="s">
        <v>62</v>
      </c>
      <c r="G122" s="796" t="s">
        <v>3840</v>
      </c>
      <c r="H122" s="796" t="s">
        <v>3389</v>
      </c>
      <c r="I122" s="796" t="s">
        <v>3390</v>
      </c>
      <c r="K122" s="821"/>
      <c r="L122" s="821">
        <f t="shared" si="20"/>
        <v>0</v>
      </c>
      <c r="M122" s="821"/>
      <c r="N122" s="821"/>
      <c r="Q122" s="874"/>
    </row>
    <row r="123" spans="1:18">
      <c r="A123" s="795"/>
      <c r="B123" s="863"/>
      <c r="C123" s="872" t="s">
        <v>3463</v>
      </c>
      <c r="D123" s="796">
        <v>1</v>
      </c>
      <c r="E123" s="796" t="s">
        <v>62</v>
      </c>
      <c r="G123" s="796" t="s">
        <v>3841</v>
      </c>
      <c r="H123" s="796" t="s">
        <v>3389</v>
      </c>
      <c r="I123" s="796" t="s">
        <v>3390</v>
      </c>
      <c r="K123" s="821"/>
      <c r="L123" s="821">
        <f t="shared" si="20"/>
        <v>0</v>
      </c>
      <c r="M123" s="821"/>
      <c r="N123" s="821"/>
    </row>
    <row r="124" spans="1:18" ht="13">
      <c r="B124" s="875" t="s">
        <v>3465</v>
      </c>
      <c r="C124" s="876"/>
      <c r="K124" s="821"/>
      <c r="L124" s="821"/>
      <c r="M124" s="821"/>
      <c r="N124" s="821"/>
      <c r="Q124" s="850"/>
    </row>
    <row r="125" spans="1:18">
      <c r="C125" s="796" t="s">
        <v>3842</v>
      </c>
      <c r="D125" s="796">
        <v>1</v>
      </c>
      <c r="E125" s="796" t="s">
        <v>62</v>
      </c>
      <c r="G125" s="796" t="s">
        <v>3843</v>
      </c>
      <c r="I125" s="796" t="s">
        <v>3390</v>
      </c>
      <c r="K125" s="821"/>
      <c r="L125" s="821">
        <f>K125*D125</f>
        <v>0</v>
      </c>
      <c r="M125" s="821"/>
      <c r="N125" s="821"/>
      <c r="Q125" s="795"/>
    </row>
    <row r="126" spans="1:18" s="877" customFormat="1" ht="10">
      <c r="D126" s="878">
        <v>1</v>
      </c>
      <c r="E126" s="879" t="s">
        <v>62</v>
      </c>
      <c r="F126" s="880"/>
      <c r="G126" s="879" t="s">
        <v>3844</v>
      </c>
      <c r="H126" s="879"/>
      <c r="I126" s="879"/>
      <c r="J126" s="881" t="s">
        <v>3469</v>
      </c>
      <c r="K126" s="1697"/>
      <c r="L126" s="1697"/>
      <c r="M126" s="1697"/>
      <c r="N126" s="1697"/>
      <c r="O126" s="882"/>
      <c r="P126" s="882"/>
      <c r="Q126" s="883"/>
    </row>
    <row r="127" spans="1:18" s="877" customFormat="1" ht="10">
      <c r="D127" s="884">
        <v>1</v>
      </c>
      <c r="E127" s="877" t="s">
        <v>62</v>
      </c>
      <c r="F127" s="885"/>
      <c r="G127" s="877" t="s">
        <v>3470</v>
      </c>
      <c r="J127" s="886" t="s">
        <v>3469</v>
      </c>
      <c r="K127" s="1697"/>
      <c r="L127" s="1697"/>
      <c r="M127" s="1697"/>
      <c r="N127" s="1697"/>
      <c r="O127" s="882"/>
      <c r="P127" s="882"/>
      <c r="Q127" s="883"/>
    </row>
    <row r="128" spans="1:18" s="877" customFormat="1" ht="10">
      <c r="D128" s="884">
        <v>1</v>
      </c>
      <c r="E128" s="877" t="s">
        <v>62</v>
      </c>
      <c r="F128" s="885"/>
      <c r="G128" s="877" t="s">
        <v>3471</v>
      </c>
      <c r="J128" s="886" t="s">
        <v>3469</v>
      </c>
      <c r="K128" s="1697"/>
      <c r="L128" s="1697"/>
      <c r="M128" s="1697"/>
      <c r="N128" s="1697"/>
      <c r="O128" s="882"/>
      <c r="P128" s="882"/>
      <c r="Q128" s="883"/>
    </row>
    <row r="129" spans="1:18" s="877" customFormat="1" ht="10">
      <c r="D129" s="884">
        <v>1</v>
      </c>
      <c r="E129" s="877" t="s">
        <v>62</v>
      </c>
      <c r="F129" s="885"/>
      <c r="G129" s="877" t="s">
        <v>3472</v>
      </c>
      <c r="J129" s="886" t="s">
        <v>3469</v>
      </c>
      <c r="K129" s="1697"/>
      <c r="L129" s="1697"/>
      <c r="M129" s="1697"/>
      <c r="N129" s="1697"/>
      <c r="O129" s="882"/>
      <c r="P129" s="882"/>
      <c r="Q129" s="883"/>
    </row>
    <row r="130" spans="1:18" s="877" customFormat="1" ht="11.25" customHeight="1">
      <c r="D130" s="884">
        <v>1</v>
      </c>
      <c r="E130" s="877" t="s">
        <v>62</v>
      </c>
      <c r="F130" s="885"/>
      <c r="G130" s="877" t="s">
        <v>3473</v>
      </c>
      <c r="J130" s="886" t="s">
        <v>3469</v>
      </c>
      <c r="K130" s="1697"/>
      <c r="L130" s="1697"/>
      <c r="M130" s="1697"/>
      <c r="N130" s="1697"/>
      <c r="O130" s="882"/>
      <c r="P130" s="882"/>
      <c r="Q130" s="883"/>
    </row>
    <row r="131" spans="1:18" s="877" customFormat="1" ht="11.25" customHeight="1">
      <c r="D131" s="884">
        <v>1</v>
      </c>
      <c r="E131" s="877" t="s">
        <v>62</v>
      </c>
      <c r="F131" s="885"/>
      <c r="G131" s="877" t="s">
        <v>3477</v>
      </c>
      <c r="J131" s="886" t="s">
        <v>3469</v>
      </c>
      <c r="K131" s="1697"/>
      <c r="L131" s="1697"/>
      <c r="M131" s="1697"/>
      <c r="N131" s="1697"/>
      <c r="O131" s="882"/>
      <c r="P131" s="882"/>
      <c r="Q131" s="883"/>
    </row>
    <row r="132" spans="1:18" s="877" customFormat="1" ht="10">
      <c r="D132" s="884">
        <v>1</v>
      </c>
      <c r="E132" s="877" t="s">
        <v>62</v>
      </c>
      <c r="F132" s="885"/>
      <c r="G132" s="877" t="s">
        <v>3478</v>
      </c>
      <c r="J132" s="886" t="s">
        <v>3469</v>
      </c>
      <c r="K132" s="1697"/>
      <c r="L132" s="1697"/>
      <c r="M132" s="1697"/>
      <c r="N132" s="1697"/>
      <c r="O132" s="882"/>
      <c r="P132" s="882"/>
      <c r="Q132" s="883"/>
    </row>
    <row r="133" spans="1:18" s="877" customFormat="1" ht="10">
      <c r="D133" s="884">
        <v>1</v>
      </c>
      <c r="E133" s="877" t="s">
        <v>62</v>
      </c>
      <c r="F133" s="885"/>
      <c r="G133" s="877" t="s">
        <v>3479</v>
      </c>
      <c r="J133" s="886" t="s">
        <v>3469</v>
      </c>
      <c r="K133" s="1697"/>
      <c r="L133" s="1697"/>
      <c r="M133" s="1697"/>
      <c r="N133" s="1697"/>
      <c r="O133" s="882"/>
      <c r="P133" s="882"/>
      <c r="Q133" s="883"/>
    </row>
    <row r="134" spans="1:18" s="877" customFormat="1" ht="10">
      <c r="D134" s="884">
        <v>1</v>
      </c>
      <c r="E134" s="877" t="s">
        <v>62</v>
      </c>
      <c r="F134" s="885"/>
      <c r="G134" s="877" t="s">
        <v>3480</v>
      </c>
      <c r="J134" s="886" t="s">
        <v>3469</v>
      </c>
      <c r="K134" s="1697"/>
      <c r="L134" s="1697"/>
      <c r="M134" s="1697"/>
      <c r="N134" s="1697"/>
      <c r="O134" s="882"/>
      <c r="P134" s="882"/>
      <c r="Q134" s="883"/>
    </row>
    <row r="135" spans="1:18" s="877" customFormat="1" ht="11.25" customHeight="1">
      <c r="D135" s="884">
        <v>1</v>
      </c>
      <c r="E135" s="877" t="s">
        <v>62</v>
      </c>
      <c r="F135" s="885"/>
      <c r="G135" s="877" t="s">
        <v>3481</v>
      </c>
      <c r="J135" s="886" t="s">
        <v>3469</v>
      </c>
      <c r="K135" s="1697"/>
      <c r="L135" s="1697"/>
      <c r="M135" s="1697"/>
      <c r="N135" s="1697"/>
      <c r="O135" s="882"/>
      <c r="P135" s="882"/>
      <c r="Q135" s="883"/>
    </row>
    <row r="136" spans="1:18" ht="11.25" customHeight="1">
      <c r="D136" s="884">
        <v>1</v>
      </c>
      <c r="E136" s="877" t="s">
        <v>62</v>
      </c>
      <c r="F136" s="885"/>
      <c r="G136" s="877" t="s">
        <v>3482</v>
      </c>
      <c r="H136" s="877"/>
      <c r="I136" s="877"/>
      <c r="J136" s="886" t="s">
        <v>3469</v>
      </c>
      <c r="K136" s="821"/>
      <c r="L136" s="821"/>
      <c r="M136" s="821"/>
      <c r="N136" s="821"/>
      <c r="O136" s="882"/>
      <c r="P136" s="882"/>
      <c r="Q136" s="883"/>
    </row>
    <row r="137" spans="1:18" ht="11.25" customHeight="1">
      <c r="D137" s="884">
        <v>1</v>
      </c>
      <c r="E137" s="877" t="s">
        <v>62</v>
      </c>
      <c r="F137" s="885"/>
      <c r="G137" s="877" t="s">
        <v>3483</v>
      </c>
      <c r="H137" s="877"/>
      <c r="I137" s="877"/>
      <c r="J137" s="886" t="s">
        <v>3469</v>
      </c>
      <c r="K137" s="821"/>
      <c r="L137" s="821"/>
      <c r="M137" s="821"/>
      <c r="N137" s="821"/>
      <c r="O137" s="882"/>
      <c r="P137" s="882"/>
      <c r="Q137" s="883"/>
    </row>
    <row r="138" spans="1:18" ht="11.25" customHeight="1">
      <c r="D138" s="884">
        <v>1</v>
      </c>
      <c r="E138" s="877" t="s">
        <v>62</v>
      </c>
      <c r="F138" s="885"/>
      <c r="G138" s="877" t="s">
        <v>3845</v>
      </c>
      <c r="H138" s="877"/>
      <c r="I138" s="877"/>
      <c r="J138" s="886" t="s">
        <v>3469</v>
      </c>
      <c r="K138" s="821"/>
      <c r="L138" s="821"/>
      <c r="M138" s="821"/>
      <c r="N138" s="821"/>
      <c r="O138" s="882"/>
      <c r="P138" s="882"/>
      <c r="Q138" s="883"/>
    </row>
    <row r="139" spans="1:18" s="877" customFormat="1" ht="11.25" customHeight="1">
      <c r="D139" s="884">
        <v>1</v>
      </c>
      <c r="E139" s="877" t="s">
        <v>1541</v>
      </c>
      <c r="F139" s="885"/>
      <c r="G139" s="877" t="s">
        <v>3485</v>
      </c>
      <c r="J139" s="886" t="s">
        <v>3469</v>
      </c>
      <c r="K139" s="1697"/>
      <c r="L139" s="1697"/>
      <c r="M139" s="1697"/>
      <c r="N139" s="1697"/>
      <c r="O139" s="882"/>
      <c r="P139" s="882"/>
      <c r="Q139" s="883"/>
    </row>
    <row r="140" spans="1:18" ht="11.25" customHeight="1">
      <c r="D140" s="884">
        <v>1</v>
      </c>
      <c r="E140" s="877" t="s">
        <v>62</v>
      </c>
      <c r="F140" s="885"/>
      <c r="G140" s="877" t="s">
        <v>3486</v>
      </c>
      <c r="H140" s="877"/>
      <c r="I140" s="877"/>
      <c r="J140" s="886" t="s">
        <v>3469</v>
      </c>
      <c r="K140" s="821"/>
      <c r="L140" s="821"/>
      <c r="M140" s="821"/>
      <c r="N140" s="821"/>
      <c r="O140" s="882"/>
      <c r="P140" s="882"/>
      <c r="Q140" s="883"/>
    </row>
    <row r="141" spans="1:18" s="877" customFormat="1" ht="10">
      <c r="D141" s="884">
        <v>1</v>
      </c>
      <c r="E141" s="877" t="s">
        <v>1541</v>
      </c>
      <c r="F141" s="885"/>
      <c r="G141" s="877" t="s">
        <v>3487</v>
      </c>
      <c r="J141" s="886" t="s">
        <v>3469</v>
      </c>
      <c r="K141" s="1697"/>
      <c r="L141" s="1697"/>
      <c r="M141" s="1697"/>
      <c r="N141" s="1697"/>
      <c r="O141" s="882"/>
      <c r="P141" s="882"/>
      <c r="Q141" s="883"/>
    </row>
    <row r="142" spans="1:18" s="877" customFormat="1" ht="10">
      <c r="D142" s="884">
        <v>190</v>
      </c>
      <c r="E142" s="877" t="s">
        <v>62</v>
      </c>
      <c r="F142" s="885"/>
      <c r="G142" s="877" t="s">
        <v>3488</v>
      </c>
      <c r="J142" s="886" t="s">
        <v>3469</v>
      </c>
      <c r="K142" s="1697"/>
      <c r="L142" s="1697"/>
      <c r="M142" s="1697"/>
      <c r="N142" s="1697"/>
      <c r="O142" s="882"/>
      <c r="P142" s="882"/>
      <c r="Q142" s="883"/>
    </row>
    <row r="143" spans="1:18" s="877" customFormat="1" ht="10">
      <c r="D143" s="887">
        <v>32</v>
      </c>
      <c r="E143" s="888" t="s">
        <v>62</v>
      </c>
      <c r="F143" s="889"/>
      <c r="G143" s="888" t="s">
        <v>3489</v>
      </c>
      <c r="H143" s="888"/>
      <c r="I143" s="888"/>
      <c r="J143" s="890" t="s">
        <v>3469</v>
      </c>
      <c r="K143" s="1697"/>
      <c r="L143" s="1697"/>
      <c r="M143" s="1697"/>
      <c r="N143" s="1697"/>
      <c r="O143" s="882"/>
      <c r="P143" s="882"/>
      <c r="Q143" s="883"/>
    </row>
    <row r="144" spans="1:18" ht="13">
      <c r="A144" s="795"/>
      <c r="B144" s="863"/>
      <c r="C144" s="864"/>
      <c r="D144" s="820"/>
      <c r="I144" s="867"/>
      <c r="K144" s="821"/>
      <c r="L144" s="821"/>
      <c r="M144" s="821"/>
      <c r="N144" s="821"/>
      <c r="Q144" s="874"/>
      <c r="R144" s="820"/>
    </row>
    <row r="145" spans="1:18" ht="13">
      <c r="A145" s="795"/>
      <c r="B145" s="863"/>
      <c r="C145" s="864"/>
      <c r="D145" s="820"/>
      <c r="I145" s="867"/>
      <c r="K145" s="821"/>
      <c r="L145" s="821"/>
      <c r="M145" s="821"/>
      <c r="N145" s="821"/>
      <c r="Q145" s="874"/>
      <c r="R145" s="820"/>
    </row>
    <row r="146" spans="1:18" ht="12" customHeight="1">
      <c r="A146" s="895"/>
      <c r="B146" s="896"/>
      <c r="C146" s="897"/>
      <c r="D146" s="897"/>
      <c r="E146" s="897"/>
      <c r="F146" s="898"/>
      <c r="G146" s="899"/>
      <c r="H146" s="899"/>
      <c r="I146" s="899"/>
      <c r="J146" s="899"/>
      <c r="K146" s="1699"/>
      <c r="L146" s="1699"/>
      <c r="M146" s="1699"/>
      <c r="N146" s="1699"/>
    </row>
    <row r="147" spans="1:18" ht="17.5">
      <c r="A147" s="900"/>
      <c r="B147" s="901" t="s">
        <v>3691</v>
      </c>
      <c r="C147" s="902"/>
      <c r="D147" s="902"/>
      <c r="E147" s="902"/>
      <c r="F147" s="903"/>
      <c r="G147" s="902"/>
      <c r="H147" s="902"/>
      <c r="I147" s="902"/>
      <c r="J147" s="902"/>
      <c r="K147" s="1700"/>
      <c r="L147" s="1700"/>
      <c r="M147" s="1700"/>
      <c r="N147" s="1701"/>
      <c r="Q147" s="874"/>
    </row>
    <row r="148" spans="1:18">
      <c r="A148" s="795"/>
      <c r="D148" s="796">
        <v>1</v>
      </c>
      <c r="E148" s="796" t="s">
        <v>62</v>
      </c>
      <c r="G148" s="796" t="s">
        <v>3846</v>
      </c>
      <c r="H148" s="796" t="s">
        <v>3389</v>
      </c>
      <c r="I148" s="796" t="s">
        <v>3390</v>
      </c>
      <c r="K148" s="821"/>
      <c r="L148" s="821">
        <f t="shared" ref="L148:L149" si="21">K148*D148</f>
        <v>0</v>
      </c>
      <c r="M148" s="821"/>
      <c r="N148" s="821"/>
      <c r="Q148" s="874"/>
    </row>
    <row r="149" spans="1:18">
      <c r="A149" s="795"/>
      <c r="D149" s="796">
        <v>1</v>
      </c>
      <c r="E149" s="796" t="s">
        <v>1541</v>
      </c>
      <c r="G149" s="796" t="s">
        <v>3847</v>
      </c>
      <c r="I149" s="796" t="s">
        <v>3390</v>
      </c>
      <c r="K149" s="821"/>
      <c r="L149" s="821">
        <f t="shared" si="21"/>
        <v>0</v>
      </c>
      <c r="M149" s="821"/>
      <c r="N149" s="821"/>
      <c r="Q149" s="874"/>
    </row>
    <row r="150" spans="1:18">
      <c r="A150" s="904"/>
      <c r="G150" s="819"/>
      <c r="H150" s="819"/>
      <c r="K150" s="821"/>
      <c r="L150" s="821"/>
      <c r="M150" s="821"/>
      <c r="N150" s="821"/>
      <c r="Q150" s="874"/>
    </row>
    <row r="151" spans="1:18" ht="17.5">
      <c r="A151" s="905"/>
      <c r="B151" s="906" t="s">
        <v>3698</v>
      </c>
      <c r="C151" s="907"/>
      <c r="D151" s="907"/>
      <c r="E151" s="907"/>
      <c r="F151" s="908"/>
      <c r="G151" s="907"/>
      <c r="H151" s="907"/>
      <c r="I151" s="907"/>
      <c r="J151" s="907"/>
      <c r="K151" s="1702"/>
      <c r="L151" s="1702"/>
      <c r="M151" s="1702"/>
      <c r="N151" s="1703"/>
      <c r="Q151" s="874"/>
    </row>
    <row r="152" spans="1:18">
      <c r="A152" s="820"/>
      <c r="D152" s="796">
        <v>170</v>
      </c>
      <c r="E152" s="796" t="s">
        <v>61</v>
      </c>
      <c r="G152" s="796" t="s">
        <v>3848</v>
      </c>
      <c r="I152" s="796" t="s">
        <v>3393</v>
      </c>
      <c r="J152" s="796" t="s">
        <v>3700</v>
      </c>
      <c r="K152" s="821"/>
      <c r="L152" s="821">
        <f t="shared" ref="L152:L159" si="22">K152*D152</f>
        <v>0</v>
      </c>
      <c r="M152" s="821"/>
      <c r="N152" s="821">
        <f t="shared" ref="N152:N162" si="23">M152*D152</f>
        <v>0</v>
      </c>
      <c r="Q152" s="874"/>
    </row>
    <row r="153" spans="1:18">
      <c r="A153" s="820"/>
      <c r="D153" s="796">
        <v>150</v>
      </c>
      <c r="E153" s="796" t="s">
        <v>61</v>
      </c>
      <c r="G153" s="796" t="s">
        <v>3699</v>
      </c>
      <c r="I153" s="796" t="s">
        <v>3393</v>
      </c>
      <c r="J153" s="796" t="s">
        <v>3700</v>
      </c>
      <c r="K153" s="821"/>
      <c r="L153" s="821">
        <f t="shared" si="22"/>
        <v>0</v>
      </c>
      <c r="M153" s="821"/>
      <c r="N153" s="821">
        <f t="shared" si="23"/>
        <v>0</v>
      </c>
      <c r="Q153" s="874"/>
    </row>
    <row r="154" spans="1:18">
      <c r="A154" s="820"/>
      <c r="D154" s="796">
        <v>500</v>
      </c>
      <c r="E154" s="796" t="s">
        <v>61</v>
      </c>
      <c r="F154" s="909"/>
      <c r="G154" s="796" t="s">
        <v>3701</v>
      </c>
      <c r="I154" s="796" t="s">
        <v>3393</v>
      </c>
      <c r="J154" s="796" t="s">
        <v>3700</v>
      </c>
      <c r="K154" s="821"/>
      <c r="L154" s="821">
        <f t="shared" si="22"/>
        <v>0</v>
      </c>
      <c r="M154" s="821"/>
      <c r="N154" s="821">
        <f t="shared" si="23"/>
        <v>0</v>
      </c>
      <c r="Q154" s="874"/>
    </row>
    <row r="155" spans="1:18">
      <c r="A155" s="820"/>
      <c r="D155" s="796">
        <v>500</v>
      </c>
      <c r="E155" s="796" t="s">
        <v>62</v>
      </c>
      <c r="F155" s="909"/>
      <c r="G155" s="796" t="s">
        <v>3702</v>
      </c>
      <c r="I155" s="796" t="s">
        <v>3393</v>
      </c>
      <c r="J155" s="796" t="s">
        <v>3700</v>
      </c>
      <c r="K155" s="821"/>
      <c r="L155" s="821">
        <f t="shared" si="22"/>
        <v>0</v>
      </c>
      <c r="M155" s="821"/>
      <c r="N155" s="821">
        <f t="shared" si="23"/>
        <v>0</v>
      </c>
      <c r="Q155" s="874"/>
    </row>
    <row r="156" spans="1:18">
      <c r="A156" s="795"/>
      <c r="D156" s="796">
        <v>20</v>
      </c>
      <c r="E156" s="796" t="s">
        <v>61</v>
      </c>
      <c r="G156" s="796" t="s">
        <v>3703</v>
      </c>
      <c r="I156" s="796" t="s">
        <v>3393</v>
      </c>
      <c r="J156" s="796" t="s">
        <v>3700</v>
      </c>
      <c r="K156" s="821"/>
      <c r="L156" s="821">
        <f t="shared" si="22"/>
        <v>0</v>
      </c>
      <c r="M156" s="821"/>
      <c r="N156" s="821">
        <f t="shared" si="23"/>
        <v>0</v>
      </c>
      <c r="O156" s="796"/>
      <c r="Q156" s="874"/>
    </row>
    <row r="157" spans="1:18">
      <c r="A157" s="795"/>
      <c r="D157" s="796">
        <v>40</v>
      </c>
      <c r="E157" s="796" t="s">
        <v>61</v>
      </c>
      <c r="G157" s="796" t="s">
        <v>3704</v>
      </c>
      <c r="I157" s="796" t="s">
        <v>3393</v>
      </c>
      <c r="J157" s="796" t="s">
        <v>3700</v>
      </c>
      <c r="K157" s="821"/>
      <c r="L157" s="821">
        <f t="shared" si="22"/>
        <v>0</v>
      </c>
      <c r="M157" s="821"/>
      <c r="N157" s="821">
        <f t="shared" si="23"/>
        <v>0</v>
      </c>
      <c r="O157" s="796"/>
      <c r="Q157" s="874"/>
    </row>
    <row r="158" spans="1:18">
      <c r="A158" s="795"/>
      <c r="D158" s="796">
        <v>20</v>
      </c>
      <c r="E158" s="796" t="s">
        <v>61</v>
      </c>
      <c r="G158" s="796" t="s">
        <v>3704</v>
      </c>
      <c r="I158" s="796" t="s">
        <v>3393</v>
      </c>
      <c r="J158" s="796" t="s">
        <v>3700</v>
      </c>
      <c r="K158" s="821"/>
      <c r="L158" s="821">
        <f t="shared" si="22"/>
        <v>0</v>
      </c>
      <c r="M158" s="821"/>
      <c r="N158" s="821">
        <f t="shared" si="23"/>
        <v>0</v>
      </c>
      <c r="O158" s="796"/>
      <c r="Q158" s="874"/>
    </row>
    <row r="159" spans="1:18">
      <c r="A159" s="795"/>
      <c r="D159" s="796">
        <v>200</v>
      </c>
      <c r="E159" s="796" t="s">
        <v>61</v>
      </c>
      <c r="G159" s="796" t="s">
        <v>3704</v>
      </c>
      <c r="I159" s="796" t="s">
        <v>3393</v>
      </c>
      <c r="J159" s="796" t="s">
        <v>3700</v>
      </c>
      <c r="K159" s="821"/>
      <c r="L159" s="821">
        <f t="shared" si="22"/>
        <v>0</v>
      </c>
      <c r="M159" s="821"/>
      <c r="N159" s="821">
        <f t="shared" si="23"/>
        <v>0</v>
      </c>
      <c r="O159" s="796"/>
      <c r="Q159" s="874"/>
    </row>
    <row r="160" spans="1:18">
      <c r="A160" s="795"/>
      <c r="D160" s="796">
        <v>930</v>
      </c>
      <c r="E160" s="796" t="s">
        <v>62</v>
      </c>
      <c r="G160" s="796" t="s">
        <v>3705</v>
      </c>
      <c r="I160" s="796" t="s">
        <v>3393</v>
      </c>
      <c r="J160" s="796" t="s">
        <v>3394</v>
      </c>
      <c r="K160" s="821"/>
      <c r="L160" s="821"/>
      <c r="M160" s="821"/>
      <c r="N160" s="821">
        <f t="shared" si="23"/>
        <v>0</v>
      </c>
      <c r="Q160" s="874"/>
    </row>
    <row r="161" spans="1:17">
      <c r="A161" s="795"/>
      <c r="D161" s="796">
        <v>930</v>
      </c>
      <c r="E161" s="796" t="s">
        <v>62</v>
      </c>
      <c r="G161" s="796" t="s">
        <v>3706</v>
      </c>
      <c r="I161" s="796" t="s">
        <v>3393</v>
      </c>
      <c r="J161" s="796" t="s">
        <v>3394</v>
      </c>
      <c r="K161" s="821"/>
      <c r="L161" s="821"/>
      <c r="M161" s="821"/>
      <c r="N161" s="821">
        <f t="shared" si="23"/>
        <v>0</v>
      </c>
      <c r="Q161" s="874"/>
    </row>
    <row r="162" spans="1:17">
      <c r="A162" s="795"/>
      <c r="D162" s="796">
        <v>50</v>
      </c>
      <c r="E162" s="796" t="s">
        <v>62</v>
      </c>
      <c r="G162" s="796" t="s">
        <v>3707</v>
      </c>
      <c r="I162" s="796" t="s">
        <v>3393</v>
      </c>
      <c r="J162" s="796" t="s">
        <v>3700</v>
      </c>
      <c r="K162" s="821"/>
      <c r="L162" s="821">
        <f t="shared" ref="L162:L165" si="24">K162*D162</f>
        <v>0</v>
      </c>
      <c r="M162" s="821"/>
      <c r="N162" s="821">
        <f t="shared" si="23"/>
        <v>0</v>
      </c>
      <c r="O162" s="796"/>
      <c r="Q162" s="874"/>
    </row>
    <row r="163" spans="1:17">
      <c r="A163" s="795"/>
      <c r="D163" s="796">
        <v>2</v>
      </c>
      <c r="E163" s="796" t="s">
        <v>481</v>
      </c>
      <c r="G163" s="796" t="s">
        <v>3708</v>
      </c>
      <c r="I163" s="796" t="s">
        <v>3393</v>
      </c>
      <c r="J163" s="796" t="s">
        <v>25</v>
      </c>
      <c r="K163" s="821"/>
      <c r="L163" s="821">
        <f t="shared" si="24"/>
        <v>0</v>
      </c>
      <c r="M163" s="821"/>
      <c r="N163" s="821"/>
      <c r="Q163" s="874"/>
    </row>
    <row r="164" spans="1:17">
      <c r="A164" s="795"/>
      <c r="D164" s="796">
        <v>2</v>
      </c>
      <c r="E164" s="796" t="s">
        <v>481</v>
      </c>
      <c r="G164" s="796" t="s">
        <v>3709</v>
      </c>
      <c r="I164" s="796" t="s">
        <v>3393</v>
      </c>
      <c r="J164" s="796" t="s">
        <v>25</v>
      </c>
      <c r="K164" s="821"/>
      <c r="L164" s="821">
        <f t="shared" si="24"/>
        <v>0</v>
      </c>
      <c r="M164" s="821"/>
      <c r="N164" s="821"/>
      <c r="Q164" s="874"/>
    </row>
    <row r="165" spans="1:17">
      <c r="A165" s="795"/>
      <c r="D165" s="796">
        <v>2</v>
      </c>
      <c r="E165" s="796" t="s">
        <v>481</v>
      </c>
      <c r="G165" s="796" t="s">
        <v>3710</v>
      </c>
      <c r="I165" s="796" t="s">
        <v>3393</v>
      </c>
      <c r="J165" s="796" t="s">
        <v>25</v>
      </c>
      <c r="K165" s="821"/>
      <c r="L165" s="821">
        <f t="shared" si="24"/>
        <v>0</v>
      </c>
      <c r="M165" s="821"/>
      <c r="N165" s="821"/>
      <c r="Q165" s="874"/>
    </row>
    <row r="166" spans="1:17">
      <c r="A166" s="795"/>
      <c r="D166" s="796">
        <v>3</v>
      </c>
      <c r="E166" s="796" t="s">
        <v>60</v>
      </c>
      <c r="G166" s="796" t="s">
        <v>3711</v>
      </c>
      <c r="I166" s="796" t="s">
        <v>3393</v>
      </c>
      <c r="J166" s="796" t="s">
        <v>3394</v>
      </c>
      <c r="K166" s="821"/>
      <c r="L166" s="821"/>
      <c r="M166" s="821"/>
      <c r="N166" s="821">
        <f t="shared" ref="N166:N173" si="25">M166*D166</f>
        <v>0</v>
      </c>
      <c r="Q166" s="874"/>
    </row>
    <row r="167" spans="1:17">
      <c r="A167" s="795"/>
      <c r="D167" s="796">
        <v>3</v>
      </c>
      <c r="E167" s="796" t="s">
        <v>60</v>
      </c>
      <c r="G167" s="796" t="s">
        <v>3712</v>
      </c>
      <c r="I167" s="796" t="s">
        <v>3393</v>
      </c>
      <c r="J167" s="796" t="s">
        <v>3394</v>
      </c>
      <c r="K167" s="821"/>
      <c r="L167" s="821"/>
      <c r="M167" s="821"/>
      <c r="N167" s="821">
        <f t="shared" si="25"/>
        <v>0</v>
      </c>
      <c r="Q167" s="874"/>
    </row>
    <row r="168" spans="1:17">
      <c r="A168" s="795"/>
      <c r="D168" s="796">
        <v>1</v>
      </c>
      <c r="E168" s="796" t="s">
        <v>62</v>
      </c>
      <c r="G168" s="796" t="s">
        <v>3713</v>
      </c>
      <c r="H168" s="796" t="s">
        <v>3389</v>
      </c>
      <c r="I168" s="796" t="s">
        <v>3393</v>
      </c>
      <c r="J168" s="796" t="s">
        <v>3700</v>
      </c>
      <c r="K168" s="821"/>
      <c r="L168" s="821">
        <f t="shared" ref="L168:L169" si="26">K168*D168</f>
        <v>0</v>
      </c>
      <c r="M168" s="821"/>
      <c r="N168" s="821">
        <f t="shared" si="25"/>
        <v>0</v>
      </c>
      <c r="Q168" s="874"/>
    </row>
    <row r="169" spans="1:17">
      <c r="A169" s="795"/>
      <c r="D169" s="796">
        <v>1</v>
      </c>
      <c r="E169" s="796" t="s">
        <v>62</v>
      </c>
      <c r="G169" s="796" t="s">
        <v>3714</v>
      </c>
      <c r="H169" s="796" t="s">
        <v>3389</v>
      </c>
      <c r="I169" s="796" t="s">
        <v>3393</v>
      </c>
      <c r="J169" s="796" t="s">
        <v>3700</v>
      </c>
      <c r="K169" s="821"/>
      <c r="L169" s="821">
        <f t="shared" si="26"/>
        <v>0</v>
      </c>
      <c r="M169" s="821"/>
      <c r="N169" s="821">
        <f t="shared" si="25"/>
        <v>0</v>
      </c>
      <c r="Q169" s="874"/>
    </row>
    <row r="170" spans="1:17">
      <c r="A170" s="795"/>
      <c r="D170" s="796">
        <v>208</v>
      </c>
      <c r="E170" s="796" t="s">
        <v>62</v>
      </c>
      <c r="G170" s="796" t="s">
        <v>3715</v>
      </c>
      <c r="I170" s="796" t="s">
        <v>3393</v>
      </c>
      <c r="J170" s="796" t="s">
        <v>3394</v>
      </c>
      <c r="K170" s="821"/>
      <c r="L170" s="821"/>
      <c r="M170" s="821"/>
      <c r="N170" s="821">
        <f t="shared" si="25"/>
        <v>0</v>
      </c>
      <c r="Q170" s="874"/>
    </row>
    <row r="171" spans="1:17">
      <c r="A171" s="795"/>
      <c r="D171" s="796">
        <v>416</v>
      </c>
      <c r="E171" s="796" t="s">
        <v>62</v>
      </c>
      <c r="G171" s="796" t="s">
        <v>3716</v>
      </c>
      <c r="I171" s="796" t="s">
        <v>3393</v>
      </c>
      <c r="J171" s="796" t="s">
        <v>3700</v>
      </c>
      <c r="K171" s="821"/>
      <c r="L171" s="821">
        <f>K171*D171</f>
        <v>0</v>
      </c>
      <c r="M171" s="821"/>
      <c r="N171" s="821">
        <f t="shared" si="25"/>
        <v>0</v>
      </c>
      <c r="Q171" s="874"/>
    </row>
    <row r="172" spans="1:17">
      <c r="A172" s="795"/>
      <c r="D172" s="796">
        <v>208</v>
      </c>
      <c r="E172" s="796" t="s">
        <v>62</v>
      </c>
      <c r="G172" s="796" t="s">
        <v>3717</v>
      </c>
      <c r="I172" s="796" t="s">
        <v>3393</v>
      </c>
      <c r="J172" s="796" t="s">
        <v>3394</v>
      </c>
      <c r="K172" s="821"/>
      <c r="L172" s="821"/>
      <c r="M172" s="821"/>
      <c r="N172" s="821">
        <f t="shared" si="25"/>
        <v>0</v>
      </c>
      <c r="Q172" s="874"/>
    </row>
    <row r="173" spans="1:17">
      <c r="A173" s="795"/>
      <c r="D173" s="796">
        <v>1</v>
      </c>
      <c r="E173" s="796" t="s">
        <v>62</v>
      </c>
      <c r="G173" s="796" t="s">
        <v>3718</v>
      </c>
      <c r="I173" s="796" t="s">
        <v>3393</v>
      </c>
      <c r="J173" s="796" t="s">
        <v>3394</v>
      </c>
      <c r="K173" s="821"/>
      <c r="L173" s="821"/>
      <c r="M173" s="821"/>
      <c r="N173" s="821">
        <f t="shared" si="25"/>
        <v>0</v>
      </c>
      <c r="Q173" s="874"/>
    </row>
    <row r="174" spans="1:17">
      <c r="A174" s="795"/>
      <c r="B174" s="863"/>
      <c r="D174" s="796">
        <v>1</v>
      </c>
      <c r="E174" s="796" t="s">
        <v>1541</v>
      </c>
      <c r="G174" s="796" t="s">
        <v>3721</v>
      </c>
      <c r="I174" s="796" t="s">
        <v>3393</v>
      </c>
      <c r="J174" s="796" t="s">
        <v>25</v>
      </c>
      <c r="K174" s="821"/>
      <c r="L174" s="821">
        <f>K174*D174</f>
        <v>0</v>
      </c>
      <c r="M174" s="821"/>
      <c r="N174" s="821"/>
      <c r="Q174" s="874"/>
    </row>
    <row r="175" spans="1:17">
      <c r="A175" s="795"/>
      <c r="K175" s="821"/>
      <c r="L175" s="821"/>
      <c r="M175" s="821"/>
      <c r="N175" s="821"/>
      <c r="Q175" s="874"/>
    </row>
    <row r="176" spans="1:17" ht="13">
      <c r="A176" s="795"/>
      <c r="G176" s="857" t="s">
        <v>3722</v>
      </c>
      <c r="H176" s="857"/>
      <c r="K176" s="821"/>
      <c r="L176" s="821"/>
      <c r="M176" s="821"/>
      <c r="N176" s="821"/>
      <c r="Q176" s="874"/>
    </row>
    <row r="177" spans="1:17">
      <c r="D177" s="796">
        <v>1400</v>
      </c>
      <c r="E177" s="796" t="s">
        <v>61</v>
      </c>
      <c r="F177" s="796" t="s">
        <v>3725</v>
      </c>
      <c r="G177" s="796" t="s">
        <v>3724</v>
      </c>
      <c r="H177" s="796" t="s">
        <v>3389</v>
      </c>
      <c r="I177" s="796" t="s">
        <v>3393</v>
      </c>
      <c r="J177" s="796" t="s">
        <v>3700</v>
      </c>
      <c r="K177" s="821"/>
      <c r="L177" s="821">
        <f t="shared" ref="L177:L184" si="27">K177*D177</f>
        <v>0</v>
      </c>
      <c r="M177" s="821"/>
      <c r="N177" s="821">
        <f t="shared" ref="N177:N184" si="28">M177*D177</f>
        <v>0</v>
      </c>
    </row>
    <row r="178" spans="1:17">
      <c r="D178" s="796">
        <v>2600</v>
      </c>
      <c r="E178" s="796" t="s">
        <v>61</v>
      </c>
      <c r="F178" s="796" t="s">
        <v>3726</v>
      </c>
      <c r="G178" s="796" t="s">
        <v>3724</v>
      </c>
      <c r="H178" s="796" t="s">
        <v>3389</v>
      </c>
      <c r="I178" s="796" t="s">
        <v>3393</v>
      </c>
      <c r="J178" s="796" t="s">
        <v>3700</v>
      </c>
      <c r="K178" s="821"/>
      <c r="L178" s="821">
        <f t="shared" si="27"/>
        <v>0</v>
      </c>
      <c r="M178" s="821"/>
      <c r="N178" s="821">
        <f t="shared" si="28"/>
        <v>0</v>
      </c>
    </row>
    <row r="179" spans="1:17">
      <c r="D179" s="796">
        <v>370</v>
      </c>
      <c r="E179" s="796" t="s">
        <v>61</v>
      </c>
      <c r="F179" s="796" t="s">
        <v>3728</v>
      </c>
      <c r="G179" s="796" t="s">
        <v>3724</v>
      </c>
      <c r="H179" s="796" t="s">
        <v>3389</v>
      </c>
      <c r="I179" s="796" t="s">
        <v>3393</v>
      </c>
      <c r="J179" s="796" t="s">
        <v>3700</v>
      </c>
      <c r="K179" s="821"/>
      <c r="L179" s="821">
        <f t="shared" si="27"/>
        <v>0</v>
      </c>
      <c r="M179" s="821"/>
      <c r="N179" s="821">
        <f t="shared" si="28"/>
        <v>0</v>
      </c>
    </row>
    <row r="180" spans="1:17">
      <c r="D180" s="796">
        <v>90</v>
      </c>
      <c r="E180" s="796" t="s">
        <v>61</v>
      </c>
      <c r="F180" s="796" t="s">
        <v>3730</v>
      </c>
      <c r="G180" s="796" t="s">
        <v>3731</v>
      </c>
      <c r="H180" s="796" t="s">
        <v>3389</v>
      </c>
      <c r="I180" s="796" t="s">
        <v>3393</v>
      </c>
      <c r="J180" s="796" t="s">
        <v>3700</v>
      </c>
      <c r="K180" s="821"/>
      <c r="L180" s="821">
        <f t="shared" si="27"/>
        <v>0</v>
      </c>
      <c r="M180" s="821"/>
      <c r="N180" s="821">
        <f t="shared" si="28"/>
        <v>0</v>
      </c>
    </row>
    <row r="181" spans="1:17">
      <c r="D181" s="796">
        <v>195</v>
      </c>
      <c r="E181" s="796" t="s">
        <v>61</v>
      </c>
      <c r="F181" s="796" t="s">
        <v>3849</v>
      </c>
      <c r="G181" s="796" t="s">
        <v>3731</v>
      </c>
      <c r="H181" s="796" t="s">
        <v>3389</v>
      </c>
      <c r="I181" s="796" t="s">
        <v>3393</v>
      </c>
      <c r="J181" s="796" t="s">
        <v>3700</v>
      </c>
      <c r="K181" s="821"/>
      <c r="L181" s="821">
        <f t="shared" si="27"/>
        <v>0</v>
      </c>
      <c r="M181" s="821"/>
      <c r="N181" s="821">
        <f t="shared" si="28"/>
        <v>0</v>
      </c>
    </row>
    <row r="182" spans="1:17">
      <c r="D182" s="796">
        <v>70</v>
      </c>
      <c r="E182" s="796" t="s">
        <v>61</v>
      </c>
      <c r="F182" s="796" t="s">
        <v>3735</v>
      </c>
      <c r="G182" s="796" t="s">
        <v>3731</v>
      </c>
      <c r="H182" s="796" t="s">
        <v>3389</v>
      </c>
      <c r="I182" s="796" t="s">
        <v>3393</v>
      </c>
      <c r="J182" s="796" t="s">
        <v>3700</v>
      </c>
      <c r="K182" s="821"/>
      <c r="L182" s="821">
        <f t="shared" si="27"/>
        <v>0</v>
      </c>
      <c r="M182" s="821"/>
      <c r="N182" s="821">
        <f t="shared" si="28"/>
        <v>0</v>
      </c>
    </row>
    <row r="183" spans="1:17">
      <c r="D183" s="796">
        <v>300</v>
      </c>
      <c r="E183" s="796" t="s">
        <v>61</v>
      </c>
      <c r="F183" s="796" t="s">
        <v>3739</v>
      </c>
      <c r="G183" s="796" t="s">
        <v>3740</v>
      </c>
      <c r="H183" s="796" t="s">
        <v>3389</v>
      </c>
      <c r="I183" s="796" t="s">
        <v>3393</v>
      </c>
      <c r="J183" s="796" t="s">
        <v>3700</v>
      </c>
      <c r="K183" s="821"/>
      <c r="L183" s="821">
        <f t="shared" si="27"/>
        <v>0</v>
      </c>
      <c r="M183" s="821"/>
      <c r="N183" s="821">
        <f t="shared" si="28"/>
        <v>0</v>
      </c>
    </row>
    <row r="184" spans="1:17">
      <c r="A184" s="795"/>
      <c r="D184" s="796">
        <v>25</v>
      </c>
      <c r="E184" s="796" t="s">
        <v>61</v>
      </c>
      <c r="F184" s="796" t="s">
        <v>3741</v>
      </c>
      <c r="G184" s="796" t="s">
        <v>3731</v>
      </c>
      <c r="H184" s="796" t="s">
        <v>3389</v>
      </c>
      <c r="I184" s="796" t="s">
        <v>3393</v>
      </c>
      <c r="J184" s="796" t="s">
        <v>3700</v>
      </c>
      <c r="K184" s="821"/>
      <c r="L184" s="821">
        <f t="shared" si="27"/>
        <v>0</v>
      </c>
      <c r="M184" s="821"/>
      <c r="N184" s="821">
        <f t="shared" si="28"/>
        <v>0</v>
      </c>
      <c r="Q184" s="874"/>
    </row>
    <row r="185" spans="1:17">
      <c r="A185" s="795"/>
      <c r="K185" s="821"/>
      <c r="L185" s="821"/>
      <c r="M185" s="821"/>
      <c r="N185" s="821"/>
      <c r="O185" s="796"/>
      <c r="Q185" s="874"/>
    </row>
    <row r="186" spans="1:17" ht="17.5">
      <c r="A186" s="911"/>
      <c r="B186" s="912" t="s">
        <v>3742</v>
      </c>
      <c r="C186" s="913"/>
      <c r="D186" s="913"/>
      <c r="E186" s="913"/>
      <c r="F186" s="914"/>
      <c r="G186" s="913"/>
      <c r="H186" s="913"/>
      <c r="I186" s="913"/>
      <c r="J186" s="913"/>
      <c r="K186" s="1704"/>
      <c r="L186" s="1704"/>
      <c r="M186" s="1704"/>
      <c r="N186" s="1704"/>
    </row>
    <row r="187" spans="1:17" ht="12" customHeight="1">
      <c r="A187" s="795"/>
      <c r="B187" s="915"/>
      <c r="C187" s="795"/>
      <c r="D187" s="796">
        <v>1</v>
      </c>
      <c r="E187" s="795" t="s">
        <v>1085</v>
      </c>
      <c r="G187" s="872" t="s">
        <v>3743</v>
      </c>
      <c r="I187" s="796" t="s">
        <v>3390</v>
      </c>
      <c r="J187" s="795"/>
      <c r="K187" s="821"/>
      <c r="L187" s="821"/>
      <c r="M187" s="821"/>
      <c r="N187" s="821">
        <f>M187*D187</f>
        <v>0</v>
      </c>
    </row>
    <row r="188" spans="1:17">
      <c r="A188" s="795"/>
      <c r="D188" s="796">
        <v>1</v>
      </c>
      <c r="E188" s="795" t="s">
        <v>1085</v>
      </c>
      <c r="G188" s="796" t="s">
        <v>3744</v>
      </c>
      <c r="I188" s="796" t="s">
        <v>3390</v>
      </c>
      <c r="K188" s="821"/>
      <c r="L188" s="821"/>
      <c r="M188" s="821"/>
      <c r="N188" s="821">
        <f t="shared" ref="N188:N194" si="29">M188*D188</f>
        <v>0</v>
      </c>
    </row>
    <row r="189" spans="1:17">
      <c r="A189" s="795"/>
      <c r="D189" s="796">
        <v>1</v>
      </c>
      <c r="E189" s="795" t="s">
        <v>1085</v>
      </c>
      <c r="G189" s="796" t="s">
        <v>3745</v>
      </c>
      <c r="I189" s="796" t="s">
        <v>3390</v>
      </c>
      <c r="K189" s="821"/>
      <c r="L189" s="821"/>
      <c r="M189" s="821"/>
      <c r="N189" s="821">
        <f t="shared" si="29"/>
        <v>0</v>
      </c>
    </row>
    <row r="190" spans="1:17">
      <c r="A190" s="795"/>
      <c r="D190" s="796">
        <v>1</v>
      </c>
      <c r="E190" s="795" t="s">
        <v>1085</v>
      </c>
      <c r="G190" s="796" t="s">
        <v>3746</v>
      </c>
      <c r="I190" s="796" t="s">
        <v>3390</v>
      </c>
      <c r="K190" s="821"/>
      <c r="L190" s="821"/>
      <c r="M190" s="821"/>
      <c r="N190" s="821">
        <f t="shared" si="29"/>
        <v>0</v>
      </c>
    </row>
    <row r="191" spans="1:17">
      <c r="A191" s="795"/>
      <c r="D191" s="796">
        <v>1</v>
      </c>
      <c r="E191" s="795" t="s">
        <v>1085</v>
      </c>
      <c r="G191" s="796" t="s">
        <v>3747</v>
      </c>
      <c r="I191" s="796" t="s">
        <v>3390</v>
      </c>
      <c r="K191" s="821"/>
      <c r="L191" s="821"/>
      <c r="M191" s="821"/>
      <c r="N191" s="821">
        <f t="shared" si="29"/>
        <v>0</v>
      </c>
    </row>
    <row r="192" spans="1:17">
      <c r="A192" s="795"/>
      <c r="D192" s="796">
        <v>1</v>
      </c>
      <c r="E192" s="795" t="s">
        <v>1085</v>
      </c>
      <c r="G192" s="796" t="s">
        <v>3748</v>
      </c>
      <c r="I192" s="796" t="s">
        <v>3390</v>
      </c>
      <c r="K192" s="821"/>
      <c r="L192" s="821"/>
      <c r="M192" s="821"/>
      <c r="N192" s="821">
        <f t="shared" si="29"/>
        <v>0</v>
      </c>
    </row>
    <row r="193" spans="1:16">
      <c r="A193" s="795"/>
      <c r="D193" s="796">
        <v>1</v>
      </c>
      <c r="E193" s="795" t="s">
        <v>1085</v>
      </c>
      <c r="G193" s="796" t="s">
        <v>3749</v>
      </c>
      <c r="I193" s="796" t="s">
        <v>3390</v>
      </c>
      <c r="K193" s="821"/>
      <c r="L193" s="821"/>
      <c r="M193" s="821"/>
      <c r="N193" s="821">
        <f t="shared" si="29"/>
        <v>0</v>
      </c>
    </row>
    <row r="194" spans="1:16">
      <c r="A194" s="795"/>
      <c r="D194" s="796">
        <v>1</v>
      </c>
      <c r="E194" s="795" t="s">
        <v>1085</v>
      </c>
      <c r="G194" s="796" t="s">
        <v>3750</v>
      </c>
      <c r="I194" s="796" t="s">
        <v>3390</v>
      </c>
      <c r="K194" s="821"/>
      <c r="L194" s="821"/>
      <c r="M194" s="821"/>
      <c r="N194" s="821">
        <f t="shared" si="29"/>
        <v>0</v>
      </c>
    </row>
    <row r="195" spans="1:16">
      <c r="A195" s="795"/>
      <c r="K195" s="821"/>
      <c r="L195" s="821"/>
      <c r="M195" s="821"/>
      <c r="N195" s="821"/>
    </row>
    <row r="196" spans="1:16" ht="27.75" customHeight="1">
      <c r="A196" s="795"/>
      <c r="B196" s="916" t="s">
        <v>3751</v>
      </c>
      <c r="K196" s="821"/>
      <c r="L196" s="1707"/>
      <c r="M196" s="821"/>
      <c r="N196" s="1707"/>
    </row>
    <row r="197" spans="1:16" ht="25.5" customHeight="1">
      <c r="A197" s="813"/>
      <c r="B197" s="814" t="s">
        <v>3850</v>
      </c>
      <c r="C197" s="815"/>
      <c r="D197" s="815"/>
      <c r="E197" s="815"/>
      <c r="F197" s="816"/>
      <c r="G197" s="815"/>
      <c r="H197" s="815"/>
      <c r="I197" s="815"/>
      <c r="J197" s="815"/>
      <c r="K197" s="1708"/>
      <c r="L197" s="1708"/>
      <c r="M197" s="1708"/>
      <c r="N197" s="1708"/>
      <c r="O197" s="796"/>
    </row>
    <row r="198" spans="1:16">
      <c r="A198" s="795"/>
      <c r="G198" s="796" t="s">
        <v>3373</v>
      </c>
      <c r="K198" s="821"/>
      <c r="L198" s="821"/>
      <c r="M198" s="821"/>
      <c r="N198" s="821">
        <f>(L12+L13+L16+L18+L19+L20+L22+L25+L27+L28+L31+L32+L34+L35+L37+L40+L42+L43+L44+L45+L46+L47+L49+L50+L51+L53+L54+L56+L58+L59+L60+L62+L64+L66+L68+L69+L72+L73+L75+L76+L78+L79+L83+L84+L86+L88+L90+L92+L94+L95+L97+L99+L104+L105+L106+L107+L108+L109+L110+N14+N15+N17+N21+N23+N24+N26+N29+N30+N33+N36+N38+N41+N48+N52+N55+N57+N61+N63+N65+N67+N70+N71+N74+N77+N80+N85+N87+N89+N91+N93+N96+N98+N100+N102+N103+N111+N112+N113+N114)</f>
        <v>0</v>
      </c>
      <c r="O198" s="796"/>
    </row>
    <row r="199" spans="1:16">
      <c r="A199" s="795"/>
      <c r="G199" s="796" t="s">
        <v>3374</v>
      </c>
      <c r="K199" s="821"/>
      <c r="L199" s="821"/>
      <c r="M199" s="821"/>
      <c r="N199" s="821">
        <f>L116+L117+L118+L119+L120+L121+L122+L123</f>
        <v>0</v>
      </c>
      <c r="O199" s="820"/>
    </row>
    <row r="200" spans="1:16">
      <c r="A200" s="795"/>
      <c r="G200" s="796" t="s">
        <v>3375</v>
      </c>
      <c r="K200" s="821"/>
      <c r="L200" s="821"/>
      <c r="M200" s="821"/>
      <c r="N200" s="821">
        <f>L125</f>
        <v>0</v>
      </c>
      <c r="O200" s="796"/>
    </row>
    <row r="201" spans="1:16">
      <c r="A201" s="795"/>
      <c r="G201" s="796" t="s">
        <v>3376</v>
      </c>
      <c r="K201" s="821"/>
      <c r="L201" s="821"/>
      <c r="M201" s="821"/>
      <c r="N201" s="821">
        <f>L149+L148</f>
        <v>0</v>
      </c>
      <c r="O201" s="796"/>
    </row>
    <row r="202" spans="1:16" ht="12" customHeight="1">
      <c r="A202" s="822"/>
      <c r="G202" s="796" t="s">
        <v>3377</v>
      </c>
      <c r="K202" s="821"/>
      <c r="L202" s="821"/>
      <c r="M202" s="821"/>
      <c r="N202" s="821">
        <f>L152+L153+L154+L155+L156+L157+L158+L159+L162+L163+L164+L165+L168+L169+L171+L174+L177+L178+L179+L180+L181+L182+L183+L184+N152+N153+N154+N155+N156+N157+N158+N159+N160+N161+N162+N166+N167+N168+N169+N170+N171+N172+N173+N177+N178+N179+N180+N181+N182+N183+N184</f>
        <v>0</v>
      </c>
      <c r="O202" s="796"/>
    </row>
    <row r="203" spans="1:16" ht="13" thickBot="1">
      <c r="A203" s="795"/>
      <c r="G203" s="796" t="s">
        <v>3378</v>
      </c>
      <c r="K203" s="821"/>
      <c r="L203" s="821"/>
      <c r="M203" s="821"/>
      <c r="N203" s="821">
        <f>SUM(N187:N194)</f>
        <v>0</v>
      </c>
      <c r="O203" s="796"/>
    </row>
    <row r="204" spans="1:16" ht="14">
      <c r="A204" s="829"/>
      <c r="B204" s="830"/>
      <c r="C204" s="831"/>
      <c r="D204" s="831"/>
      <c r="E204" s="831"/>
      <c r="F204" s="917"/>
      <c r="G204" s="831"/>
      <c r="H204" s="831"/>
      <c r="I204" s="831"/>
      <c r="J204" s="831"/>
      <c r="K204" s="1709"/>
      <c r="L204" s="1709"/>
      <c r="M204" s="1710" t="s">
        <v>3381</v>
      </c>
      <c r="N204" s="833">
        <f>SUM(N198:N203)</f>
        <v>0</v>
      </c>
      <c r="O204" s="819"/>
    </row>
    <row r="207" spans="1:16" s="837" customFormat="1" ht="15.5">
      <c r="F207" s="918"/>
      <c r="J207" s="919"/>
      <c r="O207" s="842"/>
      <c r="P207" s="842"/>
    </row>
    <row r="208" spans="1:16" ht="15.5">
      <c r="G208" s="837"/>
      <c r="H208" s="837"/>
      <c r="I208" s="837"/>
      <c r="J208" s="837"/>
      <c r="K208" s="837"/>
      <c r="L208" s="837"/>
      <c r="M208" s="837"/>
    </row>
    <row r="209" spans="7:13" ht="15.5">
      <c r="G209" s="837"/>
      <c r="H209" s="837"/>
      <c r="I209" s="837"/>
      <c r="J209" s="837"/>
      <c r="K209" s="837"/>
      <c r="L209" s="837"/>
      <c r="M209" s="837"/>
    </row>
    <row r="210" spans="7:13" ht="15.5">
      <c r="G210" s="837"/>
      <c r="H210" s="837"/>
      <c r="I210" s="837"/>
      <c r="J210" s="837"/>
      <c r="K210" s="837"/>
      <c r="L210" s="837"/>
      <c r="M210" s="837"/>
    </row>
    <row r="211" spans="7:13" ht="15.5">
      <c r="G211" s="837"/>
      <c r="H211" s="837"/>
      <c r="I211" s="837"/>
      <c r="J211" s="837"/>
      <c r="K211" s="837"/>
      <c r="L211" s="837"/>
      <c r="M211" s="837"/>
    </row>
    <row r="212" spans="7:13" ht="15.5">
      <c r="G212" s="837"/>
      <c r="H212" s="837"/>
      <c r="I212" s="837"/>
      <c r="J212" s="837"/>
      <c r="K212" s="837"/>
      <c r="L212" s="837"/>
      <c r="M212" s="837"/>
    </row>
    <row r="213" spans="7:13" ht="15.5">
      <c r="G213" s="837"/>
      <c r="H213" s="837"/>
      <c r="I213" s="837"/>
      <c r="J213" s="837"/>
      <c r="K213" s="837"/>
      <c r="L213" s="837"/>
      <c r="M213" s="837"/>
    </row>
    <row r="214" spans="7:13">
      <c r="M214" s="796"/>
    </row>
  </sheetData>
  <printOptions gridLines="1"/>
  <pageMargins left="0.31496062992125984" right="0.19685039370078741" top="0.6692913385826772" bottom="0.35433070866141736" header="0.62992125984251968" footer="0.19685039370078741"/>
  <pageSetup paperSize="9" scale="60" firstPageNumber="2" orientation="landscape" r:id="rId1"/>
  <headerFooter alignWithMargins="0">
    <oddFooter>&amp;L&amp;8&amp;F&amp;RStrana &amp;P z &amp;N</oddFooter>
  </headerFooter>
  <rowBreaks count="3" manualBreakCount="3">
    <brk id="82" max="13" man="1"/>
    <brk id="120" max="13" man="1"/>
    <brk id="175"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03A7-26E9-4182-8CA4-A647F5E35F9C}">
  <sheetPr>
    <pageSetUpPr fitToPage="1"/>
  </sheetPr>
  <dimension ref="A1:WVP48"/>
  <sheetViews>
    <sheetView view="pageBreakPreview" topLeftCell="A13" zoomScaleNormal="100" zoomScaleSheetLayoutView="100" workbookViewId="0">
      <selection activeCell="IX21" sqref="IX21"/>
    </sheetView>
  </sheetViews>
  <sheetFormatPr defaultColWidth="0" defaultRowHeight="14.5"/>
  <cols>
    <col min="1" max="1" width="5.54296875" style="928" customWidth="1"/>
    <col min="2" max="2" width="23.7265625" style="928" customWidth="1"/>
    <col min="3" max="3" width="53" style="928" customWidth="1"/>
    <col min="4" max="6" width="11" style="928" customWidth="1"/>
    <col min="7" max="7" width="13.453125" style="928" customWidth="1"/>
    <col min="8" max="8" width="0.26953125" style="928" customWidth="1"/>
    <col min="9" max="11" width="0" style="928" hidden="1"/>
    <col min="12" max="256" width="9.54296875" style="928" hidden="1"/>
    <col min="257" max="257" width="5.54296875" style="928" customWidth="1"/>
    <col min="258" max="258" width="23.7265625" style="928" customWidth="1"/>
    <col min="259" max="259" width="53" style="928" customWidth="1"/>
    <col min="260" max="262" width="11" style="928" customWidth="1"/>
    <col min="263" max="263" width="13.453125" style="928" customWidth="1"/>
    <col min="264" max="264" width="0.26953125" style="928" customWidth="1"/>
    <col min="265" max="512" width="9.54296875" style="928" hidden="1"/>
    <col min="513" max="513" width="5.54296875" style="928" customWidth="1"/>
    <col min="514" max="514" width="23.7265625" style="928" customWidth="1"/>
    <col min="515" max="515" width="53" style="928" customWidth="1"/>
    <col min="516" max="518" width="11" style="928" customWidth="1"/>
    <col min="519" max="519" width="13.453125" style="928" customWidth="1"/>
    <col min="520" max="520" width="0.26953125" style="928" customWidth="1"/>
    <col min="521" max="768" width="9.54296875" style="928" hidden="1"/>
    <col min="769" max="769" width="5.54296875" style="928" customWidth="1"/>
    <col min="770" max="770" width="23.7265625" style="928" customWidth="1"/>
    <col min="771" max="771" width="53" style="928" customWidth="1"/>
    <col min="772" max="774" width="11" style="928" customWidth="1"/>
    <col min="775" max="775" width="13.453125" style="928" customWidth="1"/>
    <col min="776" max="776" width="0.26953125" style="928" customWidth="1"/>
    <col min="777" max="1024" width="9.54296875" style="928" hidden="1"/>
    <col min="1025" max="1025" width="5.54296875" style="928" customWidth="1"/>
    <col min="1026" max="1026" width="23.7265625" style="928" customWidth="1"/>
    <col min="1027" max="1027" width="53" style="928" customWidth="1"/>
    <col min="1028" max="1030" width="11" style="928" customWidth="1"/>
    <col min="1031" max="1031" width="13.453125" style="928" customWidth="1"/>
    <col min="1032" max="1032" width="0.26953125" style="928" customWidth="1"/>
    <col min="1033" max="1280" width="9.54296875" style="928" hidden="1"/>
    <col min="1281" max="1281" width="5.54296875" style="928" customWidth="1"/>
    <col min="1282" max="1282" width="23.7265625" style="928" customWidth="1"/>
    <col min="1283" max="1283" width="53" style="928" customWidth="1"/>
    <col min="1284" max="1286" width="11" style="928" customWidth="1"/>
    <col min="1287" max="1287" width="13.453125" style="928" customWidth="1"/>
    <col min="1288" max="1288" width="0.26953125" style="928" customWidth="1"/>
    <col min="1289" max="1536" width="9.54296875" style="928" hidden="1"/>
    <col min="1537" max="1537" width="5.54296875" style="928" customWidth="1"/>
    <col min="1538" max="1538" width="23.7265625" style="928" customWidth="1"/>
    <col min="1539" max="1539" width="53" style="928" customWidth="1"/>
    <col min="1540" max="1542" width="11" style="928" customWidth="1"/>
    <col min="1543" max="1543" width="13.453125" style="928" customWidth="1"/>
    <col min="1544" max="1544" width="0.26953125" style="928" customWidth="1"/>
    <col min="1545" max="1792" width="9.54296875" style="928" hidden="1"/>
    <col min="1793" max="1793" width="5.54296875" style="928" customWidth="1"/>
    <col min="1794" max="1794" width="23.7265625" style="928" customWidth="1"/>
    <col min="1795" max="1795" width="53" style="928" customWidth="1"/>
    <col min="1796" max="1798" width="11" style="928" customWidth="1"/>
    <col min="1799" max="1799" width="13.453125" style="928" customWidth="1"/>
    <col min="1800" max="1800" width="0.26953125" style="928" customWidth="1"/>
    <col min="1801" max="2048" width="9.54296875" style="928" hidden="1"/>
    <col min="2049" max="2049" width="5.54296875" style="928" customWidth="1"/>
    <col min="2050" max="2050" width="23.7265625" style="928" customWidth="1"/>
    <col min="2051" max="2051" width="53" style="928" customWidth="1"/>
    <col min="2052" max="2054" width="11" style="928" customWidth="1"/>
    <col min="2055" max="2055" width="13.453125" style="928" customWidth="1"/>
    <col min="2056" max="2056" width="0.26953125" style="928" customWidth="1"/>
    <col min="2057" max="2304" width="9.54296875" style="928" hidden="1"/>
    <col min="2305" max="2305" width="5.54296875" style="928" customWidth="1"/>
    <col min="2306" max="2306" width="23.7265625" style="928" customWidth="1"/>
    <col min="2307" max="2307" width="53" style="928" customWidth="1"/>
    <col min="2308" max="2310" width="11" style="928" customWidth="1"/>
    <col min="2311" max="2311" width="13.453125" style="928" customWidth="1"/>
    <col min="2312" max="2312" width="0.26953125" style="928" customWidth="1"/>
    <col min="2313" max="2560" width="9.54296875" style="928" hidden="1"/>
    <col min="2561" max="2561" width="5.54296875" style="928" customWidth="1"/>
    <col min="2562" max="2562" width="23.7265625" style="928" customWidth="1"/>
    <col min="2563" max="2563" width="53" style="928" customWidth="1"/>
    <col min="2564" max="2566" width="11" style="928" customWidth="1"/>
    <col min="2567" max="2567" width="13.453125" style="928" customWidth="1"/>
    <col min="2568" max="2568" width="0.26953125" style="928" customWidth="1"/>
    <col min="2569" max="2816" width="9.54296875" style="928" hidden="1"/>
    <col min="2817" max="2817" width="5.54296875" style="928" customWidth="1"/>
    <col min="2818" max="2818" width="23.7265625" style="928" customWidth="1"/>
    <col min="2819" max="2819" width="53" style="928" customWidth="1"/>
    <col min="2820" max="2822" width="11" style="928" customWidth="1"/>
    <col min="2823" max="2823" width="13.453125" style="928" customWidth="1"/>
    <col min="2824" max="2824" width="0.26953125" style="928" customWidth="1"/>
    <col min="2825" max="3072" width="9.54296875" style="928" hidden="1"/>
    <col min="3073" max="3073" width="5.54296875" style="928" customWidth="1"/>
    <col min="3074" max="3074" width="23.7265625" style="928" customWidth="1"/>
    <col min="3075" max="3075" width="53" style="928" customWidth="1"/>
    <col min="3076" max="3078" width="11" style="928" customWidth="1"/>
    <col min="3079" max="3079" width="13.453125" style="928" customWidth="1"/>
    <col min="3080" max="3080" width="0.26953125" style="928" customWidth="1"/>
    <col min="3081" max="3328" width="9.54296875" style="928" hidden="1"/>
    <col min="3329" max="3329" width="5.54296875" style="928" customWidth="1"/>
    <col min="3330" max="3330" width="23.7265625" style="928" customWidth="1"/>
    <col min="3331" max="3331" width="53" style="928" customWidth="1"/>
    <col min="3332" max="3334" width="11" style="928" customWidth="1"/>
    <col min="3335" max="3335" width="13.453125" style="928" customWidth="1"/>
    <col min="3336" max="3336" width="0.26953125" style="928" customWidth="1"/>
    <col min="3337" max="3584" width="9.54296875" style="928" hidden="1"/>
    <col min="3585" max="3585" width="5.54296875" style="928" customWidth="1"/>
    <col min="3586" max="3586" width="23.7265625" style="928" customWidth="1"/>
    <col min="3587" max="3587" width="53" style="928" customWidth="1"/>
    <col min="3588" max="3590" width="11" style="928" customWidth="1"/>
    <col min="3591" max="3591" width="13.453125" style="928" customWidth="1"/>
    <col min="3592" max="3592" width="0.26953125" style="928" customWidth="1"/>
    <col min="3593" max="3840" width="9.54296875" style="928" hidden="1"/>
    <col min="3841" max="3841" width="5.54296875" style="928" customWidth="1"/>
    <col min="3842" max="3842" width="23.7265625" style="928" customWidth="1"/>
    <col min="3843" max="3843" width="53" style="928" customWidth="1"/>
    <col min="3844" max="3846" width="11" style="928" customWidth="1"/>
    <col min="3847" max="3847" width="13.453125" style="928" customWidth="1"/>
    <col min="3848" max="3848" width="0.26953125" style="928" customWidth="1"/>
    <col min="3849" max="4096" width="9.54296875" style="928" hidden="1"/>
    <col min="4097" max="4097" width="5.54296875" style="928" customWidth="1"/>
    <col min="4098" max="4098" width="23.7265625" style="928" customWidth="1"/>
    <col min="4099" max="4099" width="53" style="928" customWidth="1"/>
    <col min="4100" max="4102" width="11" style="928" customWidth="1"/>
    <col min="4103" max="4103" width="13.453125" style="928" customWidth="1"/>
    <col min="4104" max="4104" width="0.26953125" style="928" customWidth="1"/>
    <col min="4105" max="4352" width="9.54296875" style="928" hidden="1"/>
    <col min="4353" max="4353" width="5.54296875" style="928" customWidth="1"/>
    <col min="4354" max="4354" width="23.7265625" style="928" customWidth="1"/>
    <col min="4355" max="4355" width="53" style="928" customWidth="1"/>
    <col min="4356" max="4358" width="11" style="928" customWidth="1"/>
    <col min="4359" max="4359" width="13.453125" style="928" customWidth="1"/>
    <col min="4360" max="4360" width="0.26953125" style="928" customWidth="1"/>
    <col min="4361" max="4608" width="9.54296875" style="928" hidden="1"/>
    <col min="4609" max="4609" width="5.54296875" style="928" customWidth="1"/>
    <col min="4610" max="4610" width="23.7265625" style="928" customWidth="1"/>
    <col min="4611" max="4611" width="53" style="928" customWidth="1"/>
    <col min="4612" max="4614" width="11" style="928" customWidth="1"/>
    <col min="4615" max="4615" width="13.453125" style="928" customWidth="1"/>
    <col min="4616" max="4616" width="0.26953125" style="928" customWidth="1"/>
    <col min="4617" max="4864" width="9.54296875" style="928" hidden="1"/>
    <col min="4865" max="4865" width="5.54296875" style="928" customWidth="1"/>
    <col min="4866" max="4866" width="23.7265625" style="928" customWidth="1"/>
    <col min="4867" max="4867" width="53" style="928" customWidth="1"/>
    <col min="4868" max="4870" width="11" style="928" customWidth="1"/>
    <col min="4871" max="4871" width="13.453125" style="928" customWidth="1"/>
    <col min="4872" max="4872" width="0.26953125" style="928" customWidth="1"/>
    <col min="4873" max="5120" width="9.54296875" style="928" hidden="1"/>
    <col min="5121" max="5121" width="5.54296875" style="928" customWidth="1"/>
    <col min="5122" max="5122" width="23.7265625" style="928" customWidth="1"/>
    <col min="5123" max="5123" width="53" style="928" customWidth="1"/>
    <col min="5124" max="5126" width="11" style="928" customWidth="1"/>
    <col min="5127" max="5127" width="13.453125" style="928" customWidth="1"/>
    <col min="5128" max="5128" width="0.26953125" style="928" customWidth="1"/>
    <col min="5129" max="5376" width="9.54296875" style="928" hidden="1"/>
    <col min="5377" max="5377" width="5.54296875" style="928" customWidth="1"/>
    <col min="5378" max="5378" width="23.7265625" style="928" customWidth="1"/>
    <col min="5379" max="5379" width="53" style="928" customWidth="1"/>
    <col min="5380" max="5382" width="11" style="928" customWidth="1"/>
    <col min="5383" max="5383" width="13.453125" style="928" customWidth="1"/>
    <col min="5384" max="5384" width="0.26953125" style="928" customWidth="1"/>
    <col min="5385" max="5632" width="9.54296875" style="928" hidden="1"/>
    <col min="5633" max="5633" width="5.54296875" style="928" customWidth="1"/>
    <col min="5634" max="5634" width="23.7265625" style="928" customWidth="1"/>
    <col min="5635" max="5635" width="53" style="928" customWidth="1"/>
    <col min="5636" max="5638" width="11" style="928" customWidth="1"/>
    <col min="5639" max="5639" width="13.453125" style="928" customWidth="1"/>
    <col min="5640" max="5640" width="0.26953125" style="928" customWidth="1"/>
    <col min="5641" max="5888" width="9.54296875" style="928" hidden="1"/>
    <col min="5889" max="5889" width="5.54296875" style="928" customWidth="1"/>
    <col min="5890" max="5890" width="23.7265625" style="928" customWidth="1"/>
    <col min="5891" max="5891" width="53" style="928" customWidth="1"/>
    <col min="5892" max="5894" width="11" style="928" customWidth="1"/>
    <col min="5895" max="5895" width="13.453125" style="928" customWidth="1"/>
    <col min="5896" max="5896" width="0.26953125" style="928" customWidth="1"/>
    <col min="5897" max="6144" width="9.54296875" style="928" hidden="1"/>
    <col min="6145" max="6145" width="5.54296875" style="928" customWidth="1"/>
    <col min="6146" max="6146" width="23.7265625" style="928" customWidth="1"/>
    <col min="6147" max="6147" width="53" style="928" customWidth="1"/>
    <col min="6148" max="6150" width="11" style="928" customWidth="1"/>
    <col min="6151" max="6151" width="13.453125" style="928" customWidth="1"/>
    <col min="6152" max="6152" width="0.26953125" style="928" customWidth="1"/>
    <col min="6153" max="6400" width="9.54296875" style="928" hidden="1"/>
    <col min="6401" max="6401" width="5.54296875" style="928" customWidth="1"/>
    <col min="6402" max="6402" width="23.7265625" style="928" customWidth="1"/>
    <col min="6403" max="6403" width="53" style="928" customWidth="1"/>
    <col min="6404" max="6406" width="11" style="928" customWidth="1"/>
    <col min="6407" max="6407" width="13.453125" style="928" customWidth="1"/>
    <col min="6408" max="6408" width="0.26953125" style="928" customWidth="1"/>
    <col min="6409" max="6656" width="9.54296875" style="928" hidden="1"/>
    <col min="6657" max="6657" width="5.54296875" style="928" customWidth="1"/>
    <col min="6658" max="6658" width="23.7265625" style="928" customWidth="1"/>
    <col min="6659" max="6659" width="53" style="928" customWidth="1"/>
    <col min="6660" max="6662" width="11" style="928" customWidth="1"/>
    <col min="6663" max="6663" width="13.453125" style="928" customWidth="1"/>
    <col min="6664" max="6664" width="0.26953125" style="928" customWidth="1"/>
    <col min="6665" max="6912" width="9.54296875" style="928" hidden="1"/>
    <col min="6913" max="6913" width="5.54296875" style="928" customWidth="1"/>
    <col min="6914" max="6914" width="23.7265625" style="928" customWidth="1"/>
    <col min="6915" max="6915" width="53" style="928" customWidth="1"/>
    <col min="6916" max="6918" width="11" style="928" customWidth="1"/>
    <col min="6919" max="6919" width="13.453125" style="928" customWidth="1"/>
    <col min="6920" max="6920" width="0.26953125" style="928" customWidth="1"/>
    <col min="6921" max="7168" width="9.54296875" style="928" hidden="1"/>
    <col min="7169" max="7169" width="5.54296875" style="928" customWidth="1"/>
    <col min="7170" max="7170" width="23.7265625" style="928" customWidth="1"/>
    <col min="7171" max="7171" width="53" style="928" customWidth="1"/>
    <col min="7172" max="7174" width="11" style="928" customWidth="1"/>
    <col min="7175" max="7175" width="13.453125" style="928" customWidth="1"/>
    <col min="7176" max="7176" width="0.26953125" style="928" customWidth="1"/>
    <col min="7177" max="7424" width="9.54296875" style="928" hidden="1"/>
    <col min="7425" max="7425" width="5.54296875" style="928" customWidth="1"/>
    <col min="7426" max="7426" width="23.7265625" style="928" customWidth="1"/>
    <col min="7427" max="7427" width="53" style="928" customWidth="1"/>
    <col min="7428" max="7430" width="11" style="928" customWidth="1"/>
    <col min="7431" max="7431" width="13.453125" style="928" customWidth="1"/>
    <col min="7432" max="7432" width="0.26953125" style="928" customWidth="1"/>
    <col min="7433" max="7680" width="9.54296875" style="928" hidden="1"/>
    <col min="7681" max="7681" width="5.54296875" style="928" customWidth="1"/>
    <col min="7682" max="7682" width="23.7265625" style="928" customWidth="1"/>
    <col min="7683" max="7683" width="53" style="928" customWidth="1"/>
    <col min="7684" max="7686" width="11" style="928" customWidth="1"/>
    <col min="7687" max="7687" width="13.453125" style="928" customWidth="1"/>
    <col min="7688" max="7688" width="0.26953125" style="928" customWidth="1"/>
    <col min="7689" max="7936" width="9.54296875" style="928" hidden="1"/>
    <col min="7937" max="7937" width="5.54296875" style="928" customWidth="1"/>
    <col min="7938" max="7938" width="23.7265625" style="928" customWidth="1"/>
    <col min="7939" max="7939" width="53" style="928" customWidth="1"/>
    <col min="7940" max="7942" width="11" style="928" customWidth="1"/>
    <col min="7943" max="7943" width="13.453125" style="928" customWidth="1"/>
    <col min="7944" max="7944" width="0.26953125" style="928" customWidth="1"/>
    <col min="7945" max="8192" width="9.54296875" style="928" hidden="1"/>
    <col min="8193" max="8193" width="5.54296875" style="928" customWidth="1"/>
    <col min="8194" max="8194" width="23.7265625" style="928" customWidth="1"/>
    <col min="8195" max="8195" width="53" style="928" customWidth="1"/>
    <col min="8196" max="8198" width="11" style="928" customWidth="1"/>
    <col min="8199" max="8199" width="13.453125" style="928" customWidth="1"/>
    <col min="8200" max="8200" width="0.26953125" style="928" customWidth="1"/>
    <col min="8201" max="8448" width="9.54296875" style="928" hidden="1"/>
    <col min="8449" max="8449" width="5.54296875" style="928" customWidth="1"/>
    <col min="8450" max="8450" width="23.7265625" style="928" customWidth="1"/>
    <col min="8451" max="8451" width="53" style="928" customWidth="1"/>
    <col min="8452" max="8454" width="11" style="928" customWidth="1"/>
    <col min="8455" max="8455" width="13.453125" style="928" customWidth="1"/>
    <col min="8456" max="8456" width="0.26953125" style="928" customWidth="1"/>
    <col min="8457" max="8704" width="9.54296875" style="928" hidden="1"/>
    <col min="8705" max="8705" width="5.54296875" style="928" customWidth="1"/>
    <col min="8706" max="8706" width="23.7265625" style="928" customWidth="1"/>
    <col min="8707" max="8707" width="53" style="928" customWidth="1"/>
    <col min="8708" max="8710" width="11" style="928" customWidth="1"/>
    <col min="8711" max="8711" width="13.453125" style="928" customWidth="1"/>
    <col min="8712" max="8712" width="0.26953125" style="928" customWidth="1"/>
    <col min="8713" max="8960" width="9.54296875" style="928" hidden="1"/>
    <col min="8961" max="8961" width="5.54296875" style="928" customWidth="1"/>
    <col min="8962" max="8962" width="23.7265625" style="928" customWidth="1"/>
    <col min="8963" max="8963" width="53" style="928" customWidth="1"/>
    <col min="8964" max="8966" width="11" style="928" customWidth="1"/>
    <col min="8967" max="8967" width="13.453125" style="928" customWidth="1"/>
    <col min="8968" max="8968" width="0.26953125" style="928" customWidth="1"/>
    <col min="8969" max="9216" width="9.54296875" style="928" hidden="1"/>
    <col min="9217" max="9217" width="5.54296875" style="928" customWidth="1"/>
    <col min="9218" max="9218" width="23.7265625" style="928" customWidth="1"/>
    <col min="9219" max="9219" width="53" style="928" customWidth="1"/>
    <col min="9220" max="9222" width="11" style="928" customWidth="1"/>
    <col min="9223" max="9223" width="13.453125" style="928" customWidth="1"/>
    <col min="9224" max="9224" width="0.26953125" style="928" customWidth="1"/>
    <col min="9225" max="9472" width="9.54296875" style="928" hidden="1"/>
    <col min="9473" max="9473" width="5.54296875" style="928" customWidth="1"/>
    <col min="9474" max="9474" width="23.7265625" style="928" customWidth="1"/>
    <col min="9475" max="9475" width="53" style="928" customWidth="1"/>
    <col min="9476" max="9478" width="11" style="928" customWidth="1"/>
    <col min="9479" max="9479" width="13.453125" style="928" customWidth="1"/>
    <col min="9480" max="9480" width="0.26953125" style="928" customWidth="1"/>
    <col min="9481" max="9728" width="9.54296875" style="928" hidden="1"/>
    <col min="9729" max="9729" width="5.54296875" style="928" customWidth="1"/>
    <col min="9730" max="9730" width="23.7265625" style="928" customWidth="1"/>
    <col min="9731" max="9731" width="53" style="928" customWidth="1"/>
    <col min="9732" max="9734" width="11" style="928" customWidth="1"/>
    <col min="9735" max="9735" width="13.453125" style="928" customWidth="1"/>
    <col min="9736" max="9736" width="0.26953125" style="928" customWidth="1"/>
    <col min="9737" max="9984" width="9.54296875" style="928" hidden="1"/>
    <col min="9985" max="9985" width="5.54296875" style="928" customWidth="1"/>
    <col min="9986" max="9986" width="23.7265625" style="928" customWidth="1"/>
    <col min="9987" max="9987" width="53" style="928" customWidth="1"/>
    <col min="9988" max="9990" width="11" style="928" customWidth="1"/>
    <col min="9991" max="9991" width="13.453125" style="928" customWidth="1"/>
    <col min="9992" max="9992" width="0.26953125" style="928" customWidth="1"/>
    <col min="9993" max="10240" width="9.54296875" style="928" hidden="1"/>
    <col min="10241" max="10241" width="5.54296875" style="928" customWidth="1"/>
    <col min="10242" max="10242" width="23.7265625" style="928" customWidth="1"/>
    <col min="10243" max="10243" width="53" style="928" customWidth="1"/>
    <col min="10244" max="10246" width="11" style="928" customWidth="1"/>
    <col min="10247" max="10247" width="13.453125" style="928" customWidth="1"/>
    <col min="10248" max="10248" width="0.26953125" style="928" customWidth="1"/>
    <col min="10249" max="10496" width="9.54296875" style="928" hidden="1"/>
    <col min="10497" max="10497" width="5.54296875" style="928" customWidth="1"/>
    <col min="10498" max="10498" width="23.7265625" style="928" customWidth="1"/>
    <col min="10499" max="10499" width="53" style="928" customWidth="1"/>
    <col min="10500" max="10502" width="11" style="928" customWidth="1"/>
    <col min="10503" max="10503" width="13.453125" style="928" customWidth="1"/>
    <col min="10504" max="10504" width="0.26953125" style="928" customWidth="1"/>
    <col min="10505" max="10752" width="9.54296875" style="928" hidden="1"/>
    <col min="10753" max="10753" width="5.54296875" style="928" customWidth="1"/>
    <col min="10754" max="10754" width="23.7265625" style="928" customWidth="1"/>
    <col min="10755" max="10755" width="53" style="928" customWidth="1"/>
    <col min="10756" max="10758" width="11" style="928" customWidth="1"/>
    <col min="10759" max="10759" width="13.453125" style="928" customWidth="1"/>
    <col min="10760" max="10760" width="0.26953125" style="928" customWidth="1"/>
    <col min="10761" max="11008" width="9.54296875" style="928" hidden="1"/>
    <col min="11009" max="11009" width="5.54296875" style="928" customWidth="1"/>
    <col min="11010" max="11010" width="23.7265625" style="928" customWidth="1"/>
    <col min="11011" max="11011" width="53" style="928" customWidth="1"/>
    <col min="11012" max="11014" width="11" style="928" customWidth="1"/>
    <col min="11015" max="11015" width="13.453125" style="928" customWidth="1"/>
    <col min="11016" max="11016" width="0.26953125" style="928" customWidth="1"/>
    <col min="11017" max="11264" width="9.54296875" style="928" hidden="1"/>
    <col min="11265" max="11265" width="5.54296875" style="928" customWidth="1"/>
    <col min="11266" max="11266" width="23.7265625" style="928" customWidth="1"/>
    <col min="11267" max="11267" width="53" style="928" customWidth="1"/>
    <col min="11268" max="11270" width="11" style="928" customWidth="1"/>
    <col min="11271" max="11271" width="13.453125" style="928" customWidth="1"/>
    <col min="11272" max="11272" width="0.26953125" style="928" customWidth="1"/>
    <col min="11273" max="11520" width="9.54296875" style="928" hidden="1"/>
    <col min="11521" max="11521" width="5.54296875" style="928" customWidth="1"/>
    <col min="11522" max="11522" width="23.7265625" style="928" customWidth="1"/>
    <col min="11523" max="11523" width="53" style="928" customWidth="1"/>
    <col min="11524" max="11526" width="11" style="928" customWidth="1"/>
    <col min="11527" max="11527" width="13.453125" style="928" customWidth="1"/>
    <col min="11528" max="11528" width="0.26953125" style="928" customWidth="1"/>
    <col min="11529" max="11776" width="9.54296875" style="928" hidden="1"/>
    <col min="11777" max="11777" width="5.54296875" style="928" customWidth="1"/>
    <col min="11778" max="11778" width="23.7265625" style="928" customWidth="1"/>
    <col min="11779" max="11779" width="53" style="928" customWidth="1"/>
    <col min="11780" max="11782" width="11" style="928" customWidth="1"/>
    <col min="11783" max="11783" width="13.453125" style="928" customWidth="1"/>
    <col min="11784" max="11784" width="0.26953125" style="928" customWidth="1"/>
    <col min="11785" max="12032" width="9.54296875" style="928" hidden="1"/>
    <col min="12033" max="12033" width="5.54296875" style="928" customWidth="1"/>
    <col min="12034" max="12034" width="23.7265625" style="928" customWidth="1"/>
    <col min="12035" max="12035" width="53" style="928" customWidth="1"/>
    <col min="12036" max="12038" width="11" style="928" customWidth="1"/>
    <col min="12039" max="12039" width="13.453125" style="928" customWidth="1"/>
    <col min="12040" max="12040" width="0.26953125" style="928" customWidth="1"/>
    <col min="12041" max="12288" width="9.54296875" style="928" hidden="1"/>
    <col min="12289" max="12289" width="5.54296875" style="928" customWidth="1"/>
    <col min="12290" max="12290" width="23.7265625" style="928" customWidth="1"/>
    <col min="12291" max="12291" width="53" style="928" customWidth="1"/>
    <col min="12292" max="12294" width="11" style="928" customWidth="1"/>
    <col min="12295" max="12295" width="13.453125" style="928" customWidth="1"/>
    <col min="12296" max="12296" width="0.26953125" style="928" customWidth="1"/>
    <col min="12297" max="12544" width="9.54296875" style="928" hidden="1"/>
    <col min="12545" max="12545" width="5.54296875" style="928" customWidth="1"/>
    <col min="12546" max="12546" width="23.7265625" style="928" customWidth="1"/>
    <col min="12547" max="12547" width="53" style="928" customWidth="1"/>
    <col min="12548" max="12550" width="11" style="928" customWidth="1"/>
    <col min="12551" max="12551" width="13.453125" style="928" customWidth="1"/>
    <col min="12552" max="12552" width="0.26953125" style="928" customWidth="1"/>
    <col min="12553" max="12800" width="9.54296875" style="928" hidden="1"/>
    <col min="12801" max="12801" width="5.54296875" style="928" customWidth="1"/>
    <col min="12802" max="12802" width="23.7265625" style="928" customWidth="1"/>
    <col min="12803" max="12803" width="53" style="928" customWidth="1"/>
    <col min="12804" max="12806" width="11" style="928" customWidth="1"/>
    <col min="12807" max="12807" width="13.453125" style="928" customWidth="1"/>
    <col min="12808" max="12808" width="0.26953125" style="928" customWidth="1"/>
    <col min="12809" max="13056" width="9.54296875" style="928" hidden="1"/>
    <col min="13057" max="13057" width="5.54296875" style="928" customWidth="1"/>
    <col min="13058" max="13058" width="23.7265625" style="928" customWidth="1"/>
    <col min="13059" max="13059" width="53" style="928" customWidth="1"/>
    <col min="13060" max="13062" width="11" style="928" customWidth="1"/>
    <col min="13063" max="13063" width="13.453125" style="928" customWidth="1"/>
    <col min="13064" max="13064" width="0.26953125" style="928" customWidth="1"/>
    <col min="13065" max="13312" width="9.54296875" style="928" hidden="1"/>
    <col min="13313" max="13313" width="5.54296875" style="928" customWidth="1"/>
    <col min="13314" max="13314" width="23.7265625" style="928" customWidth="1"/>
    <col min="13315" max="13315" width="53" style="928" customWidth="1"/>
    <col min="13316" max="13318" width="11" style="928" customWidth="1"/>
    <col min="13319" max="13319" width="13.453125" style="928" customWidth="1"/>
    <col min="13320" max="13320" width="0.26953125" style="928" customWidth="1"/>
    <col min="13321" max="13568" width="9.54296875" style="928" hidden="1"/>
    <col min="13569" max="13569" width="5.54296875" style="928" customWidth="1"/>
    <col min="13570" max="13570" width="23.7265625" style="928" customWidth="1"/>
    <col min="13571" max="13571" width="53" style="928" customWidth="1"/>
    <col min="13572" max="13574" width="11" style="928" customWidth="1"/>
    <col min="13575" max="13575" width="13.453125" style="928" customWidth="1"/>
    <col min="13576" max="13576" width="0.26953125" style="928" customWidth="1"/>
    <col min="13577" max="13824" width="9.54296875" style="928" hidden="1"/>
    <col min="13825" max="13825" width="5.54296875" style="928" customWidth="1"/>
    <col min="13826" max="13826" width="23.7265625" style="928" customWidth="1"/>
    <col min="13827" max="13827" width="53" style="928" customWidth="1"/>
    <col min="13828" max="13830" width="11" style="928" customWidth="1"/>
    <col min="13831" max="13831" width="13.453125" style="928" customWidth="1"/>
    <col min="13832" max="13832" width="0.26953125" style="928" customWidth="1"/>
    <col min="13833" max="14080" width="9.54296875" style="928" hidden="1"/>
    <col min="14081" max="14081" width="5.54296875" style="928" customWidth="1"/>
    <col min="14082" max="14082" width="23.7265625" style="928" customWidth="1"/>
    <col min="14083" max="14083" width="53" style="928" customWidth="1"/>
    <col min="14084" max="14086" width="11" style="928" customWidth="1"/>
    <col min="14087" max="14087" width="13.453125" style="928" customWidth="1"/>
    <col min="14088" max="14088" width="0.26953125" style="928" customWidth="1"/>
    <col min="14089" max="14336" width="9.54296875" style="928" hidden="1"/>
    <col min="14337" max="14337" width="5.54296875" style="928" customWidth="1"/>
    <col min="14338" max="14338" width="23.7265625" style="928" customWidth="1"/>
    <col min="14339" max="14339" width="53" style="928" customWidth="1"/>
    <col min="14340" max="14342" width="11" style="928" customWidth="1"/>
    <col min="14343" max="14343" width="13.453125" style="928" customWidth="1"/>
    <col min="14344" max="14344" width="0.26953125" style="928" customWidth="1"/>
    <col min="14345" max="14592" width="9.54296875" style="928" hidden="1"/>
    <col min="14593" max="14593" width="5.54296875" style="928" customWidth="1"/>
    <col min="14594" max="14594" width="23.7265625" style="928" customWidth="1"/>
    <col min="14595" max="14595" width="53" style="928" customWidth="1"/>
    <col min="14596" max="14598" width="11" style="928" customWidth="1"/>
    <col min="14599" max="14599" width="13.453125" style="928" customWidth="1"/>
    <col min="14600" max="14600" width="0.26953125" style="928" customWidth="1"/>
    <col min="14601" max="14848" width="9.54296875" style="928" hidden="1"/>
    <col min="14849" max="14849" width="5.54296875" style="928" customWidth="1"/>
    <col min="14850" max="14850" width="23.7265625" style="928" customWidth="1"/>
    <col min="14851" max="14851" width="53" style="928" customWidth="1"/>
    <col min="14852" max="14854" width="11" style="928" customWidth="1"/>
    <col min="14855" max="14855" width="13.453125" style="928" customWidth="1"/>
    <col min="14856" max="14856" width="0.26953125" style="928" customWidth="1"/>
    <col min="14857" max="15104" width="9.54296875" style="928" hidden="1"/>
    <col min="15105" max="15105" width="5.54296875" style="928" customWidth="1"/>
    <col min="15106" max="15106" width="23.7265625" style="928" customWidth="1"/>
    <col min="15107" max="15107" width="53" style="928" customWidth="1"/>
    <col min="15108" max="15110" width="11" style="928" customWidth="1"/>
    <col min="15111" max="15111" width="13.453125" style="928" customWidth="1"/>
    <col min="15112" max="15112" width="0.26953125" style="928" customWidth="1"/>
    <col min="15113" max="15360" width="9.54296875" style="928" hidden="1"/>
    <col min="15361" max="15361" width="5.54296875" style="928" customWidth="1"/>
    <col min="15362" max="15362" width="23.7265625" style="928" customWidth="1"/>
    <col min="15363" max="15363" width="53" style="928" customWidth="1"/>
    <col min="15364" max="15366" width="11" style="928" customWidth="1"/>
    <col min="15367" max="15367" width="13.453125" style="928" customWidth="1"/>
    <col min="15368" max="15368" width="0.26953125" style="928" customWidth="1"/>
    <col min="15369" max="15616" width="9.54296875" style="928" hidden="1"/>
    <col min="15617" max="15617" width="5.54296875" style="928" customWidth="1"/>
    <col min="15618" max="15618" width="23.7265625" style="928" customWidth="1"/>
    <col min="15619" max="15619" width="53" style="928" customWidth="1"/>
    <col min="15620" max="15622" width="11" style="928" customWidth="1"/>
    <col min="15623" max="15623" width="13.453125" style="928" customWidth="1"/>
    <col min="15624" max="15624" width="0.26953125" style="928" customWidth="1"/>
    <col min="15625" max="15872" width="9.54296875" style="928" hidden="1"/>
    <col min="15873" max="15873" width="5.54296875" style="928" customWidth="1"/>
    <col min="15874" max="15874" width="23.7265625" style="928" customWidth="1"/>
    <col min="15875" max="15875" width="53" style="928" customWidth="1"/>
    <col min="15876" max="15878" width="11" style="928" customWidth="1"/>
    <col min="15879" max="15879" width="13.453125" style="928" customWidth="1"/>
    <col min="15880" max="15880" width="0.26953125" style="928" customWidth="1"/>
    <col min="15881" max="16128" width="9.54296875" style="928" hidden="1"/>
    <col min="16129" max="16129" width="5.54296875" style="928" customWidth="1"/>
    <col min="16130" max="16130" width="23.7265625" style="928" customWidth="1"/>
    <col min="16131" max="16131" width="53" style="928" customWidth="1"/>
    <col min="16132" max="16134" width="11" style="928" customWidth="1"/>
    <col min="16135" max="16135" width="13.453125" style="928" customWidth="1"/>
    <col min="16136" max="16136" width="0.26953125" style="928" customWidth="1"/>
    <col min="16137" max="16384" width="9.54296875" style="928" hidden="1"/>
  </cols>
  <sheetData>
    <row r="1" spans="1:7">
      <c r="A1" s="924"/>
      <c r="B1" s="925"/>
      <c r="C1" s="926"/>
      <c r="D1" s="926"/>
      <c r="E1" s="926"/>
      <c r="F1" s="926"/>
      <c r="G1" s="927"/>
    </row>
    <row r="2" spans="1:7" ht="20">
      <c r="A2" s="924"/>
      <c r="B2" s="929" t="s">
        <v>235</v>
      </c>
      <c r="C2" s="926"/>
      <c r="D2" s="926"/>
      <c r="E2" s="926"/>
      <c r="F2" s="926"/>
      <c r="G2" s="927"/>
    </row>
    <row r="3" spans="1:7">
      <c r="A3" s="924"/>
      <c r="B3" s="925"/>
      <c r="C3" s="926"/>
      <c r="D3" s="926"/>
      <c r="E3" s="926"/>
      <c r="F3" s="926"/>
      <c r="G3" s="927"/>
    </row>
    <row r="4" spans="1:7" ht="18.5">
      <c r="A4" s="924"/>
      <c r="B4" s="930" t="s">
        <v>3851</v>
      </c>
      <c r="C4" s="931"/>
      <c r="D4" s="931"/>
      <c r="E4" s="931"/>
      <c r="F4" s="931"/>
      <c r="G4" s="927"/>
    </row>
    <row r="5" spans="1:7" ht="18">
      <c r="A5" s="924"/>
      <c r="B5" s="932" t="s">
        <v>1899</v>
      </c>
      <c r="G5" s="927"/>
    </row>
    <row r="6" spans="1:7" ht="15" thickBot="1">
      <c r="A6" s="924"/>
      <c r="B6" s="933"/>
      <c r="G6" s="927"/>
    </row>
    <row r="7" spans="1:7">
      <c r="A7" s="924"/>
      <c r="B7" s="934" t="s">
        <v>3852</v>
      </c>
      <c r="C7" s="935"/>
      <c r="D7" s="935"/>
      <c r="E7" s="935"/>
      <c r="F7" s="936"/>
      <c r="G7" s="1015">
        <f>G48</f>
        <v>0</v>
      </c>
    </row>
    <row r="8" spans="1:7">
      <c r="A8" s="924"/>
      <c r="B8" s="937" t="s">
        <v>1470</v>
      </c>
      <c r="C8" s="938"/>
      <c r="D8" s="938"/>
      <c r="E8" s="938"/>
      <c r="F8" s="939"/>
      <c r="G8" s="1016"/>
    </row>
    <row r="9" spans="1:7">
      <c r="A9" s="924"/>
      <c r="B9" s="937" t="s">
        <v>3853</v>
      </c>
      <c r="C9" s="938"/>
      <c r="D9" s="938"/>
      <c r="E9" s="938"/>
      <c r="F9" s="939"/>
      <c r="G9" s="1016"/>
    </row>
    <row r="10" spans="1:7">
      <c r="A10" s="924"/>
      <c r="B10" s="937" t="s">
        <v>3854</v>
      </c>
      <c r="C10" s="938"/>
      <c r="D10" s="938"/>
      <c r="E10" s="938"/>
      <c r="F10" s="939"/>
      <c r="G10" s="1016">
        <f>SUM(G7:G9)</f>
        <v>0</v>
      </c>
    </row>
    <row r="11" spans="1:7" ht="15" thickBot="1">
      <c r="A11" s="924"/>
      <c r="B11" s="940" t="s">
        <v>2</v>
      </c>
      <c r="C11" s="938"/>
      <c r="D11" s="938"/>
      <c r="E11" s="938"/>
      <c r="F11" s="939"/>
      <c r="G11" s="1016">
        <f>G10*0.2</f>
        <v>0</v>
      </c>
    </row>
    <row r="12" spans="1:7" ht="16" thickBot="1">
      <c r="A12" s="924"/>
      <c r="B12" s="941" t="s">
        <v>3855</v>
      </c>
      <c r="C12" s="942"/>
      <c r="D12" s="943"/>
      <c r="E12" s="943"/>
      <c r="F12" s="944"/>
      <c r="G12" s="1017">
        <f>SUM(G10:G11)</f>
        <v>0</v>
      </c>
    </row>
    <row r="13" spans="1:7">
      <c r="A13" s="924"/>
      <c r="B13" s="933"/>
      <c r="G13" s="927"/>
    </row>
    <row r="14" spans="1:7" ht="15" thickBot="1">
      <c r="A14" s="926"/>
      <c r="B14" s="925"/>
      <c r="C14" s="927"/>
      <c r="D14" s="927"/>
      <c r="E14" s="927"/>
      <c r="F14" s="927"/>
      <c r="G14" s="945"/>
    </row>
    <row r="15" spans="1:7">
      <c r="A15" s="1871"/>
      <c r="B15" s="1867" t="s">
        <v>3856</v>
      </c>
      <c r="C15" s="1867" t="s">
        <v>3857</v>
      </c>
      <c r="D15" s="1874" t="s">
        <v>1032</v>
      </c>
      <c r="E15" s="1867" t="s">
        <v>1930</v>
      </c>
      <c r="F15" s="1867" t="s">
        <v>3858</v>
      </c>
      <c r="G15" s="1867" t="s">
        <v>1919</v>
      </c>
    </row>
    <row r="16" spans="1:7" ht="15" thickBot="1">
      <c r="A16" s="1872"/>
      <c r="B16" s="1873"/>
      <c r="C16" s="1868"/>
      <c r="D16" s="1875"/>
      <c r="E16" s="1868"/>
      <c r="F16" s="1868"/>
      <c r="G16" s="1868"/>
    </row>
    <row r="17" spans="1:7" s="947" customFormat="1" ht="11.25" hidden="1" customHeight="1">
      <c r="A17" s="946" t="s">
        <v>3859</v>
      </c>
      <c r="B17" s="946" t="s">
        <v>3860</v>
      </c>
      <c r="C17" s="1869" t="s">
        <v>3861</v>
      </c>
      <c r="D17" s="1870"/>
      <c r="E17" s="1870"/>
      <c r="F17" s="1870"/>
      <c r="G17" s="1870"/>
    </row>
    <row r="18" spans="1:7">
      <c r="A18" s="948" t="s">
        <v>3862</v>
      </c>
      <c r="B18" s="938"/>
      <c r="C18" s="938"/>
      <c r="D18" s="938"/>
      <c r="E18" s="938"/>
      <c r="F18" s="938"/>
      <c r="G18" s="938"/>
    </row>
    <row r="19" spans="1:7">
      <c r="A19" s="949"/>
      <c r="B19" s="950"/>
      <c r="C19" s="950" t="s">
        <v>3863</v>
      </c>
      <c r="D19" s="951">
        <v>1</v>
      </c>
      <c r="E19" s="952"/>
      <c r="F19" s="953" t="s">
        <v>62</v>
      </c>
      <c r="G19" s="954">
        <f>ROUND(E19*D19,2)</f>
        <v>0</v>
      </c>
    </row>
    <row r="20" spans="1:7">
      <c r="A20" s="948" t="s">
        <v>3864</v>
      </c>
      <c r="B20" s="938"/>
      <c r="C20" s="938"/>
      <c r="D20" s="951"/>
      <c r="E20" s="951"/>
      <c r="F20" s="951"/>
      <c r="G20" s="955"/>
    </row>
    <row r="21" spans="1:7">
      <c r="A21" s="949"/>
      <c r="B21" s="950"/>
      <c r="C21" s="950" t="s">
        <v>3865</v>
      </c>
      <c r="D21" s="951">
        <v>1</v>
      </c>
      <c r="E21" s="952"/>
      <c r="F21" s="953" t="s">
        <v>62</v>
      </c>
      <c r="G21" s="954">
        <f>ROUND(E21*D21,2)</f>
        <v>0</v>
      </c>
    </row>
    <row r="22" spans="1:7">
      <c r="A22" s="948" t="s">
        <v>3866</v>
      </c>
      <c r="B22" s="938"/>
      <c r="C22" s="938"/>
      <c r="D22" s="951"/>
      <c r="E22" s="952"/>
      <c r="F22" s="951"/>
      <c r="G22" s="955"/>
    </row>
    <row r="23" spans="1:7">
      <c r="A23" s="949"/>
      <c r="B23" s="950"/>
      <c r="C23" s="950" t="s">
        <v>3867</v>
      </c>
      <c r="D23" s="951">
        <v>1</v>
      </c>
      <c r="E23" s="952"/>
      <c r="F23" s="953" t="s">
        <v>62</v>
      </c>
      <c r="G23" s="954">
        <f>ROUND(E23*D23,2)</f>
        <v>0</v>
      </c>
    </row>
    <row r="24" spans="1:7">
      <c r="A24" s="948" t="s">
        <v>3868</v>
      </c>
      <c r="B24" s="938"/>
      <c r="C24" s="938"/>
      <c r="D24" s="951"/>
      <c r="E24" s="952"/>
      <c r="F24" s="951"/>
      <c r="G24" s="955"/>
    </row>
    <row r="25" spans="1:7">
      <c r="A25" s="949"/>
      <c r="B25" s="950"/>
      <c r="C25" s="950" t="s">
        <v>3869</v>
      </c>
      <c r="D25" s="951">
        <v>149</v>
      </c>
      <c r="E25" s="952"/>
      <c r="F25" s="953" t="s">
        <v>62</v>
      </c>
      <c r="G25" s="954">
        <f t="shared" ref="G25:G26" si="0">ROUND(E25*D25,2)</f>
        <v>0</v>
      </c>
    </row>
    <row r="26" spans="1:7">
      <c r="A26" s="949"/>
      <c r="B26" s="950"/>
      <c r="C26" s="950" t="s">
        <v>3870</v>
      </c>
      <c r="D26" s="951">
        <v>149</v>
      </c>
      <c r="E26" s="952"/>
      <c r="F26" s="953" t="s">
        <v>62</v>
      </c>
      <c r="G26" s="954">
        <f t="shared" si="0"/>
        <v>0</v>
      </c>
    </row>
    <row r="27" spans="1:7">
      <c r="A27" s="948" t="s">
        <v>3871</v>
      </c>
      <c r="B27" s="938"/>
      <c r="C27" s="938"/>
      <c r="D27" s="951"/>
      <c r="E27" s="952"/>
      <c r="F27" s="951"/>
      <c r="G27" s="955"/>
    </row>
    <row r="28" spans="1:7">
      <c r="A28" s="949"/>
      <c r="B28" s="950"/>
      <c r="C28" s="950" t="s">
        <v>3872</v>
      </c>
      <c r="D28" s="951">
        <v>20</v>
      </c>
      <c r="E28" s="952"/>
      <c r="F28" s="953" t="s">
        <v>62</v>
      </c>
      <c r="G28" s="954">
        <f>ROUND(E28*D28,2)</f>
        <v>0</v>
      </c>
    </row>
    <row r="29" spans="1:7">
      <c r="A29" s="948" t="s">
        <v>3873</v>
      </c>
      <c r="B29" s="938"/>
      <c r="C29" s="938"/>
      <c r="D29" s="951"/>
      <c r="E29" s="952"/>
      <c r="F29" s="951"/>
      <c r="G29" s="955"/>
    </row>
    <row r="30" spans="1:7">
      <c r="A30" s="949"/>
      <c r="B30" s="950"/>
      <c r="C30" s="950" t="s">
        <v>3874</v>
      </c>
      <c r="D30" s="951">
        <v>3</v>
      </c>
      <c r="E30" s="952"/>
      <c r="F30" s="953" t="s">
        <v>62</v>
      </c>
      <c r="G30" s="954">
        <f t="shared" ref="G30:G31" si="1">ROUND(E30*D30,2)</f>
        <v>0</v>
      </c>
    </row>
    <row r="31" spans="1:7">
      <c r="A31" s="949"/>
      <c r="B31" s="950"/>
      <c r="C31" s="950" t="s">
        <v>3875</v>
      </c>
      <c r="D31" s="951">
        <v>4</v>
      </c>
      <c r="E31" s="952"/>
      <c r="F31" s="953" t="s">
        <v>62</v>
      </c>
      <c r="G31" s="954">
        <f t="shared" si="1"/>
        <v>0</v>
      </c>
    </row>
    <row r="32" spans="1:7">
      <c r="A32" s="948" t="s">
        <v>3876</v>
      </c>
      <c r="B32" s="938"/>
      <c r="C32" s="938"/>
      <c r="D32" s="951"/>
      <c r="E32" s="952"/>
      <c r="F32" s="951"/>
      <c r="G32" s="955"/>
    </row>
    <row r="33" spans="1:7">
      <c r="A33" s="949"/>
      <c r="B33" s="950"/>
      <c r="C33" s="950" t="s">
        <v>3877</v>
      </c>
      <c r="D33" s="951">
        <v>32</v>
      </c>
      <c r="E33" s="952"/>
      <c r="F33" s="953" t="s">
        <v>62</v>
      </c>
      <c r="G33" s="954">
        <f>ROUND(E33*D33,2)</f>
        <v>0</v>
      </c>
    </row>
    <row r="34" spans="1:7">
      <c r="A34" s="948" t="s">
        <v>3878</v>
      </c>
      <c r="B34" s="938"/>
      <c r="C34" s="938"/>
      <c r="D34" s="951"/>
      <c r="E34" s="952"/>
      <c r="F34" s="951"/>
      <c r="G34" s="955"/>
    </row>
    <row r="35" spans="1:7">
      <c r="A35" s="949"/>
      <c r="B35" s="950"/>
      <c r="C35" s="950" t="s">
        <v>3879</v>
      </c>
      <c r="D35" s="951">
        <v>2</v>
      </c>
      <c r="E35" s="952"/>
      <c r="F35" s="953" t="s">
        <v>62</v>
      </c>
      <c r="G35" s="954">
        <f>ROUND(E35*D35,2)</f>
        <v>0</v>
      </c>
    </row>
    <row r="36" spans="1:7">
      <c r="A36" s="956" t="s">
        <v>3880</v>
      </c>
      <c r="B36" s="957"/>
      <c r="C36" s="950"/>
      <c r="D36" s="951"/>
      <c r="E36" s="952"/>
      <c r="F36" s="951"/>
      <c r="G36" s="954"/>
    </row>
    <row r="37" spans="1:7">
      <c r="A37" s="949"/>
      <c r="B37" s="950"/>
      <c r="C37" s="950" t="s">
        <v>3881</v>
      </c>
      <c r="D37" s="951">
        <v>4</v>
      </c>
      <c r="E37" s="952"/>
      <c r="F37" s="953" t="s">
        <v>62</v>
      </c>
      <c r="G37" s="954">
        <f>ROUND(E37*D37,2)</f>
        <v>0</v>
      </c>
    </row>
    <row r="38" spans="1:7">
      <c r="A38" s="949"/>
      <c r="B38" s="950"/>
      <c r="C38" s="950"/>
      <c r="D38" s="951"/>
      <c r="E38" s="952"/>
      <c r="F38" s="951"/>
      <c r="G38" s="954"/>
    </row>
    <row r="39" spans="1:7">
      <c r="A39" s="948" t="s">
        <v>3882</v>
      </c>
      <c r="B39" s="938"/>
      <c r="C39" s="938"/>
      <c r="D39" s="951"/>
      <c r="E39" s="952"/>
      <c r="F39" s="951"/>
      <c r="G39" s="955"/>
    </row>
    <row r="40" spans="1:7">
      <c r="A40" s="949"/>
      <c r="B40" s="950"/>
      <c r="C40" s="950" t="s">
        <v>3883</v>
      </c>
      <c r="D40" s="951">
        <v>2</v>
      </c>
      <c r="E40" s="952"/>
      <c r="F40" s="953" t="s">
        <v>62</v>
      </c>
      <c r="G40" s="954">
        <f>ROUND(E40*D40,2)</f>
        <v>0</v>
      </c>
    </row>
    <row r="41" spans="1:7">
      <c r="A41" s="948" t="s">
        <v>3884</v>
      </c>
      <c r="B41" s="938"/>
      <c r="C41" s="938"/>
      <c r="D41" s="951"/>
      <c r="E41" s="952"/>
      <c r="F41" s="951"/>
      <c r="G41" s="955"/>
    </row>
    <row r="42" spans="1:7">
      <c r="A42" s="949"/>
      <c r="B42" s="950"/>
      <c r="C42" s="950" t="s">
        <v>3885</v>
      </c>
      <c r="D42" s="951">
        <v>1</v>
      </c>
      <c r="E42" s="952"/>
      <c r="F42" s="953" t="s">
        <v>62</v>
      </c>
      <c r="G42" s="954">
        <f t="shared" ref="G42:G47" si="2">ROUND(E42*D42,2)</f>
        <v>0</v>
      </c>
    </row>
    <row r="43" spans="1:7">
      <c r="A43" s="949"/>
      <c r="B43" s="950"/>
      <c r="C43" s="950" t="s">
        <v>3886</v>
      </c>
      <c r="D43" s="951">
        <v>6</v>
      </c>
      <c r="E43" s="952"/>
      <c r="F43" s="953" t="s">
        <v>62</v>
      </c>
      <c r="G43" s="954">
        <f t="shared" si="2"/>
        <v>0</v>
      </c>
    </row>
    <row r="44" spans="1:7">
      <c r="A44" s="948" t="s">
        <v>3887</v>
      </c>
      <c r="B44" s="938"/>
      <c r="C44" s="938"/>
      <c r="D44" s="951"/>
      <c r="E44" s="952"/>
      <c r="F44" s="951"/>
      <c r="G44" s="955"/>
    </row>
    <row r="45" spans="1:7">
      <c r="A45" s="938"/>
      <c r="B45" s="950" t="s">
        <v>3888</v>
      </c>
      <c r="C45" s="950" t="s">
        <v>3889</v>
      </c>
      <c r="D45" s="958">
        <v>2250</v>
      </c>
      <c r="E45" s="959"/>
      <c r="F45" s="953" t="s">
        <v>61</v>
      </c>
      <c r="G45" s="954">
        <f t="shared" si="2"/>
        <v>0</v>
      </c>
    </row>
    <row r="46" spans="1:7" ht="15" customHeight="1">
      <c r="A46" s="949"/>
      <c r="B46" s="950" t="s">
        <v>3890</v>
      </c>
      <c r="C46" s="950" t="s">
        <v>3891</v>
      </c>
      <c r="D46" s="951">
        <v>30</v>
      </c>
      <c r="E46" s="952"/>
      <c r="F46" s="953" t="s">
        <v>61</v>
      </c>
      <c r="G46" s="954">
        <f t="shared" si="2"/>
        <v>0</v>
      </c>
    </row>
    <row r="47" spans="1:7" ht="15" customHeight="1" thickBot="1">
      <c r="A47" s="949"/>
      <c r="B47" s="960" t="s">
        <v>1887</v>
      </c>
      <c r="C47" s="960"/>
      <c r="D47" s="961">
        <v>1</v>
      </c>
      <c r="E47" s="962"/>
      <c r="F47" s="963" t="s">
        <v>62</v>
      </c>
      <c r="G47" s="964">
        <f t="shared" si="2"/>
        <v>0</v>
      </c>
    </row>
    <row r="48" spans="1:7" ht="15" customHeight="1" thickBot="1">
      <c r="A48" s="965"/>
      <c r="B48" s="966" t="s">
        <v>1919</v>
      </c>
      <c r="C48" s="967"/>
      <c r="D48" s="967"/>
      <c r="E48" s="967"/>
      <c r="F48" s="968"/>
      <c r="G48" s="969">
        <f>SUM(G19:G47)</f>
        <v>0</v>
      </c>
    </row>
  </sheetData>
  <mergeCells count="8">
    <mergeCell ref="G15:G16"/>
    <mergeCell ref="C17:G17"/>
    <mergeCell ref="A15:A16"/>
    <mergeCell ref="B15:B16"/>
    <mergeCell ref="C15:C16"/>
    <mergeCell ref="D15:D16"/>
    <mergeCell ref="E15:E16"/>
    <mergeCell ref="F15:F16"/>
  </mergeCells>
  <pageMargins left="0.70866141732283472" right="0.70866141732283472" top="0.74803149606299213" bottom="0.74803149606299213" header="0.31496062992125984" footer="0.31496062992125984"/>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8E933-6B82-4401-A610-D781CFE8CEBB}">
  <dimension ref="A1:O31"/>
  <sheetViews>
    <sheetView view="pageBreakPreview" topLeftCell="A13" zoomScaleNormal="100" zoomScaleSheetLayoutView="100" workbookViewId="0">
      <selection activeCell="I24" sqref="I24"/>
    </sheetView>
  </sheetViews>
  <sheetFormatPr defaultColWidth="8.81640625" defaultRowHeight="14.5"/>
  <cols>
    <col min="1" max="1" width="25.26953125" style="184" customWidth="1"/>
    <col min="2" max="2" width="35.26953125" style="184" customWidth="1"/>
    <col min="3" max="5" width="10.26953125" style="184" customWidth="1"/>
    <col min="6" max="6" width="12" style="184" bestFit="1" customWidth="1"/>
    <col min="7" max="16384" width="8.81640625" style="184"/>
  </cols>
  <sheetData>
    <row r="1" spans="1:15" ht="20">
      <c r="A1" s="970" t="s">
        <v>235</v>
      </c>
      <c r="F1" s="971"/>
    </row>
    <row r="2" spans="1:15">
      <c r="A2" s="972"/>
      <c r="B2" s="973"/>
      <c r="C2" s="973"/>
      <c r="D2" s="973"/>
      <c r="E2" s="973"/>
      <c r="F2" s="971"/>
    </row>
    <row r="3" spans="1:15" ht="18">
      <c r="A3" s="974" t="s">
        <v>3892</v>
      </c>
    </row>
    <row r="4" spans="1:15" ht="15.5">
      <c r="A4" s="975" t="s">
        <v>1899</v>
      </c>
    </row>
    <row r="5" spans="1:15" ht="16" thickBot="1">
      <c r="A5" s="975"/>
    </row>
    <row r="6" spans="1:15" ht="15.5">
      <c r="A6" s="976" t="s">
        <v>3852</v>
      </c>
      <c r="B6" s="977"/>
      <c r="C6" s="977"/>
      <c r="D6" s="977"/>
      <c r="E6" s="977"/>
      <c r="F6" s="978">
        <f>F31</f>
        <v>0</v>
      </c>
    </row>
    <row r="7" spans="1:15" ht="15.5">
      <c r="A7" s="979" t="s">
        <v>1470</v>
      </c>
      <c r="B7" s="980"/>
      <c r="C7" s="980"/>
      <c r="D7" s="980"/>
      <c r="E7" s="980"/>
      <c r="F7" s="981"/>
    </row>
    <row r="8" spans="1:15" ht="15.5">
      <c r="A8" s="979" t="s">
        <v>3853</v>
      </c>
      <c r="B8" s="980"/>
      <c r="C8" s="980"/>
      <c r="D8" s="980"/>
      <c r="E8" s="980"/>
      <c r="F8" s="981"/>
    </row>
    <row r="9" spans="1:15" ht="15.5">
      <c r="A9" s="979" t="s">
        <v>11</v>
      </c>
      <c r="B9" s="980"/>
      <c r="C9" s="980"/>
      <c r="D9" s="980"/>
      <c r="E9" s="980"/>
      <c r="F9" s="981">
        <f>SUM(F6:F8)</f>
        <v>0</v>
      </c>
    </row>
    <row r="10" spans="1:15" ht="16" thickBot="1">
      <c r="A10" s="982" t="s">
        <v>2</v>
      </c>
      <c r="B10" s="983"/>
      <c r="C10" s="983"/>
      <c r="D10" s="983"/>
      <c r="E10" s="983"/>
      <c r="F10" s="984">
        <f>F9*0.2</f>
        <v>0</v>
      </c>
    </row>
    <row r="11" spans="1:15" ht="19" thickBot="1">
      <c r="A11" s="985" t="s">
        <v>2813</v>
      </c>
      <c r="B11" s="986"/>
      <c r="C11" s="986"/>
      <c r="D11" s="987"/>
      <c r="E11" s="987"/>
      <c r="F11" s="988">
        <f>SUM(F9:F10)</f>
        <v>0</v>
      </c>
    </row>
    <row r="12" spans="1:15" ht="15.5">
      <c r="A12" s="975"/>
    </row>
    <row r="13" spans="1:15" ht="15" thickBot="1"/>
    <row r="14" spans="1:15" ht="16" thickBot="1">
      <c r="A14" s="989" t="s">
        <v>3893</v>
      </c>
      <c r="B14" s="990" t="s">
        <v>28</v>
      </c>
      <c r="C14" s="991" t="s">
        <v>3894</v>
      </c>
      <c r="D14" s="991" t="s">
        <v>3858</v>
      </c>
      <c r="E14" s="991" t="s">
        <v>3895</v>
      </c>
      <c r="F14" s="992" t="s">
        <v>2823</v>
      </c>
    </row>
    <row r="15" spans="1:15" ht="26">
      <c r="A15" s="993" t="s">
        <v>3896</v>
      </c>
      <c r="B15" s="994" t="s">
        <v>3897</v>
      </c>
      <c r="C15" s="994">
        <v>1</v>
      </c>
      <c r="D15" s="995" t="s">
        <v>62</v>
      </c>
      <c r="E15" s="996"/>
      <c r="F15" s="997">
        <f>ROUND(E15*C15,2)</f>
        <v>0</v>
      </c>
    </row>
    <row r="16" spans="1:15" ht="26">
      <c r="A16" s="998" t="s">
        <v>3898</v>
      </c>
      <c r="B16" s="999" t="s">
        <v>3899</v>
      </c>
      <c r="C16" s="1000">
        <v>1</v>
      </c>
      <c r="D16" s="1001" t="s">
        <v>62</v>
      </c>
      <c r="E16" s="1002"/>
      <c r="F16" s="1003">
        <f t="shared" ref="F16:F30" si="0">ROUND(E16*C16,2)</f>
        <v>0</v>
      </c>
      <c r="O16" s="592"/>
    </row>
    <row r="17" spans="1:6" ht="26">
      <c r="A17" s="998" t="s">
        <v>3900</v>
      </c>
      <c r="B17" s="999" t="s">
        <v>3901</v>
      </c>
      <c r="C17" s="1000">
        <v>3</v>
      </c>
      <c r="D17" s="1001" t="s">
        <v>62</v>
      </c>
      <c r="E17" s="1002"/>
      <c r="F17" s="1003">
        <f t="shared" si="0"/>
        <v>0</v>
      </c>
    </row>
    <row r="18" spans="1:6" ht="26">
      <c r="A18" s="998" t="s">
        <v>3902</v>
      </c>
      <c r="B18" s="999" t="s">
        <v>3903</v>
      </c>
      <c r="C18" s="1000">
        <v>5</v>
      </c>
      <c r="D18" s="1001" t="s">
        <v>62</v>
      </c>
      <c r="E18" s="1002"/>
      <c r="F18" s="1003">
        <f t="shared" si="0"/>
        <v>0</v>
      </c>
    </row>
    <row r="19" spans="1:6" ht="26">
      <c r="A19" s="998" t="s">
        <v>3904</v>
      </c>
      <c r="B19" s="999" t="s">
        <v>3905</v>
      </c>
      <c r="C19" s="1000">
        <v>2</v>
      </c>
      <c r="D19" s="1001" t="s">
        <v>62</v>
      </c>
      <c r="E19" s="1002"/>
      <c r="F19" s="1003">
        <f t="shared" si="0"/>
        <v>0</v>
      </c>
    </row>
    <row r="20" spans="1:6" ht="26">
      <c r="A20" s="998" t="s">
        <v>3906</v>
      </c>
      <c r="B20" s="999" t="s">
        <v>3907</v>
      </c>
      <c r="C20" s="1000">
        <v>15</v>
      </c>
      <c r="D20" s="1001" t="s">
        <v>62</v>
      </c>
      <c r="E20" s="1002"/>
      <c r="F20" s="1003">
        <f t="shared" si="0"/>
        <v>0</v>
      </c>
    </row>
    <row r="21" spans="1:6" ht="26">
      <c r="A21" s="1004" t="s">
        <v>3908</v>
      </c>
      <c r="B21" s="999" t="s">
        <v>3909</v>
      </c>
      <c r="C21" s="1000">
        <v>72</v>
      </c>
      <c r="D21" s="1001" t="s">
        <v>62</v>
      </c>
      <c r="E21" s="1002"/>
      <c r="F21" s="1003">
        <f t="shared" si="0"/>
        <v>0</v>
      </c>
    </row>
    <row r="22" spans="1:6" ht="26">
      <c r="A22" s="1004" t="s">
        <v>3910</v>
      </c>
      <c r="B22" s="999" t="s">
        <v>3911</v>
      </c>
      <c r="C22" s="1000">
        <v>14</v>
      </c>
      <c r="D22" s="1001" t="s">
        <v>62</v>
      </c>
      <c r="E22" s="1002"/>
      <c r="F22" s="1003">
        <f t="shared" si="0"/>
        <v>0</v>
      </c>
    </row>
    <row r="23" spans="1:6">
      <c r="A23" s="1004" t="s">
        <v>3912</v>
      </c>
      <c r="B23" s="999" t="s">
        <v>3913</v>
      </c>
      <c r="C23" s="1000">
        <v>1</v>
      </c>
      <c r="D23" s="1001" t="s">
        <v>62</v>
      </c>
      <c r="E23" s="1002"/>
      <c r="F23" s="1003">
        <f t="shared" si="0"/>
        <v>0</v>
      </c>
    </row>
    <row r="24" spans="1:6" ht="26">
      <c r="A24" s="998" t="s">
        <v>3914</v>
      </c>
      <c r="B24" s="999" t="s">
        <v>3915</v>
      </c>
      <c r="C24" s="1000">
        <v>2</v>
      </c>
      <c r="D24" s="1001" t="s">
        <v>62</v>
      </c>
      <c r="E24" s="1002"/>
      <c r="F24" s="1003">
        <f t="shared" si="0"/>
        <v>0</v>
      </c>
    </row>
    <row r="25" spans="1:6">
      <c r="A25" s="998" t="s">
        <v>3916</v>
      </c>
      <c r="B25" s="999"/>
      <c r="C25" s="1000">
        <v>2</v>
      </c>
      <c r="D25" s="1001" t="s">
        <v>62</v>
      </c>
      <c r="E25" s="1002"/>
      <c r="F25" s="1003">
        <f t="shared" si="0"/>
        <v>0</v>
      </c>
    </row>
    <row r="26" spans="1:6">
      <c r="A26" s="998" t="s">
        <v>3917</v>
      </c>
      <c r="B26" s="999"/>
      <c r="C26" s="1000">
        <v>2</v>
      </c>
      <c r="D26" s="1001" t="s">
        <v>62</v>
      </c>
      <c r="E26" s="1002"/>
      <c r="F26" s="1003">
        <f t="shared" si="0"/>
        <v>0</v>
      </c>
    </row>
    <row r="27" spans="1:6">
      <c r="A27" s="998" t="s">
        <v>3918</v>
      </c>
      <c r="B27" s="999"/>
      <c r="C27" s="1000">
        <v>4</v>
      </c>
      <c r="D27" s="1001" t="s">
        <v>62</v>
      </c>
      <c r="E27" s="1002"/>
      <c r="F27" s="1003">
        <f t="shared" si="0"/>
        <v>0</v>
      </c>
    </row>
    <row r="28" spans="1:6">
      <c r="A28" s="998" t="s">
        <v>3919</v>
      </c>
      <c r="B28" s="999" t="s">
        <v>3920</v>
      </c>
      <c r="C28" s="1000">
        <v>3852</v>
      </c>
      <c r="D28" s="1001" t="s">
        <v>61</v>
      </c>
      <c r="E28" s="1002"/>
      <c r="F28" s="1005">
        <f t="shared" si="0"/>
        <v>0</v>
      </c>
    </row>
    <row r="29" spans="1:6">
      <c r="A29" s="998" t="s">
        <v>3921</v>
      </c>
      <c r="B29" s="999" t="s">
        <v>3891</v>
      </c>
      <c r="C29" s="1000">
        <v>30</v>
      </c>
      <c r="D29" s="1001" t="s">
        <v>61</v>
      </c>
      <c r="E29" s="1002"/>
      <c r="F29" s="1003">
        <f t="shared" si="0"/>
        <v>0</v>
      </c>
    </row>
    <row r="30" spans="1:6" ht="15" thickBot="1">
      <c r="A30" s="1006" t="s">
        <v>1887</v>
      </c>
      <c r="B30" s="1007"/>
      <c r="C30" s="1008">
        <v>1</v>
      </c>
      <c r="D30" s="1009" t="s">
        <v>62</v>
      </c>
      <c r="E30" s="1010"/>
      <c r="F30" s="1011">
        <f t="shared" si="0"/>
        <v>0</v>
      </c>
    </row>
    <row r="31" spans="1:6" ht="15" thickBot="1">
      <c r="A31" s="1012" t="s">
        <v>1919</v>
      </c>
      <c r="B31" s="1013"/>
      <c r="C31" s="1013"/>
      <c r="D31" s="1013"/>
      <c r="E31" s="1013"/>
      <c r="F31" s="1014">
        <f>SUM(F15:F30)</f>
        <v>0</v>
      </c>
    </row>
  </sheetData>
  <hyperlinks>
    <hyperlink ref="A16" r:id="rId1" display="http://sectro.sk/product_detail.php?id=185" xr:uid="{F56C15FE-EF2E-4C27-A8BB-9D8813AD68EF}"/>
    <hyperlink ref="A17" r:id="rId2" display="http://sectro.sk/product_detail.php?id=182" xr:uid="{EEE617A9-C813-413C-9654-45725D144AA3}"/>
    <hyperlink ref="A24" r:id="rId3" display="http://sectro.sk/product_detail.php?id=177" xr:uid="{97C9B9E9-6889-448B-8CEC-3E0FD586D259}"/>
  </hyperlinks>
  <pageMargins left="0.7" right="0.7" top="0.75" bottom="0.75" header="0.3" footer="0.3"/>
  <pageSetup paperSize="9" scale="84"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A2BA5-4E4B-4D3F-84D8-56CB3608DEEB}">
  <sheetPr>
    <tabColor theme="2"/>
  </sheetPr>
  <dimension ref="A1:H44"/>
  <sheetViews>
    <sheetView view="pageBreakPreview" zoomScaleNormal="100" zoomScaleSheetLayoutView="100" workbookViewId="0">
      <selection activeCell="J41" sqref="J41"/>
    </sheetView>
  </sheetViews>
  <sheetFormatPr defaultColWidth="9.26953125" defaultRowHeight="13"/>
  <cols>
    <col min="1" max="1" width="10.26953125" style="1022" customWidth="1"/>
    <col min="2" max="2" width="9.453125" style="1022" customWidth="1"/>
    <col min="3" max="3" width="26.453125" style="1022" customWidth="1"/>
    <col min="4" max="4" width="13.7265625" style="1020" customWidth="1"/>
    <col min="5" max="5" width="3.453125" style="1021" customWidth="1"/>
    <col min="6" max="6" width="4.7265625" style="1020" customWidth="1"/>
    <col min="7" max="8" width="8.26953125" style="1022" customWidth="1"/>
    <col min="9" max="256" width="9.26953125" style="1022"/>
    <col min="257" max="257" width="10.26953125" style="1022" customWidth="1"/>
    <col min="258" max="258" width="9.453125" style="1022" customWidth="1"/>
    <col min="259" max="259" width="26.453125" style="1022" customWidth="1"/>
    <col min="260" max="260" width="13.7265625" style="1022" customWidth="1"/>
    <col min="261" max="261" width="3.453125" style="1022" customWidth="1"/>
    <col min="262" max="262" width="4.7265625" style="1022" customWidth="1"/>
    <col min="263" max="264" width="8.26953125" style="1022" customWidth="1"/>
    <col min="265" max="512" width="9.26953125" style="1022"/>
    <col min="513" max="513" width="10.26953125" style="1022" customWidth="1"/>
    <col min="514" max="514" width="9.453125" style="1022" customWidth="1"/>
    <col min="515" max="515" width="26.453125" style="1022" customWidth="1"/>
    <col min="516" max="516" width="13.7265625" style="1022" customWidth="1"/>
    <col min="517" max="517" width="3.453125" style="1022" customWidth="1"/>
    <col min="518" max="518" width="4.7265625" style="1022" customWidth="1"/>
    <col min="519" max="520" width="8.26953125" style="1022" customWidth="1"/>
    <col min="521" max="768" width="9.26953125" style="1022"/>
    <col min="769" max="769" width="10.26953125" style="1022" customWidth="1"/>
    <col min="770" max="770" width="9.453125" style="1022" customWidth="1"/>
    <col min="771" max="771" width="26.453125" style="1022" customWidth="1"/>
    <col min="772" max="772" width="13.7265625" style="1022" customWidth="1"/>
    <col min="773" max="773" width="3.453125" style="1022" customWidth="1"/>
    <col min="774" max="774" width="4.7265625" style="1022" customWidth="1"/>
    <col min="775" max="776" width="8.26953125" style="1022" customWidth="1"/>
    <col min="777" max="1024" width="9.26953125" style="1022"/>
    <col min="1025" max="1025" width="10.26953125" style="1022" customWidth="1"/>
    <col min="1026" max="1026" width="9.453125" style="1022" customWidth="1"/>
    <col min="1027" max="1027" width="26.453125" style="1022" customWidth="1"/>
    <col min="1028" max="1028" width="13.7265625" style="1022" customWidth="1"/>
    <col min="1029" max="1029" width="3.453125" style="1022" customWidth="1"/>
    <col min="1030" max="1030" width="4.7265625" style="1022" customWidth="1"/>
    <col min="1031" max="1032" width="8.26953125" style="1022" customWidth="1"/>
    <col min="1033" max="1280" width="9.26953125" style="1022"/>
    <col min="1281" max="1281" width="10.26953125" style="1022" customWidth="1"/>
    <col min="1282" max="1282" width="9.453125" style="1022" customWidth="1"/>
    <col min="1283" max="1283" width="26.453125" style="1022" customWidth="1"/>
    <col min="1284" max="1284" width="13.7265625" style="1022" customWidth="1"/>
    <col min="1285" max="1285" width="3.453125" style="1022" customWidth="1"/>
    <col min="1286" max="1286" width="4.7265625" style="1022" customWidth="1"/>
    <col min="1287" max="1288" width="8.26953125" style="1022" customWidth="1"/>
    <col min="1289" max="1536" width="9.26953125" style="1022"/>
    <col min="1537" max="1537" width="10.26953125" style="1022" customWidth="1"/>
    <col min="1538" max="1538" width="9.453125" style="1022" customWidth="1"/>
    <col min="1539" max="1539" width="26.453125" style="1022" customWidth="1"/>
    <col min="1540" max="1540" width="13.7265625" style="1022" customWidth="1"/>
    <col min="1541" max="1541" width="3.453125" style="1022" customWidth="1"/>
    <col min="1542" max="1542" width="4.7265625" style="1022" customWidth="1"/>
    <col min="1543" max="1544" width="8.26953125" style="1022" customWidth="1"/>
    <col min="1545" max="1792" width="9.26953125" style="1022"/>
    <col min="1793" max="1793" width="10.26953125" style="1022" customWidth="1"/>
    <col min="1794" max="1794" width="9.453125" style="1022" customWidth="1"/>
    <col min="1795" max="1795" width="26.453125" style="1022" customWidth="1"/>
    <col min="1796" max="1796" width="13.7265625" style="1022" customWidth="1"/>
    <col min="1797" max="1797" width="3.453125" style="1022" customWidth="1"/>
    <col min="1798" max="1798" width="4.7265625" style="1022" customWidth="1"/>
    <col min="1799" max="1800" width="8.26953125" style="1022" customWidth="1"/>
    <col min="1801" max="2048" width="9.26953125" style="1022"/>
    <col min="2049" max="2049" width="10.26953125" style="1022" customWidth="1"/>
    <col min="2050" max="2050" width="9.453125" style="1022" customWidth="1"/>
    <col min="2051" max="2051" width="26.453125" style="1022" customWidth="1"/>
    <col min="2052" max="2052" width="13.7265625" style="1022" customWidth="1"/>
    <col min="2053" max="2053" width="3.453125" style="1022" customWidth="1"/>
    <col min="2054" max="2054" width="4.7265625" style="1022" customWidth="1"/>
    <col min="2055" max="2056" width="8.26953125" style="1022" customWidth="1"/>
    <col min="2057" max="2304" width="9.26953125" style="1022"/>
    <col min="2305" max="2305" width="10.26953125" style="1022" customWidth="1"/>
    <col min="2306" max="2306" width="9.453125" style="1022" customWidth="1"/>
    <col min="2307" max="2307" width="26.453125" style="1022" customWidth="1"/>
    <col min="2308" max="2308" width="13.7265625" style="1022" customWidth="1"/>
    <col min="2309" max="2309" width="3.453125" style="1022" customWidth="1"/>
    <col min="2310" max="2310" width="4.7265625" style="1022" customWidth="1"/>
    <col min="2311" max="2312" width="8.26953125" style="1022" customWidth="1"/>
    <col min="2313" max="2560" width="9.26953125" style="1022"/>
    <col min="2561" max="2561" width="10.26953125" style="1022" customWidth="1"/>
    <col min="2562" max="2562" width="9.453125" style="1022" customWidth="1"/>
    <col min="2563" max="2563" width="26.453125" style="1022" customWidth="1"/>
    <col min="2564" max="2564" width="13.7265625" style="1022" customWidth="1"/>
    <col min="2565" max="2565" width="3.453125" style="1022" customWidth="1"/>
    <col min="2566" max="2566" width="4.7265625" style="1022" customWidth="1"/>
    <col min="2567" max="2568" width="8.26953125" style="1022" customWidth="1"/>
    <col min="2569" max="2816" width="9.26953125" style="1022"/>
    <col min="2817" max="2817" width="10.26953125" style="1022" customWidth="1"/>
    <col min="2818" max="2818" width="9.453125" style="1022" customWidth="1"/>
    <col min="2819" max="2819" width="26.453125" style="1022" customWidth="1"/>
    <col min="2820" max="2820" width="13.7265625" style="1022" customWidth="1"/>
    <col min="2821" max="2821" width="3.453125" style="1022" customWidth="1"/>
    <col min="2822" max="2822" width="4.7265625" style="1022" customWidth="1"/>
    <col min="2823" max="2824" width="8.26953125" style="1022" customWidth="1"/>
    <col min="2825" max="3072" width="9.26953125" style="1022"/>
    <col min="3073" max="3073" width="10.26953125" style="1022" customWidth="1"/>
    <col min="3074" max="3074" width="9.453125" style="1022" customWidth="1"/>
    <col min="3075" max="3075" width="26.453125" style="1022" customWidth="1"/>
    <col min="3076" max="3076" width="13.7265625" style="1022" customWidth="1"/>
    <col min="3077" max="3077" width="3.453125" style="1022" customWidth="1"/>
    <col min="3078" max="3078" width="4.7265625" style="1022" customWidth="1"/>
    <col min="3079" max="3080" width="8.26953125" style="1022" customWidth="1"/>
    <col min="3081" max="3328" width="9.26953125" style="1022"/>
    <col min="3329" max="3329" width="10.26953125" style="1022" customWidth="1"/>
    <col min="3330" max="3330" width="9.453125" style="1022" customWidth="1"/>
    <col min="3331" max="3331" width="26.453125" style="1022" customWidth="1"/>
    <col min="3332" max="3332" width="13.7265625" style="1022" customWidth="1"/>
    <col min="3333" max="3333" width="3.453125" style="1022" customWidth="1"/>
    <col min="3334" max="3334" width="4.7265625" style="1022" customWidth="1"/>
    <col min="3335" max="3336" width="8.26953125" style="1022" customWidth="1"/>
    <col min="3337" max="3584" width="9.26953125" style="1022"/>
    <col min="3585" max="3585" width="10.26953125" style="1022" customWidth="1"/>
    <col min="3586" max="3586" width="9.453125" style="1022" customWidth="1"/>
    <col min="3587" max="3587" width="26.453125" style="1022" customWidth="1"/>
    <col min="3588" max="3588" width="13.7265625" style="1022" customWidth="1"/>
    <col min="3589" max="3589" width="3.453125" style="1022" customWidth="1"/>
    <col min="3590" max="3590" width="4.7265625" style="1022" customWidth="1"/>
    <col min="3591" max="3592" width="8.26953125" style="1022" customWidth="1"/>
    <col min="3593" max="3840" width="9.26953125" style="1022"/>
    <col min="3841" max="3841" width="10.26953125" style="1022" customWidth="1"/>
    <col min="3842" max="3842" width="9.453125" style="1022" customWidth="1"/>
    <col min="3843" max="3843" width="26.453125" style="1022" customWidth="1"/>
    <col min="3844" max="3844" width="13.7265625" style="1022" customWidth="1"/>
    <col min="3845" max="3845" width="3.453125" style="1022" customWidth="1"/>
    <col min="3846" max="3846" width="4.7265625" style="1022" customWidth="1"/>
    <col min="3847" max="3848" width="8.26953125" style="1022" customWidth="1"/>
    <col min="3849" max="4096" width="9.26953125" style="1022"/>
    <col min="4097" max="4097" width="10.26953125" style="1022" customWidth="1"/>
    <col min="4098" max="4098" width="9.453125" style="1022" customWidth="1"/>
    <col min="4099" max="4099" width="26.453125" style="1022" customWidth="1"/>
    <col min="4100" max="4100" width="13.7265625" style="1022" customWidth="1"/>
    <col min="4101" max="4101" width="3.453125" style="1022" customWidth="1"/>
    <col min="4102" max="4102" width="4.7265625" style="1022" customWidth="1"/>
    <col min="4103" max="4104" width="8.26953125" style="1022" customWidth="1"/>
    <col min="4105" max="4352" width="9.26953125" style="1022"/>
    <col min="4353" max="4353" width="10.26953125" style="1022" customWidth="1"/>
    <col min="4354" max="4354" width="9.453125" style="1022" customWidth="1"/>
    <col min="4355" max="4355" width="26.453125" style="1022" customWidth="1"/>
    <col min="4356" max="4356" width="13.7265625" style="1022" customWidth="1"/>
    <col min="4357" max="4357" width="3.453125" style="1022" customWidth="1"/>
    <col min="4358" max="4358" width="4.7265625" style="1022" customWidth="1"/>
    <col min="4359" max="4360" width="8.26953125" style="1022" customWidth="1"/>
    <col min="4361" max="4608" width="9.26953125" style="1022"/>
    <col min="4609" max="4609" width="10.26953125" style="1022" customWidth="1"/>
    <col min="4610" max="4610" width="9.453125" style="1022" customWidth="1"/>
    <col min="4611" max="4611" width="26.453125" style="1022" customWidth="1"/>
    <col min="4612" max="4612" width="13.7265625" style="1022" customWidth="1"/>
    <col min="4613" max="4613" width="3.453125" style="1022" customWidth="1"/>
    <col min="4614" max="4614" width="4.7265625" style="1022" customWidth="1"/>
    <col min="4615" max="4616" width="8.26953125" style="1022" customWidth="1"/>
    <col min="4617" max="4864" width="9.26953125" style="1022"/>
    <col min="4865" max="4865" width="10.26953125" style="1022" customWidth="1"/>
    <col min="4866" max="4866" width="9.453125" style="1022" customWidth="1"/>
    <col min="4867" max="4867" width="26.453125" style="1022" customWidth="1"/>
    <col min="4868" max="4868" width="13.7265625" style="1022" customWidth="1"/>
    <col min="4869" max="4869" width="3.453125" style="1022" customWidth="1"/>
    <col min="4870" max="4870" width="4.7265625" style="1022" customWidth="1"/>
    <col min="4871" max="4872" width="8.26953125" style="1022" customWidth="1"/>
    <col min="4873" max="5120" width="9.26953125" style="1022"/>
    <col min="5121" max="5121" width="10.26953125" style="1022" customWidth="1"/>
    <col min="5122" max="5122" width="9.453125" style="1022" customWidth="1"/>
    <col min="5123" max="5123" width="26.453125" style="1022" customWidth="1"/>
    <col min="5124" max="5124" width="13.7265625" style="1022" customWidth="1"/>
    <col min="5125" max="5125" width="3.453125" style="1022" customWidth="1"/>
    <col min="5126" max="5126" width="4.7265625" style="1022" customWidth="1"/>
    <col min="5127" max="5128" width="8.26953125" style="1022" customWidth="1"/>
    <col min="5129" max="5376" width="9.26953125" style="1022"/>
    <col min="5377" max="5377" width="10.26953125" style="1022" customWidth="1"/>
    <col min="5378" max="5378" width="9.453125" style="1022" customWidth="1"/>
    <col min="5379" max="5379" width="26.453125" style="1022" customWidth="1"/>
    <col min="5380" max="5380" width="13.7265625" style="1022" customWidth="1"/>
    <col min="5381" max="5381" width="3.453125" style="1022" customWidth="1"/>
    <col min="5382" max="5382" width="4.7265625" style="1022" customWidth="1"/>
    <col min="5383" max="5384" width="8.26953125" style="1022" customWidth="1"/>
    <col min="5385" max="5632" width="9.26953125" style="1022"/>
    <col min="5633" max="5633" width="10.26953125" style="1022" customWidth="1"/>
    <col min="5634" max="5634" width="9.453125" style="1022" customWidth="1"/>
    <col min="5635" max="5635" width="26.453125" style="1022" customWidth="1"/>
    <col min="5636" max="5636" width="13.7265625" style="1022" customWidth="1"/>
    <col min="5637" max="5637" width="3.453125" style="1022" customWidth="1"/>
    <col min="5638" max="5638" width="4.7265625" style="1022" customWidth="1"/>
    <col min="5639" max="5640" width="8.26953125" style="1022" customWidth="1"/>
    <col min="5641" max="5888" width="9.26953125" style="1022"/>
    <col min="5889" max="5889" width="10.26953125" style="1022" customWidth="1"/>
    <col min="5890" max="5890" width="9.453125" style="1022" customWidth="1"/>
    <col min="5891" max="5891" width="26.453125" style="1022" customWidth="1"/>
    <col min="5892" max="5892" width="13.7265625" style="1022" customWidth="1"/>
    <col min="5893" max="5893" width="3.453125" style="1022" customWidth="1"/>
    <col min="5894" max="5894" width="4.7265625" style="1022" customWidth="1"/>
    <col min="5895" max="5896" width="8.26953125" style="1022" customWidth="1"/>
    <col min="5897" max="6144" width="9.26953125" style="1022"/>
    <col min="6145" max="6145" width="10.26953125" style="1022" customWidth="1"/>
    <col min="6146" max="6146" width="9.453125" style="1022" customWidth="1"/>
    <col min="6147" max="6147" width="26.453125" style="1022" customWidth="1"/>
    <col min="6148" max="6148" width="13.7265625" style="1022" customWidth="1"/>
    <col min="6149" max="6149" width="3.453125" style="1022" customWidth="1"/>
    <col min="6150" max="6150" width="4.7265625" style="1022" customWidth="1"/>
    <col min="6151" max="6152" width="8.26953125" style="1022" customWidth="1"/>
    <col min="6153" max="6400" width="9.26953125" style="1022"/>
    <col min="6401" max="6401" width="10.26953125" style="1022" customWidth="1"/>
    <col min="6402" max="6402" width="9.453125" style="1022" customWidth="1"/>
    <col min="6403" max="6403" width="26.453125" style="1022" customWidth="1"/>
    <col min="6404" max="6404" width="13.7265625" style="1022" customWidth="1"/>
    <col min="6405" max="6405" width="3.453125" style="1022" customWidth="1"/>
    <col min="6406" max="6406" width="4.7265625" style="1022" customWidth="1"/>
    <col min="6407" max="6408" width="8.26953125" style="1022" customWidth="1"/>
    <col min="6409" max="6656" width="9.26953125" style="1022"/>
    <col min="6657" max="6657" width="10.26953125" style="1022" customWidth="1"/>
    <col min="6658" max="6658" width="9.453125" style="1022" customWidth="1"/>
    <col min="6659" max="6659" width="26.453125" style="1022" customWidth="1"/>
    <col min="6660" max="6660" width="13.7265625" style="1022" customWidth="1"/>
    <col min="6661" max="6661" width="3.453125" style="1022" customWidth="1"/>
    <col min="6662" max="6662" width="4.7265625" style="1022" customWidth="1"/>
    <col min="6663" max="6664" width="8.26953125" style="1022" customWidth="1"/>
    <col min="6665" max="6912" width="9.26953125" style="1022"/>
    <col min="6913" max="6913" width="10.26953125" style="1022" customWidth="1"/>
    <col min="6914" max="6914" width="9.453125" style="1022" customWidth="1"/>
    <col min="6915" max="6915" width="26.453125" style="1022" customWidth="1"/>
    <col min="6916" max="6916" width="13.7265625" style="1022" customWidth="1"/>
    <col min="6917" max="6917" width="3.453125" style="1022" customWidth="1"/>
    <col min="6918" max="6918" width="4.7265625" style="1022" customWidth="1"/>
    <col min="6919" max="6920" width="8.26953125" style="1022" customWidth="1"/>
    <col min="6921" max="7168" width="9.26953125" style="1022"/>
    <col min="7169" max="7169" width="10.26953125" style="1022" customWidth="1"/>
    <col min="7170" max="7170" width="9.453125" style="1022" customWidth="1"/>
    <col min="7171" max="7171" width="26.453125" style="1022" customWidth="1"/>
    <col min="7172" max="7172" width="13.7265625" style="1022" customWidth="1"/>
    <col min="7173" max="7173" width="3.453125" style="1022" customWidth="1"/>
    <col min="7174" max="7174" width="4.7265625" style="1022" customWidth="1"/>
    <col min="7175" max="7176" width="8.26953125" style="1022" customWidth="1"/>
    <col min="7177" max="7424" width="9.26953125" style="1022"/>
    <col min="7425" max="7425" width="10.26953125" style="1022" customWidth="1"/>
    <col min="7426" max="7426" width="9.453125" style="1022" customWidth="1"/>
    <col min="7427" max="7427" width="26.453125" style="1022" customWidth="1"/>
    <col min="7428" max="7428" width="13.7265625" style="1022" customWidth="1"/>
    <col min="7429" max="7429" width="3.453125" style="1022" customWidth="1"/>
    <col min="7430" max="7430" width="4.7265625" style="1022" customWidth="1"/>
    <col min="7431" max="7432" width="8.26953125" style="1022" customWidth="1"/>
    <col min="7433" max="7680" width="9.26953125" style="1022"/>
    <col min="7681" max="7681" width="10.26953125" style="1022" customWidth="1"/>
    <col min="7682" max="7682" width="9.453125" style="1022" customWidth="1"/>
    <col min="7683" max="7683" width="26.453125" style="1022" customWidth="1"/>
    <col min="7684" max="7684" width="13.7265625" style="1022" customWidth="1"/>
    <col min="7685" max="7685" width="3.453125" style="1022" customWidth="1"/>
    <col min="7686" max="7686" width="4.7265625" style="1022" customWidth="1"/>
    <col min="7687" max="7688" width="8.26953125" style="1022" customWidth="1"/>
    <col min="7689" max="7936" width="9.26953125" style="1022"/>
    <col min="7937" max="7937" width="10.26953125" style="1022" customWidth="1"/>
    <col min="7938" max="7938" width="9.453125" style="1022" customWidth="1"/>
    <col min="7939" max="7939" width="26.453125" style="1022" customWidth="1"/>
    <col min="7940" max="7940" width="13.7265625" style="1022" customWidth="1"/>
    <col min="7941" max="7941" width="3.453125" style="1022" customWidth="1"/>
    <col min="7942" max="7942" width="4.7265625" style="1022" customWidth="1"/>
    <col min="7943" max="7944" width="8.26953125" style="1022" customWidth="1"/>
    <col min="7945" max="8192" width="9.26953125" style="1022"/>
    <col min="8193" max="8193" width="10.26953125" style="1022" customWidth="1"/>
    <col min="8194" max="8194" width="9.453125" style="1022" customWidth="1"/>
    <col min="8195" max="8195" width="26.453125" style="1022" customWidth="1"/>
    <col min="8196" max="8196" width="13.7265625" style="1022" customWidth="1"/>
    <col min="8197" max="8197" width="3.453125" style="1022" customWidth="1"/>
    <col min="8198" max="8198" width="4.7265625" style="1022" customWidth="1"/>
    <col min="8199" max="8200" width="8.26953125" style="1022" customWidth="1"/>
    <col min="8201" max="8448" width="9.26953125" style="1022"/>
    <col min="8449" max="8449" width="10.26953125" style="1022" customWidth="1"/>
    <col min="8450" max="8450" width="9.453125" style="1022" customWidth="1"/>
    <col min="8451" max="8451" width="26.453125" style="1022" customWidth="1"/>
    <col min="8452" max="8452" width="13.7265625" style="1022" customWidth="1"/>
    <col min="8453" max="8453" width="3.453125" style="1022" customWidth="1"/>
    <col min="8454" max="8454" width="4.7265625" style="1022" customWidth="1"/>
    <col min="8455" max="8456" width="8.26953125" style="1022" customWidth="1"/>
    <col min="8457" max="8704" width="9.26953125" style="1022"/>
    <col min="8705" max="8705" width="10.26953125" style="1022" customWidth="1"/>
    <col min="8706" max="8706" width="9.453125" style="1022" customWidth="1"/>
    <col min="8707" max="8707" width="26.453125" style="1022" customWidth="1"/>
    <col min="8708" max="8708" width="13.7265625" style="1022" customWidth="1"/>
    <col min="8709" max="8709" width="3.453125" style="1022" customWidth="1"/>
    <col min="8710" max="8710" width="4.7265625" style="1022" customWidth="1"/>
    <col min="8711" max="8712" width="8.26953125" style="1022" customWidth="1"/>
    <col min="8713" max="8960" width="9.26953125" style="1022"/>
    <col min="8961" max="8961" width="10.26953125" style="1022" customWidth="1"/>
    <col min="8962" max="8962" width="9.453125" style="1022" customWidth="1"/>
    <col min="8963" max="8963" width="26.453125" style="1022" customWidth="1"/>
    <col min="8964" max="8964" width="13.7265625" style="1022" customWidth="1"/>
    <col min="8965" max="8965" width="3.453125" style="1022" customWidth="1"/>
    <col min="8966" max="8966" width="4.7265625" style="1022" customWidth="1"/>
    <col min="8967" max="8968" width="8.26953125" style="1022" customWidth="1"/>
    <col min="8969" max="9216" width="9.26953125" style="1022"/>
    <col min="9217" max="9217" width="10.26953125" style="1022" customWidth="1"/>
    <col min="9218" max="9218" width="9.453125" style="1022" customWidth="1"/>
    <col min="9219" max="9219" width="26.453125" style="1022" customWidth="1"/>
    <col min="9220" max="9220" width="13.7265625" style="1022" customWidth="1"/>
    <col min="9221" max="9221" width="3.453125" style="1022" customWidth="1"/>
    <col min="9222" max="9222" width="4.7265625" style="1022" customWidth="1"/>
    <col min="9223" max="9224" width="8.26953125" style="1022" customWidth="1"/>
    <col min="9225" max="9472" width="9.26953125" style="1022"/>
    <col min="9473" max="9473" width="10.26953125" style="1022" customWidth="1"/>
    <col min="9474" max="9474" width="9.453125" style="1022" customWidth="1"/>
    <col min="9475" max="9475" width="26.453125" style="1022" customWidth="1"/>
    <col min="9476" max="9476" width="13.7265625" style="1022" customWidth="1"/>
    <col min="9477" max="9477" width="3.453125" style="1022" customWidth="1"/>
    <col min="9478" max="9478" width="4.7265625" style="1022" customWidth="1"/>
    <col min="9479" max="9480" width="8.26953125" style="1022" customWidth="1"/>
    <col min="9481" max="9728" width="9.26953125" style="1022"/>
    <col min="9729" max="9729" width="10.26953125" style="1022" customWidth="1"/>
    <col min="9730" max="9730" width="9.453125" style="1022" customWidth="1"/>
    <col min="9731" max="9731" width="26.453125" style="1022" customWidth="1"/>
    <col min="9732" max="9732" width="13.7265625" style="1022" customWidth="1"/>
    <col min="9733" max="9733" width="3.453125" style="1022" customWidth="1"/>
    <col min="9734" max="9734" width="4.7265625" style="1022" customWidth="1"/>
    <col min="9735" max="9736" width="8.26953125" style="1022" customWidth="1"/>
    <col min="9737" max="9984" width="9.26953125" style="1022"/>
    <col min="9985" max="9985" width="10.26953125" style="1022" customWidth="1"/>
    <col min="9986" max="9986" width="9.453125" style="1022" customWidth="1"/>
    <col min="9987" max="9987" width="26.453125" style="1022" customWidth="1"/>
    <col min="9988" max="9988" width="13.7265625" style="1022" customWidth="1"/>
    <col min="9989" max="9989" width="3.453125" style="1022" customWidth="1"/>
    <col min="9990" max="9990" width="4.7265625" style="1022" customWidth="1"/>
    <col min="9991" max="9992" width="8.26953125" style="1022" customWidth="1"/>
    <col min="9993" max="10240" width="9.26953125" style="1022"/>
    <col min="10241" max="10241" width="10.26953125" style="1022" customWidth="1"/>
    <col min="10242" max="10242" width="9.453125" style="1022" customWidth="1"/>
    <col min="10243" max="10243" width="26.453125" style="1022" customWidth="1"/>
    <col min="10244" max="10244" width="13.7265625" style="1022" customWidth="1"/>
    <col min="10245" max="10245" width="3.453125" style="1022" customWidth="1"/>
    <col min="10246" max="10246" width="4.7265625" style="1022" customWidth="1"/>
    <col min="10247" max="10248" width="8.26953125" style="1022" customWidth="1"/>
    <col min="10249" max="10496" width="9.26953125" style="1022"/>
    <col min="10497" max="10497" width="10.26953125" style="1022" customWidth="1"/>
    <col min="10498" max="10498" width="9.453125" style="1022" customWidth="1"/>
    <col min="10499" max="10499" width="26.453125" style="1022" customWidth="1"/>
    <col min="10500" max="10500" width="13.7265625" style="1022" customWidth="1"/>
    <col min="10501" max="10501" width="3.453125" style="1022" customWidth="1"/>
    <col min="10502" max="10502" width="4.7265625" style="1022" customWidth="1"/>
    <col min="10503" max="10504" width="8.26953125" style="1022" customWidth="1"/>
    <col min="10505" max="10752" width="9.26953125" style="1022"/>
    <col min="10753" max="10753" width="10.26953125" style="1022" customWidth="1"/>
    <col min="10754" max="10754" width="9.453125" style="1022" customWidth="1"/>
    <col min="10755" max="10755" width="26.453125" style="1022" customWidth="1"/>
    <col min="10756" max="10756" width="13.7265625" style="1022" customWidth="1"/>
    <col min="10757" max="10757" width="3.453125" style="1022" customWidth="1"/>
    <col min="10758" max="10758" width="4.7265625" style="1022" customWidth="1"/>
    <col min="10759" max="10760" width="8.26953125" style="1022" customWidth="1"/>
    <col min="10761" max="11008" width="9.26953125" style="1022"/>
    <col min="11009" max="11009" width="10.26953125" style="1022" customWidth="1"/>
    <col min="11010" max="11010" width="9.453125" style="1022" customWidth="1"/>
    <col min="11011" max="11011" width="26.453125" style="1022" customWidth="1"/>
    <col min="11012" max="11012" width="13.7265625" style="1022" customWidth="1"/>
    <col min="11013" max="11013" width="3.453125" style="1022" customWidth="1"/>
    <col min="11014" max="11014" width="4.7265625" style="1022" customWidth="1"/>
    <col min="11015" max="11016" width="8.26953125" style="1022" customWidth="1"/>
    <col min="11017" max="11264" width="9.26953125" style="1022"/>
    <col min="11265" max="11265" width="10.26953125" style="1022" customWidth="1"/>
    <col min="11266" max="11266" width="9.453125" style="1022" customWidth="1"/>
    <col min="11267" max="11267" width="26.453125" style="1022" customWidth="1"/>
    <col min="11268" max="11268" width="13.7265625" style="1022" customWidth="1"/>
    <col min="11269" max="11269" width="3.453125" style="1022" customWidth="1"/>
    <col min="11270" max="11270" width="4.7265625" style="1022" customWidth="1"/>
    <col min="11271" max="11272" width="8.26953125" style="1022" customWidth="1"/>
    <col min="11273" max="11520" width="9.26953125" style="1022"/>
    <col min="11521" max="11521" width="10.26953125" style="1022" customWidth="1"/>
    <col min="11522" max="11522" width="9.453125" style="1022" customWidth="1"/>
    <col min="11523" max="11523" width="26.453125" style="1022" customWidth="1"/>
    <col min="11524" max="11524" width="13.7265625" style="1022" customWidth="1"/>
    <col min="11525" max="11525" width="3.453125" style="1022" customWidth="1"/>
    <col min="11526" max="11526" width="4.7265625" style="1022" customWidth="1"/>
    <col min="11527" max="11528" width="8.26953125" style="1022" customWidth="1"/>
    <col min="11529" max="11776" width="9.26953125" style="1022"/>
    <col min="11777" max="11777" width="10.26953125" style="1022" customWidth="1"/>
    <col min="11778" max="11778" width="9.453125" style="1022" customWidth="1"/>
    <col min="11779" max="11779" width="26.453125" style="1022" customWidth="1"/>
    <col min="11780" max="11780" width="13.7265625" style="1022" customWidth="1"/>
    <col min="11781" max="11781" width="3.453125" style="1022" customWidth="1"/>
    <col min="11782" max="11782" width="4.7265625" style="1022" customWidth="1"/>
    <col min="11783" max="11784" width="8.26953125" style="1022" customWidth="1"/>
    <col min="11785" max="12032" width="9.26953125" style="1022"/>
    <col min="12033" max="12033" width="10.26953125" style="1022" customWidth="1"/>
    <col min="12034" max="12034" width="9.453125" style="1022" customWidth="1"/>
    <col min="12035" max="12035" width="26.453125" style="1022" customWidth="1"/>
    <col min="12036" max="12036" width="13.7265625" style="1022" customWidth="1"/>
    <col min="12037" max="12037" width="3.453125" style="1022" customWidth="1"/>
    <col min="12038" max="12038" width="4.7265625" style="1022" customWidth="1"/>
    <col min="12039" max="12040" width="8.26953125" style="1022" customWidth="1"/>
    <col min="12041" max="12288" width="9.26953125" style="1022"/>
    <col min="12289" max="12289" width="10.26953125" style="1022" customWidth="1"/>
    <col min="12290" max="12290" width="9.453125" style="1022" customWidth="1"/>
    <col min="12291" max="12291" width="26.453125" style="1022" customWidth="1"/>
    <col min="12292" max="12292" width="13.7265625" style="1022" customWidth="1"/>
    <col min="12293" max="12293" width="3.453125" style="1022" customWidth="1"/>
    <col min="12294" max="12294" width="4.7265625" style="1022" customWidth="1"/>
    <col min="12295" max="12296" width="8.26953125" style="1022" customWidth="1"/>
    <col min="12297" max="12544" width="9.26953125" style="1022"/>
    <col min="12545" max="12545" width="10.26953125" style="1022" customWidth="1"/>
    <col min="12546" max="12546" width="9.453125" style="1022" customWidth="1"/>
    <col min="12547" max="12547" width="26.453125" style="1022" customWidth="1"/>
    <col min="12548" max="12548" width="13.7265625" style="1022" customWidth="1"/>
    <col min="12549" max="12549" width="3.453125" style="1022" customWidth="1"/>
    <col min="12550" max="12550" width="4.7265625" style="1022" customWidth="1"/>
    <col min="12551" max="12552" width="8.26953125" style="1022" customWidth="1"/>
    <col min="12553" max="12800" width="9.26953125" style="1022"/>
    <col min="12801" max="12801" width="10.26953125" style="1022" customWidth="1"/>
    <col min="12802" max="12802" width="9.453125" style="1022" customWidth="1"/>
    <col min="12803" max="12803" width="26.453125" style="1022" customWidth="1"/>
    <col min="12804" max="12804" width="13.7265625" style="1022" customWidth="1"/>
    <col min="12805" max="12805" width="3.453125" style="1022" customWidth="1"/>
    <col min="12806" max="12806" width="4.7265625" style="1022" customWidth="1"/>
    <col min="12807" max="12808" width="8.26953125" style="1022" customWidth="1"/>
    <col min="12809" max="13056" width="9.26953125" style="1022"/>
    <col min="13057" max="13057" width="10.26953125" style="1022" customWidth="1"/>
    <col min="13058" max="13058" width="9.453125" style="1022" customWidth="1"/>
    <col min="13059" max="13059" width="26.453125" style="1022" customWidth="1"/>
    <col min="13060" max="13060" width="13.7265625" style="1022" customWidth="1"/>
    <col min="13061" max="13061" width="3.453125" style="1022" customWidth="1"/>
    <col min="13062" max="13062" width="4.7265625" style="1022" customWidth="1"/>
    <col min="13063" max="13064" width="8.26953125" style="1022" customWidth="1"/>
    <col min="13065" max="13312" width="9.26953125" style="1022"/>
    <col min="13313" max="13313" width="10.26953125" style="1022" customWidth="1"/>
    <col min="13314" max="13314" width="9.453125" style="1022" customWidth="1"/>
    <col min="13315" max="13315" width="26.453125" style="1022" customWidth="1"/>
    <col min="13316" max="13316" width="13.7265625" style="1022" customWidth="1"/>
    <col min="13317" max="13317" width="3.453125" style="1022" customWidth="1"/>
    <col min="13318" max="13318" width="4.7265625" style="1022" customWidth="1"/>
    <col min="13319" max="13320" width="8.26953125" style="1022" customWidth="1"/>
    <col min="13321" max="13568" width="9.26953125" style="1022"/>
    <col min="13569" max="13569" width="10.26953125" style="1022" customWidth="1"/>
    <col min="13570" max="13570" width="9.453125" style="1022" customWidth="1"/>
    <col min="13571" max="13571" width="26.453125" style="1022" customWidth="1"/>
    <col min="13572" max="13572" width="13.7265625" style="1022" customWidth="1"/>
    <col min="13573" max="13573" width="3.453125" style="1022" customWidth="1"/>
    <col min="13574" max="13574" width="4.7265625" style="1022" customWidth="1"/>
    <col min="13575" max="13576" width="8.26953125" style="1022" customWidth="1"/>
    <col min="13577" max="13824" width="9.26953125" style="1022"/>
    <col min="13825" max="13825" width="10.26953125" style="1022" customWidth="1"/>
    <col min="13826" max="13826" width="9.453125" style="1022" customWidth="1"/>
    <col min="13827" max="13827" width="26.453125" style="1022" customWidth="1"/>
    <col min="13828" max="13828" width="13.7265625" style="1022" customWidth="1"/>
    <col min="13829" max="13829" width="3.453125" style="1022" customWidth="1"/>
    <col min="13830" max="13830" width="4.7265625" style="1022" customWidth="1"/>
    <col min="13831" max="13832" width="8.26953125" style="1022" customWidth="1"/>
    <col min="13833" max="14080" width="9.26953125" style="1022"/>
    <col min="14081" max="14081" width="10.26953125" style="1022" customWidth="1"/>
    <col min="14082" max="14082" width="9.453125" style="1022" customWidth="1"/>
    <col min="14083" max="14083" width="26.453125" style="1022" customWidth="1"/>
    <col min="14084" max="14084" width="13.7265625" style="1022" customWidth="1"/>
    <col min="14085" max="14085" width="3.453125" style="1022" customWidth="1"/>
    <col min="14086" max="14086" width="4.7265625" style="1022" customWidth="1"/>
    <col min="14087" max="14088" width="8.26953125" style="1022" customWidth="1"/>
    <col min="14089" max="14336" width="9.26953125" style="1022"/>
    <col min="14337" max="14337" width="10.26953125" style="1022" customWidth="1"/>
    <col min="14338" max="14338" width="9.453125" style="1022" customWidth="1"/>
    <col min="14339" max="14339" width="26.453125" style="1022" customWidth="1"/>
    <col min="14340" max="14340" width="13.7265625" style="1022" customWidth="1"/>
    <col min="14341" max="14341" width="3.453125" style="1022" customWidth="1"/>
    <col min="14342" max="14342" width="4.7265625" style="1022" customWidth="1"/>
    <col min="14343" max="14344" width="8.26953125" style="1022" customWidth="1"/>
    <col min="14345" max="14592" width="9.26953125" style="1022"/>
    <col min="14593" max="14593" width="10.26953125" style="1022" customWidth="1"/>
    <col min="14594" max="14594" width="9.453125" style="1022" customWidth="1"/>
    <col min="14595" max="14595" width="26.453125" style="1022" customWidth="1"/>
    <col min="14596" max="14596" width="13.7265625" style="1022" customWidth="1"/>
    <col min="14597" max="14597" width="3.453125" style="1022" customWidth="1"/>
    <col min="14598" max="14598" width="4.7265625" style="1022" customWidth="1"/>
    <col min="14599" max="14600" width="8.26953125" style="1022" customWidth="1"/>
    <col min="14601" max="14848" width="9.26953125" style="1022"/>
    <col min="14849" max="14849" width="10.26953125" style="1022" customWidth="1"/>
    <col min="14850" max="14850" width="9.453125" style="1022" customWidth="1"/>
    <col min="14851" max="14851" width="26.453125" style="1022" customWidth="1"/>
    <col min="14852" max="14852" width="13.7265625" style="1022" customWidth="1"/>
    <col min="14853" max="14853" width="3.453125" style="1022" customWidth="1"/>
    <col min="14854" max="14854" width="4.7265625" style="1022" customWidth="1"/>
    <col min="14855" max="14856" width="8.26953125" style="1022" customWidth="1"/>
    <col min="14857" max="15104" width="9.26953125" style="1022"/>
    <col min="15105" max="15105" width="10.26953125" style="1022" customWidth="1"/>
    <col min="15106" max="15106" width="9.453125" style="1022" customWidth="1"/>
    <col min="15107" max="15107" width="26.453125" style="1022" customWidth="1"/>
    <col min="15108" max="15108" width="13.7265625" style="1022" customWidth="1"/>
    <col min="15109" max="15109" width="3.453125" style="1022" customWidth="1"/>
    <col min="15110" max="15110" width="4.7265625" style="1022" customWidth="1"/>
    <col min="15111" max="15112" width="8.26953125" style="1022" customWidth="1"/>
    <col min="15113" max="15360" width="9.26953125" style="1022"/>
    <col min="15361" max="15361" width="10.26953125" style="1022" customWidth="1"/>
    <col min="15362" max="15362" width="9.453125" style="1022" customWidth="1"/>
    <col min="15363" max="15363" width="26.453125" style="1022" customWidth="1"/>
    <col min="15364" max="15364" width="13.7265625" style="1022" customWidth="1"/>
    <col min="15365" max="15365" width="3.453125" style="1022" customWidth="1"/>
    <col min="15366" max="15366" width="4.7265625" style="1022" customWidth="1"/>
    <col min="15367" max="15368" width="8.26953125" style="1022" customWidth="1"/>
    <col min="15369" max="15616" width="9.26953125" style="1022"/>
    <col min="15617" max="15617" width="10.26953125" style="1022" customWidth="1"/>
    <col min="15618" max="15618" width="9.453125" style="1022" customWidth="1"/>
    <col min="15619" max="15619" width="26.453125" style="1022" customWidth="1"/>
    <col min="15620" max="15620" width="13.7265625" style="1022" customWidth="1"/>
    <col min="15621" max="15621" width="3.453125" style="1022" customWidth="1"/>
    <col min="15622" max="15622" width="4.7265625" style="1022" customWidth="1"/>
    <col min="15623" max="15624" width="8.26953125" style="1022" customWidth="1"/>
    <col min="15625" max="15872" width="9.26953125" style="1022"/>
    <col min="15873" max="15873" width="10.26953125" style="1022" customWidth="1"/>
    <col min="15874" max="15874" width="9.453125" style="1022" customWidth="1"/>
    <col min="15875" max="15875" width="26.453125" style="1022" customWidth="1"/>
    <col min="15876" max="15876" width="13.7265625" style="1022" customWidth="1"/>
    <col min="15877" max="15877" width="3.453125" style="1022" customWidth="1"/>
    <col min="15878" max="15878" width="4.7265625" style="1022" customWidth="1"/>
    <col min="15879" max="15880" width="8.26953125" style="1022" customWidth="1"/>
    <col min="15881" max="16128" width="9.26953125" style="1022"/>
    <col min="16129" max="16129" width="10.26953125" style="1022" customWidth="1"/>
    <col min="16130" max="16130" width="9.453125" style="1022" customWidth="1"/>
    <col min="16131" max="16131" width="26.453125" style="1022" customWidth="1"/>
    <col min="16132" max="16132" width="13.7265625" style="1022" customWidth="1"/>
    <col min="16133" max="16133" width="3.453125" style="1022" customWidth="1"/>
    <col min="16134" max="16134" width="4.7265625" style="1022" customWidth="1"/>
    <col min="16135" max="16136" width="8.26953125" style="1022" customWidth="1"/>
    <col min="16137" max="16384" width="9.26953125" style="1022"/>
  </cols>
  <sheetData>
    <row r="1" spans="1:8" ht="14">
      <c r="A1" s="1018" t="s">
        <v>3922</v>
      </c>
      <c r="B1" s="1019" t="s">
        <v>235</v>
      </c>
      <c r="C1" s="1018"/>
    </row>
    <row r="2" spans="1:8">
      <c r="A2" s="1018" t="s">
        <v>197</v>
      </c>
      <c r="B2" s="1023"/>
      <c r="C2" s="1018"/>
    </row>
    <row r="3" spans="1:8" ht="18">
      <c r="A3" s="1024"/>
      <c r="B3" s="1025" t="s">
        <v>3923</v>
      </c>
      <c r="C3" s="1026"/>
      <c r="D3" s="1027"/>
      <c r="E3" s="1028"/>
      <c r="F3" s="1028"/>
      <c r="G3" s="1028"/>
      <c r="H3" s="1028"/>
    </row>
    <row r="4" spans="1:8" ht="18">
      <c r="A4" s="1024"/>
      <c r="B4" s="1025" t="s">
        <v>1899</v>
      </c>
      <c r="C4" s="1026"/>
      <c r="D4" s="1027"/>
      <c r="E4" s="1028"/>
      <c r="F4" s="1028"/>
      <c r="G4" s="1028"/>
      <c r="H4" s="1028"/>
    </row>
    <row r="5" spans="1:8" s="1029" customFormat="1" ht="5.25" customHeight="1">
      <c r="E5" s="1030"/>
    </row>
    <row r="6" spans="1:8" s="1037" customFormat="1" ht="13.5" customHeight="1">
      <c r="A6" s="1031" t="s">
        <v>3924</v>
      </c>
      <c r="B6" s="1032" t="s">
        <v>2818</v>
      </c>
      <c r="C6" s="1033"/>
      <c r="D6" s="1031" t="s">
        <v>3893</v>
      </c>
      <c r="E6" s="1034" t="s">
        <v>38</v>
      </c>
      <c r="F6" s="1034" t="s">
        <v>3925</v>
      </c>
      <c r="G6" s="1035" t="s">
        <v>3926</v>
      </c>
      <c r="H6" s="1036"/>
    </row>
    <row r="7" spans="1:8" s="1037" customFormat="1" ht="23.25" customHeight="1">
      <c r="A7" s="1038"/>
      <c r="B7" s="1039"/>
      <c r="C7" s="1040"/>
      <c r="D7" s="1041"/>
      <c r="E7" s="1038"/>
      <c r="F7" s="1038"/>
      <c r="G7" s="1042" t="s">
        <v>1930</v>
      </c>
      <c r="H7" s="1042" t="s">
        <v>1919</v>
      </c>
    </row>
    <row r="8" spans="1:8" s="1037" customFormat="1" ht="13.5" customHeight="1">
      <c r="A8" s="1043" t="s">
        <v>3927</v>
      </c>
      <c r="B8" s="1044" t="s">
        <v>3928</v>
      </c>
      <c r="C8" s="1037" t="s">
        <v>3923</v>
      </c>
      <c r="E8" s="1045"/>
      <c r="F8" s="1046"/>
    </row>
    <row r="9" spans="1:8" s="1037" customFormat="1" ht="13.5" customHeight="1">
      <c r="A9" s="1047" t="s">
        <v>3929</v>
      </c>
      <c r="B9" s="1048" t="s">
        <v>3930</v>
      </c>
      <c r="C9" s="1048"/>
      <c r="D9" s="1049"/>
      <c r="E9" s="1047" t="s">
        <v>62</v>
      </c>
      <c r="F9" s="1047">
        <v>1</v>
      </c>
      <c r="G9" s="1050"/>
      <c r="H9" s="1050">
        <f>SUM(G9*F9)</f>
        <v>0</v>
      </c>
    </row>
    <row r="10" spans="1:8" s="1037" customFormat="1" ht="13.5" customHeight="1">
      <c r="A10" s="1047" t="s">
        <v>3931</v>
      </c>
      <c r="B10" s="1048" t="s">
        <v>3932</v>
      </c>
      <c r="C10" s="1048"/>
      <c r="D10" s="1049"/>
      <c r="E10" s="1047" t="s">
        <v>62</v>
      </c>
      <c r="F10" s="1047">
        <v>4</v>
      </c>
      <c r="G10" s="1050"/>
      <c r="H10" s="1050">
        <f t="shared" ref="H10:H18" si="0">SUM(G10*F10)</f>
        <v>0</v>
      </c>
    </row>
    <row r="11" spans="1:8" s="1053" customFormat="1" ht="13.5" customHeight="1">
      <c r="A11" s="1047" t="s">
        <v>3933</v>
      </c>
      <c r="B11" s="1051" t="s">
        <v>3934</v>
      </c>
      <c r="C11" s="1052"/>
      <c r="D11" s="1047"/>
      <c r="E11" s="1047" t="s">
        <v>62</v>
      </c>
      <c r="F11" s="1047">
        <v>2</v>
      </c>
      <c r="G11" s="1050"/>
      <c r="H11" s="1050">
        <f t="shared" si="0"/>
        <v>0</v>
      </c>
    </row>
    <row r="12" spans="1:8" s="1037" customFormat="1" ht="13.5" customHeight="1">
      <c r="A12" s="1047" t="s">
        <v>3935</v>
      </c>
      <c r="B12" s="1051" t="s">
        <v>3936</v>
      </c>
      <c r="C12" s="1052"/>
      <c r="D12" s="1054"/>
      <c r="E12" s="1055" t="s">
        <v>62</v>
      </c>
      <c r="F12" s="1047">
        <v>1</v>
      </c>
      <c r="G12" s="1056"/>
      <c r="H12" s="1050">
        <f t="shared" si="0"/>
        <v>0</v>
      </c>
    </row>
    <row r="13" spans="1:8" s="1053" customFormat="1" ht="13.5" customHeight="1">
      <c r="A13" s="1047" t="s">
        <v>3937</v>
      </c>
      <c r="B13" s="1051" t="s">
        <v>3938</v>
      </c>
      <c r="C13" s="1052"/>
      <c r="D13" s="1054"/>
      <c r="E13" s="1047" t="s">
        <v>62</v>
      </c>
      <c r="F13" s="1047">
        <v>25</v>
      </c>
      <c r="G13" s="1050"/>
      <c r="H13" s="1050">
        <f t="shared" si="0"/>
        <v>0</v>
      </c>
    </row>
    <row r="14" spans="1:8" s="1053" customFormat="1" ht="13.5" customHeight="1">
      <c r="A14" s="1047" t="s">
        <v>3939</v>
      </c>
      <c r="B14" s="1051" t="s">
        <v>3940</v>
      </c>
      <c r="C14" s="1052"/>
      <c r="D14" s="1054"/>
      <c r="E14" s="1055" t="s">
        <v>62</v>
      </c>
      <c r="F14" s="1047">
        <v>1</v>
      </c>
      <c r="G14" s="1056"/>
      <c r="H14" s="1050">
        <f t="shared" si="0"/>
        <v>0</v>
      </c>
    </row>
    <row r="15" spans="1:8" s="1053" customFormat="1" ht="13.5" customHeight="1">
      <c r="A15" s="1047" t="s">
        <v>3941</v>
      </c>
      <c r="B15" s="1051" t="s">
        <v>3942</v>
      </c>
      <c r="C15" s="1052"/>
      <c r="D15" s="1054"/>
      <c r="E15" s="1055" t="s">
        <v>62</v>
      </c>
      <c r="F15" s="1047">
        <v>1</v>
      </c>
      <c r="G15" s="1056"/>
      <c r="H15" s="1050">
        <f t="shared" si="0"/>
        <v>0</v>
      </c>
    </row>
    <row r="16" spans="1:8" s="1053" customFormat="1" ht="13.5" customHeight="1">
      <c r="A16" s="1047" t="s">
        <v>3943</v>
      </c>
      <c r="B16" s="1051" t="s">
        <v>3944</v>
      </c>
      <c r="C16" s="1052"/>
      <c r="D16" s="1054"/>
      <c r="E16" s="1055" t="s">
        <v>62</v>
      </c>
      <c r="F16" s="1047">
        <v>1</v>
      </c>
      <c r="G16" s="1056"/>
      <c r="H16" s="1050">
        <f t="shared" si="0"/>
        <v>0</v>
      </c>
    </row>
    <row r="17" spans="1:8" s="1053" customFormat="1" ht="13.5" customHeight="1">
      <c r="A17" s="1047" t="s">
        <v>3945</v>
      </c>
      <c r="B17" s="1051" t="s">
        <v>3946</v>
      </c>
      <c r="C17" s="1052"/>
      <c r="D17" s="1054"/>
      <c r="E17" s="1047" t="s">
        <v>62</v>
      </c>
      <c r="F17" s="1047">
        <v>1</v>
      </c>
      <c r="G17" s="1050"/>
      <c r="H17" s="1050">
        <f t="shared" si="0"/>
        <v>0</v>
      </c>
    </row>
    <row r="18" spans="1:8" s="1053" customFormat="1" ht="13.5" customHeight="1">
      <c r="A18" s="1047" t="s">
        <v>3947</v>
      </c>
      <c r="B18" s="1876" t="s">
        <v>3948</v>
      </c>
      <c r="C18" s="1877"/>
      <c r="D18" s="1054"/>
      <c r="E18" s="1047" t="s">
        <v>62</v>
      </c>
      <c r="F18" s="1047">
        <v>1</v>
      </c>
      <c r="G18" s="1050"/>
      <c r="H18" s="1050">
        <f t="shared" si="0"/>
        <v>0</v>
      </c>
    </row>
    <row r="19" spans="1:8" s="1053" customFormat="1" ht="13.5" customHeight="1">
      <c r="A19" s="1057"/>
      <c r="B19" s="1058"/>
      <c r="C19" s="1058"/>
      <c r="D19" s="1058"/>
      <c r="E19" s="1059"/>
      <c r="F19" s="1059"/>
      <c r="G19" s="1060"/>
      <c r="H19" s="1061">
        <f>SUM(H9:H18)</f>
        <v>0</v>
      </c>
    </row>
    <row r="20" spans="1:8" ht="13.5" customHeight="1">
      <c r="A20" s="1062" t="s">
        <v>3949</v>
      </c>
      <c r="B20" s="1063" t="s">
        <v>3950</v>
      </c>
      <c r="C20" s="1063"/>
      <c r="D20" s="1021"/>
    </row>
    <row r="21" spans="1:8" ht="13.5" customHeight="1">
      <c r="A21" s="1064" t="s">
        <v>3929</v>
      </c>
      <c r="B21" s="1878" t="s">
        <v>3722</v>
      </c>
      <c r="C21" s="1879"/>
      <c r="D21" s="1047" t="s">
        <v>3951</v>
      </c>
      <c r="E21" s="1047" t="s">
        <v>61</v>
      </c>
      <c r="F21" s="1065">
        <v>2850</v>
      </c>
      <c r="G21" s="1066"/>
      <c r="H21" s="1050">
        <f t="shared" ref="H21:H24" si="1">SUM(G21*F21)</f>
        <v>0</v>
      </c>
    </row>
    <row r="22" spans="1:8" ht="13.5" customHeight="1">
      <c r="A22" s="1064"/>
      <c r="B22" s="1067" t="s">
        <v>3952</v>
      </c>
      <c r="C22" s="1068"/>
      <c r="D22" s="1047"/>
      <c r="E22" s="1047" t="s">
        <v>61</v>
      </c>
      <c r="F22" s="1065">
        <v>2500</v>
      </c>
      <c r="G22" s="1066"/>
      <c r="H22" s="1050">
        <f t="shared" si="1"/>
        <v>0</v>
      </c>
    </row>
    <row r="23" spans="1:8" ht="13.5" customHeight="1">
      <c r="A23" s="1064" t="s">
        <v>3931</v>
      </c>
      <c r="B23" s="1878" t="s">
        <v>3953</v>
      </c>
      <c r="C23" s="1879"/>
      <c r="D23" s="1047" t="s">
        <v>3954</v>
      </c>
      <c r="E23" s="1047" t="s">
        <v>62</v>
      </c>
      <c r="F23" s="1065">
        <v>3</v>
      </c>
      <c r="G23" s="1066"/>
      <c r="H23" s="1050">
        <f t="shared" si="1"/>
        <v>0</v>
      </c>
    </row>
    <row r="24" spans="1:8" ht="13.5" customHeight="1">
      <c r="A24" s="1064" t="s">
        <v>3933</v>
      </c>
      <c r="B24" s="1878" t="s">
        <v>3955</v>
      </c>
      <c r="C24" s="1879"/>
      <c r="D24" s="1047"/>
      <c r="E24" s="1047" t="s">
        <v>3956</v>
      </c>
      <c r="F24" s="1065">
        <v>1</v>
      </c>
      <c r="G24" s="1066"/>
      <c r="H24" s="1050">
        <f t="shared" si="1"/>
        <v>0</v>
      </c>
    </row>
    <row r="25" spans="1:8" ht="13.5" customHeight="1">
      <c r="A25" s="1057" t="s">
        <v>3957</v>
      </c>
      <c r="B25" s="1069"/>
      <c r="C25" s="1069"/>
      <c r="D25" s="1070"/>
      <c r="E25" s="1071"/>
      <c r="F25" s="1072"/>
      <c r="G25" s="1073"/>
      <c r="H25" s="1074">
        <f>SUM(H21:H24)</f>
        <v>0</v>
      </c>
    </row>
    <row r="26" spans="1:8" ht="13.5" customHeight="1">
      <c r="A26" s="1062" t="s">
        <v>3958</v>
      </c>
      <c r="B26" s="1075" t="s">
        <v>3959</v>
      </c>
      <c r="C26" s="1075"/>
      <c r="D26" s="1076"/>
      <c r="E26" s="1076"/>
      <c r="F26" s="1077"/>
      <c r="G26" s="1078"/>
      <c r="H26" s="1078"/>
    </row>
    <row r="27" spans="1:8" ht="13.5" customHeight="1">
      <c r="A27" s="1064" t="s">
        <v>3929</v>
      </c>
      <c r="B27" s="1079" t="s">
        <v>3747</v>
      </c>
      <c r="C27" s="1080"/>
      <c r="D27" s="1081"/>
      <c r="E27" s="1082" t="s">
        <v>3956</v>
      </c>
      <c r="F27" s="1065">
        <v>2</v>
      </c>
      <c r="G27" s="1083"/>
      <c r="H27" s="1050">
        <f t="shared" ref="H27:H33" si="2">SUM(G27*F27)</f>
        <v>0</v>
      </c>
    </row>
    <row r="28" spans="1:8" ht="13.5" customHeight="1">
      <c r="A28" s="1064" t="s">
        <v>3931</v>
      </c>
      <c r="B28" s="1084" t="s">
        <v>3960</v>
      </c>
      <c r="C28" s="1080"/>
      <c r="D28" s="1081"/>
      <c r="E28" s="1082" t="s">
        <v>3956</v>
      </c>
      <c r="F28" s="1065">
        <v>4</v>
      </c>
      <c r="G28" s="1083"/>
      <c r="H28" s="1050">
        <f t="shared" si="2"/>
        <v>0</v>
      </c>
    </row>
    <row r="29" spans="1:8" ht="13.5" customHeight="1">
      <c r="A29" s="1064" t="s">
        <v>3933</v>
      </c>
      <c r="B29" s="1085" t="s">
        <v>3748</v>
      </c>
      <c r="C29" s="1086"/>
      <c r="D29" s="1081"/>
      <c r="E29" s="1082" t="s">
        <v>3956</v>
      </c>
      <c r="F29" s="1065">
        <v>1</v>
      </c>
      <c r="G29" s="1083"/>
      <c r="H29" s="1050">
        <f t="shared" si="2"/>
        <v>0</v>
      </c>
    </row>
    <row r="30" spans="1:8" ht="13.5" customHeight="1">
      <c r="A30" s="1064" t="s">
        <v>3935</v>
      </c>
      <c r="B30" s="1079" t="s">
        <v>3961</v>
      </c>
      <c r="C30" s="1080"/>
      <c r="D30" s="1081"/>
      <c r="E30" s="1082" t="s">
        <v>1870</v>
      </c>
      <c r="F30" s="1065">
        <v>2</v>
      </c>
      <c r="G30" s="1083"/>
      <c r="H30" s="1050">
        <f t="shared" si="2"/>
        <v>0</v>
      </c>
    </row>
    <row r="31" spans="1:8" ht="13.5" customHeight="1">
      <c r="A31" s="1064" t="s">
        <v>3937</v>
      </c>
      <c r="B31" s="1085" t="s">
        <v>3750</v>
      </c>
      <c r="C31" s="1086"/>
      <c r="D31" s="1081"/>
      <c r="E31" s="1082" t="s">
        <v>3956</v>
      </c>
      <c r="F31" s="1065">
        <v>1</v>
      </c>
      <c r="G31" s="1083"/>
      <c r="H31" s="1050">
        <f t="shared" si="2"/>
        <v>0</v>
      </c>
    </row>
    <row r="32" spans="1:8" ht="13.5" customHeight="1">
      <c r="A32" s="1064" t="s">
        <v>3939</v>
      </c>
      <c r="B32" s="1084" t="s">
        <v>3962</v>
      </c>
      <c r="C32" s="1087"/>
      <c r="D32" s="1081"/>
      <c r="E32" s="1082" t="s">
        <v>3956</v>
      </c>
      <c r="F32" s="1065">
        <v>1</v>
      </c>
      <c r="G32" s="1083"/>
      <c r="H32" s="1050">
        <f t="shared" si="2"/>
        <v>0</v>
      </c>
    </row>
    <row r="33" spans="1:8" ht="13.5" customHeight="1">
      <c r="A33" s="1064" t="s">
        <v>3941</v>
      </c>
      <c r="B33" s="1088" t="s">
        <v>3744</v>
      </c>
      <c r="C33" s="1089"/>
      <c r="D33" s="1090"/>
      <c r="E33" s="1091" t="s">
        <v>1870</v>
      </c>
      <c r="F33" s="1092">
        <v>2</v>
      </c>
      <c r="G33" s="1093"/>
      <c r="H33" s="1050">
        <f t="shared" si="2"/>
        <v>0</v>
      </c>
    </row>
    <row r="34" spans="1:8" ht="13.5" customHeight="1">
      <c r="A34" s="1094" t="s">
        <v>3957</v>
      </c>
      <c r="B34" s="1069"/>
      <c r="C34" s="1069"/>
      <c r="D34" s="1070"/>
      <c r="E34" s="1071"/>
      <c r="F34" s="1072"/>
      <c r="G34" s="1073"/>
      <c r="H34" s="1074">
        <f>SUM(H27:H33)</f>
        <v>0</v>
      </c>
    </row>
    <row r="35" spans="1:8" ht="12" customHeight="1">
      <c r="A35" s="1095"/>
      <c r="B35" s="1096"/>
      <c r="C35" s="1096"/>
      <c r="D35" s="1097"/>
      <c r="E35" s="1098"/>
      <c r="F35" s="1096"/>
      <c r="G35" s="1095"/>
      <c r="H35" s="1095"/>
    </row>
    <row r="36" spans="1:8">
      <c r="A36" s="1099" t="s">
        <v>3963</v>
      </c>
      <c r="B36" s="1100"/>
      <c r="C36" s="1100"/>
      <c r="D36" s="1101"/>
      <c r="E36" s="1101"/>
      <c r="F36" s="1102"/>
      <c r="G36" s="1103" t="s">
        <v>3964</v>
      </c>
      <c r="H36" s="1103" t="s">
        <v>3965</v>
      </c>
    </row>
    <row r="37" spans="1:8">
      <c r="A37" s="1104"/>
      <c r="B37" s="1105"/>
      <c r="C37" s="1105"/>
      <c r="D37" s="1106"/>
      <c r="E37" s="1106"/>
      <c r="F37" s="1107"/>
      <c r="G37" s="1108" t="s">
        <v>1473</v>
      </c>
      <c r="H37" s="1108" t="s">
        <v>2</v>
      </c>
    </row>
    <row r="38" spans="1:8">
      <c r="A38" s="1109" t="s">
        <v>3927</v>
      </c>
      <c r="B38" s="1110" t="s">
        <v>3966</v>
      </c>
      <c r="C38" s="1111"/>
      <c r="D38" s="1112"/>
      <c r="E38" s="1112"/>
      <c r="F38" s="1113"/>
      <c r="G38" s="1114">
        <f>H19</f>
        <v>0</v>
      </c>
      <c r="H38" s="1880">
        <v>0.2</v>
      </c>
    </row>
    <row r="39" spans="1:8">
      <c r="A39" s="1115"/>
      <c r="B39" s="1116" t="s">
        <v>3967</v>
      </c>
      <c r="C39" s="1117"/>
      <c r="D39" s="1118"/>
      <c r="E39" s="1118"/>
      <c r="F39" s="1119"/>
      <c r="G39" s="1120"/>
      <c r="H39" s="1881"/>
    </row>
    <row r="40" spans="1:8">
      <c r="A40" s="1115" t="s">
        <v>3968</v>
      </c>
      <c r="B40" s="1121" t="s">
        <v>3969</v>
      </c>
      <c r="C40" s="1122"/>
      <c r="D40" s="1118"/>
      <c r="E40" s="1118"/>
      <c r="F40" s="1119"/>
      <c r="G40" s="1120">
        <f>H25</f>
        <v>0</v>
      </c>
      <c r="H40" s="1881"/>
    </row>
    <row r="41" spans="1:8">
      <c r="A41" s="1115"/>
      <c r="B41" s="1121" t="s">
        <v>3970</v>
      </c>
      <c r="C41" s="1122"/>
      <c r="D41" s="1118"/>
      <c r="E41" s="1118"/>
      <c r="F41" s="1119"/>
      <c r="G41" s="1120"/>
      <c r="H41" s="1881"/>
    </row>
    <row r="42" spans="1:8">
      <c r="A42" s="1115" t="s">
        <v>3971</v>
      </c>
      <c r="B42" s="1116" t="s">
        <v>3972</v>
      </c>
      <c r="C42" s="1117"/>
      <c r="D42" s="1118"/>
      <c r="E42" s="1118"/>
      <c r="F42" s="1119"/>
      <c r="G42" s="1120">
        <f>H34</f>
        <v>0</v>
      </c>
      <c r="H42" s="1881"/>
    </row>
    <row r="43" spans="1:8">
      <c r="A43" s="1123" t="s">
        <v>3973</v>
      </c>
      <c r="B43" s="1124" t="s">
        <v>3974</v>
      </c>
      <c r="C43" s="1125"/>
      <c r="D43" s="1126"/>
      <c r="E43" s="1126"/>
      <c r="F43" s="1127"/>
      <c r="G43" s="1066"/>
      <c r="H43" s="1882"/>
    </row>
    <row r="44" spans="1:8">
      <c r="A44" s="1094" t="s">
        <v>3975</v>
      </c>
      <c r="B44" s="1069"/>
      <c r="C44" s="1069"/>
      <c r="D44" s="1128"/>
      <c r="E44" s="1128"/>
      <c r="F44" s="1129"/>
      <c r="G44" s="1130">
        <f>ROUND(SUM(G38:G43),0)</f>
        <v>0</v>
      </c>
      <c r="H44" s="1074"/>
    </row>
  </sheetData>
  <mergeCells count="5">
    <mergeCell ref="B18:C18"/>
    <mergeCell ref="B21:C21"/>
    <mergeCell ref="B23:C23"/>
    <mergeCell ref="B24:C24"/>
    <mergeCell ref="H38:H43"/>
  </mergeCells>
  <pageMargins left="0.26" right="0.16" top="0.72" bottom="1.06" header="0.24" footer="0.18"/>
  <pageSetup paperSize="9" orientation="portrait" r:id="rId1"/>
  <headerFooter alignWithMargins="0">
    <oddFooter>&amp;R&amp;F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9F765-60BA-47BD-83CE-B537952431AB}">
  <sheetPr>
    <tabColor theme="2"/>
  </sheetPr>
  <dimension ref="A1:F50"/>
  <sheetViews>
    <sheetView view="pageBreakPreview" topLeftCell="A13" zoomScaleNormal="100" zoomScaleSheetLayoutView="100" workbookViewId="0">
      <selection activeCell="E56" sqref="E56"/>
    </sheetView>
  </sheetViews>
  <sheetFormatPr defaultColWidth="9.26953125" defaultRowHeight="13"/>
  <cols>
    <col min="1" max="1" width="10.26953125" style="1022" customWidth="1"/>
    <col min="2" max="2" width="64.7265625" style="1022" customWidth="1"/>
    <col min="3" max="3" width="3.453125" style="1021" customWidth="1"/>
    <col min="4" max="4" width="4.7265625" style="1020" customWidth="1"/>
    <col min="5" max="5" width="8.26953125" style="1022" customWidth="1"/>
    <col min="6" max="6" width="11.54296875" style="1022" customWidth="1"/>
    <col min="7" max="256" width="9.26953125" style="1022"/>
    <col min="257" max="257" width="10.26953125" style="1022" customWidth="1"/>
    <col min="258" max="258" width="64.7265625" style="1022" customWidth="1"/>
    <col min="259" max="259" width="3.453125" style="1022" customWidth="1"/>
    <col min="260" max="260" width="4.7265625" style="1022" customWidth="1"/>
    <col min="261" max="261" width="8.26953125" style="1022" customWidth="1"/>
    <col min="262" max="262" width="11.54296875" style="1022" customWidth="1"/>
    <col min="263" max="512" width="9.26953125" style="1022"/>
    <col min="513" max="513" width="10.26953125" style="1022" customWidth="1"/>
    <col min="514" max="514" width="64.7265625" style="1022" customWidth="1"/>
    <col min="515" max="515" width="3.453125" style="1022" customWidth="1"/>
    <col min="516" max="516" width="4.7265625" style="1022" customWidth="1"/>
    <col min="517" max="517" width="8.26953125" style="1022" customWidth="1"/>
    <col min="518" max="518" width="11.54296875" style="1022" customWidth="1"/>
    <col min="519" max="768" width="9.26953125" style="1022"/>
    <col min="769" max="769" width="10.26953125" style="1022" customWidth="1"/>
    <col min="770" max="770" width="64.7265625" style="1022" customWidth="1"/>
    <col min="771" max="771" width="3.453125" style="1022" customWidth="1"/>
    <col min="772" max="772" width="4.7265625" style="1022" customWidth="1"/>
    <col min="773" max="773" width="8.26953125" style="1022" customWidth="1"/>
    <col min="774" max="774" width="11.54296875" style="1022" customWidth="1"/>
    <col min="775" max="1024" width="9.26953125" style="1022"/>
    <col min="1025" max="1025" width="10.26953125" style="1022" customWidth="1"/>
    <col min="1026" max="1026" width="64.7265625" style="1022" customWidth="1"/>
    <col min="1027" max="1027" width="3.453125" style="1022" customWidth="1"/>
    <col min="1028" max="1028" width="4.7265625" style="1022" customWidth="1"/>
    <col min="1029" max="1029" width="8.26953125" style="1022" customWidth="1"/>
    <col min="1030" max="1030" width="11.54296875" style="1022" customWidth="1"/>
    <col min="1031" max="1280" width="9.26953125" style="1022"/>
    <col min="1281" max="1281" width="10.26953125" style="1022" customWidth="1"/>
    <col min="1282" max="1282" width="64.7265625" style="1022" customWidth="1"/>
    <col min="1283" max="1283" width="3.453125" style="1022" customWidth="1"/>
    <col min="1284" max="1284" width="4.7265625" style="1022" customWidth="1"/>
    <col min="1285" max="1285" width="8.26953125" style="1022" customWidth="1"/>
    <col min="1286" max="1286" width="11.54296875" style="1022" customWidth="1"/>
    <col min="1287" max="1536" width="9.26953125" style="1022"/>
    <col min="1537" max="1537" width="10.26953125" style="1022" customWidth="1"/>
    <col min="1538" max="1538" width="64.7265625" style="1022" customWidth="1"/>
    <col min="1539" max="1539" width="3.453125" style="1022" customWidth="1"/>
    <col min="1540" max="1540" width="4.7265625" style="1022" customWidth="1"/>
    <col min="1541" max="1541" width="8.26953125" style="1022" customWidth="1"/>
    <col min="1542" max="1542" width="11.54296875" style="1022" customWidth="1"/>
    <col min="1543" max="1792" width="9.26953125" style="1022"/>
    <col min="1793" max="1793" width="10.26953125" style="1022" customWidth="1"/>
    <col min="1794" max="1794" width="64.7265625" style="1022" customWidth="1"/>
    <col min="1795" max="1795" width="3.453125" style="1022" customWidth="1"/>
    <col min="1796" max="1796" width="4.7265625" style="1022" customWidth="1"/>
    <col min="1797" max="1797" width="8.26953125" style="1022" customWidth="1"/>
    <col min="1798" max="1798" width="11.54296875" style="1022" customWidth="1"/>
    <col min="1799" max="2048" width="9.26953125" style="1022"/>
    <col min="2049" max="2049" width="10.26953125" style="1022" customWidth="1"/>
    <col min="2050" max="2050" width="64.7265625" style="1022" customWidth="1"/>
    <col min="2051" max="2051" width="3.453125" style="1022" customWidth="1"/>
    <col min="2052" max="2052" width="4.7265625" style="1022" customWidth="1"/>
    <col min="2053" max="2053" width="8.26953125" style="1022" customWidth="1"/>
    <col min="2054" max="2054" width="11.54296875" style="1022" customWidth="1"/>
    <col min="2055" max="2304" width="9.26953125" style="1022"/>
    <col min="2305" max="2305" width="10.26953125" style="1022" customWidth="1"/>
    <col min="2306" max="2306" width="64.7265625" style="1022" customWidth="1"/>
    <col min="2307" max="2307" width="3.453125" style="1022" customWidth="1"/>
    <col min="2308" max="2308" width="4.7265625" style="1022" customWidth="1"/>
    <col min="2309" max="2309" width="8.26953125" style="1022" customWidth="1"/>
    <col min="2310" max="2310" width="11.54296875" style="1022" customWidth="1"/>
    <col min="2311" max="2560" width="9.26953125" style="1022"/>
    <col min="2561" max="2561" width="10.26953125" style="1022" customWidth="1"/>
    <col min="2562" max="2562" width="64.7265625" style="1022" customWidth="1"/>
    <col min="2563" max="2563" width="3.453125" style="1022" customWidth="1"/>
    <col min="2564" max="2564" width="4.7265625" style="1022" customWidth="1"/>
    <col min="2565" max="2565" width="8.26953125" style="1022" customWidth="1"/>
    <col min="2566" max="2566" width="11.54296875" style="1022" customWidth="1"/>
    <col min="2567" max="2816" width="9.26953125" style="1022"/>
    <col min="2817" max="2817" width="10.26953125" style="1022" customWidth="1"/>
    <col min="2818" max="2818" width="64.7265625" style="1022" customWidth="1"/>
    <col min="2819" max="2819" width="3.453125" style="1022" customWidth="1"/>
    <col min="2820" max="2820" width="4.7265625" style="1022" customWidth="1"/>
    <col min="2821" max="2821" width="8.26953125" style="1022" customWidth="1"/>
    <col min="2822" max="2822" width="11.54296875" style="1022" customWidth="1"/>
    <col min="2823" max="3072" width="9.26953125" style="1022"/>
    <col min="3073" max="3073" width="10.26953125" style="1022" customWidth="1"/>
    <col min="3074" max="3074" width="64.7265625" style="1022" customWidth="1"/>
    <col min="3075" max="3075" width="3.453125" style="1022" customWidth="1"/>
    <col min="3076" max="3076" width="4.7265625" style="1022" customWidth="1"/>
    <col min="3077" max="3077" width="8.26953125" style="1022" customWidth="1"/>
    <col min="3078" max="3078" width="11.54296875" style="1022" customWidth="1"/>
    <col min="3079" max="3328" width="9.26953125" style="1022"/>
    <col min="3329" max="3329" width="10.26953125" style="1022" customWidth="1"/>
    <col min="3330" max="3330" width="64.7265625" style="1022" customWidth="1"/>
    <col min="3331" max="3331" width="3.453125" style="1022" customWidth="1"/>
    <col min="3332" max="3332" width="4.7265625" style="1022" customWidth="1"/>
    <col min="3333" max="3333" width="8.26953125" style="1022" customWidth="1"/>
    <col min="3334" max="3334" width="11.54296875" style="1022" customWidth="1"/>
    <col min="3335" max="3584" width="9.26953125" style="1022"/>
    <col min="3585" max="3585" width="10.26953125" style="1022" customWidth="1"/>
    <col min="3586" max="3586" width="64.7265625" style="1022" customWidth="1"/>
    <col min="3587" max="3587" width="3.453125" style="1022" customWidth="1"/>
    <col min="3588" max="3588" width="4.7265625" style="1022" customWidth="1"/>
    <col min="3589" max="3589" width="8.26953125" style="1022" customWidth="1"/>
    <col min="3590" max="3590" width="11.54296875" style="1022" customWidth="1"/>
    <col min="3591" max="3840" width="9.26953125" style="1022"/>
    <col min="3841" max="3841" width="10.26953125" style="1022" customWidth="1"/>
    <col min="3842" max="3842" width="64.7265625" style="1022" customWidth="1"/>
    <col min="3843" max="3843" width="3.453125" style="1022" customWidth="1"/>
    <col min="3844" max="3844" width="4.7265625" style="1022" customWidth="1"/>
    <col min="3845" max="3845" width="8.26953125" style="1022" customWidth="1"/>
    <col min="3846" max="3846" width="11.54296875" style="1022" customWidth="1"/>
    <col min="3847" max="4096" width="9.26953125" style="1022"/>
    <col min="4097" max="4097" width="10.26953125" style="1022" customWidth="1"/>
    <col min="4098" max="4098" width="64.7265625" style="1022" customWidth="1"/>
    <col min="4099" max="4099" width="3.453125" style="1022" customWidth="1"/>
    <col min="4100" max="4100" width="4.7265625" style="1022" customWidth="1"/>
    <col min="4101" max="4101" width="8.26953125" style="1022" customWidth="1"/>
    <col min="4102" max="4102" width="11.54296875" style="1022" customWidth="1"/>
    <col min="4103" max="4352" width="9.26953125" style="1022"/>
    <col min="4353" max="4353" width="10.26953125" style="1022" customWidth="1"/>
    <col min="4354" max="4354" width="64.7265625" style="1022" customWidth="1"/>
    <col min="4355" max="4355" width="3.453125" style="1022" customWidth="1"/>
    <col min="4356" max="4356" width="4.7265625" style="1022" customWidth="1"/>
    <col min="4357" max="4357" width="8.26953125" style="1022" customWidth="1"/>
    <col min="4358" max="4358" width="11.54296875" style="1022" customWidth="1"/>
    <col min="4359" max="4608" width="9.26953125" style="1022"/>
    <col min="4609" max="4609" width="10.26953125" style="1022" customWidth="1"/>
    <col min="4610" max="4610" width="64.7265625" style="1022" customWidth="1"/>
    <col min="4611" max="4611" width="3.453125" style="1022" customWidth="1"/>
    <col min="4612" max="4612" width="4.7265625" style="1022" customWidth="1"/>
    <col min="4613" max="4613" width="8.26953125" style="1022" customWidth="1"/>
    <col min="4614" max="4614" width="11.54296875" style="1022" customWidth="1"/>
    <col min="4615" max="4864" width="9.26953125" style="1022"/>
    <col min="4865" max="4865" width="10.26953125" style="1022" customWidth="1"/>
    <col min="4866" max="4866" width="64.7265625" style="1022" customWidth="1"/>
    <col min="4867" max="4867" width="3.453125" style="1022" customWidth="1"/>
    <col min="4868" max="4868" width="4.7265625" style="1022" customWidth="1"/>
    <col min="4869" max="4869" width="8.26953125" style="1022" customWidth="1"/>
    <col min="4870" max="4870" width="11.54296875" style="1022" customWidth="1"/>
    <col min="4871" max="5120" width="9.26953125" style="1022"/>
    <col min="5121" max="5121" width="10.26953125" style="1022" customWidth="1"/>
    <col min="5122" max="5122" width="64.7265625" style="1022" customWidth="1"/>
    <col min="5123" max="5123" width="3.453125" style="1022" customWidth="1"/>
    <col min="5124" max="5124" width="4.7265625" style="1022" customWidth="1"/>
    <col min="5125" max="5125" width="8.26953125" style="1022" customWidth="1"/>
    <col min="5126" max="5126" width="11.54296875" style="1022" customWidth="1"/>
    <col min="5127" max="5376" width="9.26953125" style="1022"/>
    <col min="5377" max="5377" width="10.26953125" style="1022" customWidth="1"/>
    <col min="5378" max="5378" width="64.7265625" style="1022" customWidth="1"/>
    <col min="5379" max="5379" width="3.453125" style="1022" customWidth="1"/>
    <col min="5380" max="5380" width="4.7265625" style="1022" customWidth="1"/>
    <col min="5381" max="5381" width="8.26953125" style="1022" customWidth="1"/>
    <col min="5382" max="5382" width="11.54296875" style="1022" customWidth="1"/>
    <col min="5383" max="5632" width="9.26953125" style="1022"/>
    <col min="5633" max="5633" width="10.26953125" style="1022" customWidth="1"/>
    <col min="5634" max="5634" width="64.7265625" style="1022" customWidth="1"/>
    <col min="5635" max="5635" width="3.453125" style="1022" customWidth="1"/>
    <col min="5636" max="5636" width="4.7265625" style="1022" customWidth="1"/>
    <col min="5637" max="5637" width="8.26953125" style="1022" customWidth="1"/>
    <col min="5638" max="5638" width="11.54296875" style="1022" customWidth="1"/>
    <col min="5639" max="5888" width="9.26953125" style="1022"/>
    <col min="5889" max="5889" width="10.26953125" style="1022" customWidth="1"/>
    <col min="5890" max="5890" width="64.7265625" style="1022" customWidth="1"/>
    <col min="5891" max="5891" width="3.453125" style="1022" customWidth="1"/>
    <col min="5892" max="5892" width="4.7265625" style="1022" customWidth="1"/>
    <col min="5893" max="5893" width="8.26953125" style="1022" customWidth="1"/>
    <col min="5894" max="5894" width="11.54296875" style="1022" customWidth="1"/>
    <col min="5895" max="6144" width="9.26953125" style="1022"/>
    <col min="6145" max="6145" width="10.26953125" style="1022" customWidth="1"/>
    <col min="6146" max="6146" width="64.7265625" style="1022" customWidth="1"/>
    <col min="6147" max="6147" width="3.453125" style="1022" customWidth="1"/>
    <col min="6148" max="6148" width="4.7265625" style="1022" customWidth="1"/>
    <col min="6149" max="6149" width="8.26953125" style="1022" customWidth="1"/>
    <col min="6150" max="6150" width="11.54296875" style="1022" customWidth="1"/>
    <col min="6151" max="6400" width="9.26953125" style="1022"/>
    <col min="6401" max="6401" width="10.26953125" style="1022" customWidth="1"/>
    <col min="6402" max="6402" width="64.7265625" style="1022" customWidth="1"/>
    <col min="6403" max="6403" width="3.453125" style="1022" customWidth="1"/>
    <col min="6404" max="6404" width="4.7265625" style="1022" customWidth="1"/>
    <col min="6405" max="6405" width="8.26953125" style="1022" customWidth="1"/>
    <col min="6406" max="6406" width="11.54296875" style="1022" customWidth="1"/>
    <col min="6407" max="6656" width="9.26953125" style="1022"/>
    <col min="6657" max="6657" width="10.26953125" style="1022" customWidth="1"/>
    <col min="6658" max="6658" width="64.7265625" style="1022" customWidth="1"/>
    <col min="6659" max="6659" width="3.453125" style="1022" customWidth="1"/>
    <col min="6660" max="6660" width="4.7265625" style="1022" customWidth="1"/>
    <col min="6661" max="6661" width="8.26953125" style="1022" customWidth="1"/>
    <col min="6662" max="6662" width="11.54296875" style="1022" customWidth="1"/>
    <col min="6663" max="6912" width="9.26953125" style="1022"/>
    <col min="6913" max="6913" width="10.26953125" style="1022" customWidth="1"/>
    <col min="6914" max="6914" width="64.7265625" style="1022" customWidth="1"/>
    <col min="6915" max="6915" width="3.453125" style="1022" customWidth="1"/>
    <col min="6916" max="6916" width="4.7265625" style="1022" customWidth="1"/>
    <col min="6917" max="6917" width="8.26953125" style="1022" customWidth="1"/>
    <col min="6918" max="6918" width="11.54296875" style="1022" customWidth="1"/>
    <col min="6919" max="7168" width="9.26953125" style="1022"/>
    <col min="7169" max="7169" width="10.26953125" style="1022" customWidth="1"/>
    <col min="7170" max="7170" width="64.7265625" style="1022" customWidth="1"/>
    <col min="7171" max="7171" width="3.453125" style="1022" customWidth="1"/>
    <col min="7172" max="7172" width="4.7265625" style="1022" customWidth="1"/>
    <col min="7173" max="7173" width="8.26953125" style="1022" customWidth="1"/>
    <col min="7174" max="7174" width="11.54296875" style="1022" customWidth="1"/>
    <col min="7175" max="7424" width="9.26953125" style="1022"/>
    <col min="7425" max="7425" width="10.26953125" style="1022" customWidth="1"/>
    <col min="7426" max="7426" width="64.7265625" style="1022" customWidth="1"/>
    <col min="7427" max="7427" width="3.453125" style="1022" customWidth="1"/>
    <col min="7428" max="7428" width="4.7265625" style="1022" customWidth="1"/>
    <col min="7429" max="7429" width="8.26953125" style="1022" customWidth="1"/>
    <col min="7430" max="7430" width="11.54296875" style="1022" customWidth="1"/>
    <col min="7431" max="7680" width="9.26953125" style="1022"/>
    <col min="7681" max="7681" width="10.26953125" style="1022" customWidth="1"/>
    <col min="7682" max="7682" width="64.7265625" style="1022" customWidth="1"/>
    <col min="7683" max="7683" width="3.453125" style="1022" customWidth="1"/>
    <col min="7684" max="7684" width="4.7265625" style="1022" customWidth="1"/>
    <col min="7685" max="7685" width="8.26953125" style="1022" customWidth="1"/>
    <col min="7686" max="7686" width="11.54296875" style="1022" customWidth="1"/>
    <col min="7687" max="7936" width="9.26953125" style="1022"/>
    <col min="7937" max="7937" width="10.26953125" style="1022" customWidth="1"/>
    <col min="7938" max="7938" width="64.7265625" style="1022" customWidth="1"/>
    <col min="7939" max="7939" width="3.453125" style="1022" customWidth="1"/>
    <col min="7940" max="7940" width="4.7265625" style="1022" customWidth="1"/>
    <col min="7941" max="7941" width="8.26953125" style="1022" customWidth="1"/>
    <col min="7942" max="7942" width="11.54296875" style="1022" customWidth="1"/>
    <col min="7943" max="8192" width="9.26953125" style="1022"/>
    <col min="8193" max="8193" width="10.26953125" style="1022" customWidth="1"/>
    <col min="8194" max="8194" width="64.7265625" style="1022" customWidth="1"/>
    <col min="8195" max="8195" width="3.453125" style="1022" customWidth="1"/>
    <col min="8196" max="8196" width="4.7265625" style="1022" customWidth="1"/>
    <col min="8197" max="8197" width="8.26953125" style="1022" customWidth="1"/>
    <col min="8198" max="8198" width="11.54296875" style="1022" customWidth="1"/>
    <col min="8199" max="8448" width="9.26953125" style="1022"/>
    <col min="8449" max="8449" width="10.26953125" style="1022" customWidth="1"/>
    <col min="8450" max="8450" width="64.7265625" style="1022" customWidth="1"/>
    <col min="8451" max="8451" width="3.453125" style="1022" customWidth="1"/>
    <col min="8452" max="8452" width="4.7265625" style="1022" customWidth="1"/>
    <col min="8453" max="8453" width="8.26953125" style="1022" customWidth="1"/>
    <col min="8454" max="8454" width="11.54296875" style="1022" customWidth="1"/>
    <col min="8455" max="8704" width="9.26953125" style="1022"/>
    <col min="8705" max="8705" width="10.26953125" style="1022" customWidth="1"/>
    <col min="8706" max="8706" width="64.7265625" style="1022" customWidth="1"/>
    <col min="8707" max="8707" width="3.453125" style="1022" customWidth="1"/>
    <col min="8708" max="8708" width="4.7265625" style="1022" customWidth="1"/>
    <col min="8709" max="8709" width="8.26953125" style="1022" customWidth="1"/>
    <col min="8710" max="8710" width="11.54296875" style="1022" customWidth="1"/>
    <col min="8711" max="8960" width="9.26953125" style="1022"/>
    <col min="8961" max="8961" width="10.26953125" style="1022" customWidth="1"/>
    <col min="8962" max="8962" width="64.7265625" style="1022" customWidth="1"/>
    <col min="8963" max="8963" width="3.453125" style="1022" customWidth="1"/>
    <col min="8964" max="8964" width="4.7265625" style="1022" customWidth="1"/>
    <col min="8965" max="8965" width="8.26953125" style="1022" customWidth="1"/>
    <col min="8966" max="8966" width="11.54296875" style="1022" customWidth="1"/>
    <col min="8967" max="9216" width="9.26953125" style="1022"/>
    <col min="9217" max="9217" width="10.26953125" style="1022" customWidth="1"/>
    <col min="9218" max="9218" width="64.7265625" style="1022" customWidth="1"/>
    <col min="9219" max="9219" width="3.453125" style="1022" customWidth="1"/>
    <col min="9220" max="9220" width="4.7265625" style="1022" customWidth="1"/>
    <col min="9221" max="9221" width="8.26953125" style="1022" customWidth="1"/>
    <col min="9222" max="9222" width="11.54296875" style="1022" customWidth="1"/>
    <col min="9223" max="9472" width="9.26953125" style="1022"/>
    <col min="9473" max="9473" width="10.26953125" style="1022" customWidth="1"/>
    <col min="9474" max="9474" width="64.7265625" style="1022" customWidth="1"/>
    <col min="9475" max="9475" width="3.453125" style="1022" customWidth="1"/>
    <col min="9476" max="9476" width="4.7265625" style="1022" customWidth="1"/>
    <col min="9477" max="9477" width="8.26953125" style="1022" customWidth="1"/>
    <col min="9478" max="9478" width="11.54296875" style="1022" customWidth="1"/>
    <col min="9479" max="9728" width="9.26953125" style="1022"/>
    <col min="9729" max="9729" width="10.26953125" style="1022" customWidth="1"/>
    <col min="9730" max="9730" width="64.7265625" style="1022" customWidth="1"/>
    <col min="9731" max="9731" width="3.453125" style="1022" customWidth="1"/>
    <col min="9732" max="9732" width="4.7265625" style="1022" customWidth="1"/>
    <col min="9733" max="9733" width="8.26953125" style="1022" customWidth="1"/>
    <col min="9734" max="9734" width="11.54296875" style="1022" customWidth="1"/>
    <col min="9735" max="9984" width="9.26953125" style="1022"/>
    <col min="9985" max="9985" width="10.26953125" style="1022" customWidth="1"/>
    <col min="9986" max="9986" width="64.7265625" style="1022" customWidth="1"/>
    <col min="9987" max="9987" width="3.453125" style="1022" customWidth="1"/>
    <col min="9988" max="9988" width="4.7265625" style="1022" customWidth="1"/>
    <col min="9989" max="9989" width="8.26953125" style="1022" customWidth="1"/>
    <col min="9990" max="9990" width="11.54296875" style="1022" customWidth="1"/>
    <col min="9991" max="10240" width="9.26953125" style="1022"/>
    <col min="10241" max="10241" width="10.26953125" style="1022" customWidth="1"/>
    <col min="10242" max="10242" width="64.7265625" style="1022" customWidth="1"/>
    <col min="10243" max="10243" width="3.453125" style="1022" customWidth="1"/>
    <col min="10244" max="10244" width="4.7265625" style="1022" customWidth="1"/>
    <col min="10245" max="10245" width="8.26953125" style="1022" customWidth="1"/>
    <col min="10246" max="10246" width="11.54296875" style="1022" customWidth="1"/>
    <col min="10247" max="10496" width="9.26953125" style="1022"/>
    <col min="10497" max="10497" width="10.26953125" style="1022" customWidth="1"/>
    <col min="10498" max="10498" width="64.7265625" style="1022" customWidth="1"/>
    <col min="10499" max="10499" width="3.453125" style="1022" customWidth="1"/>
    <col min="10500" max="10500" width="4.7265625" style="1022" customWidth="1"/>
    <col min="10501" max="10501" width="8.26953125" style="1022" customWidth="1"/>
    <col min="10502" max="10502" width="11.54296875" style="1022" customWidth="1"/>
    <col min="10503" max="10752" width="9.26953125" style="1022"/>
    <col min="10753" max="10753" width="10.26953125" style="1022" customWidth="1"/>
    <col min="10754" max="10754" width="64.7265625" style="1022" customWidth="1"/>
    <col min="10755" max="10755" width="3.453125" style="1022" customWidth="1"/>
    <col min="10756" max="10756" width="4.7265625" style="1022" customWidth="1"/>
    <col min="10757" max="10757" width="8.26953125" style="1022" customWidth="1"/>
    <col min="10758" max="10758" width="11.54296875" style="1022" customWidth="1"/>
    <col min="10759" max="11008" width="9.26953125" style="1022"/>
    <col min="11009" max="11009" width="10.26953125" style="1022" customWidth="1"/>
    <col min="11010" max="11010" width="64.7265625" style="1022" customWidth="1"/>
    <col min="11011" max="11011" width="3.453125" style="1022" customWidth="1"/>
    <col min="11012" max="11012" width="4.7265625" style="1022" customWidth="1"/>
    <col min="11013" max="11013" width="8.26953125" style="1022" customWidth="1"/>
    <col min="11014" max="11014" width="11.54296875" style="1022" customWidth="1"/>
    <col min="11015" max="11264" width="9.26953125" style="1022"/>
    <col min="11265" max="11265" width="10.26953125" style="1022" customWidth="1"/>
    <col min="11266" max="11266" width="64.7265625" style="1022" customWidth="1"/>
    <col min="11267" max="11267" width="3.453125" style="1022" customWidth="1"/>
    <col min="11268" max="11268" width="4.7265625" style="1022" customWidth="1"/>
    <col min="11269" max="11269" width="8.26953125" style="1022" customWidth="1"/>
    <col min="11270" max="11270" width="11.54296875" style="1022" customWidth="1"/>
    <col min="11271" max="11520" width="9.26953125" style="1022"/>
    <col min="11521" max="11521" width="10.26953125" style="1022" customWidth="1"/>
    <col min="11522" max="11522" width="64.7265625" style="1022" customWidth="1"/>
    <col min="11523" max="11523" width="3.453125" style="1022" customWidth="1"/>
    <col min="11524" max="11524" width="4.7265625" style="1022" customWidth="1"/>
    <col min="11525" max="11525" width="8.26953125" style="1022" customWidth="1"/>
    <col min="11526" max="11526" width="11.54296875" style="1022" customWidth="1"/>
    <col min="11527" max="11776" width="9.26953125" style="1022"/>
    <col min="11777" max="11777" width="10.26953125" style="1022" customWidth="1"/>
    <col min="11778" max="11778" width="64.7265625" style="1022" customWidth="1"/>
    <col min="11779" max="11779" width="3.453125" style="1022" customWidth="1"/>
    <col min="11780" max="11780" width="4.7265625" style="1022" customWidth="1"/>
    <col min="11781" max="11781" width="8.26953125" style="1022" customWidth="1"/>
    <col min="11782" max="11782" width="11.54296875" style="1022" customWidth="1"/>
    <col min="11783" max="12032" width="9.26953125" style="1022"/>
    <col min="12033" max="12033" width="10.26953125" style="1022" customWidth="1"/>
    <col min="12034" max="12034" width="64.7265625" style="1022" customWidth="1"/>
    <col min="12035" max="12035" width="3.453125" style="1022" customWidth="1"/>
    <col min="12036" max="12036" width="4.7265625" style="1022" customWidth="1"/>
    <col min="12037" max="12037" width="8.26953125" style="1022" customWidth="1"/>
    <col min="12038" max="12038" width="11.54296875" style="1022" customWidth="1"/>
    <col min="12039" max="12288" width="9.26953125" style="1022"/>
    <col min="12289" max="12289" width="10.26953125" style="1022" customWidth="1"/>
    <col min="12290" max="12290" width="64.7265625" style="1022" customWidth="1"/>
    <col min="12291" max="12291" width="3.453125" style="1022" customWidth="1"/>
    <col min="12292" max="12292" width="4.7265625" style="1022" customWidth="1"/>
    <col min="12293" max="12293" width="8.26953125" style="1022" customWidth="1"/>
    <col min="12294" max="12294" width="11.54296875" style="1022" customWidth="1"/>
    <col min="12295" max="12544" width="9.26953125" style="1022"/>
    <col min="12545" max="12545" width="10.26953125" style="1022" customWidth="1"/>
    <col min="12546" max="12546" width="64.7265625" style="1022" customWidth="1"/>
    <col min="12547" max="12547" width="3.453125" style="1022" customWidth="1"/>
    <col min="12548" max="12548" width="4.7265625" style="1022" customWidth="1"/>
    <col min="12549" max="12549" width="8.26953125" style="1022" customWidth="1"/>
    <col min="12550" max="12550" width="11.54296875" style="1022" customWidth="1"/>
    <col min="12551" max="12800" width="9.26953125" style="1022"/>
    <col min="12801" max="12801" width="10.26953125" style="1022" customWidth="1"/>
    <col min="12802" max="12802" width="64.7265625" style="1022" customWidth="1"/>
    <col min="12803" max="12803" width="3.453125" style="1022" customWidth="1"/>
    <col min="12804" max="12804" width="4.7265625" style="1022" customWidth="1"/>
    <col min="12805" max="12805" width="8.26953125" style="1022" customWidth="1"/>
    <col min="12806" max="12806" width="11.54296875" style="1022" customWidth="1"/>
    <col min="12807" max="13056" width="9.26953125" style="1022"/>
    <col min="13057" max="13057" width="10.26953125" style="1022" customWidth="1"/>
    <col min="13058" max="13058" width="64.7265625" style="1022" customWidth="1"/>
    <col min="13059" max="13059" width="3.453125" style="1022" customWidth="1"/>
    <col min="13060" max="13060" width="4.7265625" style="1022" customWidth="1"/>
    <col min="13061" max="13061" width="8.26953125" style="1022" customWidth="1"/>
    <col min="13062" max="13062" width="11.54296875" style="1022" customWidth="1"/>
    <col min="13063" max="13312" width="9.26953125" style="1022"/>
    <col min="13313" max="13313" width="10.26953125" style="1022" customWidth="1"/>
    <col min="13314" max="13314" width="64.7265625" style="1022" customWidth="1"/>
    <col min="13315" max="13315" width="3.453125" style="1022" customWidth="1"/>
    <col min="13316" max="13316" width="4.7265625" style="1022" customWidth="1"/>
    <col min="13317" max="13317" width="8.26953125" style="1022" customWidth="1"/>
    <col min="13318" max="13318" width="11.54296875" style="1022" customWidth="1"/>
    <col min="13319" max="13568" width="9.26953125" style="1022"/>
    <col min="13569" max="13569" width="10.26953125" style="1022" customWidth="1"/>
    <col min="13570" max="13570" width="64.7265625" style="1022" customWidth="1"/>
    <col min="13571" max="13571" width="3.453125" style="1022" customWidth="1"/>
    <col min="13572" max="13572" width="4.7265625" style="1022" customWidth="1"/>
    <col min="13573" max="13573" width="8.26953125" style="1022" customWidth="1"/>
    <col min="13574" max="13574" width="11.54296875" style="1022" customWidth="1"/>
    <col min="13575" max="13824" width="9.26953125" style="1022"/>
    <col min="13825" max="13825" width="10.26953125" style="1022" customWidth="1"/>
    <col min="13826" max="13826" width="64.7265625" style="1022" customWidth="1"/>
    <col min="13827" max="13827" width="3.453125" style="1022" customWidth="1"/>
    <col min="13828" max="13828" width="4.7265625" style="1022" customWidth="1"/>
    <col min="13829" max="13829" width="8.26953125" style="1022" customWidth="1"/>
    <col min="13830" max="13830" width="11.54296875" style="1022" customWidth="1"/>
    <col min="13831" max="14080" width="9.26953125" style="1022"/>
    <col min="14081" max="14081" width="10.26953125" style="1022" customWidth="1"/>
    <col min="14082" max="14082" width="64.7265625" style="1022" customWidth="1"/>
    <col min="14083" max="14083" width="3.453125" style="1022" customWidth="1"/>
    <col min="14084" max="14084" width="4.7265625" style="1022" customWidth="1"/>
    <col min="14085" max="14085" width="8.26953125" style="1022" customWidth="1"/>
    <col min="14086" max="14086" width="11.54296875" style="1022" customWidth="1"/>
    <col min="14087" max="14336" width="9.26953125" style="1022"/>
    <col min="14337" max="14337" width="10.26953125" style="1022" customWidth="1"/>
    <col min="14338" max="14338" width="64.7265625" style="1022" customWidth="1"/>
    <col min="14339" max="14339" width="3.453125" style="1022" customWidth="1"/>
    <col min="14340" max="14340" width="4.7265625" style="1022" customWidth="1"/>
    <col min="14341" max="14341" width="8.26953125" style="1022" customWidth="1"/>
    <col min="14342" max="14342" width="11.54296875" style="1022" customWidth="1"/>
    <col min="14343" max="14592" width="9.26953125" style="1022"/>
    <col min="14593" max="14593" width="10.26953125" style="1022" customWidth="1"/>
    <col min="14594" max="14594" width="64.7265625" style="1022" customWidth="1"/>
    <col min="14595" max="14595" width="3.453125" style="1022" customWidth="1"/>
    <col min="14596" max="14596" width="4.7265625" style="1022" customWidth="1"/>
    <col min="14597" max="14597" width="8.26953125" style="1022" customWidth="1"/>
    <col min="14598" max="14598" width="11.54296875" style="1022" customWidth="1"/>
    <col min="14599" max="14848" width="9.26953125" style="1022"/>
    <col min="14849" max="14849" width="10.26953125" style="1022" customWidth="1"/>
    <col min="14850" max="14850" width="64.7265625" style="1022" customWidth="1"/>
    <col min="14851" max="14851" width="3.453125" style="1022" customWidth="1"/>
    <col min="14852" max="14852" width="4.7265625" style="1022" customWidth="1"/>
    <col min="14853" max="14853" width="8.26953125" style="1022" customWidth="1"/>
    <col min="14854" max="14854" width="11.54296875" style="1022" customWidth="1"/>
    <col min="14855" max="15104" width="9.26953125" style="1022"/>
    <col min="15105" max="15105" width="10.26953125" style="1022" customWidth="1"/>
    <col min="15106" max="15106" width="64.7265625" style="1022" customWidth="1"/>
    <col min="15107" max="15107" width="3.453125" style="1022" customWidth="1"/>
    <col min="15108" max="15108" width="4.7265625" style="1022" customWidth="1"/>
    <col min="15109" max="15109" width="8.26953125" style="1022" customWidth="1"/>
    <col min="15110" max="15110" width="11.54296875" style="1022" customWidth="1"/>
    <col min="15111" max="15360" width="9.26953125" style="1022"/>
    <col min="15361" max="15361" width="10.26953125" style="1022" customWidth="1"/>
    <col min="15362" max="15362" width="64.7265625" style="1022" customWidth="1"/>
    <col min="15363" max="15363" width="3.453125" style="1022" customWidth="1"/>
    <col min="15364" max="15364" width="4.7265625" style="1022" customWidth="1"/>
    <col min="15365" max="15365" width="8.26953125" style="1022" customWidth="1"/>
    <col min="15366" max="15366" width="11.54296875" style="1022" customWidth="1"/>
    <col min="15367" max="15616" width="9.26953125" style="1022"/>
    <col min="15617" max="15617" width="10.26953125" style="1022" customWidth="1"/>
    <col min="15618" max="15618" width="64.7265625" style="1022" customWidth="1"/>
    <col min="15619" max="15619" width="3.453125" style="1022" customWidth="1"/>
    <col min="15620" max="15620" width="4.7265625" style="1022" customWidth="1"/>
    <col min="15621" max="15621" width="8.26953125" style="1022" customWidth="1"/>
    <col min="15622" max="15622" width="11.54296875" style="1022" customWidth="1"/>
    <col min="15623" max="15872" width="9.26953125" style="1022"/>
    <col min="15873" max="15873" width="10.26953125" style="1022" customWidth="1"/>
    <col min="15874" max="15874" width="64.7265625" style="1022" customWidth="1"/>
    <col min="15875" max="15875" width="3.453125" style="1022" customWidth="1"/>
    <col min="15876" max="15876" width="4.7265625" style="1022" customWidth="1"/>
    <col min="15877" max="15877" width="8.26953125" style="1022" customWidth="1"/>
    <col min="15878" max="15878" width="11.54296875" style="1022" customWidth="1"/>
    <col min="15879" max="16128" width="9.26953125" style="1022"/>
    <col min="16129" max="16129" width="10.26953125" style="1022" customWidth="1"/>
    <col min="16130" max="16130" width="64.7265625" style="1022" customWidth="1"/>
    <col min="16131" max="16131" width="3.453125" style="1022" customWidth="1"/>
    <col min="16132" max="16132" width="4.7265625" style="1022" customWidth="1"/>
    <col min="16133" max="16133" width="8.26953125" style="1022" customWidth="1"/>
    <col min="16134" max="16134" width="11.54296875" style="1022" customWidth="1"/>
    <col min="16135" max="16384" width="9.26953125" style="1022"/>
  </cols>
  <sheetData>
    <row r="1" spans="1:6" ht="14">
      <c r="A1" s="1018" t="s">
        <v>3922</v>
      </c>
      <c r="B1" s="1019" t="s">
        <v>235</v>
      </c>
    </row>
    <row r="2" spans="1:6" ht="14">
      <c r="A2" s="1018" t="s">
        <v>1464</v>
      </c>
      <c r="B2" s="1019"/>
    </row>
    <row r="3" spans="1:6">
      <c r="A3" s="1018" t="s">
        <v>197</v>
      </c>
      <c r="B3" s="1023"/>
    </row>
    <row r="4" spans="1:6" ht="18">
      <c r="A4" s="1024"/>
      <c r="B4" s="1025" t="s">
        <v>3976</v>
      </c>
      <c r="C4" s="1028"/>
      <c r="D4" s="1028"/>
      <c r="E4" s="1028"/>
      <c r="F4" s="1028"/>
    </row>
    <row r="5" spans="1:6" ht="18">
      <c r="A5" s="1024"/>
      <c r="B5" s="1025" t="s">
        <v>1899</v>
      </c>
      <c r="C5" s="1028"/>
      <c r="D5" s="1028"/>
      <c r="E5" s="1028"/>
      <c r="F5" s="1028"/>
    </row>
    <row r="6" spans="1:6" s="1029" customFormat="1" ht="5.25" customHeight="1">
      <c r="C6" s="1030"/>
    </row>
    <row r="7" spans="1:6" s="1037" customFormat="1" ht="13.5" customHeight="1">
      <c r="A7" s="1031" t="s">
        <v>3924</v>
      </c>
      <c r="B7" s="1032" t="s">
        <v>2818</v>
      </c>
      <c r="C7" s="1034" t="s">
        <v>38</v>
      </c>
      <c r="D7" s="1034" t="s">
        <v>3925</v>
      </c>
      <c r="E7" s="1035" t="s">
        <v>3926</v>
      </c>
      <c r="F7" s="1036"/>
    </row>
    <row r="8" spans="1:6" s="1037" customFormat="1" ht="23.25" customHeight="1">
      <c r="A8" s="1038"/>
      <c r="B8" s="1039"/>
      <c r="C8" s="1038"/>
      <c r="D8" s="1038"/>
      <c r="E8" s="1042" t="s">
        <v>1930</v>
      </c>
      <c r="F8" s="1042" t="s">
        <v>1919</v>
      </c>
    </row>
    <row r="9" spans="1:6" s="1037" customFormat="1" ht="13.5" customHeight="1">
      <c r="A9" s="1043" t="s">
        <v>3927</v>
      </c>
      <c r="B9" s="1044" t="s">
        <v>3977</v>
      </c>
      <c r="C9" s="1045"/>
      <c r="D9" s="1046"/>
    </row>
    <row r="10" spans="1:6" s="1037" customFormat="1" ht="13.5" customHeight="1">
      <c r="A10" s="1047" t="s">
        <v>3929</v>
      </c>
      <c r="B10" s="1131" t="s">
        <v>3978</v>
      </c>
      <c r="C10" s="1132" t="s">
        <v>62</v>
      </c>
      <c r="D10" s="1133">
        <v>16</v>
      </c>
      <c r="E10" s="1134"/>
      <c r="F10" s="1135">
        <f>E10*D10</f>
        <v>0</v>
      </c>
    </row>
    <row r="11" spans="1:6" s="1037" customFormat="1" ht="13.5" customHeight="1">
      <c r="A11" s="1047" t="s">
        <v>3931</v>
      </c>
      <c r="B11" s="1136" t="s">
        <v>3979</v>
      </c>
      <c r="C11" s="1132" t="s">
        <v>62</v>
      </c>
      <c r="D11" s="1133">
        <f>D10</f>
        <v>16</v>
      </c>
      <c r="E11" s="1134"/>
      <c r="F11" s="1135">
        <f t="shared" ref="F11:F25" si="0">E11*D11</f>
        <v>0</v>
      </c>
    </row>
    <row r="12" spans="1:6" s="1053" customFormat="1" ht="13.5" customHeight="1">
      <c r="A12" s="1047" t="s">
        <v>3933</v>
      </c>
      <c r="B12" s="1136" t="s">
        <v>3980</v>
      </c>
      <c r="C12" s="1132" t="s">
        <v>62</v>
      </c>
      <c r="D12" s="1133">
        <v>3</v>
      </c>
      <c r="E12" s="1134"/>
      <c r="F12" s="1135">
        <f t="shared" si="0"/>
        <v>0</v>
      </c>
    </row>
    <row r="13" spans="1:6" s="1053" customFormat="1" ht="13.5" customHeight="1">
      <c r="A13" s="1047" t="s">
        <v>3935</v>
      </c>
      <c r="B13" s="1136" t="s">
        <v>3981</v>
      </c>
      <c r="C13" s="1132" t="s">
        <v>62</v>
      </c>
      <c r="D13" s="1133">
        <v>16</v>
      </c>
      <c r="E13" s="1134"/>
      <c r="F13" s="1135">
        <f t="shared" si="0"/>
        <v>0</v>
      </c>
    </row>
    <row r="14" spans="1:6" s="1053" customFormat="1" ht="13.5" customHeight="1">
      <c r="A14" s="1047" t="s">
        <v>3939</v>
      </c>
      <c r="B14" s="1131" t="s">
        <v>3982</v>
      </c>
      <c r="C14" s="1132" t="s">
        <v>62</v>
      </c>
      <c r="D14" s="1133">
        <v>1</v>
      </c>
      <c r="E14" s="1134"/>
      <c r="F14" s="1135">
        <f t="shared" si="0"/>
        <v>0</v>
      </c>
    </row>
    <row r="15" spans="1:6" s="1053" customFormat="1" ht="13.5" customHeight="1">
      <c r="A15" s="1047" t="s">
        <v>3941</v>
      </c>
      <c r="B15" s="1136" t="s">
        <v>3983</v>
      </c>
      <c r="C15" s="1132" t="s">
        <v>62</v>
      </c>
      <c r="D15" s="1133">
        <v>2</v>
      </c>
      <c r="E15" s="1134"/>
      <c r="F15" s="1135">
        <f t="shared" si="0"/>
        <v>0</v>
      </c>
    </row>
    <row r="16" spans="1:6" s="1053" customFormat="1" ht="13.5" customHeight="1">
      <c r="A16" s="1047" t="s">
        <v>3943</v>
      </c>
      <c r="B16" s="1136" t="s">
        <v>3984</v>
      </c>
      <c r="C16" s="1132" t="s">
        <v>62</v>
      </c>
      <c r="D16" s="1133">
        <v>1</v>
      </c>
      <c r="E16" s="1134"/>
      <c r="F16" s="1135">
        <f t="shared" si="0"/>
        <v>0</v>
      </c>
    </row>
    <row r="17" spans="1:6" s="1053" customFormat="1" ht="13.5" customHeight="1">
      <c r="A17" s="1047" t="s">
        <v>3945</v>
      </c>
      <c r="B17" s="1136" t="s">
        <v>3985</v>
      </c>
      <c r="C17" s="1132" t="s">
        <v>62</v>
      </c>
      <c r="D17" s="1133">
        <v>1</v>
      </c>
      <c r="E17" s="1134"/>
      <c r="F17" s="1135">
        <f t="shared" si="0"/>
        <v>0</v>
      </c>
    </row>
    <row r="18" spans="1:6" s="1053" customFormat="1" ht="13.5" customHeight="1">
      <c r="A18" s="1047" t="s">
        <v>3947</v>
      </c>
      <c r="B18" s="1136" t="s">
        <v>3986</v>
      </c>
      <c r="C18" s="1132" t="s">
        <v>62</v>
      </c>
      <c r="D18" s="1133">
        <v>1</v>
      </c>
      <c r="E18" s="1134"/>
      <c r="F18" s="1135">
        <f t="shared" si="0"/>
        <v>0</v>
      </c>
    </row>
    <row r="19" spans="1:6" s="1053" customFormat="1" ht="13.5" customHeight="1">
      <c r="A19" s="1047" t="s">
        <v>3987</v>
      </c>
      <c r="B19" s="1136" t="s">
        <v>3988</v>
      </c>
      <c r="C19" s="1132" t="s">
        <v>62</v>
      </c>
      <c r="D19" s="1133">
        <v>1</v>
      </c>
      <c r="E19" s="1134"/>
      <c r="F19" s="1135">
        <f t="shared" si="0"/>
        <v>0</v>
      </c>
    </row>
    <row r="20" spans="1:6" s="1053" customFormat="1" ht="13.5" customHeight="1">
      <c r="A20" s="1047" t="s">
        <v>3989</v>
      </c>
      <c r="B20" s="1136" t="s">
        <v>3990</v>
      </c>
      <c r="C20" s="1132" t="s">
        <v>62</v>
      </c>
      <c r="D20" s="1133">
        <v>2</v>
      </c>
      <c r="E20" s="1134"/>
      <c r="F20" s="1135">
        <f t="shared" si="0"/>
        <v>0</v>
      </c>
    </row>
    <row r="21" spans="1:6" s="1053" customFormat="1" ht="13.5" customHeight="1">
      <c r="A21" s="1047" t="s">
        <v>3991</v>
      </c>
      <c r="B21" s="1136" t="s">
        <v>3992</v>
      </c>
      <c r="C21" s="1132" t="s">
        <v>62</v>
      </c>
      <c r="D21" s="1133">
        <v>1</v>
      </c>
      <c r="E21" s="1134"/>
      <c r="F21" s="1135">
        <f t="shared" si="0"/>
        <v>0</v>
      </c>
    </row>
    <row r="22" spans="1:6" s="1053" customFormat="1" ht="13.5" customHeight="1">
      <c r="A22" s="1047" t="s">
        <v>3993</v>
      </c>
      <c r="B22" s="1136" t="s">
        <v>3994</v>
      </c>
      <c r="C22" s="1132" t="s">
        <v>62</v>
      </c>
      <c r="D22" s="1133">
        <v>1</v>
      </c>
      <c r="E22" s="1134"/>
      <c r="F22" s="1135">
        <f t="shared" si="0"/>
        <v>0</v>
      </c>
    </row>
    <row r="23" spans="1:6" s="1053" customFormat="1" ht="13.5" customHeight="1">
      <c r="A23" s="1047" t="s">
        <v>3995</v>
      </c>
      <c r="B23" s="1136" t="s">
        <v>3996</v>
      </c>
      <c r="C23" s="1132" t="s">
        <v>3956</v>
      </c>
      <c r="D23" s="1133">
        <v>1</v>
      </c>
      <c r="E23" s="1134"/>
      <c r="F23" s="1135">
        <f t="shared" si="0"/>
        <v>0</v>
      </c>
    </row>
    <row r="24" spans="1:6" s="1053" customFormat="1" ht="13.5" customHeight="1">
      <c r="A24" s="1047" t="s">
        <v>3997</v>
      </c>
      <c r="B24" s="1136" t="s">
        <v>3998</v>
      </c>
      <c r="C24" s="1132" t="s">
        <v>62</v>
      </c>
      <c r="D24" s="1133">
        <v>1</v>
      </c>
      <c r="E24" s="1134"/>
      <c r="F24" s="1135">
        <f t="shared" si="0"/>
        <v>0</v>
      </c>
    </row>
    <row r="25" spans="1:6" s="1053" customFormat="1" ht="13.5" customHeight="1">
      <c r="A25" s="1047" t="s">
        <v>3999</v>
      </c>
      <c r="B25" s="1136" t="s">
        <v>4000</v>
      </c>
      <c r="C25" s="1132" t="s">
        <v>3956</v>
      </c>
      <c r="D25" s="1133">
        <v>1</v>
      </c>
      <c r="E25" s="1134"/>
      <c r="F25" s="1135">
        <f t="shared" si="0"/>
        <v>0</v>
      </c>
    </row>
    <row r="26" spans="1:6" s="1053" customFormat="1" ht="13.5" customHeight="1">
      <c r="A26" s="1057"/>
      <c r="B26" s="1058"/>
      <c r="C26" s="1059"/>
      <c r="D26" s="1059"/>
      <c r="E26" s="1060"/>
      <c r="F26" s="1061">
        <f>SUM(F10:F25)</f>
        <v>0</v>
      </c>
    </row>
    <row r="27" spans="1:6" ht="13.5" customHeight="1">
      <c r="A27" s="1062" t="s">
        <v>3949</v>
      </c>
      <c r="B27" s="1063" t="s">
        <v>3950</v>
      </c>
      <c r="F27" s="1137"/>
    </row>
    <row r="28" spans="1:6" ht="13.5" customHeight="1">
      <c r="A28" s="1064" t="s">
        <v>3929</v>
      </c>
      <c r="B28" s="1067" t="s">
        <v>3722</v>
      </c>
      <c r="C28" s="1047" t="s">
        <v>61</v>
      </c>
      <c r="D28" s="1065">
        <v>1550</v>
      </c>
      <c r="E28" s="1066"/>
      <c r="F28" s="1066">
        <f>E28*D28</f>
        <v>0</v>
      </c>
    </row>
    <row r="29" spans="1:6" ht="13.5" customHeight="1">
      <c r="A29" s="1064" t="s">
        <v>3931</v>
      </c>
      <c r="B29" s="1067" t="s">
        <v>3953</v>
      </c>
      <c r="C29" s="1047" t="s">
        <v>62</v>
      </c>
      <c r="D29" s="1065">
        <v>3</v>
      </c>
      <c r="E29" s="1066"/>
      <c r="F29" s="1066">
        <f>E29*D29</f>
        <v>0</v>
      </c>
    </row>
    <row r="30" spans="1:6" ht="13.5" customHeight="1">
      <c r="A30" s="1064" t="s">
        <v>3933</v>
      </c>
      <c r="B30" s="1067" t="s">
        <v>3955</v>
      </c>
      <c r="C30" s="1047" t="s">
        <v>3956</v>
      </c>
      <c r="D30" s="1065">
        <v>1</v>
      </c>
      <c r="E30" s="1066"/>
      <c r="F30" s="1066">
        <f>E30*D30</f>
        <v>0</v>
      </c>
    </row>
    <row r="31" spans="1:6" ht="13.5" customHeight="1">
      <c r="A31" s="1057" t="s">
        <v>3957</v>
      </c>
      <c r="B31" s="1069"/>
      <c r="C31" s="1071"/>
      <c r="D31" s="1072"/>
      <c r="E31" s="1073"/>
      <c r="F31" s="1074">
        <f>SUM(F28:F30)</f>
        <v>0</v>
      </c>
    </row>
    <row r="32" spans="1:6" ht="13.5" customHeight="1">
      <c r="A32" s="1062" t="s">
        <v>3958</v>
      </c>
      <c r="B32" s="1075" t="s">
        <v>3959</v>
      </c>
      <c r="C32" s="1076"/>
      <c r="D32" s="1077"/>
      <c r="E32" s="1078"/>
      <c r="F32" s="1138"/>
    </row>
    <row r="33" spans="1:6" ht="13.5" customHeight="1">
      <c r="A33" s="1064" t="s">
        <v>3929</v>
      </c>
      <c r="B33" s="1079" t="s">
        <v>3747</v>
      </c>
      <c r="C33" s="1082" t="s">
        <v>3956</v>
      </c>
      <c r="D33" s="1065">
        <v>2</v>
      </c>
      <c r="E33" s="1083"/>
      <c r="F33" s="1139">
        <f t="shared" ref="F33:F39" si="1">E33*D33</f>
        <v>0</v>
      </c>
    </row>
    <row r="34" spans="1:6" ht="13.5" customHeight="1">
      <c r="A34" s="1064" t="s">
        <v>3931</v>
      </c>
      <c r="B34" s="1084" t="s">
        <v>3960</v>
      </c>
      <c r="C34" s="1082" t="s">
        <v>3956</v>
      </c>
      <c r="D34" s="1065">
        <v>1</v>
      </c>
      <c r="E34" s="1083"/>
      <c r="F34" s="1139">
        <f t="shared" si="1"/>
        <v>0</v>
      </c>
    </row>
    <row r="35" spans="1:6" ht="13.5" customHeight="1">
      <c r="A35" s="1064" t="s">
        <v>3933</v>
      </c>
      <c r="B35" s="1085" t="s">
        <v>3748</v>
      </c>
      <c r="C35" s="1082" t="s">
        <v>3956</v>
      </c>
      <c r="D35" s="1065">
        <v>1</v>
      </c>
      <c r="E35" s="1083"/>
      <c r="F35" s="1139">
        <f t="shared" si="1"/>
        <v>0</v>
      </c>
    </row>
    <row r="36" spans="1:6" ht="13.5" customHeight="1">
      <c r="A36" s="1064" t="s">
        <v>3935</v>
      </c>
      <c r="B36" s="1079" t="s">
        <v>3961</v>
      </c>
      <c r="C36" s="1082" t="s">
        <v>1870</v>
      </c>
      <c r="D36" s="1065">
        <v>2</v>
      </c>
      <c r="E36" s="1083"/>
      <c r="F36" s="1139">
        <f t="shared" si="1"/>
        <v>0</v>
      </c>
    </row>
    <row r="37" spans="1:6" ht="13.5" customHeight="1">
      <c r="A37" s="1064" t="s">
        <v>3937</v>
      </c>
      <c r="B37" s="1085" t="s">
        <v>3750</v>
      </c>
      <c r="C37" s="1082" t="s">
        <v>3956</v>
      </c>
      <c r="D37" s="1065">
        <v>1</v>
      </c>
      <c r="E37" s="1083"/>
      <c r="F37" s="1139">
        <f t="shared" si="1"/>
        <v>0</v>
      </c>
    </row>
    <row r="38" spans="1:6" ht="13.5" customHeight="1">
      <c r="A38" s="1064" t="s">
        <v>3939</v>
      </c>
      <c r="B38" s="1084" t="s">
        <v>3962</v>
      </c>
      <c r="C38" s="1082" t="s">
        <v>3956</v>
      </c>
      <c r="D38" s="1065">
        <v>1</v>
      </c>
      <c r="E38" s="1083"/>
      <c r="F38" s="1139">
        <f t="shared" si="1"/>
        <v>0</v>
      </c>
    </row>
    <row r="39" spans="1:6" ht="13.5" customHeight="1">
      <c r="A39" s="1064" t="s">
        <v>3941</v>
      </c>
      <c r="B39" s="1088" t="s">
        <v>3744</v>
      </c>
      <c r="C39" s="1091" t="s">
        <v>1870</v>
      </c>
      <c r="D39" s="1092">
        <v>2</v>
      </c>
      <c r="E39" s="1093"/>
      <c r="F39" s="1140">
        <f t="shared" si="1"/>
        <v>0</v>
      </c>
    </row>
    <row r="40" spans="1:6" ht="13.5" customHeight="1">
      <c r="A40" s="1094" t="s">
        <v>3957</v>
      </c>
      <c r="B40" s="1069"/>
      <c r="C40" s="1071"/>
      <c r="D40" s="1072"/>
      <c r="E40" s="1073"/>
      <c r="F40" s="1141">
        <f>SUM(F33:F39)</f>
        <v>0</v>
      </c>
    </row>
    <row r="41" spans="1:6" ht="12" customHeight="1">
      <c r="A41" s="1095"/>
      <c r="B41" s="1096"/>
      <c r="C41" s="1098"/>
      <c r="D41" s="1096"/>
      <c r="E41" s="1095"/>
      <c r="F41" s="1095"/>
    </row>
    <row r="42" spans="1:6">
      <c r="A42" s="1099" t="s">
        <v>3963</v>
      </c>
      <c r="B42" s="1100"/>
      <c r="C42" s="1101"/>
      <c r="D42" s="1102"/>
      <c r="E42" s="1103" t="s">
        <v>3964</v>
      </c>
      <c r="F42" s="1103" t="s">
        <v>3965</v>
      </c>
    </row>
    <row r="43" spans="1:6">
      <c r="A43" s="1104"/>
      <c r="B43" s="1105"/>
      <c r="C43" s="1106"/>
      <c r="D43" s="1107"/>
      <c r="E43" s="1108" t="s">
        <v>1473</v>
      </c>
      <c r="F43" s="1108" t="s">
        <v>2</v>
      </c>
    </row>
    <row r="44" spans="1:6">
      <c r="A44" s="1109" t="s">
        <v>3927</v>
      </c>
      <c r="B44" s="1110" t="s">
        <v>3966</v>
      </c>
      <c r="C44" s="1112"/>
      <c r="D44" s="1113"/>
      <c r="E44" s="1114">
        <f>F26</f>
        <v>0</v>
      </c>
      <c r="F44" s="1880">
        <v>0.2</v>
      </c>
    </row>
    <row r="45" spans="1:6">
      <c r="A45" s="1115"/>
      <c r="B45" s="1116" t="s">
        <v>3967</v>
      </c>
      <c r="C45" s="1118"/>
      <c r="D45" s="1119"/>
      <c r="E45" s="1120"/>
      <c r="F45" s="1881"/>
    </row>
    <row r="46" spans="1:6">
      <c r="A46" s="1115" t="s">
        <v>3968</v>
      </c>
      <c r="B46" s="1121" t="s">
        <v>3969</v>
      </c>
      <c r="C46" s="1118"/>
      <c r="D46" s="1119"/>
      <c r="E46" s="1120">
        <f>F31</f>
        <v>0</v>
      </c>
      <c r="F46" s="1881"/>
    </row>
    <row r="47" spans="1:6">
      <c r="A47" s="1115"/>
      <c r="B47" s="1121" t="s">
        <v>3970</v>
      </c>
      <c r="C47" s="1118"/>
      <c r="D47" s="1119"/>
      <c r="E47" s="1120"/>
      <c r="F47" s="1881"/>
    </row>
    <row r="48" spans="1:6">
      <c r="A48" s="1115" t="s">
        <v>3971</v>
      </c>
      <c r="B48" s="1116" t="s">
        <v>3972</v>
      </c>
      <c r="C48" s="1118"/>
      <c r="D48" s="1119"/>
      <c r="E48" s="1120">
        <f>F40</f>
        <v>0</v>
      </c>
      <c r="F48" s="1881"/>
    </row>
    <row r="49" spans="1:6">
      <c r="A49" s="1123" t="s">
        <v>3973</v>
      </c>
      <c r="B49" s="1124" t="s">
        <v>4001</v>
      </c>
      <c r="C49" s="1126"/>
      <c r="D49" s="1127"/>
      <c r="E49" s="1066"/>
      <c r="F49" s="1882"/>
    </row>
    <row r="50" spans="1:6">
      <c r="A50" s="1094" t="s">
        <v>3975</v>
      </c>
      <c r="B50" s="1069"/>
      <c r="C50" s="1128"/>
      <c r="D50" s="1129"/>
      <c r="E50" s="1130">
        <f>ROUND(SUM(E44:E49),0)</f>
        <v>0</v>
      </c>
      <c r="F50" s="1074"/>
    </row>
  </sheetData>
  <mergeCells count="1">
    <mergeCell ref="F44:F49"/>
  </mergeCells>
  <conditionalFormatting sqref="B10:B25">
    <cfRule type="cellIs" priority="1" stopIfTrue="1" operator="equal">
      <formula>0</formula>
    </cfRule>
  </conditionalFormatting>
  <pageMargins left="0.26" right="0.16" top="0.72" bottom="1.06" header="0.24" footer="0.18"/>
  <pageSetup paperSize="9" scale="96" orientation="portrait" r:id="rId1"/>
  <headerFooter alignWithMargins="0">
    <oddFooter>&amp;R&amp;F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BDA58-84B0-4E22-95B3-37AA82220471}">
  <dimension ref="A1:AMJ45"/>
  <sheetViews>
    <sheetView view="pageBreakPreview" zoomScale="70" zoomScaleNormal="90" zoomScaleSheetLayoutView="70" workbookViewId="0">
      <selection activeCell="E55" sqref="E55"/>
    </sheetView>
  </sheetViews>
  <sheetFormatPr defaultColWidth="8.81640625" defaultRowHeight="14.5"/>
  <cols>
    <col min="1" max="1" width="14.453125" style="1496" customWidth="1"/>
    <col min="2" max="2" width="42.26953125" style="1496" customWidth="1"/>
    <col min="3" max="3" width="16.81640625" style="1496" customWidth="1"/>
    <col min="4" max="4" width="40.7265625" style="1496" customWidth="1"/>
    <col min="5" max="5" width="26.54296875" style="1496" customWidth="1"/>
    <col min="6" max="6" width="23.54296875" style="1496" customWidth="1"/>
    <col min="7" max="7" width="21.26953125" style="1496" customWidth="1"/>
    <col min="8" max="8" width="5.26953125" style="1496" customWidth="1"/>
    <col min="9" max="9" width="21.7265625" style="1496" customWidth="1"/>
    <col min="10" max="10" width="9.81640625" style="1496" customWidth="1"/>
    <col min="11" max="64" width="8.81640625" style="1496" customWidth="1"/>
    <col min="65" max="1024" width="11.81640625" style="1496" customWidth="1"/>
    <col min="1025" max="1025" width="8.81640625" style="1537" customWidth="1"/>
    <col min="1026" max="16384" width="8.81640625" style="1537"/>
  </cols>
  <sheetData>
    <row r="1" spans="1:9">
      <c r="A1" s="1494" t="s">
        <v>5189</v>
      </c>
      <c r="B1" s="1884" t="s">
        <v>1461</v>
      </c>
      <c r="C1" s="1884"/>
      <c r="D1" s="1884"/>
      <c r="E1" s="1884"/>
      <c r="F1" s="1884"/>
      <c r="G1" s="1884"/>
      <c r="H1" s="1884"/>
      <c r="I1" s="1495"/>
    </row>
    <row r="2" spans="1:9" ht="13.9" customHeight="1">
      <c r="A2" s="1497" t="s">
        <v>0</v>
      </c>
      <c r="B2" s="1885" t="s">
        <v>5190</v>
      </c>
      <c r="C2" s="1885"/>
      <c r="D2" s="1885"/>
      <c r="E2" s="1885"/>
      <c r="F2" s="1885"/>
      <c r="G2" s="1885"/>
      <c r="H2" s="1885"/>
      <c r="I2" s="1498"/>
    </row>
    <row r="3" spans="1:9" ht="15" customHeight="1">
      <c r="A3" s="1497" t="s">
        <v>1464</v>
      </c>
      <c r="B3" s="1885" t="s">
        <v>552</v>
      </c>
      <c r="C3" s="1885"/>
      <c r="D3" s="1885"/>
      <c r="E3" s="1885"/>
      <c r="F3" s="1885"/>
      <c r="G3" s="1885"/>
      <c r="H3" s="1885"/>
      <c r="I3" s="1499"/>
    </row>
    <row r="4" spans="1:9">
      <c r="A4" s="1497" t="s">
        <v>5191</v>
      </c>
      <c r="B4" s="1885" t="s">
        <v>5192</v>
      </c>
      <c r="C4" s="1885"/>
      <c r="D4" s="1885"/>
      <c r="E4" s="1885"/>
      <c r="F4" s="1885"/>
      <c r="G4" s="1885"/>
      <c r="H4" s="1885"/>
      <c r="I4" s="1500"/>
    </row>
    <row r="5" spans="1:9">
      <c r="A5" s="1501" t="s">
        <v>5193</v>
      </c>
      <c r="B5" s="1886" t="s">
        <v>5194</v>
      </c>
      <c r="C5" s="1886"/>
      <c r="D5" s="1886"/>
      <c r="E5" s="1886"/>
      <c r="F5" s="1886"/>
      <c r="G5" s="1886"/>
      <c r="H5" s="1886"/>
      <c r="I5" s="1502"/>
    </row>
    <row r="6" spans="1:9">
      <c r="B6" s="1887"/>
      <c r="C6" s="1887"/>
      <c r="D6" s="1887"/>
      <c r="E6" s="1887"/>
      <c r="F6" s="1887"/>
      <c r="G6" s="1887"/>
      <c r="H6" s="1887"/>
    </row>
    <row r="7" spans="1:9" s="1503" customFormat="1" ht="23">
      <c r="B7" s="1883" t="s">
        <v>5195</v>
      </c>
      <c r="C7" s="1883"/>
      <c r="D7" s="1883"/>
      <c r="E7" s="1883"/>
      <c r="F7" s="1883"/>
      <c r="G7" s="1883"/>
    </row>
    <row r="8" spans="1:9" s="1503" customFormat="1" ht="15.5"/>
    <row r="9" spans="1:9" s="1503" customFormat="1" ht="18">
      <c r="B9" s="1504"/>
      <c r="C9" s="1505"/>
      <c r="D9" s="1506"/>
      <c r="E9" s="1507" t="s">
        <v>5196</v>
      </c>
      <c r="F9" s="1508" t="s">
        <v>5197</v>
      </c>
      <c r="G9" s="1508" t="s">
        <v>1919</v>
      </c>
    </row>
    <row r="10" spans="1:9" s="1503" customFormat="1" ht="18">
      <c r="B10" s="1509"/>
      <c r="C10" s="1510"/>
      <c r="D10" s="1511"/>
      <c r="E10" s="1512" t="s">
        <v>5198</v>
      </c>
      <c r="F10" s="1513" t="s">
        <v>5198</v>
      </c>
      <c r="G10" s="1513" t="s">
        <v>5198</v>
      </c>
    </row>
    <row r="11" spans="1:9" s="1503" customFormat="1" ht="17.5">
      <c r="B11" s="1514"/>
      <c r="C11" s="1515"/>
      <c r="D11" s="1516"/>
      <c r="E11" s="1516"/>
      <c r="F11" s="1517"/>
      <c r="G11" s="1517"/>
    </row>
    <row r="12" spans="1:9" s="1503" customFormat="1" ht="18">
      <c r="B12" s="1518" t="s">
        <v>1861</v>
      </c>
      <c r="C12" s="1519"/>
      <c r="D12" s="1520"/>
      <c r="E12" s="1521">
        <f>'PS3 Stavebné_úpravy'!J41</f>
        <v>0</v>
      </c>
      <c r="F12" s="1522">
        <f>'PS3 Stavebné_úpravy'!K41</f>
        <v>0</v>
      </c>
      <c r="G12" s="1523">
        <f>F12+E12</f>
        <v>0</v>
      </c>
    </row>
    <row r="13" spans="1:9" s="1503" customFormat="1" ht="18">
      <c r="B13" s="1518"/>
      <c r="C13" s="1519"/>
      <c r="D13" s="1520"/>
      <c r="E13" s="1521"/>
      <c r="F13" s="1522"/>
      <c r="G13" s="1523"/>
    </row>
    <row r="14" spans="1:9" s="1503" customFormat="1" ht="18">
      <c r="B14" s="1518" t="s">
        <v>5199</v>
      </c>
      <c r="C14" s="1519"/>
      <c r="D14" s="1520"/>
      <c r="E14" s="1521">
        <f>'PS3 Chladiace_stroje'!J311</f>
        <v>0</v>
      </c>
      <c r="F14" s="1522">
        <f>'PS3 Chladiace_stroje'!K311</f>
        <v>0</v>
      </c>
      <c r="G14" s="1523">
        <f>F14+E14</f>
        <v>0</v>
      </c>
    </row>
    <row r="15" spans="1:9" s="1503" customFormat="1" ht="18">
      <c r="B15" s="1518"/>
      <c r="C15" s="1519"/>
      <c r="D15" s="1520"/>
      <c r="E15" s="1521"/>
      <c r="F15" s="1522"/>
      <c r="G15" s="1523"/>
    </row>
    <row r="16" spans="1:9" s="1503" customFormat="1" ht="18">
      <c r="B16" s="1518" t="s">
        <v>5200</v>
      </c>
      <c r="C16" s="1519"/>
      <c r="D16" s="1520"/>
      <c r="E16" s="1521">
        <f>'PS3 Obehové_čerpadlá'!J312</f>
        <v>0</v>
      </c>
      <c r="F16" s="1522">
        <f>'PS3 Obehové_čerpadlá'!K312</f>
        <v>0</v>
      </c>
      <c r="G16" s="1523">
        <f>F16+E16</f>
        <v>0</v>
      </c>
    </row>
    <row r="17" spans="2:9" s="1503" customFormat="1" ht="18">
      <c r="B17" s="1518"/>
      <c r="C17" s="1519"/>
      <c r="D17" s="1520"/>
      <c r="E17" s="1521"/>
      <c r="F17" s="1522"/>
      <c r="G17" s="1523"/>
    </row>
    <row r="18" spans="2:9" s="1503" customFormat="1" ht="18">
      <c r="B18" s="1518" t="s">
        <v>5201</v>
      </c>
      <c r="C18" s="1519"/>
      <c r="D18" s="1520"/>
      <c r="E18" s="1521">
        <f>'PS3 Nádoby_a_výmenníky'!J215</f>
        <v>0</v>
      </c>
      <c r="F18" s="1522">
        <f>'PS3 Nádoby_a_výmenníky'!K215</f>
        <v>0</v>
      </c>
      <c r="G18" s="1523">
        <f>F18+E18</f>
        <v>0</v>
      </c>
      <c r="I18" s="1524"/>
    </row>
    <row r="19" spans="2:9" s="1503" customFormat="1" ht="18">
      <c r="B19" s="1518"/>
      <c r="C19" s="1519"/>
      <c r="D19" s="1520"/>
      <c r="E19" s="1521"/>
      <c r="F19" s="1522"/>
      <c r="G19" s="1523"/>
    </row>
    <row r="20" spans="2:9" s="1503" customFormat="1" ht="18">
      <c r="B20" s="1518" t="s">
        <v>5202</v>
      </c>
      <c r="C20" s="1519"/>
      <c r="D20" s="1520"/>
      <c r="E20" s="1521">
        <f>'PS3 Technol_upravne_vody_pre_vý'!J196</f>
        <v>0</v>
      </c>
      <c r="F20" s="1522">
        <f>'PS3 Technol_upravne_vody_pre_vý'!K196</f>
        <v>0</v>
      </c>
      <c r="G20" s="1523">
        <f>F20+E20</f>
        <v>0</v>
      </c>
    </row>
    <row r="21" spans="2:9" s="1503" customFormat="1" ht="18">
      <c r="B21" s="1518"/>
      <c r="C21" s="1519"/>
      <c r="D21" s="1520"/>
      <c r="E21" s="1521"/>
      <c r="F21" s="1522"/>
      <c r="G21" s="1523"/>
    </row>
    <row r="22" spans="2:9" s="1503" customFormat="1" ht="18">
      <c r="B22" s="1518" t="s">
        <v>5203</v>
      </c>
      <c r="C22" s="1519"/>
      <c r="D22" s="1520"/>
      <c r="E22" s="1521">
        <f>'PS3 Potrubia_ĽADOVÁ_PLOCHA'!J111</f>
        <v>0</v>
      </c>
      <c r="F22" s="1522">
        <f>'PS3 Potrubia_ĽADOVÁ_PLOCHA'!K111</f>
        <v>0</v>
      </c>
      <c r="G22" s="1523">
        <f>F22+E22</f>
        <v>0</v>
      </c>
    </row>
    <row r="23" spans="2:9" s="1503" customFormat="1" ht="18">
      <c r="B23" s="1518"/>
      <c r="C23" s="1519"/>
      <c r="D23" s="1520"/>
      <c r="E23" s="1521"/>
      <c r="F23" s="1522"/>
      <c r="G23" s="1523"/>
    </row>
    <row r="24" spans="2:9" s="1503" customFormat="1" ht="18">
      <c r="B24" s="1518" t="s">
        <v>5204</v>
      </c>
      <c r="C24" s="1519"/>
      <c r="D24" s="1520"/>
      <c r="E24" s="1521">
        <f>'PS3 Armatúry_ĽADOVÁ_PLOCHA'!J85</f>
        <v>0</v>
      </c>
      <c r="F24" s="1522">
        <f>'PS3 Armatúry_ĽADOVÁ_PLOCHA'!K85</f>
        <v>0</v>
      </c>
      <c r="G24" s="1523">
        <f>F24+E24</f>
        <v>0</v>
      </c>
    </row>
    <row r="25" spans="2:9" s="1503" customFormat="1" ht="18">
      <c r="B25" s="1518"/>
      <c r="C25" s="1519"/>
      <c r="D25" s="1520"/>
      <c r="E25" s="1521"/>
      <c r="F25" s="1522"/>
      <c r="G25" s="1523"/>
    </row>
    <row r="26" spans="2:9" s="1503" customFormat="1" ht="18">
      <c r="B26" s="1518" t="s">
        <v>5205</v>
      </c>
      <c r="C26" s="1519"/>
      <c r="D26" s="1520"/>
      <c r="E26" s="1521">
        <f>'PS3 Potrubia_FC_aVZT'!J158</f>
        <v>0</v>
      </c>
      <c r="F26" s="1522">
        <f>'PS3 Potrubia_FC_aVZT'!K158</f>
        <v>0</v>
      </c>
      <c r="G26" s="1523">
        <f>F26+E26</f>
        <v>0</v>
      </c>
    </row>
    <row r="27" spans="2:9" s="1503" customFormat="1" ht="18">
      <c r="B27" s="1518"/>
      <c r="C27" s="1519"/>
      <c r="D27" s="1520"/>
      <c r="E27" s="1521"/>
      <c r="F27" s="1522"/>
      <c r="G27" s="1523"/>
    </row>
    <row r="28" spans="2:9" s="1503" customFormat="1" ht="18">
      <c r="B28" s="1518" t="s">
        <v>5206</v>
      </c>
      <c r="C28" s="1519"/>
      <c r="D28" s="1520"/>
      <c r="E28" s="1521">
        <f>'PS3 Armatúry_FC_a_VZT'!J130</f>
        <v>0</v>
      </c>
      <c r="F28" s="1522">
        <f>'PS3 Armatúry_FC_a_VZT'!K130</f>
        <v>0</v>
      </c>
      <c r="G28" s="1523">
        <f>F28+E28</f>
        <v>0</v>
      </c>
    </row>
    <row r="29" spans="2:9" s="1503" customFormat="1" ht="18">
      <c r="B29" s="1518"/>
      <c r="C29" s="1519"/>
      <c r="D29" s="1520"/>
      <c r="E29" s="1521"/>
      <c r="F29" s="1522"/>
      <c r="G29" s="1523"/>
    </row>
    <row r="30" spans="2:9" s="1503" customFormat="1" ht="18">
      <c r="B30" s="1518" t="s">
        <v>5207</v>
      </c>
      <c r="C30" s="1519"/>
      <c r="D30" s="1520"/>
      <c r="E30" s="1521">
        <f>'PS3 Potrubie_Okruh_chlad_vody'!J121</f>
        <v>0</v>
      </c>
      <c r="F30" s="1522">
        <f>'PS3 Potrubie_Okruh_chlad_vody'!K121</f>
        <v>0</v>
      </c>
      <c r="G30" s="1523">
        <f>F30+E30</f>
        <v>0</v>
      </c>
    </row>
    <row r="31" spans="2:9" s="1503" customFormat="1" ht="18">
      <c r="B31" s="1514"/>
      <c r="C31" s="1519"/>
      <c r="D31" s="1520"/>
      <c r="E31" s="1521"/>
      <c r="F31" s="1522"/>
      <c r="G31" s="1523"/>
    </row>
    <row r="32" spans="2:9" s="1503" customFormat="1" ht="18">
      <c r="B32" s="1518" t="s">
        <v>5208</v>
      </c>
      <c r="C32" s="1519"/>
      <c r="D32" s="1520"/>
      <c r="E32" s="1521">
        <f>'PS3 Armatúry_Okruh_chlad_vody,'!J111</f>
        <v>0</v>
      </c>
      <c r="F32" s="1522">
        <f>'PS3 Armatúry_Okruh_chlad_vody,'!K111</f>
        <v>0</v>
      </c>
      <c r="G32" s="1523">
        <f>F32+E32</f>
        <v>0</v>
      </c>
    </row>
    <row r="33" spans="2:10" s="1503" customFormat="1" ht="18">
      <c r="B33" s="1518"/>
      <c r="C33" s="1519"/>
      <c r="D33" s="1520"/>
      <c r="E33" s="1521"/>
      <c r="F33" s="1522"/>
      <c r="G33" s="1523"/>
    </row>
    <row r="34" spans="2:10" s="1503" customFormat="1" ht="18">
      <c r="B34" s="1518" t="s">
        <v>5209</v>
      </c>
      <c r="C34" s="1519"/>
      <c r="D34" s="1520"/>
      <c r="E34" s="1521">
        <f>'PS3 Oceľová_konštrukcia'!J111</f>
        <v>0</v>
      </c>
      <c r="F34" s="1522">
        <f>'PS3 Oceľová_konštrukcia'!K111</f>
        <v>0</v>
      </c>
      <c r="G34" s="1523">
        <f>F34+E34</f>
        <v>0</v>
      </c>
    </row>
    <row r="35" spans="2:10" s="1503" customFormat="1" ht="18">
      <c r="B35" s="1518"/>
      <c r="C35" s="1519"/>
      <c r="D35" s="1520"/>
      <c r="E35" s="1521"/>
      <c r="F35" s="1522"/>
      <c r="G35" s="1523"/>
    </row>
    <row r="36" spans="2:10" s="1503" customFormat="1" ht="18">
      <c r="B36" s="1518" t="s">
        <v>5210</v>
      </c>
      <c r="C36" s="1519"/>
      <c r="D36" s="1520"/>
      <c r="E36" s="1521">
        <f>'PS3 Ostatné'!J46</f>
        <v>0</v>
      </c>
      <c r="F36" s="1522">
        <f>'PS3 Ostatné'!K46</f>
        <v>0</v>
      </c>
      <c r="G36" s="1523">
        <f>F36+E36</f>
        <v>0</v>
      </c>
    </row>
    <row r="37" spans="2:10" s="1503" customFormat="1" ht="18">
      <c r="B37" s="1518"/>
      <c r="C37" s="1519"/>
      <c r="D37" s="1520"/>
      <c r="E37" s="1521"/>
      <c r="F37" s="1522"/>
      <c r="G37" s="1523"/>
    </row>
    <row r="38" spans="2:10" s="1503" customFormat="1" ht="18">
      <c r="B38" s="1518" t="s">
        <v>5211</v>
      </c>
      <c r="C38" s="1519"/>
      <c r="D38" s="1520"/>
      <c r="E38" s="1521">
        <f>'PS3 POV'!J33</f>
        <v>0</v>
      </c>
      <c r="F38" s="1522">
        <f>'PS3 POV'!K33</f>
        <v>0</v>
      </c>
      <c r="G38" s="1523">
        <f>F38+E38</f>
        <v>0</v>
      </c>
    </row>
    <row r="39" spans="2:10" s="1503" customFormat="1" ht="18">
      <c r="B39" s="1518"/>
      <c r="C39" s="1519"/>
      <c r="D39" s="1520"/>
      <c r="E39" s="1521"/>
      <c r="F39" s="1522"/>
      <c r="G39" s="1523"/>
    </row>
    <row r="40" spans="2:10" s="1503" customFormat="1" ht="18">
      <c r="B40" s="1518"/>
      <c r="C40" s="1519"/>
      <c r="D40" s="1520"/>
      <c r="E40" s="1525"/>
      <c r="F40" s="1526"/>
      <c r="G40" s="1527"/>
    </row>
    <row r="41" spans="2:10" s="1503" customFormat="1" ht="18">
      <c r="B41" s="1528" t="s">
        <v>5212</v>
      </c>
      <c r="C41" s="1529"/>
      <c r="D41" s="1530"/>
      <c r="E41" s="1531">
        <f>SUM(E11:E40)</f>
        <v>0</v>
      </c>
      <c r="F41" s="1532">
        <f>SUM(F11:F40)</f>
        <v>0</v>
      </c>
      <c r="G41" s="1533">
        <f>SUM(G11:G40)</f>
        <v>0</v>
      </c>
      <c r="I41" s="1534"/>
      <c r="J41" s="1524"/>
    </row>
    <row r="42" spans="2:10" s="1503" customFormat="1" ht="15.5">
      <c r="I42" s="1534"/>
    </row>
    <row r="43" spans="2:10" s="1503" customFormat="1" ht="15.5">
      <c r="I43" s="1534"/>
    </row>
    <row r="44" spans="2:10">
      <c r="I44" s="1535"/>
    </row>
    <row r="45" spans="2:10">
      <c r="G45" s="1536"/>
      <c r="I45" s="1536"/>
    </row>
  </sheetData>
  <mergeCells count="7">
    <mergeCell ref="B7:G7"/>
    <mergeCell ref="B1:H1"/>
    <mergeCell ref="B2:H2"/>
    <mergeCell ref="B3:H3"/>
    <mergeCell ref="B4:H4"/>
    <mergeCell ref="B5:H5"/>
    <mergeCell ref="B6:H6"/>
  </mergeCells>
  <printOptions horizontalCentered="1"/>
  <pageMargins left="0.19645669291338602" right="0.19645669291338602" top="0.59015748031496107" bottom="0.53228346456692921" header="0.19645669291338602" footer="0.19645669291338602"/>
  <pageSetup scale="63" fitToWidth="0" fitToHeight="0" orientation="landscape" r:id="rId1"/>
  <headerFooter alignWithMargins="0">
    <oddFooter>&amp;R&amp;P/&amp;N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7254-39F5-4222-8EE5-2BD30A199FE2}">
  <dimension ref="A1:AMJ288"/>
  <sheetViews>
    <sheetView view="pageBreakPreview" topLeftCell="B1" zoomScale="80" zoomScaleNormal="80" zoomScaleSheetLayoutView="80" workbookViewId="0">
      <selection activeCell="L3" sqref="L3"/>
    </sheetView>
  </sheetViews>
  <sheetFormatPr defaultColWidth="8.81640625" defaultRowHeight="14.5"/>
  <cols>
    <col min="1" max="1" width="13.54296875" style="1496" customWidth="1"/>
    <col min="2" max="2" width="9.453125" style="1496" customWidth="1"/>
    <col min="3" max="3" width="18.81640625" style="1496" customWidth="1"/>
    <col min="4" max="4" width="21" style="1496" customWidth="1"/>
    <col min="5" max="5" width="99.7265625" style="1496" customWidth="1"/>
    <col min="6" max="6" width="8.453125" style="1496" customWidth="1"/>
    <col min="7" max="7" width="11" style="1496" customWidth="1"/>
    <col min="8" max="11" width="14.7265625" style="1496" customWidth="1"/>
    <col min="12" max="12" width="26.26953125" style="1496" customWidth="1"/>
    <col min="13" max="64" width="8.81640625" style="1496"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row>
    <row r="2" spans="1:64" ht="16.899999999999999" customHeight="1">
      <c r="A2" s="1885" t="s">
        <v>0</v>
      </c>
      <c r="B2" s="1885"/>
      <c r="C2" s="1899" t="s">
        <v>5190</v>
      </c>
      <c r="D2" s="1899"/>
      <c r="E2" s="1899"/>
      <c r="F2" s="1899"/>
      <c r="G2" s="1899"/>
      <c r="H2" s="1899"/>
      <c r="I2" s="1899"/>
      <c r="J2" s="1896"/>
      <c r="K2" s="1896"/>
      <c r="L2" s="1896"/>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c r="AY2" s="1538"/>
      <c r="AZ2" s="1538"/>
      <c r="BA2" s="1538"/>
      <c r="BB2" s="1538"/>
      <c r="BC2" s="1538"/>
      <c r="BD2" s="1538"/>
      <c r="BE2" s="1538"/>
      <c r="BF2" s="1538"/>
      <c r="BG2" s="1538"/>
      <c r="BH2" s="1538"/>
      <c r="BI2" s="1538"/>
      <c r="BJ2" s="1538"/>
      <c r="BK2" s="1538"/>
      <c r="BL2" s="1538"/>
    </row>
    <row r="3" spans="1:64" ht="16.899999999999999" customHeight="1">
      <c r="A3" s="1885" t="s">
        <v>1464</v>
      </c>
      <c r="B3" s="1885"/>
      <c r="C3" s="1891" t="s">
        <v>552</v>
      </c>
      <c r="D3" s="1891"/>
      <c r="E3" s="1891"/>
      <c r="F3" s="1891"/>
      <c r="G3" s="1891"/>
      <c r="H3" s="1891"/>
      <c r="I3" s="1891"/>
      <c r="J3" s="1892" t="s">
        <v>5214</v>
      </c>
      <c r="K3" s="1892"/>
      <c r="L3" s="1539"/>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row>
    <row r="4" spans="1:64" ht="16.899999999999999" customHeight="1">
      <c r="A4" s="1885" t="s">
        <v>5191</v>
      </c>
      <c r="B4" s="1885"/>
      <c r="C4" s="1891" t="s">
        <v>5192</v>
      </c>
      <c r="D4" s="1891"/>
      <c r="E4" s="1891"/>
      <c r="F4" s="1891"/>
      <c r="G4" s="1891"/>
      <c r="H4" s="1891"/>
      <c r="I4" s="1891"/>
      <c r="J4" s="1896"/>
      <c r="K4" s="1896"/>
      <c r="L4" s="1896"/>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row>
    <row r="5" spans="1:64" ht="16.899999999999999" customHeight="1">
      <c r="A5" s="1885" t="s">
        <v>5193</v>
      </c>
      <c r="B5" s="1885"/>
      <c r="C5" s="1891" t="s">
        <v>5194</v>
      </c>
      <c r="D5" s="1891"/>
      <c r="E5" s="1891"/>
      <c r="F5" s="1891"/>
      <c r="G5" s="1891"/>
      <c r="H5" s="1891"/>
      <c r="I5" s="1891"/>
      <c r="J5" s="1892" t="s">
        <v>197</v>
      </c>
      <c r="K5" s="1892"/>
      <c r="L5" s="1540"/>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row>
    <row r="6" spans="1:64" ht="16.899999999999999" customHeight="1">
      <c r="A6" s="1893" t="s">
        <v>5215</v>
      </c>
      <c r="B6" s="1893"/>
      <c r="C6" s="1894" t="s">
        <v>1861</v>
      </c>
      <c r="D6" s="1894"/>
      <c r="E6" s="1894"/>
      <c r="F6" s="1894"/>
      <c r="G6" s="1894"/>
      <c r="H6" s="1894"/>
      <c r="I6" s="1894"/>
      <c r="J6" s="1895"/>
      <c r="K6" s="1895"/>
      <c r="L6" s="1895"/>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row>
    <row r="7" spans="1:64" ht="25.5" customHeight="1">
      <c r="A7" s="1541"/>
      <c r="B7" s="1888" t="s">
        <v>1922</v>
      </c>
      <c r="C7" s="1541" t="s">
        <v>5216</v>
      </c>
      <c r="D7" s="1541" t="s">
        <v>5217</v>
      </c>
      <c r="E7" s="1542"/>
      <c r="F7" s="1541"/>
      <c r="G7" s="1541"/>
      <c r="H7" s="1889" t="s">
        <v>5218</v>
      </c>
      <c r="I7" s="1889"/>
      <c r="J7" s="1889" t="s">
        <v>5219</v>
      </c>
      <c r="K7" s="1889"/>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49"/>
      <c r="F9" s="1548"/>
      <c r="G9" s="1550"/>
      <c r="H9" s="1551"/>
      <c r="I9" s="1551"/>
      <c r="J9" s="1552"/>
      <c r="K9" s="1552"/>
      <c r="L9" s="1552"/>
    </row>
    <row r="10" spans="1:64" ht="16.899999999999999" customHeight="1">
      <c r="A10" s="1500"/>
      <c r="B10" s="1547"/>
      <c r="C10" s="1548"/>
      <c r="D10" s="1549"/>
      <c r="E10" s="1553" t="s">
        <v>5225</v>
      </c>
      <c r="F10" s="1548" t="s">
        <v>62</v>
      </c>
      <c r="G10" s="1554">
        <v>26</v>
      </c>
      <c r="H10" s="1551"/>
      <c r="I10" s="1552"/>
      <c r="J10" s="1552">
        <f>H10*G10</f>
        <v>0</v>
      </c>
      <c r="K10" s="1552">
        <f>I10*G10</f>
        <v>0</v>
      </c>
      <c r="L10" s="1552">
        <f>K10+J10</f>
        <v>0</v>
      </c>
    </row>
    <row r="11" spans="1:64" ht="16.899999999999999" customHeight="1">
      <c r="A11" s="1553"/>
      <c r="B11" s="1553"/>
      <c r="C11" s="1553"/>
      <c r="D11" s="1553"/>
      <c r="E11" s="1547" t="s">
        <v>5226</v>
      </c>
      <c r="F11" s="1554"/>
      <c r="G11" s="1554"/>
      <c r="H11" s="1555"/>
      <c r="I11" s="1555"/>
      <c r="J11" s="1555"/>
      <c r="K11" s="1555"/>
      <c r="L11" s="1555"/>
    </row>
    <row r="12" spans="1:64" ht="16.899999999999999" customHeight="1">
      <c r="A12" s="1553"/>
      <c r="B12" s="1553"/>
      <c r="C12" s="1553"/>
      <c r="D12" s="1553"/>
      <c r="E12" s="1547" t="s">
        <v>5227</v>
      </c>
      <c r="F12" s="1554"/>
      <c r="G12" s="1554"/>
      <c r="H12" s="1555"/>
      <c r="I12" s="1555"/>
      <c r="J12" s="1555"/>
      <c r="K12" s="1555"/>
      <c r="L12" s="1555"/>
    </row>
    <row r="13" spans="1:64" ht="16.899999999999999" customHeight="1">
      <c r="A13" s="1553"/>
      <c r="B13" s="1553"/>
      <c r="C13" s="1553"/>
      <c r="D13" s="1553"/>
      <c r="E13" s="1547"/>
      <c r="F13" s="1554"/>
      <c r="G13" s="1554"/>
      <c r="H13" s="1555"/>
      <c r="I13" s="1555"/>
      <c r="J13" s="1555"/>
      <c r="K13" s="1555"/>
      <c r="L13" s="1555"/>
    </row>
    <row r="14" spans="1:64" ht="16.899999999999999" customHeight="1">
      <c r="A14" s="1500"/>
      <c r="B14" s="1547"/>
      <c r="C14" s="1548"/>
      <c r="D14" s="1549"/>
      <c r="E14" s="1556" t="s">
        <v>5228</v>
      </c>
      <c r="F14" s="1554" t="s">
        <v>62</v>
      </c>
      <c r="G14" s="1554">
        <v>26</v>
      </c>
      <c r="H14" s="1551"/>
      <c r="I14" s="1552"/>
      <c r="J14" s="1552">
        <f>H14*G14</f>
        <v>0</v>
      </c>
      <c r="K14" s="1552">
        <f>I14*G14</f>
        <v>0</v>
      </c>
      <c r="L14" s="1552">
        <f>K14+J14</f>
        <v>0</v>
      </c>
    </row>
    <row r="15" spans="1:64" ht="16.899999999999999" customHeight="1">
      <c r="A15" s="1500"/>
      <c r="B15" s="1547"/>
      <c r="C15" s="1548"/>
      <c r="D15" s="1549"/>
      <c r="E15" s="1547" t="s">
        <v>5229</v>
      </c>
      <c r="F15" s="1548"/>
      <c r="G15" s="1554"/>
      <c r="H15" s="1551"/>
      <c r="I15" s="1557"/>
      <c r="J15" s="1552"/>
      <c r="K15" s="1552"/>
      <c r="L15" s="1552"/>
    </row>
    <row r="16" spans="1:64" ht="16.899999999999999" customHeight="1">
      <c r="A16" s="1500"/>
      <c r="B16" s="1547"/>
      <c r="C16" s="1548"/>
      <c r="D16" s="1549"/>
      <c r="E16" s="1547"/>
      <c r="F16" s="1548"/>
      <c r="G16" s="1554"/>
      <c r="H16" s="1551"/>
      <c r="I16" s="1557"/>
      <c r="J16" s="1552"/>
      <c r="K16" s="1552"/>
      <c r="L16" s="1552"/>
    </row>
    <row r="17" spans="1:12" ht="16.899999999999999" customHeight="1">
      <c r="A17" s="1500"/>
      <c r="B17" s="1547"/>
      <c r="C17" s="1548"/>
      <c r="D17" s="1549"/>
      <c r="E17" s="1553" t="s">
        <v>5230</v>
      </c>
      <c r="F17" s="1548"/>
      <c r="G17" s="1554"/>
      <c r="H17" s="1551"/>
      <c r="I17" s="1552"/>
      <c r="J17" s="1552"/>
      <c r="K17" s="1552"/>
      <c r="L17" s="1552"/>
    </row>
    <row r="18" spans="1:12" ht="16.899999999999999" customHeight="1">
      <c r="A18" s="1500"/>
      <c r="B18" s="1547"/>
      <c r="C18" s="1548"/>
      <c r="D18" s="1549"/>
      <c r="E18" s="1496" t="s">
        <v>5231</v>
      </c>
      <c r="F18" s="1548"/>
      <c r="G18" s="1554"/>
      <c r="H18" s="1551"/>
      <c r="I18" s="1557"/>
      <c r="J18" s="1552"/>
      <c r="K18" s="1552"/>
      <c r="L18" s="1552"/>
    </row>
    <row r="19" spans="1:12" ht="16.899999999999999" customHeight="1">
      <c r="A19" s="1500"/>
      <c r="B19" s="1547"/>
      <c r="C19" s="1548"/>
      <c r="D19" s="1549"/>
      <c r="E19" s="1496" t="s">
        <v>5232</v>
      </c>
      <c r="F19" s="1548"/>
      <c r="G19" s="1554"/>
      <c r="H19" s="1551"/>
      <c r="I19" s="1552"/>
      <c r="J19" s="1552"/>
      <c r="K19" s="1552"/>
      <c r="L19" s="1552"/>
    </row>
    <row r="20" spans="1:12" ht="16.899999999999999" customHeight="1">
      <c r="A20" s="1500"/>
      <c r="B20" s="1547"/>
      <c r="C20" s="1548"/>
      <c r="D20" s="1549"/>
      <c r="E20" s="1496" t="s">
        <v>5233</v>
      </c>
      <c r="F20" s="1548"/>
      <c r="G20" s="1554"/>
      <c r="H20" s="1551"/>
      <c r="I20" s="1557"/>
      <c r="J20" s="1552"/>
      <c r="K20" s="1552"/>
      <c r="L20" s="1552"/>
    </row>
    <row r="21" spans="1:12" ht="16.899999999999999" customHeight="1">
      <c r="A21" s="1500"/>
      <c r="B21" s="1547"/>
      <c r="C21" s="1548"/>
      <c r="D21" s="1549"/>
      <c r="E21" s="1496" t="s">
        <v>5234</v>
      </c>
      <c r="F21" s="1548"/>
      <c r="G21" s="1554"/>
      <c r="H21" s="1551"/>
      <c r="I21" s="1557"/>
      <c r="J21" s="1552"/>
      <c r="K21" s="1552"/>
      <c r="L21" s="1552"/>
    </row>
    <row r="22" spans="1:12" ht="16.899999999999999" customHeight="1">
      <c r="A22" s="1500"/>
      <c r="B22" s="1547"/>
      <c r="C22" s="1548"/>
      <c r="D22" s="1549"/>
      <c r="F22" s="1548"/>
      <c r="G22" s="1554"/>
      <c r="H22" s="1551"/>
      <c r="I22" s="1552"/>
      <c r="J22" s="1552"/>
      <c r="K22" s="1552"/>
      <c r="L22" s="1552"/>
    </row>
    <row r="23" spans="1:12" ht="16.899999999999999" customHeight="1">
      <c r="A23" s="1500"/>
      <c r="B23" s="1547"/>
      <c r="C23" s="1548"/>
      <c r="D23" s="1549"/>
      <c r="E23" s="1496" t="s">
        <v>5235</v>
      </c>
      <c r="F23" s="1548" t="s">
        <v>62</v>
      </c>
      <c r="G23" s="1554">
        <v>4</v>
      </c>
      <c r="H23" s="1551"/>
      <c r="I23" s="1552"/>
      <c r="J23" s="1552">
        <f t="shared" ref="J23:J28" si="0">H23*G23</f>
        <v>0</v>
      </c>
      <c r="K23" s="1552">
        <f t="shared" ref="K23:K28" si="1">I23*G23</f>
        <v>0</v>
      </c>
      <c r="L23" s="1552">
        <f t="shared" ref="L23:L28" si="2">K23+J23</f>
        <v>0</v>
      </c>
    </row>
    <row r="24" spans="1:12" ht="16.899999999999999" customHeight="1">
      <c r="A24" s="1500"/>
      <c r="B24" s="1547"/>
      <c r="C24" s="1548"/>
      <c r="D24" s="1549"/>
      <c r="E24" s="1496" t="s">
        <v>5236</v>
      </c>
      <c r="F24" s="1548" t="s">
        <v>62</v>
      </c>
      <c r="G24" s="1554">
        <v>4</v>
      </c>
      <c r="H24" s="1551"/>
      <c r="I24" s="1552"/>
      <c r="J24" s="1552">
        <f t="shared" si="0"/>
        <v>0</v>
      </c>
      <c r="K24" s="1552">
        <f t="shared" si="1"/>
        <v>0</v>
      </c>
      <c r="L24" s="1552">
        <f t="shared" si="2"/>
        <v>0</v>
      </c>
    </row>
    <row r="25" spans="1:12" ht="16.899999999999999" customHeight="1">
      <c r="A25" s="1500"/>
      <c r="B25" s="1547"/>
      <c r="C25" s="1548"/>
      <c r="D25" s="1549"/>
      <c r="E25" s="1496" t="s">
        <v>5237</v>
      </c>
      <c r="F25" s="1548" t="s">
        <v>62</v>
      </c>
      <c r="G25" s="1554">
        <v>6</v>
      </c>
      <c r="H25" s="1551"/>
      <c r="I25" s="1552"/>
      <c r="J25" s="1552">
        <f t="shared" si="0"/>
        <v>0</v>
      </c>
      <c r="K25" s="1552">
        <f t="shared" si="1"/>
        <v>0</v>
      </c>
      <c r="L25" s="1552">
        <f t="shared" si="2"/>
        <v>0</v>
      </c>
    </row>
    <row r="26" spans="1:12" ht="16.899999999999999" customHeight="1">
      <c r="A26" s="1500"/>
      <c r="B26" s="1547"/>
      <c r="C26" s="1548"/>
      <c r="D26" s="1549"/>
      <c r="E26" s="1496" t="s">
        <v>5238</v>
      </c>
      <c r="F26" s="1548" t="s">
        <v>62</v>
      </c>
      <c r="G26" s="1554">
        <v>4</v>
      </c>
      <c r="H26" s="1551"/>
      <c r="I26" s="1552"/>
      <c r="J26" s="1552">
        <f t="shared" si="0"/>
        <v>0</v>
      </c>
      <c r="K26" s="1552">
        <f t="shared" si="1"/>
        <v>0</v>
      </c>
      <c r="L26" s="1552">
        <f t="shared" si="2"/>
        <v>0</v>
      </c>
    </row>
    <row r="27" spans="1:12" ht="16.899999999999999" customHeight="1">
      <c r="A27" s="1500"/>
      <c r="B27" s="1547"/>
      <c r="C27" s="1548"/>
      <c r="D27" s="1549"/>
      <c r="E27" s="1496" t="s">
        <v>5239</v>
      </c>
      <c r="F27" s="1548" t="s">
        <v>62</v>
      </c>
      <c r="G27" s="1554">
        <v>4</v>
      </c>
      <c r="H27" s="1551"/>
      <c r="I27" s="1552"/>
      <c r="J27" s="1552">
        <f t="shared" si="0"/>
        <v>0</v>
      </c>
      <c r="K27" s="1552">
        <f t="shared" si="1"/>
        <v>0</v>
      </c>
      <c r="L27" s="1552">
        <f t="shared" si="2"/>
        <v>0</v>
      </c>
    </row>
    <row r="28" spans="1:12" ht="16.899999999999999" customHeight="1">
      <c r="A28" s="1500"/>
      <c r="B28" s="1547"/>
      <c r="C28" s="1548"/>
      <c r="D28" s="1549"/>
      <c r="E28" s="1496" t="s">
        <v>5240</v>
      </c>
      <c r="F28" s="1548" t="s">
        <v>62</v>
      </c>
      <c r="G28" s="1554">
        <v>10</v>
      </c>
      <c r="H28" s="1551"/>
      <c r="I28" s="1552"/>
      <c r="J28" s="1552">
        <f t="shared" si="0"/>
        <v>0</v>
      </c>
      <c r="K28" s="1552">
        <f t="shared" si="1"/>
        <v>0</v>
      </c>
      <c r="L28" s="1552">
        <f t="shared" si="2"/>
        <v>0</v>
      </c>
    </row>
    <row r="29" spans="1:12" ht="16.899999999999999" customHeight="1">
      <c r="A29" s="1500"/>
      <c r="B29" s="1547"/>
      <c r="C29" s="1548"/>
      <c r="D29" s="1549"/>
      <c r="F29" s="1548"/>
      <c r="G29" s="1554"/>
      <c r="H29" s="1551"/>
      <c r="I29" s="1552"/>
      <c r="J29" s="1552"/>
      <c r="K29" s="1552"/>
      <c r="L29" s="1552"/>
    </row>
    <row r="30" spans="1:12" ht="16.899999999999999" customHeight="1">
      <c r="A30" s="1500"/>
      <c r="B30" s="1547"/>
      <c r="C30" s="1548"/>
      <c r="D30" s="1549"/>
      <c r="E30" s="1496" t="s">
        <v>5241</v>
      </c>
      <c r="F30" s="1554" t="s">
        <v>1541</v>
      </c>
      <c r="G30" s="1550">
        <v>1</v>
      </c>
      <c r="H30" s="1551"/>
      <c r="I30" s="1552"/>
      <c r="J30" s="1552">
        <f>H30*G30</f>
        <v>0</v>
      </c>
      <c r="K30" s="1552">
        <f>I30*G30</f>
        <v>0</v>
      </c>
      <c r="L30" s="1552">
        <f>K30+J30</f>
        <v>0</v>
      </c>
    </row>
    <row r="31" spans="1:12" ht="16.899999999999999" customHeight="1">
      <c r="A31" s="1500"/>
      <c r="B31" s="1547"/>
      <c r="C31" s="1548"/>
      <c r="D31" s="1549"/>
      <c r="E31" s="1549" t="s">
        <v>5242</v>
      </c>
      <c r="F31" s="1548" t="s">
        <v>62</v>
      </c>
      <c r="G31" s="1550">
        <v>32</v>
      </c>
      <c r="H31" s="1551"/>
      <c r="I31" s="1552"/>
      <c r="J31" s="1552">
        <f>H31*G31</f>
        <v>0</v>
      </c>
      <c r="K31" s="1552">
        <f>I31*G31</f>
        <v>0</v>
      </c>
      <c r="L31" s="1552">
        <f>K31+J31</f>
        <v>0</v>
      </c>
    </row>
    <row r="32" spans="1:12" ht="16.899999999999999" customHeight="1">
      <c r="A32" s="1500"/>
      <c r="B32" s="1547"/>
      <c r="C32" s="1548"/>
      <c r="D32" s="1549"/>
      <c r="E32" s="1549"/>
      <c r="F32" s="1548"/>
      <c r="G32" s="1550"/>
      <c r="H32" s="1551"/>
      <c r="I32" s="1552"/>
      <c r="J32" s="1552"/>
      <c r="K32" s="1552"/>
      <c r="L32" s="1552"/>
    </row>
    <row r="33" spans="1:12" ht="16.899999999999999" customHeight="1">
      <c r="A33" s="1500"/>
      <c r="B33" s="1547"/>
      <c r="C33" s="1548"/>
      <c r="D33" s="1549"/>
      <c r="E33" s="1549"/>
      <c r="F33" s="1548"/>
      <c r="G33" s="1550"/>
      <c r="H33" s="1551"/>
      <c r="I33" s="1552"/>
      <c r="J33" s="1552"/>
      <c r="K33" s="1552"/>
      <c r="L33" s="1552"/>
    </row>
    <row r="34" spans="1:12" ht="16.899999999999999" customHeight="1">
      <c r="A34" s="1500"/>
      <c r="B34" s="1547"/>
      <c r="C34" s="1548"/>
      <c r="D34" s="1549"/>
      <c r="E34" s="1556" t="s">
        <v>5243</v>
      </c>
      <c r="F34" s="1554" t="s">
        <v>1541</v>
      </c>
      <c r="G34" s="1554">
        <v>1</v>
      </c>
      <c r="H34" s="1551"/>
      <c r="I34" s="1552"/>
      <c r="J34" s="1552">
        <f>H34*G34</f>
        <v>0</v>
      </c>
      <c r="K34" s="1552">
        <f>I34*G34</f>
        <v>0</v>
      </c>
      <c r="L34" s="1552">
        <f>K34+J34</f>
        <v>0</v>
      </c>
    </row>
    <row r="35" spans="1:12" ht="16.899999999999999" customHeight="1">
      <c r="A35" s="1500"/>
      <c r="B35" s="1547"/>
      <c r="C35" s="1548"/>
      <c r="D35" s="1549"/>
      <c r="E35" s="1547" t="s">
        <v>5244</v>
      </c>
      <c r="F35" s="1548"/>
      <c r="G35" s="1554"/>
      <c r="H35" s="1551"/>
      <c r="I35" s="1557"/>
      <c r="J35" s="1552"/>
      <c r="K35" s="1552"/>
      <c r="L35" s="1552"/>
    </row>
    <row r="36" spans="1:12" ht="16.899999999999999" customHeight="1">
      <c r="A36" s="1500"/>
      <c r="B36" s="1547"/>
      <c r="C36" s="1548"/>
      <c r="D36" s="1549"/>
      <c r="E36" s="1549"/>
      <c r="F36" s="1548"/>
      <c r="G36" s="1550"/>
      <c r="H36" s="1551"/>
      <c r="I36" s="1552"/>
      <c r="J36" s="1552"/>
      <c r="K36" s="1552"/>
      <c r="L36" s="1552"/>
    </row>
    <row r="37" spans="1:12" s="1496" customFormat="1" ht="16.899999999999999" customHeight="1">
      <c r="A37" s="1500"/>
      <c r="B37" s="1547"/>
      <c r="C37" s="1548"/>
      <c r="D37" s="1549"/>
      <c r="E37" s="1549"/>
      <c r="F37" s="1548"/>
      <c r="G37" s="1550"/>
      <c r="H37" s="1551"/>
      <c r="I37" s="1552"/>
      <c r="J37" s="1552"/>
      <c r="K37" s="1552"/>
      <c r="L37" s="1552"/>
    </row>
    <row r="38" spans="1:12" s="1496" customFormat="1" ht="16.899999999999999" customHeight="1">
      <c r="A38" s="1500"/>
      <c r="B38" s="1547"/>
      <c r="C38" s="1548"/>
      <c r="D38" s="1549"/>
      <c r="E38" s="1549"/>
      <c r="F38" s="1548"/>
      <c r="G38" s="1550"/>
      <c r="H38" s="1551"/>
      <c r="I38" s="1552"/>
      <c r="J38" s="1552"/>
      <c r="K38" s="1552"/>
      <c r="L38" s="1552"/>
    </row>
    <row r="39" spans="1:12" s="1496" customFormat="1" ht="16.899999999999999" customHeight="1">
      <c r="A39" s="1500"/>
      <c r="B39" s="1547"/>
      <c r="C39" s="1548"/>
      <c r="D39" s="1549"/>
      <c r="E39" s="1549"/>
      <c r="F39" s="1548"/>
      <c r="G39" s="1550"/>
      <c r="H39" s="1551"/>
      <c r="I39" s="1552"/>
      <c r="J39" s="1552"/>
      <c r="K39" s="1552"/>
      <c r="L39" s="1552"/>
    </row>
    <row r="40" spans="1:12" s="1496" customFormat="1" ht="16.899999999999999" customHeight="1">
      <c r="A40" s="1500"/>
      <c r="B40" s="1547"/>
      <c r="C40" s="1548"/>
      <c r="D40" s="1549"/>
      <c r="E40" s="1549"/>
      <c r="F40" s="1548"/>
      <c r="G40" s="1550"/>
      <c r="H40" s="1552"/>
      <c r="I40" s="1552"/>
      <c r="J40" s="1552"/>
      <c r="K40" s="1552"/>
      <c r="L40" s="1552"/>
    </row>
    <row r="41" spans="1:12" s="1496" customFormat="1" ht="16.899999999999999" customHeight="1">
      <c r="A41" s="1558"/>
      <c r="B41" s="1559"/>
      <c r="C41" s="1560"/>
      <c r="D41" s="1561"/>
      <c r="E41" s="1559"/>
      <c r="F41" s="1890" t="s">
        <v>5245</v>
      </c>
      <c r="G41" s="1890"/>
      <c r="H41" s="1890"/>
      <c r="I41" s="1890"/>
      <c r="J41" s="1562">
        <f>SUM(J9:J40)</f>
        <v>0</v>
      </c>
      <c r="K41" s="1562">
        <f>SUM(K9:K40)</f>
        <v>0</v>
      </c>
      <c r="L41" s="1562">
        <f>SUM(L9:L40)</f>
        <v>0</v>
      </c>
    </row>
    <row r="42" spans="1:12" s="1496" customFormat="1" ht="16.899999999999999" customHeight="1"/>
    <row r="43" spans="1:12" s="1496" customFormat="1" ht="16.899999999999999" customHeight="1"/>
    <row r="44" spans="1:12" s="1496" customFormat="1" ht="16.899999999999999" customHeight="1"/>
    <row r="45" spans="1:12" s="1496" customFormat="1" ht="16.899999999999999" customHeight="1"/>
    <row r="46" spans="1:12" s="1496" customFormat="1" ht="16.899999999999999" customHeight="1"/>
    <row r="47" spans="1:12" s="1496" customFormat="1" ht="16.899999999999999" customHeight="1"/>
    <row r="48" spans="1:12" s="1496" customFormat="1" ht="16.899999999999999" customHeight="1"/>
    <row r="49" s="1496" customFormat="1" ht="16.899999999999999" customHeight="1"/>
    <row r="50" s="1496" customFormat="1" ht="16.899999999999999" customHeight="1"/>
    <row r="51" s="1496" customFormat="1" ht="16.899999999999999" customHeight="1"/>
    <row r="52" s="1496" customFormat="1" ht="16.899999999999999" customHeight="1"/>
    <row r="53" s="1496" customFormat="1" ht="16.899999999999999" customHeight="1"/>
    <row r="54" s="1496" customFormat="1" ht="16.899999999999999" customHeight="1"/>
    <row r="55" s="1496" customFormat="1" ht="16.899999999999999" customHeight="1"/>
    <row r="56" s="1496" customFormat="1" ht="16.899999999999999" customHeight="1"/>
    <row r="57" s="1496" customFormat="1" ht="16.899999999999999" customHeight="1"/>
    <row r="58" s="1496" customFormat="1" ht="16.899999999999999" customHeight="1"/>
    <row r="59" s="1496" customFormat="1" ht="16.899999999999999" customHeight="1"/>
    <row r="60" s="1496" customFormat="1" ht="16.899999999999999" customHeight="1"/>
    <row r="61" s="1496" customFormat="1" ht="16.899999999999999" customHeight="1"/>
    <row r="62" s="1496" customFormat="1" ht="16.899999999999999" customHeight="1"/>
    <row r="63" s="1496" customFormat="1" ht="16.899999999999999" customHeight="1"/>
    <row r="64" s="1496" customFormat="1" ht="16.899999999999999" customHeight="1"/>
    <row r="65" s="1496" customFormat="1" ht="16.899999999999999" customHeight="1"/>
    <row r="66" s="1496" customFormat="1" ht="16.899999999999999" customHeight="1"/>
    <row r="67" s="1496" customFormat="1" ht="16.899999999999999" customHeight="1"/>
    <row r="68" s="1496" customFormat="1" ht="16.899999999999999" customHeight="1"/>
    <row r="69" s="1496" customFormat="1" ht="16.899999999999999" customHeight="1"/>
    <row r="70" s="1496" customFormat="1" ht="16.899999999999999" customHeight="1"/>
    <row r="71" s="1496" customFormat="1" ht="16.899999999999999" customHeight="1"/>
    <row r="72" s="1496" customFormat="1" ht="16.899999999999999" customHeight="1"/>
    <row r="73" s="1496" customFormat="1" ht="16.899999999999999" customHeight="1"/>
    <row r="74" s="1496" customFormat="1" ht="16.899999999999999" customHeight="1"/>
    <row r="75" s="1496" customFormat="1" ht="16.899999999999999" customHeight="1"/>
    <row r="76" s="1496" customFormat="1" ht="16.899999999999999" customHeight="1"/>
    <row r="77" s="1496" customFormat="1" ht="16.899999999999999" customHeight="1"/>
    <row r="78" s="1496" customFormat="1" ht="16.899999999999999" customHeight="1"/>
    <row r="79" s="1496" customFormat="1" ht="16.899999999999999" customHeight="1"/>
    <row r="80" s="1496" customFormat="1" ht="16.899999999999999" customHeight="1"/>
    <row r="81" s="1496" customFormat="1" ht="16.899999999999999" customHeight="1"/>
    <row r="82" s="1496" customFormat="1" ht="16.899999999999999" customHeight="1"/>
    <row r="83" s="1496" customFormat="1" ht="16.899999999999999" customHeight="1"/>
    <row r="84" s="1496" customFormat="1" ht="16.899999999999999" customHeight="1"/>
    <row r="85" s="1496" customFormat="1" ht="16.899999999999999" customHeight="1"/>
    <row r="86" s="1496" customFormat="1" ht="16.899999999999999" customHeight="1"/>
    <row r="87" s="1496" customFormat="1" ht="16.899999999999999" customHeight="1"/>
    <row r="88" s="1496" customFormat="1" ht="16.899999999999999" customHeight="1"/>
    <row r="89" s="1496" customFormat="1" ht="16.899999999999999" customHeight="1"/>
    <row r="90" s="1496" customFormat="1" ht="16.899999999999999" customHeight="1"/>
    <row r="91" s="1496" customFormat="1" ht="16.899999999999999" customHeight="1"/>
    <row r="92" s="1496" customFormat="1" ht="16.899999999999999" customHeight="1"/>
    <row r="93" s="1496" customFormat="1" ht="16.899999999999999" customHeight="1"/>
    <row r="94" s="1496" customFormat="1" ht="16.899999999999999" customHeight="1"/>
    <row r="95" s="1496" customFormat="1" ht="16.899999999999999" customHeight="1"/>
    <row r="96" s="1496" customFormat="1" ht="16.899999999999999" customHeight="1"/>
    <row r="97" s="1496" customFormat="1" ht="16.899999999999999" customHeight="1"/>
    <row r="98" s="1496" customFormat="1" ht="16.899999999999999" customHeight="1"/>
    <row r="99" s="1496" customFormat="1" ht="16.899999999999999" customHeight="1"/>
    <row r="100" s="1496" customFormat="1" ht="16.899999999999999" customHeight="1"/>
    <row r="101" s="1496" customFormat="1" ht="16.899999999999999" customHeight="1"/>
    <row r="102" s="1496" customFormat="1" ht="16.899999999999999" customHeight="1"/>
    <row r="103" s="1496" customFormat="1" ht="16.899999999999999" customHeight="1"/>
    <row r="104" s="1496" customFormat="1" ht="16.899999999999999" customHeight="1"/>
    <row r="105" s="1496" customFormat="1" ht="16.899999999999999" customHeight="1"/>
    <row r="106" s="1496" customFormat="1" ht="16.899999999999999" customHeight="1"/>
    <row r="107" s="1496" customFormat="1" ht="16.899999999999999" customHeight="1"/>
    <row r="108" s="1496" customFormat="1" ht="16.899999999999999" customHeight="1"/>
    <row r="109" s="1496" customFormat="1" ht="16.899999999999999" customHeight="1"/>
    <row r="110" s="1496" customFormat="1" ht="16.899999999999999" customHeight="1"/>
    <row r="111" s="1496" customFormat="1" ht="16.899999999999999" customHeight="1"/>
    <row r="112" s="1496" customFormat="1" ht="16.899999999999999" customHeight="1"/>
    <row r="113" s="1496" customFormat="1" ht="16.899999999999999" customHeight="1"/>
    <row r="114" s="1496" customFormat="1" ht="16.899999999999999" customHeight="1"/>
    <row r="115" s="1496" customFormat="1" ht="16.899999999999999" customHeight="1"/>
    <row r="116" s="1496" customFormat="1" ht="16.899999999999999" customHeight="1"/>
    <row r="117" s="1496" customFormat="1" ht="16.899999999999999" customHeight="1"/>
    <row r="118" s="1496" customFormat="1" ht="16.899999999999999" customHeight="1"/>
    <row r="119" s="1496" customFormat="1" ht="16.899999999999999" customHeight="1"/>
    <row r="120" s="1496" customFormat="1" ht="16.899999999999999" customHeight="1"/>
    <row r="121" s="1496" customFormat="1" ht="16.899999999999999" customHeight="1"/>
    <row r="122" s="1496" customFormat="1" ht="16.899999999999999" customHeight="1"/>
    <row r="123" s="1496" customFormat="1" ht="16.899999999999999" customHeight="1"/>
    <row r="124" s="1496" customFormat="1" ht="16.899999999999999" customHeight="1"/>
    <row r="125" s="1496" customFormat="1" ht="16.899999999999999" customHeight="1"/>
    <row r="126" s="1496" customFormat="1" ht="16.899999999999999" customHeight="1"/>
    <row r="127" s="1496" customFormat="1" ht="16.899999999999999" customHeight="1"/>
    <row r="128" s="1496" customFormat="1" ht="16.899999999999999" customHeight="1"/>
    <row r="129" s="1496" customFormat="1" ht="16.899999999999999" customHeight="1"/>
    <row r="130" s="1496" customFormat="1" ht="16.899999999999999" customHeight="1"/>
    <row r="131" s="1496" customFormat="1" ht="16.899999999999999" customHeight="1"/>
    <row r="132" s="1496" customFormat="1" ht="16.899999999999999" customHeight="1"/>
    <row r="133" s="1496" customFormat="1" ht="16.899999999999999" customHeight="1"/>
    <row r="134" s="1496" customFormat="1" ht="16.899999999999999" customHeight="1"/>
    <row r="135" s="1496" customFormat="1" ht="16.899999999999999" customHeight="1"/>
    <row r="136" s="1496" customFormat="1" ht="16.899999999999999" customHeight="1"/>
    <row r="137" s="1496" customFormat="1" ht="16.899999999999999" customHeight="1"/>
    <row r="138" s="1496" customFormat="1" ht="16.899999999999999" customHeight="1"/>
    <row r="139" s="1496" customFormat="1" ht="16.899999999999999" customHeight="1"/>
    <row r="140" s="1496" customFormat="1" ht="16.899999999999999" customHeight="1"/>
    <row r="141" s="1496" customFormat="1" ht="16.899999999999999" customHeight="1"/>
    <row r="142" s="1496" customFormat="1" ht="16.899999999999999" customHeight="1"/>
    <row r="143" s="1496" customFormat="1" ht="16.899999999999999" customHeight="1"/>
    <row r="144" s="1496" customFormat="1" ht="16.899999999999999" customHeight="1"/>
    <row r="145" s="1496" customFormat="1" ht="16.899999999999999" customHeight="1"/>
    <row r="146" s="1496" customFormat="1" ht="16.899999999999999" customHeight="1"/>
    <row r="147" s="1496" customFormat="1" ht="16.899999999999999" customHeight="1"/>
    <row r="148" s="1496" customFormat="1" ht="16.899999999999999" customHeight="1"/>
    <row r="149" s="1496" customFormat="1" ht="16.899999999999999" customHeight="1"/>
    <row r="150" s="1496" customFormat="1" ht="16.899999999999999" customHeight="1"/>
    <row r="151" s="1496" customFormat="1" ht="16.899999999999999" customHeight="1"/>
    <row r="152" s="1496" customFormat="1" ht="16.899999999999999" customHeight="1"/>
    <row r="153" s="1496" customFormat="1" ht="16.899999999999999" customHeight="1"/>
    <row r="154" s="1496" customFormat="1" ht="16.899999999999999" customHeight="1"/>
    <row r="155" s="1496" customFormat="1" ht="16.899999999999999" customHeight="1"/>
    <row r="156" s="1496" customFormat="1" ht="16.899999999999999" customHeight="1"/>
    <row r="157" s="1496" customFormat="1" ht="16.899999999999999" customHeight="1"/>
    <row r="158" s="1496" customFormat="1" ht="16.899999999999999" customHeight="1"/>
    <row r="159" s="1496" customFormat="1" ht="16.899999999999999" customHeight="1"/>
    <row r="160" s="1496" customFormat="1" ht="16.899999999999999" customHeight="1"/>
    <row r="161" s="1496" customFormat="1" ht="16.899999999999999" customHeight="1"/>
    <row r="162" s="1496" customFormat="1" ht="16.899999999999999" customHeight="1"/>
    <row r="163" s="1496" customFormat="1" ht="16.899999999999999" customHeight="1"/>
    <row r="164" s="1496" customFormat="1" ht="16.899999999999999" customHeight="1"/>
    <row r="165" s="1496" customFormat="1" ht="16.899999999999999" customHeight="1"/>
    <row r="166" s="1496" customFormat="1" ht="16.899999999999999" customHeight="1"/>
    <row r="167" s="1496" customFormat="1" ht="16.899999999999999" customHeight="1"/>
    <row r="168" s="1496" customFormat="1" ht="16.899999999999999" customHeight="1"/>
    <row r="169" s="1496" customFormat="1" ht="16.899999999999999" customHeight="1"/>
    <row r="170" s="1496" customFormat="1" ht="16.899999999999999" customHeight="1"/>
    <row r="171" s="1496" customFormat="1" ht="16.899999999999999" customHeight="1"/>
    <row r="172" s="1496" customFormat="1" ht="16.899999999999999" customHeight="1"/>
    <row r="173" s="1496" customFormat="1" ht="16.899999999999999" customHeight="1"/>
    <row r="174" s="1496" customFormat="1" ht="16.899999999999999" customHeight="1"/>
    <row r="175" s="1496" customFormat="1" ht="16.899999999999999" customHeight="1"/>
    <row r="176" s="1496" customFormat="1" ht="16.899999999999999" customHeight="1"/>
    <row r="177" s="1496" customFormat="1" ht="16.899999999999999" customHeight="1"/>
    <row r="178" s="1496" customFormat="1" ht="16.899999999999999" customHeight="1"/>
    <row r="179" s="1496" customFormat="1" ht="16.899999999999999" customHeight="1"/>
    <row r="180" s="1496" customFormat="1" ht="16.899999999999999" customHeight="1"/>
    <row r="181" s="1496" customFormat="1" ht="16.899999999999999" customHeight="1"/>
    <row r="182" s="1496" customFormat="1" ht="16.899999999999999" customHeight="1"/>
    <row r="183" s="1496" customFormat="1" ht="16.899999999999999" customHeight="1"/>
    <row r="184" s="1496" customFormat="1" ht="16.899999999999999" customHeight="1"/>
    <row r="185" s="1496" customFormat="1" ht="16.899999999999999" customHeight="1"/>
    <row r="186" s="1496" customFormat="1" ht="16.899999999999999" customHeight="1"/>
    <row r="187" s="1496" customFormat="1" ht="16.899999999999999" customHeight="1"/>
    <row r="188" s="1496" customFormat="1" ht="16.899999999999999" customHeight="1"/>
    <row r="189" s="1496" customFormat="1" ht="16.899999999999999" customHeight="1"/>
    <row r="190" s="1496" customFormat="1" ht="16.899999999999999" customHeight="1"/>
    <row r="191" s="1496" customFormat="1" ht="16.899999999999999" customHeight="1"/>
    <row r="192" s="1496" customFormat="1" ht="16.899999999999999" customHeight="1"/>
    <row r="193" s="1496" customFormat="1" ht="16.899999999999999" customHeight="1"/>
    <row r="194" s="1496" customFormat="1" ht="16.899999999999999" customHeight="1"/>
    <row r="195" s="1496" customFormat="1" ht="16.899999999999999" customHeight="1"/>
    <row r="196" s="1496" customFormat="1" ht="16.899999999999999" customHeight="1"/>
    <row r="197" s="1496" customFormat="1" ht="16.899999999999999" customHeight="1"/>
    <row r="198" s="1496" customFormat="1" ht="16.899999999999999" customHeight="1"/>
    <row r="199" s="1496" customFormat="1" ht="16.899999999999999" customHeight="1"/>
    <row r="200" s="1496" customFormat="1" ht="16.899999999999999" customHeight="1"/>
    <row r="201" s="1496" customFormat="1" ht="16.899999999999999" customHeight="1"/>
    <row r="202" s="1496" customFormat="1" ht="16.899999999999999" customHeight="1"/>
    <row r="203" s="1496" customFormat="1" ht="16.899999999999999" customHeight="1"/>
    <row r="204" s="1496" customFormat="1" ht="16.899999999999999" customHeight="1"/>
    <row r="205" s="1496" customFormat="1" ht="16.899999999999999" customHeight="1"/>
    <row r="206" s="1496" customFormat="1" ht="16.899999999999999" customHeight="1"/>
    <row r="207" s="1496" customFormat="1" ht="16.899999999999999" customHeight="1"/>
    <row r="208" s="1496" customFormat="1" ht="16.899999999999999" customHeight="1"/>
    <row r="209" s="1496" customFormat="1" ht="16.899999999999999" customHeight="1"/>
    <row r="210" s="1496" customFormat="1" ht="16.899999999999999" customHeight="1"/>
    <row r="211" s="1496" customFormat="1" ht="16.899999999999999" customHeight="1"/>
    <row r="212" s="1496" customFormat="1" ht="16.899999999999999" customHeight="1"/>
    <row r="213" s="1496" customFormat="1" ht="16.899999999999999" customHeight="1"/>
    <row r="214" s="1496" customFormat="1" ht="16.899999999999999" customHeight="1"/>
    <row r="215" s="1496" customFormat="1" ht="16.899999999999999" customHeight="1"/>
    <row r="216" s="1496" customFormat="1" ht="16.899999999999999" customHeight="1"/>
    <row r="217" s="1496" customFormat="1" ht="16.899999999999999" customHeight="1"/>
    <row r="218" s="1496" customFormat="1" ht="16.899999999999999" customHeight="1"/>
    <row r="219" s="1496" customFormat="1" ht="16.899999999999999" customHeight="1"/>
    <row r="220" s="1496" customFormat="1" ht="16.899999999999999" customHeight="1"/>
    <row r="221" s="1496" customFormat="1" ht="16.899999999999999" customHeight="1"/>
    <row r="222" s="1496" customFormat="1" ht="16.899999999999999" customHeight="1"/>
    <row r="223" s="1496" customFormat="1" ht="16.899999999999999" customHeight="1"/>
    <row r="224" s="1496" customFormat="1" ht="16.899999999999999" customHeight="1"/>
    <row r="225" s="1496" customFormat="1" ht="16.899999999999999" customHeight="1"/>
    <row r="226" s="1496" customFormat="1" ht="16.899999999999999" customHeight="1"/>
    <row r="227" s="1496" customFormat="1" ht="16.899999999999999" customHeight="1"/>
    <row r="228" s="1496" customFormat="1" ht="16.899999999999999" customHeight="1"/>
    <row r="229" s="1496" customFormat="1" ht="16.899999999999999" customHeight="1"/>
    <row r="230" s="1496" customFormat="1" ht="16.899999999999999" customHeight="1"/>
    <row r="231" s="1496" customFormat="1" ht="16.899999999999999" customHeight="1"/>
    <row r="232" s="1496" customFormat="1" ht="16.899999999999999" customHeight="1"/>
    <row r="233" s="1496" customFormat="1" ht="16.899999999999999" customHeight="1"/>
    <row r="234" s="1496" customFormat="1" ht="16.899999999999999" customHeight="1"/>
    <row r="235" s="1496" customFormat="1" ht="16.899999999999999" customHeight="1"/>
    <row r="236" s="1496" customFormat="1" ht="16.899999999999999" customHeight="1"/>
    <row r="237" s="1496" customFormat="1" ht="16.899999999999999" customHeight="1"/>
    <row r="238" s="1496" customFormat="1" ht="16.899999999999999" customHeight="1"/>
    <row r="239" s="1496" customFormat="1" ht="16.899999999999999" customHeight="1"/>
    <row r="240" s="1496" customFormat="1" ht="16.899999999999999" customHeight="1"/>
    <row r="241" s="1496" customFormat="1" ht="16.899999999999999" customHeight="1"/>
    <row r="242" s="1496" customFormat="1" ht="16.899999999999999" customHeight="1"/>
    <row r="243" s="1496" customFormat="1" ht="16.899999999999999" customHeight="1"/>
    <row r="244" s="1496" customFormat="1" ht="16.899999999999999" customHeight="1"/>
    <row r="245" s="1496" customFormat="1" ht="16.899999999999999" customHeight="1"/>
    <row r="246" s="1496" customFormat="1" ht="16.899999999999999" customHeight="1"/>
    <row r="247" s="1496" customFormat="1" ht="16.899999999999999" customHeight="1"/>
    <row r="248" s="1496" customFormat="1" ht="16.899999999999999" customHeight="1"/>
    <row r="249" s="1496" customFormat="1" ht="16.899999999999999" customHeight="1"/>
    <row r="250" s="1496" customFormat="1" ht="16.899999999999999" customHeight="1"/>
    <row r="251" s="1496" customFormat="1" ht="16.899999999999999" customHeight="1"/>
    <row r="252" s="1496" customFormat="1" ht="16.899999999999999" customHeight="1"/>
    <row r="253" s="1496" customFormat="1" ht="16.899999999999999" customHeight="1"/>
    <row r="254" s="1496" customFormat="1" ht="16.899999999999999" customHeight="1"/>
    <row r="255" s="1496" customFormat="1" ht="16.899999999999999" customHeight="1"/>
    <row r="256" s="1496" customFormat="1" ht="16.899999999999999" customHeight="1"/>
    <row r="257" s="1496" customFormat="1" ht="16.899999999999999" customHeight="1"/>
    <row r="258" s="1496" customFormat="1" ht="16.899999999999999" customHeight="1"/>
    <row r="259" s="1496" customFormat="1" ht="16.899999999999999" customHeight="1"/>
    <row r="260" s="1496" customFormat="1" ht="16.899999999999999" customHeight="1"/>
    <row r="261" s="1496" customFormat="1" ht="16.899999999999999" customHeight="1"/>
    <row r="262" s="1496" customFormat="1" ht="16.899999999999999" customHeight="1"/>
    <row r="263" s="1496" customFormat="1" ht="16.899999999999999" customHeight="1"/>
    <row r="264" s="1496" customFormat="1" ht="16.899999999999999" customHeight="1"/>
    <row r="265" s="1496" customFormat="1" ht="16.899999999999999" customHeight="1"/>
    <row r="266" s="1496" customFormat="1" ht="16.899999999999999" customHeight="1"/>
    <row r="267" s="1496" customFormat="1" ht="16.899999999999999" customHeight="1"/>
    <row r="268" s="1496" customFormat="1" ht="16.899999999999999" customHeight="1"/>
    <row r="269" s="1496" customFormat="1" ht="16.899999999999999" customHeight="1"/>
    <row r="270" s="1496" customFormat="1" ht="16.899999999999999" customHeight="1"/>
    <row r="271" s="1496" customFormat="1" ht="16.899999999999999" customHeight="1"/>
    <row r="272" s="1496" customFormat="1" ht="16.899999999999999" customHeight="1"/>
    <row r="273" s="1496" customFormat="1" ht="16.899999999999999" customHeight="1"/>
    <row r="274" s="1496" customFormat="1" ht="16.899999999999999" customHeight="1"/>
    <row r="275" s="1496" customFormat="1" ht="16.899999999999999" customHeight="1"/>
    <row r="276" s="1496" customFormat="1" ht="16.899999999999999" customHeight="1"/>
    <row r="277" s="1496" customFormat="1" ht="16.899999999999999" customHeight="1"/>
    <row r="278" s="1496" customFormat="1" ht="16.899999999999999" customHeight="1"/>
    <row r="279" s="1496" customFormat="1" ht="16.899999999999999" customHeight="1"/>
    <row r="280" s="1496" customFormat="1" ht="16.899999999999999" customHeight="1"/>
    <row r="281" s="1496" customFormat="1" ht="16.899999999999999" customHeight="1"/>
    <row r="282" s="1496" customFormat="1" ht="16.899999999999999" customHeight="1"/>
    <row r="283" s="1496" customFormat="1" ht="16.899999999999999" customHeight="1"/>
    <row r="284" s="1496" customFormat="1" ht="16.899999999999999" customHeight="1"/>
    <row r="285" s="1496" customFormat="1" ht="16.899999999999999" customHeight="1"/>
    <row r="286" s="1496" customFormat="1" ht="16.899999999999999" customHeight="1"/>
    <row r="287" s="1496" customFormat="1" ht="16.899999999999999" customHeight="1"/>
    <row r="288" s="1496" customFormat="1"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41:I4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49" fitToWidth="0" fitToHeight="0" pageOrder="overThenDown" orientation="landscape" r:id="rId1"/>
  <headerFooter alignWithMargins="0">
    <oddFooter>&amp;R&amp;"Calibri2,Regular"&amp;P/&amp;N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DAED-6803-438F-997D-96DE89D83778}">
  <dimension ref="A1:AMJ508"/>
  <sheetViews>
    <sheetView view="pageBreakPreview" topLeftCell="A280" zoomScale="70" zoomScaleNormal="90" zoomScaleSheetLayoutView="70" workbookViewId="0">
      <selection activeCell="C350" sqref="C350"/>
    </sheetView>
  </sheetViews>
  <sheetFormatPr defaultColWidth="8.81640625" defaultRowHeight="14.5"/>
  <cols>
    <col min="1" max="1" width="13.54296875" style="1496" customWidth="1"/>
    <col min="2" max="2" width="9.453125" style="1585" customWidth="1"/>
    <col min="3" max="3" width="18.81640625" style="1585" customWidth="1"/>
    <col min="4" max="4" width="21" style="1538" customWidth="1"/>
    <col min="5" max="5" width="99.7265625" style="1568" customWidth="1"/>
    <col min="6" max="6" width="8.453125" style="1585" customWidth="1"/>
    <col min="7" max="7" width="11" style="1544" customWidth="1"/>
    <col min="8" max="10" width="14.7265625" style="1538" customWidth="1"/>
    <col min="11" max="11" width="14.7265625" style="1496" customWidth="1"/>
    <col min="12" max="12" width="26.26953125" style="1496" customWidth="1"/>
    <col min="13" max="13" width="15" style="1538" customWidth="1"/>
    <col min="14" max="16" width="9.26953125" style="1538" customWidth="1"/>
    <col min="17" max="17" width="22" style="1538" customWidth="1"/>
    <col min="18"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row>
    <row r="2" spans="1:64" ht="16.899999999999999" customHeight="1">
      <c r="A2" s="1885" t="s">
        <v>0</v>
      </c>
      <c r="B2" s="1885"/>
      <c r="C2" s="1899" t="s">
        <v>5190</v>
      </c>
      <c r="D2" s="1899"/>
      <c r="E2" s="1899"/>
      <c r="F2" s="1899"/>
      <c r="G2" s="1899"/>
      <c r="H2" s="1899"/>
      <c r="I2" s="1899"/>
      <c r="J2" s="1896"/>
      <c r="K2" s="1896"/>
      <c r="L2" s="1896"/>
    </row>
    <row r="3" spans="1:64" ht="16.899999999999999" customHeight="1">
      <c r="A3" s="1885" t="s">
        <v>1464</v>
      </c>
      <c r="B3" s="1885"/>
      <c r="C3" s="1891" t="s">
        <v>552</v>
      </c>
      <c r="D3" s="1891"/>
      <c r="E3" s="1891"/>
      <c r="F3" s="1891"/>
      <c r="G3" s="1891"/>
      <c r="H3" s="1891"/>
      <c r="I3" s="1891"/>
      <c r="J3" s="1892" t="s">
        <v>5214</v>
      </c>
      <c r="K3" s="1892"/>
      <c r="L3" s="1539"/>
    </row>
    <row r="4" spans="1:64" ht="16.899999999999999" customHeight="1">
      <c r="A4" s="1885" t="s">
        <v>5191</v>
      </c>
      <c r="B4" s="1885"/>
      <c r="C4" s="1891" t="s">
        <v>5192</v>
      </c>
      <c r="D4" s="1891"/>
      <c r="E4" s="1891"/>
      <c r="F4" s="1891"/>
      <c r="G4" s="1891"/>
      <c r="H4" s="1891"/>
      <c r="I4" s="1891"/>
      <c r="J4" s="1896"/>
      <c r="K4" s="1896"/>
      <c r="L4" s="1896"/>
    </row>
    <row r="5" spans="1:64" ht="16.899999999999999" customHeight="1">
      <c r="A5" s="1885" t="s">
        <v>5193</v>
      </c>
      <c r="B5" s="1885"/>
      <c r="C5" s="1891" t="s">
        <v>5194</v>
      </c>
      <c r="D5" s="1891"/>
      <c r="E5" s="1891"/>
      <c r="F5" s="1891"/>
      <c r="G5" s="1891"/>
      <c r="H5" s="1891"/>
      <c r="I5" s="1891"/>
      <c r="J5" s="1892" t="s">
        <v>197</v>
      </c>
      <c r="K5" s="1892"/>
      <c r="L5" s="1540"/>
    </row>
    <row r="6" spans="1:64" ht="16.899999999999999" customHeight="1">
      <c r="A6" s="1893" t="s">
        <v>5215</v>
      </c>
      <c r="B6" s="1893"/>
      <c r="C6" s="1894" t="s">
        <v>5246</v>
      </c>
      <c r="D6" s="1894"/>
      <c r="E6" s="1894"/>
      <c r="F6" s="1894"/>
      <c r="G6" s="1894"/>
      <c r="H6" s="1894"/>
      <c r="I6" s="1894"/>
      <c r="J6" s="1895"/>
      <c r="K6" s="1895"/>
      <c r="L6" s="1895"/>
    </row>
    <row r="7" spans="1:64" ht="25.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63"/>
      <c r="C9" s="1548"/>
      <c r="D9" s="1549"/>
      <c r="E9" s="1549"/>
      <c r="F9" s="1563"/>
      <c r="G9" s="1550"/>
      <c r="H9" s="1563"/>
      <c r="I9" s="1564"/>
      <c r="J9" s="1547"/>
      <c r="K9" s="1500"/>
      <c r="L9" s="1500"/>
      <c r="M9" s="1565"/>
      <c r="N9" s="1565"/>
      <c r="Q9" s="1565"/>
    </row>
    <row r="10" spans="1:64" ht="16.899999999999999" customHeight="1">
      <c r="A10" s="1500"/>
      <c r="B10" s="1563" t="s">
        <v>5247</v>
      </c>
      <c r="C10" s="1548"/>
      <c r="D10" s="1549"/>
      <c r="E10" s="1566" t="s">
        <v>5248</v>
      </c>
      <c r="F10" s="1548" t="s">
        <v>62</v>
      </c>
      <c r="G10" s="1550">
        <v>1</v>
      </c>
      <c r="H10" s="1567"/>
      <c r="I10" s="1551"/>
      <c r="J10" s="1552">
        <f>H10*G10</f>
        <v>0</v>
      </c>
      <c r="K10" s="1552">
        <f>I10*G10</f>
        <v>0</v>
      </c>
      <c r="L10" s="1552">
        <f>K10+J10</f>
        <v>0</v>
      </c>
      <c r="M10" s="1568"/>
      <c r="Q10" s="1565"/>
    </row>
    <row r="11" spans="1:64" ht="16.899999999999999" customHeight="1">
      <c r="A11" s="1500"/>
      <c r="B11" s="1563"/>
      <c r="C11" s="1548"/>
      <c r="D11" s="1549"/>
      <c r="E11" s="1549" t="s">
        <v>5249</v>
      </c>
      <c r="F11" s="1548"/>
      <c r="G11" s="1550"/>
      <c r="H11" s="1567"/>
      <c r="I11" s="1551"/>
      <c r="J11" s="1552"/>
      <c r="K11" s="1552"/>
      <c r="L11" s="1552"/>
      <c r="M11" s="1568"/>
      <c r="Q11" s="1565"/>
    </row>
    <row r="12" spans="1:64" ht="16.899999999999999" customHeight="1">
      <c r="A12" s="1500"/>
      <c r="B12" s="1563"/>
      <c r="C12" s="1548"/>
      <c r="D12" s="1549"/>
      <c r="E12" s="1549" t="s">
        <v>5250</v>
      </c>
      <c r="F12" s="1548" t="s">
        <v>481</v>
      </c>
      <c r="G12" s="1550"/>
      <c r="H12" s="1567"/>
      <c r="I12" s="1551"/>
      <c r="J12" s="1552"/>
      <c r="K12" s="1552"/>
      <c r="L12" s="1552"/>
      <c r="M12" s="1568"/>
      <c r="Q12" s="1565"/>
    </row>
    <row r="13" spans="1:64" ht="16.899999999999999" customHeight="1">
      <c r="A13" s="1500"/>
      <c r="B13" s="1563"/>
      <c r="C13" s="1548"/>
      <c r="D13" s="1549"/>
      <c r="E13" s="1566" t="s">
        <v>5251</v>
      </c>
      <c r="F13" s="1548"/>
      <c r="G13" s="1550"/>
      <c r="H13" s="1567"/>
      <c r="I13" s="1551"/>
      <c r="J13" s="1552"/>
      <c r="K13" s="1552"/>
      <c r="L13" s="1552"/>
      <c r="M13" s="1568"/>
      <c r="Q13" s="1565"/>
    </row>
    <row r="14" spans="1:64" ht="16.899999999999999" customHeight="1">
      <c r="A14" s="1500"/>
      <c r="B14" s="1563"/>
      <c r="C14" s="1548"/>
      <c r="D14" s="1549"/>
      <c r="E14" s="1549" t="s">
        <v>5252</v>
      </c>
      <c r="F14" s="1548"/>
      <c r="G14" s="1550"/>
      <c r="H14" s="1551"/>
      <c r="I14" s="1551"/>
      <c r="J14" s="1552"/>
      <c r="K14" s="1552"/>
      <c r="L14" s="1552"/>
      <c r="M14" s="1568"/>
      <c r="Q14" s="1565"/>
    </row>
    <row r="15" spans="1:64" ht="16.899999999999999" customHeight="1">
      <c r="A15" s="1500"/>
      <c r="B15" s="1563"/>
      <c r="C15" s="1548"/>
      <c r="D15" s="1549"/>
      <c r="E15" s="1549" t="s">
        <v>5253</v>
      </c>
      <c r="F15" s="1548"/>
      <c r="G15" s="1550"/>
      <c r="H15" s="1551"/>
      <c r="I15" s="1551"/>
      <c r="J15" s="1552"/>
      <c r="K15" s="1552"/>
      <c r="L15" s="1552"/>
      <c r="M15" s="1568"/>
      <c r="Q15" s="1565"/>
    </row>
    <row r="16" spans="1:64" ht="16.899999999999999" customHeight="1">
      <c r="A16" s="1500"/>
      <c r="B16" s="1563"/>
      <c r="C16" s="1548"/>
      <c r="D16" s="1549"/>
      <c r="E16" s="1549" t="s">
        <v>5254</v>
      </c>
      <c r="F16" s="1548"/>
      <c r="G16" s="1550"/>
      <c r="H16" s="1551"/>
      <c r="I16" s="1551"/>
      <c r="J16" s="1552"/>
      <c r="K16" s="1552"/>
      <c r="L16" s="1552"/>
      <c r="M16" s="1568"/>
      <c r="Q16" s="1565"/>
    </row>
    <row r="17" spans="1:17" ht="16.899999999999999" customHeight="1">
      <c r="A17" s="1500"/>
      <c r="B17" s="1563"/>
      <c r="C17" s="1548"/>
      <c r="D17" s="1549"/>
      <c r="E17" s="1549" t="s">
        <v>5255</v>
      </c>
      <c r="F17" s="1548"/>
      <c r="G17" s="1550"/>
      <c r="H17" s="1551"/>
      <c r="I17" s="1551"/>
      <c r="J17" s="1552"/>
      <c r="K17" s="1552"/>
      <c r="L17" s="1552"/>
      <c r="M17" s="1568"/>
      <c r="Q17" s="1565"/>
    </row>
    <row r="18" spans="1:17" ht="16.899999999999999" customHeight="1">
      <c r="A18" s="1500"/>
      <c r="B18" s="1563"/>
      <c r="C18" s="1548"/>
      <c r="D18" s="1549"/>
      <c r="E18" s="1549" t="s">
        <v>5256</v>
      </c>
      <c r="F18" s="1548"/>
      <c r="G18" s="1550"/>
      <c r="H18" s="1551"/>
      <c r="I18" s="1551"/>
      <c r="J18" s="1552"/>
      <c r="K18" s="1552"/>
      <c r="L18" s="1552"/>
      <c r="M18" s="1568"/>
      <c r="Q18" s="1565"/>
    </row>
    <row r="19" spans="1:17" ht="16.899999999999999" customHeight="1">
      <c r="A19" s="1500"/>
      <c r="B19" s="1563"/>
      <c r="C19" s="1548"/>
      <c r="D19" s="1549"/>
      <c r="E19" s="1549" t="s">
        <v>5257</v>
      </c>
      <c r="F19" s="1548"/>
      <c r="G19" s="1550"/>
      <c r="H19" s="1551"/>
      <c r="I19" s="1551"/>
      <c r="J19" s="1552"/>
      <c r="K19" s="1552"/>
      <c r="L19" s="1552"/>
      <c r="M19" s="1568"/>
      <c r="Q19" s="1565"/>
    </row>
    <row r="20" spans="1:17" ht="16.899999999999999" customHeight="1">
      <c r="A20" s="1500"/>
      <c r="B20" s="1563"/>
      <c r="C20" s="1548"/>
      <c r="D20" s="1549"/>
      <c r="E20" s="1549" t="s">
        <v>5258</v>
      </c>
      <c r="F20" s="1548"/>
      <c r="G20" s="1550"/>
      <c r="H20" s="1551"/>
      <c r="I20" s="1551"/>
      <c r="J20" s="1552"/>
      <c r="K20" s="1552"/>
      <c r="L20" s="1552"/>
      <c r="M20" s="1568"/>
      <c r="Q20" s="1565"/>
    </row>
    <row r="21" spans="1:17" ht="16.899999999999999" customHeight="1">
      <c r="A21" s="1500"/>
      <c r="B21" s="1563"/>
      <c r="C21" s="1548"/>
      <c r="D21" s="1549"/>
      <c r="E21" s="1549" t="s">
        <v>5259</v>
      </c>
      <c r="F21" s="1548"/>
      <c r="G21" s="1550"/>
      <c r="H21" s="1551"/>
      <c r="I21" s="1551"/>
      <c r="J21" s="1552"/>
      <c r="K21" s="1552"/>
      <c r="L21" s="1552"/>
      <c r="M21" s="1568"/>
      <c r="Q21" s="1565"/>
    </row>
    <row r="22" spans="1:17" ht="16.899999999999999" customHeight="1">
      <c r="A22" s="1500"/>
      <c r="B22" s="1563"/>
      <c r="C22" s="1548"/>
      <c r="D22" s="1549"/>
      <c r="E22" s="1549" t="s">
        <v>5260</v>
      </c>
      <c r="F22" s="1548"/>
      <c r="G22" s="1550"/>
      <c r="H22" s="1551"/>
      <c r="I22" s="1551"/>
      <c r="J22" s="1552"/>
      <c r="K22" s="1552"/>
      <c r="L22" s="1552"/>
      <c r="M22" s="1568"/>
      <c r="Q22" s="1565"/>
    </row>
    <row r="23" spans="1:17" ht="16.899999999999999" customHeight="1">
      <c r="A23" s="1500"/>
      <c r="B23" s="1563"/>
      <c r="C23" s="1548"/>
      <c r="D23" s="1549"/>
      <c r="E23" s="1549" t="s">
        <v>5261</v>
      </c>
      <c r="F23" s="1548"/>
      <c r="G23" s="1550"/>
      <c r="H23" s="1551"/>
      <c r="I23" s="1551"/>
      <c r="J23" s="1552"/>
      <c r="K23" s="1552"/>
      <c r="L23" s="1552"/>
      <c r="M23" s="1568"/>
      <c r="Q23" s="1565"/>
    </row>
    <row r="24" spans="1:17" ht="16.899999999999999" customHeight="1">
      <c r="A24" s="1500"/>
      <c r="B24" s="1563"/>
      <c r="C24" s="1548"/>
      <c r="D24" s="1549"/>
      <c r="E24" s="1549" t="s">
        <v>5262</v>
      </c>
      <c r="F24" s="1548"/>
      <c r="G24" s="1550"/>
      <c r="H24" s="1551"/>
      <c r="I24" s="1551"/>
      <c r="J24" s="1552"/>
      <c r="K24" s="1552"/>
      <c r="L24" s="1552"/>
      <c r="M24" s="1568"/>
      <c r="Q24" s="1565"/>
    </row>
    <row r="25" spans="1:17" ht="16.899999999999999" customHeight="1">
      <c r="A25" s="1500"/>
      <c r="B25" s="1563"/>
      <c r="C25" s="1548"/>
      <c r="D25" s="1549"/>
      <c r="E25" s="1549" t="s">
        <v>5263</v>
      </c>
      <c r="F25" s="1548"/>
      <c r="G25" s="1550"/>
      <c r="H25" s="1551"/>
      <c r="I25" s="1551"/>
      <c r="J25" s="1552"/>
      <c r="K25" s="1552"/>
      <c r="L25" s="1552"/>
      <c r="M25" s="1568"/>
      <c r="Q25" s="1565"/>
    </row>
    <row r="26" spans="1:17" ht="16.899999999999999" customHeight="1">
      <c r="A26" s="1500"/>
      <c r="B26" s="1563"/>
      <c r="C26" s="1548"/>
      <c r="D26" s="1549"/>
      <c r="E26" s="1549" t="s">
        <v>5264</v>
      </c>
      <c r="F26" s="1548"/>
      <c r="G26" s="1550"/>
      <c r="H26" s="1551"/>
      <c r="I26" s="1551"/>
      <c r="J26" s="1552"/>
      <c r="K26" s="1552"/>
      <c r="L26" s="1552"/>
      <c r="M26" s="1568"/>
      <c r="Q26" s="1565"/>
    </row>
    <row r="27" spans="1:17" ht="16.899999999999999" customHeight="1">
      <c r="A27" s="1500"/>
      <c r="B27" s="1563"/>
      <c r="C27" s="1548"/>
      <c r="D27" s="1549"/>
      <c r="E27" s="1549" t="s">
        <v>5265</v>
      </c>
      <c r="F27" s="1548"/>
      <c r="G27" s="1550"/>
      <c r="H27" s="1551"/>
      <c r="I27" s="1551"/>
      <c r="J27" s="1552"/>
      <c r="K27" s="1552"/>
      <c r="L27" s="1552"/>
      <c r="M27" s="1568"/>
      <c r="Q27" s="1565"/>
    </row>
    <row r="28" spans="1:17" ht="16.899999999999999" customHeight="1">
      <c r="A28" s="1500"/>
      <c r="B28" s="1563"/>
      <c r="C28" s="1548"/>
      <c r="D28" s="1549"/>
      <c r="E28" s="1549" t="s">
        <v>5266</v>
      </c>
      <c r="F28" s="1548"/>
      <c r="G28" s="1550"/>
      <c r="H28" s="1551"/>
      <c r="I28" s="1551"/>
      <c r="J28" s="1552"/>
      <c r="K28" s="1552"/>
      <c r="L28" s="1552"/>
      <c r="M28" s="1568"/>
      <c r="Q28" s="1565"/>
    </row>
    <row r="29" spans="1:17" ht="16.899999999999999" customHeight="1">
      <c r="A29" s="1500"/>
      <c r="B29" s="1563"/>
      <c r="C29" s="1548"/>
      <c r="D29" s="1549"/>
      <c r="E29" s="1549"/>
      <c r="F29" s="1548"/>
      <c r="G29" s="1550"/>
      <c r="H29" s="1551"/>
      <c r="I29" s="1551"/>
      <c r="J29" s="1552"/>
      <c r="K29" s="1552"/>
      <c r="L29" s="1552"/>
      <c r="M29" s="1568"/>
      <c r="Q29" s="1565"/>
    </row>
    <row r="30" spans="1:17" ht="16.899999999999999" customHeight="1">
      <c r="A30" s="1500"/>
      <c r="B30" s="1563"/>
      <c r="C30" s="1548"/>
      <c r="D30" s="1549"/>
      <c r="E30" s="1566" t="s">
        <v>5267</v>
      </c>
      <c r="F30" s="1548"/>
      <c r="G30" s="1550"/>
      <c r="H30" s="1567"/>
      <c r="I30" s="1551"/>
      <c r="J30" s="1552"/>
      <c r="K30" s="1552"/>
      <c r="L30" s="1552"/>
      <c r="M30" s="1568"/>
      <c r="Q30" s="1565"/>
    </row>
    <row r="31" spans="1:17" ht="16.899999999999999" customHeight="1">
      <c r="A31" s="1500"/>
      <c r="B31" s="1563"/>
      <c r="C31" s="1548"/>
      <c r="D31" s="1549"/>
      <c r="E31" s="1549" t="s">
        <v>5268</v>
      </c>
      <c r="F31" s="1548"/>
      <c r="G31" s="1550"/>
      <c r="H31" s="1551"/>
      <c r="I31" s="1551"/>
      <c r="J31" s="1552"/>
      <c r="K31" s="1552"/>
      <c r="L31" s="1552"/>
      <c r="M31" s="1568"/>
      <c r="Q31" s="1565"/>
    </row>
    <row r="32" spans="1:17" ht="16.899999999999999" customHeight="1">
      <c r="A32" s="1500"/>
      <c r="B32" s="1563"/>
      <c r="C32" s="1548"/>
      <c r="D32" s="1549"/>
      <c r="E32" s="1549" t="s">
        <v>5253</v>
      </c>
      <c r="F32" s="1548"/>
      <c r="G32" s="1550"/>
      <c r="H32" s="1551"/>
      <c r="I32" s="1551"/>
      <c r="J32" s="1552"/>
      <c r="K32" s="1552"/>
      <c r="L32" s="1552"/>
      <c r="M32" s="1568"/>
      <c r="Q32" s="1565"/>
    </row>
    <row r="33" spans="1:17" ht="16.899999999999999" customHeight="1">
      <c r="A33" s="1500"/>
      <c r="B33" s="1563"/>
      <c r="C33" s="1548"/>
      <c r="D33" s="1549"/>
      <c r="E33" s="1549" t="s">
        <v>5254</v>
      </c>
      <c r="F33" s="1548"/>
      <c r="G33" s="1550"/>
      <c r="H33" s="1551"/>
      <c r="I33" s="1551"/>
      <c r="J33" s="1552"/>
      <c r="K33" s="1552"/>
      <c r="L33" s="1552"/>
      <c r="M33" s="1568"/>
      <c r="Q33" s="1565"/>
    </row>
    <row r="34" spans="1:17" ht="16.899999999999999" customHeight="1">
      <c r="A34" s="1500"/>
      <c r="B34" s="1563"/>
      <c r="C34" s="1548"/>
      <c r="D34" s="1549"/>
      <c r="E34" s="1549" t="s">
        <v>5269</v>
      </c>
      <c r="F34" s="1548"/>
      <c r="G34" s="1550"/>
      <c r="H34" s="1551"/>
      <c r="I34" s="1551"/>
      <c r="J34" s="1552"/>
      <c r="K34" s="1552"/>
      <c r="L34" s="1552"/>
      <c r="M34" s="1568"/>
      <c r="Q34" s="1565"/>
    </row>
    <row r="35" spans="1:17" ht="16.899999999999999" customHeight="1">
      <c r="A35" s="1500"/>
      <c r="B35" s="1563"/>
      <c r="C35" s="1548"/>
      <c r="D35" s="1549"/>
      <c r="E35" s="1549" t="s">
        <v>5270</v>
      </c>
      <c r="F35" s="1548"/>
      <c r="G35" s="1550"/>
      <c r="H35" s="1551"/>
      <c r="I35" s="1551"/>
      <c r="J35" s="1552"/>
      <c r="K35" s="1552"/>
      <c r="L35" s="1552"/>
      <c r="M35" s="1568"/>
      <c r="Q35" s="1565"/>
    </row>
    <row r="36" spans="1:17" ht="16.899999999999999" customHeight="1">
      <c r="A36" s="1500"/>
      <c r="B36" s="1563"/>
      <c r="C36" s="1548"/>
      <c r="D36" s="1549"/>
      <c r="E36" s="1549" t="s">
        <v>5271</v>
      </c>
      <c r="F36" s="1548"/>
      <c r="G36" s="1550"/>
      <c r="H36" s="1551"/>
      <c r="I36" s="1551"/>
      <c r="J36" s="1552"/>
      <c r="K36" s="1552"/>
      <c r="L36" s="1552"/>
      <c r="M36" s="1568"/>
      <c r="Q36" s="1565"/>
    </row>
    <row r="37" spans="1:17" ht="16.899999999999999" customHeight="1">
      <c r="A37" s="1500"/>
      <c r="B37" s="1563"/>
      <c r="C37" s="1548"/>
      <c r="D37" s="1549"/>
      <c r="E37" s="1549" t="s">
        <v>5258</v>
      </c>
      <c r="F37" s="1548"/>
      <c r="G37" s="1550"/>
      <c r="H37" s="1551"/>
      <c r="I37" s="1551"/>
      <c r="J37" s="1552"/>
      <c r="K37" s="1552"/>
      <c r="L37" s="1552"/>
      <c r="M37" s="1568"/>
      <c r="Q37" s="1565"/>
    </row>
    <row r="38" spans="1:17" ht="16.899999999999999" customHeight="1">
      <c r="A38" s="1500"/>
      <c r="B38" s="1563"/>
      <c r="C38" s="1548"/>
      <c r="D38" s="1549"/>
      <c r="E38" s="1549" t="s">
        <v>5272</v>
      </c>
      <c r="F38" s="1548"/>
      <c r="G38" s="1550"/>
      <c r="H38" s="1551"/>
      <c r="I38" s="1551"/>
      <c r="J38" s="1552"/>
      <c r="K38" s="1552"/>
      <c r="L38" s="1552"/>
      <c r="M38" s="1568"/>
      <c r="Q38" s="1565"/>
    </row>
    <row r="39" spans="1:17" ht="16.899999999999999" customHeight="1">
      <c r="A39" s="1500"/>
      <c r="B39" s="1563"/>
      <c r="C39" s="1548"/>
      <c r="D39" s="1549"/>
      <c r="E39" s="1549" t="s">
        <v>5273</v>
      </c>
      <c r="F39" s="1548"/>
      <c r="G39" s="1550"/>
      <c r="H39" s="1551"/>
      <c r="I39" s="1551"/>
      <c r="J39" s="1552"/>
      <c r="K39" s="1552"/>
      <c r="L39" s="1552"/>
      <c r="M39" s="1568"/>
      <c r="Q39" s="1565"/>
    </row>
    <row r="40" spans="1:17" ht="16.899999999999999" customHeight="1">
      <c r="A40" s="1500"/>
      <c r="B40" s="1563"/>
      <c r="C40" s="1548"/>
      <c r="D40" s="1549"/>
      <c r="E40" s="1549" t="s">
        <v>5274</v>
      </c>
      <c r="F40" s="1548"/>
      <c r="G40" s="1550"/>
      <c r="H40" s="1551"/>
      <c r="I40" s="1551"/>
      <c r="J40" s="1552"/>
      <c r="K40" s="1552"/>
      <c r="L40" s="1552"/>
      <c r="M40" s="1568"/>
      <c r="Q40" s="1565"/>
    </row>
    <row r="41" spans="1:17" ht="16.899999999999999" customHeight="1">
      <c r="A41" s="1500"/>
      <c r="B41" s="1563"/>
      <c r="C41" s="1548"/>
      <c r="D41" s="1549"/>
      <c r="E41" s="1549" t="s">
        <v>5275</v>
      </c>
      <c r="F41" s="1548"/>
      <c r="G41" s="1550"/>
      <c r="H41" s="1551"/>
      <c r="I41" s="1551"/>
      <c r="J41" s="1552"/>
      <c r="K41" s="1552"/>
      <c r="L41" s="1552"/>
      <c r="M41" s="1568"/>
      <c r="Q41" s="1565"/>
    </row>
    <row r="42" spans="1:17" ht="16.899999999999999" customHeight="1">
      <c r="A42" s="1500"/>
      <c r="B42" s="1563"/>
      <c r="C42" s="1548"/>
      <c r="D42" s="1549"/>
      <c r="E42" s="1549" t="s">
        <v>5263</v>
      </c>
      <c r="F42" s="1548"/>
      <c r="G42" s="1550"/>
      <c r="H42" s="1551"/>
      <c r="I42" s="1551"/>
      <c r="J42" s="1552"/>
      <c r="K42" s="1552"/>
      <c r="L42" s="1552"/>
      <c r="M42" s="1568"/>
      <c r="Q42" s="1565"/>
    </row>
    <row r="43" spans="1:17" ht="16.899999999999999" customHeight="1">
      <c r="A43" s="1500"/>
      <c r="B43" s="1563"/>
      <c r="C43" s="1548"/>
      <c r="D43" s="1549"/>
      <c r="E43" s="1549" t="s">
        <v>5264</v>
      </c>
      <c r="F43" s="1548"/>
      <c r="G43" s="1550"/>
      <c r="H43" s="1551"/>
      <c r="I43" s="1551"/>
      <c r="J43" s="1552"/>
      <c r="K43" s="1552"/>
      <c r="L43" s="1552"/>
      <c r="M43" s="1568"/>
      <c r="Q43" s="1565"/>
    </row>
    <row r="44" spans="1:17" ht="16.899999999999999" customHeight="1">
      <c r="A44" s="1500"/>
      <c r="B44" s="1563"/>
      <c r="C44" s="1548"/>
      <c r="D44" s="1549"/>
      <c r="E44" s="1549" t="s">
        <v>5265</v>
      </c>
      <c r="F44" s="1548"/>
      <c r="G44" s="1550"/>
      <c r="H44" s="1551"/>
      <c r="I44" s="1551"/>
      <c r="J44" s="1552"/>
      <c r="K44" s="1552"/>
      <c r="L44" s="1552"/>
      <c r="M44" s="1568"/>
      <c r="Q44" s="1565"/>
    </row>
    <row r="45" spans="1:17" ht="16.899999999999999" customHeight="1">
      <c r="A45" s="1500"/>
      <c r="B45" s="1563"/>
      <c r="C45" s="1548"/>
      <c r="D45" s="1549"/>
      <c r="E45" s="1549" t="s">
        <v>5266</v>
      </c>
      <c r="F45" s="1563"/>
      <c r="G45" s="1550"/>
      <c r="H45" s="1569"/>
      <c r="I45" s="1551"/>
      <c r="J45" s="1552"/>
      <c r="K45" s="1552"/>
      <c r="L45" s="1552"/>
      <c r="M45" s="1565"/>
      <c r="N45" s="1565"/>
      <c r="Q45" s="1565"/>
    </row>
    <row r="46" spans="1:17" ht="16.899999999999999" customHeight="1">
      <c r="A46" s="1500"/>
      <c r="B46" s="1563"/>
      <c r="C46" s="1548"/>
      <c r="D46" s="1549"/>
      <c r="E46" s="1566"/>
      <c r="F46" s="1548"/>
      <c r="G46" s="1550"/>
      <c r="H46" s="1567"/>
      <c r="I46" s="1551"/>
      <c r="J46" s="1552"/>
      <c r="K46" s="1552"/>
      <c r="L46" s="1552"/>
      <c r="M46" s="1568"/>
      <c r="Q46" s="1565"/>
    </row>
    <row r="47" spans="1:17" ht="16.899999999999999" customHeight="1">
      <c r="A47" s="1500"/>
      <c r="B47" s="1563"/>
      <c r="C47" s="1548"/>
      <c r="D47" s="1549"/>
      <c r="E47" s="1549" t="s">
        <v>2827</v>
      </c>
      <c r="F47" s="1548"/>
      <c r="G47" s="1550"/>
      <c r="H47" s="1567"/>
      <c r="I47" s="1551"/>
      <c r="J47" s="1552"/>
      <c r="K47" s="1552"/>
      <c r="L47" s="1552"/>
      <c r="M47" s="1568"/>
      <c r="Q47" s="1565"/>
    </row>
    <row r="48" spans="1:17" ht="16.899999999999999" customHeight="1">
      <c r="A48" s="1500"/>
      <c r="B48" s="1563"/>
      <c r="C48" s="1548"/>
      <c r="D48" s="1549"/>
      <c r="E48" s="1549" t="s">
        <v>5276</v>
      </c>
      <c r="F48" s="1548"/>
      <c r="G48" s="1550"/>
      <c r="H48" s="1567"/>
      <c r="I48" s="1551"/>
      <c r="J48" s="1552"/>
      <c r="K48" s="1552"/>
      <c r="L48" s="1552"/>
      <c r="M48" s="1568"/>
      <c r="Q48" s="1565"/>
    </row>
    <row r="49" spans="1:17" ht="16.899999999999999" customHeight="1">
      <c r="A49" s="1500"/>
      <c r="B49" s="1563"/>
      <c r="C49" s="1548"/>
      <c r="D49" s="1549"/>
      <c r="E49" s="1549" t="s">
        <v>5277</v>
      </c>
      <c r="F49" s="1548"/>
      <c r="G49" s="1550"/>
      <c r="H49" s="1567"/>
      <c r="I49" s="1551"/>
      <c r="J49" s="1552"/>
      <c r="K49" s="1552"/>
      <c r="L49" s="1552"/>
      <c r="M49" s="1568"/>
      <c r="Q49" s="1565"/>
    </row>
    <row r="50" spans="1:17" ht="16.899999999999999" customHeight="1">
      <c r="A50" s="1500"/>
      <c r="B50" s="1563"/>
      <c r="C50" s="1548"/>
      <c r="D50" s="1549"/>
      <c r="E50" s="1549" t="s">
        <v>5278</v>
      </c>
      <c r="F50" s="1548"/>
      <c r="G50" s="1550"/>
      <c r="H50" s="1551"/>
      <c r="I50" s="1551"/>
      <c r="J50" s="1552"/>
      <c r="K50" s="1552"/>
      <c r="L50" s="1552"/>
      <c r="M50" s="1568"/>
      <c r="Q50" s="1565"/>
    </row>
    <row r="51" spans="1:17" ht="16.899999999999999" customHeight="1">
      <c r="A51" s="1500"/>
      <c r="B51" s="1563"/>
      <c r="C51" s="1548"/>
      <c r="D51" s="1549"/>
      <c r="E51" s="1549" t="s">
        <v>5279</v>
      </c>
      <c r="F51" s="1548"/>
      <c r="G51" s="1550"/>
      <c r="H51" s="1551"/>
      <c r="I51" s="1555"/>
      <c r="J51" s="1555"/>
      <c r="K51" s="1552"/>
      <c r="L51" s="1552"/>
      <c r="M51" s="1568"/>
      <c r="Q51" s="1565"/>
    </row>
    <row r="52" spans="1:17" ht="16.899999999999999" customHeight="1">
      <c r="A52" s="1500"/>
      <c r="B52" s="1563"/>
      <c r="C52" s="1548"/>
      <c r="D52" s="1549"/>
      <c r="E52" s="1549" t="s">
        <v>5280</v>
      </c>
      <c r="F52" s="1548"/>
      <c r="G52" s="1550"/>
      <c r="H52" s="1551"/>
      <c r="I52" s="1555"/>
      <c r="J52" s="1555"/>
      <c r="K52" s="1552"/>
      <c r="L52" s="1552"/>
      <c r="M52" s="1568"/>
      <c r="Q52" s="1565"/>
    </row>
    <row r="53" spans="1:17" ht="16.899999999999999" customHeight="1">
      <c r="A53" s="1500"/>
      <c r="B53" s="1563"/>
      <c r="C53" s="1548"/>
      <c r="D53" s="1549"/>
      <c r="E53" s="1549" t="s">
        <v>5281</v>
      </c>
      <c r="F53" s="1548"/>
      <c r="G53" s="1550"/>
      <c r="H53" s="1551"/>
      <c r="I53" s="1555"/>
      <c r="J53" s="1555"/>
      <c r="K53" s="1552"/>
      <c r="L53" s="1552"/>
      <c r="M53" s="1568"/>
      <c r="Q53" s="1565"/>
    </row>
    <row r="54" spans="1:17" ht="16.899999999999999" customHeight="1">
      <c r="A54" s="1500"/>
      <c r="B54" s="1563"/>
      <c r="C54" s="1548"/>
      <c r="D54" s="1549"/>
      <c r="E54" s="1496"/>
      <c r="F54" s="1548"/>
      <c r="G54" s="1550"/>
      <c r="H54" s="1551"/>
      <c r="I54" s="1551"/>
      <c r="J54" s="1552"/>
      <c r="K54" s="1552"/>
      <c r="L54" s="1552"/>
      <c r="M54" s="1568"/>
      <c r="Q54" s="1565"/>
    </row>
    <row r="55" spans="1:17" ht="16.899999999999999" customHeight="1">
      <c r="A55" s="1500"/>
      <c r="B55" s="1563"/>
      <c r="C55" s="1548"/>
      <c r="D55" s="1549"/>
      <c r="E55" s="1549" t="s">
        <v>5282</v>
      </c>
      <c r="F55" s="1548" t="s">
        <v>1541</v>
      </c>
      <c r="G55" s="1550">
        <v>1</v>
      </c>
      <c r="H55" s="1567"/>
      <c r="I55" s="1551"/>
      <c r="J55" s="1552">
        <f>H55*G55</f>
        <v>0</v>
      </c>
      <c r="K55" s="1552">
        <f>I55*G55</f>
        <v>0</v>
      </c>
      <c r="L55" s="1552">
        <f>K55+J55</f>
        <v>0</v>
      </c>
      <c r="M55" s="1568"/>
      <c r="Q55" s="1565"/>
    </row>
    <row r="56" spans="1:17" ht="16.899999999999999" customHeight="1">
      <c r="A56" s="1500"/>
      <c r="B56" s="1563"/>
      <c r="C56" s="1548"/>
      <c r="D56" s="1549"/>
      <c r="E56" s="1566"/>
      <c r="F56" s="1548"/>
      <c r="G56" s="1550"/>
      <c r="H56" s="1567"/>
      <c r="I56" s="1551"/>
      <c r="J56" s="1552"/>
      <c r="K56" s="1552"/>
      <c r="L56" s="1552"/>
      <c r="M56" s="1568"/>
      <c r="Q56" s="1565"/>
    </row>
    <row r="57" spans="1:17" ht="16.899999999999999" customHeight="1">
      <c r="A57" s="1500"/>
      <c r="B57" s="1563"/>
      <c r="C57" s="1548"/>
      <c r="D57" s="1549"/>
      <c r="E57" s="1549"/>
      <c r="F57" s="1548"/>
      <c r="G57" s="1550"/>
      <c r="H57" s="1551"/>
      <c r="I57" s="1551"/>
      <c r="J57" s="1552"/>
      <c r="K57" s="1552"/>
      <c r="L57" s="1552"/>
      <c r="M57" s="1568"/>
      <c r="Q57" s="1565"/>
    </row>
    <row r="58" spans="1:17" ht="16.899999999999999" customHeight="1">
      <c r="A58" s="1500"/>
      <c r="B58" s="1563"/>
      <c r="C58" s="1548"/>
      <c r="D58" s="1549"/>
      <c r="E58" s="1549"/>
      <c r="F58" s="1548"/>
      <c r="G58" s="1550"/>
      <c r="H58" s="1551"/>
      <c r="I58" s="1551"/>
      <c r="J58" s="1552"/>
      <c r="K58" s="1552"/>
      <c r="L58" s="1552"/>
      <c r="M58" s="1568"/>
      <c r="Q58" s="1565"/>
    </row>
    <row r="59" spans="1:17" ht="16.899999999999999" customHeight="1">
      <c r="A59" s="1502"/>
      <c r="B59" s="1570"/>
      <c r="C59" s="1546"/>
      <c r="D59" s="1571"/>
      <c r="E59" s="1571"/>
      <c r="F59" s="1546"/>
      <c r="G59" s="1545"/>
      <c r="H59" s="1572"/>
      <c r="I59" s="1572"/>
      <c r="J59" s="1573"/>
      <c r="K59" s="1573"/>
      <c r="L59" s="1573"/>
      <c r="M59" s="1568"/>
      <c r="Q59" s="1565"/>
    </row>
    <row r="60" spans="1:17" ht="16.899999999999999" customHeight="1">
      <c r="A60" s="1500"/>
      <c r="B60" s="1563" t="s">
        <v>5283</v>
      </c>
      <c r="C60" s="1548"/>
      <c r="D60" s="1549"/>
      <c r="E60" s="1566" t="s">
        <v>5248</v>
      </c>
      <c r="F60" s="1548" t="s">
        <v>62</v>
      </c>
      <c r="G60" s="1550">
        <v>1</v>
      </c>
      <c r="H60" s="1567"/>
      <c r="I60" s="1551"/>
      <c r="J60" s="1552">
        <f>H60*G60</f>
        <v>0</v>
      </c>
      <c r="K60" s="1552">
        <f>I60*G60</f>
        <v>0</v>
      </c>
      <c r="L60" s="1552">
        <f>K60+J60</f>
        <v>0</v>
      </c>
      <c r="M60" s="1568"/>
      <c r="Q60" s="1565"/>
    </row>
    <row r="61" spans="1:17" ht="16.899999999999999" customHeight="1">
      <c r="A61" s="1500"/>
      <c r="B61" s="1563"/>
      <c r="C61" s="1548"/>
      <c r="D61" s="1549"/>
      <c r="E61" s="1549" t="s">
        <v>5249</v>
      </c>
      <c r="F61" s="1548"/>
      <c r="G61" s="1550"/>
      <c r="H61" s="1567"/>
      <c r="I61" s="1551"/>
      <c r="J61" s="1552"/>
      <c r="K61" s="1552"/>
      <c r="L61" s="1552"/>
      <c r="M61" s="1568"/>
      <c r="Q61" s="1565"/>
    </row>
    <row r="62" spans="1:17" ht="16.899999999999999" customHeight="1">
      <c r="A62" s="1500"/>
      <c r="B62" s="1563"/>
      <c r="C62" s="1548"/>
      <c r="D62" s="1549"/>
      <c r="E62" s="1549" t="s">
        <v>5250</v>
      </c>
      <c r="F62" s="1548" t="s">
        <v>481</v>
      </c>
      <c r="G62" s="1550"/>
      <c r="H62" s="1567"/>
      <c r="I62" s="1551"/>
      <c r="J62" s="1552"/>
      <c r="K62" s="1552"/>
      <c r="L62" s="1552"/>
      <c r="M62" s="1568"/>
      <c r="Q62" s="1565"/>
    </row>
    <row r="63" spans="1:17" ht="16.899999999999999" customHeight="1">
      <c r="A63" s="1500"/>
      <c r="B63" s="1563"/>
      <c r="C63" s="1548"/>
      <c r="D63" s="1549"/>
      <c r="E63" s="1566" t="s">
        <v>5251</v>
      </c>
      <c r="F63" s="1548"/>
      <c r="G63" s="1550"/>
      <c r="H63" s="1567"/>
      <c r="I63" s="1551"/>
      <c r="J63" s="1552"/>
      <c r="K63" s="1552"/>
      <c r="L63" s="1552"/>
      <c r="M63" s="1568"/>
      <c r="Q63" s="1565"/>
    </row>
    <row r="64" spans="1:17" ht="16.899999999999999" customHeight="1">
      <c r="A64" s="1500"/>
      <c r="B64" s="1563"/>
      <c r="C64" s="1548"/>
      <c r="D64" s="1549"/>
      <c r="E64" s="1549" t="s">
        <v>5252</v>
      </c>
      <c r="F64" s="1548"/>
      <c r="G64" s="1550"/>
      <c r="H64" s="1551"/>
      <c r="I64" s="1551"/>
      <c r="J64" s="1552"/>
      <c r="K64" s="1552"/>
      <c r="L64" s="1552"/>
      <c r="M64" s="1568"/>
      <c r="Q64" s="1565"/>
    </row>
    <row r="65" spans="1:17" ht="16.899999999999999" customHeight="1">
      <c r="A65" s="1500"/>
      <c r="B65" s="1563"/>
      <c r="C65" s="1548"/>
      <c r="D65" s="1549"/>
      <c r="E65" s="1549" t="s">
        <v>5253</v>
      </c>
      <c r="F65" s="1548"/>
      <c r="G65" s="1550"/>
      <c r="H65" s="1551"/>
      <c r="I65" s="1551"/>
      <c r="J65" s="1552"/>
      <c r="K65" s="1552"/>
      <c r="L65" s="1552"/>
      <c r="M65" s="1568"/>
      <c r="Q65" s="1565"/>
    </row>
    <row r="66" spans="1:17" ht="16.899999999999999" customHeight="1">
      <c r="A66" s="1500"/>
      <c r="B66" s="1563"/>
      <c r="C66" s="1548"/>
      <c r="D66" s="1549"/>
      <c r="E66" s="1549" t="s">
        <v>5254</v>
      </c>
      <c r="F66" s="1548"/>
      <c r="G66" s="1550"/>
      <c r="H66" s="1551"/>
      <c r="I66" s="1551"/>
      <c r="J66" s="1552"/>
      <c r="K66" s="1552"/>
      <c r="L66" s="1552"/>
      <c r="M66" s="1568"/>
      <c r="Q66" s="1565"/>
    </row>
    <row r="67" spans="1:17" ht="16.899999999999999" customHeight="1">
      <c r="A67" s="1500"/>
      <c r="B67" s="1563"/>
      <c r="C67" s="1548"/>
      <c r="D67" s="1549"/>
      <c r="E67" s="1549" t="s">
        <v>5255</v>
      </c>
      <c r="F67" s="1548"/>
      <c r="G67" s="1550"/>
      <c r="H67" s="1551"/>
      <c r="I67" s="1551"/>
      <c r="J67" s="1552"/>
      <c r="K67" s="1552"/>
      <c r="L67" s="1552"/>
      <c r="M67" s="1568"/>
      <c r="Q67" s="1565"/>
    </row>
    <row r="68" spans="1:17" ht="16.899999999999999" customHeight="1">
      <c r="A68" s="1500"/>
      <c r="B68" s="1563"/>
      <c r="C68" s="1548"/>
      <c r="D68" s="1549"/>
      <c r="E68" s="1549" t="s">
        <v>5256</v>
      </c>
      <c r="F68" s="1548"/>
      <c r="G68" s="1550"/>
      <c r="H68" s="1551"/>
      <c r="I68" s="1551"/>
      <c r="J68" s="1552"/>
      <c r="K68" s="1552"/>
      <c r="L68" s="1552"/>
      <c r="M68" s="1568"/>
      <c r="Q68" s="1565"/>
    </row>
    <row r="69" spans="1:17" ht="16.899999999999999" customHeight="1">
      <c r="A69" s="1500"/>
      <c r="B69" s="1563"/>
      <c r="C69" s="1548"/>
      <c r="D69" s="1549"/>
      <c r="E69" s="1549" t="s">
        <v>5257</v>
      </c>
      <c r="F69" s="1548"/>
      <c r="G69" s="1550"/>
      <c r="H69" s="1551"/>
      <c r="I69" s="1551"/>
      <c r="J69" s="1552"/>
      <c r="K69" s="1552"/>
      <c r="L69" s="1552"/>
      <c r="M69" s="1568"/>
      <c r="Q69" s="1565"/>
    </row>
    <row r="70" spans="1:17" ht="16.899999999999999" customHeight="1">
      <c r="A70" s="1500"/>
      <c r="B70" s="1563"/>
      <c r="C70" s="1548"/>
      <c r="D70" s="1549"/>
      <c r="E70" s="1549" t="s">
        <v>5258</v>
      </c>
      <c r="F70" s="1548"/>
      <c r="G70" s="1550"/>
      <c r="H70" s="1551"/>
      <c r="I70" s="1551"/>
      <c r="J70" s="1552"/>
      <c r="K70" s="1552"/>
      <c r="L70" s="1552"/>
      <c r="M70" s="1568"/>
      <c r="Q70" s="1565"/>
    </row>
    <row r="71" spans="1:17" ht="16.899999999999999" customHeight="1">
      <c r="A71" s="1500"/>
      <c r="B71" s="1563"/>
      <c r="C71" s="1548"/>
      <c r="D71" s="1549"/>
      <c r="E71" s="1549" t="s">
        <v>5259</v>
      </c>
      <c r="F71" s="1548"/>
      <c r="G71" s="1550"/>
      <c r="H71" s="1551"/>
      <c r="I71" s="1551"/>
      <c r="J71" s="1552"/>
      <c r="K71" s="1552"/>
      <c r="L71" s="1552"/>
      <c r="M71" s="1568"/>
      <c r="Q71" s="1565"/>
    </row>
    <row r="72" spans="1:17" ht="16.899999999999999" customHeight="1">
      <c r="A72" s="1500"/>
      <c r="B72" s="1563"/>
      <c r="C72" s="1548"/>
      <c r="D72" s="1549"/>
      <c r="E72" s="1549" t="s">
        <v>5260</v>
      </c>
      <c r="F72" s="1548"/>
      <c r="G72" s="1550"/>
      <c r="H72" s="1551"/>
      <c r="I72" s="1551"/>
      <c r="J72" s="1552"/>
      <c r="K72" s="1552"/>
      <c r="L72" s="1552"/>
      <c r="M72" s="1568"/>
      <c r="Q72" s="1565"/>
    </row>
    <row r="73" spans="1:17" ht="16.899999999999999" customHeight="1">
      <c r="A73" s="1500"/>
      <c r="B73" s="1563"/>
      <c r="C73" s="1548"/>
      <c r="D73" s="1549"/>
      <c r="E73" s="1549" t="s">
        <v>5261</v>
      </c>
      <c r="F73" s="1548"/>
      <c r="G73" s="1550"/>
      <c r="H73" s="1551"/>
      <c r="I73" s="1551"/>
      <c r="J73" s="1552"/>
      <c r="K73" s="1552"/>
      <c r="L73" s="1552"/>
      <c r="M73" s="1568"/>
      <c r="Q73" s="1565"/>
    </row>
    <row r="74" spans="1:17" ht="16.899999999999999" customHeight="1">
      <c r="A74" s="1500"/>
      <c r="B74" s="1563"/>
      <c r="C74" s="1548"/>
      <c r="D74" s="1549"/>
      <c r="E74" s="1549" t="s">
        <v>5262</v>
      </c>
      <c r="F74" s="1548"/>
      <c r="G74" s="1550"/>
      <c r="H74" s="1551"/>
      <c r="I74" s="1551"/>
      <c r="J74" s="1552"/>
      <c r="K74" s="1552"/>
      <c r="L74" s="1552"/>
      <c r="M74" s="1568"/>
      <c r="Q74" s="1565"/>
    </row>
    <row r="75" spans="1:17" ht="16.899999999999999" customHeight="1">
      <c r="A75" s="1500"/>
      <c r="B75" s="1563"/>
      <c r="C75" s="1548"/>
      <c r="D75" s="1549"/>
      <c r="E75" s="1549" t="s">
        <v>5263</v>
      </c>
      <c r="F75" s="1548"/>
      <c r="G75" s="1550"/>
      <c r="H75" s="1551"/>
      <c r="I75" s="1551"/>
      <c r="J75" s="1552"/>
      <c r="K75" s="1552"/>
      <c r="L75" s="1552"/>
      <c r="M75" s="1568"/>
      <c r="Q75" s="1565"/>
    </row>
    <row r="76" spans="1:17" ht="16.899999999999999" customHeight="1">
      <c r="A76" s="1500"/>
      <c r="B76" s="1563"/>
      <c r="C76" s="1548"/>
      <c r="D76" s="1549"/>
      <c r="E76" s="1549" t="s">
        <v>5264</v>
      </c>
      <c r="F76" s="1548"/>
      <c r="G76" s="1550"/>
      <c r="H76" s="1551"/>
      <c r="I76" s="1551"/>
      <c r="J76" s="1552"/>
      <c r="K76" s="1552"/>
      <c r="L76" s="1552"/>
      <c r="M76" s="1568"/>
      <c r="Q76" s="1565"/>
    </row>
    <row r="77" spans="1:17" ht="16.899999999999999" customHeight="1">
      <c r="A77" s="1500"/>
      <c r="B77" s="1563"/>
      <c r="C77" s="1548"/>
      <c r="D77" s="1549"/>
      <c r="E77" s="1549" t="s">
        <v>5265</v>
      </c>
      <c r="F77" s="1548"/>
      <c r="G77" s="1550"/>
      <c r="H77" s="1551"/>
      <c r="I77" s="1551"/>
      <c r="J77" s="1552"/>
      <c r="K77" s="1552"/>
      <c r="L77" s="1552"/>
      <c r="M77" s="1568"/>
      <c r="Q77" s="1565"/>
    </row>
    <row r="78" spans="1:17" ht="16.899999999999999" customHeight="1">
      <c r="A78" s="1500"/>
      <c r="B78" s="1563"/>
      <c r="C78" s="1548"/>
      <c r="D78" s="1549"/>
      <c r="E78" s="1549" t="s">
        <v>5266</v>
      </c>
      <c r="F78" s="1548"/>
      <c r="G78" s="1550"/>
      <c r="H78" s="1551"/>
      <c r="I78" s="1551"/>
      <c r="J78" s="1552"/>
      <c r="K78" s="1552"/>
      <c r="L78" s="1552"/>
      <c r="M78" s="1568"/>
      <c r="Q78" s="1565"/>
    </row>
    <row r="79" spans="1:17" ht="16.899999999999999" customHeight="1">
      <c r="A79" s="1500"/>
      <c r="B79" s="1563"/>
      <c r="C79" s="1548"/>
      <c r="D79" s="1549"/>
      <c r="E79" s="1549"/>
      <c r="F79" s="1548"/>
      <c r="G79" s="1550"/>
      <c r="H79" s="1551"/>
      <c r="I79" s="1551"/>
      <c r="J79" s="1552"/>
      <c r="K79" s="1552"/>
      <c r="L79" s="1552"/>
      <c r="M79" s="1568"/>
      <c r="Q79" s="1565"/>
    </row>
    <row r="80" spans="1:17" ht="16.899999999999999" customHeight="1">
      <c r="A80" s="1500"/>
      <c r="B80" s="1563"/>
      <c r="C80" s="1548"/>
      <c r="D80" s="1549"/>
      <c r="E80" s="1566" t="s">
        <v>5267</v>
      </c>
      <c r="F80" s="1548"/>
      <c r="G80" s="1550"/>
      <c r="H80" s="1567"/>
      <c r="I80" s="1551"/>
      <c r="J80" s="1552"/>
      <c r="K80" s="1552"/>
      <c r="L80" s="1552"/>
      <c r="M80" s="1568"/>
      <c r="Q80" s="1565"/>
    </row>
    <row r="81" spans="1:17" ht="16.899999999999999" customHeight="1">
      <c r="A81" s="1500"/>
      <c r="B81" s="1563"/>
      <c r="C81" s="1548"/>
      <c r="D81" s="1549"/>
      <c r="E81" s="1549" t="s">
        <v>5268</v>
      </c>
      <c r="F81" s="1548"/>
      <c r="G81" s="1550"/>
      <c r="H81" s="1551"/>
      <c r="I81" s="1551"/>
      <c r="J81" s="1552"/>
      <c r="K81" s="1552"/>
      <c r="L81" s="1552"/>
      <c r="M81" s="1568"/>
      <c r="Q81" s="1565"/>
    </row>
    <row r="82" spans="1:17" ht="16.899999999999999" customHeight="1">
      <c r="A82" s="1500"/>
      <c r="B82" s="1563"/>
      <c r="C82" s="1548"/>
      <c r="D82" s="1549"/>
      <c r="E82" s="1549" t="s">
        <v>5253</v>
      </c>
      <c r="F82" s="1548"/>
      <c r="G82" s="1550"/>
      <c r="H82" s="1551"/>
      <c r="I82" s="1551"/>
      <c r="J82" s="1552"/>
      <c r="K82" s="1552"/>
      <c r="L82" s="1552"/>
      <c r="M82" s="1568"/>
      <c r="Q82" s="1565"/>
    </row>
    <row r="83" spans="1:17" ht="16.899999999999999" customHeight="1">
      <c r="A83" s="1500"/>
      <c r="B83" s="1563"/>
      <c r="C83" s="1548"/>
      <c r="D83" s="1549"/>
      <c r="E83" s="1549" t="s">
        <v>5254</v>
      </c>
      <c r="F83" s="1548"/>
      <c r="G83" s="1550"/>
      <c r="H83" s="1551"/>
      <c r="I83" s="1551"/>
      <c r="J83" s="1552"/>
      <c r="K83" s="1552"/>
      <c r="L83" s="1552"/>
      <c r="M83" s="1568"/>
      <c r="Q83" s="1565"/>
    </row>
    <row r="84" spans="1:17" ht="16.899999999999999" customHeight="1">
      <c r="A84" s="1500"/>
      <c r="B84" s="1563"/>
      <c r="C84" s="1548"/>
      <c r="D84" s="1549"/>
      <c r="E84" s="1549" t="s">
        <v>5269</v>
      </c>
      <c r="F84" s="1548"/>
      <c r="G84" s="1550"/>
      <c r="H84" s="1551"/>
      <c r="I84" s="1551"/>
      <c r="J84" s="1552"/>
      <c r="K84" s="1552"/>
      <c r="L84" s="1552"/>
      <c r="M84" s="1568"/>
      <c r="Q84" s="1565"/>
    </row>
    <row r="85" spans="1:17" ht="16.899999999999999" customHeight="1">
      <c r="A85" s="1500"/>
      <c r="B85" s="1563"/>
      <c r="C85" s="1548"/>
      <c r="D85" s="1549"/>
      <c r="E85" s="1549" t="s">
        <v>5270</v>
      </c>
      <c r="F85" s="1548"/>
      <c r="G85" s="1550"/>
      <c r="H85" s="1551"/>
      <c r="I85" s="1551"/>
      <c r="J85" s="1552"/>
      <c r="K85" s="1552"/>
      <c r="L85" s="1552"/>
      <c r="M85" s="1568"/>
      <c r="Q85" s="1565"/>
    </row>
    <row r="86" spans="1:17" ht="16.899999999999999" customHeight="1">
      <c r="A86" s="1500"/>
      <c r="B86" s="1563"/>
      <c r="C86" s="1548"/>
      <c r="D86" s="1549"/>
      <c r="E86" s="1549" t="s">
        <v>5271</v>
      </c>
      <c r="F86" s="1548"/>
      <c r="G86" s="1550"/>
      <c r="H86" s="1551"/>
      <c r="I86" s="1551"/>
      <c r="J86" s="1552"/>
      <c r="K86" s="1552"/>
      <c r="L86" s="1552"/>
      <c r="M86" s="1568"/>
      <c r="Q86" s="1565"/>
    </row>
    <row r="87" spans="1:17" ht="16.899999999999999" customHeight="1">
      <c r="A87" s="1500"/>
      <c r="B87" s="1563"/>
      <c r="C87" s="1548"/>
      <c r="D87" s="1549"/>
      <c r="E87" s="1549" t="s">
        <v>5258</v>
      </c>
      <c r="F87" s="1548"/>
      <c r="G87" s="1550"/>
      <c r="H87" s="1551"/>
      <c r="I87" s="1551"/>
      <c r="J87" s="1552"/>
      <c r="K87" s="1552"/>
      <c r="L87" s="1552"/>
      <c r="M87" s="1568"/>
      <c r="Q87" s="1565"/>
    </row>
    <row r="88" spans="1:17" ht="16.899999999999999" customHeight="1">
      <c r="A88" s="1500"/>
      <c r="B88" s="1563"/>
      <c r="C88" s="1548"/>
      <c r="D88" s="1549"/>
      <c r="E88" s="1549" t="s">
        <v>5272</v>
      </c>
      <c r="F88" s="1548"/>
      <c r="G88" s="1550"/>
      <c r="H88" s="1551"/>
      <c r="I88" s="1551"/>
      <c r="J88" s="1552"/>
      <c r="K88" s="1552"/>
      <c r="L88" s="1552"/>
      <c r="M88" s="1568"/>
      <c r="Q88" s="1565"/>
    </row>
    <row r="89" spans="1:17" ht="16.899999999999999" customHeight="1">
      <c r="A89" s="1500"/>
      <c r="B89" s="1563"/>
      <c r="C89" s="1548"/>
      <c r="D89" s="1549"/>
      <c r="E89" s="1549" t="s">
        <v>5273</v>
      </c>
      <c r="F89" s="1548"/>
      <c r="G89" s="1550"/>
      <c r="H89" s="1551"/>
      <c r="I89" s="1551"/>
      <c r="J89" s="1552"/>
      <c r="K89" s="1552"/>
      <c r="L89" s="1552"/>
      <c r="M89" s="1568"/>
      <c r="Q89" s="1565"/>
    </row>
    <row r="90" spans="1:17" ht="16.899999999999999" customHeight="1">
      <c r="A90" s="1500"/>
      <c r="B90" s="1563"/>
      <c r="C90" s="1548"/>
      <c r="D90" s="1549"/>
      <c r="E90" s="1549" t="s">
        <v>5274</v>
      </c>
      <c r="F90" s="1548"/>
      <c r="G90" s="1550"/>
      <c r="H90" s="1551"/>
      <c r="I90" s="1551"/>
      <c r="J90" s="1552"/>
      <c r="K90" s="1552"/>
      <c r="L90" s="1552"/>
      <c r="M90" s="1568"/>
      <c r="Q90" s="1565"/>
    </row>
    <row r="91" spans="1:17" ht="16.899999999999999" customHeight="1">
      <c r="A91" s="1500"/>
      <c r="B91" s="1563"/>
      <c r="C91" s="1548"/>
      <c r="D91" s="1549"/>
      <c r="E91" s="1549" t="s">
        <v>5275</v>
      </c>
      <c r="F91" s="1548"/>
      <c r="G91" s="1550"/>
      <c r="H91" s="1551"/>
      <c r="I91" s="1551"/>
      <c r="J91" s="1552"/>
      <c r="K91" s="1552"/>
      <c r="L91" s="1552"/>
      <c r="M91" s="1568"/>
      <c r="Q91" s="1565"/>
    </row>
    <row r="92" spans="1:17" ht="16.899999999999999" customHeight="1">
      <c r="A92" s="1500"/>
      <c r="B92" s="1563"/>
      <c r="C92" s="1548"/>
      <c r="D92" s="1549"/>
      <c r="E92" s="1549" t="s">
        <v>5263</v>
      </c>
      <c r="F92" s="1548"/>
      <c r="G92" s="1550"/>
      <c r="H92" s="1551"/>
      <c r="I92" s="1551"/>
      <c r="J92" s="1552"/>
      <c r="K92" s="1552"/>
      <c r="L92" s="1552"/>
      <c r="M92" s="1568"/>
      <c r="Q92" s="1565"/>
    </row>
    <row r="93" spans="1:17" ht="16.899999999999999" customHeight="1">
      <c r="A93" s="1500"/>
      <c r="B93" s="1563"/>
      <c r="C93" s="1548"/>
      <c r="D93" s="1549"/>
      <c r="E93" s="1549" t="s">
        <v>5264</v>
      </c>
      <c r="F93" s="1548"/>
      <c r="G93" s="1550"/>
      <c r="H93" s="1551"/>
      <c r="I93" s="1551"/>
      <c r="J93" s="1552"/>
      <c r="K93" s="1552"/>
      <c r="L93" s="1552"/>
      <c r="M93" s="1568"/>
      <c r="Q93" s="1565"/>
    </row>
    <row r="94" spans="1:17" ht="16.899999999999999" customHeight="1">
      <c r="A94" s="1500"/>
      <c r="B94" s="1563"/>
      <c r="C94" s="1548"/>
      <c r="D94" s="1549"/>
      <c r="E94" s="1549" t="s">
        <v>5265</v>
      </c>
      <c r="F94" s="1548"/>
      <c r="G94" s="1550"/>
      <c r="H94" s="1551"/>
      <c r="I94" s="1551"/>
      <c r="J94" s="1552"/>
      <c r="K94" s="1552"/>
      <c r="L94" s="1552"/>
      <c r="M94" s="1568"/>
      <c r="Q94" s="1565"/>
    </row>
    <row r="95" spans="1:17" ht="16.899999999999999" customHeight="1">
      <c r="A95" s="1500"/>
      <c r="B95" s="1563"/>
      <c r="C95" s="1548"/>
      <c r="D95" s="1549"/>
      <c r="E95" s="1549" t="s">
        <v>5266</v>
      </c>
      <c r="F95" s="1563"/>
      <c r="G95" s="1550"/>
      <c r="H95" s="1569"/>
      <c r="I95" s="1551"/>
      <c r="J95" s="1552"/>
      <c r="K95" s="1552"/>
      <c r="L95" s="1552"/>
      <c r="M95" s="1565"/>
      <c r="N95" s="1565"/>
      <c r="Q95" s="1565"/>
    </row>
    <row r="96" spans="1:17" ht="16.899999999999999" customHeight="1">
      <c r="A96" s="1500"/>
      <c r="B96" s="1563"/>
      <c r="C96" s="1548"/>
      <c r="D96" s="1549"/>
      <c r="E96" s="1549"/>
      <c r="F96" s="1563"/>
      <c r="G96" s="1550"/>
      <c r="H96" s="1557"/>
      <c r="I96" s="1574"/>
      <c r="J96" s="1555"/>
      <c r="K96" s="1552"/>
      <c r="L96" s="1552"/>
      <c r="M96" s="1565"/>
      <c r="N96" s="1565"/>
      <c r="Q96" s="1565"/>
    </row>
    <row r="97" spans="1:17" ht="16.899999999999999" customHeight="1">
      <c r="A97" s="1500"/>
      <c r="B97" s="1563"/>
      <c r="C97" s="1548"/>
      <c r="D97" s="1549"/>
      <c r="E97" s="1549" t="s">
        <v>2827</v>
      </c>
      <c r="F97" s="1548"/>
      <c r="G97" s="1550"/>
      <c r="H97" s="1567"/>
      <c r="I97" s="1551"/>
      <c r="J97" s="1552"/>
      <c r="K97" s="1552"/>
      <c r="L97" s="1552"/>
      <c r="M97" s="1568"/>
      <c r="Q97" s="1565"/>
    </row>
    <row r="98" spans="1:17" ht="16.899999999999999" customHeight="1">
      <c r="A98" s="1500"/>
      <c r="B98" s="1563"/>
      <c r="C98" s="1548"/>
      <c r="D98" s="1549"/>
      <c r="E98" s="1549" t="s">
        <v>5276</v>
      </c>
      <c r="F98" s="1548"/>
      <c r="G98" s="1550"/>
      <c r="H98" s="1567"/>
      <c r="I98" s="1551"/>
      <c r="J98" s="1552"/>
      <c r="K98" s="1552"/>
      <c r="L98" s="1552"/>
      <c r="M98" s="1568"/>
      <c r="Q98" s="1565"/>
    </row>
    <row r="99" spans="1:17" ht="16.899999999999999" customHeight="1">
      <c r="A99" s="1500"/>
      <c r="B99" s="1563"/>
      <c r="C99" s="1548"/>
      <c r="D99" s="1549"/>
      <c r="E99" s="1549" t="s">
        <v>5277</v>
      </c>
      <c r="F99" s="1548"/>
      <c r="G99" s="1550"/>
      <c r="H99" s="1567"/>
      <c r="I99" s="1551"/>
      <c r="J99" s="1552"/>
      <c r="K99" s="1552"/>
      <c r="L99" s="1552"/>
      <c r="M99" s="1568"/>
      <c r="Q99" s="1565"/>
    </row>
    <row r="100" spans="1:17" ht="16.899999999999999" customHeight="1">
      <c r="A100" s="1500"/>
      <c r="B100" s="1563"/>
      <c r="C100" s="1548"/>
      <c r="D100" s="1549"/>
      <c r="E100" s="1549" t="s">
        <v>5278</v>
      </c>
      <c r="F100" s="1548"/>
      <c r="G100" s="1550"/>
      <c r="H100" s="1551"/>
      <c r="I100" s="1551"/>
      <c r="J100" s="1552"/>
      <c r="K100" s="1552"/>
      <c r="L100" s="1552"/>
      <c r="M100" s="1568"/>
      <c r="Q100" s="1565"/>
    </row>
    <row r="101" spans="1:17" ht="16.899999999999999" customHeight="1">
      <c r="A101" s="1500"/>
      <c r="B101" s="1563"/>
      <c r="C101" s="1548"/>
      <c r="D101" s="1549"/>
      <c r="E101" s="1549" t="s">
        <v>5279</v>
      </c>
      <c r="F101" s="1548"/>
      <c r="G101" s="1550"/>
      <c r="H101" s="1551"/>
      <c r="I101" s="1555"/>
      <c r="J101" s="1555"/>
      <c r="K101" s="1552"/>
      <c r="L101" s="1552"/>
      <c r="M101" s="1568"/>
      <c r="Q101" s="1565"/>
    </row>
    <row r="102" spans="1:17" ht="16.899999999999999" customHeight="1">
      <c r="A102" s="1500"/>
      <c r="B102" s="1563"/>
      <c r="C102" s="1548"/>
      <c r="D102" s="1549"/>
      <c r="E102" s="1549" t="s">
        <v>5280</v>
      </c>
      <c r="F102" s="1548"/>
      <c r="G102" s="1550"/>
      <c r="H102" s="1551"/>
      <c r="I102" s="1555"/>
      <c r="J102" s="1555"/>
      <c r="K102" s="1552"/>
      <c r="L102" s="1552"/>
      <c r="M102" s="1568"/>
      <c r="Q102" s="1565"/>
    </row>
    <row r="103" spans="1:17" ht="16.899999999999999" customHeight="1">
      <c r="A103" s="1500"/>
      <c r="B103" s="1563"/>
      <c r="C103" s="1548"/>
      <c r="D103" s="1549"/>
      <c r="E103" s="1549" t="s">
        <v>5281</v>
      </c>
      <c r="F103" s="1548"/>
      <c r="G103" s="1550"/>
      <c r="H103" s="1551"/>
      <c r="I103" s="1555"/>
      <c r="J103" s="1555"/>
      <c r="K103" s="1552"/>
      <c r="L103" s="1552"/>
      <c r="M103" s="1568"/>
      <c r="Q103" s="1565"/>
    </row>
    <row r="104" spans="1:17" ht="16.899999999999999" customHeight="1">
      <c r="A104" s="1500"/>
      <c r="B104" s="1563"/>
      <c r="C104" s="1548"/>
      <c r="D104" s="1549"/>
      <c r="E104" s="1496"/>
      <c r="F104" s="1548"/>
      <c r="G104" s="1550"/>
      <c r="H104" s="1551"/>
      <c r="I104" s="1551"/>
      <c r="J104" s="1552"/>
      <c r="K104" s="1552"/>
      <c r="L104" s="1552"/>
      <c r="M104" s="1568"/>
      <c r="Q104" s="1565"/>
    </row>
    <row r="105" spans="1:17" ht="16.899999999999999" customHeight="1">
      <c r="A105" s="1500"/>
      <c r="B105" s="1563"/>
      <c r="C105" s="1548"/>
      <c r="D105" s="1549"/>
      <c r="E105" s="1549" t="s">
        <v>5282</v>
      </c>
      <c r="F105" s="1548" t="s">
        <v>1541</v>
      </c>
      <c r="G105" s="1550">
        <v>1</v>
      </c>
      <c r="H105" s="1567"/>
      <c r="I105" s="1551"/>
      <c r="J105" s="1552">
        <f>H105*G105</f>
        <v>0</v>
      </c>
      <c r="K105" s="1552">
        <f>I105*G105</f>
        <v>0</v>
      </c>
      <c r="L105" s="1552">
        <f>K105+J105</f>
        <v>0</v>
      </c>
      <c r="M105" s="1568"/>
      <c r="Q105" s="1565"/>
    </row>
    <row r="106" spans="1:17" ht="16.899999999999999" customHeight="1">
      <c r="A106" s="1500"/>
      <c r="B106" s="1563"/>
      <c r="C106" s="1548"/>
      <c r="D106" s="1549"/>
      <c r="E106" s="1566"/>
      <c r="F106" s="1548"/>
      <c r="G106" s="1550"/>
      <c r="H106" s="1575"/>
      <c r="I106" s="1551"/>
      <c r="J106" s="1552"/>
      <c r="K106" s="1552"/>
      <c r="L106" s="1552"/>
      <c r="M106" s="1568"/>
      <c r="Q106" s="1565"/>
    </row>
    <row r="107" spans="1:17" ht="16.899999999999999" customHeight="1">
      <c r="A107" s="1500"/>
      <c r="B107" s="1563"/>
      <c r="C107" s="1548"/>
      <c r="D107" s="1549"/>
      <c r="E107" s="1566"/>
      <c r="F107" s="1548"/>
      <c r="G107" s="1550"/>
      <c r="H107" s="1575"/>
      <c r="I107" s="1551"/>
      <c r="J107" s="1552"/>
      <c r="K107" s="1552"/>
      <c r="L107" s="1552"/>
      <c r="M107" s="1568"/>
      <c r="Q107" s="1565"/>
    </row>
    <row r="108" spans="1:17" ht="16.899999999999999" customHeight="1">
      <c r="A108" s="1500"/>
      <c r="B108" s="1563"/>
      <c r="C108" s="1548"/>
      <c r="D108" s="1549"/>
      <c r="E108" s="1566"/>
      <c r="F108" s="1548"/>
      <c r="G108" s="1550"/>
      <c r="H108" s="1575"/>
      <c r="I108" s="1551"/>
      <c r="J108" s="1552"/>
      <c r="K108" s="1552"/>
      <c r="L108" s="1552"/>
      <c r="M108" s="1568"/>
      <c r="Q108" s="1565"/>
    </row>
    <row r="109" spans="1:17" ht="16.899999999999999" customHeight="1">
      <c r="A109" s="1500"/>
      <c r="B109" s="1563"/>
      <c r="C109" s="1548"/>
      <c r="D109" s="1549"/>
      <c r="E109" s="1566"/>
      <c r="F109" s="1548"/>
      <c r="G109" s="1550"/>
      <c r="H109" s="1575"/>
      <c r="I109" s="1551"/>
      <c r="J109" s="1552"/>
      <c r="K109" s="1552"/>
      <c r="L109" s="1552"/>
      <c r="M109" s="1568"/>
      <c r="Q109" s="1565"/>
    </row>
    <row r="110" spans="1:17" ht="16.899999999999999" customHeight="1">
      <c r="A110" s="1502"/>
      <c r="B110" s="1570"/>
      <c r="C110" s="1546"/>
      <c r="D110" s="1571"/>
      <c r="E110" s="1576"/>
      <c r="F110" s="1546"/>
      <c r="G110" s="1545"/>
      <c r="H110" s="1577"/>
      <c r="I110" s="1572"/>
      <c r="J110" s="1573"/>
      <c r="K110" s="1573"/>
      <c r="L110" s="1573"/>
      <c r="M110" s="1568"/>
      <c r="Q110" s="1565"/>
    </row>
    <row r="111" spans="1:17" ht="16.899999999999999" customHeight="1">
      <c r="A111" s="1500"/>
      <c r="B111" s="1563" t="s">
        <v>5284</v>
      </c>
      <c r="C111" s="1548"/>
      <c r="D111" s="1549"/>
      <c r="E111" s="1566" t="s">
        <v>5248</v>
      </c>
      <c r="F111" s="1548" t="s">
        <v>62</v>
      </c>
      <c r="G111" s="1550">
        <v>1</v>
      </c>
      <c r="H111" s="1567"/>
      <c r="I111" s="1551"/>
      <c r="J111" s="1552">
        <f>H111*G111</f>
        <v>0</v>
      </c>
      <c r="K111" s="1552">
        <f>I111*G111</f>
        <v>0</v>
      </c>
      <c r="L111" s="1552">
        <f>K111+J111</f>
        <v>0</v>
      </c>
      <c r="M111" s="1568"/>
      <c r="Q111" s="1565"/>
    </row>
    <row r="112" spans="1:17" ht="16.899999999999999" customHeight="1">
      <c r="A112" s="1500"/>
      <c r="B112" s="1563"/>
      <c r="C112" s="1548"/>
      <c r="D112" s="1549"/>
      <c r="E112" s="1549" t="s">
        <v>5249</v>
      </c>
      <c r="F112" s="1548"/>
      <c r="G112" s="1550"/>
      <c r="H112" s="1567"/>
      <c r="I112" s="1551"/>
      <c r="J112" s="1552"/>
      <c r="K112" s="1552"/>
      <c r="L112" s="1552"/>
      <c r="M112" s="1568"/>
      <c r="Q112" s="1565"/>
    </row>
    <row r="113" spans="1:17" ht="16.899999999999999" customHeight="1">
      <c r="A113" s="1500"/>
      <c r="B113" s="1563"/>
      <c r="C113" s="1548"/>
      <c r="D113" s="1549"/>
      <c r="E113" s="1549" t="s">
        <v>5250</v>
      </c>
      <c r="F113" s="1548" t="s">
        <v>481</v>
      </c>
      <c r="G113" s="1550"/>
      <c r="H113" s="1567"/>
      <c r="I113" s="1551"/>
      <c r="J113" s="1552"/>
      <c r="K113" s="1552"/>
      <c r="L113" s="1552"/>
      <c r="M113" s="1568"/>
      <c r="Q113" s="1565"/>
    </row>
    <row r="114" spans="1:17" ht="16.899999999999999" customHeight="1">
      <c r="A114" s="1500"/>
      <c r="B114" s="1563"/>
      <c r="C114" s="1548"/>
      <c r="D114" s="1549"/>
      <c r="E114" s="1566" t="s">
        <v>5285</v>
      </c>
      <c r="F114" s="1548"/>
      <c r="G114" s="1550"/>
      <c r="H114" s="1567"/>
      <c r="I114" s="1551"/>
      <c r="J114" s="1552"/>
      <c r="K114" s="1552"/>
      <c r="L114" s="1552"/>
      <c r="M114" s="1568"/>
      <c r="Q114" s="1565"/>
    </row>
    <row r="115" spans="1:17" ht="16.899999999999999" customHeight="1">
      <c r="A115" s="1500"/>
      <c r="B115" s="1563"/>
      <c r="C115" s="1548"/>
      <c r="D115" s="1549"/>
      <c r="E115" s="1549" t="s">
        <v>5286</v>
      </c>
      <c r="F115" s="1548"/>
      <c r="G115" s="1550"/>
      <c r="H115" s="1551"/>
      <c r="I115" s="1551"/>
      <c r="J115" s="1552"/>
      <c r="K115" s="1552"/>
      <c r="L115" s="1552"/>
      <c r="M115" s="1568"/>
      <c r="Q115" s="1565"/>
    </row>
    <row r="116" spans="1:17" ht="16.899999999999999" customHeight="1">
      <c r="A116" s="1500"/>
      <c r="B116" s="1563"/>
      <c r="C116" s="1548"/>
      <c r="D116" s="1549"/>
      <c r="E116" s="1549" t="s">
        <v>5253</v>
      </c>
      <c r="F116" s="1548"/>
      <c r="G116" s="1550"/>
      <c r="H116" s="1551"/>
      <c r="I116" s="1551"/>
      <c r="J116" s="1552"/>
      <c r="K116" s="1552"/>
      <c r="L116" s="1552"/>
      <c r="M116" s="1568"/>
      <c r="Q116" s="1565"/>
    </row>
    <row r="117" spans="1:17" ht="16.899999999999999" customHeight="1">
      <c r="A117" s="1500"/>
      <c r="B117" s="1563"/>
      <c r="C117" s="1548"/>
      <c r="D117" s="1549"/>
      <c r="E117" s="1549" t="s">
        <v>5287</v>
      </c>
      <c r="F117" s="1548"/>
      <c r="G117" s="1550"/>
      <c r="H117" s="1551"/>
      <c r="I117" s="1551"/>
      <c r="J117" s="1552"/>
      <c r="K117" s="1552"/>
      <c r="L117" s="1552"/>
      <c r="M117" s="1568"/>
      <c r="Q117" s="1565"/>
    </row>
    <row r="118" spans="1:17" ht="16.899999999999999" customHeight="1">
      <c r="A118" s="1500"/>
      <c r="B118" s="1563"/>
      <c r="C118" s="1548"/>
      <c r="D118" s="1549"/>
      <c r="E118" s="1549" t="s">
        <v>5288</v>
      </c>
      <c r="F118" s="1548"/>
      <c r="G118" s="1550"/>
      <c r="H118" s="1551"/>
      <c r="I118" s="1551"/>
      <c r="J118" s="1552"/>
      <c r="K118" s="1552"/>
      <c r="L118" s="1552"/>
      <c r="M118" s="1568"/>
      <c r="Q118" s="1565"/>
    </row>
    <row r="119" spans="1:17" ht="16.899999999999999" customHeight="1">
      <c r="A119" s="1500"/>
      <c r="B119" s="1563"/>
      <c r="C119" s="1548"/>
      <c r="D119" s="1549"/>
      <c r="E119" s="1549" t="s">
        <v>5289</v>
      </c>
      <c r="F119" s="1548"/>
      <c r="G119" s="1550"/>
      <c r="H119" s="1551"/>
      <c r="I119" s="1551"/>
      <c r="J119" s="1552"/>
      <c r="K119" s="1552"/>
      <c r="L119" s="1552"/>
      <c r="M119" s="1568"/>
      <c r="Q119" s="1565"/>
    </row>
    <row r="120" spans="1:17" ht="16.899999999999999" customHeight="1">
      <c r="A120" s="1500"/>
      <c r="B120" s="1563"/>
      <c r="C120" s="1548"/>
      <c r="D120" s="1549"/>
      <c r="E120" s="1549" t="s">
        <v>5290</v>
      </c>
      <c r="F120" s="1548"/>
      <c r="G120" s="1550"/>
      <c r="H120" s="1551"/>
      <c r="I120" s="1551"/>
      <c r="J120" s="1552"/>
      <c r="K120" s="1552"/>
      <c r="L120" s="1552"/>
      <c r="M120" s="1568"/>
      <c r="Q120" s="1565"/>
    </row>
    <row r="121" spans="1:17" ht="16.899999999999999" customHeight="1">
      <c r="A121" s="1500"/>
      <c r="B121" s="1563"/>
      <c r="C121" s="1548"/>
      <c r="D121" s="1549"/>
      <c r="E121" s="1549" t="s">
        <v>5258</v>
      </c>
      <c r="F121" s="1548"/>
      <c r="G121" s="1550"/>
      <c r="H121" s="1551"/>
      <c r="I121" s="1551"/>
      <c r="J121" s="1552"/>
      <c r="K121" s="1552"/>
      <c r="L121" s="1552"/>
      <c r="M121" s="1568"/>
      <c r="Q121" s="1565"/>
    </row>
    <row r="122" spans="1:17" ht="16.899999999999999" customHeight="1">
      <c r="A122" s="1500"/>
      <c r="B122" s="1563"/>
      <c r="C122" s="1548"/>
      <c r="D122" s="1549"/>
      <c r="E122" s="1549" t="s">
        <v>5291</v>
      </c>
      <c r="F122" s="1548"/>
      <c r="G122" s="1550"/>
      <c r="H122" s="1551"/>
      <c r="I122" s="1551"/>
      <c r="J122" s="1552"/>
      <c r="K122" s="1552"/>
      <c r="L122" s="1552"/>
      <c r="M122" s="1568"/>
      <c r="Q122" s="1565"/>
    </row>
    <row r="123" spans="1:17" ht="16.899999999999999" customHeight="1">
      <c r="A123" s="1500"/>
      <c r="B123" s="1563"/>
      <c r="C123" s="1548"/>
      <c r="D123" s="1549"/>
      <c r="E123" s="1549" t="s">
        <v>5292</v>
      </c>
      <c r="F123" s="1548"/>
      <c r="G123" s="1550"/>
      <c r="H123" s="1551"/>
      <c r="I123" s="1551"/>
      <c r="J123" s="1552"/>
      <c r="K123" s="1552"/>
      <c r="L123" s="1552"/>
      <c r="M123" s="1568"/>
      <c r="Q123" s="1565"/>
    </row>
    <row r="124" spans="1:17" ht="16.899999999999999" customHeight="1">
      <c r="A124" s="1500"/>
      <c r="B124" s="1563"/>
      <c r="C124" s="1548"/>
      <c r="D124" s="1549"/>
      <c r="E124" s="1549" t="s">
        <v>5293</v>
      </c>
      <c r="F124" s="1548"/>
      <c r="G124" s="1550"/>
      <c r="H124" s="1551"/>
      <c r="I124" s="1551"/>
      <c r="J124" s="1552"/>
      <c r="K124" s="1552"/>
      <c r="L124" s="1552"/>
      <c r="M124" s="1568"/>
      <c r="Q124" s="1565"/>
    </row>
    <row r="125" spans="1:17" ht="16.899999999999999" customHeight="1">
      <c r="A125" s="1500"/>
      <c r="B125" s="1563"/>
      <c r="C125" s="1548"/>
      <c r="D125" s="1549"/>
      <c r="E125" s="1549" t="s">
        <v>5294</v>
      </c>
      <c r="F125" s="1548"/>
      <c r="G125" s="1550"/>
      <c r="H125" s="1551"/>
      <c r="I125" s="1551"/>
      <c r="J125" s="1552"/>
      <c r="K125" s="1552"/>
      <c r="L125" s="1552"/>
      <c r="M125" s="1568"/>
      <c r="Q125" s="1565"/>
    </row>
    <row r="126" spans="1:17" ht="16.899999999999999" customHeight="1">
      <c r="A126" s="1500"/>
      <c r="B126" s="1563"/>
      <c r="C126" s="1548"/>
      <c r="D126" s="1549"/>
      <c r="E126" s="1549" t="s">
        <v>5263</v>
      </c>
      <c r="F126" s="1548"/>
      <c r="G126" s="1550"/>
      <c r="H126" s="1551"/>
      <c r="I126" s="1551"/>
      <c r="J126" s="1552"/>
      <c r="K126" s="1552"/>
      <c r="L126" s="1552"/>
      <c r="M126" s="1568"/>
      <c r="Q126" s="1565"/>
    </row>
    <row r="127" spans="1:17" ht="16.899999999999999" customHeight="1">
      <c r="A127" s="1500"/>
      <c r="B127" s="1563"/>
      <c r="C127" s="1548"/>
      <c r="D127" s="1549"/>
      <c r="E127" s="1549" t="s">
        <v>5264</v>
      </c>
      <c r="F127" s="1548"/>
      <c r="G127" s="1550"/>
      <c r="H127" s="1551"/>
      <c r="I127" s="1551"/>
      <c r="J127" s="1552"/>
      <c r="K127" s="1552"/>
      <c r="L127" s="1552"/>
      <c r="M127" s="1568"/>
      <c r="Q127" s="1565"/>
    </row>
    <row r="128" spans="1:17" ht="16.899999999999999" customHeight="1">
      <c r="A128" s="1500"/>
      <c r="B128" s="1563"/>
      <c r="C128" s="1548"/>
      <c r="D128" s="1549"/>
      <c r="E128" s="1549" t="s">
        <v>5265</v>
      </c>
      <c r="F128" s="1548"/>
      <c r="G128" s="1550"/>
      <c r="H128" s="1551"/>
      <c r="I128" s="1551"/>
      <c r="J128" s="1552"/>
      <c r="K128" s="1552"/>
      <c r="L128" s="1552"/>
      <c r="M128" s="1568"/>
      <c r="Q128" s="1565"/>
    </row>
    <row r="129" spans="1:17" ht="16.899999999999999" customHeight="1">
      <c r="A129" s="1500"/>
      <c r="B129" s="1563"/>
      <c r="C129" s="1548"/>
      <c r="D129" s="1549"/>
      <c r="E129" s="1549" t="s">
        <v>5266</v>
      </c>
      <c r="F129" s="1548"/>
      <c r="G129" s="1550"/>
      <c r="H129" s="1551"/>
      <c r="I129" s="1551"/>
      <c r="J129" s="1552"/>
      <c r="K129" s="1552"/>
      <c r="L129" s="1552"/>
      <c r="M129" s="1568"/>
      <c r="Q129" s="1565"/>
    </row>
    <row r="130" spans="1:17" ht="16.899999999999999" customHeight="1">
      <c r="A130" s="1500"/>
      <c r="B130" s="1563"/>
      <c r="C130" s="1548"/>
      <c r="D130" s="1549"/>
      <c r="E130" s="1549"/>
      <c r="F130" s="1548"/>
      <c r="G130" s="1550"/>
      <c r="H130" s="1551"/>
      <c r="I130" s="1551"/>
      <c r="J130" s="1552"/>
      <c r="K130" s="1552"/>
      <c r="L130" s="1552"/>
      <c r="M130" s="1568"/>
      <c r="Q130" s="1565"/>
    </row>
    <row r="131" spans="1:17" ht="16.899999999999999" customHeight="1">
      <c r="A131" s="1500"/>
      <c r="B131" s="1563"/>
      <c r="C131" s="1548"/>
      <c r="D131" s="1549"/>
      <c r="E131" s="1549" t="s">
        <v>2827</v>
      </c>
      <c r="F131" s="1548"/>
      <c r="G131" s="1550"/>
      <c r="H131" s="1567"/>
      <c r="I131" s="1551"/>
      <c r="J131" s="1552"/>
      <c r="K131" s="1552"/>
      <c r="L131" s="1552"/>
      <c r="M131" s="1568"/>
      <c r="Q131" s="1565"/>
    </row>
    <row r="132" spans="1:17" ht="16.899999999999999" customHeight="1">
      <c r="A132" s="1500"/>
      <c r="B132" s="1563"/>
      <c r="C132" s="1548"/>
      <c r="D132" s="1549"/>
      <c r="E132" s="1549" t="s">
        <v>5276</v>
      </c>
      <c r="F132" s="1548"/>
      <c r="G132" s="1550"/>
      <c r="H132" s="1567"/>
      <c r="I132" s="1551"/>
      <c r="J132" s="1552"/>
      <c r="K132" s="1552"/>
      <c r="L132" s="1552"/>
      <c r="M132" s="1568"/>
      <c r="Q132" s="1565"/>
    </row>
    <row r="133" spans="1:17" ht="16.899999999999999" customHeight="1">
      <c r="A133" s="1500"/>
      <c r="B133" s="1563"/>
      <c r="C133" s="1548"/>
      <c r="D133" s="1549"/>
      <c r="E133" s="1549" t="s">
        <v>5277</v>
      </c>
      <c r="F133" s="1548"/>
      <c r="G133" s="1550"/>
      <c r="H133" s="1567"/>
      <c r="I133" s="1551"/>
      <c r="J133" s="1552"/>
      <c r="K133" s="1552"/>
      <c r="L133" s="1552"/>
      <c r="M133" s="1568"/>
      <c r="Q133" s="1565"/>
    </row>
    <row r="134" spans="1:17" ht="16.899999999999999" customHeight="1">
      <c r="A134" s="1500"/>
      <c r="B134" s="1563"/>
      <c r="C134" s="1548"/>
      <c r="D134" s="1549"/>
      <c r="E134" s="1549" t="s">
        <v>5278</v>
      </c>
      <c r="F134" s="1548"/>
      <c r="G134" s="1550"/>
      <c r="H134" s="1551"/>
      <c r="I134" s="1551"/>
      <c r="J134" s="1552"/>
      <c r="K134" s="1552"/>
      <c r="L134" s="1552"/>
      <c r="M134" s="1568"/>
      <c r="Q134" s="1565"/>
    </row>
    <row r="135" spans="1:17" ht="16.899999999999999" customHeight="1">
      <c r="A135" s="1500"/>
      <c r="B135" s="1563"/>
      <c r="C135" s="1548"/>
      <c r="D135" s="1549"/>
      <c r="E135" s="1549" t="s">
        <v>5279</v>
      </c>
      <c r="F135" s="1548"/>
      <c r="G135" s="1550"/>
      <c r="H135" s="1551"/>
      <c r="I135" s="1555"/>
      <c r="J135" s="1555"/>
      <c r="K135" s="1552"/>
      <c r="L135" s="1552"/>
      <c r="M135" s="1568"/>
      <c r="Q135" s="1565"/>
    </row>
    <row r="136" spans="1:17" ht="16.899999999999999" customHeight="1">
      <c r="A136" s="1500"/>
      <c r="B136" s="1563"/>
      <c r="C136" s="1548"/>
      <c r="D136" s="1549"/>
      <c r="E136" s="1549" t="s">
        <v>5280</v>
      </c>
      <c r="F136" s="1548"/>
      <c r="G136" s="1550"/>
      <c r="H136" s="1551"/>
      <c r="I136" s="1555"/>
      <c r="J136" s="1555"/>
      <c r="K136" s="1552"/>
      <c r="L136" s="1552"/>
      <c r="M136" s="1568"/>
      <c r="Q136" s="1565"/>
    </row>
    <row r="137" spans="1:17" ht="16.899999999999999" customHeight="1">
      <c r="A137" s="1500"/>
      <c r="B137" s="1563"/>
      <c r="C137" s="1548"/>
      <c r="D137" s="1549"/>
      <c r="E137" s="1549" t="s">
        <v>5281</v>
      </c>
      <c r="F137" s="1548"/>
      <c r="G137" s="1550"/>
      <c r="H137" s="1551"/>
      <c r="I137" s="1555"/>
      <c r="J137" s="1555"/>
      <c r="K137" s="1552"/>
      <c r="L137" s="1552"/>
      <c r="M137" s="1568"/>
      <c r="Q137" s="1565"/>
    </row>
    <row r="138" spans="1:17" ht="16.899999999999999" customHeight="1">
      <c r="A138" s="1500"/>
      <c r="B138" s="1563"/>
      <c r="C138" s="1548"/>
      <c r="D138" s="1549"/>
      <c r="E138" s="1496"/>
      <c r="F138" s="1548"/>
      <c r="G138" s="1550"/>
      <c r="H138" s="1551"/>
      <c r="I138" s="1551"/>
      <c r="J138" s="1552"/>
      <c r="K138" s="1552"/>
      <c r="L138" s="1552"/>
      <c r="M138" s="1568"/>
      <c r="Q138" s="1565"/>
    </row>
    <row r="139" spans="1:17" ht="16.899999999999999" customHeight="1">
      <c r="A139" s="1500"/>
      <c r="B139" s="1563"/>
      <c r="C139" s="1548"/>
      <c r="D139" s="1549"/>
      <c r="E139" s="1549" t="s">
        <v>5282</v>
      </c>
      <c r="F139" s="1548" t="s">
        <v>1541</v>
      </c>
      <c r="G139" s="1550">
        <v>1</v>
      </c>
      <c r="H139" s="1567"/>
      <c r="I139" s="1551"/>
      <c r="J139" s="1552">
        <f>H139*G139</f>
        <v>0</v>
      </c>
      <c r="K139" s="1552">
        <f>I139*G139</f>
        <v>0</v>
      </c>
      <c r="L139" s="1552">
        <f>K139+J139</f>
        <v>0</v>
      </c>
      <c r="M139" s="1568"/>
      <c r="Q139" s="1565"/>
    </row>
    <row r="140" spans="1:17" ht="16.899999999999999" customHeight="1">
      <c r="A140" s="1500"/>
      <c r="B140" s="1563"/>
      <c r="C140" s="1548"/>
      <c r="D140" s="1549"/>
      <c r="E140" s="1549"/>
      <c r="F140" s="1548"/>
      <c r="G140" s="1550"/>
      <c r="H140" s="1567"/>
      <c r="I140" s="1551"/>
      <c r="J140" s="1552"/>
      <c r="K140" s="1552"/>
      <c r="L140" s="1552"/>
      <c r="M140" s="1568"/>
      <c r="Q140" s="1565"/>
    </row>
    <row r="141" spans="1:17" ht="16.899999999999999" customHeight="1">
      <c r="A141" s="1500"/>
      <c r="B141" s="1563"/>
      <c r="C141" s="1548"/>
      <c r="D141" s="1549"/>
      <c r="E141" s="1549"/>
      <c r="F141" s="1548"/>
      <c r="G141" s="1550"/>
      <c r="H141" s="1567"/>
      <c r="I141" s="1551"/>
      <c r="J141" s="1552"/>
      <c r="K141" s="1552"/>
      <c r="L141" s="1552"/>
      <c r="M141" s="1568"/>
      <c r="Q141" s="1565"/>
    </row>
    <row r="142" spans="1:17" ht="16.899999999999999" customHeight="1">
      <c r="A142" s="1500"/>
      <c r="B142" s="1563" t="s">
        <v>5295</v>
      </c>
      <c r="C142" s="1548"/>
      <c r="D142" s="1549"/>
      <c r="E142" s="1566" t="s">
        <v>5296</v>
      </c>
      <c r="F142" s="1548" t="s">
        <v>62</v>
      </c>
      <c r="G142" s="1550">
        <v>1</v>
      </c>
      <c r="H142" s="1567"/>
      <c r="I142" s="1551"/>
      <c r="J142" s="1552">
        <f>H142*G142</f>
        <v>0</v>
      </c>
      <c r="K142" s="1552">
        <f>I142*G142</f>
        <v>0</v>
      </c>
      <c r="L142" s="1552">
        <f>K142+J142</f>
        <v>0</v>
      </c>
      <c r="M142" s="1568"/>
      <c r="Q142" s="1565"/>
    </row>
    <row r="143" spans="1:17" ht="16.899999999999999" customHeight="1">
      <c r="A143" s="1500"/>
      <c r="B143" s="1563"/>
      <c r="C143" s="1548"/>
      <c r="D143" s="1549"/>
      <c r="E143" s="1549" t="s">
        <v>5297</v>
      </c>
      <c r="F143" s="1548"/>
      <c r="G143" s="1550"/>
      <c r="H143" s="1551"/>
      <c r="I143" s="1555"/>
      <c r="J143" s="1555"/>
      <c r="K143" s="1552"/>
      <c r="L143" s="1552"/>
      <c r="M143" s="1568"/>
      <c r="Q143" s="1565"/>
    </row>
    <row r="144" spans="1:17" ht="16.899999999999999" customHeight="1">
      <c r="A144" s="1500"/>
      <c r="B144" s="1563"/>
      <c r="C144" s="1548"/>
      <c r="D144" s="1549"/>
      <c r="E144" s="1549" t="s">
        <v>5298</v>
      </c>
      <c r="F144" s="1548"/>
      <c r="G144" s="1550"/>
      <c r="H144" s="1551"/>
      <c r="I144" s="1555"/>
      <c r="J144" s="1555"/>
      <c r="K144" s="1552"/>
      <c r="L144" s="1552"/>
      <c r="M144" s="1568"/>
      <c r="Q144" s="1565"/>
    </row>
    <row r="145" spans="1:17" ht="16.899999999999999" customHeight="1">
      <c r="A145" s="1500"/>
      <c r="B145" s="1563"/>
      <c r="C145" s="1548"/>
      <c r="D145" s="1549"/>
      <c r="E145" s="1549" t="s">
        <v>5299</v>
      </c>
      <c r="F145" s="1548"/>
      <c r="G145" s="1550"/>
      <c r="H145" s="1551"/>
      <c r="I145" s="1555"/>
      <c r="J145" s="1555"/>
      <c r="K145" s="1552"/>
      <c r="L145" s="1552"/>
      <c r="M145" s="1568"/>
      <c r="Q145" s="1565"/>
    </row>
    <row r="146" spans="1:17" ht="16.899999999999999" customHeight="1">
      <c r="A146" s="1500"/>
      <c r="B146" s="1563"/>
      <c r="C146" s="1548"/>
      <c r="D146" s="1549"/>
      <c r="E146" s="1549" t="s">
        <v>5300</v>
      </c>
      <c r="F146" s="1548"/>
      <c r="G146" s="1550"/>
      <c r="H146" s="1551"/>
      <c r="I146" s="1555"/>
      <c r="J146" s="1555"/>
      <c r="K146" s="1552"/>
      <c r="L146" s="1552"/>
      <c r="M146" s="1568"/>
      <c r="Q146" s="1565"/>
    </row>
    <row r="147" spans="1:17" ht="16.899999999999999" customHeight="1">
      <c r="A147" s="1500"/>
      <c r="B147" s="1563"/>
      <c r="C147" s="1548"/>
      <c r="D147" s="1549"/>
      <c r="E147" s="1496" t="s">
        <v>5301</v>
      </c>
      <c r="F147" s="1548"/>
      <c r="G147" s="1550"/>
      <c r="H147" s="1551"/>
      <c r="I147" s="1555"/>
      <c r="J147" s="1555"/>
      <c r="K147" s="1552"/>
      <c r="L147" s="1552"/>
      <c r="M147" s="1568"/>
      <c r="Q147" s="1565"/>
    </row>
    <row r="148" spans="1:17" ht="16.899999999999999" customHeight="1">
      <c r="A148" s="1500"/>
      <c r="B148" s="1563"/>
      <c r="C148" s="1548"/>
      <c r="D148" s="1549"/>
      <c r="E148" s="1549" t="s">
        <v>5302</v>
      </c>
      <c r="F148" s="1548"/>
      <c r="G148" s="1550"/>
      <c r="H148" s="1551"/>
      <c r="I148" s="1555"/>
      <c r="J148" s="1555"/>
      <c r="K148" s="1552"/>
      <c r="L148" s="1552"/>
      <c r="M148" s="1568"/>
      <c r="Q148" s="1565"/>
    </row>
    <row r="149" spans="1:17" ht="16.899999999999999" customHeight="1">
      <c r="A149" s="1500"/>
      <c r="B149" s="1563"/>
      <c r="C149" s="1548"/>
      <c r="D149" s="1549"/>
      <c r="E149" s="1549" t="s">
        <v>5303</v>
      </c>
      <c r="F149" s="1548"/>
      <c r="G149" s="1550"/>
      <c r="H149" s="1551"/>
      <c r="I149" s="1555"/>
      <c r="J149" s="1555"/>
      <c r="K149" s="1552"/>
      <c r="L149" s="1552"/>
      <c r="M149" s="1568"/>
      <c r="Q149" s="1565"/>
    </row>
    <row r="150" spans="1:17" ht="16.899999999999999" customHeight="1">
      <c r="A150" s="1500"/>
      <c r="B150" s="1563"/>
      <c r="C150" s="1548"/>
      <c r="D150" s="1549"/>
      <c r="E150" s="1549" t="s">
        <v>5304</v>
      </c>
      <c r="F150" s="1548"/>
      <c r="G150" s="1550"/>
      <c r="H150" s="1551"/>
      <c r="I150" s="1555"/>
      <c r="J150" s="1555"/>
      <c r="K150" s="1552"/>
      <c r="L150" s="1552"/>
      <c r="M150" s="1568"/>
      <c r="Q150" s="1565"/>
    </row>
    <row r="151" spans="1:17" ht="16.899999999999999" customHeight="1">
      <c r="A151" s="1500"/>
      <c r="B151" s="1563"/>
      <c r="C151" s="1548"/>
      <c r="D151" s="1549"/>
      <c r="E151" s="1549" t="s">
        <v>5305</v>
      </c>
      <c r="F151" s="1548"/>
      <c r="G151" s="1550"/>
      <c r="H151" s="1551"/>
      <c r="I151" s="1555"/>
      <c r="J151" s="1555"/>
      <c r="K151" s="1552"/>
      <c r="L151" s="1552"/>
      <c r="M151" s="1568"/>
      <c r="Q151" s="1565"/>
    </row>
    <row r="152" spans="1:17" ht="16.899999999999999" customHeight="1">
      <c r="A152" s="1500"/>
      <c r="B152" s="1563"/>
      <c r="C152" s="1548"/>
      <c r="D152" s="1549"/>
      <c r="E152" s="1549" t="s">
        <v>5306</v>
      </c>
      <c r="F152" s="1548"/>
      <c r="G152" s="1550"/>
      <c r="H152" s="1551"/>
      <c r="I152" s="1555"/>
      <c r="J152" s="1555"/>
      <c r="K152" s="1552"/>
      <c r="L152" s="1552"/>
      <c r="M152" s="1568"/>
      <c r="Q152" s="1565"/>
    </row>
    <row r="153" spans="1:17" ht="16.899999999999999" customHeight="1">
      <c r="A153" s="1500"/>
      <c r="B153" s="1563"/>
      <c r="C153" s="1548"/>
      <c r="D153" s="1549"/>
      <c r="E153" s="1549" t="s">
        <v>5307</v>
      </c>
      <c r="F153" s="1548"/>
      <c r="G153" s="1550"/>
      <c r="H153" s="1551"/>
      <c r="I153" s="1555"/>
      <c r="J153" s="1555"/>
      <c r="K153" s="1552"/>
      <c r="L153" s="1552"/>
      <c r="M153" s="1568"/>
      <c r="Q153" s="1565"/>
    </row>
    <row r="154" spans="1:17" ht="16.899999999999999" customHeight="1">
      <c r="A154" s="1500"/>
      <c r="B154" s="1563"/>
      <c r="C154" s="1548"/>
      <c r="D154" s="1549"/>
      <c r="E154" s="1549" t="s">
        <v>5308</v>
      </c>
      <c r="F154" s="1548"/>
      <c r="G154" s="1550"/>
      <c r="H154" s="1551"/>
      <c r="I154" s="1551"/>
      <c r="J154" s="1552"/>
      <c r="K154" s="1552"/>
      <c r="L154" s="1552"/>
      <c r="M154" s="1568"/>
      <c r="Q154" s="1565"/>
    </row>
    <row r="155" spans="1:17" ht="16.899999999999999" customHeight="1">
      <c r="A155" s="1500"/>
      <c r="B155" s="1563"/>
      <c r="C155" s="1548"/>
      <c r="D155" s="1549"/>
      <c r="E155" s="1549" t="s">
        <v>5309</v>
      </c>
      <c r="F155" s="1548"/>
      <c r="G155" s="1550"/>
      <c r="H155" s="1551"/>
      <c r="I155" s="1551"/>
      <c r="J155" s="1552"/>
      <c r="K155" s="1552"/>
      <c r="L155" s="1552"/>
      <c r="M155" s="1568"/>
      <c r="Q155" s="1565"/>
    </row>
    <row r="156" spans="1:17" ht="16.899999999999999" customHeight="1">
      <c r="A156" s="1500"/>
      <c r="B156" s="1563"/>
      <c r="C156" s="1548"/>
      <c r="D156" s="1549"/>
      <c r="E156" s="1549" t="s">
        <v>5310</v>
      </c>
      <c r="F156" s="1548"/>
      <c r="G156" s="1550"/>
      <c r="H156" s="1551"/>
      <c r="I156" s="1551"/>
      <c r="J156" s="1552"/>
      <c r="K156" s="1552"/>
      <c r="L156" s="1552"/>
      <c r="M156" s="1568"/>
      <c r="Q156" s="1565"/>
    </row>
    <row r="157" spans="1:17" ht="16.899999999999999" customHeight="1">
      <c r="A157" s="1500"/>
      <c r="B157" s="1563"/>
      <c r="C157" s="1548"/>
      <c r="D157" s="1549"/>
      <c r="E157" s="1549"/>
      <c r="F157" s="1548"/>
      <c r="G157" s="1550"/>
      <c r="H157" s="1551"/>
      <c r="I157" s="1551"/>
      <c r="J157" s="1552"/>
      <c r="K157" s="1552"/>
      <c r="L157" s="1552"/>
      <c r="M157" s="1568"/>
      <c r="Q157" s="1565"/>
    </row>
    <row r="158" spans="1:17" ht="16.899999999999999" customHeight="1">
      <c r="A158" s="1500"/>
      <c r="B158" s="1563"/>
      <c r="C158" s="1548"/>
      <c r="D158" s="1549"/>
      <c r="E158" s="1549" t="s">
        <v>5311</v>
      </c>
      <c r="F158" s="1548"/>
      <c r="G158" s="1550"/>
      <c r="H158" s="1551"/>
      <c r="I158" s="1551"/>
      <c r="J158" s="1552"/>
      <c r="K158" s="1552"/>
      <c r="L158" s="1552"/>
      <c r="M158" s="1568"/>
      <c r="Q158" s="1565"/>
    </row>
    <row r="159" spans="1:17" ht="16.899999999999999" customHeight="1">
      <c r="A159" s="1500"/>
      <c r="B159" s="1563"/>
      <c r="C159" s="1548"/>
      <c r="D159" s="1549"/>
      <c r="E159" s="1549" t="s">
        <v>5312</v>
      </c>
      <c r="F159" s="1548"/>
      <c r="G159" s="1550"/>
      <c r="H159" s="1551"/>
      <c r="I159" s="1551"/>
      <c r="J159" s="1552"/>
      <c r="K159" s="1552"/>
      <c r="L159" s="1552"/>
      <c r="M159" s="1568"/>
      <c r="Q159" s="1565"/>
    </row>
    <row r="160" spans="1:17" ht="16.899999999999999" customHeight="1">
      <c r="A160" s="1500"/>
      <c r="B160" s="1563"/>
      <c r="C160" s="1548"/>
      <c r="D160" s="1549"/>
      <c r="E160" s="1549" t="s">
        <v>5313</v>
      </c>
      <c r="F160" s="1548"/>
      <c r="G160" s="1550"/>
      <c r="H160" s="1551"/>
      <c r="I160" s="1551"/>
      <c r="J160" s="1552"/>
      <c r="K160" s="1552"/>
      <c r="L160" s="1552"/>
      <c r="M160" s="1568"/>
      <c r="Q160" s="1565"/>
    </row>
    <row r="161" spans="1:17" ht="16.899999999999999" customHeight="1">
      <c r="A161" s="1502"/>
      <c r="B161" s="1570"/>
      <c r="C161" s="1546"/>
      <c r="D161" s="1571"/>
      <c r="E161" s="1578"/>
      <c r="F161" s="1546"/>
      <c r="G161" s="1545"/>
      <c r="H161" s="1572"/>
      <c r="I161" s="1572"/>
      <c r="J161" s="1573"/>
      <c r="K161" s="1573"/>
      <c r="L161" s="1573"/>
      <c r="M161" s="1568"/>
      <c r="Q161" s="1565"/>
    </row>
    <row r="162" spans="1:17" ht="16.899999999999999" customHeight="1">
      <c r="A162" s="1500"/>
      <c r="B162" s="1563"/>
      <c r="C162" s="1548"/>
      <c r="D162" s="1549"/>
      <c r="E162" s="1549" t="s">
        <v>2827</v>
      </c>
      <c r="F162" s="1548"/>
      <c r="G162" s="1550"/>
      <c r="H162" s="1567"/>
      <c r="I162" s="1551"/>
      <c r="J162" s="1552"/>
      <c r="K162" s="1552"/>
      <c r="L162" s="1552"/>
      <c r="M162" s="1568"/>
      <c r="Q162" s="1565"/>
    </row>
    <row r="163" spans="1:17" ht="16.899999999999999" customHeight="1">
      <c r="A163" s="1500"/>
      <c r="B163" s="1563"/>
      <c r="C163" s="1548"/>
      <c r="D163" s="1549"/>
      <c r="E163" s="1549" t="s">
        <v>5314</v>
      </c>
      <c r="F163" s="1548"/>
      <c r="G163" s="1550"/>
      <c r="H163" s="1567"/>
      <c r="I163" s="1551"/>
      <c r="J163" s="1552"/>
      <c r="K163" s="1552"/>
      <c r="L163" s="1552"/>
      <c r="M163" s="1568"/>
      <c r="Q163" s="1565"/>
    </row>
    <row r="164" spans="1:17" ht="16.899999999999999" customHeight="1">
      <c r="A164" s="1500"/>
      <c r="B164" s="1563"/>
      <c r="C164" s="1548"/>
      <c r="D164" s="1549"/>
      <c r="E164" s="1549" t="s">
        <v>5315</v>
      </c>
      <c r="F164" s="1548"/>
      <c r="G164" s="1550"/>
      <c r="H164" s="1567"/>
      <c r="I164" s="1551"/>
      <c r="J164" s="1552"/>
      <c r="K164" s="1552"/>
      <c r="L164" s="1552"/>
      <c r="M164" s="1568"/>
      <c r="Q164" s="1565"/>
    </row>
    <row r="165" spans="1:17" ht="16.899999999999999" customHeight="1">
      <c r="A165" s="1500"/>
      <c r="B165" s="1563"/>
      <c r="C165" s="1548"/>
      <c r="D165" s="1549"/>
      <c r="E165" s="1549" t="s">
        <v>5278</v>
      </c>
      <c r="F165" s="1548"/>
      <c r="G165" s="1550"/>
      <c r="H165" s="1551"/>
      <c r="I165" s="1551"/>
      <c r="J165" s="1552"/>
      <c r="K165" s="1552"/>
      <c r="L165" s="1552"/>
      <c r="M165" s="1568"/>
      <c r="Q165" s="1565"/>
    </row>
    <row r="166" spans="1:17" ht="16.899999999999999" customHeight="1">
      <c r="A166" s="1500"/>
      <c r="B166" s="1563"/>
      <c r="C166" s="1548"/>
      <c r="D166" s="1549"/>
      <c r="E166" s="1549" t="s">
        <v>5279</v>
      </c>
      <c r="F166" s="1548"/>
      <c r="G166" s="1550"/>
      <c r="H166" s="1551"/>
      <c r="I166" s="1555"/>
      <c r="J166" s="1555"/>
      <c r="K166" s="1552"/>
      <c r="L166" s="1552"/>
      <c r="M166" s="1568"/>
      <c r="Q166" s="1565"/>
    </row>
    <row r="167" spans="1:17" ht="16.899999999999999" customHeight="1">
      <c r="A167" s="1500"/>
      <c r="B167" s="1563"/>
      <c r="C167" s="1548"/>
      <c r="D167" s="1549"/>
      <c r="E167" s="1549" t="s">
        <v>5280</v>
      </c>
      <c r="F167" s="1548"/>
      <c r="G167" s="1550"/>
      <c r="H167" s="1551"/>
      <c r="I167" s="1555"/>
      <c r="J167" s="1555"/>
      <c r="K167" s="1552"/>
      <c r="L167" s="1552"/>
      <c r="M167" s="1568"/>
      <c r="Q167" s="1565"/>
    </row>
    <row r="168" spans="1:17" ht="16.899999999999999" customHeight="1">
      <c r="A168" s="1500"/>
      <c r="B168" s="1563"/>
      <c r="C168" s="1548"/>
      <c r="D168" s="1549"/>
      <c r="E168" s="1549" t="s">
        <v>5281</v>
      </c>
      <c r="F168" s="1548"/>
      <c r="G168" s="1550"/>
      <c r="H168" s="1551"/>
      <c r="I168" s="1555"/>
      <c r="J168" s="1555"/>
      <c r="K168" s="1552"/>
      <c r="L168" s="1552"/>
      <c r="M168" s="1568"/>
      <c r="Q168" s="1565"/>
    </row>
    <row r="169" spans="1:17" ht="16.899999999999999" customHeight="1">
      <c r="A169" s="1500"/>
      <c r="B169" s="1563"/>
      <c r="C169" s="1548"/>
      <c r="D169" s="1549"/>
      <c r="E169" s="1496"/>
      <c r="F169" s="1548"/>
      <c r="G169" s="1550"/>
      <c r="H169" s="1551"/>
      <c r="I169" s="1551"/>
      <c r="J169" s="1552"/>
      <c r="K169" s="1552"/>
      <c r="L169" s="1552"/>
      <c r="M169" s="1568"/>
      <c r="Q169" s="1565"/>
    </row>
    <row r="170" spans="1:17" ht="16.899999999999999" customHeight="1">
      <c r="A170" s="1500"/>
      <c r="B170" s="1563"/>
      <c r="C170" s="1548"/>
      <c r="D170" s="1549"/>
      <c r="E170" s="1549" t="s">
        <v>5282</v>
      </c>
      <c r="F170" s="1548" t="s">
        <v>1541</v>
      </c>
      <c r="G170" s="1550">
        <v>1</v>
      </c>
      <c r="H170" s="1567"/>
      <c r="I170" s="1551"/>
      <c r="J170" s="1552">
        <f>H170*G170</f>
        <v>0</v>
      </c>
      <c r="K170" s="1552">
        <f>I170*G170</f>
        <v>0</v>
      </c>
      <c r="L170" s="1552">
        <f>K170+J170</f>
        <v>0</v>
      </c>
      <c r="M170" s="1568"/>
      <c r="Q170" s="1565"/>
    </row>
    <row r="171" spans="1:17" ht="16.899999999999999" customHeight="1">
      <c r="A171" s="1500"/>
      <c r="B171" s="1563"/>
      <c r="C171" s="1548"/>
      <c r="D171" s="1549"/>
      <c r="E171" s="1549"/>
      <c r="F171" s="1548"/>
      <c r="G171" s="1550"/>
      <c r="H171" s="1551"/>
      <c r="I171" s="1555"/>
      <c r="J171" s="1555"/>
      <c r="K171" s="1552"/>
      <c r="L171" s="1552"/>
      <c r="M171" s="1568"/>
      <c r="Q171" s="1565"/>
    </row>
    <row r="172" spans="1:17" ht="16.899999999999999" customHeight="1">
      <c r="A172" s="1500"/>
      <c r="B172" s="1563" t="s">
        <v>5316</v>
      </c>
      <c r="C172" s="1548"/>
      <c r="D172" s="1549"/>
      <c r="E172" s="1566" t="s">
        <v>5296</v>
      </c>
      <c r="F172" s="1548" t="s">
        <v>62</v>
      </c>
      <c r="G172" s="1550">
        <v>1</v>
      </c>
      <c r="H172" s="1567"/>
      <c r="I172" s="1551"/>
      <c r="J172" s="1552">
        <f>H172*G172</f>
        <v>0</v>
      </c>
      <c r="K172" s="1552">
        <f>I172*G172</f>
        <v>0</v>
      </c>
      <c r="L172" s="1552">
        <f>K172+J172</f>
        <v>0</v>
      </c>
      <c r="M172" s="1568"/>
      <c r="Q172" s="1565"/>
    </row>
    <row r="173" spans="1:17" ht="16.899999999999999" customHeight="1">
      <c r="A173" s="1500"/>
      <c r="B173" s="1563"/>
      <c r="C173" s="1548"/>
      <c r="D173" s="1549"/>
      <c r="E173" s="1549" t="s">
        <v>5297</v>
      </c>
      <c r="F173" s="1548"/>
      <c r="G173" s="1550"/>
      <c r="H173" s="1551"/>
      <c r="I173" s="1555"/>
      <c r="J173" s="1555"/>
      <c r="K173" s="1552"/>
      <c r="L173" s="1552"/>
      <c r="M173" s="1568"/>
      <c r="Q173" s="1565"/>
    </row>
    <row r="174" spans="1:17" ht="16.899999999999999" customHeight="1">
      <c r="A174" s="1500"/>
      <c r="B174" s="1563"/>
      <c r="C174" s="1548"/>
      <c r="D174" s="1549"/>
      <c r="E174" s="1549" t="s">
        <v>5298</v>
      </c>
      <c r="F174" s="1548"/>
      <c r="G174" s="1550"/>
      <c r="H174" s="1551"/>
      <c r="I174" s="1555"/>
      <c r="J174" s="1555"/>
      <c r="K174" s="1552"/>
      <c r="L174" s="1552"/>
      <c r="M174" s="1568"/>
      <c r="Q174" s="1565"/>
    </row>
    <row r="175" spans="1:17" ht="16.899999999999999" customHeight="1">
      <c r="A175" s="1500"/>
      <c r="B175" s="1563"/>
      <c r="C175" s="1548"/>
      <c r="D175" s="1549"/>
      <c r="E175" s="1549" t="s">
        <v>5299</v>
      </c>
      <c r="F175" s="1548"/>
      <c r="G175" s="1550"/>
      <c r="H175" s="1551"/>
      <c r="I175" s="1555"/>
      <c r="J175" s="1555"/>
      <c r="K175" s="1552"/>
      <c r="L175" s="1552"/>
      <c r="M175" s="1568"/>
      <c r="Q175" s="1565"/>
    </row>
    <row r="176" spans="1:17" ht="16.899999999999999" customHeight="1">
      <c r="A176" s="1500"/>
      <c r="B176" s="1563"/>
      <c r="C176" s="1548"/>
      <c r="D176" s="1549"/>
      <c r="E176" s="1549" t="s">
        <v>5300</v>
      </c>
      <c r="F176" s="1548"/>
      <c r="G176" s="1550"/>
      <c r="H176" s="1551"/>
      <c r="I176" s="1555"/>
      <c r="J176" s="1555"/>
      <c r="K176" s="1552"/>
      <c r="L176" s="1552"/>
      <c r="M176" s="1568"/>
      <c r="Q176" s="1565"/>
    </row>
    <row r="177" spans="1:17" ht="16.899999999999999" customHeight="1">
      <c r="A177" s="1500"/>
      <c r="B177" s="1563"/>
      <c r="C177" s="1548"/>
      <c r="D177" s="1549"/>
      <c r="E177" s="1496" t="s">
        <v>5301</v>
      </c>
      <c r="F177" s="1548"/>
      <c r="G177" s="1550"/>
      <c r="H177" s="1551"/>
      <c r="I177" s="1555"/>
      <c r="J177" s="1555"/>
      <c r="K177" s="1552"/>
      <c r="L177" s="1552"/>
      <c r="M177" s="1568"/>
      <c r="Q177" s="1565"/>
    </row>
    <row r="178" spans="1:17" ht="16.899999999999999" customHeight="1">
      <c r="A178" s="1500"/>
      <c r="B178" s="1563"/>
      <c r="C178" s="1548"/>
      <c r="D178" s="1549"/>
      <c r="E178" s="1549" t="s">
        <v>5302</v>
      </c>
      <c r="F178" s="1548"/>
      <c r="G178" s="1550"/>
      <c r="H178" s="1551"/>
      <c r="I178" s="1555"/>
      <c r="J178" s="1555"/>
      <c r="K178" s="1552"/>
      <c r="L178" s="1552"/>
      <c r="M178" s="1568"/>
      <c r="Q178" s="1565"/>
    </row>
    <row r="179" spans="1:17" ht="16.899999999999999" customHeight="1">
      <c r="A179" s="1500"/>
      <c r="B179" s="1563"/>
      <c r="C179" s="1548"/>
      <c r="D179" s="1549"/>
      <c r="E179" s="1549" t="s">
        <v>5303</v>
      </c>
      <c r="F179" s="1548"/>
      <c r="G179" s="1550"/>
      <c r="H179" s="1551"/>
      <c r="I179" s="1555"/>
      <c r="J179" s="1555"/>
      <c r="K179" s="1552"/>
      <c r="L179" s="1552"/>
      <c r="M179" s="1568"/>
      <c r="Q179" s="1565"/>
    </row>
    <row r="180" spans="1:17" ht="16.899999999999999" customHeight="1">
      <c r="A180" s="1500"/>
      <c r="B180" s="1563"/>
      <c r="C180" s="1548"/>
      <c r="D180" s="1549"/>
      <c r="E180" s="1549" t="s">
        <v>5304</v>
      </c>
      <c r="F180" s="1548"/>
      <c r="G180" s="1550"/>
      <c r="H180" s="1551"/>
      <c r="I180" s="1555"/>
      <c r="J180" s="1555"/>
      <c r="K180" s="1552"/>
      <c r="L180" s="1552"/>
      <c r="M180" s="1568"/>
      <c r="Q180" s="1565"/>
    </row>
    <row r="181" spans="1:17" ht="16.899999999999999" customHeight="1">
      <c r="A181" s="1500"/>
      <c r="B181" s="1563"/>
      <c r="C181" s="1548"/>
      <c r="D181" s="1549"/>
      <c r="E181" s="1549" t="s">
        <v>5305</v>
      </c>
      <c r="F181" s="1548"/>
      <c r="G181" s="1550"/>
      <c r="H181" s="1551"/>
      <c r="I181" s="1555"/>
      <c r="J181" s="1555"/>
      <c r="K181" s="1552"/>
      <c r="L181" s="1552"/>
      <c r="M181" s="1568"/>
      <c r="Q181" s="1565"/>
    </row>
    <row r="182" spans="1:17" ht="16.899999999999999" customHeight="1">
      <c r="A182" s="1500"/>
      <c r="B182" s="1563"/>
      <c r="C182" s="1548"/>
      <c r="D182" s="1549"/>
      <c r="E182" s="1549" t="s">
        <v>5306</v>
      </c>
      <c r="F182" s="1548"/>
      <c r="G182" s="1550"/>
      <c r="H182" s="1551"/>
      <c r="I182" s="1555"/>
      <c r="J182" s="1555"/>
      <c r="K182" s="1552"/>
      <c r="L182" s="1552"/>
      <c r="M182" s="1568"/>
      <c r="Q182" s="1565"/>
    </row>
    <row r="183" spans="1:17" ht="16.899999999999999" customHeight="1">
      <c r="A183" s="1500"/>
      <c r="B183" s="1563"/>
      <c r="C183" s="1548"/>
      <c r="D183" s="1549"/>
      <c r="E183" s="1549" t="s">
        <v>5307</v>
      </c>
      <c r="F183" s="1548"/>
      <c r="G183" s="1550"/>
      <c r="H183" s="1551"/>
      <c r="I183" s="1555"/>
      <c r="J183" s="1555"/>
      <c r="K183" s="1552"/>
      <c r="L183" s="1552"/>
      <c r="M183" s="1568"/>
      <c r="Q183" s="1565"/>
    </row>
    <row r="184" spans="1:17" ht="16.899999999999999" customHeight="1">
      <c r="A184" s="1500"/>
      <c r="B184" s="1563"/>
      <c r="C184" s="1548"/>
      <c r="D184" s="1549"/>
      <c r="E184" s="1549" t="s">
        <v>5308</v>
      </c>
      <c r="F184" s="1548"/>
      <c r="G184" s="1550"/>
      <c r="H184" s="1551"/>
      <c r="I184" s="1551"/>
      <c r="J184" s="1552"/>
      <c r="K184" s="1552"/>
      <c r="L184" s="1552"/>
      <c r="M184" s="1568"/>
      <c r="Q184" s="1565"/>
    </row>
    <row r="185" spans="1:17" ht="16.899999999999999" customHeight="1">
      <c r="A185" s="1500"/>
      <c r="B185" s="1563"/>
      <c r="C185" s="1548"/>
      <c r="D185" s="1549"/>
      <c r="E185" s="1549" t="s">
        <v>5309</v>
      </c>
      <c r="F185" s="1548"/>
      <c r="G185" s="1550"/>
      <c r="H185" s="1551"/>
      <c r="I185" s="1551"/>
      <c r="J185" s="1552"/>
      <c r="K185" s="1552"/>
      <c r="L185" s="1552"/>
      <c r="M185" s="1568"/>
      <c r="Q185" s="1565"/>
    </row>
    <row r="186" spans="1:17" ht="16.899999999999999" customHeight="1">
      <c r="A186" s="1500"/>
      <c r="B186" s="1563"/>
      <c r="C186" s="1548"/>
      <c r="D186" s="1549"/>
      <c r="E186" s="1549" t="s">
        <v>5310</v>
      </c>
      <c r="F186" s="1548"/>
      <c r="G186" s="1550"/>
      <c r="H186" s="1551"/>
      <c r="I186" s="1551"/>
      <c r="J186" s="1552"/>
      <c r="K186" s="1552"/>
      <c r="L186" s="1552"/>
      <c r="M186" s="1568"/>
      <c r="Q186" s="1565"/>
    </row>
    <row r="187" spans="1:17" ht="16.899999999999999" customHeight="1">
      <c r="A187" s="1500"/>
      <c r="B187" s="1563"/>
      <c r="C187" s="1548"/>
      <c r="D187" s="1549"/>
      <c r="E187" s="1549"/>
      <c r="F187" s="1548"/>
      <c r="G187" s="1550"/>
      <c r="H187" s="1551"/>
      <c r="I187" s="1551"/>
      <c r="J187" s="1552"/>
      <c r="K187" s="1552"/>
      <c r="L187" s="1552"/>
      <c r="M187" s="1568"/>
      <c r="Q187" s="1565"/>
    </row>
    <row r="188" spans="1:17" ht="16.899999999999999" customHeight="1">
      <c r="A188" s="1500"/>
      <c r="B188" s="1563"/>
      <c r="C188" s="1548"/>
      <c r="D188" s="1549"/>
      <c r="E188" s="1549" t="s">
        <v>5311</v>
      </c>
      <c r="F188" s="1548"/>
      <c r="G188" s="1550"/>
      <c r="H188" s="1551"/>
      <c r="I188" s="1551"/>
      <c r="J188" s="1552"/>
      <c r="K188" s="1552"/>
      <c r="L188" s="1552"/>
      <c r="M188" s="1568"/>
      <c r="Q188" s="1565"/>
    </row>
    <row r="189" spans="1:17" ht="16.899999999999999" customHeight="1">
      <c r="A189" s="1500"/>
      <c r="B189" s="1563"/>
      <c r="C189" s="1548"/>
      <c r="D189" s="1549"/>
      <c r="E189" s="1549" t="s">
        <v>5312</v>
      </c>
      <c r="F189" s="1548"/>
      <c r="G189" s="1550"/>
      <c r="H189" s="1551"/>
      <c r="I189" s="1551"/>
      <c r="J189" s="1552"/>
      <c r="K189" s="1552"/>
      <c r="L189" s="1552"/>
      <c r="M189" s="1568"/>
      <c r="Q189" s="1565"/>
    </row>
    <row r="190" spans="1:17" ht="16.899999999999999" customHeight="1">
      <c r="A190" s="1500"/>
      <c r="B190" s="1563"/>
      <c r="C190" s="1548"/>
      <c r="D190" s="1549"/>
      <c r="E190" s="1549" t="s">
        <v>5313</v>
      </c>
      <c r="F190" s="1548"/>
      <c r="G190" s="1550"/>
      <c r="H190" s="1551"/>
      <c r="I190" s="1551"/>
      <c r="J190" s="1552"/>
      <c r="K190" s="1552"/>
      <c r="L190" s="1552"/>
      <c r="M190" s="1568"/>
      <c r="Q190" s="1565"/>
    </row>
    <row r="191" spans="1:17" ht="16.899999999999999" customHeight="1">
      <c r="A191" s="1500"/>
      <c r="B191" s="1563"/>
      <c r="C191" s="1548"/>
      <c r="D191" s="1549"/>
      <c r="E191" s="1496"/>
      <c r="F191" s="1548"/>
      <c r="G191" s="1550"/>
      <c r="H191" s="1551"/>
      <c r="I191" s="1551"/>
      <c r="J191" s="1552"/>
      <c r="K191" s="1552"/>
      <c r="L191" s="1552"/>
      <c r="M191" s="1568"/>
      <c r="Q191" s="1565"/>
    </row>
    <row r="192" spans="1:17" ht="16.899999999999999" customHeight="1">
      <c r="A192" s="1500"/>
      <c r="B192" s="1563"/>
      <c r="C192" s="1548"/>
      <c r="D192" s="1549"/>
      <c r="E192" s="1549" t="s">
        <v>2827</v>
      </c>
      <c r="F192" s="1548"/>
      <c r="G192" s="1550"/>
      <c r="H192" s="1567"/>
      <c r="I192" s="1551"/>
      <c r="J192" s="1552"/>
      <c r="K192" s="1552"/>
      <c r="L192" s="1552"/>
      <c r="M192" s="1568"/>
      <c r="Q192" s="1565"/>
    </row>
    <row r="193" spans="1:17" ht="16.899999999999999" customHeight="1">
      <c r="A193" s="1500"/>
      <c r="B193" s="1563"/>
      <c r="C193" s="1548"/>
      <c r="D193" s="1549"/>
      <c r="E193" s="1549" t="s">
        <v>5314</v>
      </c>
      <c r="F193" s="1548"/>
      <c r="G193" s="1550"/>
      <c r="H193" s="1567"/>
      <c r="I193" s="1551"/>
      <c r="J193" s="1552"/>
      <c r="K193" s="1552"/>
      <c r="L193" s="1552"/>
      <c r="M193" s="1568"/>
      <c r="Q193" s="1565"/>
    </row>
    <row r="194" spans="1:17" ht="16.899999999999999" customHeight="1">
      <c r="A194" s="1500"/>
      <c r="B194" s="1563"/>
      <c r="C194" s="1548"/>
      <c r="D194" s="1549"/>
      <c r="E194" s="1549" t="s">
        <v>5315</v>
      </c>
      <c r="F194" s="1548"/>
      <c r="G194" s="1550"/>
      <c r="H194" s="1567"/>
      <c r="I194" s="1551"/>
      <c r="J194" s="1552"/>
      <c r="K194" s="1552"/>
      <c r="L194" s="1552"/>
      <c r="M194" s="1568"/>
      <c r="Q194" s="1565"/>
    </row>
    <row r="195" spans="1:17" ht="16.899999999999999" customHeight="1">
      <c r="A195" s="1500"/>
      <c r="B195" s="1563"/>
      <c r="C195" s="1548"/>
      <c r="D195" s="1549"/>
      <c r="E195" s="1549" t="s">
        <v>5278</v>
      </c>
      <c r="F195" s="1548"/>
      <c r="G195" s="1550"/>
      <c r="H195" s="1551"/>
      <c r="I195" s="1551"/>
      <c r="J195" s="1552"/>
      <c r="K195" s="1552"/>
      <c r="L195" s="1552"/>
      <c r="M195" s="1568"/>
      <c r="Q195" s="1565"/>
    </row>
    <row r="196" spans="1:17" ht="16.899999999999999" customHeight="1">
      <c r="A196" s="1500"/>
      <c r="B196" s="1563"/>
      <c r="C196" s="1548"/>
      <c r="D196" s="1549"/>
      <c r="E196" s="1549" t="s">
        <v>5279</v>
      </c>
      <c r="F196" s="1548"/>
      <c r="G196" s="1550"/>
      <c r="H196" s="1551"/>
      <c r="I196" s="1555"/>
      <c r="J196" s="1555"/>
      <c r="K196" s="1552"/>
      <c r="L196" s="1552"/>
      <c r="M196" s="1568"/>
      <c r="Q196" s="1565"/>
    </row>
    <row r="197" spans="1:17" ht="16.899999999999999" customHeight="1">
      <c r="A197" s="1500"/>
      <c r="B197" s="1563"/>
      <c r="C197" s="1548"/>
      <c r="D197" s="1549"/>
      <c r="E197" s="1549" t="s">
        <v>5280</v>
      </c>
      <c r="F197" s="1548"/>
      <c r="G197" s="1550"/>
      <c r="H197" s="1551"/>
      <c r="I197" s="1555"/>
      <c r="J197" s="1555"/>
      <c r="K197" s="1552"/>
      <c r="L197" s="1552"/>
      <c r="M197" s="1568"/>
      <c r="Q197" s="1565"/>
    </row>
    <row r="198" spans="1:17" ht="16.899999999999999" customHeight="1">
      <c r="A198" s="1500"/>
      <c r="B198" s="1563"/>
      <c r="C198" s="1548"/>
      <c r="D198" s="1549"/>
      <c r="E198" s="1549" t="s">
        <v>5281</v>
      </c>
      <c r="F198" s="1548"/>
      <c r="G198" s="1550"/>
      <c r="H198" s="1551"/>
      <c r="I198" s="1555"/>
      <c r="J198" s="1555"/>
      <c r="K198" s="1552"/>
      <c r="L198" s="1552"/>
      <c r="M198" s="1568"/>
      <c r="Q198" s="1565"/>
    </row>
    <row r="199" spans="1:17" ht="16.899999999999999" customHeight="1">
      <c r="A199" s="1500"/>
      <c r="B199" s="1563"/>
      <c r="C199" s="1548"/>
      <c r="D199" s="1549"/>
      <c r="E199" s="1553"/>
      <c r="F199" s="1548"/>
      <c r="G199" s="1550"/>
      <c r="H199" s="1551"/>
      <c r="I199" s="1551"/>
      <c r="J199" s="1552"/>
      <c r="K199" s="1552"/>
      <c r="L199" s="1552"/>
      <c r="M199" s="1568"/>
      <c r="Q199" s="1565"/>
    </row>
    <row r="200" spans="1:17" ht="16.899999999999999" customHeight="1">
      <c r="A200" s="1500"/>
      <c r="B200" s="1548"/>
      <c r="C200" s="1548"/>
      <c r="D200" s="1548"/>
      <c r="E200" s="1549" t="s">
        <v>5282</v>
      </c>
      <c r="F200" s="1548" t="s">
        <v>1541</v>
      </c>
      <c r="G200" s="1550">
        <v>1</v>
      </c>
      <c r="H200" s="1567"/>
      <c r="I200" s="1551"/>
      <c r="J200" s="1552">
        <f>H200*G200</f>
        <v>0</v>
      </c>
      <c r="K200" s="1552">
        <f>I200*G200</f>
        <v>0</v>
      </c>
      <c r="L200" s="1552">
        <f>K200+J200</f>
        <v>0</v>
      </c>
      <c r="M200" s="1568"/>
      <c r="Q200" s="1565"/>
    </row>
    <row r="201" spans="1:17" ht="16.899999999999999" customHeight="1">
      <c r="A201" s="1500"/>
      <c r="B201" s="1548"/>
      <c r="C201" s="1548"/>
      <c r="D201" s="1548"/>
      <c r="E201" s="1549"/>
      <c r="F201" s="1548"/>
      <c r="G201" s="1550"/>
      <c r="H201" s="1567"/>
      <c r="I201" s="1551"/>
      <c r="J201" s="1552"/>
      <c r="K201" s="1552"/>
      <c r="L201" s="1552"/>
      <c r="M201" s="1568"/>
      <c r="Q201" s="1565"/>
    </row>
    <row r="202" spans="1:17" ht="16.899999999999999" customHeight="1">
      <c r="A202" s="1500"/>
      <c r="B202" s="1548" t="s">
        <v>5317</v>
      </c>
      <c r="C202" s="1548"/>
      <c r="D202" s="1548"/>
      <c r="E202" s="1579" t="s">
        <v>5318</v>
      </c>
      <c r="F202" s="1548" t="s">
        <v>62</v>
      </c>
      <c r="G202" s="1550">
        <v>1</v>
      </c>
      <c r="H202" s="1567"/>
      <c r="I202" s="1551"/>
      <c r="J202" s="1552">
        <f>H202*G202</f>
        <v>0</v>
      </c>
      <c r="K202" s="1552">
        <f>I202*G202</f>
        <v>0</v>
      </c>
      <c r="L202" s="1552">
        <f>K202+J202</f>
        <v>0</v>
      </c>
      <c r="M202" s="1568"/>
      <c r="Q202" s="1565"/>
    </row>
    <row r="203" spans="1:17" ht="16.899999999999999" customHeight="1">
      <c r="A203" s="1500"/>
      <c r="B203" s="1563"/>
      <c r="C203" s="1548"/>
      <c r="D203" s="1549"/>
      <c r="E203" s="1549" t="s">
        <v>5249</v>
      </c>
      <c r="F203" s="1548"/>
      <c r="G203" s="1550"/>
      <c r="H203" s="1567"/>
      <c r="I203" s="1551"/>
      <c r="J203" s="1552"/>
      <c r="K203" s="1552"/>
      <c r="L203" s="1552"/>
      <c r="M203" s="1568"/>
      <c r="Q203" s="1565"/>
    </row>
    <row r="204" spans="1:17" ht="16.899999999999999" customHeight="1">
      <c r="A204" s="1500"/>
      <c r="B204" s="1563"/>
      <c r="C204" s="1548"/>
      <c r="D204" s="1549"/>
      <c r="E204" s="1549" t="s">
        <v>5250</v>
      </c>
      <c r="F204" s="1548" t="s">
        <v>481</v>
      </c>
      <c r="G204" s="1550"/>
      <c r="H204" s="1567"/>
      <c r="I204" s="1551"/>
      <c r="J204" s="1552"/>
      <c r="K204" s="1552"/>
      <c r="L204" s="1552"/>
      <c r="M204" s="1568"/>
      <c r="Q204" s="1565"/>
    </row>
    <row r="205" spans="1:17" ht="16.899999999999999" customHeight="1">
      <c r="A205" s="1500"/>
      <c r="B205" s="1548"/>
      <c r="C205" s="1548"/>
      <c r="D205" s="1548"/>
      <c r="E205" s="1549" t="s">
        <v>5319</v>
      </c>
      <c r="F205" s="1548"/>
      <c r="G205" s="1550"/>
      <c r="H205" s="1551"/>
      <c r="I205" s="1551"/>
      <c r="J205" s="1552"/>
      <c r="K205" s="1552"/>
      <c r="L205" s="1552"/>
      <c r="M205" s="1568"/>
      <c r="Q205" s="1565"/>
    </row>
    <row r="206" spans="1:17" ht="16.899999999999999" customHeight="1">
      <c r="A206" s="1500"/>
      <c r="B206" s="1548"/>
      <c r="C206" s="1548"/>
      <c r="D206" s="1548"/>
      <c r="E206" s="1549" t="s">
        <v>5320</v>
      </c>
      <c r="F206" s="1548"/>
      <c r="G206" s="1550"/>
      <c r="H206" s="1551"/>
      <c r="I206" s="1551"/>
      <c r="J206" s="1552"/>
      <c r="K206" s="1552"/>
      <c r="L206" s="1552"/>
      <c r="M206" s="1568"/>
      <c r="Q206" s="1565"/>
    </row>
    <row r="207" spans="1:17" ht="16.899999999999999" customHeight="1">
      <c r="A207" s="1500"/>
      <c r="B207" s="1548"/>
      <c r="C207" s="1548"/>
      <c r="D207" s="1548"/>
      <c r="E207" s="1549" t="s">
        <v>5321</v>
      </c>
      <c r="F207" s="1548"/>
      <c r="G207" s="1550"/>
      <c r="H207" s="1551"/>
      <c r="I207" s="1551"/>
      <c r="J207" s="1552"/>
      <c r="K207" s="1552"/>
      <c r="L207" s="1552"/>
      <c r="M207" s="1568"/>
      <c r="Q207" s="1565"/>
    </row>
    <row r="208" spans="1:17" ht="16.899999999999999" customHeight="1">
      <c r="A208" s="1500"/>
      <c r="B208" s="1548"/>
      <c r="C208" s="1548"/>
      <c r="D208" s="1548"/>
      <c r="E208" s="1549" t="s">
        <v>5322</v>
      </c>
      <c r="F208" s="1548"/>
      <c r="G208" s="1550"/>
      <c r="H208" s="1551"/>
      <c r="I208" s="1551"/>
      <c r="J208" s="1552"/>
      <c r="K208" s="1552"/>
      <c r="L208" s="1552"/>
      <c r="M208" s="1568"/>
      <c r="Q208" s="1565"/>
    </row>
    <row r="209" spans="1:17" ht="16.899999999999999" customHeight="1">
      <c r="A209" s="1500"/>
      <c r="B209" s="1548"/>
      <c r="C209" s="1548"/>
      <c r="D209" s="1548"/>
      <c r="E209" s="1549" t="s">
        <v>5323</v>
      </c>
      <c r="F209" s="1548"/>
      <c r="G209" s="1550"/>
      <c r="H209" s="1551"/>
      <c r="I209" s="1551"/>
      <c r="J209" s="1552"/>
      <c r="K209" s="1552"/>
      <c r="L209" s="1552"/>
      <c r="M209" s="1568"/>
      <c r="Q209" s="1565"/>
    </row>
    <row r="210" spans="1:17" ht="16.899999999999999" customHeight="1">
      <c r="A210" s="1500"/>
      <c r="B210" s="1563"/>
      <c r="C210" s="1548"/>
      <c r="D210" s="1549"/>
      <c r="E210" s="1549" t="s">
        <v>5324</v>
      </c>
      <c r="F210" s="1548"/>
      <c r="G210" s="1550"/>
      <c r="H210" s="1551"/>
      <c r="I210" s="1551"/>
      <c r="J210" s="1552"/>
      <c r="K210" s="1552"/>
      <c r="L210" s="1552"/>
      <c r="M210" s="1568"/>
      <c r="Q210" s="1565"/>
    </row>
    <row r="211" spans="1:17" ht="16.899999999999999" customHeight="1">
      <c r="A211" s="1500"/>
      <c r="B211" s="1563"/>
      <c r="C211" s="1548"/>
      <c r="D211" s="1549"/>
      <c r="E211" s="1549" t="s">
        <v>5325</v>
      </c>
      <c r="F211" s="1548"/>
      <c r="G211" s="1550"/>
      <c r="H211" s="1551"/>
      <c r="I211" s="1551"/>
      <c r="J211" s="1552"/>
      <c r="K211" s="1552"/>
      <c r="L211" s="1552"/>
      <c r="M211" s="1568"/>
      <c r="Q211" s="1565"/>
    </row>
    <row r="212" spans="1:17" ht="16.899999999999999" customHeight="1">
      <c r="A212" s="1502"/>
      <c r="B212" s="1570"/>
      <c r="C212" s="1546"/>
      <c r="D212" s="1571"/>
      <c r="E212" s="1571" t="s">
        <v>5326</v>
      </c>
      <c r="F212" s="1546"/>
      <c r="G212" s="1545"/>
      <c r="H212" s="1572"/>
      <c r="I212" s="1572"/>
      <c r="J212" s="1573"/>
      <c r="K212" s="1573"/>
      <c r="L212" s="1573"/>
      <c r="M212" s="1568"/>
      <c r="Q212" s="1565"/>
    </row>
    <row r="213" spans="1:17" ht="16.899999999999999" customHeight="1">
      <c r="A213" s="1500"/>
      <c r="B213" s="1548"/>
      <c r="C213" s="1548"/>
      <c r="D213" s="1548"/>
      <c r="E213" s="1549"/>
      <c r="F213" s="1548"/>
      <c r="G213" s="1550"/>
      <c r="H213" s="1551"/>
      <c r="I213" s="1551"/>
      <c r="J213" s="1552"/>
      <c r="K213" s="1552"/>
      <c r="L213" s="1552"/>
      <c r="M213" s="1568"/>
      <c r="Q213" s="1565"/>
    </row>
    <row r="214" spans="1:17" ht="16.899999999999999" customHeight="1">
      <c r="A214" s="1500"/>
      <c r="B214" s="1563"/>
      <c r="C214" s="1548"/>
      <c r="D214" s="1549"/>
      <c r="E214" s="1549" t="s">
        <v>2827</v>
      </c>
      <c r="F214" s="1548"/>
      <c r="G214" s="1550"/>
      <c r="H214" s="1567"/>
      <c r="I214" s="1551"/>
      <c r="J214" s="1552"/>
      <c r="K214" s="1552"/>
      <c r="L214" s="1552"/>
      <c r="M214" s="1568"/>
      <c r="Q214" s="1565"/>
    </row>
    <row r="215" spans="1:17" ht="16.899999999999999" customHeight="1">
      <c r="A215" s="1500"/>
      <c r="B215" s="1563"/>
      <c r="C215" s="1548"/>
      <c r="D215" s="1549"/>
      <c r="E215" s="1549" t="s">
        <v>5327</v>
      </c>
      <c r="F215" s="1548"/>
      <c r="G215" s="1550"/>
      <c r="H215" s="1567"/>
      <c r="I215" s="1551"/>
      <c r="J215" s="1552"/>
      <c r="K215" s="1552"/>
      <c r="L215" s="1552"/>
      <c r="M215" s="1568"/>
      <c r="Q215" s="1565"/>
    </row>
    <row r="216" spans="1:17" ht="16.899999999999999" customHeight="1">
      <c r="A216" s="1500"/>
      <c r="B216" s="1563"/>
      <c r="C216" s="1548"/>
      <c r="D216" s="1549"/>
      <c r="E216" s="1549" t="s">
        <v>5278</v>
      </c>
      <c r="F216" s="1548"/>
      <c r="G216" s="1550"/>
      <c r="H216" s="1551"/>
      <c r="I216" s="1551"/>
      <c r="J216" s="1552"/>
      <c r="K216" s="1552"/>
      <c r="L216" s="1552"/>
      <c r="M216" s="1568"/>
      <c r="Q216" s="1565"/>
    </row>
    <row r="217" spans="1:17" ht="16.899999999999999" customHeight="1">
      <c r="A217" s="1500"/>
      <c r="B217" s="1563"/>
      <c r="C217" s="1548"/>
      <c r="D217" s="1549"/>
      <c r="E217" s="1549" t="s">
        <v>5279</v>
      </c>
      <c r="F217" s="1548"/>
      <c r="G217" s="1550"/>
      <c r="H217" s="1551"/>
      <c r="I217" s="1555"/>
      <c r="J217" s="1555"/>
      <c r="K217" s="1552"/>
      <c r="L217" s="1552"/>
      <c r="M217" s="1568"/>
      <c r="Q217" s="1565"/>
    </row>
    <row r="218" spans="1:17" ht="16.899999999999999" customHeight="1">
      <c r="A218" s="1500"/>
      <c r="B218" s="1563"/>
      <c r="C218" s="1548"/>
      <c r="D218" s="1549"/>
      <c r="E218" s="1549" t="s">
        <v>5280</v>
      </c>
      <c r="F218" s="1548"/>
      <c r="G218" s="1550"/>
      <c r="H218" s="1551"/>
      <c r="I218" s="1555"/>
      <c r="J218" s="1555"/>
      <c r="K218" s="1552"/>
      <c r="L218" s="1552"/>
      <c r="M218" s="1568"/>
      <c r="Q218" s="1565"/>
    </row>
    <row r="219" spans="1:17" ht="16.899999999999999" customHeight="1">
      <c r="A219" s="1500"/>
      <c r="B219" s="1563"/>
      <c r="C219" s="1548"/>
      <c r="D219" s="1549"/>
      <c r="E219" s="1549" t="s">
        <v>5281</v>
      </c>
      <c r="F219" s="1548"/>
      <c r="G219" s="1550"/>
      <c r="H219" s="1551"/>
      <c r="I219" s="1555"/>
      <c r="J219" s="1555"/>
      <c r="K219" s="1552"/>
      <c r="L219" s="1552"/>
      <c r="M219" s="1568"/>
      <c r="Q219" s="1565"/>
    </row>
    <row r="220" spans="1:17" ht="16.899999999999999" customHeight="1">
      <c r="A220" s="1500"/>
      <c r="B220" s="1548"/>
      <c r="C220" s="1548"/>
      <c r="D220" s="1548"/>
      <c r="E220" s="1549"/>
      <c r="F220" s="1548"/>
      <c r="G220" s="1550"/>
      <c r="H220" s="1551"/>
      <c r="I220" s="1551"/>
      <c r="J220" s="1552"/>
      <c r="K220" s="1552"/>
      <c r="L220" s="1552"/>
      <c r="M220" s="1568"/>
      <c r="Q220" s="1565"/>
    </row>
    <row r="221" spans="1:17" ht="16.899999999999999" customHeight="1">
      <c r="A221" s="1500"/>
      <c r="B221" s="1548"/>
      <c r="C221" s="1548"/>
      <c r="D221" s="1548"/>
      <c r="E221" s="1549" t="s">
        <v>5282</v>
      </c>
      <c r="F221" s="1548" t="s">
        <v>1541</v>
      </c>
      <c r="G221" s="1550">
        <v>1</v>
      </c>
      <c r="H221" s="1567"/>
      <c r="I221" s="1551"/>
      <c r="J221" s="1552">
        <f>H221*G221</f>
        <v>0</v>
      </c>
      <c r="K221" s="1552">
        <f>I221*G221</f>
        <v>0</v>
      </c>
      <c r="L221" s="1552">
        <f>K221+J221</f>
        <v>0</v>
      </c>
      <c r="M221" s="1568"/>
      <c r="Q221" s="1565"/>
    </row>
    <row r="222" spans="1:17" ht="16.899999999999999" customHeight="1">
      <c r="A222" s="1500"/>
      <c r="B222" s="1548"/>
      <c r="C222" s="1548"/>
      <c r="D222" s="1548"/>
      <c r="E222" s="1566"/>
      <c r="F222" s="1548"/>
      <c r="G222" s="1550"/>
      <c r="H222" s="1551"/>
      <c r="I222" s="1551"/>
      <c r="J222" s="1552"/>
      <c r="K222" s="1552"/>
      <c r="L222" s="1552"/>
      <c r="M222" s="1568"/>
      <c r="Q222" s="1565"/>
    </row>
    <row r="223" spans="1:17" ht="16.899999999999999" customHeight="1">
      <c r="A223" s="1500"/>
      <c r="B223" s="1548" t="s">
        <v>5328</v>
      </c>
      <c r="C223" s="1548"/>
      <c r="D223" s="1548"/>
      <c r="E223" s="1579" t="s">
        <v>5318</v>
      </c>
      <c r="F223" s="1548" t="s">
        <v>62</v>
      </c>
      <c r="G223" s="1550">
        <v>1</v>
      </c>
      <c r="H223" s="1567"/>
      <c r="I223" s="1551"/>
      <c r="J223" s="1552">
        <f>H223*G223</f>
        <v>0</v>
      </c>
      <c r="K223" s="1552">
        <f>I223*G223</f>
        <v>0</v>
      </c>
      <c r="L223" s="1552">
        <f>K223+J223</f>
        <v>0</v>
      </c>
      <c r="M223" s="1568"/>
      <c r="Q223" s="1565"/>
    </row>
    <row r="224" spans="1:17" ht="16.899999999999999" customHeight="1">
      <c r="A224" s="1500"/>
      <c r="B224" s="1563"/>
      <c r="C224" s="1548"/>
      <c r="D224" s="1549"/>
      <c r="E224" s="1549" t="s">
        <v>5249</v>
      </c>
      <c r="F224" s="1548"/>
      <c r="G224" s="1550"/>
      <c r="H224" s="1567"/>
      <c r="I224" s="1551"/>
      <c r="J224" s="1552"/>
      <c r="K224" s="1552"/>
      <c r="L224" s="1552"/>
      <c r="M224" s="1568"/>
      <c r="Q224" s="1565"/>
    </row>
    <row r="225" spans="1:17" ht="16.899999999999999" customHeight="1">
      <c r="A225" s="1500"/>
      <c r="B225" s="1563"/>
      <c r="C225" s="1548"/>
      <c r="D225" s="1549"/>
      <c r="E225" s="1549" t="s">
        <v>5250</v>
      </c>
      <c r="F225" s="1548" t="s">
        <v>481</v>
      </c>
      <c r="G225" s="1550"/>
      <c r="H225" s="1567"/>
      <c r="I225" s="1551"/>
      <c r="J225" s="1552"/>
      <c r="K225" s="1552"/>
      <c r="L225" s="1552"/>
      <c r="M225" s="1568"/>
      <c r="Q225" s="1565"/>
    </row>
    <row r="226" spans="1:17" ht="16.899999999999999" customHeight="1">
      <c r="A226" s="1500"/>
      <c r="B226" s="1548"/>
      <c r="C226" s="1548"/>
      <c r="D226" s="1548"/>
      <c r="E226" s="1549" t="s">
        <v>5329</v>
      </c>
      <c r="F226" s="1548"/>
      <c r="G226" s="1550"/>
      <c r="H226" s="1551"/>
      <c r="I226" s="1551"/>
      <c r="J226" s="1552"/>
      <c r="K226" s="1552"/>
      <c r="L226" s="1552"/>
      <c r="M226" s="1568"/>
      <c r="Q226" s="1565"/>
    </row>
    <row r="227" spans="1:17" ht="16.899999999999999" customHeight="1">
      <c r="A227" s="1500"/>
      <c r="B227" s="1548"/>
      <c r="C227" s="1548"/>
      <c r="D227" s="1548"/>
      <c r="E227" s="1549" t="s">
        <v>5330</v>
      </c>
      <c r="F227" s="1548"/>
      <c r="G227" s="1550"/>
      <c r="H227" s="1551"/>
      <c r="I227" s="1551"/>
      <c r="J227" s="1552"/>
      <c r="K227" s="1552"/>
      <c r="L227" s="1552"/>
      <c r="M227" s="1568"/>
      <c r="Q227" s="1565"/>
    </row>
    <row r="228" spans="1:17" ht="16.899999999999999" customHeight="1">
      <c r="A228" s="1500"/>
      <c r="B228" s="1548"/>
      <c r="C228" s="1548"/>
      <c r="D228" s="1548"/>
      <c r="E228" s="1549" t="s">
        <v>5321</v>
      </c>
      <c r="F228" s="1548"/>
      <c r="G228" s="1550"/>
      <c r="H228" s="1551"/>
      <c r="I228" s="1551"/>
      <c r="J228" s="1552"/>
      <c r="K228" s="1552"/>
      <c r="L228" s="1552"/>
      <c r="M228" s="1568"/>
      <c r="Q228" s="1565"/>
    </row>
    <row r="229" spans="1:17" ht="16.899999999999999" customHeight="1">
      <c r="A229" s="1500"/>
      <c r="B229" s="1548"/>
      <c r="C229" s="1548"/>
      <c r="D229" s="1548"/>
      <c r="E229" s="1549" t="s">
        <v>5322</v>
      </c>
      <c r="F229" s="1548"/>
      <c r="G229" s="1550"/>
      <c r="H229" s="1551"/>
      <c r="I229" s="1551"/>
      <c r="J229" s="1552"/>
      <c r="K229" s="1552"/>
      <c r="L229" s="1552"/>
      <c r="M229" s="1568"/>
      <c r="Q229" s="1565"/>
    </row>
    <row r="230" spans="1:17" ht="16.899999999999999" customHeight="1">
      <c r="A230" s="1500"/>
      <c r="B230" s="1548"/>
      <c r="C230" s="1548"/>
      <c r="D230" s="1548"/>
      <c r="E230" s="1549" t="s">
        <v>5323</v>
      </c>
      <c r="F230" s="1548"/>
      <c r="G230" s="1550"/>
      <c r="H230" s="1551"/>
      <c r="I230" s="1551"/>
      <c r="J230" s="1552"/>
      <c r="K230" s="1552"/>
      <c r="L230" s="1552"/>
      <c r="M230" s="1568"/>
      <c r="Q230" s="1565"/>
    </row>
    <row r="231" spans="1:17" ht="16.899999999999999" customHeight="1">
      <c r="A231" s="1500"/>
      <c r="B231" s="1563"/>
      <c r="C231" s="1548"/>
      <c r="D231" s="1549"/>
      <c r="E231" s="1549" t="s">
        <v>5324</v>
      </c>
      <c r="F231" s="1548"/>
      <c r="G231" s="1550"/>
      <c r="H231" s="1551"/>
      <c r="I231" s="1551"/>
      <c r="J231" s="1552"/>
      <c r="K231" s="1552"/>
      <c r="L231" s="1552"/>
      <c r="M231" s="1568"/>
      <c r="Q231" s="1565"/>
    </row>
    <row r="232" spans="1:17" ht="16.899999999999999" customHeight="1">
      <c r="A232" s="1500"/>
      <c r="B232" s="1563"/>
      <c r="C232" s="1548"/>
      <c r="D232" s="1549"/>
      <c r="E232" s="1549" t="s">
        <v>5325</v>
      </c>
      <c r="F232" s="1548"/>
      <c r="G232" s="1550"/>
      <c r="H232" s="1551"/>
      <c r="I232" s="1551"/>
      <c r="J232" s="1552"/>
      <c r="K232" s="1552"/>
      <c r="L232" s="1552"/>
      <c r="M232" s="1568"/>
      <c r="Q232" s="1565"/>
    </row>
    <row r="233" spans="1:17" ht="16.899999999999999" customHeight="1">
      <c r="A233" s="1500"/>
      <c r="B233" s="1563"/>
      <c r="C233" s="1548"/>
      <c r="D233" s="1549"/>
      <c r="E233" s="1549" t="s">
        <v>5326</v>
      </c>
      <c r="F233" s="1548"/>
      <c r="G233" s="1550"/>
      <c r="H233" s="1551"/>
      <c r="I233" s="1551"/>
      <c r="J233" s="1552"/>
      <c r="K233" s="1552"/>
      <c r="L233" s="1552"/>
      <c r="M233" s="1568"/>
      <c r="Q233" s="1565"/>
    </row>
    <row r="234" spans="1:17" ht="16.899999999999999" customHeight="1">
      <c r="A234" s="1500"/>
      <c r="B234" s="1548"/>
      <c r="C234" s="1548"/>
      <c r="D234" s="1548"/>
      <c r="E234" s="1549"/>
      <c r="F234" s="1548"/>
      <c r="G234" s="1550"/>
      <c r="H234" s="1551"/>
      <c r="I234" s="1551"/>
      <c r="J234" s="1552"/>
      <c r="K234" s="1552"/>
      <c r="L234" s="1552"/>
      <c r="M234" s="1568"/>
      <c r="Q234" s="1565"/>
    </row>
    <row r="235" spans="1:17" ht="16.899999999999999" customHeight="1">
      <c r="A235" s="1500"/>
      <c r="B235" s="1563"/>
      <c r="C235" s="1548"/>
      <c r="D235" s="1549"/>
      <c r="E235" s="1549" t="s">
        <v>2827</v>
      </c>
      <c r="F235" s="1548"/>
      <c r="G235" s="1550"/>
      <c r="H235" s="1567"/>
      <c r="I235" s="1551"/>
      <c r="J235" s="1552"/>
      <c r="K235" s="1552"/>
      <c r="L235" s="1552"/>
      <c r="M235" s="1568"/>
      <c r="Q235" s="1565"/>
    </row>
    <row r="236" spans="1:17" ht="16.899999999999999" customHeight="1">
      <c r="A236" s="1500"/>
      <c r="B236" s="1563"/>
      <c r="C236" s="1548"/>
      <c r="D236" s="1549"/>
      <c r="E236" s="1549" t="s">
        <v>5327</v>
      </c>
      <c r="F236" s="1548"/>
      <c r="G236" s="1550"/>
      <c r="H236" s="1567"/>
      <c r="I236" s="1551"/>
      <c r="J236" s="1552"/>
      <c r="K236" s="1552"/>
      <c r="L236" s="1552"/>
      <c r="M236" s="1568"/>
      <c r="Q236" s="1565"/>
    </row>
    <row r="237" spans="1:17" ht="16.899999999999999" customHeight="1">
      <c r="A237" s="1500"/>
      <c r="B237" s="1563"/>
      <c r="C237" s="1548"/>
      <c r="D237" s="1549"/>
      <c r="E237" s="1549" t="s">
        <v>5278</v>
      </c>
      <c r="F237" s="1548"/>
      <c r="G237" s="1550"/>
      <c r="H237" s="1551"/>
      <c r="I237" s="1551"/>
      <c r="J237" s="1552"/>
      <c r="K237" s="1552"/>
      <c r="L237" s="1552"/>
      <c r="M237" s="1568"/>
      <c r="Q237" s="1565"/>
    </row>
    <row r="238" spans="1:17" ht="16.899999999999999" customHeight="1">
      <c r="A238" s="1500"/>
      <c r="B238" s="1563"/>
      <c r="C238" s="1548"/>
      <c r="D238" s="1549"/>
      <c r="E238" s="1549" t="s">
        <v>5279</v>
      </c>
      <c r="F238" s="1548"/>
      <c r="G238" s="1550"/>
      <c r="H238" s="1551"/>
      <c r="I238" s="1555"/>
      <c r="J238" s="1555"/>
      <c r="K238" s="1552"/>
      <c r="L238" s="1552"/>
      <c r="M238" s="1568"/>
      <c r="Q238" s="1565"/>
    </row>
    <row r="239" spans="1:17" ht="16.899999999999999" customHeight="1">
      <c r="A239" s="1500"/>
      <c r="B239" s="1563"/>
      <c r="C239" s="1548"/>
      <c r="D239" s="1549"/>
      <c r="E239" s="1549" t="s">
        <v>5280</v>
      </c>
      <c r="F239" s="1548"/>
      <c r="G239" s="1550"/>
      <c r="H239" s="1551"/>
      <c r="I239" s="1555"/>
      <c r="J239" s="1555"/>
      <c r="K239" s="1552"/>
      <c r="L239" s="1552"/>
      <c r="M239" s="1568"/>
      <c r="Q239" s="1565"/>
    </row>
    <row r="240" spans="1:17" ht="16.899999999999999" customHeight="1">
      <c r="A240" s="1500"/>
      <c r="B240" s="1563"/>
      <c r="C240" s="1548"/>
      <c r="D240" s="1549"/>
      <c r="E240" s="1549" t="s">
        <v>5281</v>
      </c>
      <c r="F240" s="1548"/>
      <c r="G240" s="1550"/>
      <c r="H240" s="1551"/>
      <c r="I240" s="1555"/>
      <c r="J240" s="1555"/>
      <c r="K240" s="1552"/>
      <c r="L240" s="1552"/>
      <c r="M240" s="1568"/>
      <c r="Q240" s="1565"/>
    </row>
    <row r="241" spans="1:17" ht="16.899999999999999" customHeight="1">
      <c r="A241" s="1500"/>
      <c r="B241" s="1548"/>
      <c r="C241" s="1548"/>
      <c r="D241" s="1548"/>
      <c r="E241" s="1549"/>
      <c r="F241" s="1548"/>
      <c r="G241" s="1550"/>
      <c r="H241" s="1551"/>
      <c r="I241" s="1551"/>
      <c r="J241" s="1552"/>
      <c r="K241" s="1552"/>
      <c r="L241" s="1552"/>
      <c r="M241" s="1568"/>
      <c r="Q241" s="1565"/>
    </row>
    <row r="242" spans="1:17" ht="16.899999999999999" customHeight="1">
      <c r="A242" s="1500"/>
      <c r="B242" s="1548"/>
      <c r="C242" s="1548"/>
      <c r="D242" s="1548"/>
      <c r="E242" s="1549" t="s">
        <v>5282</v>
      </c>
      <c r="F242" s="1548" t="s">
        <v>1541</v>
      </c>
      <c r="G242" s="1550">
        <v>1</v>
      </c>
      <c r="H242" s="1567"/>
      <c r="I242" s="1551"/>
      <c r="J242" s="1552">
        <f>H242*G242</f>
        <v>0</v>
      </c>
      <c r="K242" s="1552">
        <f>I242*G242</f>
        <v>0</v>
      </c>
      <c r="L242" s="1552">
        <f>K242+J242</f>
        <v>0</v>
      </c>
      <c r="M242" s="1568"/>
      <c r="Q242" s="1565"/>
    </row>
    <row r="243" spans="1:17" ht="16.899999999999999" customHeight="1">
      <c r="A243" s="1500"/>
      <c r="B243" s="1548"/>
      <c r="C243" s="1548"/>
      <c r="D243" s="1548"/>
      <c r="E243" s="1566"/>
      <c r="F243" s="1548"/>
      <c r="G243" s="1550"/>
      <c r="H243" s="1567"/>
      <c r="I243" s="1551"/>
      <c r="J243" s="1552"/>
      <c r="K243" s="1552"/>
      <c r="L243" s="1552"/>
      <c r="M243" s="1568"/>
      <c r="Q243" s="1565"/>
    </row>
    <row r="244" spans="1:17" ht="16.899999999999999" customHeight="1">
      <c r="A244" s="1500"/>
      <c r="B244" s="1548"/>
      <c r="C244" s="1548"/>
      <c r="D244" s="1548"/>
      <c r="E244" s="1549"/>
      <c r="F244" s="1548"/>
      <c r="G244" s="1550"/>
      <c r="H244" s="1567"/>
      <c r="I244" s="1551"/>
      <c r="J244" s="1552"/>
      <c r="K244" s="1552"/>
      <c r="L244" s="1552"/>
      <c r="M244" s="1568"/>
      <c r="Q244" s="1565"/>
    </row>
    <row r="245" spans="1:17" ht="16.899999999999999" customHeight="1">
      <c r="A245" s="1500"/>
      <c r="B245" s="1548" t="s">
        <v>5331</v>
      </c>
      <c r="C245" s="1548"/>
      <c r="D245" s="1548"/>
      <c r="E245" s="1566" t="s">
        <v>5332</v>
      </c>
      <c r="F245" s="1548" t="s">
        <v>62</v>
      </c>
      <c r="G245" s="1550">
        <v>1</v>
      </c>
      <c r="H245" s="1567"/>
      <c r="I245" s="1551"/>
      <c r="J245" s="1552">
        <f>H245*G245</f>
        <v>0</v>
      </c>
      <c r="K245" s="1552">
        <f>I245*G245</f>
        <v>0</v>
      </c>
      <c r="L245" s="1552">
        <f>K245+J245</f>
        <v>0</v>
      </c>
      <c r="M245" s="1568"/>
      <c r="Q245" s="1565"/>
    </row>
    <row r="246" spans="1:17" ht="16.899999999999999" customHeight="1">
      <c r="A246" s="1500"/>
      <c r="B246" s="1548"/>
      <c r="C246" s="1548"/>
      <c r="D246" s="1548"/>
      <c r="E246" s="1549" t="s">
        <v>5333</v>
      </c>
      <c r="F246" s="1548"/>
      <c r="G246" s="1550"/>
      <c r="H246" s="1551"/>
      <c r="I246" s="1551"/>
      <c r="J246" s="1552"/>
      <c r="K246" s="1552"/>
      <c r="L246" s="1552"/>
      <c r="M246" s="1568"/>
      <c r="Q246" s="1565"/>
    </row>
    <row r="247" spans="1:17" ht="16.899999999999999" customHeight="1">
      <c r="A247" s="1500"/>
      <c r="B247" s="1548"/>
      <c r="C247" s="1548"/>
      <c r="D247" s="1548"/>
      <c r="E247" s="1549" t="s">
        <v>5334</v>
      </c>
      <c r="F247" s="1548"/>
      <c r="G247" s="1550"/>
      <c r="H247" s="1551"/>
      <c r="I247" s="1551"/>
      <c r="J247" s="1552"/>
      <c r="K247" s="1552"/>
      <c r="L247" s="1552"/>
      <c r="M247" s="1568"/>
      <c r="Q247" s="1565"/>
    </row>
    <row r="248" spans="1:17" ht="16.899999999999999" customHeight="1">
      <c r="A248" s="1500"/>
      <c r="B248" s="1548"/>
      <c r="C248" s="1548"/>
      <c r="D248" s="1548"/>
      <c r="E248" s="1549" t="s">
        <v>5335</v>
      </c>
      <c r="F248" s="1548"/>
      <c r="G248" s="1550"/>
      <c r="H248" s="1551"/>
      <c r="I248" s="1551"/>
      <c r="J248" s="1552"/>
      <c r="K248" s="1552"/>
      <c r="L248" s="1552"/>
      <c r="M248" s="1568"/>
      <c r="Q248" s="1565"/>
    </row>
    <row r="249" spans="1:17" ht="16.899999999999999" customHeight="1">
      <c r="A249" s="1500"/>
      <c r="B249" s="1548"/>
      <c r="C249" s="1548"/>
      <c r="D249" s="1548"/>
      <c r="E249" s="1549" t="s">
        <v>5336</v>
      </c>
      <c r="F249" s="1548"/>
      <c r="G249" s="1550"/>
      <c r="H249" s="1551"/>
      <c r="I249" s="1551"/>
      <c r="J249" s="1552"/>
      <c r="K249" s="1552"/>
      <c r="L249" s="1552"/>
      <c r="M249" s="1568"/>
      <c r="Q249" s="1565"/>
    </row>
    <row r="250" spans="1:17" ht="16.899999999999999" customHeight="1">
      <c r="A250" s="1500"/>
      <c r="B250" s="1563"/>
      <c r="C250" s="1548"/>
      <c r="D250" s="1549"/>
      <c r="E250" s="1549" t="s">
        <v>5337</v>
      </c>
      <c r="F250" s="1548"/>
      <c r="G250" s="1550"/>
      <c r="H250" s="1551"/>
      <c r="I250" s="1551"/>
      <c r="J250" s="1552"/>
      <c r="K250" s="1552"/>
      <c r="L250" s="1552"/>
      <c r="M250" s="1568"/>
      <c r="Q250" s="1565"/>
    </row>
    <row r="251" spans="1:17" ht="16.899999999999999" customHeight="1">
      <c r="A251" s="1500"/>
      <c r="B251" s="1563"/>
      <c r="C251" s="1548"/>
      <c r="D251" s="1549"/>
      <c r="E251" s="1549" t="s">
        <v>5297</v>
      </c>
      <c r="F251" s="1548"/>
      <c r="G251" s="1550"/>
      <c r="H251" s="1551"/>
      <c r="I251" s="1551"/>
      <c r="J251" s="1552"/>
      <c r="K251" s="1552"/>
      <c r="L251" s="1552"/>
      <c r="M251" s="1568"/>
      <c r="Q251" s="1565"/>
    </row>
    <row r="252" spans="1:17" ht="16.899999999999999" customHeight="1">
      <c r="A252" s="1500"/>
      <c r="B252" s="1563"/>
      <c r="C252" s="1548"/>
      <c r="D252" s="1549"/>
      <c r="E252" s="1549" t="s">
        <v>5338</v>
      </c>
      <c r="F252" s="1548"/>
      <c r="G252" s="1550"/>
      <c r="H252" s="1551"/>
      <c r="I252" s="1551"/>
      <c r="J252" s="1552"/>
      <c r="K252" s="1552"/>
      <c r="L252" s="1552"/>
      <c r="M252" s="1568"/>
      <c r="Q252" s="1565"/>
    </row>
    <row r="253" spans="1:17" ht="16.899999999999999" customHeight="1">
      <c r="A253" s="1500"/>
      <c r="B253" s="1563"/>
      <c r="C253" s="1548"/>
      <c r="D253" s="1549"/>
      <c r="E253" s="1549" t="s">
        <v>5339</v>
      </c>
      <c r="F253" s="1548"/>
      <c r="G253" s="1550"/>
      <c r="H253" s="1551"/>
      <c r="I253" s="1551"/>
      <c r="J253" s="1552"/>
      <c r="K253" s="1552"/>
      <c r="L253" s="1552"/>
      <c r="M253" s="1568"/>
      <c r="Q253" s="1565"/>
    </row>
    <row r="254" spans="1:17" ht="16.899999999999999" customHeight="1">
      <c r="A254" s="1500"/>
      <c r="B254" s="1563"/>
      <c r="C254" s="1548"/>
      <c r="D254" s="1549"/>
      <c r="E254" s="1549" t="s">
        <v>5340</v>
      </c>
      <c r="F254" s="1548"/>
      <c r="G254" s="1550"/>
      <c r="H254" s="1551"/>
      <c r="I254" s="1551"/>
      <c r="J254" s="1552"/>
      <c r="K254" s="1552"/>
      <c r="L254" s="1552"/>
      <c r="M254" s="1568"/>
      <c r="Q254" s="1565"/>
    </row>
    <row r="255" spans="1:17" ht="16.899999999999999" customHeight="1">
      <c r="A255" s="1500"/>
      <c r="B255" s="1563"/>
      <c r="C255" s="1548"/>
      <c r="D255" s="1549"/>
      <c r="E255" s="1549" t="s">
        <v>5341</v>
      </c>
      <c r="F255" s="1548"/>
      <c r="G255" s="1550"/>
      <c r="H255" s="1551"/>
      <c r="I255" s="1551"/>
      <c r="J255" s="1552"/>
      <c r="K255" s="1552"/>
      <c r="L255" s="1552"/>
      <c r="M255" s="1568"/>
      <c r="Q255" s="1565"/>
    </row>
    <row r="256" spans="1:17" ht="16.899999999999999" customHeight="1">
      <c r="A256" s="1500"/>
      <c r="B256" s="1563"/>
      <c r="C256" s="1548"/>
      <c r="D256" s="1549"/>
      <c r="E256" s="1549"/>
      <c r="F256" s="1548"/>
      <c r="G256" s="1550"/>
      <c r="H256" s="1551"/>
      <c r="I256" s="1551"/>
      <c r="J256" s="1552"/>
      <c r="K256" s="1552"/>
      <c r="L256" s="1552"/>
      <c r="M256" s="1568"/>
      <c r="Q256" s="1565"/>
    </row>
    <row r="257" spans="1:17" ht="16.899999999999999" customHeight="1">
      <c r="A257" s="1500"/>
      <c r="B257" s="1563"/>
      <c r="C257" s="1548"/>
      <c r="D257" s="1549"/>
      <c r="E257" s="1549" t="s">
        <v>5342</v>
      </c>
      <c r="F257" s="1548"/>
      <c r="G257" s="1550"/>
      <c r="H257" s="1551"/>
      <c r="I257" s="1551"/>
      <c r="J257" s="1552"/>
      <c r="K257" s="1552"/>
      <c r="L257" s="1552"/>
      <c r="M257" s="1568"/>
      <c r="Q257" s="1565"/>
    </row>
    <row r="258" spans="1:17" ht="16.899999999999999" customHeight="1">
      <c r="A258" s="1500"/>
      <c r="B258" s="1563"/>
      <c r="C258" s="1548"/>
      <c r="D258" s="1549"/>
      <c r="E258" s="1549" t="s">
        <v>5343</v>
      </c>
      <c r="F258" s="1548"/>
      <c r="G258" s="1550"/>
      <c r="H258" s="1551"/>
      <c r="I258" s="1551"/>
      <c r="J258" s="1552"/>
      <c r="K258" s="1552"/>
      <c r="L258" s="1552"/>
      <c r="M258" s="1568"/>
      <c r="Q258" s="1565"/>
    </row>
    <row r="259" spans="1:17" ht="16.899999999999999" customHeight="1">
      <c r="A259" s="1500"/>
      <c r="B259" s="1563"/>
      <c r="C259" s="1548"/>
      <c r="D259" s="1549"/>
      <c r="E259" s="1549" t="s">
        <v>5344</v>
      </c>
      <c r="F259" s="1548"/>
      <c r="G259" s="1550"/>
      <c r="H259" s="1551"/>
      <c r="I259" s="1551"/>
      <c r="J259" s="1552"/>
      <c r="K259" s="1552"/>
      <c r="L259" s="1552"/>
      <c r="M259" s="1568"/>
      <c r="Q259" s="1565"/>
    </row>
    <row r="260" spans="1:17" ht="16.899999999999999" customHeight="1">
      <c r="A260" s="1500"/>
      <c r="B260" s="1563"/>
      <c r="C260" s="1548"/>
      <c r="D260" s="1549"/>
      <c r="E260" s="1549"/>
      <c r="F260" s="1548"/>
      <c r="G260" s="1550"/>
      <c r="H260" s="1551"/>
      <c r="I260" s="1551"/>
      <c r="J260" s="1552"/>
      <c r="K260" s="1552"/>
      <c r="L260" s="1552"/>
      <c r="M260" s="1568"/>
      <c r="Q260" s="1565"/>
    </row>
    <row r="261" spans="1:17" ht="16.899999999999999" customHeight="1">
      <c r="A261" s="1500"/>
      <c r="B261" s="1563"/>
      <c r="C261" s="1548"/>
      <c r="D261" s="1549"/>
      <c r="E261" s="1549" t="s">
        <v>5282</v>
      </c>
      <c r="F261" s="1548" t="s">
        <v>1541</v>
      </c>
      <c r="G261" s="1550">
        <v>1</v>
      </c>
      <c r="H261" s="1567"/>
      <c r="I261" s="1551"/>
      <c r="J261" s="1552">
        <f>H261*G261</f>
        <v>0</v>
      </c>
      <c r="K261" s="1552">
        <f>I261*G261</f>
        <v>0</v>
      </c>
      <c r="L261" s="1552">
        <f>K261+J261</f>
        <v>0</v>
      </c>
      <c r="M261" s="1568"/>
      <c r="Q261" s="1565"/>
    </row>
    <row r="262" spans="1:17" ht="16.899999999999999" customHeight="1">
      <c r="A262" s="1502"/>
      <c r="B262" s="1570"/>
      <c r="C262" s="1546"/>
      <c r="D262" s="1571"/>
      <c r="E262" s="1571"/>
      <c r="F262" s="1546"/>
      <c r="G262" s="1545"/>
      <c r="H262" s="1580"/>
      <c r="I262" s="1572"/>
      <c r="J262" s="1573"/>
      <c r="K262" s="1573"/>
      <c r="L262" s="1573"/>
      <c r="M262" s="1568"/>
      <c r="Q262" s="1565"/>
    </row>
    <row r="263" spans="1:17" ht="16.899999999999999" customHeight="1">
      <c r="A263" s="1500"/>
      <c r="B263" s="1563"/>
      <c r="C263" s="1548"/>
      <c r="D263" s="1549"/>
      <c r="E263" s="1549"/>
      <c r="F263" s="1548"/>
      <c r="G263" s="1550"/>
      <c r="H263" s="1567"/>
      <c r="I263" s="1551"/>
      <c r="J263" s="1552"/>
      <c r="K263" s="1552"/>
      <c r="L263" s="1552"/>
      <c r="M263" s="1568"/>
      <c r="Q263" s="1565"/>
    </row>
    <row r="264" spans="1:17" ht="16.899999999999999" customHeight="1">
      <c r="A264" s="1500"/>
      <c r="B264" s="1563" t="s">
        <v>5345</v>
      </c>
      <c r="C264" s="1548"/>
      <c r="D264" s="1549"/>
      <c r="E264" s="1566" t="s">
        <v>5346</v>
      </c>
      <c r="F264" s="1548" t="s">
        <v>1541</v>
      </c>
      <c r="G264" s="1550">
        <v>2</v>
      </c>
      <c r="H264" s="1567"/>
      <c r="I264" s="1551"/>
      <c r="J264" s="1552">
        <f>H264*G264</f>
        <v>0</v>
      </c>
      <c r="K264" s="1552">
        <f>I264*G264</f>
        <v>0</v>
      </c>
      <c r="L264" s="1552">
        <f>K264+J264</f>
        <v>0</v>
      </c>
      <c r="M264" s="1568"/>
      <c r="Q264" s="1565"/>
    </row>
    <row r="265" spans="1:17" ht="16.899999999999999" customHeight="1">
      <c r="A265" s="1500"/>
      <c r="B265" s="1563" t="s">
        <v>5347</v>
      </c>
      <c r="C265" s="1548"/>
      <c r="D265" s="1549"/>
      <c r="E265" s="1549" t="s">
        <v>5348</v>
      </c>
      <c r="F265" s="1548"/>
      <c r="G265" s="1550"/>
      <c r="H265" s="1567"/>
      <c r="I265" s="1551"/>
      <c r="J265" s="1552"/>
      <c r="K265" s="1552"/>
      <c r="L265" s="1552"/>
      <c r="M265" s="1568"/>
      <c r="Q265" s="1565"/>
    </row>
    <row r="266" spans="1:17" ht="16.899999999999999" customHeight="1">
      <c r="A266" s="1500"/>
      <c r="B266" s="1563"/>
      <c r="C266" s="1548"/>
      <c r="D266" s="1549"/>
      <c r="E266" s="1549" t="s">
        <v>5349</v>
      </c>
      <c r="F266" s="1548"/>
      <c r="G266" s="1550"/>
      <c r="H266" s="1567"/>
      <c r="I266" s="1551"/>
      <c r="J266" s="1552"/>
      <c r="K266" s="1552"/>
      <c r="L266" s="1552"/>
      <c r="M266" s="1568"/>
      <c r="Q266" s="1565"/>
    </row>
    <row r="267" spans="1:17" ht="16.899999999999999" customHeight="1">
      <c r="A267" s="1500"/>
      <c r="B267" s="1563"/>
      <c r="C267" s="1548"/>
      <c r="D267" s="1549"/>
      <c r="E267" s="1549" t="s">
        <v>5350</v>
      </c>
      <c r="F267" s="1548"/>
      <c r="G267" s="1550"/>
      <c r="H267" s="1567"/>
      <c r="I267" s="1551"/>
      <c r="J267" s="1552"/>
      <c r="K267" s="1552"/>
      <c r="L267" s="1552"/>
      <c r="M267" s="1568"/>
      <c r="Q267" s="1565"/>
    </row>
    <row r="268" spans="1:17" ht="16.899999999999999" customHeight="1">
      <c r="A268" s="1500"/>
      <c r="B268" s="1563"/>
      <c r="C268" s="1548"/>
      <c r="D268" s="1549"/>
      <c r="E268" s="1549" t="s">
        <v>5351</v>
      </c>
      <c r="F268" s="1548"/>
      <c r="G268" s="1550"/>
      <c r="H268" s="1551"/>
      <c r="I268" s="1551"/>
      <c r="J268" s="1552"/>
      <c r="K268" s="1552"/>
      <c r="L268" s="1552"/>
      <c r="M268" s="1568"/>
      <c r="Q268" s="1565"/>
    </row>
    <row r="269" spans="1:17" ht="16.899999999999999" customHeight="1">
      <c r="A269" s="1500"/>
      <c r="B269" s="1563"/>
      <c r="C269" s="1548"/>
      <c r="D269" s="1549"/>
      <c r="E269" s="1549" t="s">
        <v>5352</v>
      </c>
      <c r="F269" s="1548"/>
      <c r="G269" s="1550"/>
      <c r="H269" s="1551"/>
      <c r="I269" s="1551"/>
      <c r="J269" s="1552"/>
      <c r="K269" s="1552"/>
      <c r="L269" s="1552"/>
      <c r="M269" s="1568"/>
      <c r="Q269" s="1565"/>
    </row>
    <row r="270" spans="1:17" ht="16.899999999999999" customHeight="1">
      <c r="A270" s="1500"/>
      <c r="B270" s="1563"/>
      <c r="C270" s="1548"/>
      <c r="D270" s="1549"/>
      <c r="E270" s="1549" t="s">
        <v>5353</v>
      </c>
      <c r="F270" s="1548"/>
      <c r="G270" s="1550"/>
      <c r="H270" s="1567"/>
      <c r="I270" s="1551"/>
      <c r="J270" s="1552"/>
      <c r="K270" s="1552"/>
      <c r="L270" s="1552"/>
      <c r="M270" s="1568"/>
      <c r="Q270" s="1565"/>
    </row>
    <row r="271" spans="1:17" ht="16.899999999999999" customHeight="1">
      <c r="A271" s="1500"/>
      <c r="B271" s="1563"/>
      <c r="C271" s="1548"/>
      <c r="D271" s="1549"/>
      <c r="E271" s="1549" t="s">
        <v>5354</v>
      </c>
      <c r="F271" s="1548"/>
      <c r="G271" s="1550"/>
      <c r="H271" s="1551"/>
      <c r="I271" s="1551"/>
      <c r="J271" s="1552"/>
      <c r="K271" s="1552"/>
      <c r="L271" s="1552"/>
      <c r="M271" s="1568"/>
      <c r="Q271" s="1565"/>
    </row>
    <row r="272" spans="1:17" ht="16.899999999999999" customHeight="1">
      <c r="A272" s="1500"/>
      <c r="B272" s="1563"/>
      <c r="C272" s="1548"/>
      <c r="D272" s="1549"/>
      <c r="E272" s="1549" t="s">
        <v>5355</v>
      </c>
      <c r="F272" s="1548"/>
      <c r="G272" s="1550"/>
      <c r="H272" s="1551"/>
      <c r="I272" s="1551"/>
      <c r="J272" s="1552"/>
      <c r="K272" s="1552"/>
      <c r="L272" s="1552"/>
      <c r="M272" s="1568"/>
      <c r="Q272" s="1565"/>
    </row>
    <row r="273" spans="1:17" ht="16.899999999999999" customHeight="1">
      <c r="A273" s="1500"/>
      <c r="B273" s="1563"/>
      <c r="C273" s="1548"/>
      <c r="D273" s="1549"/>
      <c r="E273" s="1549" t="s">
        <v>5356</v>
      </c>
      <c r="F273" s="1548"/>
      <c r="G273" s="1550"/>
      <c r="H273" s="1551"/>
      <c r="I273" s="1551"/>
      <c r="J273" s="1552"/>
      <c r="K273" s="1552"/>
      <c r="L273" s="1552"/>
      <c r="M273" s="1568"/>
      <c r="Q273" s="1565"/>
    </row>
    <row r="274" spans="1:17" ht="16.899999999999999" customHeight="1">
      <c r="A274" s="1500"/>
      <c r="B274" s="1563"/>
      <c r="C274" s="1548"/>
      <c r="D274" s="1549"/>
      <c r="E274" s="1549" t="s">
        <v>5357</v>
      </c>
      <c r="F274" s="1548"/>
      <c r="G274" s="1550"/>
      <c r="H274" s="1551"/>
      <c r="I274" s="1551"/>
      <c r="J274" s="1552"/>
      <c r="K274" s="1552"/>
      <c r="L274" s="1552"/>
      <c r="M274" s="1568"/>
      <c r="Q274" s="1565"/>
    </row>
    <row r="275" spans="1:17" ht="16.899999999999999" customHeight="1">
      <c r="A275" s="1500"/>
      <c r="B275" s="1563"/>
      <c r="C275" s="1548"/>
      <c r="D275" s="1549"/>
      <c r="E275" s="1549"/>
      <c r="F275" s="1548"/>
      <c r="G275" s="1550"/>
      <c r="H275" s="1551"/>
      <c r="I275" s="1551"/>
      <c r="J275" s="1552"/>
      <c r="K275" s="1552"/>
      <c r="L275" s="1552"/>
      <c r="M275" s="1568"/>
      <c r="Q275" s="1565"/>
    </row>
    <row r="276" spans="1:17" ht="16.899999999999999" customHeight="1">
      <c r="A276" s="1500"/>
      <c r="B276" s="1563"/>
      <c r="C276" s="1548"/>
      <c r="D276" s="1549"/>
      <c r="E276" s="1549" t="s">
        <v>5358</v>
      </c>
      <c r="F276" s="1548"/>
      <c r="G276" s="1550"/>
      <c r="H276" s="1551"/>
      <c r="I276" s="1551"/>
      <c r="J276" s="1552"/>
      <c r="K276" s="1552"/>
      <c r="L276" s="1552"/>
      <c r="M276" s="1568"/>
      <c r="Q276" s="1565"/>
    </row>
    <row r="277" spans="1:17" ht="16.899999999999999" customHeight="1">
      <c r="A277" s="1500"/>
      <c r="B277" s="1563"/>
      <c r="C277" s="1548"/>
      <c r="D277" s="1549"/>
      <c r="E277" s="1549" t="s">
        <v>5359</v>
      </c>
      <c r="F277" s="1548"/>
      <c r="G277" s="1550"/>
      <c r="H277" s="1551"/>
      <c r="I277" s="1551"/>
      <c r="J277" s="1552"/>
      <c r="K277" s="1552"/>
      <c r="L277" s="1552"/>
      <c r="M277" s="1568"/>
      <c r="Q277" s="1565"/>
    </row>
    <row r="278" spans="1:17" ht="16.899999999999999" customHeight="1">
      <c r="A278" s="1500"/>
      <c r="B278" s="1563"/>
      <c r="C278" s="1548"/>
      <c r="D278" s="1549"/>
      <c r="E278" s="1549"/>
      <c r="F278" s="1548"/>
      <c r="G278" s="1550"/>
      <c r="H278" s="1551"/>
      <c r="I278" s="1551"/>
      <c r="J278" s="1552"/>
      <c r="K278" s="1552"/>
      <c r="L278" s="1552"/>
      <c r="M278" s="1568"/>
      <c r="Q278" s="1565"/>
    </row>
    <row r="279" spans="1:17" ht="16.899999999999999" customHeight="1">
      <c r="A279" s="1500"/>
      <c r="B279" s="1563"/>
      <c r="C279" s="1548"/>
      <c r="D279" s="1549"/>
      <c r="E279" s="1549" t="s">
        <v>2827</v>
      </c>
      <c r="F279" s="1548"/>
      <c r="G279" s="1550"/>
      <c r="H279" s="1551"/>
      <c r="I279" s="1551"/>
      <c r="J279" s="1552"/>
      <c r="K279" s="1552"/>
      <c r="L279" s="1552"/>
      <c r="M279" s="1568"/>
      <c r="Q279" s="1565"/>
    </row>
    <row r="280" spans="1:17" ht="16.899999999999999" customHeight="1">
      <c r="A280" s="1500"/>
      <c r="B280" s="1563"/>
      <c r="C280" s="1548"/>
      <c r="D280" s="1549"/>
      <c r="E280" s="1549" t="s">
        <v>5280</v>
      </c>
      <c r="F280" s="1548"/>
      <c r="G280" s="1550"/>
      <c r="H280" s="1551"/>
      <c r="I280" s="1551"/>
      <c r="J280" s="1552"/>
      <c r="K280" s="1552"/>
      <c r="L280" s="1552"/>
      <c r="M280" s="1568"/>
      <c r="Q280" s="1565"/>
    </row>
    <row r="281" spans="1:17" ht="16.899999999999999" customHeight="1">
      <c r="A281" s="1500"/>
      <c r="B281" s="1563"/>
      <c r="C281" s="1548"/>
      <c r="D281" s="1549"/>
      <c r="E281" s="1549" t="s">
        <v>5360</v>
      </c>
      <c r="F281" s="1548"/>
      <c r="G281" s="1550"/>
      <c r="H281" s="1551"/>
      <c r="I281" s="1551"/>
      <c r="J281" s="1552"/>
      <c r="K281" s="1552"/>
      <c r="L281" s="1552"/>
      <c r="M281" s="1568"/>
      <c r="Q281" s="1565"/>
    </row>
    <row r="282" spans="1:17" ht="16.899999999999999" customHeight="1">
      <c r="A282" s="1500"/>
      <c r="B282" s="1563"/>
      <c r="C282" s="1548"/>
      <c r="D282" s="1549"/>
      <c r="E282" s="1549" t="s">
        <v>5281</v>
      </c>
      <c r="F282" s="1548"/>
      <c r="G282" s="1550"/>
      <c r="H282" s="1551"/>
      <c r="I282" s="1551"/>
      <c r="J282" s="1552"/>
      <c r="K282" s="1552"/>
      <c r="L282" s="1552"/>
      <c r="M282" s="1568"/>
      <c r="Q282" s="1565"/>
    </row>
    <row r="283" spans="1:17" ht="16.899999999999999" customHeight="1">
      <c r="A283" s="1500"/>
      <c r="B283" s="1563"/>
      <c r="C283" s="1548"/>
      <c r="D283" s="1549"/>
      <c r="E283" s="1549"/>
      <c r="F283" s="1548"/>
      <c r="G283" s="1550"/>
      <c r="H283" s="1551"/>
      <c r="I283" s="1551"/>
      <c r="J283" s="1552"/>
      <c r="K283" s="1552"/>
      <c r="L283" s="1552"/>
      <c r="M283" s="1568"/>
      <c r="Q283" s="1565"/>
    </row>
    <row r="284" spans="1:17" ht="16.899999999999999" customHeight="1">
      <c r="A284" s="1500"/>
      <c r="B284" s="1563" t="s">
        <v>5361</v>
      </c>
      <c r="C284" s="1548"/>
      <c r="D284" s="1549"/>
      <c r="E284" s="1549" t="s">
        <v>5362</v>
      </c>
      <c r="F284" s="1548" t="s">
        <v>1541</v>
      </c>
      <c r="G284" s="1550">
        <v>2</v>
      </c>
      <c r="H284" s="1567"/>
      <c r="I284" s="1551"/>
      <c r="J284" s="1552">
        <f>H284*G284</f>
        <v>0</v>
      </c>
      <c r="K284" s="1552">
        <f>I284*G284</f>
        <v>0</v>
      </c>
      <c r="L284" s="1552">
        <f>K284+J284</f>
        <v>0</v>
      </c>
      <c r="M284" s="1568"/>
      <c r="Q284" s="1565"/>
    </row>
    <row r="285" spans="1:17" ht="16.899999999999999" customHeight="1">
      <c r="A285" s="1500"/>
      <c r="B285" s="1563" t="s">
        <v>5363</v>
      </c>
      <c r="C285" s="1548"/>
      <c r="D285" s="1549"/>
      <c r="E285" s="1549" t="s">
        <v>5364</v>
      </c>
      <c r="F285" s="1548"/>
      <c r="G285" s="1550"/>
      <c r="H285" s="1551"/>
      <c r="I285" s="1551"/>
      <c r="J285" s="1552"/>
      <c r="K285" s="1552"/>
      <c r="L285" s="1552"/>
      <c r="M285" s="1568"/>
      <c r="Q285" s="1565"/>
    </row>
    <row r="286" spans="1:17" ht="16.899999999999999" customHeight="1">
      <c r="A286" s="1500"/>
      <c r="B286" s="1563"/>
      <c r="C286" s="1548"/>
      <c r="D286" s="1549"/>
      <c r="E286" s="1549" t="s">
        <v>5365</v>
      </c>
      <c r="F286" s="1548"/>
      <c r="G286" s="1550"/>
      <c r="H286" s="1567"/>
      <c r="I286" s="1551"/>
      <c r="J286" s="1552"/>
      <c r="K286" s="1552"/>
      <c r="L286" s="1552"/>
      <c r="M286" s="1568"/>
      <c r="Q286" s="1565"/>
    </row>
    <row r="287" spans="1:17" ht="16.899999999999999" customHeight="1">
      <c r="A287" s="1500"/>
      <c r="B287" s="1563"/>
      <c r="C287" s="1548"/>
      <c r="D287" s="1549"/>
      <c r="E287" s="1549" t="s">
        <v>5366</v>
      </c>
      <c r="F287" s="1563"/>
      <c r="G287" s="1550"/>
      <c r="H287" s="1557"/>
      <c r="I287" s="1574"/>
      <c r="J287" s="1555"/>
      <c r="K287" s="1552"/>
      <c r="L287" s="1552"/>
      <c r="M287" s="1565"/>
      <c r="N287" s="1565"/>
      <c r="Q287" s="1565"/>
    </row>
    <row r="288" spans="1:17" ht="16.899999999999999" customHeight="1">
      <c r="A288" s="1500"/>
      <c r="B288" s="1563"/>
      <c r="C288" s="1548"/>
      <c r="D288" s="1549"/>
      <c r="E288" s="1549"/>
      <c r="F288" s="1563"/>
      <c r="G288" s="1550"/>
      <c r="H288" s="1557"/>
      <c r="I288" s="1574"/>
      <c r="J288" s="1555"/>
      <c r="K288" s="1552"/>
      <c r="L288" s="1552"/>
      <c r="M288" s="1565"/>
      <c r="N288" s="1565"/>
      <c r="Q288" s="1565"/>
    </row>
    <row r="289" spans="1:64" ht="16.899999999999999" customHeight="1">
      <c r="A289" s="1500"/>
      <c r="B289" s="1563"/>
      <c r="C289" s="1548"/>
      <c r="D289" s="1549"/>
      <c r="E289" s="1549" t="s">
        <v>5367</v>
      </c>
      <c r="F289" s="1548"/>
      <c r="G289" s="1550"/>
      <c r="H289" s="1551"/>
      <c r="I289" s="1551"/>
      <c r="J289" s="1552"/>
      <c r="K289" s="1552"/>
      <c r="L289" s="1552"/>
      <c r="M289" s="1568"/>
      <c r="Q289" s="1565"/>
    </row>
    <row r="290" spans="1:64" ht="16.899999999999999" customHeight="1">
      <c r="A290" s="1500"/>
      <c r="B290" s="1563"/>
      <c r="C290" s="1548"/>
      <c r="D290" s="1549"/>
      <c r="E290" s="1549" t="s">
        <v>5368</v>
      </c>
      <c r="F290" s="1548"/>
      <c r="G290" s="1550"/>
      <c r="H290" s="1551"/>
      <c r="I290" s="1551"/>
      <c r="J290" s="1552"/>
      <c r="K290" s="1552"/>
      <c r="L290" s="1552"/>
      <c r="M290" s="1568"/>
      <c r="Q290" s="1565"/>
    </row>
    <row r="291" spans="1:64" ht="16.899999999999999" customHeight="1">
      <c r="A291" s="1500"/>
      <c r="B291" s="1563"/>
      <c r="C291" s="1548"/>
      <c r="D291" s="1549"/>
      <c r="E291" s="1549"/>
      <c r="F291" s="1548"/>
      <c r="G291" s="1550"/>
      <c r="H291" s="1551"/>
      <c r="I291" s="1551"/>
      <c r="J291" s="1552"/>
      <c r="K291" s="1552"/>
      <c r="L291" s="1552"/>
      <c r="M291" s="1568"/>
      <c r="Q291" s="1565"/>
    </row>
    <row r="292" spans="1:64" ht="16.899999999999999" customHeight="1">
      <c r="A292" s="1553"/>
      <c r="B292" s="1554"/>
      <c r="C292" s="1553"/>
      <c r="D292" s="1553"/>
      <c r="E292" s="1581" t="s">
        <v>5369</v>
      </c>
      <c r="F292" s="1554" t="s">
        <v>62</v>
      </c>
      <c r="G292" s="1582">
        <v>2</v>
      </c>
      <c r="H292" s="1555"/>
      <c r="I292" s="1555"/>
      <c r="J292" s="1552">
        <f>H292*G292</f>
        <v>0</v>
      </c>
      <c r="K292" s="1552">
        <f>I292*G292</f>
        <v>0</v>
      </c>
      <c r="L292" s="1555">
        <f>K292+J292</f>
        <v>0</v>
      </c>
      <c r="M292" s="1496"/>
      <c r="N292" s="1496"/>
      <c r="O292" s="1496"/>
      <c r="P292" s="1496"/>
      <c r="Q292" s="1496"/>
      <c r="R292" s="1496"/>
      <c r="S292" s="1496"/>
      <c r="T292" s="1496"/>
      <c r="U292" s="1496"/>
      <c r="V292" s="1496"/>
      <c r="W292" s="1496"/>
      <c r="X292" s="1496"/>
      <c r="Y292" s="1496"/>
      <c r="Z292" s="1496"/>
      <c r="AA292" s="1496"/>
      <c r="AB292" s="1496"/>
      <c r="AC292" s="1496"/>
      <c r="AD292" s="1496"/>
      <c r="AE292" s="1496"/>
      <c r="AF292" s="1496"/>
      <c r="AG292" s="1496"/>
      <c r="AH292" s="1496"/>
      <c r="AI292" s="1496"/>
      <c r="AJ292" s="1496"/>
      <c r="AK292" s="1496"/>
      <c r="AL292" s="1496"/>
      <c r="AM292" s="1496"/>
      <c r="AN292" s="1496"/>
      <c r="AO292" s="1496"/>
      <c r="AP292" s="1496"/>
      <c r="AQ292" s="1496"/>
      <c r="AR292" s="1496"/>
      <c r="AS292" s="1496"/>
      <c r="AT292" s="1496"/>
      <c r="AU292" s="1496"/>
      <c r="AV292" s="1496"/>
      <c r="AW292" s="1496"/>
      <c r="AX292" s="1496"/>
      <c r="AY292" s="1496"/>
      <c r="AZ292" s="1496"/>
      <c r="BA292" s="1496"/>
      <c r="BB292" s="1496"/>
      <c r="BC292" s="1496"/>
      <c r="BD292" s="1496"/>
      <c r="BE292" s="1496"/>
      <c r="BF292" s="1496"/>
      <c r="BG292" s="1496"/>
      <c r="BH292" s="1496"/>
      <c r="BI292" s="1496"/>
      <c r="BJ292" s="1496"/>
      <c r="BK292" s="1496"/>
      <c r="BL292" s="1496"/>
    </row>
    <row r="293" spans="1:64" ht="16.899999999999999" customHeight="1">
      <c r="A293" s="1553"/>
      <c r="B293" s="1554"/>
      <c r="C293" s="1553"/>
      <c r="D293" s="1553"/>
      <c r="E293" s="1581" t="s">
        <v>5370</v>
      </c>
      <c r="F293" s="1554"/>
      <c r="G293" s="1582"/>
      <c r="H293" s="1555"/>
      <c r="I293" s="1555"/>
      <c r="J293" s="1552"/>
      <c r="K293" s="1552"/>
      <c r="L293" s="1555"/>
      <c r="M293" s="1496"/>
      <c r="N293" s="1496"/>
      <c r="O293" s="1496"/>
      <c r="P293" s="1496"/>
      <c r="Q293" s="1496"/>
      <c r="R293" s="1496"/>
      <c r="S293" s="1496"/>
      <c r="T293" s="1496"/>
      <c r="U293" s="1496"/>
      <c r="V293" s="1496"/>
      <c r="W293" s="1496"/>
      <c r="X293" s="1496"/>
      <c r="Y293" s="1496"/>
      <c r="Z293" s="1496"/>
      <c r="AA293" s="1496"/>
      <c r="AB293" s="1496"/>
      <c r="AC293" s="1496"/>
      <c r="AD293" s="1496"/>
      <c r="AE293" s="1496"/>
      <c r="AF293" s="1496"/>
      <c r="AG293" s="1496"/>
      <c r="AH293" s="1496"/>
      <c r="AI293" s="1496"/>
      <c r="AJ293" s="1496"/>
      <c r="AK293" s="1496"/>
      <c r="AL293" s="1496"/>
      <c r="AM293" s="1496"/>
      <c r="AN293" s="1496"/>
      <c r="AO293" s="1496"/>
      <c r="AP293" s="1496"/>
      <c r="AQ293" s="1496"/>
      <c r="AR293" s="1496"/>
      <c r="AS293" s="1496"/>
      <c r="AT293" s="1496"/>
      <c r="AU293" s="1496"/>
      <c r="AV293" s="1496"/>
      <c r="AW293" s="1496"/>
      <c r="AX293" s="1496"/>
      <c r="AY293" s="1496"/>
      <c r="AZ293" s="1496"/>
      <c r="BA293" s="1496"/>
      <c r="BB293" s="1496"/>
      <c r="BC293" s="1496"/>
      <c r="BD293" s="1496"/>
      <c r="BE293" s="1496"/>
      <c r="BF293" s="1496"/>
      <c r="BG293" s="1496"/>
      <c r="BH293" s="1496"/>
      <c r="BI293" s="1496"/>
      <c r="BJ293" s="1496"/>
      <c r="BK293" s="1496"/>
      <c r="BL293" s="1496"/>
    </row>
    <row r="294" spans="1:64" ht="16.899999999999999" customHeight="1">
      <c r="A294" s="1553"/>
      <c r="B294" s="1554"/>
      <c r="C294" s="1553"/>
      <c r="D294" s="1553"/>
      <c r="E294" s="1581"/>
      <c r="F294" s="1554"/>
      <c r="G294" s="1582"/>
      <c r="H294" s="1555"/>
      <c r="I294" s="1555"/>
      <c r="J294" s="1552"/>
      <c r="K294" s="1552"/>
      <c r="L294" s="1555"/>
      <c r="M294" s="1496"/>
      <c r="N294" s="1496"/>
      <c r="O294" s="1496"/>
      <c r="P294" s="1496"/>
      <c r="Q294" s="1496"/>
      <c r="R294" s="1496"/>
      <c r="S294" s="1496"/>
      <c r="T294" s="1496"/>
      <c r="U294" s="1496"/>
      <c r="V294" s="1496"/>
      <c r="W294" s="1496"/>
      <c r="X294" s="1496"/>
      <c r="Y294" s="1496"/>
      <c r="Z294" s="1496"/>
      <c r="AA294" s="1496"/>
      <c r="AB294" s="1496"/>
      <c r="AC294" s="1496"/>
      <c r="AD294" s="1496"/>
      <c r="AE294" s="1496"/>
      <c r="AF294" s="1496"/>
      <c r="AG294" s="1496"/>
      <c r="AH294" s="1496"/>
      <c r="AI294" s="1496"/>
      <c r="AJ294" s="1496"/>
      <c r="AK294" s="1496"/>
      <c r="AL294" s="1496"/>
      <c r="AM294" s="1496"/>
      <c r="AN294" s="1496"/>
      <c r="AO294" s="1496"/>
      <c r="AP294" s="1496"/>
      <c r="AQ294" s="1496"/>
      <c r="AR294" s="1496"/>
      <c r="AS294" s="1496"/>
      <c r="AT294" s="1496"/>
      <c r="AU294" s="1496"/>
      <c r="AV294" s="1496"/>
      <c r="AW294" s="1496"/>
      <c r="AX294" s="1496"/>
      <c r="AY294" s="1496"/>
      <c r="AZ294" s="1496"/>
      <c r="BA294" s="1496"/>
      <c r="BB294" s="1496"/>
      <c r="BC294" s="1496"/>
      <c r="BD294" s="1496"/>
      <c r="BE294" s="1496"/>
      <c r="BF294" s="1496"/>
      <c r="BG294" s="1496"/>
      <c r="BH294" s="1496"/>
      <c r="BI294" s="1496"/>
      <c r="BJ294" s="1496"/>
      <c r="BK294" s="1496"/>
      <c r="BL294" s="1496"/>
    </row>
    <row r="295" spans="1:64" ht="16.899999999999999" customHeight="1">
      <c r="A295" s="1500"/>
      <c r="B295" s="1563"/>
      <c r="C295" s="1548"/>
      <c r="D295" s="1549"/>
      <c r="E295" s="1549" t="s">
        <v>5371</v>
      </c>
      <c r="F295" s="1548" t="s">
        <v>1541</v>
      </c>
      <c r="G295" s="1550">
        <v>2</v>
      </c>
      <c r="H295" s="1567"/>
      <c r="I295" s="1551"/>
      <c r="J295" s="1552">
        <f>H295*G295</f>
        <v>0</v>
      </c>
      <c r="K295" s="1552">
        <f>I295*G295</f>
        <v>0</v>
      </c>
      <c r="L295" s="1552">
        <f>K295+J295</f>
        <v>0</v>
      </c>
      <c r="M295" s="1568"/>
      <c r="Q295" s="1565"/>
    </row>
    <row r="296" spans="1:64" ht="16.899999999999999" customHeight="1">
      <c r="A296" s="1553"/>
      <c r="B296" s="1554"/>
      <c r="C296" s="1553"/>
      <c r="D296" s="1553"/>
      <c r="E296" s="1581"/>
      <c r="F296" s="1554"/>
      <c r="G296" s="1582"/>
      <c r="H296" s="1555"/>
      <c r="I296" s="1555"/>
      <c r="J296" s="1552"/>
      <c r="K296" s="1552"/>
      <c r="L296" s="1555"/>
      <c r="M296" s="1496"/>
      <c r="N296" s="1496"/>
      <c r="O296" s="1496"/>
      <c r="P296" s="1496"/>
      <c r="Q296" s="1496"/>
      <c r="R296" s="1496"/>
      <c r="S296" s="1496"/>
      <c r="T296" s="1496"/>
      <c r="U296" s="1496"/>
      <c r="V296" s="1496"/>
      <c r="W296" s="1496"/>
      <c r="X296" s="1496"/>
      <c r="Y296" s="1496"/>
      <c r="Z296" s="1496"/>
      <c r="AA296" s="1496"/>
      <c r="AB296" s="1496"/>
      <c r="AC296" s="1496"/>
      <c r="AD296" s="1496"/>
      <c r="AE296" s="1496"/>
      <c r="AF296" s="1496"/>
      <c r="AG296" s="1496"/>
      <c r="AH296" s="1496"/>
      <c r="AI296" s="1496"/>
      <c r="AJ296" s="1496"/>
      <c r="AK296" s="1496"/>
      <c r="AL296" s="1496"/>
      <c r="AM296" s="1496"/>
      <c r="AN296" s="1496"/>
      <c r="AO296" s="1496"/>
      <c r="AP296" s="1496"/>
      <c r="AQ296" s="1496"/>
      <c r="AR296" s="1496"/>
      <c r="AS296" s="1496"/>
      <c r="AT296" s="1496"/>
      <c r="AU296" s="1496"/>
      <c r="AV296" s="1496"/>
      <c r="AW296" s="1496"/>
      <c r="AX296" s="1496"/>
      <c r="AY296" s="1496"/>
      <c r="AZ296" s="1496"/>
      <c r="BA296" s="1496"/>
      <c r="BB296" s="1496"/>
      <c r="BC296" s="1496"/>
      <c r="BD296" s="1496"/>
      <c r="BE296" s="1496"/>
      <c r="BF296" s="1496"/>
      <c r="BG296" s="1496"/>
      <c r="BH296" s="1496"/>
      <c r="BI296" s="1496"/>
      <c r="BJ296" s="1496"/>
      <c r="BK296" s="1496"/>
      <c r="BL296" s="1496"/>
    </row>
    <row r="297" spans="1:64" ht="16.899999999999999" customHeight="1">
      <c r="A297" s="1500"/>
      <c r="B297" s="1563" t="s">
        <v>5372</v>
      </c>
      <c r="C297" s="1548"/>
      <c r="D297" s="1549"/>
      <c r="E297" s="1549" t="s">
        <v>5373</v>
      </c>
      <c r="F297" s="1548" t="s">
        <v>1541</v>
      </c>
      <c r="G297" s="1550">
        <v>1</v>
      </c>
      <c r="H297" s="1567"/>
      <c r="I297" s="1551"/>
      <c r="J297" s="1552">
        <f>H297*G297</f>
        <v>0</v>
      </c>
      <c r="K297" s="1552">
        <f>I297*G297</f>
        <v>0</v>
      </c>
      <c r="L297" s="1552">
        <f>K297+J297</f>
        <v>0</v>
      </c>
      <c r="M297" s="1568"/>
      <c r="Q297" s="1565"/>
    </row>
    <row r="298" spans="1:64" ht="16.899999999999999" customHeight="1">
      <c r="A298" s="1500"/>
      <c r="B298" s="1563"/>
      <c r="C298" s="1548"/>
      <c r="D298" s="1549"/>
      <c r="E298" s="1549" t="s">
        <v>5374</v>
      </c>
      <c r="F298" s="1548"/>
      <c r="G298" s="1550"/>
      <c r="H298" s="1567"/>
      <c r="I298" s="1551"/>
      <c r="J298" s="1552"/>
      <c r="K298" s="1552"/>
      <c r="L298" s="1552"/>
      <c r="M298" s="1568"/>
      <c r="Q298" s="1565"/>
    </row>
    <row r="299" spans="1:64" ht="16.899999999999999" customHeight="1">
      <c r="A299" s="1500"/>
      <c r="B299" s="1563"/>
      <c r="C299" s="1548"/>
      <c r="D299" s="1549"/>
      <c r="E299" s="1549" t="s">
        <v>5375</v>
      </c>
      <c r="F299" s="1548"/>
      <c r="G299" s="1550"/>
      <c r="H299" s="1551"/>
      <c r="I299" s="1551"/>
      <c r="J299" s="1552"/>
      <c r="K299" s="1552"/>
      <c r="L299" s="1552"/>
      <c r="M299" s="1568"/>
      <c r="Q299" s="1565"/>
    </row>
    <row r="300" spans="1:64" ht="16.899999999999999" customHeight="1">
      <c r="A300" s="1500"/>
      <c r="B300" s="1563"/>
      <c r="C300" s="1548"/>
      <c r="D300" s="1549"/>
      <c r="E300" s="1549" t="s">
        <v>5376</v>
      </c>
      <c r="F300" s="1548"/>
      <c r="G300" s="1550"/>
      <c r="H300" s="1551"/>
      <c r="I300" s="1551"/>
      <c r="J300" s="1552"/>
      <c r="K300" s="1552"/>
      <c r="L300" s="1552"/>
      <c r="M300" s="1568"/>
      <c r="Q300" s="1565"/>
    </row>
    <row r="301" spans="1:64" ht="16.899999999999999" customHeight="1">
      <c r="A301" s="1500"/>
      <c r="B301" s="1563"/>
      <c r="C301" s="1548"/>
      <c r="D301" s="1549"/>
      <c r="E301" s="1549"/>
      <c r="F301" s="1548"/>
      <c r="G301" s="1550"/>
      <c r="H301" s="1551"/>
      <c r="I301" s="1551"/>
      <c r="J301" s="1552"/>
      <c r="K301" s="1552"/>
      <c r="L301" s="1552"/>
      <c r="M301" s="1568"/>
      <c r="Q301" s="1565"/>
    </row>
    <row r="302" spans="1:64" ht="16.899999999999999" customHeight="1">
      <c r="A302" s="1500"/>
      <c r="B302" s="1563"/>
      <c r="C302" s="1548"/>
      <c r="D302" s="1549"/>
      <c r="E302" s="1549" t="s">
        <v>5377</v>
      </c>
      <c r="F302" s="1548"/>
      <c r="G302" s="1550"/>
      <c r="H302" s="1551"/>
      <c r="I302" s="1551"/>
      <c r="J302" s="1552"/>
      <c r="K302" s="1552"/>
      <c r="L302" s="1552"/>
      <c r="M302" s="1568"/>
      <c r="Q302" s="1565"/>
    </row>
    <row r="303" spans="1:64" ht="16.899999999999999" customHeight="1">
      <c r="A303" s="1500"/>
      <c r="B303" s="1563"/>
      <c r="C303" s="1548"/>
      <c r="D303" s="1549"/>
      <c r="E303" s="1549" t="s">
        <v>5378</v>
      </c>
      <c r="F303" s="1548"/>
      <c r="G303" s="1550"/>
      <c r="H303" s="1551"/>
      <c r="I303" s="1551"/>
      <c r="J303" s="1552"/>
      <c r="K303" s="1552"/>
      <c r="L303" s="1552"/>
      <c r="M303" s="1568"/>
      <c r="Q303" s="1565"/>
    </row>
    <row r="304" spans="1:64" ht="16.899999999999999" customHeight="1">
      <c r="A304" s="1500"/>
      <c r="B304" s="1563"/>
      <c r="C304" s="1548"/>
      <c r="D304" s="1549"/>
      <c r="E304" s="1549"/>
      <c r="F304" s="1548"/>
      <c r="G304" s="1550"/>
      <c r="H304" s="1551"/>
      <c r="I304" s="1551"/>
      <c r="J304" s="1552"/>
      <c r="K304" s="1552"/>
      <c r="L304" s="1552"/>
      <c r="M304" s="1568"/>
      <c r="Q304" s="1565"/>
    </row>
    <row r="305" spans="1:64" ht="16.899999999999999" customHeight="1">
      <c r="A305" s="1553"/>
      <c r="B305" s="1554"/>
      <c r="C305" s="1553"/>
      <c r="D305" s="1553"/>
      <c r="E305" s="1581" t="s">
        <v>5369</v>
      </c>
      <c r="F305" s="1554" t="s">
        <v>62</v>
      </c>
      <c r="G305" s="1582">
        <v>1</v>
      </c>
      <c r="H305" s="1555"/>
      <c r="I305" s="1555"/>
      <c r="J305" s="1552">
        <f>H305*G305</f>
        <v>0</v>
      </c>
      <c r="K305" s="1552">
        <f>I305*G305</f>
        <v>0</v>
      </c>
      <c r="L305" s="1555">
        <f>K305+J305</f>
        <v>0</v>
      </c>
      <c r="M305" s="1496"/>
      <c r="N305" s="1496"/>
      <c r="O305" s="1496"/>
      <c r="P305" s="1496"/>
      <c r="Q305" s="1496"/>
      <c r="R305" s="1496"/>
      <c r="S305" s="1496"/>
      <c r="T305" s="1496"/>
      <c r="U305" s="1496"/>
      <c r="V305" s="1496"/>
      <c r="W305" s="1496"/>
      <c r="X305" s="1496"/>
      <c r="Y305" s="1496"/>
      <c r="Z305" s="1496"/>
      <c r="AA305" s="1496"/>
      <c r="AB305" s="1496"/>
      <c r="AC305" s="1496"/>
      <c r="AD305" s="1496"/>
      <c r="AE305" s="1496"/>
      <c r="AF305" s="1496"/>
      <c r="AG305" s="1496"/>
      <c r="AH305" s="1496"/>
      <c r="AI305" s="1496"/>
      <c r="AJ305" s="1496"/>
      <c r="AK305" s="1496"/>
      <c r="AL305" s="1496"/>
      <c r="AM305" s="1496"/>
      <c r="AN305" s="1496"/>
      <c r="AO305" s="1496"/>
      <c r="AP305" s="1496"/>
      <c r="AQ305" s="1496"/>
      <c r="AR305" s="1496"/>
      <c r="AS305" s="1496"/>
      <c r="AT305" s="1496"/>
      <c r="AU305" s="1496"/>
      <c r="AV305" s="1496"/>
      <c r="AW305" s="1496"/>
      <c r="AX305" s="1496"/>
      <c r="AY305" s="1496"/>
      <c r="AZ305" s="1496"/>
      <c r="BA305" s="1496"/>
      <c r="BB305" s="1496"/>
      <c r="BC305" s="1496"/>
      <c r="BD305" s="1496"/>
      <c r="BE305" s="1496"/>
      <c r="BF305" s="1496"/>
      <c r="BG305" s="1496"/>
      <c r="BH305" s="1496"/>
      <c r="BI305" s="1496"/>
      <c r="BJ305" s="1496"/>
      <c r="BK305" s="1496"/>
      <c r="BL305" s="1496"/>
    </row>
    <row r="306" spans="1:64" ht="16.899999999999999" customHeight="1">
      <c r="A306" s="1553"/>
      <c r="B306" s="1554"/>
      <c r="C306" s="1553"/>
      <c r="D306" s="1553"/>
      <c r="E306" s="1581" t="s">
        <v>5370</v>
      </c>
      <c r="F306" s="1554"/>
      <c r="G306" s="1582"/>
      <c r="H306" s="1555"/>
      <c r="I306" s="1555"/>
      <c r="J306" s="1552"/>
      <c r="K306" s="1552"/>
      <c r="L306" s="1555"/>
      <c r="M306" s="1496"/>
      <c r="N306" s="1496"/>
      <c r="O306" s="1496"/>
      <c r="P306" s="1496"/>
      <c r="Q306" s="1496"/>
      <c r="R306" s="1496"/>
      <c r="S306" s="1496"/>
      <c r="T306" s="1496"/>
      <c r="U306" s="1496"/>
      <c r="V306" s="1496"/>
      <c r="W306" s="1496"/>
      <c r="X306" s="1496"/>
      <c r="Y306" s="1496"/>
      <c r="Z306" s="1496"/>
      <c r="AA306" s="1496"/>
      <c r="AB306" s="1496"/>
      <c r="AC306" s="1496"/>
      <c r="AD306" s="1496"/>
      <c r="AE306" s="1496"/>
      <c r="AF306" s="1496"/>
      <c r="AG306" s="1496"/>
      <c r="AH306" s="1496"/>
      <c r="AI306" s="1496"/>
      <c r="AJ306" s="1496"/>
      <c r="AK306" s="1496"/>
      <c r="AL306" s="1496"/>
      <c r="AM306" s="1496"/>
      <c r="AN306" s="1496"/>
      <c r="AO306" s="1496"/>
      <c r="AP306" s="1496"/>
      <c r="AQ306" s="1496"/>
      <c r="AR306" s="1496"/>
      <c r="AS306" s="1496"/>
      <c r="AT306" s="1496"/>
      <c r="AU306" s="1496"/>
      <c r="AV306" s="1496"/>
      <c r="AW306" s="1496"/>
      <c r="AX306" s="1496"/>
      <c r="AY306" s="1496"/>
      <c r="AZ306" s="1496"/>
      <c r="BA306" s="1496"/>
      <c r="BB306" s="1496"/>
      <c r="BC306" s="1496"/>
      <c r="BD306" s="1496"/>
      <c r="BE306" s="1496"/>
      <c r="BF306" s="1496"/>
      <c r="BG306" s="1496"/>
      <c r="BH306" s="1496"/>
      <c r="BI306" s="1496"/>
      <c r="BJ306" s="1496"/>
      <c r="BK306" s="1496"/>
      <c r="BL306" s="1496"/>
    </row>
    <row r="307" spans="1:64" ht="16.899999999999999" customHeight="1">
      <c r="A307" s="1500"/>
      <c r="B307" s="1563"/>
      <c r="C307" s="1548"/>
      <c r="D307" s="1549"/>
      <c r="E307" s="1549"/>
      <c r="F307" s="1548"/>
      <c r="G307" s="1550"/>
      <c r="H307" s="1551"/>
      <c r="I307" s="1551"/>
      <c r="J307" s="1552"/>
      <c r="K307" s="1552"/>
      <c r="L307" s="1552"/>
      <c r="M307" s="1568"/>
      <c r="Q307" s="1565"/>
    </row>
    <row r="308" spans="1:64" ht="16.899999999999999" customHeight="1">
      <c r="A308" s="1500"/>
      <c r="B308" s="1563"/>
      <c r="C308" s="1548"/>
      <c r="D308" s="1549"/>
      <c r="E308" s="1549" t="s">
        <v>5371</v>
      </c>
      <c r="F308" s="1548" t="s">
        <v>1541</v>
      </c>
      <c r="G308" s="1550">
        <v>1</v>
      </c>
      <c r="H308" s="1567"/>
      <c r="I308" s="1551"/>
      <c r="J308" s="1552">
        <f>H308*G308</f>
        <v>0</v>
      </c>
      <c r="K308" s="1552">
        <f>I308*G308</f>
        <v>0</v>
      </c>
      <c r="L308" s="1552">
        <f>K308+J308</f>
        <v>0</v>
      </c>
      <c r="M308" s="1568"/>
      <c r="Q308" s="1565"/>
    </row>
    <row r="309" spans="1:64" ht="16.899999999999999" customHeight="1">
      <c r="A309" s="1500"/>
      <c r="B309" s="1563"/>
      <c r="C309" s="1548"/>
      <c r="D309" s="1549"/>
      <c r="E309" s="1549"/>
      <c r="F309" s="1548"/>
      <c r="G309" s="1550"/>
      <c r="H309" s="1567"/>
      <c r="I309" s="1551"/>
      <c r="J309" s="1552"/>
      <c r="K309" s="1552"/>
      <c r="L309" s="1552"/>
      <c r="M309" s="1568"/>
      <c r="Q309" s="1565"/>
    </row>
    <row r="310" spans="1:64" ht="16.899999999999999" customHeight="1">
      <c r="A310" s="1500"/>
      <c r="B310" s="1563"/>
      <c r="C310" s="1548"/>
      <c r="D310" s="1549"/>
      <c r="E310" s="1549"/>
      <c r="F310" s="1548"/>
      <c r="G310" s="1550"/>
      <c r="H310" s="1551"/>
      <c r="I310" s="1551"/>
      <c r="J310" s="1552"/>
      <c r="K310" s="1552"/>
      <c r="L310" s="1552"/>
      <c r="M310" s="1568"/>
      <c r="Q310" s="1565"/>
    </row>
    <row r="311" spans="1:64" ht="16.899999999999999" customHeight="1">
      <c r="A311" s="1558"/>
      <c r="B311" s="1583"/>
      <c r="C311" s="1560"/>
      <c r="D311" s="1561"/>
      <c r="E311" s="1559"/>
      <c r="F311" s="1890" t="s">
        <v>5245</v>
      </c>
      <c r="G311" s="1890"/>
      <c r="H311" s="1890"/>
      <c r="I311" s="1890"/>
      <c r="J311" s="1562">
        <f>SUM(J9:J310)</f>
        <v>0</v>
      </c>
      <c r="K311" s="1584">
        <f>SUM(K9:K310)</f>
        <v>0</v>
      </c>
      <c r="L311" s="1562">
        <f>SUM(L9:L310)</f>
        <v>0</v>
      </c>
    </row>
    <row r="312" spans="1:64" ht="16.899999999999999" customHeight="1"/>
    <row r="313" spans="1:64" ht="16.899999999999999" customHeight="1"/>
    <row r="314" spans="1:64" ht="16.899999999999999" customHeight="1"/>
    <row r="315" spans="1:64" ht="16.899999999999999" customHeight="1"/>
    <row r="316" spans="1:64" ht="16.899999999999999" customHeight="1"/>
    <row r="317" spans="1:64" ht="16.899999999999999" customHeight="1"/>
    <row r="318" spans="1:64" ht="16.899999999999999" customHeight="1"/>
    <row r="319" spans="1:64" ht="16.899999999999999" customHeight="1"/>
    <row r="320" spans="1:64"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row r="413" ht="16.899999999999999" customHeight="1"/>
    <row r="414" ht="16.899999999999999" customHeight="1"/>
    <row r="415" ht="16.899999999999999" customHeight="1"/>
    <row r="416" ht="16.899999999999999" customHeight="1"/>
    <row r="417" ht="16.899999999999999" customHeight="1"/>
    <row r="418" ht="16.899999999999999" customHeight="1"/>
    <row r="419" ht="16.899999999999999" customHeight="1"/>
    <row r="420" ht="16.899999999999999" customHeight="1"/>
    <row r="421" ht="16.899999999999999" customHeight="1"/>
    <row r="422" ht="16.899999999999999" customHeight="1"/>
    <row r="423" ht="16.899999999999999" customHeight="1"/>
    <row r="424" ht="16.899999999999999" customHeight="1"/>
    <row r="425" ht="16.899999999999999" customHeight="1"/>
    <row r="426" ht="16.899999999999999" customHeight="1"/>
    <row r="427" ht="16.899999999999999" customHeight="1"/>
    <row r="428" ht="16.899999999999999" customHeight="1"/>
    <row r="429" ht="16.899999999999999" customHeight="1"/>
    <row r="430" ht="16.899999999999999" customHeight="1"/>
    <row r="431" ht="16.899999999999999" customHeight="1"/>
    <row r="432" ht="16.899999999999999" customHeight="1"/>
    <row r="433" ht="16.899999999999999" customHeight="1"/>
    <row r="434" ht="16.899999999999999" customHeight="1"/>
    <row r="435" ht="16.899999999999999" customHeight="1"/>
    <row r="436" ht="16.899999999999999" customHeight="1"/>
    <row r="437" ht="16.899999999999999" customHeight="1"/>
    <row r="438" ht="16.899999999999999" customHeight="1"/>
    <row r="439" ht="16.899999999999999" customHeight="1"/>
    <row r="440" ht="16.899999999999999" customHeight="1"/>
    <row r="441" ht="16.899999999999999" customHeight="1"/>
    <row r="442" ht="16.899999999999999" customHeight="1"/>
    <row r="443" ht="16.899999999999999" customHeight="1"/>
    <row r="444" ht="16.899999999999999" customHeight="1"/>
    <row r="445" ht="16.899999999999999" customHeight="1"/>
    <row r="446" ht="16.899999999999999" customHeight="1"/>
    <row r="447" ht="16.899999999999999" customHeight="1"/>
    <row r="448" ht="16.899999999999999" customHeight="1"/>
    <row r="449" ht="16.899999999999999" customHeight="1"/>
    <row r="450" ht="16.899999999999999" customHeight="1"/>
    <row r="451" ht="16.899999999999999" customHeight="1"/>
    <row r="452" ht="16.899999999999999" customHeight="1"/>
    <row r="453" ht="16.899999999999999" customHeight="1"/>
    <row r="454" ht="16.899999999999999" customHeight="1"/>
    <row r="455" ht="16.899999999999999" customHeight="1"/>
    <row r="456" ht="16.899999999999999" customHeight="1"/>
    <row r="457" ht="16.899999999999999" customHeight="1"/>
    <row r="458" ht="16.899999999999999" customHeight="1"/>
    <row r="459" ht="16.899999999999999" customHeight="1"/>
    <row r="460" ht="16.899999999999999" customHeight="1"/>
    <row r="461" ht="16.899999999999999" customHeight="1"/>
    <row r="462" ht="16.899999999999999" customHeight="1"/>
    <row r="463" ht="16.899999999999999" customHeight="1"/>
    <row r="464" ht="16.899999999999999" customHeight="1"/>
    <row r="465" ht="16.899999999999999" customHeight="1"/>
    <row r="466" ht="16.899999999999999" customHeight="1"/>
    <row r="467" ht="16.899999999999999" customHeight="1"/>
    <row r="468" ht="16.899999999999999" customHeight="1"/>
    <row r="469" ht="16.899999999999999" customHeight="1"/>
    <row r="470" ht="16.899999999999999" customHeight="1"/>
    <row r="471" ht="16.899999999999999" customHeight="1"/>
    <row r="472" ht="16.899999999999999" customHeight="1"/>
    <row r="473" ht="16.899999999999999" customHeight="1"/>
    <row r="474" ht="16.899999999999999" customHeight="1"/>
    <row r="475" ht="16.899999999999999" customHeight="1"/>
    <row r="476" ht="16.899999999999999" customHeight="1"/>
    <row r="477" ht="16.899999999999999" customHeight="1"/>
    <row r="478" ht="16.899999999999999" customHeight="1"/>
    <row r="479" ht="16.899999999999999" customHeight="1"/>
    <row r="480" ht="16.899999999999999" customHeight="1"/>
    <row r="481" ht="16.899999999999999" customHeight="1"/>
    <row r="482" ht="16.899999999999999" customHeight="1"/>
    <row r="483" ht="16.899999999999999" customHeight="1"/>
    <row r="484" ht="16.899999999999999" customHeight="1"/>
    <row r="485" ht="16.899999999999999" customHeight="1"/>
    <row r="486" ht="16.899999999999999" customHeight="1"/>
    <row r="487" ht="16.899999999999999" customHeight="1"/>
    <row r="488" ht="16.899999999999999" customHeight="1"/>
    <row r="489" ht="16.899999999999999" customHeight="1"/>
    <row r="490" ht="16.899999999999999" customHeight="1"/>
    <row r="491" ht="16.899999999999999" customHeight="1"/>
    <row r="492" ht="16.899999999999999" customHeight="1"/>
    <row r="493" ht="16.899999999999999" customHeight="1"/>
    <row r="494" ht="16.899999999999999" customHeight="1"/>
    <row r="495" ht="16.899999999999999" customHeight="1"/>
    <row r="496" ht="16.899999999999999" customHeight="1"/>
    <row r="497" ht="16.899999999999999" customHeight="1"/>
    <row r="498" ht="16.899999999999999" customHeight="1"/>
    <row r="499" ht="16.899999999999999" customHeight="1"/>
    <row r="500" ht="16.899999999999999" customHeight="1"/>
    <row r="501" ht="16.899999999999999" customHeight="1"/>
    <row r="502" ht="16.899999999999999" customHeight="1"/>
    <row r="503" ht="16.899999999999999" customHeight="1"/>
    <row r="504" ht="16.899999999999999" customHeight="1"/>
    <row r="505" ht="16.899999999999999" customHeight="1"/>
    <row r="506" ht="16.899999999999999" customHeight="1"/>
    <row r="507" ht="16.899999999999999" customHeight="1"/>
    <row r="508"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311:I31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399ED-E1BB-4E13-B9D3-6122EB890F00}">
  <dimension ref="A1:AMJ509"/>
  <sheetViews>
    <sheetView view="pageBreakPreview" topLeftCell="A280" zoomScale="70" zoomScaleNormal="90" zoomScaleSheetLayoutView="70" workbookViewId="0">
      <selection activeCell="L3" sqref="L3"/>
    </sheetView>
  </sheetViews>
  <sheetFormatPr defaultColWidth="8.81640625" defaultRowHeight="14.5"/>
  <cols>
    <col min="1" max="1" width="10" style="1496" customWidth="1"/>
    <col min="2" max="2" width="9.453125" style="1538" customWidth="1"/>
    <col min="3" max="3" width="16.7265625" style="1585" customWidth="1"/>
    <col min="4" max="4" width="15.26953125" style="1538" customWidth="1"/>
    <col min="5" max="5" width="93.26953125" style="1568" customWidth="1"/>
    <col min="6" max="6" width="8.453125" style="1585" customWidth="1"/>
    <col min="7" max="7" width="11" style="1544" customWidth="1"/>
    <col min="8" max="10" width="14.7265625" style="1538" customWidth="1"/>
    <col min="11" max="11" width="14.7265625" style="1496" customWidth="1"/>
    <col min="12" max="12" width="26.26953125" style="1496" customWidth="1"/>
    <col min="13" max="13" width="15" style="1538" customWidth="1"/>
    <col min="14" max="16" width="9.26953125" style="1538" customWidth="1"/>
    <col min="17" max="17" width="22" style="1538" customWidth="1"/>
    <col min="18"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row>
    <row r="2" spans="1:64" ht="16.899999999999999" customHeight="1">
      <c r="A2" s="1885" t="s">
        <v>0</v>
      </c>
      <c r="B2" s="1885"/>
      <c r="C2" s="1899" t="s">
        <v>5190</v>
      </c>
      <c r="D2" s="1899"/>
      <c r="E2" s="1899"/>
      <c r="F2" s="1899"/>
      <c r="G2" s="1899"/>
      <c r="H2" s="1899"/>
      <c r="I2" s="1899"/>
      <c r="J2" s="1896"/>
      <c r="K2" s="1896"/>
      <c r="L2" s="1896"/>
    </row>
    <row r="3" spans="1:64" ht="16.899999999999999" customHeight="1">
      <c r="A3" s="1885" t="s">
        <v>1464</v>
      </c>
      <c r="B3" s="1885"/>
      <c r="C3" s="1891" t="s">
        <v>552</v>
      </c>
      <c r="D3" s="1891"/>
      <c r="E3" s="1891"/>
      <c r="F3" s="1891"/>
      <c r="G3" s="1891"/>
      <c r="H3" s="1891"/>
      <c r="I3" s="1891"/>
      <c r="J3" s="1892" t="s">
        <v>5214</v>
      </c>
      <c r="K3" s="1892"/>
      <c r="L3" s="1539"/>
    </row>
    <row r="4" spans="1:64" ht="16.899999999999999" customHeight="1">
      <c r="A4" s="1885" t="s">
        <v>5191</v>
      </c>
      <c r="B4" s="1885"/>
      <c r="C4" s="1891" t="s">
        <v>5192</v>
      </c>
      <c r="D4" s="1891"/>
      <c r="E4" s="1891"/>
      <c r="F4" s="1891"/>
      <c r="G4" s="1891"/>
      <c r="H4" s="1891"/>
      <c r="I4" s="1891"/>
      <c r="J4" s="1896"/>
      <c r="K4" s="1896"/>
      <c r="L4" s="1896"/>
    </row>
    <row r="5" spans="1:64" ht="16.899999999999999" customHeight="1">
      <c r="A5" s="1885" t="s">
        <v>5193</v>
      </c>
      <c r="B5" s="1885"/>
      <c r="C5" s="1891" t="s">
        <v>5194</v>
      </c>
      <c r="D5" s="1891"/>
      <c r="E5" s="1891"/>
      <c r="F5" s="1891"/>
      <c r="G5" s="1891"/>
      <c r="H5" s="1891"/>
      <c r="I5" s="1891"/>
      <c r="J5" s="1892" t="s">
        <v>197</v>
      </c>
      <c r="K5" s="1892"/>
      <c r="L5" s="1540"/>
    </row>
    <row r="6" spans="1:64" ht="16.899999999999999" customHeight="1">
      <c r="A6" s="1893" t="s">
        <v>5215</v>
      </c>
      <c r="B6" s="1893"/>
      <c r="C6" s="1894" t="s">
        <v>5200</v>
      </c>
      <c r="D6" s="1894"/>
      <c r="E6" s="1894"/>
      <c r="F6" s="1894"/>
      <c r="G6" s="1894"/>
      <c r="H6" s="1894"/>
      <c r="I6" s="1894"/>
      <c r="J6" s="1895"/>
      <c r="K6" s="1895"/>
      <c r="L6" s="1895"/>
    </row>
    <row r="7" spans="1:64" ht="34.1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49"/>
      <c r="F9" s="1563"/>
      <c r="G9" s="1550"/>
      <c r="H9" s="1557"/>
      <c r="I9" s="1574"/>
      <c r="J9" s="1555"/>
      <c r="K9" s="1552"/>
      <c r="L9" s="1552"/>
      <c r="M9" s="1565"/>
      <c r="N9" s="1565"/>
      <c r="Q9" s="1565"/>
    </row>
    <row r="10" spans="1:64" ht="16.899999999999999" customHeight="1">
      <c r="A10" s="1500"/>
      <c r="B10" s="1547" t="s">
        <v>5379</v>
      </c>
      <c r="C10" s="1548"/>
      <c r="D10" s="1549"/>
      <c r="E10" s="1566" t="s">
        <v>5380</v>
      </c>
      <c r="F10" s="1548" t="s">
        <v>62</v>
      </c>
      <c r="G10" s="1550">
        <v>2</v>
      </c>
      <c r="H10" s="1567"/>
      <c r="I10" s="1551"/>
      <c r="J10" s="1552">
        <f>H10*G10</f>
        <v>0</v>
      </c>
      <c r="K10" s="1552">
        <f>I10*G10</f>
        <v>0</v>
      </c>
      <c r="L10" s="1552">
        <f>K10+J10</f>
        <v>0</v>
      </c>
      <c r="M10" s="1568"/>
      <c r="Q10" s="1565"/>
    </row>
    <row r="11" spans="1:64" ht="16.899999999999999" customHeight="1">
      <c r="A11" s="1500"/>
      <c r="B11" s="1547" t="s">
        <v>5381</v>
      </c>
      <c r="C11" s="1548"/>
      <c r="D11" s="1549"/>
      <c r="E11" s="1549" t="s">
        <v>5382</v>
      </c>
      <c r="F11" s="1548"/>
      <c r="G11" s="1550"/>
      <c r="H11" s="1567"/>
      <c r="I11" s="1551"/>
      <c r="J11" s="1552"/>
      <c r="K11" s="1552"/>
      <c r="L11" s="1552"/>
      <c r="M11" s="1568"/>
      <c r="Q11" s="1565"/>
    </row>
    <row r="12" spans="1:64" ht="16.899999999999999" customHeight="1">
      <c r="A12" s="1500"/>
      <c r="B12" s="1547"/>
      <c r="C12" s="1548"/>
      <c r="D12" s="1549"/>
      <c r="E12" s="1549" t="s">
        <v>5253</v>
      </c>
      <c r="F12" s="1548"/>
      <c r="G12" s="1550"/>
      <c r="H12" s="1551"/>
      <c r="I12" s="1551"/>
      <c r="J12" s="1552"/>
      <c r="K12" s="1552"/>
      <c r="L12" s="1552"/>
      <c r="M12" s="1568"/>
      <c r="Q12" s="1565"/>
    </row>
    <row r="13" spans="1:64" ht="16.899999999999999" customHeight="1">
      <c r="A13" s="1500"/>
      <c r="B13" s="1547"/>
      <c r="C13" s="1548"/>
      <c r="D13" s="1549"/>
      <c r="E13" s="1549" t="s">
        <v>5254</v>
      </c>
      <c r="F13" s="1548"/>
      <c r="G13" s="1550"/>
      <c r="H13" s="1551"/>
      <c r="I13" s="1551"/>
      <c r="J13" s="1552"/>
      <c r="K13" s="1552"/>
      <c r="L13" s="1552"/>
      <c r="M13" s="1568"/>
      <c r="Q13" s="1565"/>
    </row>
    <row r="14" spans="1:64" ht="16.899999999999999" customHeight="1">
      <c r="A14" s="1500"/>
      <c r="B14" s="1547"/>
      <c r="C14" s="1548"/>
      <c r="D14" s="1549"/>
      <c r="E14" s="1549" t="s">
        <v>5383</v>
      </c>
      <c r="F14" s="1548"/>
      <c r="G14" s="1550"/>
      <c r="H14" s="1551"/>
      <c r="I14" s="1551"/>
      <c r="J14" s="1552"/>
      <c r="K14" s="1552"/>
      <c r="L14" s="1552"/>
      <c r="M14" s="1568"/>
      <c r="Q14" s="1565"/>
    </row>
    <row r="15" spans="1:64" ht="16.899999999999999" customHeight="1">
      <c r="A15" s="1500"/>
      <c r="B15" s="1547"/>
      <c r="C15" s="1548"/>
      <c r="D15" s="1549"/>
      <c r="E15" s="1549" t="s">
        <v>5384</v>
      </c>
      <c r="F15" s="1548"/>
      <c r="G15" s="1550"/>
      <c r="H15" s="1551"/>
      <c r="I15" s="1551"/>
      <c r="J15" s="1552"/>
      <c r="K15" s="1552"/>
      <c r="L15" s="1552"/>
      <c r="M15" s="1568"/>
      <c r="Q15" s="1565"/>
    </row>
    <row r="16" spans="1:64" ht="16.899999999999999" customHeight="1">
      <c r="A16" s="1500"/>
      <c r="B16" s="1547"/>
      <c r="C16" s="1548"/>
      <c r="D16" s="1549"/>
      <c r="E16" s="1549" t="s">
        <v>5385</v>
      </c>
      <c r="F16" s="1548"/>
      <c r="G16" s="1550"/>
      <c r="H16" s="1551"/>
      <c r="I16" s="1551"/>
      <c r="J16" s="1552"/>
      <c r="K16" s="1552"/>
      <c r="L16" s="1552"/>
      <c r="M16" s="1568"/>
      <c r="Q16" s="1565"/>
    </row>
    <row r="17" spans="1:17" ht="16.899999999999999" customHeight="1">
      <c r="A17" s="1500"/>
      <c r="B17" s="1547"/>
      <c r="C17" s="1548"/>
      <c r="D17" s="1549"/>
      <c r="E17" s="1549" t="s">
        <v>5386</v>
      </c>
      <c r="F17" s="1548"/>
      <c r="G17" s="1550"/>
      <c r="H17" s="1551"/>
      <c r="I17" s="1551"/>
      <c r="J17" s="1552"/>
      <c r="K17" s="1552"/>
      <c r="L17" s="1552"/>
      <c r="M17" s="1568"/>
      <c r="Q17" s="1565"/>
    </row>
    <row r="18" spans="1:17" ht="16.899999999999999" customHeight="1">
      <c r="A18" s="1500"/>
      <c r="B18" s="1547"/>
      <c r="C18" s="1548"/>
      <c r="D18" s="1549"/>
      <c r="E18" s="1549" t="s">
        <v>5387</v>
      </c>
      <c r="F18" s="1548"/>
      <c r="G18" s="1550"/>
      <c r="H18" s="1551"/>
      <c r="I18" s="1551"/>
      <c r="J18" s="1552"/>
      <c r="K18" s="1552"/>
      <c r="L18" s="1552"/>
      <c r="M18" s="1568"/>
      <c r="Q18" s="1565"/>
    </row>
    <row r="19" spans="1:17" ht="16.899999999999999" customHeight="1">
      <c r="A19" s="1500"/>
      <c r="B19" s="1547"/>
      <c r="C19" s="1548"/>
      <c r="D19" s="1549"/>
      <c r="E19" s="1549" t="s">
        <v>5264</v>
      </c>
      <c r="F19" s="1548"/>
      <c r="G19" s="1550"/>
      <c r="H19" s="1551"/>
      <c r="I19" s="1551"/>
      <c r="J19" s="1552"/>
      <c r="K19" s="1552"/>
      <c r="L19" s="1552"/>
      <c r="M19" s="1568"/>
      <c r="Q19" s="1565"/>
    </row>
    <row r="20" spans="1:17" ht="16.899999999999999" customHeight="1">
      <c r="A20" s="1500"/>
      <c r="B20" s="1547"/>
      <c r="C20" s="1548"/>
      <c r="D20" s="1549"/>
      <c r="E20" s="1549" t="s">
        <v>5388</v>
      </c>
      <c r="F20" s="1548"/>
      <c r="G20" s="1550"/>
      <c r="H20" s="1551"/>
      <c r="I20" s="1551"/>
      <c r="J20" s="1552"/>
      <c r="K20" s="1552"/>
      <c r="L20" s="1552"/>
      <c r="M20" s="1568"/>
      <c r="Q20" s="1565"/>
    </row>
    <row r="21" spans="1:17" ht="16.899999999999999" customHeight="1">
      <c r="A21" s="1500"/>
      <c r="B21" s="1547"/>
      <c r="C21" s="1548"/>
      <c r="D21" s="1549"/>
      <c r="E21" s="1549" t="s">
        <v>5389</v>
      </c>
      <c r="F21" s="1548"/>
      <c r="G21" s="1550"/>
      <c r="H21" s="1551"/>
      <c r="I21" s="1551"/>
      <c r="J21" s="1552"/>
      <c r="K21" s="1552"/>
      <c r="L21" s="1552"/>
      <c r="M21" s="1568"/>
      <c r="Q21" s="1565"/>
    </row>
    <row r="22" spans="1:17" ht="16.899999999999999" customHeight="1">
      <c r="A22" s="1500"/>
      <c r="B22" s="1547"/>
      <c r="C22" s="1548"/>
      <c r="D22" s="1549"/>
      <c r="E22" s="1549"/>
      <c r="F22" s="1548"/>
      <c r="G22" s="1550"/>
      <c r="H22" s="1551"/>
      <c r="I22" s="1551"/>
      <c r="J22" s="1552"/>
      <c r="K22" s="1552"/>
      <c r="L22" s="1552"/>
      <c r="M22" s="1568"/>
      <c r="Q22" s="1565"/>
    </row>
    <row r="23" spans="1:17" ht="16.899999999999999" customHeight="1">
      <c r="A23" s="1500"/>
      <c r="B23" s="1547"/>
      <c r="C23" s="1548"/>
      <c r="D23" s="1549"/>
      <c r="E23" s="1549" t="s">
        <v>2827</v>
      </c>
      <c r="F23" s="1548"/>
      <c r="G23" s="1550"/>
      <c r="H23" s="1551"/>
      <c r="I23" s="1551"/>
      <c r="J23" s="1552"/>
      <c r="K23" s="1552"/>
      <c r="L23" s="1552"/>
      <c r="M23" s="1568"/>
      <c r="Q23" s="1565"/>
    </row>
    <row r="24" spans="1:17" ht="16.899999999999999" customHeight="1">
      <c r="A24" s="1500"/>
      <c r="B24" s="1547"/>
      <c r="C24" s="1548"/>
      <c r="D24" s="1549"/>
      <c r="E24" s="1549" t="s">
        <v>5390</v>
      </c>
      <c r="F24" s="1548"/>
      <c r="G24" s="1550"/>
      <c r="H24" s="1551"/>
      <c r="I24" s="1551"/>
      <c r="J24" s="1552"/>
      <c r="K24" s="1552"/>
      <c r="L24" s="1552"/>
      <c r="M24" s="1568"/>
      <c r="Q24" s="1565"/>
    </row>
    <row r="25" spans="1:17" ht="16.899999999999999" customHeight="1">
      <c r="A25" s="1500"/>
      <c r="B25" s="1547"/>
      <c r="C25" s="1548"/>
      <c r="D25" s="1549"/>
      <c r="E25" s="1549" t="s">
        <v>5391</v>
      </c>
      <c r="F25" s="1548" t="s">
        <v>1541</v>
      </c>
      <c r="G25" s="1550">
        <v>2</v>
      </c>
      <c r="H25" s="1567"/>
      <c r="I25" s="1551"/>
      <c r="J25" s="1552">
        <f>H25*G25</f>
        <v>0</v>
      </c>
      <c r="K25" s="1552">
        <f>I25*G25</f>
        <v>0</v>
      </c>
      <c r="L25" s="1552">
        <f>K25+J25</f>
        <v>0</v>
      </c>
      <c r="M25" s="1568"/>
      <c r="Q25" s="1565"/>
    </row>
    <row r="26" spans="1:17" ht="16.899999999999999" customHeight="1">
      <c r="A26" s="1500"/>
      <c r="B26" s="1547"/>
      <c r="C26" s="1548"/>
      <c r="D26" s="1549"/>
      <c r="E26" s="1549"/>
      <c r="F26" s="1548"/>
      <c r="G26" s="1550"/>
      <c r="H26" s="1567"/>
      <c r="I26" s="1551"/>
      <c r="J26" s="1552"/>
      <c r="K26" s="1552"/>
      <c r="L26" s="1552"/>
      <c r="M26" s="1568"/>
      <c r="Q26" s="1565"/>
    </row>
    <row r="27" spans="1:17" ht="16.899999999999999" customHeight="1">
      <c r="A27" s="1500"/>
      <c r="B27" s="1547" t="s">
        <v>5392</v>
      </c>
      <c r="C27" s="1548"/>
      <c r="D27" s="1549"/>
      <c r="E27" s="1566" t="s">
        <v>5393</v>
      </c>
      <c r="F27" s="1548" t="s">
        <v>62</v>
      </c>
      <c r="G27" s="1550">
        <v>2</v>
      </c>
      <c r="H27" s="1567"/>
      <c r="I27" s="1551"/>
      <c r="J27" s="1552">
        <f>H27*G27</f>
        <v>0</v>
      </c>
      <c r="K27" s="1552">
        <f>I27*G27</f>
        <v>0</v>
      </c>
      <c r="L27" s="1552">
        <f>K27+J27</f>
        <v>0</v>
      </c>
      <c r="M27" s="1568"/>
      <c r="Q27" s="1565"/>
    </row>
    <row r="28" spans="1:17" ht="16.899999999999999" customHeight="1">
      <c r="A28" s="1500"/>
      <c r="B28" s="1547" t="s">
        <v>5394</v>
      </c>
      <c r="C28" s="1548"/>
      <c r="D28" s="1549"/>
      <c r="E28" s="1549" t="s">
        <v>5382</v>
      </c>
      <c r="F28" s="1548"/>
      <c r="G28" s="1550"/>
      <c r="H28" s="1567"/>
      <c r="I28" s="1551"/>
      <c r="J28" s="1552"/>
      <c r="K28" s="1552"/>
      <c r="L28" s="1552"/>
      <c r="M28" s="1568"/>
      <c r="Q28" s="1565"/>
    </row>
    <row r="29" spans="1:17" ht="16.899999999999999" customHeight="1">
      <c r="A29" s="1500"/>
      <c r="B29" s="1547"/>
      <c r="C29" s="1548"/>
      <c r="D29" s="1549"/>
      <c r="E29" s="1549" t="s">
        <v>5395</v>
      </c>
      <c r="F29" s="1548"/>
      <c r="G29" s="1550"/>
      <c r="H29" s="1567"/>
      <c r="I29" s="1551"/>
      <c r="J29" s="1552"/>
      <c r="K29" s="1552"/>
      <c r="L29" s="1552"/>
      <c r="M29" s="1568"/>
      <c r="Q29" s="1565"/>
    </row>
    <row r="30" spans="1:17" ht="16.899999999999999" customHeight="1">
      <c r="A30" s="1500"/>
      <c r="B30" s="1547"/>
      <c r="C30" s="1548"/>
      <c r="D30" s="1549"/>
      <c r="E30" s="1549" t="s">
        <v>5396</v>
      </c>
      <c r="F30" s="1548"/>
      <c r="G30" s="1550"/>
      <c r="H30" s="1567"/>
      <c r="I30" s="1551"/>
      <c r="J30" s="1552"/>
      <c r="K30" s="1552"/>
      <c r="L30" s="1552"/>
      <c r="M30" s="1568"/>
      <c r="Q30" s="1565"/>
    </row>
    <row r="31" spans="1:17" ht="16.899999999999999" customHeight="1">
      <c r="A31" s="1500"/>
      <c r="B31" s="1547"/>
      <c r="C31" s="1548"/>
      <c r="D31" s="1549"/>
      <c r="E31" s="1549" t="s">
        <v>5383</v>
      </c>
      <c r="F31" s="1548"/>
      <c r="G31" s="1550"/>
      <c r="H31" s="1567"/>
      <c r="I31" s="1551"/>
      <c r="J31" s="1552"/>
      <c r="K31" s="1552"/>
      <c r="L31" s="1552"/>
      <c r="M31" s="1568"/>
      <c r="Q31" s="1565"/>
    </row>
    <row r="32" spans="1:17" ht="16.899999999999999" customHeight="1">
      <c r="A32" s="1500"/>
      <c r="B32" s="1547"/>
      <c r="C32" s="1548"/>
      <c r="D32" s="1549"/>
      <c r="E32" s="1549" t="s">
        <v>5397</v>
      </c>
      <c r="F32" s="1548"/>
      <c r="G32" s="1550"/>
      <c r="H32" s="1567"/>
      <c r="I32" s="1551"/>
      <c r="J32" s="1552"/>
      <c r="K32" s="1552"/>
      <c r="L32" s="1552"/>
      <c r="M32" s="1568"/>
      <c r="Q32" s="1565"/>
    </row>
    <row r="33" spans="1:17" ht="16.899999999999999" customHeight="1">
      <c r="A33" s="1500"/>
      <c r="B33" s="1547"/>
      <c r="C33" s="1548"/>
      <c r="D33" s="1549"/>
      <c r="E33" s="1549" t="s">
        <v>5398</v>
      </c>
      <c r="F33" s="1548"/>
      <c r="G33" s="1550"/>
      <c r="H33" s="1567"/>
      <c r="I33" s="1551"/>
      <c r="J33" s="1552"/>
      <c r="K33" s="1552"/>
      <c r="L33" s="1552"/>
      <c r="M33" s="1568"/>
      <c r="Q33" s="1565"/>
    </row>
    <row r="34" spans="1:17" ht="16.899999999999999" customHeight="1">
      <c r="A34" s="1500"/>
      <c r="B34" s="1547"/>
      <c r="C34" s="1548"/>
      <c r="D34" s="1549"/>
      <c r="E34" s="1549" t="s">
        <v>5386</v>
      </c>
      <c r="F34" s="1548"/>
      <c r="G34" s="1550"/>
      <c r="H34" s="1567"/>
      <c r="I34" s="1551"/>
      <c r="J34" s="1552"/>
      <c r="K34" s="1552"/>
      <c r="L34" s="1552"/>
      <c r="M34" s="1568"/>
      <c r="Q34" s="1565"/>
    </row>
    <row r="35" spans="1:17" ht="16.899999999999999" customHeight="1">
      <c r="A35" s="1500"/>
      <c r="B35" s="1547"/>
      <c r="C35" s="1548"/>
      <c r="D35" s="1549"/>
      <c r="E35" s="1549" t="s">
        <v>5387</v>
      </c>
      <c r="F35" s="1548"/>
      <c r="G35" s="1550"/>
      <c r="H35" s="1567"/>
      <c r="I35" s="1551"/>
      <c r="J35" s="1552"/>
      <c r="K35" s="1552"/>
      <c r="L35" s="1552"/>
      <c r="M35" s="1568"/>
      <c r="Q35" s="1565"/>
    </row>
    <row r="36" spans="1:17" ht="16.899999999999999" customHeight="1">
      <c r="A36" s="1500"/>
      <c r="B36" s="1547"/>
      <c r="C36" s="1548"/>
      <c r="D36" s="1549"/>
      <c r="E36" s="1549" t="s">
        <v>5264</v>
      </c>
      <c r="F36" s="1548"/>
      <c r="G36" s="1550"/>
      <c r="H36" s="1567"/>
      <c r="I36" s="1551"/>
      <c r="J36" s="1552"/>
      <c r="K36" s="1552"/>
      <c r="L36" s="1552"/>
      <c r="M36" s="1568"/>
      <c r="Q36" s="1565"/>
    </row>
    <row r="37" spans="1:17" ht="16.899999999999999" customHeight="1">
      <c r="A37" s="1500"/>
      <c r="B37" s="1547"/>
      <c r="C37" s="1548"/>
      <c r="D37" s="1549"/>
      <c r="E37" s="1549" t="s">
        <v>5399</v>
      </c>
      <c r="F37" s="1548"/>
      <c r="G37" s="1550"/>
      <c r="H37" s="1567"/>
      <c r="I37" s="1551"/>
      <c r="J37" s="1552"/>
      <c r="K37" s="1552"/>
      <c r="L37" s="1552"/>
      <c r="M37" s="1568"/>
      <c r="Q37" s="1565"/>
    </row>
    <row r="38" spans="1:17" ht="16.899999999999999" customHeight="1">
      <c r="A38" s="1500"/>
      <c r="B38" s="1547"/>
      <c r="C38" s="1548"/>
      <c r="D38" s="1549"/>
      <c r="E38" s="1549" t="s">
        <v>5389</v>
      </c>
      <c r="F38" s="1548"/>
      <c r="G38" s="1550"/>
      <c r="H38" s="1567"/>
      <c r="I38" s="1551"/>
      <c r="J38" s="1552"/>
      <c r="K38" s="1552"/>
      <c r="L38" s="1552"/>
      <c r="M38" s="1568"/>
      <c r="Q38" s="1565"/>
    </row>
    <row r="39" spans="1:17" ht="16.899999999999999" customHeight="1">
      <c r="A39" s="1500"/>
      <c r="B39" s="1547"/>
      <c r="C39" s="1548"/>
      <c r="D39" s="1549"/>
      <c r="E39" s="1549"/>
      <c r="F39" s="1548"/>
      <c r="G39" s="1550"/>
      <c r="H39" s="1567"/>
      <c r="I39" s="1551"/>
      <c r="J39" s="1552"/>
      <c r="K39" s="1552"/>
      <c r="L39" s="1552"/>
      <c r="M39" s="1568"/>
      <c r="Q39" s="1565"/>
    </row>
    <row r="40" spans="1:17" ht="16.899999999999999" customHeight="1">
      <c r="A40" s="1500"/>
      <c r="B40" s="1547"/>
      <c r="C40" s="1548"/>
      <c r="D40" s="1549"/>
      <c r="E40" s="1549" t="s">
        <v>2827</v>
      </c>
      <c r="F40" s="1548"/>
      <c r="G40" s="1550"/>
      <c r="H40" s="1567"/>
      <c r="I40" s="1551"/>
      <c r="J40" s="1552"/>
      <c r="K40" s="1552"/>
      <c r="L40" s="1552"/>
      <c r="M40" s="1568"/>
      <c r="Q40" s="1565"/>
    </row>
    <row r="41" spans="1:17" ht="16.899999999999999" customHeight="1">
      <c r="A41" s="1500"/>
      <c r="B41" s="1547"/>
      <c r="C41" s="1548"/>
      <c r="D41" s="1549"/>
      <c r="E41" s="1549" t="s">
        <v>5390</v>
      </c>
      <c r="F41" s="1548"/>
      <c r="G41" s="1550"/>
      <c r="H41" s="1567"/>
      <c r="I41" s="1551"/>
      <c r="J41" s="1552"/>
      <c r="K41" s="1552"/>
      <c r="L41" s="1552"/>
      <c r="M41" s="1568"/>
      <c r="Q41" s="1565"/>
    </row>
    <row r="42" spans="1:17" ht="16.899999999999999" customHeight="1">
      <c r="A42" s="1500"/>
      <c r="B42" s="1547"/>
      <c r="C42" s="1548"/>
      <c r="D42" s="1549"/>
      <c r="E42" s="1549" t="s">
        <v>5391</v>
      </c>
      <c r="F42" s="1548" t="s">
        <v>1541</v>
      </c>
      <c r="G42" s="1550">
        <v>2</v>
      </c>
      <c r="H42" s="1567"/>
      <c r="I42" s="1551"/>
      <c r="J42" s="1552">
        <f>H42*G42</f>
        <v>0</v>
      </c>
      <c r="K42" s="1552">
        <f>I42*G42</f>
        <v>0</v>
      </c>
      <c r="L42" s="1552">
        <f>K42+J42</f>
        <v>0</v>
      </c>
      <c r="M42" s="1568"/>
      <c r="Q42" s="1565"/>
    </row>
    <row r="43" spans="1:17" ht="16.899999999999999" customHeight="1">
      <c r="A43" s="1500"/>
      <c r="B43" s="1547"/>
      <c r="C43" s="1548"/>
      <c r="D43" s="1549"/>
      <c r="E43" s="1549"/>
      <c r="F43" s="1548"/>
      <c r="G43" s="1550"/>
      <c r="H43" s="1567"/>
      <c r="I43" s="1551"/>
      <c r="J43" s="1552"/>
      <c r="K43" s="1552"/>
      <c r="L43" s="1552"/>
      <c r="M43" s="1568"/>
      <c r="Q43" s="1565"/>
    </row>
    <row r="44" spans="1:17" ht="16.899999999999999" customHeight="1">
      <c r="A44" s="1500"/>
      <c r="B44" s="1547" t="s">
        <v>5400</v>
      </c>
      <c r="C44" s="1548"/>
      <c r="D44" s="1549"/>
      <c r="E44" s="1566" t="s">
        <v>5393</v>
      </c>
      <c r="F44" s="1548" t="s">
        <v>62</v>
      </c>
      <c r="G44" s="1550">
        <v>1</v>
      </c>
      <c r="H44" s="1567"/>
      <c r="I44" s="1551"/>
      <c r="J44" s="1552">
        <f>H44*G44</f>
        <v>0</v>
      </c>
      <c r="K44" s="1552">
        <f>I44*G44</f>
        <v>0</v>
      </c>
      <c r="L44" s="1552">
        <f>K44+J44</f>
        <v>0</v>
      </c>
      <c r="M44" s="1568"/>
      <c r="Q44" s="1565"/>
    </row>
    <row r="45" spans="1:17" ht="16.899999999999999" customHeight="1">
      <c r="A45" s="1500"/>
      <c r="B45" s="1547"/>
      <c r="C45" s="1548"/>
      <c r="D45" s="1549"/>
      <c r="E45" s="1549" t="s">
        <v>5382</v>
      </c>
      <c r="F45" s="1548"/>
      <c r="G45" s="1550"/>
      <c r="H45" s="1567"/>
      <c r="I45" s="1551"/>
      <c r="J45" s="1552"/>
      <c r="K45" s="1552"/>
      <c r="L45" s="1552"/>
      <c r="M45" s="1568"/>
      <c r="Q45" s="1565"/>
    </row>
    <row r="46" spans="1:17" ht="16.899999999999999" customHeight="1">
      <c r="A46" s="1500"/>
      <c r="B46" s="1547"/>
      <c r="C46" s="1548"/>
      <c r="D46" s="1549"/>
      <c r="E46" s="1549" t="s">
        <v>5395</v>
      </c>
      <c r="F46" s="1548"/>
      <c r="G46" s="1550"/>
      <c r="H46" s="1551"/>
      <c r="I46" s="1551"/>
      <c r="J46" s="1552"/>
      <c r="K46" s="1552"/>
      <c r="L46" s="1552"/>
      <c r="M46" s="1568"/>
      <c r="Q46" s="1565"/>
    </row>
    <row r="47" spans="1:17" ht="16.899999999999999" customHeight="1">
      <c r="A47" s="1500"/>
      <c r="B47" s="1547"/>
      <c r="C47" s="1548"/>
      <c r="D47" s="1549"/>
      <c r="E47" s="1549" t="s">
        <v>5396</v>
      </c>
      <c r="F47" s="1548"/>
      <c r="G47" s="1550"/>
      <c r="H47" s="1551"/>
      <c r="I47" s="1551"/>
      <c r="J47" s="1552"/>
      <c r="K47" s="1552"/>
      <c r="L47" s="1552"/>
      <c r="M47" s="1568"/>
      <c r="Q47" s="1565"/>
    </row>
    <row r="48" spans="1:17" ht="16.899999999999999" customHeight="1">
      <c r="A48" s="1500"/>
      <c r="B48" s="1547"/>
      <c r="C48" s="1548"/>
      <c r="D48" s="1549"/>
      <c r="E48" s="1549" t="s">
        <v>5401</v>
      </c>
      <c r="F48" s="1548"/>
      <c r="G48" s="1550"/>
      <c r="H48" s="1551"/>
      <c r="I48" s="1551"/>
      <c r="J48" s="1552"/>
      <c r="K48" s="1552"/>
      <c r="L48" s="1552"/>
      <c r="M48" s="1568"/>
      <c r="Q48" s="1565"/>
    </row>
    <row r="49" spans="1:17" ht="16.899999999999999" customHeight="1">
      <c r="A49" s="1500"/>
      <c r="B49" s="1547"/>
      <c r="C49" s="1548"/>
      <c r="D49" s="1549"/>
      <c r="E49" s="1549" t="s">
        <v>5402</v>
      </c>
      <c r="F49" s="1548"/>
      <c r="G49" s="1550"/>
      <c r="H49" s="1551"/>
      <c r="I49" s="1551"/>
      <c r="J49" s="1552"/>
      <c r="K49" s="1552"/>
      <c r="L49" s="1552"/>
      <c r="M49" s="1568"/>
      <c r="Q49" s="1565"/>
    </row>
    <row r="50" spans="1:17" ht="16.899999999999999" customHeight="1">
      <c r="A50" s="1500"/>
      <c r="B50" s="1547"/>
      <c r="C50" s="1548"/>
      <c r="D50" s="1549"/>
      <c r="E50" s="1549" t="s">
        <v>5403</v>
      </c>
      <c r="F50" s="1548"/>
      <c r="G50" s="1550"/>
      <c r="H50" s="1551"/>
      <c r="I50" s="1551"/>
      <c r="J50" s="1552"/>
      <c r="K50" s="1552"/>
      <c r="L50" s="1552"/>
      <c r="M50" s="1568"/>
      <c r="Q50" s="1565"/>
    </row>
    <row r="51" spans="1:17" ht="16.899999999999999" customHeight="1">
      <c r="A51" s="1500"/>
      <c r="B51" s="1547"/>
      <c r="C51" s="1548"/>
      <c r="D51" s="1549"/>
      <c r="E51" s="1549" t="s">
        <v>5404</v>
      </c>
      <c r="F51" s="1548"/>
      <c r="G51" s="1550"/>
      <c r="H51" s="1551"/>
      <c r="I51" s="1551"/>
      <c r="J51" s="1552"/>
      <c r="K51" s="1552"/>
      <c r="L51" s="1552"/>
      <c r="M51" s="1568"/>
      <c r="Q51" s="1565"/>
    </row>
    <row r="52" spans="1:17" ht="16.899999999999999" customHeight="1">
      <c r="A52" s="1500"/>
      <c r="B52" s="1547"/>
      <c r="C52" s="1548"/>
      <c r="D52" s="1549"/>
      <c r="E52" s="1549" t="s">
        <v>5405</v>
      </c>
      <c r="F52" s="1548"/>
      <c r="G52" s="1550"/>
      <c r="H52" s="1551"/>
      <c r="I52" s="1551"/>
      <c r="J52" s="1552"/>
      <c r="K52" s="1552"/>
      <c r="L52" s="1552"/>
      <c r="M52" s="1568"/>
      <c r="Q52" s="1565"/>
    </row>
    <row r="53" spans="1:17" ht="16.899999999999999" customHeight="1">
      <c r="A53" s="1500"/>
      <c r="B53" s="1547"/>
      <c r="C53" s="1548"/>
      <c r="D53" s="1549"/>
      <c r="E53" s="1549" t="s">
        <v>5264</v>
      </c>
      <c r="F53" s="1548"/>
      <c r="G53" s="1550"/>
      <c r="H53" s="1551"/>
      <c r="I53" s="1551"/>
      <c r="J53" s="1552"/>
      <c r="K53" s="1552"/>
      <c r="L53" s="1552"/>
      <c r="M53" s="1568"/>
      <c r="Q53" s="1565"/>
    </row>
    <row r="54" spans="1:17" ht="16.899999999999999" customHeight="1">
      <c r="A54" s="1500"/>
      <c r="B54" s="1547"/>
      <c r="C54" s="1548"/>
      <c r="D54" s="1549"/>
      <c r="E54" s="1549" t="s">
        <v>5388</v>
      </c>
      <c r="F54" s="1548"/>
      <c r="G54" s="1550"/>
      <c r="H54" s="1551"/>
      <c r="I54" s="1551"/>
      <c r="J54" s="1552"/>
      <c r="K54" s="1552"/>
      <c r="L54" s="1552"/>
      <c r="M54" s="1568"/>
      <c r="Q54" s="1565"/>
    </row>
    <row r="55" spans="1:17" ht="16.899999999999999" customHeight="1">
      <c r="A55" s="1500"/>
      <c r="B55" s="1547"/>
      <c r="C55" s="1548"/>
      <c r="D55" s="1549"/>
      <c r="E55" s="1549" t="s">
        <v>5389</v>
      </c>
      <c r="F55" s="1548"/>
      <c r="G55" s="1550"/>
      <c r="H55" s="1551"/>
      <c r="I55" s="1551"/>
      <c r="J55" s="1552"/>
      <c r="K55" s="1552"/>
      <c r="L55" s="1552"/>
      <c r="M55" s="1568"/>
      <c r="Q55" s="1565"/>
    </row>
    <row r="56" spans="1:17" ht="16.899999999999999" customHeight="1">
      <c r="A56" s="1500"/>
      <c r="B56" s="1547"/>
      <c r="C56" s="1548"/>
      <c r="D56" s="1549"/>
      <c r="E56" s="1549"/>
      <c r="F56" s="1548"/>
      <c r="G56" s="1550"/>
      <c r="H56" s="1551"/>
      <c r="I56" s="1551"/>
      <c r="J56" s="1552"/>
      <c r="K56" s="1552"/>
      <c r="L56" s="1552"/>
      <c r="M56" s="1568"/>
      <c r="Q56" s="1565"/>
    </row>
    <row r="57" spans="1:17" ht="16.899999999999999" customHeight="1">
      <c r="A57" s="1500"/>
      <c r="B57" s="1547"/>
      <c r="C57" s="1548"/>
      <c r="D57" s="1549"/>
      <c r="E57" s="1549" t="s">
        <v>2827</v>
      </c>
      <c r="F57" s="1548"/>
      <c r="G57" s="1550"/>
      <c r="H57" s="1551"/>
      <c r="I57" s="1551"/>
      <c r="J57" s="1552"/>
      <c r="K57" s="1552"/>
      <c r="L57" s="1552"/>
      <c r="M57" s="1568"/>
      <c r="Q57" s="1565"/>
    </row>
    <row r="58" spans="1:17" ht="16.899999999999999" customHeight="1">
      <c r="A58" s="1500"/>
      <c r="B58" s="1547"/>
      <c r="C58" s="1548"/>
      <c r="D58" s="1549"/>
      <c r="E58" s="1549" t="s">
        <v>5390</v>
      </c>
      <c r="F58" s="1548"/>
      <c r="G58" s="1550"/>
      <c r="H58" s="1551"/>
      <c r="I58" s="1551"/>
      <c r="J58" s="1552"/>
      <c r="K58" s="1552"/>
      <c r="L58" s="1552"/>
      <c r="M58" s="1568"/>
      <c r="Q58" s="1565"/>
    </row>
    <row r="59" spans="1:17" ht="16.899999999999999" customHeight="1">
      <c r="A59" s="1502"/>
      <c r="B59" s="1586"/>
      <c r="C59" s="1546"/>
      <c r="D59" s="1571"/>
      <c r="E59" s="1571" t="s">
        <v>5391</v>
      </c>
      <c r="F59" s="1546" t="s">
        <v>1541</v>
      </c>
      <c r="G59" s="1545">
        <v>1</v>
      </c>
      <c r="H59" s="1580"/>
      <c r="I59" s="1572"/>
      <c r="J59" s="1573">
        <f>H59*G59</f>
        <v>0</v>
      </c>
      <c r="K59" s="1573">
        <f>I59*G59</f>
        <v>0</v>
      </c>
      <c r="L59" s="1573">
        <f>K59+J59</f>
        <v>0</v>
      </c>
      <c r="M59" s="1568"/>
      <c r="Q59" s="1565"/>
    </row>
    <row r="60" spans="1:17" ht="16.899999999999999" customHeight="1">
      <c r="A60" s="1500"/>
      <c r="B60" s="1547"/>
      <c r="C60" s="1548"/>
      <c r="D60" s="1549"/>
      <c r="E60" s="1549"/>
      <c r="F60" s="1548"/>
      <c r="G60" s="1550"/>
      <c r="H60" s="1567"/>
      <c r="I60" s="1551"/>
      <c r="J60" s="1552"/>
      <c r="K60" s="1552"/>
      <c r="L60" s="1552"/>
      <c r="M60" s="1568"/>
      <c r="Q60" s="1565"/>
    </row>
    <row r="61" spans="1:17" ht="16.899999999999999" customHeight="1">
      <c r="A61" s="1500"/>
      <c r="B61" s="1547" t="s">
        <v>5406</v>
      </c>
      <c r="C61" s="1548"/>
      <c r="D61" s="1549"/>
      <c r="E61" s="1566" t="s">
        <v>5393</v>
      </c>
      <c r="F61" s="1548" t="s">
        <v>62</v>
      </c>
      <c r="G61" s="1550">
        <v>1</v>
      </c>
      <c r="H61" s="1567"/>
      <c r="I61" s="1551"/>
      <c r="J61" s="1552">
        <f>H61*G61</f>
        <v>0</v>
      </c>
      <c r="K61" s="1552">
        <f>I61*G61</f>
        <v>0</v>
      </c>
      <c r="L61" s="1552">
        <f>K61+J61</f>
        <v>0</v>
      </c>
      <c r="M61" s="1568"/>
      <c r="Q61" s="1565"/>
    </row>
    <row r="62" spans="1:17" ht="16.899999999999999" customHeight="1">
      <c r="A62" s="1500"/>
      <c r="B62" s="1547"/>
      <c r="C62" s="1548"/>
      <c r="D62" s="1549"/>
      <c r="E62" s="1549" t="s">
        <v>5382</v>
      </c>
      <c r="F62" s="1548"/>
      <c r="G62" s="1550"/>
      <c r="H62" s="1567"/>
      <c r="I62" s="1551"/>
      <c r="J62" s="1552"/>
      <c r="K62" s="1552"/>
      <c r="L62" s="1552"/>
      <c r="M62" s="1568"/>
      <c r="Q62" s="1565"/>
    </row>
    <row r="63" spans="1:17" ht="16.899999999999999" customHeight="1">
      <c r="A63" s="1500"/>
      <c r="B63" s="1547"/>
      <c r="C63" s="1548"/>
      <c r="D63" s="1549"/>
      <c r="E63" s="1549" t="s">
        <v>5395</v>
      </c>
      <c r="F63" s="1548"/>
      <c r="G63" s="1550"/>
      <c r="H63" s="1551"/>
      <c r="I63" s="1551"/>
      <c r="J63" s="1552"/>
      <c r="K63" s="1552"/>
      <c r="L63" s="1552"/>
      <c r="M63" s="1568"/>
      <c r="Q63" s="1565"/>
    </row>
    <row r="64" spans="1:17" ht="16.899999999999999" customHeight="1">
      <c r="A64" s="1500"/>
      <c r="B64" s="1547"/>
      <c r="C64" s="1548"/>
      <c r="D64" s="1549"/>
      <c r="E64" s="1549" t="s">
        <v>5396</v>
      </c>
      <c r="F64" s="1548"/>
      <c r="G64" s="1550"/>
      <c r="H64" s="1551"/>
      <c r="I64" s="1551"/>
      <c r="J64" s="1552"/>
      <c r="K64" s="1552"/>
      <c r="L64" s="1552"/>
      <c r="M64" s="1568"/>
      <c r="Q64" s="1565"/>
    </row>
    <row r="65" spans="1:17" ht="16.899999999999999" customHeight="1">
      <c r="A65" s="1500"/>
      <c r="B65" s="1547"/>
      <c r="C65" s="1548"/>
      <c r="D65" s="1549"/>
      <c r="E65" s="1549" t="s">
        <v>5407</v>
      </c>
      <c r="F65" s="1548"/>
      <c r="G65" s="1550"/>
      <c r="H65" s="1551"/>
      <c r="I65" s="1551"/>
      <c r="J65" s="1552"/>
      <c r="K65" s="1552"/>
      <c r="L65" s="1552"/>
      <c r="M65" s="1568"/>
      <c r="Q65" s="1565"/>
    </row>
    <row r="66" spans="1:17" ht="16.899999999999999" customHeight="1">
      <c r="A66" s="1500"/>
      <c r="B66" s="1547"/>
      <c r="C66" s="1548"/>
      <c r="D66" s="1549"/>
      <c r="E66" s="1549" t="s">
        <v>5397</v>
      </c>
      <c r="F66" s="1548"/>
      <c r="G66" s="1550"/>
      <c r="H66" s="1551"/>
      <c r="I66" s="1551"/>
      <c r="J66" s="1552"/>
      <c r="K66" s="1552"/>
      <c r="L66" s="1552"/>
      <c r="M66" s="1568"/>
      <c r="Q66" s="1565"/>
    </row>
    <row r="67" spans="1:17" ht="16.899999999999999" customHeight="1">
      <c r="A67" s="1500"/>
      <c r="B67" s="1547"/>
      <c r="C67" s="1548"/>
      <c r="D67" s="1549"/>
      <c r="E67" s="1549" t="s">
        <v>5408</v>
      </c>
      <c r="F67" s="1548"/>
      <c r="G67" s="1550"/>
      <c r="H67" s="1551"/>
      <c r="I67" s="1551"/>
      <c r="J67" s="1552"/>
      <c r="K67" s="1552"/>
      <c r="L67" s="1552"/>
      <c r="M67" s="1568"/>
      <c r="Q67" s="1565"/>
    </row>
    <row r="68" spans="1:17" ht="16.899999999999999" customHeight="1">
      <c r="A68" s="1500"/>
      <c r="B68" s="1547"/>
      <c r="C68" s="1548"/>
      <c r="D68" s="1549"/>
      <c r="E68" s="1549" t="s">
        <v>5409</v>
      </c>
      <c r="F68" s="1548"/>
      <c r="G68" s="1550"/>
      <c r="H68" s="1551"/>
      <c r="I68" s="1551"/>
      <c r="J68" s="1552"/>
      <c r="K68" s="1552"/>
      <c r="L68" s="1552"/>
      <c r="M68" s="1568"/>
      <c r="Q68" s="1565"/>
    </row>
    <row r="69" spans="1:17" ht="16.899999999999999" customHeight="1">
      <c r="A69" s="1500"/>
      <c r="B69" s="1547"/>
      <c r="C69" s="1548"/>
      <c r="D69" s="1549"/>
      <c r="E69" s="1549" t="s">
        <v>5410</v>
      </c>
      <c r="F69" s="1548"/>
      <c r="G69" s="1550"/>
      <c r="H69" s="1551"/>
      <c r="I69" s="1551"/>
      <c r="J69" s="1552"/>
      <c r="K69" s="1552"/>
      <c r="L69" s="1552"/>
      <c r="M69" s="1568"/>
      <c r="Q69" s="1565"/>
    </row>
    <row r="70" spans="1:17" ht="16.899999999999999" customHeight="1">
      <c r="A70" s="1500"/>
      <c r="B70" s="1547"/>
      <c r="C70" s="1548"/>
      <c r="D70" s="1549"/>
      <c r="E70" s="1549" t="s">
        <v>5264</v>
      </c>
      <c r="F70" s="1548"/>
      <c r="G70" s="1550"/>
      <c r="H70" s="1551"/>
      <c r="I70" s="1551"/>
      <c r="J70" s="1552"/>
      <c r="K70" s="1552"/>
      <c r="L70" s="1552"/>
      <c r="M70" s="1568"/>
      <c r="Q70" s="1565"/>
    </row>
    <row r="71" spans="1:17" ht="16.899999999999999" customHeight="1">
      <c r="A71" s="1500"/>
      <c r="B71" s="1547"/>
      <c r="C71" s="1548"/>
      <c r="D71" s="1549"/>
      <c r="E71" s="1549" t="s">
        <v>5411</v>
      </c>
      <c r="F71" s="1548"/>
      <c r="G71" s="1550"/>
      <c r="H71" s="1551"/>
      <c r="I71" s="1551"/>
      <c r="J71" s="1552"/>
      <c r="K71" s="1552"/>
      <c r="L71" s="1552"/>
      <c r="M71" s="1568"/>
      <c r="Q71" s="1565"/>
    </row>
    <row r="72" spans="1:17" ht="16.899999999999999" customHeight="1">
      <c r="A72" s="1500"/>
      <c r="B72" s="1547"/>
      <c r="C72" s="1548"/>
      <c r="D72" s="1549"/>
      <c r="E72" s="1549" t="s">
        <v>5412</v>
      </c>
      <c r="F72" s="1548"/>
      <c r="G72" s="1550"/>
      <c r="H72" s="1551"/>
      <c r="I72" s="1551"/>
      <c r="J72" s="1552"/>
      <c r="K72" s="1552"/>
      <c r="L72" s="1552"/>
      <c r="M72" s="1568"/>
      <c r="Q72" s="1565"/>
    </row>
    <row r="73" spans="1:17" ht="16.899999999999999" customHeight="1">
      <c r="A73" s="1500"/>
      <c r="B73" s="1547"/>
      <c r="C73" s="1548"/>
      <c r="D73" s="1549"/>
      <c r="E73" s="1549"/>
      <c r="F73" s="1548"/>
      <c r="G73" s="1550"/>
      <c r="H73" s="1551"/>
      <c r="I73" s="1551"/>
      <c r="J73" s="1552"/>
      <c r="K73" s="1552"/>
      <c r="L73" s="1552"/>
      <c r="M73" s="1568"/>
      <c r="Q73" s="1565"/>
    </row>
    <row r="74" spans="1:17" ht="16.899999999999999" customHeight="1">
      <c r="A74" s="1500"/>
      <c r="B74" s="1547"/>
      <c r="C74" s="1548"/>
      <c r="D74" s="1549"/>
      <c r="E74" s="1549" t="s">
        <v>2827</v>
      </c>
      <c r="F74" s="1548"/>
      <c r="G74" s="1550"/>
      <c r="H74" s="1551"/>
      <c r="I74" s="1551"/>
      <c r="J74" s="1552"/>
      <c r="K74" s="1552"/>
      <c r="L74" s="1552"/>
      <c r="M74" s="1568"/>
      <c r="Q74" s="1565"/>
    </row>
    <row r="75" spans="1:17" ht="16.899999999999999" customHeight="1">
      <c r="A75" s="1500"/>
      <c r="B75" s="1547"/>
      <c r="C75" s="1548"/>
      <c r="D75" s="1549"/>
      <c r="E75" s="1549" t="s">
        <v>5390</v>
      </c>
      <c r="F75" s="1548"/>
      <c r="G75" s="1550"/>
      <c r="H75" s="1551"/>
      <c r="I75" s="1551"/>
      <c r="J75" s="1552"/>
      <c r="K75" s="1552"/>
      <c r="L75" s="1552"/>
      <c r="M75" s="1568"/>
      <c r="Q75" s="1565"/>
    </row>
    <row r="76" spans="1:17" ht="16.899999999999999" customHeight="1">
      <c r="A76" s="1500"/>
      <c r="B76" s="1547"/>
      <c r="C76" s="1548"/>
      <c r="D76" s="1549"/>
      <c r="E76" s="1549" t="s">
        <v>5391</v>
      </c>
      <c r="F76" s="1548" t="s">
        <v>1541</v>
      </c>
      <c r="G76" s="1550">
        <v>1</v>
      </c>
      <c r="H76" s="1567"/>
      <c r="I76" s="1551"/>
      <c r="J76" s="1552">
        <f>H76*G76</f>
        <v>0</v>
      </c>
      <c r="K76" s="1552">
        <f>I76*G76</f>
        <v>0</v>
      </c>
      <c r="L76" s="1552">
        <f>K76+J76</f>
        <v>0</v>
      </c>
      <c r="M76" s="1568"/>
      <c r="Q76" s="1565"/>
    </row>
    <row r="77" spans="1:17" ht="16.899999999999999" customHeight="1">
      <c r="A77" s="1500"/>
      <c r="B77" s="1547"/>
      <c r="C77" s="1548"/>
      <c r="D77" s="1549"/>
      <c r="E77" s="1549"/>
      <c r="F77" s="1548"/>
      <c r="G77" s="1550"/>
      <c r="H77" s="1567"/>
      <c r="I77" s="1551"/>
      <c r="J77" s="1552"/>
      <c r="K77" s="1552"/>
      <c r="L77" s="1552"/>
      <c r="M77" s="1568"/>
      <c r="Q77" s="1565"/>
    </row>
    <row r="78" spans="1:17" ht="16.899999999999999" customHeight="1">
      <c r="A78" s="1500"/>
      <c r="B78" s="1547"/>
      <c r="C78" s="1548"/>
      <c r="D78" s="1549"/>
      <c r="E78" s="1549"/>
      <c r="F78" s="1548"/>
      <c r="G78" s="1550"/>
      <c r="H78" s="1567"/>
      <c r="I78" s="1551"/>
      <c r="J78" s="1552"/>
      <c r="K78" s="1552"/>
      <c r="L78" s="1552"/>
      <c r="M78" s="1568"/>
      <c r="Q78" s="1565"/>
    </row>
    <row r="79" spans="1:17" ht="16.899999999999999" customHeight="1">
      <c r="A79" s="1500"/>
      <c r="B79" s="1547" t="s">
        <v>5413</v>
      </c>
      <c r="C79" s="1548"/>
      <c r="D79" s="1549"/>
      <c r="E79" s="1566" t="s">
        <v>5393</v>
      </c>
      <c r="F79" s="1548" t="s">
        <v>62</v>
      </c>
      <c r="G79" s="1550">
        <v>1</v>
      </c>
      <c r="H79" s="1567"/>
      <c r="I79" s="1551"/>
      <c r="J79" s="1552">
        <f>H79*G79</f>
        <v>0</v>
      </c>
      <c r="K79" s="1552">
        <f>I79*G79</f>
        <v>0</v>
      </c>
      <c r="L79" s="1552">
        <f>K79+J79</f>
        <v>0</v>
      </c>
      <c r="M79" s="1568"/>
      <c r="Q79" s="1565"/>
    </row>
    <row r="80" spans="1:17" ht="16.899999999999999" customHeight="1">
      <c r="A80" s="1500"/>
      <c r="B80" s="1547"/>
      <c r="C80" s="1548"/>
      <c r="D80" s="1549"/>
      <c r="E80" s="1549" t="s">
        <v>5382</v>
      </c>
      <c r="F80" s="1548"/>
      <c r="G80" s="1550"/>
      <c r="H80" s="1567"/>
      <c r="I80" s="1551"/>
      <c r="J80" s="1552"/>
      <c r="K80" s="1552"/>
      <c r="L80" s="1552"/>
      <c r="M80" s="1568"/>
      <c r="Q80" s="1565"/>
    </row>
    <row r="81" spans="1:17" ht="16.899999999999999" customHeight="1">
      <c r="A81" s="1500"/>
      <c r="B81" s="1547"/>
      <c r="C81" s="1548"/>
      <c r="D81" s="1549"/>
      <c r="E81" s="1549" t="s">
        <v>5395</v>
      </c>
      <c r="F81" s="1548"/>
      <c r="G81" s="1550"/>
      <c r="H81" s="1551"/>
      <c r="I81" s="1551"/>
      <c r="J81" s="1552"/>
      <c r="K81" s="1552"/>
      <c r="L81" s="1552"/>
      <c r="M81" s="1568"/>
      <c r="Q81" s="1565"/>
    </row>
    <row r="82" spans="1:17" ht="16.899999999999999" customHeight="1">
      <c r="A82" s="1500"/>
      <c r="B82" s="1547"/>
      <c r="C82" s="1548"/>
      <c r="D82" s="1549"/>
      <c r="E82" s="1549" t="s">
        <v>5396</v>
      </c>
      <c r="F82" s="1548"/>
      <c r="G82" s="1550"/>
      <c r="H82" s="1551"/>
      <c r="I82" s="1551"/>
      <c r="J82" s="1552"/>
      <c r="K82" s="1552"/>
      <c r="L82" s="1552"/>
      <c r="M82" s="1568"/>
      <c r="Q82" s="1565"/>
    </row>
    <row r="83" spans="1:17" ht="16.899999999999999" customHeight="1">
      <c r="A83" s="1500"/>
      <c r="B83" s="1547"/>
      <c r="C83" s="1548"/>
      <c r="D83" s="1549"/>
      <c r="E83" s="1549" t="s">
        <v>5414</v>
      </c>
      <c r="F83" s="1548"/>
      <c r="G83" s="1550"/>
      <c r="H83" s="1551"/>
      <c r="I83" s="1551"/>
      <c r="J83" s="1552"/>
      <c r="K83" s="1552"/>
      <c r="L83" s="1552"/>
      <c r="M83" s="1568"/>
      <c r="Q83" s="1565"/>
    </row>
    <row r="84" spans="1:17" ht="16.899999999999999" customHeight="1">
      <c r="A84" s="1500"/>
      <c r="B84" s="1547"/>
      <c r="C84" s="1548"/>
      <c r="D84" s="1549"/>
      <c r="E84" s="1549" t="s">
        <v>5415</v>
      </c>
      <c r="F84" s="1548"/>
      <c r="G84" s="1550"/>
      <c r="H84" s="1551"/>
      <c r="I84" s="1551"/>
      <c r="J84" s="1552"/>
      <c r="K84" s="1552"/>
      <c r="L84" s="1552"/>
      <c r="M84" s="1568"/>
      <c r="Q84" s="1565"/>
    </row>
    <row r="85" spans="1:17" ht="16.899999999999999" customHeight="1">
      <c r="A85" s="1500"/>
      <c r="B85" s="1547"/>
      <c r="C85" s="1548"/>
      <c r="D85" s="1549"/>
      <c r="E85" s="1549" t="s">
        <v>5416</v>
      </c>
      <c r="F85" s="1548"/>
      <c r="G85" s="1550"/>
      <c r="H85" s="1551"/>
      <c r="I85" s="1551"/>
      <c r="J85" s="1552"/>
      <c r="K85" s="1552"/>
      <c r="L85" s="1552"/>
      <c r="M85" s="1568"/>
      <c r="Q85" s="1565"/>
    </row>
    <row r="86" spans="1:17" ht="16.899999999999999" customHeight="1">
      <c r="A86" s="1500"/>
      <c r="B86" s="1547"/>
      <c r="C86" s="1548"/>
      <c r="D86" s="1549"/>
      <c r="E86" s="1549" t="s">
        <v>5417</v>
      </c>
      <c r="F86" s="1548"/>
      <c r="G86" s="1550"/>
      <c r="H86" s="1551"/>
      <c r="I86" s="1551"/>
      <c r="J86" s="1552"/>
      <c r="K86" s="1552"/>
      <c r="L86" s="1552"/>
      <c r="M86" s="1568"/>
      <c r="Q86" s="1565"/>
    </row>
    <row r="87" spans="1:17" ht="16.899999999999999" customHeight="1">
      <c r="A87" s="1500"/>
      <c r="B87" s="1547"/>
      <c r="C87" s="1548"/>
      <c r="D87" s="1549"/>
      <c r="E87" s="1549" t="s">
        <v>5418</v>
      </c>
      <c r="F87" s="1548"/>
      <c r="G87" s="1550"/>
      <c r="H87" s="1551"/>
      <c r="I87" s="1551"/>
      <c r="J87" s="1552"/>
      <c r="K87" s="1552"/>
      <c r="L87" s="1552"/>
      <c r="M87" s="1568"/>
      <c r="Q87" s="1565"/>
    </row>
    <row r="88" spans="1:17" ht="16.899999999999999" customHeight="1">
      <c r="A88" s="1500"/>
      <c r="B88" s="1547"/>
      <c r="C88" s="1548"/>
      <c r="D88" s="1549"/>
      <c r="E88" s="1549" t="s">
        <v>5264</v>
      </c>
      <c r="F88" s="1548"/>
      <c r="G88" s="1550"/>
      <c r="H88" s="1551"/>
      <c r="I88" s="1551"/>
      <c r="J88" s="1552"/>
      <c r="K88" s="1552"/>
      <c r="L88" s="1552"/>
      <c r="M88" s="1568"/>
      <c r="Q88" s="1565"/>
    </row>
    <row r="89" spans="1:17" ht="16.899999999999999" customHeight="1">
      <c r="A89" s="1500"/>
      <c r="B89" s="1547"/>
      <c r="C89" s="1548"/>
      <c r="D89" s="1549"/>
      <c r="E89" s="1549" t="s">
        <v>5411</v>
      </c>
      <c r="F89" s="1548"/>
      <c r="G89" s="1550"/>
      <c r="H89" s="1551"/>
      <c r="I89" s="1551"/>
      <c r="J89" s="1552"/>
      <c r="K89" s="1552"/>
      <c r="L89" s="1552"/>
      <c r="M89" s="1568"/>
      <c r="Q89" s="1565"/>
    </row>
    <row r="90" spans="1:17" ht="16.899999999999999" customHeight="1">
      <c r="A90" s="1500"/>
      <c r="B90" s="1547"/>
      <c r="C90" s="1548"/>
      <c r="D90" s="1549"/>
      <c r="E90" s="1549" t="s">
        <v>5419</v>
      </c>
      <c r="F90" s="1548"/>
      <c r="G90" s="1550"/>
      <c r="H90" s="1551"/>
      <c r="I90" s="1551"/>
      <c r="J90" s="1552"/>
      <c r="K90" s="1552"/>
      <c r="L90" s="1552"/>
      <c r="M90" s="1568"/>
      <c r="Q90" s="1565"/>
    </row>
    <row r="91" spans="1:17" ht="16.899999999999999" customHeight="1">
      <c r="A91" s="1500"/>
      <c r="B91" s="1547"/>
      <c r="C91" s="1548"/>
      <c r="D91" s="1549"/>
      <c r="E91" s="1549"/>
      <c r="F91" s="1548"/>
      <c r="G91" s="1550"/>
      <c r="H91" s="1551"/>
      <c r="I91" s="1551"/>
      <c r="J91" s="1552"/>
      <c r="K91" s="1552"/>
      <c r="L91" s="1552"/>
      <c r="M91" s="1568"/>
      <c r="Q91" s="1565"/>
    </row>
    <row r="92" spans="1:17" ht="16.899999999999999" customHeight="1">
      <c r="A92" s="1500"/>
      <c r="B92" s="1547"/>
      <c r="C92" s="1548"/>
      <c r="D92" s="1549"/>
      <c r="E92" s="1549" t="s">
        <v>2827</v>
      </c>
      <c r="F92" s="1548"/>
      <c r="G92" s="1550"/>
      <c r="H92" s="1551"/>
      <c r="I92" s="1551"/>
      <c r="J92" s="1552"/>
      <c r="K92" s="1552"/>
      <c r="L92" s="1552"/>
      <c r="M92" s="1568"/>
      <c r="Q92" s="1565"/>
    </row>
    <row r="93" spans="1:17" ht="16.899999999999999" customHeight="1">
      <c r="A93" s="1500"/>
      <c r="B93" s="1547"/>
      <c r="C93" s="1548"/>
      <c r="D93" s="1549"/>
      <c r="E93" s="1549" t="s">
        <v>5390</v>
      </c>
      <c r="F93" s="1548"/>
      <c r="G93" s="1550"/>
      <c r="H93" s="1551"/>
      <c r="I93" s="1551"/>
      <c r="J93" s="1552"/>
      <c r="K93" s="1552"/>
      <c r="L93" s="1552"/>
      <c r="M93" s="1568"/>
      <c r="Q93" s="1565"/>
    </row>
    <row r="94" spans="1:17" ht="16.899999999999999" customHeight="1">
      <c r="A94" s="1500"/>
      <c r="B94" s="1547"/>
      <c r="C94" s="1548"/>
      <c r="D94" s="1549"/>
      <c r="E94" s="1549" t="s">
        <v>5420</v>
      </c>
      <c r="F94" s="1548" t="s">
        <v>1541</v>
      </c>
      <c r="G94" s="1550">
        <v>1</v>
      </c>
      <c r="H94" s="1567"/>
      <c r="I94" s="1551"/>
      <c r="J94" s="1552">
        <f>H94*G94</f>
        <v>0</v>
      </c>
      <c r="K94" s="1552">
        <f>I94*G94</f>
        <v>0</v>
      </c>
      <c r="L94" s="1552">
        <f>K94+J94</f>
        <v>0</v>
      </c>
      <c r="M94" s="1568"/>
      <c r="Q94" s="1565"/>
    </row>
    <row r="95" spans="1:17" ht="16.899999999999999" customHeight="1">
      <c r="A95" s="1500"/>
      <c r="B95" s="1547"/>
      <c r="C95" s="1548"/>
      <c r="D95" s="1549"/>
      <c r="E95" s="1549"/>
      <c r="F95" s="1548"/>
      <c r="G95" s="1550"/>
      <c r="H95" s="1567"/>
      <c r="I95" s="1551"/>
      <c r="J95" s="1552"/>
      <c r="K95" s="1552"/>
      <c r="L95" s="1552"/>
      <c r="M95" s="1568"/>
      <c r="Q95" s="1565"/>
    </row>
    <row r="96" spans="1:17" ht="16.899999999999999" customHeight="1">
      <c r="A96" s="1500"/>
      <c r="B96" s="1547"/>
      <c r="C96" s="1548"/>
      <c r="D96" s="1549"/>
      <c r="E96" s="1549"/>
      <c r="F96" s="1548"/>
      <c r="G96" s="1550"/>
      <c r="H96" s="1567"/>
      <c r="I96" s="1551"/>
      <c r="J96" s="1552"/>
      <c r="K96" s="1552"/>
      <c r="L96" s="1552"/>
      <c r="M96" s="1568"/>
      <c r="Q96" s="1565"/>
    </row>
    <row r="97" spans="1:17" ht="16.899999999999999" customHeight="1">
      <c r="A97" s="1500"/>
      <c r="B97" s="1547" t="s">
        <v>5421</v>
      </c>
      <c r="C97" s="1548"/>
      <c r="D97" s="1549"/>
      <c r="E97" s="1566" t="s">
        <v>5393</v>
      </c>
      <c r="F97" s="1548" t="s">
        <v>62</v>
      </c>
      <c r="G97" s="1550">
        <v>2</v>
      </c>
      <c r="H97" s="1567"/>
      <c r="I97" s="1551"/>
      <c r="J97" s="1552">
        <f>H97*G97</f>
        <v>0</v>
      </c>
      <c r="K97" s="1552">
        <f>I97*G97</f>
        <v>0</v>
      </c>
      <c r="L97" s="1552">
        <f>K97+J97</f>
        <v>0</v>
      </c>
      <c r="M97" s="1568"/>
      <c r="Q97" s="1565"/>
    </row>
    <row r="98" spans="1:17" ht="16.899999999999999" customHeight="1">
      <c r="A98" s="1500"/>
      <c r="B98" s="1547" t="s">
        <v>5422</v>
      </c>
      <c r="C98" s="1548"/>
      <c r="D98" s="1549"/>
      <c r="E98" s="1549" t="s">
        <v>5423</v>
      </c>
      <c r="F98" s="1548"/>
      <c r="G98" s="1550"/>
      <c r="H98" s="1567"/>
      <c r="I98" s="1551"/>
      <c r="J98" s="1552"/>
      <c r="K98" s="1552"/>
      <c r="L98" s="1552"/>
      <c r="M98" s="1568"/>
      <c r="Q98" s="1565"/>
    </row>
    <row r="99" spans="1:17" ht="16.899999999999999" customHeight="1">
      <c r="A99" s="1500"/>
      <c r="B99" s="1496"/>
      <c r="C99" s="1548"/>
      <c r="D99" s="1549"/>
      <c r="E99" s="1549" t="s">
        <v>5424</v>
      </c>
      <c r="F99" s="1548"/>
      <c r="G99" s="1550"/>
      <c r="H99" s="1567"/>
      <c r="I99" s="1551"/>
      <c r="J99" s="1552"/>
      <c r="K99" s="1552"/>
      <c r="L99" s="1552"/>
      <c r="M99" s="1568"/>
      <c r="Q99" s="1565"/>
    </row>
    <row r="100" spans="1:17" ht="16.899999999999999" customHeight="1">
      <c r="A100" s="1500"/>
      <c r="B100" s="1547"/>
      <c r="C100" s="1548"/>
      <c r="D100" s="1549"/>
      <c r="E100" s="1549" t="s">
        <v>5425</v>
      </c>
      <c r="F100" s="1548"/>
      <c r="G100" s="1550"/>
      <c r="H100" s="1567"/>
      <c r="I100" s="1551"/>
      <c r="J100" s="1552"/>
      <c r="K100" s="1552"/>
      <c r="L100" s="1552"/>
      <c r="M100" s="1568"/>
      <c r="Q100" s="1565"/>
    </row>
    <row r="101" spans="1:17" ht="16.899999999999999" customHeight="1">
      <c r="A101" s="1500"/>
      <c r="B101" s="1547"/>
      <c r="C101" s="1548"/>
      <c r="D101" s="1549"/>
      <c r="E101" s="1549" t="s">
        <v>5426</v>
      </c>
      <c r="F101" s="1548"/>
      <c r="G101" s="1550"/>
      <c r="H101" s="1551"/>
      <c r="I101" s="1551"/>
      <c r="J101" s="1552"/>
      <c r="K101" s="1552"/>
      <c r="L101" s="1552"/>
      <c r="M101" s="1568"/>
      <c r="Q101" s="1565"/>
    </row>
    <row r="102" spans="1:17" ht="16.899999999999999" customHeight="1">
      <c r="A102" s="1500"/>
      <c r="B102" s="1547"/>
      <c r="C102" s="1548"/>
      <c r="D102" s="1549"/>
      <c r="E102" s="1549" t="s">
        <v>5427</v>
      </c>
      <c r="F102" s="1548"/>
      <c r="G102" s="1550"/>
      <c r="H102" s="1551"/>
      <c r="I102" s="1551"/>
      <c r="J102" s="1552"/>
      <c r="K102" s="1552"/>
      <c r="L102" s="1552"/>
      <c r="M102" s="1568"/>
      <c r="Q102" s="1565"/>
    </row>
    <row r="103" spans="1:17" ht="16.899999999999999" customHeight="1">
      <c r="A103" s="1500"/>
      <c r="B103" s="1547"/>
      <c r="C103" s="1548"/>
      <c r="D103" s="1549"/>
      <c r="E103" s="1549" t="s">
        <v>5428</v>
      </c>
      <c r="F103" s="1548"/>
      <c r="G103" s="1550"/>
      <c r="H103" s="1551"/>
      <c r="I103" s="1551"/>
      <c r="J103" s="1552"/>
      <c r="K103" s="1552"/>
      <c r="L103" s="1552"/>
      <c r="M103" s="1568"/>
      <c r="Q103" s="1565"/>
    </row>
    <row r="104" spans="1:17" ht="16.899999999999999" customHeight="1">
      <c r="A104" s="1500"/>
      <c r="B104" s="1547"/>
      <c r="C104" s="1548"/>
      <c r="D104" s="1549"/>
      <c r="E104" s="1549" t="s">
        <v>5429</v>
      </c>
      <c r="F104" s="1548"/>
      <c r="G104" s="1550"/>
      <c r="H104" s="1551"/>
      <c r="I104" s="1551"/>
      <c r="J104" s="1552"/>
      <c r="K104" s="1552"/>
      <c r="L104" s="1552"/>
      <c r="M104" s="1568"/>
      <c r="Q104" s="1565"/>
    </row>
    <row r="105" spans="1:17" ht="16.899999999999999" customHeight="1">
      <c r="A105" s="1500"/>
      <c r="B105" s="1547"/>
      <c r="C105" s="1548"/>
      <c r="D105" s="1549"/>
      <c r="E105" s="1549" t="s">
        <v>5430</v>
      </c>
      <c r="F105" s="1548"/>
      <c r="G105" s="1550"/>
      <c r="H105" s="1551"/>
      <c r="I105" s="1551"/>
      <c r="J105" s="1552"/>
      <c r="K105" s="1552"/>
      <c r="L105" s="1552"/>
      <c r="M105" s="1568"/>
      <c r="Q105" s="1565"/>
    </row>
    <row r="106" spans="1:17" ht="16.899999999999999" customHeight="1">
      <c r="A106" s="1500"/>
      <c r="B106" s="1547"/>
      <c r="C106" s="1548"/>
      <c r="D106" s="1549"/>
      <c r="E106" s="1549" t="s">
        <v>5352</v>
      </c>
      <c r="F106" s="1548"/>
      <c r="G106" s="1550"/>
      <c r="H106" s="1551"/>
      <c r="I106" s="1551"/>
      <c r="J106" s="1552"/>
      <c r="K106" s="1552"/>
      <c r="L106" s="1552"/>
      <c r="M106" s="1568"/>
      <c r="Q106" s="1565"/>
    </row>
    <row r="107" spans="1:17" ht="16.899999999999999" customHeight="1">
      <c r="A107" s="1500"/>
      <c r="B107" s="1547"/>
      <c r="C107" s="1548"/>
      <c r="D107" s="1549"/>
      <c r="E107" s="1549" t="s">
        <v>5431</v>
      </c>
      <c r="F107" s="1548"/>
      <c r="G107" s="1550"/>
      <c r="H107" s="1551"/>
      <c r="I107" s="1551"/>
      <c r="J107" s="1552"/>
      <c r="K107" s="1552"/>
      <c r="L107" s="1552"/>
      <c r="M107" s="1568"/>
      <c r="Q107" s="1565"/>
    </row>
    <row r="108" spans="1:17" ht="16.899999999999999" customHeight="1">
      <c r="A108" s="1500"/>
      <c r="B108" s="1547"/>
      <c r="C108" s="1548"/>
      <c r="D108" s="1549"/>
      <c r="E108" s="1549" t="s">
        <v>5432</v>
      </c>
      <c r="F108" s="1548"/>
      <c r="G108" s="1550"/>
      <c r="H108" s="1551"/>
      <c r="I108" s="1551"/>
      <c r="J108" s="1552"/>
      <c r="K108" s="1552"/>
      <c r="L108" s="1552"/>
      <c r="M108" s="1568"/>
      <c r="Q108" s="1565"/>
    </row>
    <row r="109" spans="1:17" ht="16.899999999999999" customHeight="1">
      <c r="A109" s="1500"/>
      <c r="B109" s="1547"/>
      <c r="C109" s="1548"/>
      <c r="D109" s="1549"/>
      <c r="E109" s="1549"/>
      <c r="F109" s="1548"/>
      <c r="G109" s="1550"/>
      <c r="H109" s="1551"/>
      <c r="I109" s="1551"/>
      <c r="J109" s="1552"/>
      <c r="K109" s="1552"/>
      <c r="L109" s="1552"/>
      <c r="M109" s="1568"/>
      <c r="Q109" s="1565"/>
    </row>
    <row r="110" spans="1:17" ht="16.899999999999999" customHeight="1">
      <c r="A110" s="1502"/>
      <c r="B110" s="1586"/>
      <c r="C110" s="1546"/>
      <c r="D110" s="1571"/>
      <c r="E110" s="1571"/>
      <c r="F110" s="1546"/>
      <c r="G110" s="1545"/>
      <c r="H110" s="1572"/>
      <c r="I110" s="1572"/>
      <c r="J110" s="1573"/>
      <c r="K110" s="1573"/>
      <c r="L110" s="1573"/>
      <c r="M110" s="1568"/>
      <c r="Q110" s="1565"/>
    </row>
    <row r="111" spans="1:17" ht="16.899999999999999" customHeight="1">
      <c r="A111" s="1500"/>
      <c r="B111" s="1547"/>
      <c r="C111" s="1548"/>
      <c r="D111" s="1549"/>
      <c r="E111" s="1549" t="s">
        <v>2827</v>
      </c>
      <c r="F111" s="1548"/>
      <c r="G111" s="1550"/>
      <c r="H111" s="1551"/>
      <c r="I111" s="1551"/>
      <c r="J111" s="1552"/>
      <c r="K111" s="1552"/>
      <c r="L111" s="1552"/>
      <c r="M111" s="1568"/>
      <c r="Q111" s="1565"/>
    </row>
    <row r="112" spans="1:17" ht="16.899999999999999" customHeight="1">
      <c r="A112" s="1500"/>
      <c r="B112" s="1547"/>
      <c r="C112" s="1548"/>
      <c r="D112" s="1549"/>
      <c r="E112" s="1549" t="s">
        <v>5433</v>
      </c>
      <c r="F112" s="1548"/>
      <c r="G112" s="1550"/>
      <c r="H112" s="1551"/>
      <c r="I112" s="1551"/>
      <c r="J112" s="1552"/>
      <c r="K112" s="1552"/>
      <c r="L112" s="1552"/>
      <c r="M112" s="1568"/>
      <c r="Q112" s="1565"/>
    </row>
    <row r="113" spans="1:17" ht="16.899999999999999" customHeight="1">
      <c r="A113" s="1500"/>
      <c r="B113" s="1547"/>
      <c r="C113" s="1548"/>
      <c r="D113" s="1549"/>
      <c r="E113" s="1549" t="s">
        <v>5434</v>
      </c>
      <c r="F113" s="1548"/>
      <c r="G113" s="1550"/>
      <c r="H113" s="1551"/>
      <c r="I113" s="1551"/>
      <c r="J113" s="1552"/>
      <c r="K113" s="1552"/>
      <c r="L113" s="1552"/>
      <c r="M113" s="1568"/>
      <c r="Q113" s="1565"/>
    </row>
    <row r="114" spans="1:17" ht="16.899999999999999" customHeight="1">
      <c r="A114" s="1500"/>
      <c r="B114" s="1547"/>
      <c r="C114" s="1548"/>
      <c r="D114" s="1549"/>
      <c r="E114" s="1549" t="s">
        <v>5435</v>
      </c>
      <c r="F114" s="1548" t="s">
        <v>1541</v>
      </c>
      <c r="G114" s="1550">
        <v>2</v>
      </c>
      <c r="H114" s="1567"/>
      <c r="I114" s="1551"/>
      <c r="J114" s="1552">
        <f>H114*G114</f>
        <v>0</v>
      </c>
      <c r="K114" s="1552">
        <f>I114*G114</f>
        <v>0</v>
      </c>
      <c r="L114" s="1552">
        <f>K114+J114</f>
        <v>0</v>
      </c>
      <c r="M114" s="1568"/>
      <c r="Q114" s="1565"/>
    </row>
    <row r="115" spans="1:17" ht="16.899999999999999" customHeight="1">
      <c r="A115" s="1500"/>
      <c r="B115" s="1547"/>
      <c r="C115" s="1548"/>
      <c r="D115" s="1549"/>
      <c r="E115" s="1549"/>
      <c r="F115" s="1548"/>
      <c r="G115" s="1550"/>
      <c r="H115" s="1567"/>
      <c r="I115" s="1551"/>
      <c r="J115" s="1552"/>
      <c r="K115" s="1552"/>
      <c r="L115" s="1552"/>
      <c r="M115" s="1568"/>
      <c r="Q115" s="1565"/>
    </row>
    <row r="116" spans="1:17" ht="16.899999999999999" customHeight="1">
      <c r="A116" s="1500"/>
      <c r="B116" s="1547"/>
      <c r="C116" s="1548"/>
      <c r="D116" s="1549"/>
      <c r="E116" s="1549"/>
      <c r="F116" s="1548"/>
      <c r="G116" s="1550"/>
      <c r="H116" s="1567"/>
      <c r="I116" s="1551"/>
      <c r="J116" s="1552"/>
      <c r="K116" s="1552"/>
      <c r="L116" s="1552"/>
      <c r="M116" s="1568"/>
      <c r="Q116" s="1565"/>
    </row>
    <row r="117" spans="1:17" ht="16.899999999999999" customHeight="1">
      <c r="A117" s="1500"/>
      <c r="B117" s="1547" t="s">
        <v>5436</v>
      </c>
      <c r="C117" s="1548"/>
      <c r="D117" s="1549"/>
      <c r="E117" s="1566" t="s">
        <v>5393</v>
      </c>
      <c r="F117" s="1548" t="s">
        <v>62</v>
      </c>
      <c r="G117" s="1550">
        <v>2</v>
      </c>
      <c r="H117" s="1567"/>
      <c r="I117" s="1551"/>
      <c r="J117" s="1552">
        <f>H117*G117</f>
        <v>0</v>
      </c>
      <c r="K117" s="1552">
        <f>I117*G117</f>
        <v>0</v>
      </c>
      <c r="L117" s="1552">
        <f>K117+J117</f>
        <v>0</v>
      </c>
      <c r="M117" s="1568"/>
      <c r="Q117" s="1565"/>
    </row>
    <row r="118" spans="1:17" ht="16.899999999999999" customHeight="1">
      <c r="A118" s="1500"/>
      <c r="B118" s="1547" t="s">
        <v>5437</v>
      </c>
      <c r="C118" s="1548"/>
      <c r="D118" s="1549"/>
      <c r="E118" s="1549" t="s">
        <v>5423</v>
      </c>
      <c r="F118" s="1548"/>
      <c r="G118" s="1550"/>
      <c r="H118" s="1567"/>
      <c r="I118" s="1551"/>
      <c r="J118" s="1552"/>
      <c r="K118" s="1552"/>
      <c r="L118" s="1552"/>
      <c r="M118" s="1568"/>
      <c r="Q118" s="1565"/>
    </row>
    <row r="119" spans="1:17" ht="16.899999999999999" customHeight="1">
      <c r="A119" s="1500"/>
      <c r="B119" s="1496"/>
      <c r="C119" s="1548"/>
      <c r="D119" s="1549"/>
      <c r="E119" s="1549" t="s">
        <v>5438</v>
      </c>
      <c r="F119" s="1548"/>
      <c r="G119" s="1550"/>
      <c r="H119" s="1567"/>
      <c r="I119" s="1551"/>
      <c r="J119" s="1552"/>
      <c r="K119" s="1552"/>
      <c r="L119" s="1552"/>
      <c r="M119" s="1568"/>
      <c r="Q119" s="1565"/>
    </row>
    <row r="120" spans="1:17" ht="16.899999999999999" customHeight="1">
      <c r="A120" s="1500"/>
      <c r="B120" s="1547"/>
      <c r="C120" s="1548"/>
      <c r="D120" s="1549"/>
      <c r="E120" s="1549" t="s">
        <v>5439</v>
      </c>
      <c r="F120" s="1548"/>
      <c r="G120" s="1550"/>
      <c r="H120" s="1567"/>
      <c r="I120" s="1551"/>
      <c r="J120" s="1552"/>
      <c r="K120" s="1552"/>
      <c r="L120" s="1552"/>
      <c r="M120" s="1568"/>
      <c r="Q120" s="1565"/>
    </row>
    <row r="121" spans="1:17" ht="16.899999999999999" customHeight="1">
      <c r="A121" s="1500"/>
      <c r="B121" s="1547"/>
      <c r="C121" s="1548"/>
      <c r="D121" s="1549"/>
      <c r="E121" s="1549" t="s">
        <v>5440</v>
      </c>
      <c r="F121" s="1548"/>
      <c r="G121" s="1550"/>
      <c r="H121" s="1551"/>
      <c r="I121" s="1551"/>
      <c r="J121" s="1552"/>
      <c r="K121" s="1552"/>
      <c r="L121" s="1552"/>
      <c r="M121" s="1568"/>
      <c r="Q121" s="1565"/>
    </row>
    <row r="122" spans="1:17" ht="16.899999999999999" customHeight="1">
      <c r="A122" s="1500"/>
      <c r="B122" s="1547"/>
      <c r="C122" s="1548"/>
      <c r="D122" s="1549"/>
      <c r="E122" s="1549" t="s">
        <v>5427</v>
      </c>
      <c r="F122" s="1548"/>
      <c r="G122" s="1550"/>
      <c r="H122" s="1551"/>
      <c r="I122" s="1551"/>
      <c r="J122" s="1552"/>
      <c r="K122" s="1552"/>
      <c r="L122" s="1552"/>
      <c r="M122" s="1568"/>
      <c r="Q122" s="1565"/>
    </row>
    <row r="123" spans="1:17" ht="16.899999999999999" customHeight="1">
      <c r="A123" s="1500"/>
      <c r="B123" s="1547"/>
      <c r="C123" s="1548"/>
      <c r="D123" s="1549"/>
      <c r="E123" s="1549" t="s">
        <v>5428</v>
      </c>
      <c r="F123" s="1548"/>
      <c r="G123" s="1550"/>
      <c r="H123" s="1551"/>
      <c r="I123" s="1551"/>
      <c r="J123" s="1552"/>
      <c r="K123" s="1552"/>
      <c r="L123" s="1552"/>
      <c r="M123" s="1568"/>
      <c r="Q123" s="1565"/>
    </row>
    <row r="124" spans="1:17" ht="16.899999999999999" customHeight="1">
      <c r="A124" s="1500"/>
      <c r="B124" s="1547"/>
      <c r="C124" s="1548"/>
      <c r="D124" s="1549"/>
      <c r="E124" s="1549" t="s">
        <v>5429</v>
      </c>
      <c r="F124" s="1548"/>
      <c r="G124" s="1550"/>
      <c r="H124" s="1551"/>
      <c r="I124" s="1551"/>
      <c r="J124" s="1552"/>
      <c r="K124" s="1552"/>
      <c r="L124" s="1552"/>
      <c r="M124" s="1568"/>
      <c r="Q124" s="1565"/>
    </row>
    <row r="125" spans="1:17" ht="16.899999999999999" customHeight="1">
      <c r="A125" s="1500"/>
      <c r="B125" s="1547"/>
      <c r="C125" s="1548"/>
      <c r="D125" s="1549"/>
      <c r="E125" s="1549" t="s">
        <v>5430</v>
      </c>
      <c r="F125" s="1548"/>
      <c r="G125" s="1550"/>
      <c r="H125" s="1551"/>
      <c r="I125" s="1551"/>
      <c r="J125" s="1552"/>
      <c r="K125" s="1552"/>
      <c r="L125" s="1552"/>
      <c r="M125" s="1568"/>
      <c r="Q125" s="1565"/>
    </row>
    <row r="126" spans="1:17" ht="16.899999999999999" customHeight="1">
      <c r="A126" s="1500"/>
      <c r="B126" s="1547"/>
      <c r="C126" s="1548"/>
      <c r="D126" s="1549"/>
      <c r="E126" s="1549" t="s">
        <v>5352</v>
      </c>
      <c r="F126" s="1548"/>
      <c r="G126" s="1550"/>
      <c r="H126" s="1551"/>
      <c r="I126" s="1551"/>
      <c r="J126" s="1552"/>
      <c r="K126" s="1552"/>
      <c r="L126" s="1552"/>
      <c r="M126" s="1568"/>
      <c r="Q126" s="1565"/>
    </row>
    <row r="127" spans="1:17" ht="16.899999999999999" customHeight="1">
      <c r="A127" s="1500"/>
      <c r="B127" s="1547"/>
      <c r="C127" s="1548"/>
      <c r="D127" s="1549"/>
      <c r="E127" s="1549" t="s">
        <v>5431</v>
      </c>
      <c r="F127" s="1548"/>
      <c r="G127" s="1550"/>
      <c r="H127" s="1551"/>
      <c r="I127" s="1551"/>
      <c r="J127" s="1552"/>
      <c r="K127" s="1552"/>
      <c r="L127" s="1552"/>
      <c r="M127" s="1568"/>
      <c r="Q127" s="1565"/>
    </row>
    <row r="128" spans="1:17" ht="16.899999999999999" customHeight="1">
      <c r="A128" s="1500"/>
      <c r="B128" s="1547"/>
      <c r="C128" s="1548"/>
      <c r="D128" s="1549"/>
      <c r="E128" s="1549" t="s">
        <v>5432</v>
      </c>
      <c r="F128" s="1548"/>
      <c r="G128" s="1550"/>
      <c r="H128" s="1551"/>
      <c r="I128" s="1551"/>
      <c r="J128" s="1552"/>
      <c r="K128" s="1552"/>
      <c r="L128" s="1552"/>
      <c r="M128" s="1568"/>
      <c r="Q128" s="1565"/>
    </row>
    <row r="129" spans="1:17" ht="16.899999999999999" customHeight="1">
      <c r="A129" s="1500"/>
      <c r="B129" s="1547"/>
      <c r="C129" s="1548"/>
      <c r="D129" s="1549"/>
      <c r="E129" s="1549"/>
      <c r="F129" s="1548"/>
      <c r="G129" s="1550"/>
      <c r="H129" s="1551"/>
      <c r="I129" s="1551"/>
      <c r="J129" s="1552"/>
      <c r="K129" s="1552"/>
      <c r="L129" s="1552"/>
      <c r="M129" s="1568"/>
      <c r="Q129" s="1565"/>
    </row>
    <row r="130" spans="1:17" ht="16.899999999999999" customHeight="1">
      <c r="A130" s="1500"/>
      <c r="B130" s="1547"/>
      <c r="C130" s="1548"/>
      <c r="D130" s="1549"/>
      <c r="E130" s="1549" t="s">
        <v>2827</v>
      </c>
      <c r="F130" s="1548"/>
      <c r="G130" s="1550"/>
      <c r="H130" s="1551"/>
      <c r="I130" s="1551"/>
      <c r="J130" s="1552"/>
      <c r="K130" s="1552"/>
      <c r="L130" s="1552"/>
      <c r="M130" s="1568"/>
      <c r="Q130" s="1565"/>
    </row>
    <row r="131" spans="1:17" ht="16.899999999999999" customHeight="1">
      <c r="A131" s="1500"/>
      <c r="B131" s="1547"/>
      <c r="C131" s="1548"/>
      <c r="D131" s="1549"/>
      <c r="E131" s="1549" t="s">
        <v>5433</v>
      </c>
      <c r="F131" s="1548"/>
      <c r="G131" s="1550"/>
      <c r="H131" s="1551"/>
      <c r="I131" s="1551"/>
      <c r="J131" s="1552"/>
      <c r="K131" s="1552"/>
      <c r="L131" s="1552"/>
      <c r="M131" s="1568"/>
      <c r="Q131" s="1565"/>
    </row>
    <row r="132" spans="1:17" ht="16.899999999999999" customHeight="1">
      <c r="A132" s="1500"/>
      <c r="B132" s="1547"/>
      <c r="C132" s="1548"/>
      <c r="D132" s="1549"/>
      <c r="E132" s="1549" t="s">
        <v>5434</v>
      </c>
      <c r="F132" s="1548"/>
      <c r="G132" s="1550"/>
      <c r="H132" s="1551"/>
      <c r="I132" s="1551"/>
      <c r="J132" s="1552"/>
      <c r="K132" s="1552"/>
      <c r="L132" s="1552"/>
      <c r="M132" s="1568"/>
      <c r="Q132" s="1565"/>
    </row>
    <row r="133" spans="1:17" ht="16.899999999999999" customHeight="1">
      <c r="A133" s="1500"/>
      <c r="B133" s="1547"/>
      <c r="C133" s="1548"/>
      <c r="D133" s="1549"/>
      <c r="E133" s="1549" t="s">
        <v>5435</v>
      </c>
      <c r="F133" s="1548" t="s">
        <v>1541</v>
      </c>
      <c r="G133" s="1550">
        <v>2</v>
      </c>
      <c r="H133" s="1567"/>
      <c r="I133" s="1551"/>
      <c r="J133" s="1552">
        <f>H133*G133</f>
        <v>0</v>
      </c>
      <c r="K133" s="1552">
        <f>I133*G133</f>
        <v>0</v>
      </c>
      <c r="L133" s="1552">
        <f>K133+J133</f>
        <v>0</v>
      </c>
      <c r="M133" s="1568"/>
      <c r="Q133" s="1565"/>
    </row>
    <row r="134" spans="1:17" ht="16.899999999999999" customHeight="1">
      <c r="A134" s="1500"/>
      <c r="B134" s="1547"/>
      <c r="C134" s="1548"/>
      <c r="D134" s="1549"/>
      <c r="E134" s="1549"/>
      <c r="F134" s="1548"/>
      <c r="G134" s="1550"/>
      <c r="H134" s="1567"/>
      <c r="I134" s="1551"/>
      <c r="J134" s="1552"/>
      <c r="K134" s="1552"/>
      <c r="L134" s="1552"/>
      <c r="M134" s="1568"/>
      <c r="Q134" s="1565"/>
    </row>
    <row r="135" spans="1:17" ht="16.899999999999999" customHeight="1">
      <c r="A135" s="1500"/>
      <c r="B135" s="1547"/>
      <c r="C135" s="1548"/>
      <c r="D135" s="1549"/>
      <c r="E135" s="1549"/>
      <c r="F135" s="1548"/>
      <c r="G135" s="1550"/>
      <c r="H135" s="1567"/>
      <c r="I135" s="1551"/>
      <c r="J135" s="1552"/>
      <c r="K135" s="1552"/>
      <c r="L135" s="1552"/>
      <c r="M135" s="1568"/>
      <c r="Q135" s="1565"/>
    </row>
    <row r="136" spans="1:17" ht="16.899999999999999" customHeight="1">
      <c r="A136" s="1500"/>
      <c r="B136" s="1547" t="s">
        <v>5441</v>
      </c>
      <c r="C136" s="1548"/>
      <c r="D136" s="1549"/>
      <c r="E136" s="1566" t="s">
        <v>5393</v>
      </c>
      <c r="F136" s="1548" t="s">
        <v>62</v>
      </c>
      <c r="G136" s="1550">
        <v>1</v>
      </c>
      <c r="H136" s="1567"/>
      <c r="I136" s="1551"/>
      <c r="J136" s="1552">
        <f>H136*G136</f>
        <v>0</v>
      </c>
      <c r="K136" s="1552">
        <f>I136*G136</f>
        <v>0</v>
      </c>
      <c r="L136" s="1552">
        <f>K136+J136</f>
        <v>0</v>
      </c>
      <c r="M136" s="1568"/>
      <c r="Q136" s="1565"/>
    </row>
    <row r="137" spans="1:17" ht="16.899999999999999" customHeight="1">
      <c r="A137" s="1500"/>
      <c r="B137" s="1547"/>
      <c r="C137" s="1548"/>
      <c r="D137" s="1549"/>
      <c r="E137" s="1549" t="s">
        <v>5382</v>
      </c>
      <c r="F137" s="1548"/>
      <c r="G137" s="1550"/>
      <c r="H137" s="1567"/>
      <c r="I137" s="1551"/>
      <c r="J137" s="1552"/>
      <c r="K137" s="1552"/>
      <c r="L137" s="1552"/>
      <c r="M137" s="1568"/>
      <c r="Q137" s="1565"/>
    </row>
    <row r="138" spans="1:17" ht="16.899999999999999" customHeight="1">
      <c r="A138" s="1500"/>
      <c r="B138" s="1547"/>
      <c r="C138" s="1548"/>
      <c r="D138" s="1549"/>
      <c r="E138" s="1549" t="s">
        <v>5424</v>
      </c>
      <c r="F138" s="1548"/>
      <c r="G138" s="1550"/>
      <c r="H138" s="1567"/>
      <c r="I138" s="1551"/>
      <c r="J138" s="1552"/>
      <c r="K138" s="1552"/>
      <c r="L138" s="1552"/>
      <c r="M138" s="1568"/>
      <c r="Q138" s="1565"/>
    </row>
    <row r="139" spans="1:17" ht="16.899999999999999" customHeight="1">
      <c r="A139" s="1500"/>
      <c r="B139" s="1547"/>
      <c r="C139" s="1548"/>
      <c r="D139" s="1549"/>
      <c r="E139" s="1549" t="s">
        <v>5442</v>
      </c>
      <c r="F139" s="1548"/>
      <c r="G139" s="1550"/>
      <c r="H139" s="1567"/>
      <c r="I139" s="1551"/>
      <c r="J139" s="1552"/>
      <c r="K139" s="1552"/>
      <c r="L139" s="1552"/>
      <c r="M139" s="1568"/>
      <c r="Q139" s="1565"/>
    </row>
    <row r="140" spans="1:17" ht="16.899999999999999" customHeight="1">
      <c r="A140" s="1500"/>
      <c r="B140" s="1547"/>
      <c r="C140" s="1548"/>
      <c r="D140" s="1549"/>
      <c r="E140" s="1549" t="s">
        <v>5443</v>
      </c>
      <c r="F140" s="1548"/>
      <c r="G140" s="1550"/>
      <c r="H140" s="1551"/>
      <c r="I140" s="1551"/>
      <c r="J140" s="1552"/>
      <c r="K140" s="1552"/>
      <c r="L140" s="1552"/>
      <c r="M140" s="1568"/>
      <c r="Q140" s="1565"/>
    </row>
    <row r="141" spans="1:17" ht="16.899999999999999" customHeight="1">
      <c r="A141" s="1500"/>
      <c r="B141" s="1547"/>
      <c r="C141" s="1548"/>
      <c r="D141" s="1549"/>
      <c r="E141" s="1549" t="s">
        <v>5444</v>
      </c>
      <c r="F141" s="1548"/>
      <c r="G141" s="1550"/>
      <c r="H141" s="1551"/>
      <c r="I141" s="1551"/>
      <c r="J141" s="1552"/>
      <c r="K141" s="1552"/>
      <c r="L141" s="1552"/>
      <c r="M141" s="1568"/>
      <c r="Q141" s="1565"/>
    </row>
    <row r="142" spans="1:17" ht="16.899999999999999" customHeight="1">
      <c r="A142" s="1500"/>
      <c r="B142" s="1547"/>
      <c r="C142" s="1548"/>
      <c r="D142" s="1549"/>
      <c r="E142" s="1549" t="s">
        <v>5445</v>
      </c>
      <c r="F142" s="1548"/>
      <c r="G142" s="1550"/>
      <c r="H142" s="1551"/>
      <c r="I142" s="1551"/>
      <c r="J142" s="1552"/>
      <c r="K142" s="1552"/>
      <c r="L142" s="1552"/>
      <c r="M142" s="1568"/>
      <c r="Q142" s="1565"/>
    </row>
    <row r="143" spans="1:17" ht="16.899999999999999" customHeight="1">
      <c r="A143" s="1500"/>
      <c r="B143" s="1547"/>
      <c r="C143" s="1548"/>
      <c r="D143" s="1549"/>
      <c r="E143" s="1549" t="s">
        <v>5446</v>
      </c>
      <c r="F143" s="1548"/>
      <c r="G143" s="1550"/>
      <c r="H143" s="1551"/>
      <c r="I143" s="1551"/>
      <c r="J143" s="1552"/>
      <c r="K143" s="1552"/>
      <c r="L143" s="1552"/>
      <c r="M143" s="1568"/>
      <c r="Q143" s="1565"/>
    </row>
    <row r="144" spans="1:17" ht="16.899999999999999" customHeight="1">
      <c r="A144" s="1500"/>
      <c r="B144" s="1547"/>
      <c r="C144" s="1548"/>
      <c r="D144" s="1549"/>
      <c r="E144" s="1549" t="s">
        <v>5447</v>
      </c>
      <c r="F144" s="1548"/>
      <c r="G144" s="1550"/>
      <c r="H144" s="1551"/>
      <c r="I144" s="1551"/>
      <c r="J144" s="1552"/>
      <c r="K144" s="1552"/>
      <c r="L144" s="1552"/>
      <c r="M144" s="1568"/>
      <c r="Q144" s="1565"/>
    </row>
    <row r="145" spans="1:17" ht="16.899999999999999" customHeight="1">
      <c r="A145" s="1500"/>
      <c r="B145" s="1547"/>
      <c r="C145" s="1548"/>
      <c r="D145" s="1549"/>
      <c r="E145" s="1549" t="s">
        <v>5264</v>
      </c>
      <c r="F145" s="1548"/>
      <c r="G145" s="1550"/>
      <c r="H145" s="1551"/>
      <c r="I145" s="1551"/>
      <c r="J145" s="1552"/>
      <c r="K145" s="1552"/>
      <c r="L145" s="1552"/>
      <c r="M145" s="1568"/>
      <c r="Q145" s="1565"/>
    </row>
    <row r="146" spans="1:17" ht="16.899999999999999" customHeight="1">
      <c r="A146" s="1500"/>
      <c r="B146" s="1547"/>
      <c r="C146" s="1548"/>
      <c r="D146" s="1549"/>
      <c r="E146" s="1549" t="s">
        <v>5448</v>
      </c>
      <c r="F146" s="1548"/>
      <c r="G146" s="1550"/>
      <c r="H146" s="1551"/>
      <c r="I146" s="1551"/>
      <c r="J146" s="1552"/>
      <c r="K146" s="1552"/>
      <c r="L146" s="1552"/>
      <c r="M146" s="1568"/>
      <c r="Q146" s="1565"/>
    </row>
    <row r="147" spans="1:17" ht="16.899999999999999" customHeight="1">
      <c r="A147" s="1500"/>
      <c r="B147" s="1547"/>
      <c r="C147" s="1548"/>
      <c r="D147" s="1549"/>
      <c r="E147" s="1549" t="s">
        <v>5449</v>
      </c>
      <c r="F147" s="1548"/>
      <c r="G147" s="1550"/>
      <c r="H147" s="1551"/>
      <c r="I147" s="1551"/>
      <c r="J147" s="1552"/>
      <c r="K147" s="1552"/>
      <c r="L147" s="1552"/>
      <c r="M147" s="1568"/>
      <c r="Q147" s="1565"/>
    </row>
    <row r="148" spans="1:17" ht="16.899999999999999" customHeight="1">
      <c r="A148" s="1500"/>
      <c r="B148" s="1547"/>
      <c r="C148" s="1548"/>
      <c r="D148" s="1549"/>
      <c r="E148" s="1549"/>
      <c r="F148" s="1548"/>
      <c r="G148" s="1550"/>
      <c r="H148" s="1551"/>
      <c r="I148" s="1551"/>
      <c r="J148" s="1552"/>
      <c r="K148" s="1552"/>
      <c r="L148" s="1552"/>
      <c r="M148" s="1568"/>
      <c r="Q148" s="1565"/>
    </row>
    <row r="149" spans="1:17" ht="16.899999999999999" customHeight="1">
      <c r="A149" s="1500"/>
      <c r="B149" s="1547"/>
      <c r="C149" s="1548"/>
      <c r="D149" s="1549"/>
      <c r="E149" s="1549" t="s">
        <v>2827</v>
      </c>
      <c r="F149" s="1548"/>
      <c r="G149" s="1550"/>
      <c r="H149" s="1551"/>
      <c r="I149" s="1551"/>
      <c r="J149" s="1552"/>
      <c r="K149" s="1552"/>
      <c r="L149" s="1552"/>
      <c r="M149" s="1568"/>
      <c r="Q149" s="1565"/>
    </row>
    <row r="150" spans="1:17" ht="16.899999999999999" customHeight="1">
      <c r="A150" s="1500"/>
      <c r="B150" s="1547"/>
      <c r="C150" s="1548"/>
      <c r="D150" s="1549"/>
      <c r="E150" s="1549" t="s">
        <v>5450</v>
      </c>
      <c r="F150" s="1548"/>
      <c r="G150" s="1550"/>
      <c r="H150" s="1551"/>
      <c r="I150" s="1551"/>
      <c r="J150" s="1552"/>
      <c r="K150" s="1552"/>
      <c r="L150" s="1552"/>
      <c r="M150" s="1568"/>
      <c r="Q150" s="1565"/>
    </row>
    <row r="151" spans="1:17" ht="16.899999999999999" customHeight="1">
      <c r="A151" s="1500"/>
      <c r="B151" s="1547"/>
      <c r="C151" s="1548"/>
      <c r="D151" s="1549"/>
      <c r="E151" s="1549" t="s">
        <v>5435</v>
      </c>
      <c r="F151" s="1548" t="s">
        <v>1541</v>
      </c>
      <c r="G151" s="1550"/>
      <c r="H151" s="1567"/>
      <c r="I151" s="1551"/>
      <c r="J151" s="1552">
        <f>H151*G151</f>
        <v>0</v>
      </c>
      <c r="K151" s="1552">
        <f>I151*G151</f>
        <v>0</v>
      </c>
      <c r="L151" s="1552">
        <f>K151+J151</f>
        <v>0</v>
      </c>
      <c r="M151" s="1568"/>
      <c r="Q151" s="1565"/>
    </row>
    <row r="152" spans="1:17" ht="16.899999999999999" customHeight="1">
      <c r="A152" s="1500"/>
      <c r="B152" s="1547"/>
      <c r="C152" s="1548"/>
      <c r="D152" s="1549"/>
      <c r="E152" s="1549"/>
      <c r="F152" s="1548"/>
      <c r="G152" s="1550"/>
      <c r="H152" s="1551"/>
      <c r="I152" s="1551"/>
      <c r="J152" s="1552"/>
      <c r="K152" s="1552"/>
      <c r="L152" s="1552"/>
      <c r="M152" s="1568"/>
      <c r="Q152" s="1565"/>
    </row>
    <row r="153" spans="1:17" ht="16.899999999999999" customHeight="1">
      <c r="A153" s="1500"/>
      <c r="B153" s="1547"/>
      <c r="C153" s="1548"/>
      <c r="D153" s="1549"/>
      <c r="E153" s="1549"/>
      <c r="F153" s="1548"/>
      <c r="G153" s="1550"/>
      <c r="H153" s="1551"/>
      <c r="I153" s="1551"/>
      <c r="J153" s="1552"/>
      <c r="K153" s="1552"/>
      <c r="L153" s="1552"/>
      <c r="M153" s="1568"/>
      <c r="Q153" s="1565"/>
    </row>
    <row r="154" spans="1:17" ht="16.899999999999999" customHeight="1">
      <c r="A154" s="1500"/>
      <c r="B154" s="1547"/>
      <c r="C154" s="1548"/>
      <c r="D154" s="1549"/>
      <c r="E154" s="1549"/>
      <c r="F154" s="1548"/>
      <c r="G154" s="1550"/>
      <c r="H154" s="1551"/>
      <c r="I154" s="1551"/>
      <c r="J154" s="1552"/>
      <c r="K154" s="1552"/>
      <c r="L154" s="1552"/>
      <c r="M154" s="1568"/>
      <c r="Q154" s="1565"/>
    </row>
    <row r="155" spans="1:17" ht="16.899999999999999" customHeight="1">
      <c r="A155" s="1500"/>
      <c r="B155" s="1547"/>
      <c r="C155" s="1548"/>
      <c r="D155" s="1549"/>
      <c r="E155" s="1549"/>
      <c r="F155" s="1548"/>
      <c r="G155" s="1550"/>
      <c r="H155" s="1551"/>
      <c r="I155" s="1551"/>
      <c r="J155" s="1552"/>
      <c r="K155" s="1552"/>
      <c r="L155" s="1552"/>
      <c r="M155" s="1568"/>
      <c r="Q155" s="1565"/>
    </row>
    <row r="156" spans="1:17" ht="16.899999999999999" customHeight="1">
      <c r="A156" s="1500"/>
      <c r="B156" s="1547"/>
      <c r="C156" s="1548"/>
      <c r="D156" s="1549"/>
      <c r="E156" s="1549"/>
      <c r="F156" s="1548"/>
      <c r="G156" s="1550"/>
      <c r="H156" s="1551"/>
      <c r="I156" s="1551"/>
      <c r="J156" s="1552"/>
      <c r="K156" s="1552"/>
      <c r="L156" s="1552"/>
      <c r="M156" s="1568"/>
      <c r="Q156" s="1565"/>
    </row>
    <row r="157" spans="1:17" ht="16.899999999999999" customHeight="1">
      <c r="A157" s="1500"/>
      <c r="B157" s="1547"/>
      <c r="C157" s="1548"/>
      <c r="D157" s="1549"/>
      <c r="E157" s="1549"/>
      <c r="F157" s="1548"/>
      <c r="G157" s="1550"/>
      <c r="H157" s="1551"/>
      <c r="I157" s="1551"/>
      <c r="J157" s="1552"/>
      <c r="K157" s="1552"/>
      <c r="L157" s="1552"/>
      <c r="M157" s="1568"/>
      <c r="Q157" s="1565"/>
    </row>
    <row r="158" spans="1:17" ht="16.899999999999999" customHeight="1">
      <c r="A158" s="1500"/>
      <c r="B158" s="1547"/>
      <c r="C158" s="1548"/>
      <c r="D158" s="1549"/>
      <c r="E158" s="1549"/>
      <c r="F158" s="1548"/>
      <c r="G158" s="1550"/>
      <c r="H158" s="1551"/>
      <c r="I158" s="1551"/>
      <c r="J158" s="1552"/>
      <c r="K158" s="1552"/>
      <c r="L158" s="1552"/>
      <c r="M158" s="1568"/>
      <c r="Q158" s="1565"/>
    </row>
    <row r="159" spans="1:17" ht="16.899999999999999" customHeight="1">
      <c r="A159" s="1502"/>
      <c r="B159" s="1586"/>
      <c r="C159" s="1546"/>
      <c r="D159" s="1571"/>
      <c r="E159" s="1571"/>
      <c r="F159" s="1546"/>
      <c r="G159" s="1545"/>
      <c r="H159" s="1572"/>
      <c r="I159" s="1572"/>
      <c r="J159" s="1573"/>
      <c r="K159" s="1573"/>
      <c r="L159" s="1573"/>
      <c r="M159" s="1568"/>
      <c r="Q159" s="1565"/>
    </row>
    <row r="160" spans="1:17" ht="16.899999999999999" customHeight="1">
      <c r="A160" s="1500"/>
      <c r="B160" s="1547" t="s">
        <v>5451</v>
      </c>
      <c r="C160" s="1548"/>
      <c r="D160" s="1549"/>
      <c r="E160" s="1566" t="s">
        <v>5393</v>
      </c>
      <c r="F160" s="1548" t="s">
        <v>62</v>
      </c>
      <c r="G160" s="1550">
        <v>1</v>
      </c>
      <c r="H160" s="1567"/>
      <c r="I160" s="1551"/>
      <c r="J160" s="1552">
        <f>H160*G160</f>
        <v>0</v>
      </c>
      <c r="K160" s="1552">
        <f>I160*G160</f>
        <v>0</v>
      </c>
      <c r="L160" s="1552">
        <f>K160+J160</f>
        <v>0</v>
      </c>
      <c r="M160" s="1568"/>
      <c r="Q160" s="1565"/>
    </row>
    <row r="161" spans="1:17" ht="16.899999999999999" customHeight="1">
      <c r="A161" s="1500"/>
      <c r="B161" s="1547"/>
      <c r="C161" s="1548"/>
      <c r="D161" s="1549"/>
      <c r="E161" s="1549" t="s">
        <v>5423</v>
      </c>
      <c r="F161" s="1548"/>
      <c r="G161" s="1550"/>
      <c r="H161" s="1567"/>
      <c r="I161" s="1551"/>
      <c r="J161" s="1552"/>
      <c r="K161" s="1552"/>
      <c r="L161" s="1552"/>
      <c r="M161" s="1568"/>
      <c r="Q161" s="1565"/>
    </row>
    <row r="162" spans="1:17" ht="16.899999999999999" customHeight="1">
      <c r="A162" s="1500"/>
      <c r="B162" s="1547"/>
      <c r="C162" s="1548"/>
      <c r="D162" s="1549"/>
      <c r="E162" s="1549" t="s">
        <v>5424</v>
      </c>
      <c r="F162" s="1548"/>
      <c r="G162" s="1550"/>
      <c r="H162" s="1567"/>
      <c r="I162" s="1551"/>
      <c r="J162" s="1552"/>
      <c r="K162" s="1552"/>
      <c r="L162" s="1552"/>
      <c r="M162" s="1568"/>
      <c r="Q162" s="1565"/>
    </row>
    <row r="163" spans="1:17" ht="16.899999999999999" customHeight="1">
      <c r="A163" s="1500"/>
      <c r="B163" s="1547"/>
      <c r="C163" s="1548"/>
      <c r="D163" s="1549"/>
      <c r="E163" s="1549" t="s">
        <v>5442</v>
      </c>
      <c r="F163" s="1548"/>
      <c r="G163" s="1550"/>
      <c r="H163" s="1567"/>
      <c r="I163" s="1551"/>
      <c r="J163" s="1552"/>
      <c r="K163" s="1552"/>
      <c r="L163" s="1552"/>
      <c r="M163" s="1568"/>
      <c r="Q163" s="1565"/>
    </row>
    <row r="164" spans="1:17" ht="16.899999999999999" customHeight="1">
      <c r="A164" s="1500"/>
      <c r="B164" s="1547"/>
      <c r="C164" s="1548"/>
      <c r="D164" s="1549"/>
      <c r="E164" s="1549" t="s">
        <v>5452</v>
      </c>
      <c r="F164" s="1548"/>
      <c r="G164" s="1550"/>
      <c r="H164" s="1551"/>
      <c r="I164" s="1551"/>
      <c r="J164" s="1552"/>
      <c r="K164" s="1552"/>
      <c r="L164" s="1552"/>
      <c r="M164" s="1568"/>
      <c r="Q164" s="1565"/>
    </row>
    <row r="165" spans="1:17" ht="16.899999999999999" customHeight="1">
      <c r="A165" s="1500"/>
      <c r="B165" s="1547"/>
      <c r="C165" s="1548"/>
      <c r="D165" s="1549"/>
      <c r="E165" s="1549" t="s">
        <v>5453</v>
      </c>
      <c r="F165" s="1548"/>
      <c r="G165" s="1550"/>
      <c r="H165" s="1551"/>
      <c r="I165" s="1551"/>
      <c r="J165" s="1552"/>
      <c r="K165" s="1552"/>
      <c r="L165" s="1552"/>
      <c r="M165" s="1568"/>
      <c r="Q165" s="1565"/>
    </row>
    <row r="166" spans="1:17" ht="16.899999999999999" customHeight="1">
      <c r="A166" s="1500"/>
      <c r="B166" s="1547"/>
      <c r="C166" s="1548"/>
      <c r="D166" s="1549"/>
      <c r="E166" s="1549" t="s">
        <v>5454</v>
      </c>
      <c r="F166" s="1548"/>
      <c r="G166" s="1550"/>
      <c r="H166" s="1551"/>
      <c r="I166" s="1551"/>
      <c r="J166" s="1552"/>
      <c r="K166" s="1552"/>
      <c r="L166" s="1552"/>
      <c r="M166" s="1568"/>
      <c r="Q166" s="1565"/>
    </row>
    <row r="167" spans="1:17" ht="16.899999999999999" customHeight="1">
      <c r="A167" s="1500"/>
      <c r="B167" s="1547"/>
      <c r="C167" s="1548"/>
      <c r="D167" s="1549"/>
      <c r="E167" s="1549" t="s">
        <v>5455</v>
      </c>
      <c r="F167" s="1548"/>
      <c r="G167" s="1550"/>
      <c r="H167" s="1551"/>
      <c r="I167" s="1551"/>
      <c r="J167" s="1552"/>
      <c r="K167" s="1552"/>
      <c r="L167" s="1552"/>
      <c r="M167" s="1568"/>
      <c r="Q167" s="1565"/>
    </row>
    <row r="168" spans="1:17" ht="16.899999999999999" customHeight="1">
      <c r="A168" s="1500"/>
      <c r="B168" s="1547"/>
      <c r="C168" s="1548"/>
      <c r="D168" s="1549"/>
      <c r="E168" s="1549" t="s">
        <v>5447</v>
      </c>
      <c r="F168" s="1548"/>
      <c r="G168" s="1550"/>
      <c r="H168" s="1551"/>
      <c r="I168" s="1551"/>
      <c r="J168" s="1552"/>
      <c r="K168" s="1552"/>
      <c r="L168" s="1552"/>
      <c r="M168" s="1568"/>
      <c r="Q168" s="1565"/>
    </row>
    <row r="169" spans="1:17" ht="16.899999999999999" customHeight="1">
      <c r="A169" s="1500"/>
      <c r="B169" s="1547"/>
      <c r="C169" s="1548"/>
      <c r="D169" s="1549"/>
      <c r="E169" s="1549" t="s">
        <v>5352</v>
      </c>
      <c r="F169" s="1548"/>
      <c r="G169" s="1550"/>
      <c r="H169" s="1551"/>
      <c r="I169" s="1551"/>
      <c r="J169" s="1552"/>
      <c r="K169" s="1552"/>
      <c r="L169" s="1552"/>
      <c r="M169" s="1568"/>
      <c r="Q169" s="1565"/>
    </row>
    <row r="170" spans="1:17" ht="16.899999999999999" customHeight="1">
      <c r="A170" s="1500"/>
      <c r="B170" s="1547"/>
      <c r="C170" s="1548"/>
      <c r="D170" s="1549"/>
      <c r="E170" s="1549" t="s">
        <v>5456</v>
      </c>
      <c r="F170" s="1548"/>
      <c r="G170" s="1550"/>
      <c r="H170" s="1551"/>
      <c r="I170" s="1551"/>
      <c r="J170" s="1552"/>
      <c r="K170" s="1552"/>
      <c r="L170" s="1552"/>
      <c r="M170" s="1568"/>
      <c r="Q170" s="1565"/>
    </row>
    <row r="171" spans="1:17" ht="16.899999999999999" customHeight="1">
      <c r="A171" s="1500"/>
      <c r="B171" s="1547"/>
      <c r="C171" s="1548"/>
      <c r="D171" s="1549"/>
      <c r="E171" s="1549" t="s">
        <v>5449</v>
      </c>
      <c r="F171" s="1548"/>
      <c r="G171" s="1550"/>
      <c r="H171" s="1551"/>
      <c r="I171" s="1551"/>
      <c r="J171" s="1552"/>
      <c r="K171" s="1552"/>
      <c r="L171" s="1552"/>
      <c r="M171" s="1568"/>
      <c r="Q171" s="1565"/>
    </row>
    <row r="172" spans="1:17" ht="16.899999999999999" customHeight="1">
      <c r="A172" s="1500"/>
      <c r="B172" s="1547"/>
      <c r="C172" s="1548"/>
      <c r="D172" s="1549"/>
      <c r="E172" s="1549"/>
      <c r="F172" s="1548"/>
      <c r="G172" s="1550"/>
      <c r="H172" s="1551"/>
      <c r="I172" s="1551"/>
      <c r="J172" s="1552"/>
      <c r="K172" s="1552"/>
      <c r="L172" s="1552"/>
      <c r="M172" s="1568"/>
      <c r="Q172" s="1565"/>
    </row>
    <row r="173" spans="1:17" ht="16.899999999999999" customHeight="1">
      <c r="A173" s="1500"/>
      <c r="B173" s="1547"/>
      <c r="C173" s="1548"/>
      <c r="D173" s="1549"/>
      <c r="E173" s="1549" t="s">
        <v>2827</v>
      </c>
      <c r="F173" s="1548"/>
      <c r="G173" s="1550"/>
      <c r="H173" s="1551"/>
      <c r="I173" s="1551"/>
      <c r="J173" s="1552"/>
      <c r="K173" s="1552"/>
      <c r="L173" s="1552"/>
      <c r="M173" s="1568"/>
      <c r="Q173" s="1565"/>
    </row>
    <row r="174" spans="1:17" ht="16.899999999999999" customHeight="1">
      <c r="A174" s="1500"/>
      <c r="B174" s="1547"/>
      <c r="C174" s="1548"/>
      <c r="D174" s="1549"/>
      <c r="E174" s="1549" t="s">
        <v>5450</v>
      </c>
      <c r="F174" s="1548"/>
      <c r="G174" s="1550"/>
      <c r="H174" s="1551"/>
      <c r="I174" s="1551"/>
      <c r="J174" s="1552"/>
      <c r="K174" s="1552"/>
      <c r="L174" s="1552"/>
      <c r="M174" s="1568"/>
      <c r="Q174" s="1565"/>
    </row>
    <row r="175" spans="1:17" ht="16.899999999999999" customHeight="1">
      <c r="A175" s="1500"/>
      <c r="B175" s="1547"/>
      <c r="C175" s="1548"/>
      <c r="D175" s="1549"/>
      <c r="E175" s="1549" t="s">
        <v>5457</v>
      </c>
      <c r="F175" s="1548"/>
      <c r="G175" s="1550"/>
      <c r="H175" s="1551"/>
      <c r="I175" s="1551"/>
      <c r="J175" s="1552"/>
      <c r="K175" s="1552"/>
      <c r="L175" s="1552"/>
      <c r="M175" s="1568"/>
      <c r="Q175" s="1565"/>
    </row>
    <row r="176" spans="1:17" ht="16.899999999999999" customHeight="1">
      <c r="A176" s="1500"/>
      <c r="B176" s="1547"/>
      <c r="C176" s="1548"/>
      <c r="D176" s="1549"/>
      <c r="E176" s="1549" t="s">
        <v>5435</v>
      </c>
      <c r="F176" s="1548" t="s">
        <v>1541</v>
      </c>
      <c r="G176" s="1550">
        <v>1</v>
      </c>
      <c r="H176" s="1567"/>
      <c r="I176" s="1551"/>
      <c r="J176" s="1552">
        <f>H176*G176</f>
        <v>0</v>
      </c>
      <c r="K176" s="1552">
        <f>I176*G176</f>
        <v>0</v>
      </c>
      <c r="L176" s="1552">
        <f>K176+J176</f>
        <v>0</v>
      </c>
      <c r="M176" s="1568"/>
      <c r="Q176" s="1565"/>
    </row>
    <row r="177" spans="1:17" ht="16.899999999999999" customHeight="1">
      <c r="A177" s="1500"/>
      <c r="B177" s="1547"/>
      <c r="C177" s="1548"/>
      <c r="D177" s="1549"/>
      <c r="E177" s="1549"/>
      <c r="F177" s="1548"/>
      <c r="G177" s="1550"/>
      <c r="H177" s="1567"/>
      <c r="I177" s="1551"/>
      <c r="J177" s="1552"/>
      <c r="K177" s="1552"/>
      <c r="L177" s="1552"/>
      <c r="M177" s="1568"/>
      <c r="Q177" s="1565"/>
    </row>
    <row r="178" spans="1:17" ht="16.899999999999999" customHeight="1">
      <c r="A178" s="1500"/>
      <c r="B178" s="1547" t="s">
        <v>5458</v>
      </c>
      <c r="C178" s="1548"/>
      <c r="D178" s="1549"/>
      <c r="E178" s="1566" t="s">
        <v>5393</v>
      </c>
      <c r="F178" s="1548" t="s">
        <v>62</v>
      </c>
      <c r="G178" s="1550">
        <v>1</v>
      </c>
      <c r="H178" s="1567"/>
      <c r="I178" s="1551"/>
      <c r="J178" s="1552">
        <f>H178*G178</f>
        <v>0</v>
      </c>
      <c r="K178" s="1552">
        <f>I178*G178</f>
        <v>0</v>
      </c>
      <c r="L178" s="1552">
        <f>K178+J178</f>
        <v>0</v>
      </c>
      <c r="M178" s="1568"/>
      <c r="Q178" s="1565"/>
    </row>
    <row r="179" spans="1:17" ht="16.899999999999999" customHeight="1">
      <c r="A179" s="1500"/>
      <c r="B179" s="1547"/>
      <c r="C179" s="1548"/>
      <c r="D179" s="1549"/>
      <c r="E179" s="1549" t="s">
        <v>5459</v>
      </c>
      <c r="F179" s="1548"/>
      <c r="G179" s="1550"/>
      <c r="H179" s="1567"/>
      <c r="I179" s="1551"/>
      <c r="J179" s="1552"/>
      <c r="K179" s="1552"/>
      <c r="L179" s="1552"/>
      <c r="M179" s="1568"/>
      <c r="Q179" s="1565"/>
    </row>
    <row r="180" spans="1:17" ht="16.899999999999999" customHeight="1">
      <c r="A180" s="1500"/>
      <c r="B180" s="1547"/>
      <c r="C180" s="1548"/>
      <c r="D180" s="1549"/>
      <c r="E180" s="1549" t="s">
        <v>5424</v>
      </c>
      <c r="F180" s="1548"/>
      <c r="G180" s="1550"/>
      <c r="H180" s="1567"/>
      <c r="I180" s="1551"/>
      <c r="J180" s="1552"/>
      <c r="K180" s="1552"/>
      <c r="L180" s="1552"/>
      <c r="M180" s="1568"/>
      <c r="Q180" s="1565"/>
    </row>
    <row r="181" spans="1:17" ht="16.899999999999999" customHeight="1">
      <c r="A181" s="1500"/>
      <c r="B181" s="1547"/>
      <c r="C181" s="1548"/>
      <c r="D181" s="1549"/>
      <c r="E181" s="1549" t="s">
        <v>5442</v>
      </c>
      <c r="F181" s="1548"/>
      <c r="G181" s="1550"/>
      <c r="H181" s="1567"/>
      <c r="I181" s="1551"/>
      <c r="J181" s="1552"/>
      <c r="K181" s="1552"/>
      <c r="L181" s="1552"/>
      <c r="M181" s="1568"/>
      <c r="Q181" s="1565"/>
    </row>
    <row r="182" spans="1:17" ht="16.899999999999999" customHeight="1">
      <c r="A182" s="1500"/>
      <c r="B182" s="1547"/>
      <c r="C182" s="1548"/>
      <c r="D182" s="1549"/>
      <c r="E182" s="1549" t="s">
        <v>5443</v>
      </c>
      <c r="F182" s="1548"/>
      <c r="G182" s="1550"/>
      <c r="H182" s="1551"/>
      <c r="I182" s="1551"/>
      <c r="J182" s="1552"/>
      <c r="K182" s="1552"/>
      <c r="L182" s="1552"/>
      <c r="M182" s="1568"/>
      <c r="Q182" s="1565"/>
    </row>
    <row r="183" spans="1:17" ht="16.899999999999999" customHeight="1">
      <c r="A183" s="1500"/>
      <c r="B183" s="1547"/>
      <c r="C183" s="1548"/>
      <c r="D183" s="1549"/>
      <c r="E183" s="1549" t="s">
        <v>5444</v>
      </c>
      <c r="F183" s="1548"/>
      <c r="G183" s="1550"/>
      <c r="H183" s="1551"/>
      <c r="I183" s="1551"/>
      <c r="J183" s="1552"/>
      <c r="K183" s="1552"/>
      <c r="L183" s="1552"/>
      <c r="M183" s="1568"/>
      <c r="Q183" s="1565"/>
    </row>
    <row r="184" spans="1:17" ht="16.899999999999999" customHeight="1">
      <c r="A184" s="1500"/>
      <c r="B184" s="1547"/>
      <c r="C184" s="1548"/>
      <c r="D184" s="1549"/>
      <c r="E184" s="1549" t="s">
        <v>5445</v>
      </c>
      <c r="F184" s="1548"/>
      <c r="G184" s="1550"/>
      <c r="H184" s="1551"/>
      <c r="I184" s="1551"/>
      <c r="J184" s="1552"/>
      <c r="K184" s="1552"/>
      <c r="L184" s="1552"/>
      <c r="M184" s="1568"/>
      <c r="Q184" s="1565"/>
    </row>
    <row r="185" spans="1:17" ht="16.899999999999999" customHeight="1">
      <c r="A185" s="1500"/>
      <c r="B185" s="1547"/>
      <c r="C185" s="1548"/>
      <c r="D185" s="1549"/>
      <c r="E185" s="1549" t="s">
        <v>5446</v>
      </c>
      <c r="F185" s="1548"/>
      <c r="G185" s="1550"/>
      <c r="H185" s="1551"/>
      <c r="I185" s="1551"/>
      <c r="J185" s="1552"/>
      <c r="K185" s="1552"/>
      <c r="L185" s="1552"/>
      <c r="M185" s="1568"/>
      <c r="Q185" s="1565"/>
    </row>
    <row r="186" spans="1:17" ht="16.899999999999999" customHeight="1">
      <c r="A186" s="1500"/>
      <c r="B186" s="1547"/>
      <c r="C186" s="1548"/>
      <c r="D186" s="1549"/>
      <c r="E186" s="1549" t="s">
        <v>5447</v>
      </c>
      <c r="F186" s="1548"/>
      <c r="G186" s="1550"/>
      <c r="H186" s="1551"/>
      <c r="I186" s="1551"/>
      <c r="J186" s="1552"/>
      <c r="K186" s="1552"/>
      <c r="L186" s="1552"/>
      <c r="M186" s="1568"/>
      <c r="Q186" s="1565"/>
    </row>
    <row r="187" spans="1:17" ht="16.899999999999999" customHeight="1">
      <c r="A187" s="1500"/>
      <c r="B187" s="1547"/>
      <c r="C187" s="1548"/>
      <c r="D187" s="1549"/>
      <c r="E187" s="1549" t="s">
        <v>5264</v>
      </c>
      <c r="F187" s="1548"/>
      <c r="G187" s="1550"/>
      <c r="H187" s="1551"/>
      <c r="I187" s="1551"/>
      <c r="J187" s="1552"/>
      <c r="K187" s="1552"/>
      <c r="L187" s="1552"/>
      <c r="M187" s="1568"/>
      <c r="Q187" s="1565"/>
    </row>
    <row r="188" spans="1:17" ht="16.899999999999999" customHeight="1">
      <c r="A188" s="1500"/>
      <c r="B188" s="1547"/>
      <c r="C188" s="1548"/>
      <c r="D188" s="1549"/>
      <c r="E188" s="1549" t="s">
        <v>5448</v>
      </c>
      <c r="F188" s="1548"/>
      <c r="G188" s="1550"/>
      <c r="H188" s="1551"/>
      <c r="I188" s="1551"/>
      <c r="J188" s="1552"/>
      <c r="K188" s="1552"/>
      <c r="L188" s="1552"/>
      <c r="M188" s="1568"/>
      <c r="Q188" s="1565"/>
    </row>
    <row r="189" spans="1:17" ht="16.899999999999999" customHeight="1">
      <c r="A189" s="1500"/>
      <c r="B189" s="1547"/>
      <c r="C189" s="1548"/>
      <c r="D189" s="1549"/>
      <c r="E189" s="1549" t="s">
        <v>5449</v>
      </c>
      <c r="F189" s="1548"/>
      <c r="G189" s="1550"/>
      <c r="H189" s="1551"/>
      <c r="I189" s="1551"/>
      <c r="J189" s="1552"/>
      <c r="K189" s="1552"/>
      <c r="L189" s="1552"/>
      <c r="M189" s="1568"/>
      <c r="Q189" s="1565"/>
    </row>
    <row r="190" spans="1:17" ht="16.899999999999999" customHeight="1">
      <c r="A190" s="1500"/>
      <c r="B190" s="1547"/>
      <c r="C190" s="1548"/>
      <c r="D190" s="1549"/>
      <c r="E190" s="1549"/>
      <c r="F190" s="1548"/>
      <c r="G190" s="1550"/>
      <c r="H190" s="1551"/>
      <c r="I190" s="1551"/>
      <c r="J190" s="1552"/>
      <c r="K190" s="1552"/>
      <c r="L190" s="1552"/>
      <c r="M190" s="1568"/>
      <c r="Q190" s="1565"/>
    </row>
    <row r="191" spans="1:17" ht="16.899999999999999" customHeight="1">
      <c r="A191" s="1500"/>
      <c r="B191" s="1547"/>
      <c r="C191" s="1548"/>
      <c r="D191" s="1549"/>
      <c r="E191" s="1549" t="s">
        <v>2827</v>
      </c>
      <c r="F191" s="1548"/>
      <c r="G191" s="1550"/>
      <c r="H191" s="1551"/>
      <c r="I191" s="1551"/>
      <c r="J191" s="1552"/>
      <c r="K191" s="1552"/>
      <c r="L191" s="1552"/>
      <c r="M191" s="1568"/>
      <c r="Q191" s="1565"/>
    </row>
    <row r="192" spans="1:17" ht="16.899999999999999" customHeight="1">
      <c r="A192" s="1500"/>
      <c r="B192" s="1547"/>
      <c r="C192" s="1548"/>
      <c r="D192" s="1549"/>
      <c r="E192" s="1549" t="s">
        <v>5450</v>
      </c>
      <c r="F192" s="1548"/>
      <c r="G192" s="1550"/>
      <c r="H192" s="1551"/>
      <c r="I192" s="1551"/>
      <c r="J192" s="1552"/>
      <c r="K192" s="1552"/>
      <c r="L192" s="1552"/>
      <c r="M192" s="1568"/>
      <c r="Q192" s="1565"/>
    </row>
    <row r="193" spans="1:17" ht="16.899999999999999" customHeight="1">
      <c r="A193" s="1500"/>
      <c r="B193" s="1547"/>
      <c r="C193" s="1548"/>
      <c r="D193" s="1549"/>
      <c r="E193" s="1549" t="s">
        <v>5435</v>
      </c>
      <c r="F193" s="1548" t="s">
        <v>1541</v>
      </c>
      <c r="G193" s="1550"/>
      <c r="H193" s="1567"/>
      <c r="I193" s="1551"/>
      <c r="J193" s="1552">
        <f>H193*G193</f>
        <v>0</v>
      </c>
      <c r="K193" s="1552">
        <f>I193*G193</f>
        <v>0</v>
      </c>
      <c r="L193" s="1552">
        <f>K193+J193</f>
        <v>0</v>
      </c>
      <c r="M193" s="1568"/>
      <c r="Q193" s="1565"/>
    </row>
    <row r="194" spans="1:17" ht="16.899999999999999" customHeight="1">
      <c r="A194" s="1500"/>
      <c r="B194" s="1547"/>
      <c r="C194" s="1548"/>
      <c r="D194" s="1549"/>
      <c r="E194" s="1549"/>
      <c r="F194" s="1548"/>
      <c r="G194" s="1550"/>
      <c r="H194" s="1567"/>
      <c r="I194" s="1551"/>
      <c r="J194" s="1552"/>
      <c r="K194" s="1552"/>
      <c r="L194" s="1552"/>
      <c r="M194" s="1568"/>
      <c r="Q194" s="1565"/>
    </row>
    <row r="195" spans="1:17" ht="16.899999999999999" customHeight="1">
      <c r="A195" s="1500"/>
      <c r="B195" s="1547" t="s">
        <v>5460</v>
      </c>
      <c r="C195" s="1548"/>
      <c r="D195" s="1549"/>
      <c r="E195" s="1566" t="s">
        <v>5393</v>
      </c>
      <c r="F195" s="1548" t="s">
        <v>62</v>
      </c>
      <c r="G195" s="1550">
        <v>2</v>
      </c>
      <c r="H195" s="1567"/>
      <c r="I195" s="1551"/>
      <c r="J195" s="1552">
        <f>H195*G195</f>
        <v>0</v>
      </c>
      <c r="K195" s="1552">
        <f>I195*G195</f>
        <v>0</v>
      </c>
      <c r="L195" s="1552">
        <f>K195+J195</f>
        <v>0</v>
      </c>
      <c r="M195" s="1568"/>
      <c r="Q195" s="1565"/>
    </row>
    <row r="196" spans="1:17" ht="16.899999999999999" customHeight="1">
      <c r="A196" s="1500"/>
      <c r="B196" s="1547" t="s">
        <v>5461</v>
      </c>
      <c r="C196" s="1548"/>
      <c r="D196" s="1549"/>
      <c r="E196" s="1549" t="s">
        <v>5423</v>
      </c>
      <c r="F196" s="1548"/>
      <c r="G196" s="1550"/>
      <c r="H196" s="1567"/>
      <c r="I196" s="1551"/>
      <c r="J196" s="1552"/>
      <c r="K196" s="1552"/>
      <c r="L196" s="1552"/>
      <c r="M196" s="1568"/>
      <c r="Q196" s="1565"/>
    </row>
    <row r="197" spans="1:17" ht="16.899999999999999" customHeight="1">
      <c r="A197" s="1500"/>
      <c r="B197" s="1547"/>
      <c r="C197" s="1548"/>
      <c r="D197" s="1549"/>
      <c r="E197" s="1549" t="s">
        <v>5462</v>
      </c>
      <c r="F197" s="1548"/>
      <c r="G197" s="1550"/>
      <c r="H197" s="1567"/>
      <c r="I197" s="1551"/>
      <c r="J197" s="1552"/>
      <c r="K197" s="1552"/>
      <c r="L197" s="1552"/>
      <c r="M197" s="1568"/>
      <c r="Q197" s="1565"/>
    </row>
    <row r="198" spans="1:17" ht="16.899999999999999" customHeight="1">
      <c r="A198" s="1500"/>
      <c r="B198" s="1547"/>
      <c r="C198" s="1548"/>
      <c r="D198" s="1549"/>
      <c r="E198" s="1549" t="s">
        <v>5463</v>
      </c>
      <c r="F198" s="1548"/>
      <c r="G198" s="1550"/>
      <c r="H198" s="1567"/>
      <c r="I198" s="1551"/>
      <c r="J198" s="1552"/>
      <c r="K198" s="1552"/>
      <c r="L198" s="1552"/>
      <c r="M198" s="1568"/>
      <c r="Q198" s="1565"/>
    </row>
    <row r="199" spans="1:17" ht="16.899999999999999" customHeight="1">
      <c r="A199" s="1500"/>
      <c r="B199" s="1547"/>
      <c r="C199" s="1548"/>
      <c r="D199" s="1549"/>
      <c r="E199" s="1549" t="s">
        <v>5464</v>
      </c>
      <c r="F199" s="1548"/>
      <c r="G199" s="1550"/>
      <c r="H199" s="1551"/>
      <c r="I199" s="1551"/>
      <c r="J199" s="1552"/>
      <c r="K199" s="1552"/>
      <c r="L199" s="1552"/>
      <c r="M199" s="1568"/>
      <c r="Q199" s="1565"/>
    </row>
    <row r="200" spans="1:17" ht="16.899999999999999" customHeight="1">
      <c r="A200" s="1500"/>
      <c r="B200" s="1547"/>
      <c r="C200" s="1548"/>
      <c r="D200" s="1549"/>
      <c r="E200" s="1549" t="s">
        <v>5465</v>
      </c>
      <c r="F200" s="1548"/>
      <c r="G200" s="1550"/>
      <c r="H200" s="1551"/>
      <c r="I200" s="1551"/>
      <c r="J200" s="1552"/>
      <c r="K200" s="1552"/>
      <c r="L200" s="1552"/>
      <c r="M200" s="1568"/>
      <c r="Q200" s="1565"/>
    </row>
    <row r="201" spans="1:17" ht="16.899999999999999" customHeight="1">
      <c r="A201" s="1500"/>
      <c r="B201" s="1547"/>
      <c r="C201" s="1548"/>
      <c r="D201" s="1549"/>
      <c r="E201" s="1549" t="s">
        <v>5466</v>
      </c>
      <c r="F201" s="1548"/>
      <c r="G201" s="1550"/>
      <c r="H201" s="1551"/>
      <c r="I201" s="1551"/>
      <c r="J201" s="1552"/>
      <c r="K201" s="1552"/>
      <c r="L201" s="1552"/>
      <c r="M201" s="1568"/>
      <c r="Q201" s="1565"/>
    </row>
    <row r="202" spans="1:17" ht="16.899999999999999" customHeight="1">
      <c r="A202" s="1500"/>
      <c r="B202" s="1547"/>
      <c r="C202" s="1548"/>
      <c r="D202" s="1549"/>
      <c r="E202" s="1549" t="s">
        <v>5467</v>
      </c>
      <c r="F202" s="1548"/>
      <c r="G202" s="1550"/>
      <c r="H202" s="1551"/>
      <c r="I202" s="1551"/>
      <c r="J202" s="1552"/>
      <c r="K202" s="1552"/>
      <c r="L202" s="1552"/>
      <c r="M202" s="1568"/>
      <c r="Q202" s="1565"/>
    </row>
    <row r="203" spans="1:17" ht="16.899999999999999" customHeight="1">
      <c r="A203" s="1500"/>
      <c r="B203" s="1547"/>
      <c r="C203" s="1548"/>
      <c r="D203" s="1549"/>
      <c r="E203" s="1549" t="s">
        <v>5468</v>
      </c>
      <c r="F203" s="1548"/>
      <c r="G203" s="1550"/>
      <c r="H203" s="1551"/>
      <c r="I203" s="1551"/>
      <c r="J203" s="1552"/>
      <c r="K203" s="1552"/>
      <c r="L203" s="1552"/>
      <c r="M203" s="1568"/>
      <c r="Q203" s="1565"/>
    </row>
    <row r="204" spans="1:17" ht="16.899999999999999" customHeight="1">
      <c r="A204" s="1500"/>
      <c r="B204" s="1547"/>
      <c r="C204" s="1548"/>
      <c r="D204" s="1549"/>
      <c r="E204" s="1549" t="s">
        <v>5352</v>
      </c>
      <c r="F204" s="1548"/>
      <c r="G204" s="1550"/>
      <c r="H204" s="1551"/>
      <c r="I204" s="1551"/>
      <c r="J204" s="1552"/>
      <c r="K204" s="1552"/>
      <c r="L204" s="1552"/>
      <c r="M204" s="1568"/>
      <c r="Q204" s="1565"/>
    </row>
    <row r="205" spans="1:17" ht="16.899999999999999" customHeight="1">
      <c r="A205" s="1500"/>
      <c r="B205" s="1547"/>
      <c r="C205" s="1548"/>
      <c r="D205" s="1549"/>
      <c r="E205" s="1549" t="s">
        <v>5469</v>
      </c>
      <c r="F205" s="1548"/>
      <c r="G205" s="1550"/>
      <c r="H205" s="1551"/>
      <c r="I205" s="1551"/>
      <c r="J205" s="1552"/>
      <c r="K205" s="1552"/>
      <c r="L205" s="1552"/>
      <c r="M205" s="1568"/>
      <c r="Q205" s="1565"/>
    </row>
    <row r="206" spans="1:17" ht="16.899999999999999" customHeight="1">
      <c r="A206" s="1500"/>
      <c r="B206" s="1547"/>
      <c r="C206" s="1548"/>
      <c r="D206" s="1549"/>
      <c r="E206" s="1549" t="s">
        <v>5470</v>
      </c>
      <c r="F206" s="1548"/>
      <c r="G206" s="1550"/>
      <c r="H206" s="1551"/>
      <c r="I206" s="1551"/>
      <c r="J206" s="1552"/>
      <c r="K206" s="1552"/>
      <c r="L206" s="1552"/>
      <c r="M206" s="1568"/>
      <c r="Q206" s="1565"/>
    </row>
    <row r="207" spans="1:17" ht="16.899999999999999" customHeight="1">
      <c r="A207" s="1500"/>
      <c r="B207" s="1547"/>
      <c r="C207" s="1548"/>
      <c r="D207" s="1549"/>
      <c r="E207" s="1549"/>
      <c r="F207" s="1548"/>
      <c r="G207" s="1550"/>
      <c r="H207" s="1551"/>
      <c r="I207" s="1551"/>
      <c r="J207" s="1552"/>
      <c r="K207" s="1552"/>
      <c r="L207" s="1552"/>
      <c r="M207" s="1568"/>
      <c r="Q207" s="1565"/>
    </row>
    <row r="208" spans="1:17" ht="16.899999999999999" customHeight="1">
      <c r="A208" s="1500"/>
      <c r="B208" s="1547"/>
      <c r="C208" s="1548"/>
      <c r="D208" s="1549"/>
      <c r="E208" s="1549" t="s">
        <v>2827</v>
      </c>
      <c r="F208" s="1548"/>
      <c r="G208" s="1550"/>
      <c r="H208" s="1551"/>
      <c r="I208" s="1551"/>
      <c r="J208" s="1552"/>
      <c r="K208" s="1552"/>
      <c r="L208" s="1552"/>
      <c r="M208" s="1568"/>
      <c r="Q208" s="1565"/>
    </row>
    <row r="209" spans="1:17" ht="16.899999999999999" customHeight="1">
      <c r="A209" s="1500"/>
      <c r="B209" s="1547"/>
      <c r="C209" s="1548"/>
      <c r="D209" s="1549"/>
      <c r="E209" s="1549" t="s">
        <v>5457</v>
      </c>
      <c r="F209" s="1548"/>
      <c r="G209" s="1550"/>
      <c r="H209" s="1551"/>
      <c r="I209" s="1551"/>
      <c r="J209" s="1552"/>
      <c r="K209" s="1552"/>
      <c r="L209" s="1552"/>
      <c r="M209" s="1568"/>
      <c r="Q209" s="1565"/>
    </row>
    <row r="210" spans="1:17" ht="16.899999999999999" customHeight="1">
      <c r="A210" s="1502"/>
      <c r="B210" s="1586"/>
      <c r="C210" s="1546"/>
      <c r="D210" s="1571"/>
      <c r="E210" s="1571" t="s">
        <v>5471</v>
      </c>
      <c r="F210" s="1546" t="s">
        <v>1541</v>
      </c>
      <c r="G210" s="1545">
        <v>2</v>
      </c>
      <c r="H210" s="1580"/>
      <c r="I210" s="1572"/>
      <c r="J210" s="1573">
        <f>H210*G210</f>
        <v>0</v>
      </c>
      <c r="K210" s="1573">
        <f>I210*G210</f>
        <v>0</v>
      </c>
      <c r="L210" s="1573">
        <f>K210+J210</f>
        <v>0</v>
      </c>
      <c r="M210" s="1568"/>
      <c r="Q210" s="1565"/>
    </row>
    <row r="211" spans="1:17" ht="16.899999999999999" customHeight="1">
      <c r="A211" s="1500"/>
      <c r="B211" s="1547"/>
      <c r="C211" s="1548"/>
      <c r="D211" s="1549"/>
      <c r="E211" s="1549"/>
      <c r="F211" s="1548"/>
      <c r="G211" s="1550"/>
      <c r="H211" s="1567"/>
      <c r="I211" s="1551"/>
      <c r="J211" s="1552"/>
      <c r="K211" s="1552"/>
      <c r="L211" s="1552"/>
      <c r="M211" s="1568"/>
      <c r="Q211" s="1565"/>
    </row>
    <row r="212" spans="1:17" ht="16.899999999999999" customHeight="1">
      <c r="A212" s="1500"/>
      <c r="B212" s="1547"/>
      <c r="C212" s="1548"/>
      <c r="D212" s="1549"/>
      <c r="E212" s="1549"/>
      <c r="F212" s="1548"/>
      <c r="G212" s="1550"/>
      <c r="H212" s="1567"/>
      <c r="I212" s="1551"/>
      <c r="J212" s="1552"/>
      <c r="K212" s="1552"/>
      <c r="L212" s="1552"/>
      <c r="M212" s="1568"/>
      <c r="Q212" s="1565"/>
    </row>
    <row r="213" spans="1:17" ht="16.899999999999999" customHeight="1">
      <c r="A213" s="1500"/>
      <c r="B213" s="1547"/>
      <c r="C213" s="1548"/>
      <c r="D213" s="1549"/>
      <c r="E213" s="1549"/>
      <c r="F213" s="1548"/>
      <c r="G213" s="1550"/>
      <c r="H213" s="1567"/>
      <c r="I213" s="1551"/>
      <c r="J213" s="1552"/>
      <c r="K213" s="1552"/>
      <c r="L213" s="1552"/>
      <c r="M213" s="1568"/>
      <c r="Q213" s="1565"/>
    </row>
    <row r="214" spans="1:17" ht="16.899999999999999" customHeight="1">
      <c r="A214" s="1500"/>
      <c r="B214" s="1547" t="s">
        <v>5472</v>
      </c>
      <c r="C214" s="1548"/>
      <c r="D214" s="1549"/>
      <c r="E214" s="1566" t="s">
        <v>5473</v>
      </c>
      <c r="F214" s="1548" t="s">
        <v>62</v>
      </c>
      <c r="G214" s="1550">
        <v>2</v>
      </c>
      <c r="H214" s="1567"/>
      <c r="I214" s="1551"/>
      <c r="J214" s="1552">
        <f>H214*G214</f>
        <v>0</v>
      </c>
      <c r="K214" s="1552">
        <f>I214*G214</f>
        <v>0</v>
      </c>
      <c r="L214" s="1552">
        <f>K214+J214</f>
        <v>0</v>
      </c>
      <c r="M214" s="1568"/>
      <c r="Q214" s="1565"/>
    </row>
    <row r="215" spans="1:17" ht="16.899999999999999" customHeight="1">
      <c r="A215" s="1500"/>
      <c r="B215" s="1547" t="s">
        <v>5474</v>
      </c>
      <c r="C215" s="1548"/>
      <c r="D215" s="1549"/>
      <c r="E215" s="1549" t="s">
        <v>5475</v>
      </c>
      <c r="F215" s="1548"/>
      <c r="G215" s="1550"/>
      <c r="H215" s="1567"/>
      <c r="I215" s="1551"/>
      <c r="J215" s="1552"/>
      <c r="K215" s="1552"/>
      <c r="L215" s="1552"/>
      <c r="M215" s="1568"/>
      <c r="Q215" s="1565"/>
    </row>
    <row r="216" spans="1:17" ht="16.899999999999999" customHeight="1">
      <c r="A216" s="1500"/>
      <c r="B216" s="1547"/>
      <c r="C216" s="1548"/>
      <c r="D216" s="1549"/>
      <c r="E216" s="1549" t="s">
        <v>5476</v>
      </c>
      <c r="F216" s="1548"/>
      <c r="G216" s="1550"/>
      <c r="H216" s="1567"/>
      <c r="I216" s="1551"/>
      <c r="J216" s="1552"/>
      <c r="K216" s="1552"/>
      <c r="L216" s="1552"/>
      <c r="M216" s="1568"/>
      <c r="Q216" s="1565"/>
    </row>
    <row r="217" spans="1:17" ht="16.899999999999999" customHeight="1">
      <c r="A217" s="1500"/>
      <c r="B217" s="1547"/>
      <c r="C217" s="1548"/>
      <c r="D217" s="1549"/>
      <c r="E217" s="1549" t="s">
        <v>5477</v>
      </c>
      <c r="F217" s="1548"/>
      <c r="G217" s="1550"/>
      <c r="H217" s="1567"/>
      <c r="I217" s="1551"/>
      <c r="J217" s="1552"/>
      <c r="K217" s="1552"/>
      <c r="L217" s="1552"/>
      <c r="M217" s="1568"/>
      <c r="Q217" s="1565"/>
    </row>
    <row r="218" spans="1:17" ht="16.899999999999999" customHeight="1">
      <c r="A218" s="1500"/>
      <c r="B218" s="1547"/>
      <c r="C218" s="1548"/>
      <c r="D218" s="1549"/>
      <c r="E218" s="1549" t="s">
        <v>5478</v>
      </c>
      <c r="F218" s="1548"/>
      <c r="G218" s="1550"/>
      <c r="H218" s="1551"/>
      <c r="I218" s="1551"/>
      <c r="J218" s="1552"/>
      <c r="K218" s="1552"/>
      <c r="L218" s="1552"/>
      <c r="M218" s="1568"/>
      <c r="Q218" s="1565"/>
    </row>
    <row r="219" spans="1:17" ht="16.899999999999999" customHeight="1">
      <c r="A219" s="1500"/>
      <c r="B219" s="1547"/>
      <c r="C219" s="1548"/>
      <c r="D219" s="1549"/>
      <c r="E219" s="1549" t="s">
        <v>5479</v>
      </c>
      <c r="F219" s="1548"/>
      <c r="G219" s="1550"/>
      <c r="H219" s="1551"/>
      <c r="I219" s="1551"/>
      <c r="J219" s="1552"/>
      <c r="K219" s="1552"/>
      <c r="L219" s="1552"/>
      <c r="M219" s="1568"/>
      <c r="Q219" s="1565"/>
    </row>
    <row r="220" spans="1:17" ht="16.899999999999999" customHeight="1">
      <c r="A220" s="1500"/>
      <c r="B220" s="1547"/>
      <c r="C220" s="1548"/>
      <c r="D220" s="1549"/>
      <c r="E220" s="1549" t="s">
        <v>5480</v>
      </c>
      <c r="F220" s="1548"/>
      <c r="G220" s="1550"/>
      <c r="H220" s="1551"/>
      <c r="I220" s="1551"/>
      <c r="J220" s="1552"/>
      <c r="K220" s="1552"/>
      <c r="L220" s="1552"/>
      <c r="M220" s="1568"/>
      <c r="Q220" s="1565"/>
    </row>
    <row r="221" spans="1:17" ht="16.899999999999999" customHeight="1">
      <c r="A221" s="1500"/>
      <c r="B221" s="1547"/>
      <c r="C221" s="1548"/>
      <c r="D221" s="1549"/>
      <c r="E221" s="1549" t="s">
        <v>5481</v>
      </c>
      <c r="F221" s="1548"/>
      <c r="G221" s="1550"/>
      <c r="H221" s="1551"/>
      <c r="I221" s="1551"/>
      <c r="J221" s="1552"/>
      <c r="K221" s="1552"/>
      <c r="L221" s="1552"/>
      <c r="M221" s="1568"/>
      <c r="Q221" s="1565"/>
    </row>
    <row r="222" spans="1:17" ht="16.899999999999999" customHeight="1">
      <c r="A222" s="1500"/>
      <c r="B222" s="1547"/>
      <c r="C222" s="1548"/>
      <c r="D222" s="1549"/>
      <c r="E222" s="1549" t="s">
        <v>5482</v>
      </c>
      <c r="F222" s="1548"/>
      <c r="G222" s="1550"/>
      <c r="H222" s="1551"/>
      <c r="I222" s="1551"/>
      <c r="J222" s="1552"/>
      <c r="K222" s="1552"/>
      <c r="L222" s="1552"/>
      <c r="M222" s="1568"/>
      <c r="Q222" s="1565"/>
    </row>
    <row r="223" spans="1:17" ht="16.899999999999999" customHeight="1">
      <c r="A223" s="1500"/>
      <c r="B223" s="1547"/>
      <c r="C223" s="1548"/>
      <c r="D223" s="1549"/>
      <c r="E223" s="1549" t="s">
        <v>5264</v>
      </c>
      <c r="F223" s="1548"/>
      <c r="G223" s="1550"/>
      <c r="H223" s="1551"/>
      <c r="I223" s="1551"/>
      <c r="J223" s="1552"/>
      <c r="K223" s="1552"/>
      <c r="L223" s="1552"/>
      <c r="M223" s="1568"/>
      <c r="Q223" s="1565"/>
    </row>
    <row r="224" spans="1:17" ht="16.899999999999999" customHeight="1">
      <c r="A224" s="1500"/>
      <c r="B224" s="1547"/>
      <c r="C224" s="1548"/>
      <c r="D224" s="1549"/>
      <c r="E224" s="1549" t="s">
        <v>5483</v>
      </c>
      <c r="F224" s="1548"/>
      <c r="G224" s="1550"/>
      <c r="H224" s="1551"/>
      <c r="I224" s="1551"/>
      <c r="J224" s="1552"/>
      <c r="K224" s="1552"/>
      <c r="L224" s="1552"/>
      <c r="M224" s="1568"/>
      <c r="Q224" s="1565"/>
    </row>
    <row r="225" spans="1:17" ht="16.899999999999999" customHeight="1">
      <c r="A225" s="1500"/>
      <c r="B225" s="1547"/>
      <c r="C225" s="1548"/>
      <c r="D225" s="1549"/>
      <c r="E225" s="1549" t="s">
        <v>5484</v>
      </c>
      <c r="F225" s="1548"/>
      <c r="G225" s="1550"/>
      <c r="H225" s="1551"/>
      <c r="I225" s="1551"/>
      <c r="J225" s="1552"/>
      <c r="K225" s="1552"/>
      <c r="L225" s="1552"/>
      <c r="M225" s="1568"/>
      <c r="Q225" s="1565"/>
    </row>
    <row r="226" spans="1:17" ht="16.899999999999999" customHeight="1">
      <c r="A226" s="1500"/>
      <c r="B226" s="1547"/>
      <c r="C226" s="1548"/>
      <c r="D226" s="1549"/>
      <c r="E226" s="1549"/>
      <c r="F226" s="1548"/>
      <c r="G226" s="1550"/>
      <c r="H226" s="1551"/>
      <c r="I226" s="1551"/>
      <c r="J226" s="1552"/>
      <c r="K226" s="1552"/>
      <c r="L226" s="1552"/>
      <c r="M226" s="1568"/>
      <c r="Q226" s="1565"/>
    </row>
    <row r="227" spans="1:17" ht="16.899999999999999" customHeight="1">
      <c r="A227" s="1500"/>
      <c r="B227" s="1547"/>
      <c r="C227" s="1548"/>
      <c r="D227" s="1549"/>
      <c r="E227" s="1549"/>
      <c r="F227" s="1548"/>
      <c r="G227" s="1550"/>
      <c r="H227" s="1551"/>
      <c r="I227" s="1551"/>
      <c r="J227" s="1552"/>
      <c r="K227" s="1552"/>
      <c r="L227" s="1552"/>
      <c r="M227" s="1568"/>
      <c r="Q227" s="1565"/>
    </row>
    <row r="228" spans="1:17" ht="16.899999999999999" customHeight="1">
      <c r="A228" s="1500"/>
      <c r="B228" s="1547"/>
      <c r="C228" s="1548"/>
      <c r="D228" s="1549"/>
      <c r="E228" s="1549" t="s">
        <v>2827</v>
      </c>
      <c r="F228" s="1548"/>
      <c r="G228" s="1550"/>
      <c r="H228" s="1551"/>
      <c r="I228" s="1551"/>
      <c r="J228" s="1552"/>
      <c r="K228" s="1552"/>
      <c r="L228" s="1552"/>
      <c r="M228" s="1568"/>
      <c r="Q228" s="1565"/>
    </row>
    <row r="229" spans="1:17" ht="16.899999999999999" customHeight="1">
      <c r="A229" s="1500"/>
      <c r="B229" s="1547"/>
      <c r="C229" s="1548"/>
      <c r="D229" s="1549"/>
      <c r="E229" s="1549" t="s">
        <v>5485</v>
      </c>
      <c r="F229" s="1548"/>
      <c r="G229" s="1550"/>
      <c r="H229" s="1551"/>
      <c r="I229" s="1551"/>
      <c r="J229" s="1552"/>
      <c r="K229" s="1552"/>
      <c r="L229" s="1552"/>
      <c r="M229" s="1568"/>
      <c r="Q229" s="1565"/>
    </row>
    <row r="230" spans="1:17" ht="16.899999999999999" customHeight="1">
      <c r="A230" s="1500"/>
      <c r="B230" s="1547"/>
      <c r="C230" s="1548"/>
      <c r="D230" s="1549"/>
      <c r="E230" s="1549" t="s">
        <v>5486</v>
      </c>
      <c r="F230" s="1548" t="s">
        <v>1541</v>
      </c>
      <c r="G230" s="1550">
        <v>2</v>
      </c>
      <c r="H230" s="1567"/>
      <c r="I230" s="1551"/>
      <c r="J230" s="1552">
        <f>H230*G230</f>
        <v>0</v>
      </c>
      <c r="K230" s="1552">
        <f>I230*G230</f>
        <v>0</v>
      </c>
      <c r="L230" s="1552">
        <f>K230+J230</f>
        <v>0</v>
      </c>
      <c r="M230" s="1568"/>
      <c r="Q230" s="1565"/>
    </row>
    <row r="231" spans="1:17" ht="16.899999999999999" customHeight="1">
      <c r="A231" s="1500"/>
      <c r="B231" s="1547"/>
      <c r="C231" s="1548"/>
      <c r="D231" s="1549"/>
      <c r="E231" s="1549" t="s">
        <v>5487</v>
      </c>
      <c r="F231" s="1548" t="s">
        <v>1541</v>
      </c>
      <c r="G231" s="1550">
        <v>2</v>
      </c>
      <c r="H231" s="1551"/>
      <c r="I231" s="1551"/>
      <c r="J231" s="1552">
        <f>H231*G231</f>
        <v>0</v>
      </c>
      <c r="K231" s="1552">
        <f>I231*G231</f>
        <v>0</v>
      </c>
      <c r="L231" s="1552">
        <f>K231+J231</f>
        <v>0</v>
      </c>
      <c r="M231" s="1568"/>
      <c r="Q231" s="1565"/>
    </row>
    <row r="232" spans="1:17" ht="16.899999999999999" customHeight="1">
      <c r="A232" s="1500"/>
      <c r="B232" s="1547"/>
      <c r="C232" s="1548"/>
      <c r="D232" s="1549"/>
      <c r="E232" s="1549" t="s">
        <v>5488</v>
      </c>
      <c r="F232" s="1548" t="s">
        <v>1541</v>
      </c>
      <c r="G232" s="1550">
        <v>2</v>
      </c>
      <c r="H232" s="1551"/>
      <c r="I232" s="1551"/>
      <c r="J232" s="1552">
        <f>H232*G232</f>
        <v>0</v>
      </c>
      <c r="K232" s="1552">
        <f>I232*G232</f>
        <v>0</v>
      </c>
      <c r="L232" s="1552">
        <f>K232+J232</f>
        <v>0</v>
      </c>
      <c r="M232" s="1568"/>
      <c r="Q232" s="1565"/>
    </row>
    <row r="233" spans="1:17" ht="16.899999999999999" customHeight="1">
      <c r="A233" s="1500"/>
      <c r="B233" s="1547"/>
      <c r="C233" s="1548"/>
      <c r="D233" s="1549"/>
      <c r="E233" s="1549"/>
      <c r="F233" s="1548"/>
      <c r="G233" s="1550"/>
      <c r="H233" s="1551"/>
      <c r="I233" s="1551"/>
      <c r="J233" s="1552"/>
      <c r="K233" s="1552"/>
      <c r="L233" s="1552"/>
      <c r="M233" s="1568"/>
      <c r="Q233" s="1565"/>
    </row>
    <row r="234" spans="1:17" ht="16.899999999999999" customHeight="1">
      <c r="A234" s="1500"/>
      <c r="B234" s="1547" t="s">
        <v>5489</v>
      </c>
      <c r="C234" s="1548"/>
      <c r="D234" s="1549"/>
      <c r="E234" s="1566" t="s">
        <v>5393</v>
      </c>
      <c r="F234" s="1548" t="s">
        <v>62</v>
      </c>
      <c r="G234" s="1550">
        <v>1</v>
      </c>
      <c r="H234" s="1567"/>
      <c r="I234" s="1551"/>
      <c r="J234" s="1552">
        <f>H234*G234</f>
        <v>0</v>
      </c>
      <c r="K234" s="1552">
        <f>I234*G234</f>
        <v>0</v>
      </c>
      <c r="L234" s="1552">
        <f>K234+J234</f>
        <v>0</v>
      </c>
      <c r="M234" s="1568"/>
      <c r="Q234" s="1565"/>
    </row>
    <row r="235" spans="1:17" ht="16.899999999999999" customHeight="1">
      <c r="A235" s="1500"/>
      <c r="B235" s="1547"/>
      <c r="C235" s="1548"/>
      <c r="D235" s="1549"/>
      <c r="E235" s="1549" t="s">
        <v>5382</v>
      </c>
      <c r="F235" s="1548"/>
      <c r="G235" s="1550"/>
      <c r="H235" s="1567"/>
      <c r="I235" s="1551"/>
      <c r="J235" s="1552"/>
      <c r="K235" s="1552"/>
      <c r="L235" s="1552"/>
      <c r="M235" s="1568"/>
      <c r="Q235" s="1565"/>
    </row>
    <row r="236" spans="1:17" ht="16.899999999999999" customHeight="1">
      <c r="A236" s="1500"/>
      <c r="B236" s="1547"/>
      <c r="C236" s="1548"/>
      <c r="D236" s="1549"/>
      <c r="E236" s="1549" t="s">
        <v>5424</v>
      </c>
      <c r="F236" s="1548"/>
      <c r="G236" s="1550"/>
      <c r="H236" s="1567"/>
      <c r="I236" s="1551"/>
      <c r="J236" s="1552"/>
      <c r="K236" s="1552"/>
      <c r="L236" s="1552"/>
      <c r="M236" s="1568"/>
      <c r="Q236" s="1565"/>
    </row>
    <row r="237" spans="1:17" ht="16.899999999999999" customHeight="1">
      <c r="A237" s="1500"/>
      <c r="B237" s="1547"/>
      <c r="C237" s="1548"/>
      <c r="D237" s="1549"/>
      <c r="E237" s="1549" t="s">
        <v>5442</v>
      </c>
      <c r="F237" s="1548"/>
      <c r="G237" s="1550"/>
      <c r="H237" s="1567"/>
      <c r="I237" s="1551"/>
      <c r="J237" s="1552"/>
      <c r="K237" s="1552"/>
      <c r="L237" s="1552"/>
      <c r="M237" s="1568"/>
      <c r="Q237" s="1565"/>
    </row>
    <row r="238" spans="1:17" ht="16.899999999999999" customHeight="1">
      <c r="A238" s="1500"/>
      <c r="B238" s="1547"/>
      <c r="C238" s="1548"/>
      <c r="D238" s="1549"/>
      <c r="E238" s="1549" t="s">
        <v>5490</v>
      </c>
      <c r="F238" s="1548"/>
      <c r="G238" s="1550"/>
      <c r="H238" s="1551"/>
      <c r="I238" s="1551"/>
      <c r="J238" s="1552"/>
      <c r="K238" s="1552"/>
      <c r="L238" s="1552"/>
      <c r="M238" s="1568"/>
      <c r="Q238" s="1565"/>
    </row>
    <row r="239" spans="1:17" ht="16.899999999999999" customHeight="1">
      <c r="A239" s="1500"/>
      <c r="B239" s="1547"/>
      <c r="C239" s="1548"/>
      <c r="D239" s="1549"/>
      <c r="E239" s="1549" t="s">
        <v>5491</v>
      </c>
      <c r="F239" s="1548"/>
      <c r="G239" s="1550"/>
      <c r="H239" s="1551"/>
      <c r="I239" s="1551"/>
      <c r="J239" s="1552"/>
      <c r="K239" s="1552"/>
      <c r="L239" s="1552"/>
      <c r="M239" s="1568"/>
      <c r="Q239" s="1565"/>
    </row>
    <row r="240" spans="1:17" ht="16.899999999999999" customHeight="1">
      <c r="A240" s="1500"/>
      <c r="B240" s="1547"/>
      <c r="C240" s="1548"/>
      <c r="D240" s="1549"/>
      <c r="E240" s="1549" t="s">
        <v>5492</v>
      </c>
      <c r="F240" s="1548"/>
      <c r="G240" s="1550"/>
      <c r="H240" s="1551"/>
      <c r="I240" s="1551"/>
      <c r="J240" s="1552"/>
      <c r="K240" s="1552"/>
      <c r="L240" s="1552"/>
      <c r="M240" s="1568"/>
      <c r="Q240" s="1565"/>
    </row>
    <row r="241" spans="1:17" ht="16.899999999999999" customHeight="1">
      <c r="A241" s="1500"/>
      <c r="B241" s="1547"/>
      <c r="C241" s="1548"/>
      <c r="D241" s="1549"/>
      <c r="E241" s="1549" t="s">
        <v>5493</v>
      </c>
      <c r="F241" s="1548"/>
      <c r="G241" s="1550"/>
      <c r="H241" s="1551"/>
      <c r="I241" s="1551"/>
      <c r="J241" s="1552"/>
      <c r="K241" s="1552"/>
      <c r="L241" s="1552"/>
      <c r="M241" s="1568"/>
      <c r="Q241" s="1565"/>
    </row>
    <row r="242" spans="1:17" ht="16.899999999999999" customHeight="1">
      <c r="A242" s="1500"/>
      <c r="B242" s="1547"/>
      <c r="C242" s="1548"/>
      <c r="D242" s="1549"/>
      <c r="E242" s="1549" t="s">
        <v>5494</v>
      </c>
      <c r="F242" s="1548"/>
      <c r="G242" s="1550"/>
      <c r="H242" s="1551"/>
      <c r="I242" s="1551"/>
      <c r="J242" s="1552"/>
      <c r="K242" s="1552"/>
      <c r="L242" s="1552"/>
      <c r="M242" s="1568"/>
      <c r="Q242" s="1565"/>
    </row>
    <row r="243" spans="1:17" ht="16.899999999999999" customHeight="1">
      <c r="A243" s="1500"/>
      <c r="B243" s="1547"/>
      <c r="C243" s="1548"/>
      <c r="D243" s="1549"/>
      <c r="E243" s="1549" t="s">
        <v>5264</v>
      </c>
      <c r="F243" s="1548"/>
      <c r="G243" s="1550"/>
      <c r="H243" s="1551"/>
      <c r="I243" s="1551"/>
      <c r="J243" s="1552"/>
      <c r="K243" s="1552"/>
      <c r="L243" s="1552"/>
      <c r="M243" s="1568"/>
      <c r="Q243" s="1565"/>
    </row>
    <row r="244" spans="1:17" ht="16.899999999999999" customHeight="1">
      <c r="A244" s="1500"/>
      <c r="B244" s="1547"/>
      <c r="C244" s="1548"/>
      <c r="D244" s="1549"/>
      <c r="E244" s="1549" t="s">
        <v>5495</v>
      </c>
      <c r="F244" s="1548"/>
      <c r="G244" s="1550"/>
      <c r="H244" s="1551"/>
      <c r="I244" s="1551"/>
      <c r="J244" s="1552"/>
      <c r="K244" s="1552"/>
      <c r="L244" s="1552"/>
      <c r="M244" s="1568"/>
      <c r="Q244" s="1565"/>
    </row>
    <row r="245" spans="1:17" ht="16.899999999999999" customHeight="1">
      <c r="A245" s="1500"/>
      <c r="B245" s="1547"/>
      <c r="C245" s="1548"/>
      <c r="D245" s="1549"/>
      <c r="E245" s="1549" t="s">
        <v>5449</v>
      </c>
      <c r="F245" s="1548"/>
      <c r="G245" s="1550"/>
      <c r="H245" s="1551"/>
      <c r="I245" s="1551"/>
      <c r="J245" s="1552"/>
      <c r="K245" s="1552"/>
      <c r="L245" s="1552"/>
      <c r="M245" s="1568"/>
      <c r="Q245" s="1565"/>
    </row>
    <row r="246" spans="1:17" ht="16.899999999999999" customHeight="1">
      <c r="A246" s="1500"/>
      <c r="B246" s="1547"/>
      <c r="C246" s="1548"/>
      <c r="D246" s="1549"/>
      <c r="E246" s="1549"/>
      <c r="F246" s="1548"/>
      <c r="G246" s="1550"/>
      <c r="H246" s="1551"/>
      <c r="I246" s="1551"/>
      <c r="J246" s="1552"/>
      <c r="K246" s="1552"/>
      <c r="L246" s="1552"/>
      <c r="M246" s="1568"/>
      <c r="Q246" s="1565"/>
    </row>
    <row r="247" spans="1:17" ht="16.899999999999999" customHeight="1">
      <c r="A247" s="1500"/>
      <c r="B247" s="1547"/>
      <c r="C247" s="1548"/>
      <c r="D247" s="1549"/>
      <c r="E247" s="1549" t="s">
        <v>2827</v>
      </c>
      <c r="F247" s="1548"/>
      <c r="G247" s="1550"/>
      <c r="H247" s="1551"/>
      <c r="I247" s="1551"/>
      <c r="J247" s="1552"/>
      <c r="K247" s="1552"/>
      <c r="L247" s="1552"/>
      <c r="M247" s="1568"/>
      <c r="Q247" s="1565"/>
    </row>
    <row r="248" spans="1:17" ht="16.899999999999999" customHeight="1">
      <c r="A248" s="1500"/>
      <c r="B248" s="1547"/>
      <c r="C248" s="1548"/>
      <c r="D248" s="1549"/>
      <c r="E248" s="1549" t="s">
        <v>5450</v>
      </c>
      <c r="F248" s="1548"/>
      <c r="G248" s="1550"/>
      <c r="H248" s="1551"/>
      <c r="I248" s="1551"/>
      <c r="J248" s="1552"/>
      <c r="K248" s="1552"/>
      <c r="L248" s="1552"/>
      <c r="M248" s="1568"/>
      <c r="Q248" s="1565"/>
    </row>
    <row r="249" spans="1:17" ht="16.899999999999999" customHeight="1">
      <c r="A249" s="1500"/>
      <c r="B249" s="1547"/>
      <c r="C249" s="1548"/>
      <c r="D249" s="1549"/>
      <c r="E249" s="1549" t="s">
        <v>5435</v>
      </c>
      <c r="F249" s="1548" t="s">
        <v>1541</v>
      </c>
      <c r="G249" s="1550">
        <v>1</v>
      </c>
      <c r="H249" s="1567"/>
      <c r="I249" s="1551"/>
      <c r="J249" s="1552">
        <f>H249*G249</f>
        <v>0</v>
      </c>
      <c r="K249" s="1552">
        <f>I249*G249</f>
        <v>0</v>
      </c>
      <c r="L249" s="1552">
        <f>K249+J249</f>
        <v>0</v>
      </c>
      <c r="M249" s="1568"/>
      <c r="Q249" s="1565"/>
    </row>
    <row r="250" spans="1:17" ht="16.899999999999999" customHeight="1">
      <c r="A250" s="1500"/>
      <c r="B250" s="1547"/>
      <c r="C250" s="1548"/>
      <c r="D250" s="1549"/>
      <c r="E250" s="1549"/>
      <c r="F250" s="1548"/>
      <c r="G250" s="1550"/>
      <c r="H250" s="1567"/>
      <c r="I250" s="1551"/>
      <c r="J250" s="1552"/>
      <c r="K250" s="1552"/>
      <c r="L250" s="1552"/>
      <c r="M250" s="1568"/>
      <c r="Q250" s="1565"/>
    </row>
    <row r="251" spans="1:17" ht="16.899999999999999" customHeight="1">
      <c r="A251" s="1500"/>
      <c r="B251" s="1547"/>
      <c r="C251" s="1548"/>
      <c r="D251" s="1549"/>
      <c r="E251" s="1549"/>
      <c r="F251" s="1548"/>
      <c r="G251" s="1550"/>
      <c r="H251" s="1567"/>
      <c r="I251" s="1551"/>
      <c r="J251" s="1552"/>
      <c r="K251" s="1552"/>
      <c r="L251" s="1552"/>
      <c r="M251" s="1568"/>
      <c r="Q251" s="1565"/>
    </row>
    <row r="252" spans="1:17" ht="16.899999999999999" customHeight="1">
      <c r="A252" s="1500"/>
      <c r="B252" s="1547" t="s">
        <v>5496</v>
      </c>
      <c r="C252" s="1548"/>
      <c r="D252" s="1549"/>
      <c r="E252" s="1566" t="s">
        <v>5393</v>
      </c>
      <c r="F252" s="1548" t="s">
        <v>62</v>
      </c>
      <c r="G252" s="1550">
        <v>1</v>
      </c>
      <c r="H252" s="1567"/>
      <c r="I252" s="1551"/>
      <c r="J252" s="1552">
        <f>H252*G252</f>
        <v>0</v>
      </c>
      <c r="K252" s="1552">
        <f>I252*G252</f>
        <v>0</v>
      </c>
      <c r="L252" s="1552">
        <f>K252+J252</f>
        <v>0</v>
      </c>
      <c r="M252" s="1568"/>
      <c r="Q252" s="1565"/>
    </row>
    <row r="253" spans="1:17" ht="16.899999999999999" customHeight="1">
      <c r="A253" s="1500"/>
      <c r="B253" s="1547"/>
      <c r="C253" s="1548"/>
      <c r="D253" s="1549"/>
      <c r="E253" s="1549" t="s">
        <v>5382</v>
      </c>
      <c r="F253" s="1548"/>
      <c r="G253" s="1550"/>
      <c r="H253" s="1567"/>
      <c r="I253" s="1551"/>
      <c r="J253" s="1552"/>
      <c r="K253" s="1552"/>
      <c r="L253" s="1552"/>
      <c r="M253" s="1568"/>
      <c r="Q253" s="1565"/>
    </row>
    <row r="254" spans="1:17" ht="16.899999999999999" customHeight="1">
      <c r="A254" s="1500"/>
      <c r="B254" s="1547"/>
      <c r="C254" s="1548"/>
      <c r="D254" s="1549"/>
      <c r="E254" s="1549" t="s">
        <v>5424</v>
      </c>
      <c r="F254" s="1548"/>
      <c r="G254" s="1550"/>
      <c r="H254" s="1567"/>
      <c r="I254" s="1551"/>
      <c r="J254" s="1552"/>
      <c r="K254" s="1552"/>
      <c r="L254" s="1552"/>
      <c r="M254" s="1568"/>
      <c r="Q254" s="1565"/>
    </row>
    <row r="255" spans="1:17" ht="16.899999999999999" customHeight="1">
      <c r="A255" s="1500"/>
      <c r="B255" s="1547"/>
      <c r="C255" s="1548"/>
      <c r="D255" s="1549"/>
      <c r="E255" s="1549" t="s">
        <v>5442</v>
      </c>
      <c r="F255" s="1548"/>
      <c r="G255" s="1550"/>
      <c r="H255" s="1567"/>
      <c r="I255" s="1551"/>
      <c r="J255" s="1552"/>
      <c r="K255" s="1552"/>
      <c r="L255" s="1552"/>
      <c r="M255" s="1568"/>
      <c r="Q255" s="1565"/>
    </row>
    <row r="256" spans="1:17" ht="16.899999999999999" customHeight="1">
      <c r="A256" s="1500"/>
      <c r="B256" s="1547"/>
      <c r="C256" s="1548"/>
      <c r="D256" s="1549"/>
      <c r="E256" s="1549" t="s">
        <v>5497</v>
      </c>
      <c r="F256" s="1548"/>
      <c r="G256" s="1550"/>
      <c r="H256" s="1551"/>
      <c r="I256" s="1551"/>
      <c r="J256" s="1552"/>
      <c r="K256" s="1552"/>
      <c r="L256" s="1552"/>
      <c r="M256" s="1568"/>
      <c r="Q256" s="1565"/>
    </row>
    <row r="257" spans="1:17" ht="16.899999999999999" customHeight="1">
      <c r="A257" s="1500"/>
      <c r="B257" s="1547"/>
      <c r="C257" s="1548"/>
      <c r="D257" s="1549"/>
      <c r="E257" s="1549" t="s">
        <v>5498</v>
      </c>
      <c r="F257" s="1548"/>
      <c r="G257" s="1550"/>
      <c r="H257" s="1551"/>
      <c r="I257" s="1551"/>
      <c r="J257" s="1552"/>
      <c r="K257" s="1552"/>
      <c r="L257" s="1552"/>
      <c r="M257" s="1568"/>
      <c r="Q257" s="1565"/>
    </row>
    <row r="258" spans="1:17" ht="16.899999999999999" customHeight="1">
      <c r="A258" s="1500"/>
      <c r="B258" s="1547"/>
      <c r="C258" s="1548"/>
      <c r="D258" s="1549"/>
      <c r="E258" s="1549" t="s">
        <v>5499</v>
      </c>
      <c r="F258" s="1548"/>
      <c r="G258" s="1550"/>
      <c r="H258" s="1551"/>
      <c r="I258" s="1551"/>
      <c r="J258" s="1552"/>
      <c r="K258" s="1552"/>
      <c r="L258" s="1552"/>
      <c r="M258" s="1568"/>
      <c r="Q258" s="1565"/>
    </row>
    <row r="259" spans="1:17" ht="16.899999999999999" customHeight="1">
      <c r="A259" s="1500"/>
      <c r="B259" s="1547"/>
      <c r="C259" s="1548"/>
      <c r="D259" s="1549"/>
      <c r="E259" s="1549" t="s">
        <v>5500</v>
      </c>
      <c r="F259" s="1548"/>
      <c r="G259" s="1550"/>
      <c r="H259" s="1551"/>
      <c r="I259" s="1551"/>
      <c r="J259" s="1552"/>
      <c r="K259" s="1552"/>
      <c r="L259" s="1552"/>
      <c r="M259" s="1568"/>
      <c r="Q259" s="1565"/>
    </row>
    <row r="260" spans="1:17" ht="16.899999999999999" customHeight="1">
      <c r="A260" s="1502"/>
      <c r="B260" s="1586"/>
      <c r="C260" s="1546"/>
      <c r="D260" s="1571"/>
      <c r="E260" s="1571" t="s">
        <v>5501</v>
      </c>
      <c r="F260" s="1546"/>
      <c r="G260" s="1545"/>
      <c r="H260" s="1572"/>
      <c r="I260" s="1572"/>
      <c r="J260" s="1573"/>
      <c r="K260" s="1573"/>
      <c r="L260" s="1573"/>
      <c r="M260" s="1568"/>
      <c r="Q260" s="1565"/>
    </row>
    <row r="261" spans="1:17" ht="16.899999999999999" customHeight="1">
      <c r="A261" s="1500"/>
      <c r="B261" s="1547"/>
      <c r="C261" s="1548"/>
      <c r="D261" s="1549"/>
      <c r="E261" s="1549" t="s">
        <v>5502</v>
      </c>
      <c r="F261" s="1548"/>
      <c r="G261" s="1550"/>
      <c r="H261" s="1551"/>
      <c r="I261" s="1551"/>
      <c r="J261" s="1552"/>
      <c r="K261" s="1552"/>
      <c r="L261" s="1552"/>
      <c r="M261" s="1568"/>
      <c r="Q261" s="1565"/>
    </row>
    <row r="262" spans="1:17" ht="16.899999999999999" customHeight="1">
      <c r="A262" s="1500"/>
      <c r="B262" s="1547"/>
      <c r="C262" s="1548"/>
      <c r="D262" s="1549"/>
      <c r="E262" s="1549" t="s">
        <v>5503</v>
      </c>
      <c r="F262" s="1548"/>
      <c r="G262" s="1550"/>
      <c r="H262" s="1551"/>
      <c r="I262" s="1551"/>
      <c r="J262" s="1552"/>
      <c r="K262" s="1552"/>
      <c r="L262" s="1552"/>
      <c r="M262" s="1568"/>
      <c r="Q262" s="1565"/>
    </row>
    <row r="263" spans="1:17" ht="16.899999999999999" customHeight="1">
      <c r="A263" s="1500"/>
      <c r="B263" s="1547"/>
      <c r="C263" s="1548"/>
      <c r="D263" s="1549"/>
      <c r="E263" s="1549" t="s">
        <v>5449</v>
      </c>
      <c r="F263" s="1548"/>
      <c r="G263" s="1550"/>
      <c r="H263" s="1551"/>
      <c r="I263" s="1551"/>
      <c r="J263" s="1552"/>
      <c r="K263" s="1552"/>
      <c r="L263" s="1552"/>
      <c r="M263" s="1568"/>
      <c r="Q263" s="1565"/>
    </row>
    <row r="264" spans="1:17" ht="16.899999999999999" customHeight="1">
      <c r="A264" s="1500"/>
      <c r="B264" s="1547"/>
      <c r="C264" s="1548"/>
      <c r="D264" s="1549"/>
      <c r="E264" s="1549"/>
      <c r="F264" s="1548"/>
      <c r="G264" s="1550"/>
      <c r="H264" s="1551"/>
      <c r="I264" s="1551"/>
      <c r="J264" s="1552"/>
      <c r="K264" s="1552"/>
      <c r="L264" s="1552"/>
      <c r="M264" s="1568"/>
      <c r="Q264" s="1565"/>
    </row>
    <row r="265" spans="1:17" ht="16.899999999999999" customHeight="1">
      <c r="A265" s="1500"/>
      <c r="B265" s="1547"/>
      <c r="C265" s="1548"/>
      <c r="D265" s="1549"/>
      <c r="E265" s="1549" t="s">
        <v>2827</v>
      </c>
      <c r="F265" s="1548"/>
      <c r="G265" s="1550"/>
      <c r="H265" s="1551"/>
      <c r="I265" s="1551"/>
      <c r="J265" s="1552"/>
      <c r="K265" s="1552"/>
      <c r="L265" s="1552"/>
      <c r="M265" s="1568"/>
      <c r="Q265" s="1565"/>
    </row>
    <row r="266" spans="1:17" ht="16.899999999999999" customHeight="1">
      <c r="A266" s="1500"/>
      <c r="B266" s="1547"/>
      <c r="C266" s="1548"/>
      <c r="D266" s="1549"/>
      <c r="E266" s="1549" t="s">
        <v>5504</v>
      </c>
      <c r="F266" s="1548"/>
      <c r="G266" s="1550"/>
      <c r="H266" s="1551"/>
      <c r="I266" s="1551"/>
      <c r="J266" s="1552"/>
      <c r="K266" s="1552"/>
      <c r="L266" s="1552"/>
      <c r="M266" s="1568"/>
      <c r="Q266" s="1565"/>
    </row>
    <row r="267" spans="1:17" ht="16.899999999999999" customHeight="1">
      <c r="A267" s="1500"/>
      <c r="B267" s="1547"/>
      <c r="C267" s="1548"/>
      <c r="D267" s="1549"/>
      <c r="E267" s="1549" t="s">
        <v>5450</v>
      </c>
      <c r="F267" s="1548"/>
      <c r="G267" s="1550"/>
      <c r="H267" s="1551"/>
      <c r="I267" s="1551"/>
      <c r="J267" s="1552"/>
      <c r="K267" s="1552"/>
      <c r="L267" s="1552"/>
      <c r="M267" s="1568"/>
      <c r="Q267" s="1565"/>
    </row>
    <row r="268" spans="1:17" ht="16.899999999999999" customHeight="1">
      <c r="A268" s="1500"/>
      <c r="B268" s="1547"/>
      <c r="C268" s="1548"/>
      <c r="D268" s="1549"/>
      <c r="E268" s="1549" t="s">
        <v>5435</v>
      </c>
      <c r="F268" s="1548" t="s">
        <v>1541</v>
      </c>
      <c r="G268" s="1550">
        <v>1</v>
      </c>
      <c r="H268" s="1567"/>
      <c r="I268" s="1551"/>
      <c r="J268" s="1552">
        <f>H268*G268</f>
        <v>0</v>
      </c>
      <c r="K268" s="1552">
        <f>I268*G268</f>
        <v>0</v>
      </c>
      <c r="L268" s="1552">
        <f>K268+J268</f>
        <v>0</v>
      </c>
      <c r="M268" s="1568"/>
      <c r="Q268" s="1565"/>
    </row>
    <row r="269" spans="1:17" ht="16.899999999999999" customHeight="1">
      <c r="A269" s="1500"/>
      <c r="B269" s="1547"/>
      <c r="C269" s="1548"/>
      <c r="D269" s="1549"/>
      <c r="E269" s="1549"/>
      <c r="F269" s="1548"/>
      <c r="G269" s="1550"/>
      <c r="H269" s="1551"/>
      <c r="I269" s="1551"/>
      <c r="J269" s="1552"/>
      <c r="K269" s="1552"/>
      <c r="L269" s="1552"/>
      <c r="M269" s="1568"/>
      <c r="Q269" s="1565"/>
    </row>
    <row r="270" spans="1:17" ht="16.899999999999999" customHeight="1">
      <c r="A270" s="1500"/>
      <c r="B270" s="1547"/>
      <c r="C270" s="1548"/>
      <c r="D270" s="1549"/>
      <c r="E270" s="1549"/>
      <c r="F270" s="1548"/>
      <c r="G270" s="1550"/>
      <c r="H270" s="1551"/>
      <c r="I270" s="1551"/>
      <c r="J270" s="1552"/>
      <c r="K270" s="1552"/>
      <c r="L270" s="1552"/>
      <c r="M270" s="1568"/>
      <c r="Q270" s="1565"/>
    </row>
    <row r="271" spans="1:17" ht="16.899999999999999" customHeight="1">
      <c r="A271" s="1500"/>
      <c r="B271" s="1547" t="s">
        <v>5505</v>
      </c>
      <c r="C271" s="1548"/>
      <c r="D271" s="1549"/>
      <c r="E271" s="1566" t="s">
        <v>5506</v>
      </c>
      <c r="F271" s="1548" t="s">
        <v>62</v>
      </c>
      <c r="G271" s="1550">
        <v>2</v>
      </c>
      <c r="H271" s="1567"/>
      <c r="I271" s="1551"/>
      <c r="J271" s="1552">
        <f>H271*G271</f>
        <v>0</v>
      </c>
      <c r="K271" s="1552">
        <f>I271*G271</f>
        <v>0</v>
      </c>
      <c r="L271" s="1552">
        <f>K271+J271</f>
        <v>0</v>
      </c>
      <c r="M271" s="1568"/>
      <c r="Q271" s="1565"/>
    </row>
    <row r="272" spans="1:17" ht="16.899999999999999" customHeight="1">
      <c r="A272" s="1500"/>
      <c r="B272" s="1547"/>
      <c r="C272" s="1548"/>
      <c r="D272" s="1549"/>
      <c r="E272" s="1549" t="s">
        <v>5423</v>
      </c>
      <c r="F272" s="1548"/>
      <c r="G272" s="1550"/>
      <c r="H272" s="1567"/>
      <c r="I272" s="1551"/>
      <c r="J272" s="1552"/>
      <c r="K272" s="1552"/>
      <c r="L272" s="1552"/>
      <c r="M272" s="1568"/>
      <c r="Q272" s="1565"/>
    </row>
    <row r="273" spans="1:17" ht="16.899999999999999" customHeight="1">
      <c r="A273" s="1500"/>
      <c r="B273" s="1547"/>
      <c r="C273" s="1548"/>
      <c r="D273" s="1549"/>
      <c r="E273" s="1549" t="s">
        <v>5507</v>
      </c>
      <c r="F273" s="1548"/>
      <c r="G273" s="1550"/>
      <c r="H273" s="1567"/>
      <c r="I273" s="1551"/>
      <c r="J273" s="1552"/>
      <c r="K273" s="1552"/>
      <c r="L273" s="1552"/>
      <c r="M273" s="1568"/>
      <c r="Q273" s="1565"/>
    </row>
    <row r="274" spans="1:17" ht="16.899999999999999" customHeight="1">
      <c r="A274" s="1500"/>
      <c r="B274" s="1547"/>
      <c r="C274" s="1548"/>
      <c r="D274" s="1549"/>
      <c r="E274" s="1549" t="s">
        <v>5396</v>
      </c>
      <c r="F274" s="1548"/>
      <c r="G274" s="1550"/>
      <c r="H274" s="1567"/>
      <c r="I274" s="1551"/>
      <c r="J274" s="1552"/>
      <c r="K274" s="1552"/>
      <c r="L274" s="1552"/>
      <c r="M274" s="1568"/>
      <c r="Q274" s="1565"/>
    </row>
    <row r="275" spans="1:17" ht="16.899999999999999" customHeight="1">
      <c r="A275" s="1500"/>
      <c r="B275" s="1547"/>
      <c r="C275" s="1548"/>
      <c r="D275" s="1549"/>
      <c r="E275" s="1549" t="s">
        <v>5508</v>
      </c>
      <c r="F275" s="1548"/>
      <c r="G275" s="1550"/>
      <c r="H275" s="1551"/>
      <c r="I275" s="1551"/>
      <c r="J275" s="1552"/>
      <c r="K275" s="1552"/>
      <c r="L275" s="1552"/>
      <c r="M275" s="1568"/>
      <c r="Q275" s="1565"/>
    </row>
    <row r="276" spans="1:17" ht="16.899999999999999" customHeight="1">
      <c r="A276" s="1500"/>
      <c r="B276" s="1547"/>
      <c r="C276" s="1548"/>
      <c r="D276" s="1549"/>
      <c r="E276" s="1549" t="s">
        <v>5509</v>
      </c>
      <c r="F276" s="1548"/>
      <c r="G276" s="1550"/>
      <c r="H276" s="1551"/>
      <c r="I276" s="1551"/>
      <c r="J276" s="1552"/>
      <c r="K276" s="1552"/>
      <c r="L276" s="1552"/>
      <c r="M276" s="1568"/>
      <c r="Q276" s="1565"/>
    </row>
    <row r="277" spans="1:17" ht="16.899999999999999" customHeight="1">
      <c r="A277" s="1500"/>
      <c r="B277" s="1547"/>
      <c r="C277" s="1548"/>
      <c r="D277" s="1549"/>
      <c r="E277" s="1549" t="s">
        <v>5510</v>
      </c>
      <c r="F277" s="1548"/>
      <c r="G277" s="1550"/>
      <c r="H277" s="1551"/>
      <c r="I277" s="1551"/>
      <c r="J277" s="1552"/>
      <c r="K277" s="1552"/>
      <c r="L277" s="1552"/>
      <c r="M277" s="1568"/>
      <c r="Q277" s="1565"/>
    </row>
    <row r="278" spans="1:17" ht="16.899999999999999" customHeight="1">
      <c r="A278" s="1500"/>
      <c r="B278" s="1547"/>
      <c r="C278" s="1548"/>
      <c r="D278" s="1549"/>
      <c r="E278" s="1549" t="s">
        <v>5511</v>
      </c>
      <c r="F278" s="1548"/>
      <c r="G278" s="1550"/>
      <c r="H278" s="1551"/>
      <c r="I278" s="1551"/>
      <c r="J278" s="1552"/>
      <c r="K278" s="1552"/>
      <c r="L278" s="1552"/>
      <c r="M278" s="1568"/>
      <c r="Q278" s="1565"/>
    </row>
    <row r="279" spans="1:17" ht="16.899999999999999" customHeight="1">
      <c r="A279" s="1500"/>
      <c r="B279" s="1547"/>
      <c r="C279" s="1548"/>
      <c r="D279" s="1549"/>
      <c r="E279" s="1549" t="s">
        <v>5512</v>
      </c>
      <c r="F279" s="1548"/>
      <c r="G279" s="1550"/>
      <c r="H279" s="1551"/>
      <c r="I279" s="1551"/>
      <c r="J279" s="1552"/>
      <c r="K279" s="1552"/>
      <c r="L279" s="1552"/>
      <c r="M279" s="1568"/>
      <c r="Q279" s="1565"/>
    </row>
    <row r="280" spans="1:17" ht="16.899999999999999" customHeight="1">
      <c r="A280" s="1500"/>
      <c r="B280" s="1547"/>
      <c r="C280" s="1548"/>
      <c r="D280" s="1549"/>
      <c r="E280" s="1549" t="s">
        <v>5352</v>
      </c>
      <c r="F280" s="1548"/>
      <c r="G280" s="1550"/>
      <c r="H280" s="1551"/>
      <c r="I280" s="1551"/>
      <c r="J280" s="1552"/>
      <c r="K280" s="1552"/>
      <c r="L280" s="1552"/>
      <c r="M280" s="1568"/>
      <c r="Q280" s="1565"/>
    </row>
    <row r="281" spans="1:17" ht="16.899999999999999" customHeight="1">
      <c r="A281" s="1500"/>
      <c r="B281" s="1547"/>
      <c r="C281" s="1548"/>
      <c r="D281" s="1549"/>
      <c r="E281" s="1549" t="s">
        <v>5469</v>
      </c>
      <c r="F281" s="1548"/>
      <c r="G281" s="1550"/>
      <c r="H281" s="1551"/>
      <c r="I281" s="1551"/>
      <c r="J281" s="1552"/>
      <c r="K281" s="1552"/>
      <c r="L281" s="1552"/>
      <c r="M281" s="1568"/>
      <c r="Q281" s="1565"/>
    </row>
    <row r="282" spans="1:17" ht="16.899999999999999" customHeight="1">
      <c r="A282" s="1500"/>
      <c r="B282" s="1547"/>
      <c r="C282" s="1548"/>
      <c r="D282" s="1549"/>
      <c r="E282" s="1549" t="s">
        <v>5513</v>
      </c>
      <c r="F282" s="1548"/>
      <c r="G282" s="1550"/>
      <c r="H282" s="1551"/>
      <c r="I282" s="1551"/>
      <c r="J282" s="1552"/>
      <c r="K282" s="1552"/>
      <c r="L282" s="1552"/>
      <c r="M282" s="1568"/>
      <c r="Q282" s="1565"/>
    </row>
    <row r="283" spans="1:17" ht="16.899999999999999" customHeight="1">
      <c r="A283" s="1500"/>
      <c r="B283" s="1547"/>
      <c r="C283" s="1548"/>
      <c r="D283" s="1549"/>
      <c r="E283" s="1549"/>
      <c r="F283" s="1548"/>
      <c r="G283" s="1550"/>
      <c r="H283" s="1551"/>
      <c r="I283" s="1551"/>
      <c r="J283" s="1552"/>
      <c r="K283" s="1552"/>
      <c r="L283" s="1552"/>
      <c r="M283" s="1568"/>
      <c r="Q283" s="1565"/>
    </row>
    <row r="284" spans="1:17" ht="16.899999999999999" customHeight="1">
      <c r="A284" s="1500"/>
      <c r="B284" s="1547"/>
      <c r="C284" s="1548"/>
      <c r="D284" s="1549"/>
      <c r="E284" s="1549" t="s">
        <v>2827</v>
      </c>
      <c r="F284" s="1548"/>
      <c r="G284" s="1550"/>
      <c r="H284" s="1551"/>
      <c r="I284" s="1551"/>
      <c r="J284" s="1552"/>
      <c r="K284" s="1552"/>
      <c r="L284" s="1552"/>
      <c r="M284" s="1568"/>
      <c r="Q284" s="1565"/>
    </row>
    <row r="285" spans="1:17" ht="16.899999999999999" customHeight="1">
      <c r="A285" s="1500"/>
      <c r="B285" s="1547"/>
      <c r="C285" s="1548"/>
      <c r="D285" s="1549"/>
      <c r="E285" s="1549" t="s">
        <v>5457</v>
      </c>
      <c r="F285" s="1548"/>
      <c r="G285" s="1550"/>
      <c r="H285" s="1551"/>
      <c r="I285" s="1551"/>
      <c r="J285" s="1552"/>
      <c r="K285" s="1552"/>
      <c r="L285" s="1552"/>
      <c r="M285" s="1568"/>
      <c r="Q285" s="1565"/>
    </row>
    <row r="286" spans="1:17" ht="16.899999999999999" customHeight="1">
      <c r="A286" s="1500"/>
      <c r="B286" s="1547"/>
      <c r="C286" s="1548"/>
      <c r="D286" s="1549"/>
      <c r="E286" s="1549" t="s">
        <v>5435</v>
      </c>
      <c r="F286" s="1548"/>
      <c r="G286" s="1550"/>
      <c r="H286" s="1551"/>
      <c r="I286" s="1551"/>
      <c r="J286" s="1552"/>
      <c r="K286" s="1552"/>
      <c r="L286" s="1552"/>
      <c r="M286" s="1568"/>
      <c r="Q286" s="1565"/>
    </row>
    <row r="287" spans="1:17" ht="16.899999999999999" customHeight="1">
      <c r="A287" s="1500"/>
      <c r="B287" s="1547"/>
      <c r="C287" s="1548"/>
      <c r="D287" s="1549"/>
      <c r="E287" s="1549"/>
      <c r="F287" s="1548"/>
      <c r="G287" s="1550"/>
      <c r="H287" s="1551"/>
      <c r="I287" s="1551"/>
      <c r="J287" s="1552"/>
      <c r="K287" s="1552"/>
      <c r="L287" s="1552"/>
      <c r="M287" s="1568"/>
      <c r="Q287" s="1565"/>
    </row>
    <row r="288" spans="1:17" ht="16.899999999999999" customHeight="1">
      <c r="A288" s="1500"/>
      <c r="B288" s="1547"/>
      <c r="C288" s="1548"/>
      <c r="D288" s="1549"/>
      <c r="E288" s="1549" t="s">
        <v>5435</v>
      </c>
      <c r="F288" s="1548" t="s">
        <v>1541</v>
      </c>
      <c r="G288" s="1550">
        <v>2</v>
      </c>
      <c r="H288" s="1567"/>
      <c r="I288" s="1551"/>
      <c r="J288" s="1552">
        <f>H288*G288</f>
        <v>0</v>
      </c>
      <c r="K288" s="1552">
        <f>I288*G288</f>
        <v>0</v>
      </c>
      <c r="L288" s="1552">
        <f>K288+J288</f>
        <v>0</v>
      </c>
      <c r="M288" s="1568"/>
      <c r="Q288" s="1565"/>
    </row>
    <row r="289" spans="1:17" ht="16.899999999999999" customHeight="1">
      <c r="A289" s="1500"/>
      <c r="B289" s="1547"/>
      <c r="C289" s="1548"/>
      <c r="D289" s="1549"/>
      <c r="E289" s="1549"/>
      <c r="F289" s="1548"/>
      <c r="G289" s="1550"/>
      <c r="H289" s="1551"/>
      <c r="I289" s="1551"/>
      <c r="J289" s="1552"/>
      <c r="K289" s="1552"/>
      <c r="L289" s="1552"/>
      <c r="M289" s="1568"/>
      <c r="Q289" s="1565"/>
    </row>
    <row r="290" spans="1:17" ht="16.899999999999999" customHeight="1">
      <c r="A290" s="1500"/>
      <c r="B290" s="1547"/>
      <c r="C290" s="1548"/>
      <c r="D290" s="1549"/>
      <c r="E290" s="1549"/>
      <c r="F290" s="1548"/>
      <c r="G290" s="1550"/>
      <c r="H290" s="1551"/>
      <c r="I290" s="1551"/>
      <c r="J290" s="1552"/>
      <c r="K290" s="1552"/>
      <c r="L290" s="1552"/>
      <c r="M290" s="1568"/>
      <c r="Q290" s="1565"/>
    </row>
    <row r="291" spans="1:17" ht="16.899999999999999" customHeight="1">
      <c r="A291" s="1500"/>
      <c r="B291" s="1547"/>
      <c r="C291" s="1548"/>
      <c r="D291" s="1549"/>
      <c r="E291" s="1566"/>
      <c r="F291" s="1548"/>
      <c r="G291" s="1550"/>
      <c r="H291" s="1567"/>
      <c r="I291" s="1551"/>
      <c r="J291" s="1552"/>
      <c r="K291" s="1552"/>
      <c r="L291" s="1552"/>
      <c r="M291" s="1568"/>
      <c r="Q291" s="1565"/>
    </row>
    <row r="292" spans="1:17" ht="16.899999999999999" customHeight="1">
      <c r="A292" s="1500"/>
      <c r="B292" s="1547"/>
      <c r="C292" s="1548"/>
      <c r="D292" s="1549"/>
      <c r="E292" s="1549"/>
      <c r="F292" s="1548"/>
      <c r="G292" s="1550"/>
      <c r="H292" s="1567"/>
      <c r="I292" s="1551"/>
      <c r="J292" s="1552"/>
      <c r="K292" s="1552"/>
      <c r="L292" s="1552"/>
      <c r="M292" s="1568"/>
      <c r="Q292" s="1565"/>
    </row>
    <row r="293" spans="1:17" ht="16.899999999999999" customHeight="1">
      <c r="A293" s="1500"/>
      <c r="B293" s="1547"/>
      <c r="C293" s="1548"/>
      <c r="D293" s="1549"/>
      <c r="E293" s="1549"/>
      <c r="F293" s="1548"/>
      <c r="G293" s="1550"/>
      <c r="H293" s="1567"/>
      <c r="I293" s="1551"/>
      <c r="J293" s="1552"/>
      <c r="K293" s="1552"/>
      <c r="L293" s="1552"/>
      <c r="M293" s="1568"/>
      <c r="Q293" s="1565"/>
    </row>
    <row r="294" spans="1:17" ht="16.899999999999999" customHeight="1">
      <c r="A294" s="1500"/>
      <c r="B294" s="1547"/>
      <c r="C294" s="1548"/>
      <c r="D294" s="1549"/>
      <c r="E294" s="1549"/>
      <c r="F294" s="1548"/>
      <c r="G294" s="1550"/>
      <c r="H294" s="1551"/>
      <c r="I294" s="1551"/>
      <c r="J294" s="1552"/>
      <c r="K294" s="1552"/>
      <c r="L294" s="1552"/>
      <c r="M294" s="1568"/>
      <c r="Q294" s="1565"/>
    </row>
    <row r="295" spans="1:17" ht="16.899999999999999" customHeight="1">
      <c r="A295" s="1500"/>
      <c r="B295" s="1547"/>
      <c r="C295" s="1548"/>
      <c r="D295" s="1549"/>
      <c r="E295" s="1549"/>
      <c r="F295" s="1548"/>
      <c r="G295" s="1550"/>
      <c r="H295" s="1551"/>
      <c r="I295" s="1551"/>
      <c r="J295" s="1552"/>
      <c r="K295" s="1552"/>
      <c r="L295" s="1552"/>
      <c r="M295" s="1568"/>
      <c r="Q295" s="1565"/>
    </row>
    <row r="296" spans="1:17" ht="16.899999999999999" customHeight="1">
      <c r="A296" s="1500"/>
      <c r="B296" s="1547"/>
      <c r="C296" s="1548"/>
      <c r="D296" s="1549"/>
      <c r="E296" s="1549"/>
      <c r="F296" s="1548"/>
      <c r="G296" s="1550"/>
      <c r="H296" s="1551"/>
      <c r="I296" s="1551"/>
      <c r="J296" s="1552"/>
      <c r="K296" s="1552"/>
      <c r="L296" s="1552"/>
      <c r="M296" s="1568"/>
      <c r="Q296" s="1565"/>
    </row>
    <row r="297" spans="1:17" ht="16.899999999999999" customHeight="1">
      <c r="A297" s="1500"/>
      <c r="B297" s="1547"/>
      <c r="C297" s="1548"/>
      <c r="D297" s="1549"/>
      <c r="E297" s="1549"/>
      <c r="F297" s="1548"/>
      <c r="G297" s="1550"/>
      <c r="H297" s="1551"/>
      <c r="I297" s="1551"/>
      <c r="J297" s="1552"/>
      <c r="K297" s="1552"/>
      <c r="L297" s="1552"/>
      <c r="M297" s="1568"/>
      <c r="Q297" s="1565"/>
    </row>
    <row r="298" spans="1:17" ht="16.899999999999999" customHeight="1">
      <c r="A298" s="1500"/>
      <c r="B298" s="1547"/>
      <c r="C298" s="1548"/>
      <c r="D298" s="1549"/>
      <c r="E298" s="1549"/>
      <c r="F298" s="1548"/>
      <c r="G298" s="1550"/>
      <c r="H298" s="1551"/>
      <c r="I298" s="1551"/>
      <c r="J298" s="1552"/>
      <c r="K298" s="1552"/>
      <c r="L298" s="1552"/>
      <c r="M298" s="1568"/>
      <c r="Q298" s="1565"/>
    </row>
    <row r="299" spans="1:17" ht="16.899999999999999" customHeight="1">
      <c r="A299" s="1500"/>
      <c r="B299" s="1547"/>
      <c r="C299" s="1548"/>
      <c r="D299" s="1549"/>
      <c r="E299" s="1549"/>
      <c r="F299" s="1548"/>
      <c r="G299" s="1550"/>
      <c r="H299" s="1551"/>
      <c r="I299" s="1551"/>
      <c r="J299" s="1552"/>
      <c r="K299" s="1552"/>
      <c r="L299" s="1552"/>
      <c r="M299" s="1568"/>
      <c r="Q299" s="1565"/>
    </row>
    <row r="300" spans="1:17" ht="16.899999999999999" customHeight="1">
      <c r="A300" s="1500"/>
      <c r="B300" s="1547"/>
      <c r="C300" s="1548"/>
      <c r="D300" s="1549"/>
      <c r="E300" s="1549"/>
      <c r="F300" s="1548"/>
      <c r="G300" s="1550"/>
      <c r="H300" s="1551"/>
      <c r="I300" s="1551"/>
      <c r="J300" s="1552"/>
      <c r="K300" s="1552"/>
      <c r="L300" s="1552"/>
      <c r="M300" s="1568"/>
      <c r="Q300" s="1565"/>
    </row>
    <row r="301" spans="1:17" ht="16.899999999999999" customHeight="1">
      <c r="A301" s="1500"/>
      <c r="B301" s="1547"/>
      <c r="C301" s="1548"/>
      <c r="D301" s="1549"/>
      <c r="E301" s="1549"/>
      <c r="F301" s="1548"/>
      <c r="G301" s="1550"/>
      <c r="H301" s="1551"/>
      <c r="I301" s="1551"/>
      <c r="J301" s="1552"/>
      <c r="K301" s="1552"/>
      <c r="L301" s="1552"/>
      <c r="M301" s="1568"/>
      <c r="Q301" s="1565"/>
    </row>
    <row r="302" spans="1:17" ht="16.899999999999999" customHeight="1">
      <c r="A302" s="1500"/>
      <c r="B302" s="1547"/>
      <c r="C302" s="1548"/>
      <c r="D302" s="1549"/>
      <c r="E302" s="1549"/>
      <c r="F302" s="1548"/>
      <c r="G302" s="1550"/>
      <c r="H302" s="1551"/>
      <c r="I302" s="1551"/>
      <c r="J302" s="1552"/>
      <c r="K302" s="1552"/>
      <c r="L302" s="1552"/>
      <c r="M302" s="1568"/>
      <c r="Q302" s="1565"/>
    </row>
    <row r="303" spans="1:17" ht="16.899999999999999" customHeight="1">
      <c r="A303" s="1500"/>
      <c r="B303" s="1547"/>
      <c r="C303" s="1548"/>
      <c r="D303" s="1549"/>
      <c r="E303" s="1549"/>
      <c r="F303" s="1548"/>
      <c r="G303" s="1550"/>
      <c r="H303" s="1551"/>
      <c r="I303" s="1551"/>
      <c r="J303" s="1552"/>
      <c r="K303" s="1552"/>
      <c r="L303" s="1552"/>
      <c r="M303" s="1568"/>
      <c r="Q303" s="1565"/>
    </row>
    <row r="304" spans="1:17" ht="16.899999999999999" customHeight="1">
      <c r="A304" s="1500"/>
      <c r="B304" s="1547"/>
      <c r="C304" s="1548"/>
      <c r="D304" s="1549"/>
      <c r="E304" s="1549"/>
      <c r="F304" s="1548"/>
      <c r="G304" s="1550"/>
      <c r="H304" s="1551"/>
      <c r="I304" s="1551"/>
      <c r="J304" s="1552"/>
      <c r="K304" s="1552"/>
      <c r="L304" s="1552"/>
      <c r="M304" s="1568"/>
      <c r="Q304" s="1565"/>
    </row>
    <row r="305" spans="1:17" ht="16.899999999999999" customHeight="1">
      <c r="A305" s="1500"/>
      <c r="B305" s="1547"/>
      <c r="C305" s="1548"/>
      <c r="D305" s="1549"/>
      <c r="E305" s="1549"/>
      <c r="F305" s="1548"/>
      <c r="G305" s="1550"/>
      <c r="H305" s="1551"/>
      <c r="I305" s="1551"/>
      <c r="J305" s="1552"/>
      <c r="K305" s="1552"/>
      <c r="L305" s="1552"/>
      <c r="M305" s="1568"/>
      <c r="Q305" s="1565"/>
    </row>
    <row r="306" spans="1:17" ht="16.899999999999999" customHeight="1">
      <c r="A306" s="1500"/>
      <c r="B306" s="1547"/>
      <c r="C306" s="1548"/>
      <c r="D306" s="1549"/>
      <c r="E306" s="1549"/>
      <c r="F306" s="1548"/>
      <c r="G306" s="1550"/>
      <c r="H306" s="1551"/>
      <c r="I306" s="1551"/>
      <c r="J306" s="1552"/>
      <c r="K306" s="1552"/>
      <c r="L306" s="1552"/>
      <c r="M306" s="1568"/>
      <c r="Q306" s="1565"/>
    </row>
    <row r="307" spans="1:17" ht="16.899999999999999" customHeight="1">
      <c r="A307" s="1500"/>
      <c r="B307" s="1547"/>
      <c r="C307" s="1548"/>
      <c r="D307" s="1549"/>
      <c r="E307" s="1549"/>
      <c r="F307" s="1548"/>
      <c r="G307" s="1550"/>
      <c r="H307" s="1551"/>
      <c r="I307" s="1551"/>
      <c r="J307" s="1552"/>
      <c r="K307" s="1552"/>
      <c r="L307" s="1552"/>
      <c r="M307" s="1568"/>
      <c r="Q307" s="1565"/>
    </row>
    <row r="308" spans="1:17" ht="16.899999999999999" customHeight="1">
      <c r="A308" s="1500"/>
      <c r="B308" s="1547"/>
      <c r="C308" s="1548"/>
      <c r="D308" s="1549"/>
      <c r="E308" s="1549"/>
      <c r="F308" s="1548"/>
      <c r="G308" s="1550"/>
      <c r="H308" s="1551"/>
      <c r="I308" s="1551"/>
      <c r="J308" s="1552"/>
      <c r="K308" s="1552"/>
      <c r="L308" s="1552"/>
      <c r="M308" s="1568"/>
      <c r="Q308" s="1565"/>
    </row>
    <row r="309" spans="1:17" ht="16.899999999999999" customHeight="1">
      <c r="A309" s="1500"/>
      <c r="B309" s="1547"/>
      <c r="C309" s="1548"/>
      <c r="D309" s="1549"/>
      <c r="E309" s="1549"/>
      <c r="F309" s="1548"/>
      <c r="G309" s="1550"/>
      <c r="H309" s="1551"/>
      <c r="I309" s="1551"/>
      <c r="J309" s="1552"/>
      <c r="K309" s="1552"/>
      <c r="L309" s="1552"/>
      <c r="M309" s="1568"/>
      <c r="Q309" s="1565"/>
    </row>
    <row r="310" spans="1:17" ht="16.899999999999999" customHeight="1">
      <c r="A310" s="1500"/>
      <c r="B310" s="1547"/>
      <c r="C310" s="1548"/>
      <c r="D310" s="1549"/>
      <c r="E310" s="1549"/>
      <c r="F310" s="1548"/>
      <c r="G310" s="1550"/>
      <c r="H310" s="1551"/>
      <c r="I310" s="1551"/>
      <c r="J310" s="1552"/>
      <c r="K310" s="1552"/>
      <c r="L310" s="1552"/>
      <c r="M310" s="1568"/>
      <c r="Q310" s="1565"/>
    </row>
    <row r="311" spans="1:17" ht="16.899999999999999" customHeight="1">
      <c r="A311" s="1500"/>
      <c r="B311" s="1547"/>
      <c r="C311" s="1548"/>
      <c r="D311" s="1549"/>
      <c r="E311" s="1549"/>
      <c r="F311" s="1548"/>
      <c r="G311" s="1550"/>
      <c r="H311" s="1551"/>
      <c r="I311" s="1551"/>
      <c r="J311" s="1552"/>
      <c r="K311" s="1552"/>
      <c r="L311" s="1552"/>
      <c r="M311" s="1568"/>
      <c r="Q311" s="1565"/>
    </row>
    <row r="312" spans="1:17" ht="16.899999999999999" customHeight="1">
      <c r="A312" s="1558"/>
      <c r="B312" s="1559"/>
      <c r="C312" s="1560"/>
      <c r="D312" s="1561"/>
      <c r="E312" s="1559"/>
      <c r="F312" s="1890" t="s">
        <v>5245</v>
      </c>
      <c r="G312" s="1890"/>
      <c r="H312" s="1890"/>
      <c r="I312" s="1890"/>
      <c r="J312" s="1562">
        <f>SUM(J9:J311)</f>
        <v>0</v>
      </c>
      <c r="K312" s="1584">
        <f>SUM(K9:K311)</f>
        <v>0</v>
      </c>
      <c r="L312" s="1562">
        <f>SUM(L9:L311)</f>
        <v>0</v>
      </c>
    </row>
    <row r="313" spans="1:17" ht="16.899999999999999" customHeight="1"/>
    <row r="314" spans="1:17" ht="16.899999999999999" customHeight="1"/>
    <row r="315" spans="1:17" ht="16.899999999999999" customHeight="1"/>
    <row r="316" spans="1:17" ht="16.899999999999999" customHeight="1"/>
    <row r="317" spans="1:17" ht="16.899999999999999" customHeight="1"/>
    <row r="318" spans="1:17" ht="16.899999999999999" customHeight="1"/>
    <row r="319" spans="1:17" ht="16.899999999999999" customHeight="1"/>
    <row r="320" spans="1:17"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row r="413" ht="16.899999999999999" customHeight="1"/>
    <row r="414" ht="16.899999999999999" customHeight="1"/>
    <row r="415" ht="16.899999999999999" customHeight="1"/>
    <row r="416" ht="16.899999999999999" customHeight="1"/>
    <row r="417" ht="16.899999999999999" customHeight="1"/>
    <row r="418" ht="16.899999999999999" customHeight="1"/>
    <row r="419" ht="16.899999999999999" customHeight="1"/>
    <row r="420" ht="16.899999999999999" customHeight="1"/>
    <row r="421" ht="16.899999999999999" customHeight="1"/>
    <row r="422" ht="16.899999999999999" customHeight="1"/>
    <row r="423" ht="16.899999999999999" customHeight="1"/>
    <row r="424" ht="16.899999999999999" customHeight="1"/>
    <row r="425" ht="16.899999999999999" customHeight="1"/>
    <row r="426" ht="16.899999999999999" customHeight="1"/>
    <row r="427" ht="16.899999999999999" customHeight="1"/>
    <row r="428" ht="16.899999999999999" customHeight="1"/>
    <row r="429" ht="16.899999999999999" customHeight="1"/>
    <row r="430" ht="16.899999999999999" customHeight="1"/>
    <row r="431" ht="16.899999999999999" customHeight="1"/>
    <row r="432" ht="16.899999999999999" customHeight="1"/>
    <row r="433" ht="16.899999999999999" customHeight="1"/>
    <row r="434" ht="16.899999999999999" customHeight="1"/>
    <row r="435" ht="16.899999999999999" customHeight="1"/>
    <row r="436" ht="16.899999999999999" customHeight="1"/>
    <row r="437" ht="16.899999999999999" customHeight="1"/>
    <row r="438" ht="16.899999999999999" customHeight="1"/>
    <row r="439" ht="16.899999999999999" customHeight="1"/>
    <row r="440" ht="16.899999999999999" customHeight="1"/>
    <row r="441" ht="16.899999999999999" customHeight="1"/>
    <row r="442" ht="16.899999999999999" customHeight="1"/>
    <row r="443" ht="16.899999999999999" customHeight="1"/>
    <row r="444" ht="16.899999999999999" customHeight="1"/>
    <row r="445" ht="16.899999999999999" customHeight="1"/>
    <row r="446" ht="16.899999999999999" customHeight="1"/>
    <row r="447" ht="16.899999999999999" customHeight="1"/>
    <row r="448" ht="16.899999999999999" customHeight="1"/>
    <row r="449" ht="16.899999999999999" customHeight="1"/>
    <row r="450" ht="16.899999999999999" customHeight="1"/>
    <row r="451" ht="16.899999999999999" customHeight="1"/>
    <row r="452" ht="16.899999999999999" customHeight="1"/>
    <row r="453" ht="16.899999999999999" customHeight="1"/>
    <row r="454" ht="16.899999999999999" customHeight="1"/>
    <row r="455" ht="16.899999999999999" customHeight="1"/>
    <row r="456" ht="16.899999999999999" customHeight="1"/>
    <row r="457" ht="16.899999999999999" customHeight="1"/>
    <row r="458" ht="16.899999999999999" customHeight="1"/>
    <row r="459" ht="16.899999999999999" customHeight="1"/>
    <row r="460" ht="16.899999999999999" customHeight="1"/>
    <row r="461" ht="16.899999999999999" customHeight="1"/>
    <row r="462" ht="16.899999999999999" customHeight="1"/>
    <row r="463" ht="16.899999999999999" customHeight="1"/>
    <row r="464" ht="16.899999999999999" customHeight="1"/>
    <row r="465" ht="16.899999999999999" customHeight="1"/>
    <row r="466" ht="16.899999999999999" customHeight="1"/>
    <row r="467" ht="16.899999999999999" customHeight="1"/>
    <row r="468" ht="16.899999999999999" customHeight="1"/>
    <row r="469" ht="16.899999999999999" customHeight="1"/>
    <row r="470" ht="16.899999999999999" customHeight="1"/>
    <row r="471" ht="16.899999999999999" customHeight="1"/>
    <row r="472" ht="16.899999999999999" customHeight="1"/>
    <row r="473" ht="16.899999999999999" customHeight="1"/>
    <row r="474" ht="16.899999999999999" customHeight="1"/>
    <row r="475" ht="16.899999999999999" customHeight="1"/>
    <row r="476" ht="16.899999999999999" customHeight="1"/>
    <row r="477" ht="16.899999999999999" customHeight="1"/>
    <row r="478" ht="16.899999999999999" customHeight="1"/>
    <row r="479" ht="16.899999999999999" customHeight="1"/>
    <row r="480" ht="16.899999999999999" customHeight="1"/>
    <row r="481" ht="16.899999999999999" customHeight="1"/>
    <row r="482" ht="16.899999999999999" customHeight="1"/>
    <row r="483" ht="16.899999999999999" customHeight="1"/>
    <row r="484" ht="16.899999999999999" customHeight="1"/>
    <row r="485" ht="16.899999999999999" customHeight="1"/>
    <row r="486" ht="16.899999999999999" customHeight="1"/>
    <row r="487" ht="16.899999999999999" customHeight="1"/>
    <row r="488" ht="16.899999999999999" customHeight="1"/>
    <row r="489" ht="16.899999999999999" customHeight="1"/>
    <row r="490" ht="16.899999999999999" customHeight="1"/>
    <row r="491" ht="16.899999999999999" customHeight="1"/>
    <row r="492" ht="16.899999999999999" customHeight="1"/>
    <row r="493" ht="16.899999999999999" customHeight="1"/>
    <row r="494" ht="16.899999999999999" customHeight="1"/>
    <row r="495" ht="16.899999999999999" customHeight="1"/>
    <row r="496" ht="16.899999999999999" customHeight="1"/>
    <row r="497" ht="16.899999999999999" customHeight="1"/>
    <row r="498" ht="16.899999999999999" customHeight="1"/>
    <row r="499" ht="16.899999999999999" customHeight="1"/>
    <row r="500" ht="16.899999999999999" customHeight="1"/>
    <row r="501" ht="16.899999999999999" customHeight="1"/>
    <row r="502" ht="16.899999999999999" customHeight="1"/>
    <row r="503" ht="16.899999999999999" customHeight="1"/>
    <row r="504" ht="16.899999999999999" customHeight="1"/>
    <row r="505" ht="16.899999999999999" customHeight="1"/>
    <row r="506" ht="16.899999999999999" customHeight="1"/>
    <row r="507" ht="16.899999999999999" customHeight="1"/>
    <row r="508" ht="16.899999999999999" customHeight="1"/>
    <row r="509"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312:I312"/>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E5341-3756-4BC5-9EC0-B2BE56FA685C}">
  <dimension ref="A1:O715"/>
  <sheetViews>
    <sheetView showGridLines="0" view="pageBreakPreview" topLeftCell="A695" zoomScaleNormal="100" zoomScaleSheetLayoutView="100" workbookViewId="0">
      <selection activeCell="R675" sqref="R675"/>
    </sheetView>
  </sheetViews>
  <sheetFormatPr defaultColWidth="9" defaultRowHeight="12" customHeight="1"/>
  <cols>
    <col min="1" max="1" width="6.1796875" style="1" customWidth="1"/>
    <col min="2" max="2" width="1" style="1" customWidth="1"/>
    <col min="3" max="3" width="4.81640625" style="34" customWidth="1"/>
    <col min="4" max="4" width="4.54296875" style="34" customWidth="1"/>
    <col min="5" max="5" width="13.7265625" style="35" customWidth="1"/>
    <col min="6" max="6" width="42.81640625" style="35" customWidth="1"/>
    <col min="7" max="7" width="3.1796875" style="35" customWidth="1"/>
    <col min="8" max="8" width="9.81640625" style="36" customWidth="1"/>
    <col min="9" max="9" width="9.81640625" style="37" customWidth="1"/>
    <col min="10" max="10" width="14.81640625" style="37" customWidth="1"/>
    <col min="11" max="11" width="1.54296875" style="37" customWidth="1"/>
    <col min="12" max="12" width="2.81640625" style="36" customWidth="1"/>
    <col min="13" max="13" width="10.453125" style="1" bestFit="1" customWidth="1"/>
    <col min="14" max="257" width="9" style="1"/>
    <col min="258" max="258" width="5.453125" style="1" customWidth="1"/>
    <col min="259" max="259" width="11.81640625" style="1" customWidth="1"/>
    <col min="260" max="260" width="42.81640625" style="1" customWidth="1"/>
    <col min="261" max="261" width="3.1796875" style="1" customWidth="1"/>
    <col min="262" max="263" width="9.81640625" style="1" customWidth="1"/>
    <col min="264" max="264" width="14.81640625" style="1" customWidth="1"/>
    <col min="265" max="265" width="11.81640625" style="1" customWidth="1"/>
    <col min="266" max="266" width="13.1796875" style="1" customWidth="1"/>
    <col min="267" max="513" width="9" style="1"/>
    <col min="514" max="514" width="5.453125" style="1" customWidth="1"/>
    <col min="515" max="515" width="11.81640625" style="1" customWidth="1"/>
    <col min="516" max="516" width="42.81640625" style="1" customWidth="1"/>
    <col min="517" max="517" width="3.1796875" style="1" customWidth="1"/>
    <col min="518" max="519" width="9.81640625" style="1" customWidth="1"/>
    <col min="520" max="520" width="14.81640625" style="1" customWidth="1"/>
    <col min="521" max="521" width="11.81640625" style="1" customWidth="1"/>
    <col min="522" max="522" width="13.1796875" style="1" customWidth="1"/>
    <col min="523" max="769" width="9" style="1"/>
    <col min="770" max="770" width="5.453125" style="1" customWidth="1"/>
    <col min="771" max="771" width="11.81640625" style="1" customWidth="1"/>
    <col min="772" max="772" width="42.81640625" style="1" customWidth="1"/>
    <col min="773" max="773" width="3.1796875" style="1" customWidth="1"/>
    <col min="774" max="775" width="9.81640625" style="1" customWidth="1"/>
    <col min="776" max="776" width="14.81640625" style="1" customWidth="1"/>
    <col min="777" max="777" width="11.81640625" style="1" customWidth="1"/>
    <col min="778" max="778" width="13.1796875" style="1" customWidth="1"/>
    <col min="779" max="1025" width="9" style="1"/>
    <col min="1026" max="1026" width="5.453125" style="1" customWidth="1"/>
    <col min="1027" max="1027" width="11.81640625" style="1" customWidth="1"/>
    <col min="1028" max="1028" width="42.81640625" style="1" customWidth="1"/>
    <col min="1029" max="1029" width="3.1796875" style="1" customWidth="1"/>
    <col min="1030" max="1031" width="9.81640625" style="1" customWidth="1"/>
    <col min="1032" max="1032" width="14.81640625" style="1" customWidth="1"/>
    <col min="1033" max="1033" width="11.81640625" style="1" customWidth="1"/>
    <col min="1034" max="1034" width="13.1796875" style="1" customWidth="1"/>
    <col min="1035" max="1281" width="9" style="1"/>
    <col min="1282" max="1282" width="5.453125" style="1" customWidth="1"/>
    <col min="1283" max="1283" width="11.81640625" style="1" customWidth="1"/>
    <col min="1284" max="1284" width="42.81640625" style="1" customWidth="1"/>
    <col min="1285" max="1285" width="3.1796875" style="1" customWidth="1"/>
    <col min="1286" max="1287" width="9.81640625" style="1" customWidth="1"/>
    <col min="1288" max="1288" width="14.81640625" style="1" customWidth="1"/>
    <col min="1289" max="1289" width="11.81640625" style="1" customWidth="1"/>
    <col min="1290" max="1290" width="13.1796875" style="1" customWidth="1"/>
    <col min="1291" max="1537" width="9" style="1"/>
    <col min="1538" max="1538" width="5.453125" style="1" customWidth="1"/>
    <col min="1539" max="1539" width="11.81640625" style="1" customWidth="1"/>
    <col min="1540" max="1540" width="42.81640625" style="1" customWidth="1"/>
    <col min="1541" max="1541" width="3.1796875" style="1" customWidth="1"/>
    <col min="1542" max="1543" width="9.81640625" style="1" customWidth="1"/>
    <col min="1544" max="1544" width="14.81640625" style="1" customWidth="1"/>
    <col min="1545" max="1545" width="11.81640625" style="1" customWidth="1"/>
    <col min="1546" max="1546" width="13.1796875" style="1" customWidth="1"/>
    <col min="1547" max="1793" width="9" style="1"/>
    <col min="1794" max="1794" width="5.453125" style="1" customWidth="1"/>
    <col min="1795" max="1795" width="11.81640625" style="1" customWidth="1"/>
    <col min="1796" max="1796" width="42.81640625" style="1" customWidth="1"/>
    <col min="1797" max="1797" width="3.1796875" style="1" customWidth="1"/>
    <col min="1798" max="1799" width="9.81640625" style="1" customWidth="1"/>
    <col min="1800" max="1800" width="14.81640625" style="1" customWidth="1"/>
    <col min="1801" max="1801" width="11.81640625" style="1" customWidth="1"/>
    <col min="1802" max="1802" width="13.1796875" style="1" customWidth="1"/>
    <col min="1803" max="2049" width="9" style="1"/>
    <col min="2050" max="2050" width="5.453125" style="1" customWidth="1"/>
    <col min="2051" max="2051" width="11.81640625" style="1" customWidth="1"/>
    <col min="2052" max="2052" width="42.81640625" style="1" customWidth="1"/>
    <col min="2053" max="2053" width="3.1796875" style="1" customWidth="1"/>
    <col min="2054" max="2055" width="9.81640625" style="1" customWidth="1"/>
    <col min="2056" max="2056" width="14.81640625" style="1" customWidth="1"/>
    <col min="2057" max="2057" width="11.81640625" style="1" customWidth="1"/>
    <col min="2058" max="2058" width="13.1796875" style="1" customWidth="1"/>
    <col min="2059" max="2305" width="9" style="1"/>
    <col min="2306" max="2306" width="5.453125" style="1" customWidth="1"/>
    <col min="2307" max="2307" width="11.81640625" style="1" customWidth="1"/>
    <col min="2308" max="2308" width="42.81640625" style="1" customWidth="1"/>
    <col min="2309" max="2309" width="3.1796875" style="1" customWidth="1"/>
    <col min="2310" max="2311" width="9.81640625" style="1" customWidth="1"/>
    <col min="2312" max="2312" width="14.81640625" style="1" customWidth="1"/>
    <col min="2313" max="2313" width="11.81640625" style="1" customWidth="1"/>
    <col min="2314" max="2314" width="13.1796875" style="1" customWidth="1"/>
    <col min="2315" max="2561" width="9" style="1"/>
    <col min="2562" max="2562" width="5.453125" style="1" customWidth="1"/>
    <col min="2563" max="2563" width="11.81640625" style="1" customWidth="1"/>
    <col min="2564" max="2564" width="42.81640625" style="1" customWidth="1"/>
    <col min="2565" max="2565" width="3.1796875" style="1" customWidth="1"/>
    <col min="2566" max="2567" width="9.81640625" style="1" customWidth="1"/>
    <col min="2568" max="2568" width="14.81640625" style="1" customWidth="1"/>
    <col min="2569" max="2569" width="11.81640625" style="1" customWidth="1"/>
    <col min="2570" max="2570" width="13.1796875" style="1" customWidth="1"/>
    <col min="2571" max="2817" width="9" style="1"/>
    <col min="2818" max="2818" width="5.453125" style="1" customWidth="1"/>
    <col min="2819" max="2819" width="11.81640625" style="1" customWidth="1"/>
    <col min="2820" max="2820" width="42.81640625" style="1" customWidth="1"/>
    <col min="2821" max="2821" width="3.1796875" style="1" customWidth="1"/>
    <col min="2822" max="2823" width="9.81640625" style="1" customWidth="1"/>
    <col min="2824" max="2824" width="14.81640625" style="1" customWidth="1"/>
    <col min="2825" max="2825" width="11.81640625" style="1" customWidth="1"/>
    <col min="2826" max="2826" width="13.1796875" style="1" customWidth="1"/>
    <col min="2827" max="3073" width="9" style="1"/>
    <col min="3074" max="3074" width="5.453125" style="1" customWidth="1"/>
    <col min="3075" max="3075" width="11.81640625" style="1" customWidth="1"/>
    <col min="3076" max="3076" width="42.81640625" style="1" customWidth="1"/>
    <col min="3077" max="3077" width="3.1796875" style="1" customWidth="1"/>
    <col min="3078" max="3079" width="9.81640625" style="1" customWidth="1"/>
    <col min="3080" max="3080" width="14.81640625" style="1" customWidth="1"/>
    <col min="3081" max="3081" width="11.81640625" style="1" customWidth="1"/>
    <col min="3082" max="3082" width="13.1796875" style="1" customWidth="1"/>
    <col min="3083" max="3329" width="9" style="1"/>
    <col min="3330" max="3330" width="5.453125" style="1" customWidth="1"/>
    <col min="3331" max="3331" width="11.81640625" style="1" customWidth="1"/>
    <col min="3332" max="3332" width="42.81640625" style="1" customWidth="1"/>
    <col min="3333" max="3333" width="3.1796875" style="1" customWidth="1"/>
    <col min="3334" max="3335" width="9.81640625" style="1" customWidth="1"/>
    <col min="3336" max="3336" width="14.81640625" style="1" customWidth="1"/>
    <col min="3337" max="3337" width="11.81640625" style="1" customWidth="1"/>
    <col min="3338" max="3338" width="13.1796875" style="1" customWidth="1"/>
    <col min="3339" max="3585" width="9" style="1"/>
    <col min="3586" max="3586" width="5.453125" style="1" customWidth="1"/>
    <col min="3587" max="3587" width="11.81640625" style="1" customWidth="1"/>
    <col min="3588" max="3588" width="42.81640625" style="1" customWidth="1"/>
    <col min="3589" max="3589" width="3.1796875" style="1" customWidth="1"/>
    <col min="3590" max="3591" width="9.81640625" style="1" customWidth="1"/>
    <col min="3592" max="3592" width="14.81640625" style="1" customWidth="1"/>
    <col min="3593" max="3593" width="11.81640625" style="1" customWidth="1"/>
    <col min="3594" max="3594" width="13.1796875" style="1" customWidth="1"/>
    <col min="3595" max="3841" width="9" style="1"/>
    <col min="3842" max="3842" width="5.453125" style="1" customWidth="1"/>
    <col min="3843" max="3843" width="11.81640625" style="1" customWidth="1"/>
    <col min="3844" max="3844" width="42.81640625" style="1" customWidth="1"/>
    <col min="3845" max="3845" width="3.1796875" style="1" customWidth="1"/>
    <col min="3846" max="3847" width="9.81640625" style="1" customWidth="1"/>
    <col min="3848" max="3848" width="14.81640625" style="1" customWidth="1"/>
    <col min="3849" max="3849" width="11.81640625" style="1" customWidth="1"/>
    <col min="3850" max="3850" width="13.1796875" style="1" customWidth="1"/>
    <col min="3851" max="4097" width="9" style="1"/>
    <col min="4098" max="4098" width="5.453125" style="1" customWidth="1"/>
    <col min="4099" max="4099" width="11.81640625" style="1" customWidth="1"/>
    <col min="4100" max="4100" width="42.81640625" style="1" customWidth="1"/>
    <col min="4101" max="4101" width="3.1796875" style="1" customWidth="1"/>
    <col min="4102" max="4103" width="9.81640625" style="1" customWidth="1"/>
    <col min="4104" max="4104" width="14.81640625" style="1" customWidth="1"/>
    <col min="4105" max="4105" width="11.81640625" style="1" customWidth="1"/>
    <col min="4106" max="4106" width="13.1796875" style="1" customWidth="1"/>
    <col min="4107" max="4353" width="9" style="1"/>
    <col min="4354" max="4354" width="5.453125" style="1" customWidth="1"/>
    <col min="4355" max="4355" width="11.81640625" style="1" customWidth="1"/>
    <col min="4356" max="4356" width="42.81640625" style="1" customWidth="1"/>
    <col min="4357" max="4357" width="3.1796875" style="1" customWidth="1"/>
    <col min="4358" max="4359" width="9.81640625" style="1" customWidth="1"/>
    <col min="4360" max="4360" width="14.81640625" style="1" customWidth="1"/>
    <col min="4361" max="4361" width="11.81640625" style="1" customWidth="1"/>
    <col min="4362" max="4362" width="13.1796875" style="1" customWidth="1"/>
    <col min="4363" max="4609" width="9" style="1"/>
    <col min="4610" max="4610" width="5.453125" style="1" customWidth="1"/>
    <col min="4611" max="4611" width="11.81640625" style="1" customWidth="1"/>
    <col min="4612" max="4612" width="42.81640625" style="1" customWidth="1"/>
    <col min="4613" max="4613" width="3.1796875" style="1" customWidth="1"/>
    <col min="4614" max="4615" width="9.81640625" style="1" customWidth="1"/>
    <col min="4616" max="4616" width="14.81640625" style="1" customWidth="1"/>
    <col min="4617" max="4617" width="11.81640625" style="1" customWidth="1"/>
    <col min="4618" max="4618" width="13.1796875" style="1" customWidth="1"/>
    <col min="4619" max="4865" width="9" style="1"/>
    <col min="4866" max="4866" width="5.453125" style="1" customWidth="1"/>
    <col min="4867" max="4867" width="11.81640625" style="1" customWidth="1"/>
    <col min="4868" max="4868" width="42.81640625" style="1" customWidth="1"/>
    <col min="4869" max="4869" width="3.1796875" style="1" customWidth="1"/>
    <col min="4870" max="4871" width="9.81640625" style="1" customWidth="1"/>
    <col min="4872" max="4872" width="14.81640625" style="1" customWidth="1"/>
    <col min="4873" max="4873" width="11.81640625" style="1" customWidth="1"/>
    <col min="4874" max="4874" width="13.1796875" style="1" customWidth="1"/>
    <col min="4875" max="5121" width="9" style="1"/>
    <col min="5122" max="5122" width="5.453125" style="1" customWidth="1"/>
    <col min="5123" max="5123" width="11.81640625" style="1" customWidth="1"/>
    <col min="5124" max="5124" width="42.81640625" style="1" customWidth="1"/>
    <col min="5125" max="5125" width="3.1796875" style="1" customWidth="1"/>
    <col min="5126" max="5127" width="9.81640625" style="1" customWidth="1"/>
    <col min="5128" max="5128" width="14.81640625" style="1" customWidth="1"/>
    <col min="5129" max="5129" width="11.81640625" style="1" customWidth="1"/>
    <col min="5130" max="5130" width="13.1796875" style="1" customWidth="1"/>
    <col min="5131" max="5377" width="9" style="1"/>
    <col min="5378" max="5378" width="5.453125" style="1" customWidth="1"/>
    <col min="5379" max="5379" width="11.81640625" style="1" customWidth="1"/>
    <col min="5380" max="5380" width="42.81640625" style="1" customWidth="1"/>
    <col min="5381" max="5381" width="3.1796875" style="1" customWidth="1"/>
    <col min="5382" max="5383" width="9.81640625" style="1" customWidth="1"/>
    <col min="5384" max="5384" width="14.81640625" style="1" customWidth="1"/>
    <col min="5385" max="5385" width="11.81640625" style="1" customWidth="1"/>
    <col min="5386" max="5386" width="13.1796875" style="1" customWidth="1"/>
    <col min="5387" max="5633" width="9" style="1"/>
    <col min="5634" max="5634" width="5.453125" style="1" customWidth="1"/>
    <col min="5635" max="5635" width="11.81640625" style="1" customWidth="1"/>
    <col min="5636" max="5636" width="42.81640625" style="1" customWidth="1"/>
    <col min="5637" max="5637" width="3.1796875" style="1" customWidth="1"/>
    <col min="5638" max="5639" width="9.81640625" style="1" customWidth="1"/>
    <col min="5640" max="5640" width="14.81640625" style="1" customWidth="1"/>
    <col min="5641" max="5641" width="11.81640625" style="1" customWidth="1"/>
    <col min="5642" max="5642" width="13.1796875" style="1" customWidth="1"/>
    <col min="5643" max="5889" width="9" style="1"/>
    <col min="5890" max="5890" width="5.453125" style="1" customWidth="1"/>
    <col min="5891" max="5891" width="11.81640625" style="1" customWidth="1"/>
    <col min="5892" max="5892" width="42.81640625" style="1" customWidth="1"/>
    <col min="5893" max="5893" width="3.1796875" style="1" customWidth="1"/>
    <col min="5894" max="5895" width="9.81640625" style="1" customWidth="1"/>
    <col min="5896" max="5896" width="14.81640625" style="1" customWidth="1"/>
    <col min="5897" max="5897" width="11.81640625" style="1" customWidth="1"/>
    <col min="5898" max="5898" width="13.1796875" style="1" customWidth="1"/>
    <col min="5899" max="6145" width="9" style="1"/>
    <col min="6146" max="6146" width="5.453125" style="1" customWidth="1"/>
    <col min="6147" max="6147" width="11.81640625" style="1" customWidth="1"/>
    <col min="6148" max="6148" width="42.81640625" style="1" customWidth="1"/>
    <col min="6149" max="6149" width="3.1796875" style="1" customWidth="1"/>
    <col min="6150" max="6151" width="9.81640625" style="1" customWidth="1"/>
    <col min="6152" max="6152" width="14.81640625" style="1" customWidth="1"/>
    <col min="6153" max="6153" width="11.81640625" style="1" customWidth="1"/>
    <col min="6154" max="6154" width="13.1796875" style="1" customWidth="1"/>
    <col min="6155" max="6401" width="9" style="1"/>
    <col min="6402" max="6402" width="5.453125" style="1" customWidth="1"/>
    <col min="6403" max="6403" width="11.81640625" style="1" customWidth="1"/>
    <col min="6404" max="6404" width="42.81640625" style="1" customWidth="1"/>
    <col min="6405" max="6405" width="3.1796875" style="1" customWidth="1"/>
    <col min="6406" max="6407" width="9.81640625" style="1" customWidth="1"/>
    <col min="6408" max="6408" width="14.81640625" style="1" customWidth="1"/>
    <col min="6409" max="6409" width="11.81640625" style="1" customWidth="1"/>
    <col min="6410" max="6410" width="13.1796875" style="1" customWidth="1"/>
    <col min="6411" max="6657" width="9" style="1"/>
    <col min="6658" max="6658" width="5.453125" style="1" customWidth="1"/>
    <col min="6659" max="6659" width="11.81640625" style="1" customWidth="1"/>
    <col min="6660" max="6660" width="42.81640625" style="1" customWidth="1"/>
    <col min="6661" max="6661" width="3.1796875" style="1" customWidth="1"/>
    <col min="6662" max="6663" width="9.81640625" style="1" customWidth="1"/>
    <col min="6664" max="6664" width="14.81640625" style="1" customWidth="1"/>
    <col min="6665" max="6665" width="11.81640625" style="1" customWidth="1"/>
    <col min="6666" max="6666" width="13.1796875" style="1" customWidth="1"/>
    <col min="6667" max="6913" width="9" style="1"/>
    <col min="6914" max="6914" width="5.453125" style="1" customWidth="1"/>
    <col min="6915" max="6915" width="11.81640625" style="1" customWidth="1"/>
    <col min="6916" max="6916" width="42.81640625" style="1" customWidth="1"/>
    <col min="6917" max="6917" width="3.1796875" style="1" customWidth="1"/>
    <col min="6918" max="6919" width="9.81640625" style="1" customWidth="1"/>
    <col min="6920" max="6920" width="14.81640625" style="1" customWidth="1"/>
    <col min="6921" max="6921" width="11.81640625" style="1" customWidth="1"/>
    <col min="6922" max="6922" width="13.1796875" style="1" customWidth="1"/>
    <col min="6923" max="7169" width="9" style="1"/>
    <col min="7170" max="7170" width="5.453125" style="1" customWidth="1"/>
    <col min="7171" max="7171" width="11.81640625" style="1" customWidth="1"/>
    <col min="7172" max="7172" width="42.81640625" style="1" customWidth="1"/>
    <col min="7173" max="7173" width="3.1796875" style="1" customWidth="1"/>
    <col min="7174" max="7175" width="9.81640625" style="1" customWidth="1"/>
    <col min="7176" max="7176" width="14.81640625" style="1" customWidth="1"/>
    <col min="7177" max="7177" width="11.81640625" style="1" customWidth="1"/>
    <col min="7178" max="7178" width="13.1796875" style="1" customWidth="1"/>
    <col min="7179" max="7425" width="9" style="1"/>
    <col min="7426" max="7426" width="5.453125" style="1" customWidth="1"/>
    <col min="7427" max="7427" width="11.81640625" style="1" customWidth="1"/>
    <col min="7428" max="7428" width="42.81640625" style="1" customWidth="1"/>
    <col min="7429" max="7429" width="3.1796875" style="1" customWidth="1"/>
    <col min="7430" max="7431" width="9.81640625" style="1" customWidth="1"/>
    <col min="7432" max="7432" width="14.81640625" style="1" customWidth="1"/>
    <col min="7433" max="7433" width="11.81640625" style="1" customWidth="1"/>
    <col min="7434" max="7434" width="13.1796875" style="1" customWidth="1"/>
    <col min="7435" max="7681" width="9" style="1"/>
    <col min="7682" max="7682" width="5.453125" style="1" customWidth="1"/>
    <col min="7683" max="7683" width="11.81640625" style="1" customWidth="1"/>
    <col min="7684" max="7684" width="42.81640625" style="1" customWidth="1"/>
    <col min="7685" max="7685" width="3.1796875" style="1" customWidth="1"/>
    <col min="7686" max="7687" width="9.81640625" style="1" customWidth="1"/>
    <col min="7688" max="7688" width="14.81640625" style="1" customWidth="1"/>
    <col min="7689" max="7689" width="11.81640625" style="1" customWidth="1"/>
    <col min="7690" max="7690" width="13.1796875" style="1" customWidth="1"/>
    <col min="7691" max="7937" width="9" style="1"/>
    <col min="7938" max="7938" width="5.453125" style="1" customWidth="1"/>
    <col min="7939" max="7939" width="11.81640625" style="1" customWidth="1"/>
    <col min="7940" max="7940" width="42.81640625" style="1" customWidth="1"/>
    <col min="7941" max="7941" width="3.1796875" style="1" customWidth="1"/>
    <col min="7942" max="7943" width="9.81640625" style="1" customWidth="1"/>
    <col min="7944" max="7944" width="14.81640625" style="1" customWidth="1"/>
    <col min="7945" max="7945" width="11.81640625" style="1" customWidth="1"/>
    <col min="7946" max="7946" width="13.1796875" style="1" customWidth="1"/>
    <col min="7947" max="8193" width="9" style="1"/>
    <col min="8194" max="8194" width="5.453125" style="1" customWidth="1"/>
    <col min="8195" max="8195" width="11.81640625" style="1" customWidth="1"/>
    <col min="8196" max="8196" width="42.81640625" style="1" customWidth="1"/>
    <col min="8197" max="8197" width="3.1796875" style="1" customWidth="1"/>
    <col min="8198" max="8199" width="9.81640625" style="1" customWidth="1"/>
    <col min="8200" max="8200" width="14.81640625" style="1" customWidth="1"/>
    <col min="8201" max="8201" width="11.81640625" style="1" customWidth="1"/>
    <col min="8202" max="8202" width="13.1796875" style="1" customWidth="1"/>
    <col min="8203" max="8449" width="9" style="1"/>
    <col min="8450" max="8450" width="5.453125" style="1" customWidth="1"/>
    <col min="8451" max="8451" width="11.81640625" style="1" customWidth="1"/>
    <col min="8452" max="8452" width="42.81640625" style="1" customWidth="1"/>
    <col min="8453" max="8453" width="3.1796875" style="1" customWidth="1"/>
    <col min="8454" max="8455" width="9.81640625" style="1" customWidth="1"/>
    <col min="8456" max="8456" width="14.81640625" style="1" customWidth="1"/>
    <col min="8457" max="8457" width="11.81640625" style="1" customWidth="1"/>
    <col min="8458" max="8458" width="13.1796875" style="1" customWidth="1"/>
    <col min="8459" max="8705" width="9" style="1"/>
    <col min="8706" max="8706" width="5.453125" style="1" customWidth="1"/>
    <col min="8707" max="8707" width="11.81640625" style="1" customWidth="1"/>
    <col min="8708" max="8708" width="42.81640625" style="1" customWidth="1"/>
    <col min="8709" max="8709" width="3.1796875" style="1" customWidth="1"/>
    <col min="8710" max="8711" width="9.81640625" style="1" customWidth="1"/>
    <col min="8712" max="8712" width="14.81640625" style="1" customWidth="1"/>
    <col min="8713" max="8713" width="11.81640625" style="1" customWidth="1"/>
    <col min="8714" max="8714" width="13.1796875" style="1" customWidth="1"/>
    <col min="8715" max="8961" width="9" style="1"/>
    <col min="8962" max="8962" width="5.453125" style="1" customWidth="1"/>
    <col min="8963" max="8963" width="11.81640625" style="1" customWidth="1"/>
    <col min="8964" max="8964" width="42.81640625" style="1" customWidth="1"/>
    <col min="8965" max="8965" width="3.1796875" style="1" customWidth="1"/>
    <col min="8966" max="8967" width="9.81640625" style="1" customWidth="1"/>
    <col min="8968" max="8968" width="14.81640625" style="1" customWidth="1"/>
    <col min="8969" max="8969" width="11.81640625" style="1" customWidth="1"/>
    <col min="8970" max="8970" width="13.1796875" style="1" customWidth="1"/>
    <col min="8971" max="9217" width="9" style="1"/>
    <col min="9218" max="9218" width="5.453125" style="1" customWidth="1"/>
    <col min="9219" max="9219" width="11.81640625" style="1" customWidth="1"/>
    <col min="9220" max="9220" width="42.81640625" style="1" customWidth="1"/>
    <col min="9221" max="9221" width="3.1796875" style="1" customWidth="1"/>
    <col min="9222" max="9223" width="9.81640625" style="1" customWidth="1"/>
    <col min="9224" max="9224" width="14.81640625" style="1" customWidth="1"/>
    <col min="9225" max="9225" width="11.81640625" style="1" customWidth="1"/>
    <col min="9226" max="9226" width="13.1796875" style="1" customWidth="1"/>
    <col min="9227" max="9473" width="9" style="1"/>
    <col min="9474" max="9474" width="5.453125" style="1" customWidth="1"/>
    <col min="9475" max="9475" width="11.81640625" style="1" customWidth="1"/>
    <col min="9476" max="9476" width="42.81640625" style="1" customWidth="1"/>
    <col min="9477" max="9477" width="3.1796875" style="1" customWidth="1"/>
    <col min="9478" max="9479" width="9.81640625" style="1" customWidth="1"/>
    <col min="9480" max="9480" width="14.81640625" style="1" customWidth="1"/>
    <col min="9481" max="9481" width="11.81640625" style="1" customWidth="1"/>
    <col min="9482" max="9482" width="13.1796875" style="1" customWidth="1"/>
    <col min="9483" max="9729" width="9" style="1"/>
    <col min="9730" max="9730" width="5.453125" style="1" customWidth="1"/>
    <col min="9731" max="9731" width="11.81640625" style="1" customWidth="1"/>
    <col min="9732" max="9732" width="42.81640625" style="1" customWidth="1"/>
    <col min="9733" max="9733" width="3.1796875" style="1" customWidth="1"/>
    <col min="9734" max="9735" width="9.81640625" style="1" customWidth="1"/>
    <col min="9736" max="9736" width="14.81640625" style="1" customWidth="1"/>
    <col min="9737" max="9737" width="11.81640625" style="1" customWidth="1"/>
    <col min="9738" max="9738" width="13.1796875" style="1" customWidth="1"/>
    <col min="9739" max="9985" width="9" style="1"/>
    <col min="9986" max="9986" width="5.453125" style="1" customWidth="1"/>
    <col min="9987" max="9987" width="11.81640625" style="1" customWidth="1"/>
    <col min="9988" max="9988" width="42.81640625" style="1" customWidth="1"/>
    <col min="9989" max="9989" width="3.1796875" style="1" customWidth="1"/>
    <col min="9990" max="9991" width="9.81640625" style="1" customWidth="1"/>
    <col min="9992" max="9992" width="14.81640625" style="1" customWidth="1"/>
    <col min="9993" max="9993" width="11.81640625" style="1" customWidth="1"/>
    <col min="9994" max="9994" width="13.1796875" style="1" customWidth="1"/>
    <col min="9995" max="10241" width="9" style="1"/>
    <col min="10242" max="10242" width="5.453125" style="1" customWidth="1"/>
    <col min="10243" max="10243" width="11.81640625" style="1" customWidth="1"/>
    <col min="10244" max="10244" width="42.81640625" style="1" customWidth="1"/>
    <col min="10245" max="10245" width="3.1796875" style="1" customWidth="1"/>
    <col min="10246" max="10247" width="9.81640625" style="1" customWidth="1"/>
    <col min="10248" max="10248" width="14.81640625" style="1" customWidth="1"/>
    <col min="10249" max="10249" width="11.81640625" style="1" customWidth="1"/>
    <col min="10250" max="10250" width="13.1796875" style="1" customWidth="1"/>
    <col min="10251" max="10497" width="9" style="1"/>
    <col min="10498" max="10498" width="5.453125" style="1" customWidth="1"/>
    <col min="10499" max="10499" width="11.81640625" style="1" customWidth="1"/>
    <col min="10500" max="10500" width="42.81640625" style="1" customWidth="1"/>
    <col min="10501" max="10501" width="3.1796875" style="1" customWidth="1"/>
    <col min="10502" max="10503" width="9.81640625" style="1" customWidth="1"/>
    <col min="10504" max="10504" width="14.81640625" style="1" customWidth="1"/>
    <col min="10505" max="10505" width="11.81640625" style="1" customWidth="1"/>
    <col min="10506" max="10506" width="13.1796875" style="1" customWidth="1"/>
    <col min="10507" max="10753" width="9" style="1"/>
    <col min="10754" max="10754" width="5.453125" style="1" customWidth="1"/>
    <col min="10755" max="10755" width="11.81640625" style="1" customWidth="1"/>
    <col min="10756" max="10756" width="42.81640625" style="1" customWidth="1"/>
    <col min="10757" max="10757" width="3.1796875" style="1" customWidth="1"/>
    <col min="10758" max="10759" width="9.81640625" style="1" customWidth="1"/>
    <col min="10760" max="10760" width="14.81640625" style="1" customWidth="1"/>
    <col min="10761" max="10761" width="11.81640625" style="1" customWidth="1"/>
    <col min="10762" max="10762" width="13.1796875" style="1" customWidth="1"/>
    <col min="10763" max="11009" width="9" style="1"/>
    <col min="11010" max="11010" width="5.453125" style="1" customWidth="1"/>
    <col min="11011" max="11011" width="11.81640625" style="1" customWidth="1"/>
    <col min="11012" max="11012" width="42.81640625" style="1" customWidth="1"/>
    <col min="11013" max="11013" width="3.1796875" style="1" customWidth="1"/>
    <col min="11014" max="11015" width="9.81640625" style="1" customWidth="1"/>
    <col min="11016" max="11016" width="14.81640625" style="1" customWidth="1"/>
    <col min="11017" max="11017" width="11.81640625" style="1" customWidth="1"/>
    <col min="11018" max="11018" width="13.1796875" style="1" customWidth="1"/>
    <col min="11019" max="11265" width="9" style="1"/>
    <col min="11266" max="11266" width="5.453125" style="1" customWidth="1"/>
    <col min="11267" max="11267" width="11.81640625" style="1" customWidth="1"/>
    <col min="11268" max="11268" width="42.81640625" style="1" customWidth="1"/>
    <col min="11269" max="11269" width="3.1796875" style="1" customWidth="1"/>
    <col min="11270" max="11271" width="9.81640625" style="1" customWidth="1"/>
    <col min="11272" max="11272" width="14.81640625" style="1" customWidth="1"/>
    <col min="11273" max="11273" width="11.81640625" style="1" customWidth="1"/>
    <col min="11274" max="11274" width="13.1796875" style="1" customWidth="1"/>
    <col min="11275" max="11521" width="9" style="1"/>
    <col min="11522" max="11522" width="5.453125" style="1" customWidth="1"/>
    <col min="11523" max="11523" width="11.81640625" style="1" customWidth="1"/>
    <col min="11524" max="11524" width="42.81640625" style="1" customWidth="1"/>
    <col min="11525" max="11525" width="3.1796875" style="1" customWidth="1"/>
    <col min="11526" max="11527" width="9.81640625" style="1" customWidth="1"/>
    <col min="11528" max="11528" width="14.81640625" style="1" customWidth="1"/>
    <col min="11529" max="11529" width="11.81640625" style="1" customWidth="1"/>
    <col min="11530" max="11530" width="13.1796875" style="1" customWidth="1"/>
    <col min="11531" max="11777" width="9" style="1"/>
    <col min="11778" max="11778" width="5.453125" style="1" customWidth="1"/>
    <col min="11779" max="11779" width="11.81640625" style="1" customWidth="1"/>
    <col min="11780" max="11780" width="42.81640625" style="1" customWidth="1"/>
    <col min="11781" max="11781" width="3.1796875" style="1" customWidth="1"/>
    <col min="11782" max="11783" width="9.81640625" style="1" customWidth="1"/>
    <col min="11784" max="11784" width="14.81640625" style="1" customWidth="1"/>
    <col min="11785" max="11785" width="11.81640625" style="1" customWidth="1"/>
    <col min="11786" max="11786" width="13.1796875" style="1" customWidth="1"/>
    <col min="11787" max="12033" width="9" style="1"/>
    <col min="12034" max="12034" width="5.453125" style="1" customWidth="1"/>
    <col min="12035" max="12035" width="11.81640625" style="1" customWidth="1"/>
    <col min="12036" max="12036" width="42.81640625" style="1" customWidth="1"/>
    <col min="12037" max="12037" width="3.1796875" style="1" customWidth="1"/>
    <col min="12038" max="12039" width="9.81640625" style="1" customWidth="1"/>
    <col min="12040" max="12040" width="14.81640625" style="1" customWidth="1"/>
    <col min="12041" max="12041" width="11.81640625" style="1" customWidth="1"/>
    <col min="12042" max="12042" width="13.1796875" style="1" customWidth="1"/>
    <col min="12043" max="12289" width="9" style="1"/>
    <col min="12290" max="12290" width="5.453125" style="1" customWidth="1"/>
    <col min="12291" max="12291" width="11.81640625" style="1" customWidth="1"/>
    <col min="12292" max="12292" width="42.81640625" style="1" customWidth="1"/>
    <col min="12293" max="12293" width="3.1796875" style="1" customWidth="1"/>
    <col min="12294" max="12295" width="9.81640625" style="1" customWidth="1"/>
    <col min="12296" max="12296" width="14.81640625" style="1" customWidth="1"/>
    <col min="12297" max="12297" width="11.81640625" style="1" customWidth="1"/>
    <col min="12298" max="12298" width="13.1796875" style="1" customWidth="1"/>
    <col min="12299" max="12545" width="9" style="1"/>
    <col min="12546" max="12546" width="5.453125" style="1" customWidth="1"/>
    <col min="12547" max="12547" width="11.81640625" style="1" customWidth="1"/>
    <col min="12548" max="12548" width="42.81640625" style="1" customWidth="1"/>
    <col min="12549" max="12549" width="3.1796875" style="1" customWidth="1"/>
    <col min="12550" max="12551" width="9.81640625" style="1" customWidth="1"/>
    <col min="12552" max="12552" width="14.81640625" style="1" customWidth="1"/>
    <col min="12553" max="12553" width="11.81640625" style="1" customWidth="1"/>
    <col min="12554" max="12554" width="13.1796875" style="1" customWidth="1"/>
    <col min="12555" max="12801" width="9" style="1"/>
    <col min="12802" max="12802" width="5.453125" style="1" customWidth="1"/>
    <col min="12803" max="12803" width="11.81640625" style="1" customWidth="1"/>
    <col min="12804" max="12804" width="42.81640625" style="1" customWidth="1"/>
    <col min="12805" max="12805" width="3.1796875" style="1" customWidth="1"/>
    <col min="12806" max="12807" width="9.81640625" style="1" customWidth="1"/>
    <col min="12808" max="12808" width="14.81640625" style="1" customWidth="1"/>
    <col min="12809" max="12809" width="11.81640625" style="1" customWidth="1"/>
    <col min="12810" max="12810" width="13.1796875" style="1" customWidth="1"/>
    <col min="12811" max="13057" width="9" style="1"/>
    <col min="13058" max="13058" width="5.453125" style="1" customWidth="1"/>
    <col min="13059" max="13059" width="11.81640625" style="1" customWidth="1"/>
    <col min="13060" max="13060" width="42.81640625" style="1" customWidth="1"/>
    <col min="13061" max="13061" width="3.1796875" style="1" customWidth="1"/>
    <col min="13062" max="13063" width="9.81640625" style="1" customWidth="1"/>
    <col min="13064" max="13064" width="14.81640625" style="1" customWidth="1"/>
    <col min="13065" max="13065" width="11.81640625" style="1" customWidth="1"/>
    <col min="13066" max="13066" width="13.1796875" style="1" customWidth="1"/>
    <col min="13067" max="13313" width="9" style="1"/>
    <col min="13314" max="13314" width="5.453125" style="1" customWidth="1"/>
    <col min="13315" max="13315" width="11.81640625" style="1" customWidth="1"/>
    <col min="13316" max="13316" width="42.81640625" style="1" customWidth="1"/>
    <col min="13317" max="13317" width="3.1796875" style="1" customWidth="1"/>
    <col min="13318" max="13319" width="9.81640625" style="1" customWidth="1"/>
    <col min="13320" max="13320" width="14.81640625" style="1" customWidth="1"/>
    <col min="13321" max="13321" width="11.81640625" style="1" customWidth="1"/>
    <col min="13322" max="13322" width="13.1796875" style="1" customWidth="1"/>
    <col min="13323" max="13569" width="9" style="1"/>
    <col min="13570" max="13570" width="5.453125" style="1" customWidth="1"/>
    <col min="13571" max="13571" width="11.81640625" style="1" customWidth="1"/>
    <col min="13572" max="13572" width="42.81640625" style="1" customWidth="1"/>
    <col min="13573" max="13573" width="3.1796875" style="1" customWidth="1"/>
    <col min="13574" max="13575" width="9.81640625" style="1" customWidth="1"/>
    <col min="13576" max="13576" width="14.81640625" style="1" customWidth="1"/>
    <col min="13577" max="13577" width="11.81640625" style="1" customWidth="1"/>
    <col min="13578" max="13578" width="13.1796875" style="1" customWidth="1"/>
    <col min="13579" max="13825" width="9" style="1"/>
    <col min="13826" max="13826" width="5.453125" style="1" customWidth="1"/>
    <col min="13827" max="13827" width="11.81640625" style="1" customWidth="1"/>
    <col min="13828" max="13828" width="42.81640625" style="1" customWidth="1"/>
    <col min="13829" max="13829" width="3.1796875" style="1" customWidth="1"/>
    <col min="13830" max="13831" width="9.81640625" style="1" customWidth="1"/>
    <col min="13832" max="13832" width="14.81640625" style="1" customWidth="1"/>
    <col min="13833" max="13833" width="11.81640625" style="1" customWidth="1"/>
    <col min="13834" max="13834" width="13.1796875" style="1" customWidth="1"/>
    <col min="13835" max="14081" width="9" style="1"/>
    <col min="14082" max="14082" width="5.453125" style="1" customWidth="1"/>
    <col min="14083" max="14083" width="11.81640625" style="1" customWidth="1"/>
    <col min="14084" max="14084" width="42.81640625" style="1" customWidth="1"/>
    <col min="14085" max="14085" width="3.1796875" style="1" customWidth="1"/>
    <col min="14086" max="14087" width="9.81640625" style="1" customWidth="1"/>
    <col min="14088" max="14088" width="14.81640625" style="1" customWidth="1"/>
    <col min="14089" max="14089" width="11.81640625" style="1" customWidth="1"/>
    <col min="14090" max="14090" width="13.1796875" style="1" customWidth="1"/>
    <col min="14091" max="14337" width="9" style="1"/>
    <col min="14338" max="14338" width="5.453125" style="1" customWidth="1"/>
    <col min="14339" max="14339" width="11.81640625" style="1" customWidth="1"/>
    <col min="14340" max="14340" width="42.81640625" style="1" customWidth="1"/>
    <col min="14341" max="14341" width="3.1796875" style="1" customWidth="1"/>
    <col min="14342" max="14343" width="9.81640625" style="1" customWidth="1"/>
    <col min="14344" max="14344" width="14.81640625" style="1" customWidth="1"/>
    <col min="14345" max="14345" width="11.81640625" style="1" customWidth="1"/>
    <col min="14346" max="14346" width="13.1796875" style="1" customWidth="1"/>
    <col min="14347" max="14593" width="9" style="1"/>
    <col min="14594" max="14594" width="5.453125" style="1" customWidth="1"/>
    <col min="14595" max="14595" width="11.81640625" style="1" customWidth="1"/>
    <col min="14596" max="14596" width="42.81640625" style="1" customWidth="1"/>
    <col min="14597" max="14597" width="3.1796875" style="1" customWidth="1"/>
    <col min="14598" max="14599" width="9.81640625" style="1" customWidth="1"/>
    <col min="14600" max="14600" width="14.81640625" style="1" customWidth="1"/>
    <col min="14601" max="14601" width="11.81640625" style="1" customWidth="1"/>
    <col min="14602" max="14602" width="13.1796875" style="1" customWidth="1"/>
    <col min="14603" max="14849" width="9" style="1"/>
    <col min="14850" max="14850" width="5.453125" style="1" customWidth="1"/>
    <col min="14851" max="14851" width="11.81640625" style="1" customWidth="1"/>
    <col min="14852" max="14852" width="42.81640625" style="1" customWidth="1"/>
    <col min="14853" max="14853" width="3.1796875" style="1" customWidth="1"/>
    <col min="14854" max="14855" width="9.81640625" style="1" customWidth="1"/>
    <col min="14856" max="14856" width="14.81640625" style="1" customWidth="1"/>
    <col min="14857" max="14857" width="11.81640625" style="1" customWidth="1"/>
    <col min="14858" max="14858" width="13.1796875" style="1" customWidth="1"/>
    <col min="14859" max="15105" width="9" style="1"/>
    <col min="15106" max="15106" width="5.453125" style="1" customWidth="1"/>
    <col min="15107" max="15107" width="11.81640625" style="1" customWidth="1"/>
    <col min="15108" max="15108" width="42.81640625" style="1" customWidth="1"/>
    <col min="15109" max="15109" width="3.1796875" style="1" customWidth="1"/>
    <col min="15110" max="15111" width="9.81640625" style="1" customWidth="1"/>
    <col min="15112" max="15112" width="14.81640625" style="1" customWidth="1"/>
    <col min="15113" max="15113" width="11.81640625" style="1" customWidth="1"/>
    <col min="15114" max="15114" width="13.1796875" style="1" customWidth="1"/>
    <col min="15115" max="15361" width="9" style="1"/>
    <col min="15362" max="15362" width="5.453125" style="1" customWidth="1"/>
    <col min="15363" max="15363" width="11.81640625" style="1" customWidth="1"/>
    <col min="15364" max="15364" width="42.81640625" style="1" customWidth="1"/>
    <col min="15365" max="15365" width="3.1796875" style="1" customWidth="1"/>
    <col min="15366" max="15367" width="9.81640625" style="1" customWidth="1"/>
    <col min="15368" max="15368" width="14.81640625" style="1" customWidth="1"/>
    <col min="15369" max="15369" width="11.81640625" style="1" customWidth="1"/>
    <col min="15370" max="15370" width="13.1796875" style="1" customWidth="1"/>
    <col min="15371" max="15617" width="9" style="1"/>
    <col min="15618" max="15618" width="5.453125" style="1" customWidth="1"/>
    <col min="15619" max="15619" width="11.81640625" style="1" customWidth="1"/>
    <col min="15620" max="15620" width="42.81640625" style="1" customWidth="1"/>
    <col min="15621" max="15621" width="3.1796875" style="1" customWidth="1"/>
    <col min="15622" max="15623" width="9.81640625" style="1" customWidth="1"/>
    <col min="15624" max="15624" width="14.81640625" style="1" customWidth="1"/>
    <col min="15625" max="15625" width="11.81640625" style="1" customWidth="1"/>
    <col min="15626" max="15626" width="13.1796875" style="1" customWidth="1"/>
    <col min="15627" max="15873" width="9" style="1"/>
    <col min="15874" max="15874" width="5.453125" style="1" customWidth="1"/>
    <col min="15875" max="15875" width="11.81640625" style="1" customWidth="1"/>
    <col min="15876" max="15876" width="42.81640625" style="1" customWidth="1"/>
    <col min="15877" max="15877" width="3.1796875" style="1" customWidth="1"/>
    <col min="15878" max="15879" width="9.81640625" style="1" customWidth="1"/>
    <col min="15880" max="15880" width="14.81640625" style="1" customWidth="1"/>
    <col min="15881" max="15881" width="11.81640625" style="1" customWidth="1"/>
    <col min="15882" max="15882" width="13.1796875" style="1" customWidth="1"/>
    <col min="15883" max="16129" width="9" style="1"/>
    <col min="16130" max="16130" width="5.453125" style="1" customWidth="1"/>
    <col min="16131" max="16131" width="11.81640625" style="1" customWidth="1"/>
    <col min="16132" max="16132" width="42.81640625" style="1" customWidth="1"/>
    <col min="16133" max="16133" width="3.1796875" style="1" customWidth="1"/>
    <col min="16134" max="16135" width="9.81640625" style="1" customWidth="1"/>
    <col min="16136" max="16136" width="14.81640625" style="1" customWidth="1"/>
    <col min="16137" max="16137" width="11.81640625" style="1" customWidth="1"/>
    <col min="16138" max="16138" width="13.1796875" style="1" customWidth="1"/>
    <col min="16139" max="16384" width="9" style="1"/>
  </cols>
  <sheetData>
    <row r="1" spans="2:12" ht="12" customHeight="1">
      <c r="C1" s="183"/>
      <c r="D1" s="184"/>
      <c r="E1" s="184"/>
      <c r="F1" s="184"/>
      <c r="G1" s="184"/>
      <c r="H1" s="184"/>
      <c r="I1" s="184"/>
      <c r="J1" s="184"/>
      <c r="K1" s="184"/>
      <c r="L1" s="184"/>
    </row>
    <row r="2" spans="2:12" ht="29.65" customHeight="1">
      <c r="C2" s="255"/>
      <c r="D2" s="255"/>
      <c r="E2" s="255"/>
      <c r="F2" s="255"/>
      <c r="G2" s="255"/>
      <c r="H2" s="255"/>
      <c r="I2" s="255"/>
      <c r="J2" s="255"/>
      <c r="K2" s="255"/>
      <c r="L2" s="255"/>
    </row>
    <row r="3" spans="2:12" ht="12" customHeight="1">
      <c r="B3" s="186"/>
      <c r="C3" s="187"/>
      <c r="D3" s="187"/>
      <c r="E3" s="187"/>
      <c r="F3" s="187"/>
      <c r="G3" s="187"/>
      <c r="H3" s="187"/>
      <c r="I3" s="187"/>
      <c r="J3" s="187"/>
      <c r="K3" s="187"/>
      <c r="L3" s="188"/>
    </row>
    <row r="4" spans="2:12" ht="18.399999999999999" customHeight="1">
      <c r="B4" s="188"/>
      <c r="C4" s="184"/>
      <c r="D4" s="232" t="s">
        <v>12</v>
      </c>
      <c r="E4" s="184"/>
      <c r="F4" s="184"/>
      <c r="G4" s="184"/>
      <c r="H4" s="184"/>
      <c r="I4" s="184"/>
      <c r="J4" s="184"/>
      <c r="K4" s="36"/>
      <c r="L4" s="188"/>
    </row>
    <row r="5" spans="2:12" ht="12" customHeight="1">
      <c r="B5" s="188"/>
      <c r="C5" s="184"/>
      <c r="D5" s="184"/>
      <c r="E5" s="184"/>
      <c r="F5" s="184"/>
      <c r="G5" s="184"/>
      <c r="H5" s="184"/>
      <c r="I5" s="184"/>
      <c r="J5" s="184"/>
      <c r="K5" s="36"/>
      <c r="L5" s="188"/>
    </row>
    <row r="6" spans="2:12" ht="12" customHeight="1">
      <c r="B6" s="188"/>
      <c r="C6" s="184"/>
      <c r="D6" s="233" t="s">
        <v>9</v>
      </c>
      <c r="E6" s="184"/>
      <c r="F6" s="184"/>
      <c r="G6" s="184"/>
      <c r="H6" s="184"/>
      <c r="I6" s="184"/>
      <c r="J6" s="184"/>
      <c r="K6" s="36"/>
      <c r="L6" s="188"/>
    </row>
    <row r="7" spans="2:12" ht="12" customHeight="1">
      <c r="B7" s="188"/>
      <c r="C7" s="184"/>
      <c r="D7" s="184"/>
      <c r="E7" s="190" t="s">
        <v>235</v>
      </c>
      <c r="F7" s="276"/>
      <c r="G7" s="233"/>
      <c r="H7" s="233"/>
      <c r="I7" s="184"/>
      <c r="J7" s="184"/>
      <c r="K7" s="255"/>
      <c r="L7" s="188"/>
    </row>
    <row r="8" spans="2:12" ht="12" customHeight="1">
      <c r="B8" s="188"/>
      <c r="C8" s="184"/>
      <c r="D8" s="233" t="s">
        <v>527</v>
      </c>
      <c r="E8" s="184"/>
      <c r="F8" s="184"/>
      <c r="G8" s="184"/>
      <c r="H8" s="184"/>
      <c r="I8" s="184"/>
      <c r="J8" s="184"/>
      <c r="K8" s="36"/>
      <c r="L8" s="188"/>
    </row>
    <row r="9" spans="2:12" ht="12" customHeight="1">
      <c r="B9" s="192"/>
      <c r="C9" s="193"/>
      <c r="D9" s="193"/>
      <c r="E9" s="229" t="s">
        <v>236</v>
      </c>
      <c r="F9" s="193"/>
      <c r="G9" s="193"/>
      <c r="H9" s="193"/>
      <c r="I9" s="193"/>
      <c r="J9" s="193"/>
      <c r="K9" s="36"/>
      <c r="L9" s="188"/>
    </row>
    <row r="10" spans="2:12" ht="12" customHeight="1">
      <c r="B10" s="192"/>
      <c r="C10" s="193"/>
      <c r="D10" s="233" t="s">
        <v>528</v>
      </c>
      <c r="E10" s="193"/>
      <c r="F10" s="193"/>
      <c r="G10" s="193"/>
      <c r="H10" s="193"/>
      <c r="I10" s="193"/>
      <c r="J10" s="193"/>
      <c r="K10" s="36"/>
      <c r="L10" s="188"/>
    </row>
    <row r="11" spans="2:12" ht="12" customHeight="1">
      <c r="B11" s="192"/>
      <c r="C11" s="193"/>
      <c r="D11" s="193"/>
      <c r="E11" s="1837" t="s">
        <v>555</v>
      </c>
      <c r="F11" s="1838"/>
      <c r="G11" s="193"/>
      <c r="H11" s="193"/>
      <c r="I11" s="193"/>
      <c r="J11" s="193"/>
      <c r="K11" s="36"/>
      <c r="L11" s="188"/>
    </row>
    <row r="12" spans="2:12" ht="12" customHeight="1">
      <c r="B12" s="192"/>
      <c r="C12" s="193"/>
      <c r="D12" s="193"/>
      <c r="E12" s="193"/>
      <c r="F12" s="193"/>
      <c r="G12" s="193"/>
      <c r="H12" s="193"/>
      <c r="I12" s="193"/>
      <c r="J12" s="193"/>
      <c r="K12" s="36"/>
      <c r="L12" s="188"/>
    </row>
    <row r="13" spans="2:12" ht="12" customHeight="1">
      <c r="B13" s="192"/>
      <c r="C13" s="193"/>
      <c r="D13" s="233" t="s">
        <v>195</v>
      </c>
      <c r="E13" s="193"/>
      <c r="F13" s="234" t="s">
        <v>187</v>
      </c>
      <c r="G13" s="193"/>
      <c r="H13" s="193"/>
      <c r="I13" s="233" t="s">
        <v>196</v>
      </c>
      <c r="J13" s="234" t="s">
        <v>187</v>
      </c>
      <c r="K13" s="36"/>
      <c r="L13" s="188"/>
    </row>
    <row r="14" spans="2:12" ht="12" customHeight="1">
      <c r="B14" s="192"/>
      <c r="C14" s="193"/>
      <c r="D14" s="233" t="s">
        <v>0</v>
      </c>
      <c r="E14" s="193"/>
      <c r="F14" s="234" t="str">
        <f>'Rekapitulácia stavby'!K8</f>
        <v>Malacky, p.č. 3258/39, 3258/42, 3270/3, 3271/1</v>
      </c>
      <c r="G14" s="193"/>
      <c r="H14" s="193"/>
      <c r="I14" s="233" t="s">
        <v>197</v>
      </c>
      <c r="J14" s="235"/>
      <c r="K14" s="36"/>
      <c r="L14" s="188"/>
    </row>
    <row r="15" spans="2:12" ht="13.9" customHeight="1">
      <c r="B15" s="192"/>
      <c r="C15" s="193"/>
      <c r="D15" s="193"/>
      <c r="E15" s="193"/>
      <c r="F15" s="193"/>
      <c r="G15" s="193"/>
      <c r="H15" s="193"/>
      <c r="I15" s="193"/>
      <c r="J15" s="193"/>
      <c r="K15" s="36"/>
      <c r="L15" s="188"/>
    </row>
    <row r="16" spans="2:12" ht="12" customHeight="1">
      <c r="B16" s="192"/>
      <c r="C16" s="193"/>
      <c r="D16" s="233" t="s">
        <v>4</v>
      </c>
      <c r="E16" s="193"/>
      <c r="F16" s="193"/>
      <c r="G16" s="193"/>
      <c r="H16" s="193"/>
      <c r="I16" s="233" t="s">
        <v>1</v>
      </c>
      <c r="J16" s="234">
        <v>52471616</v>
      </c>
      <c r="K16" s="36"/>
      <c r="L16" s="188"/>
    </row>
    <row r="17" spans="2:12" ht="13" customHeight="1">
      <c r="B17" s="192"/>
      <c r="C17" s="193"/>
      <c r="D17" s="193"/>
      <c r="E17" s="234" t="str">
        <f>'Rekapitulácia stavby'!E11</f>
        <v>Šport aréna Malacky, s.r.o., Sasinkova 901/2, 901 01 Malacky</v>
      </c>
      <c r="F17" s="193"/>
      <c r="G17" s="193"/>
      <c r="H17" s="193"/>
      <c r="I17" s="233" t="s">
        <v>198</v>
      </c>
      <c r="J17" s="234" t="s">
        <v>187</v>
      </c>
      <c r="K17" s="36"/>
      <c r="L17" s="188"/>
    </row>
    <row r="18" spans="2:12" ht="12" customHeight="1">
      <c r="B18" s="192"/>
      <c r="C18" s="193"/>
      <c r="D18" s="193"/>
      <c r="E18" s="193"/>
      <c r="F18" s="193"/>
      <c r="G18" s="193"/>
      <c r="H18" s="193"/>
      <c r="I18" s="193"/>
      <c r="J18" s="193"/>
      <c r="K18" s="36"/>
      <c r="L18" s="188"/>
    </row>
    <row r="19" spans="2:12" ht="12" customHeight="1">
      <c r="B19" s="192"/>
      <c r="C19" s="193"/>
      <c r="D19" s="233" t="s">
        <v>5</v>
      </c>
      <c r="E19" s="193"/>
      <c r="F19" s="193"/>
      <c r="G19" s="193"/>
      <c r="H19" s="193"/>
      <c r="I19" s="233" t="s">
        <v>1</v>
      </c>
      <c r="J19" s="254"/>
      <c r="K19" s="36"/>
      <c r="L19" s="188"/>
    </row>
    <row r="20" spans="2:12" ht="12" customHeight="1">
      <c r="B20" s="192"/>
      <c r="C20" s="193"/>
      <c r="D20" s="193"/>
      <c r="E20" s="254"/>
      <c r="F20" s="253"/>
      <c r="G20" s="253"/>
      <c r="H20" s="253"/>
      <c r="I20" s="233" t="s">
        <v>198</v>
      </c>
      <c r="J20" s="254"/>
      <c r="K20" s="36"/>
      <c r="L20" s="188"/>
    </row>
    <row r="21" spans="2:12" ht="12" customHeight="1">
      <c r="B21" s="192"/>
      <c r="C21" s="193"/>
      <c r="D21" s="193"/>
      <c r="E21" s="193"/>
      <c r="F21" s="193"/>
      <c r="G21" s="193"/>
      <c r="H21" s="193"/>
      <c r="I21" s="193"/>
      <c r="J21" s="193"/>
      <c r="K21" s="36"/>
      <c r="L21" s="188"/>
    </row>
    <row r="22" spans="2:12" ht="12" customHeight="1">
      <c r="B22" s="192"/>
      <c r="C22" s="193"/>
      <c r="D22" s="233" t="s">
        <v>6</v>
      </c>
      <c r="E22" s="193"/>
      <c r="F22" s="193"/>
      <c r="G22" s="193"/>
      <c r="H22" s="193"/>
      <c r="I22" s="233" t="s">
        <v>1</v>
      </c>
      <c r="J22" s="234" t="s">
        <v>187</v>
      </c>
      <c r="K22" s="36"/>
      <c r="L22" s="188"/>
    </row>
    <row r="23" spans="2:12" ht="12" customHeight="1">
      <c r="B23" s="192"/>
      <c r="C23" s="193"/>
      <c r="D23" s="193"/>
      <c r="E23" s="196" t="s">
        <v>553</v>
      </c>
      <c r="F23" s="193"/>
      <c r="G23" s="193"/>
      <c r="H23" s="193"/>
      <c r="I23" s="233" t="s">
        <v>198</v>
      </c>
      <c r="J23" s="234" t="s">
        <v>187</v>
      </c>
      <c r="K23" s="36"/>
      <c r="L23" s="188"/>
    </row>
    <row r="24" spans="2:12" ht="12" customHeight="1">
      <c r="B24" s="192"/>
      <c r="C24" s="193"/>
      <c r="D24" s="193"/>
      <c r="E24" s="193"/>
      <c r="F24" s="193"/>
      <c r="G24" s="193"/>
      <c r="H24" s="193"/>
      <c r="I24" s="193"/>
      <c r="J24" s="193"/>
      <c r="K24" s="36"/>
      <c r="L24" s="188"/>
    </row>
    <row r="25" spans="2:12" ht="12" customHeight="1">
      <c r="B25" s="192"/>
      <c r="C25" s="193"/>
      <c r="D25" s="233" t="s">
        <v>200</v>
      </c>
      <c r="E25" s="193"/>
      <c r="F25" s="193"/>
      <c r="G25" s="193"/>
      <c r="H25" s="193"/>
      <c r="I25" s="233" t="s">
        <v>1</v>
      </c>
      <c r="J25" s="234" t="s">
        <v>187</v>
      </c>
      <c r="K25" s="36"/>
      <c r="L25" s="188"/>
    </row>
    <row r="26" spans="2:12" ht="12" customHeight="1">
      <c r="B26" s="192"/>
      <c r="C26" s="193"/>
      <c r="D26" s="193"/>
      <c r="E26" s="196"/>
      <c r="F26" s="193"/>
      <c r="G26" s="193"/>
      <c r="H26" s="193"/>
      <c r="I26" s="233" t="s">
        <v>198</v>
      </c>
      <c r="J26" s="234" t="s">
        <v>187</v>
      </c>
      <c r="K26" s="36"/>
      <c r="L26" s="188"/>
    </row>
    <row r="27" spans="2:12" ht="12" customHeight="1">
      <c r="B27" s="192"/>
      <c r="C27" s="193"/>
      <c r="D27" s="193"/>
      <c r="E27" s="193"/>
      <c r="F27" s="193"/>
      <c r="G27" s="193"/>
      <c r="H27" s="193"/>
      <c r="I27" s="193"/>
      <c r="J27" s="193"/>
      <c r="K27" s="36"/>
      <c r="L27" s="188"/>
    </row>
    <row r="28" spans="2:12" ht="12" customHeight="1">
      <c r="B28" s="192"/>
      <c r="C28" s="193"/>
      <c r="D28" s="233" t="s">
        <v>201</v>
      </c>
      <c r="E28" s="193"/>
      <c r="F28" s="193"/>
      <c r="G28" s="193"/>
      <c r="H28" s="193"/>
      <c r="I28" s="193"/>
      <c r="J28" s="193"/>
      <c r="K28" s="36"/>
      <c r="L28" s="188"/>
    </row>
    <row r="29" spans="2:12" ht="12" customHeight="1">
      <c r="B29" s="199"/>
      <c r="C29" s="198"/>
      <c r="D29" s="198"/>
      <c r="E29" s="277" t="s">
        <v>187</v>
      </c>
      <c r="F29" s="277"/>
      <c r="G29" s="277"/>
      <c r="H29" s="277"/>
      <c r="I29" s="198"/>
      <c r="J29" s="198"/>
      <c r="K29" s="36"/>
      <c r="L29" s="188"/>
    </row>
    <row r="30" spans="2:12" ht="12" customHeight="1">
      <c r="B30" s="192"/>
      <c r="C30" s="193"/>
      <c r="D30" s="193"/>
      <c r="E30" s="193"/>
      <c r="F30" s="193"/>
      <c r="G30" s="193"/>
      <c r="H30" s="193"/>
      <c r="I30" s="193"/>
      <c r="J30" s="193"/>
      <c r="K30" s="36"/>
      <c r="L30" s="188"/>
    </row>
    <row r="31" spans="2:12" ht="12" customHeight="1">
      <c r="B31" s="192"/>
      <c r="C31" s="193"/>
      <c r="D31" s="202"/>
      <c r="E31" s="202"/>
      <c r="F31" s="202"/>
      <c r="G31" s="202"/>
      <c r="H31" s="202"/>
      <c r="I31" s="202"/>
      <c r="J31" s="202"/>
      <c r="K31" s="36"/>
      <c r="L31" s="188"/>
    </row>
    <row r="32" spans="2:12" ht="12" customHeight="1">
      <c r="B32" s="192"/>
      <c r="C32" s="193"/>
      <c r="D32" s="236" t="s">
        <v>11</v>
      </c>
      <c r="E32" s="193"/>
      <c r="F32" s="193"/>
      <c r="G32" s="193"/>
      <c r="H32" s="193"/>
      <c r="I32" s="193"/>
      <c r="J32" s="237">
        <f>J94</f>
        <v>0</v>
      </c>
      <c r="K32" s="36"/>
      <c r="L32" s="188"/>
    </row>
    <row r="33" spans="2:12" ht="12" customHeight="1">
      <c r="B33" s="192"/>
      <c r="C33" s="193"/>
      <c r="D33" s="202"/>
      <c r="E33" s="202"/>
      <c r="F33" s="202"/>
      <c r="G33" s="202"/>
      <c r="H33" s="202"/>
      <c r="I33" s="202"/>
      <c r="J33" s="202"/>
      <c r="K33" s="36"/>
      <c r="L33" s="188"/>
    </row>
    <row r="34" spans="2:12" ht="12" customHeight="1">
      <c r="B34" s="192"/>
      <c r="C34" s="193"/>
      <c r="D34" s="193"/>
      <c r="E34" s="193"/>
      <c r="F34" s="238" t="s">
        <v>203</v>
      </c>
      <c r="G34" s="193"/>
      <c r="H34" s="193"/>
      <c r="I34" s="238" t="s">
        <v>202</v>
      </c>
      <c r="J34" s="238" t="s">
        <v>204</v>
      </c>
      <c r="K34" s="36"/>
      <c r="L34" s="188"/>
    </row>
    <row r="35" spans="2:12" ht="12" customHeight="1">
      <c r="B35" s="192"/>
      <c r="C35" s="193"/>
      <c r="D35" s="266" t="s">
        <v>2</v>
      </c>
      <c r="E35" s="267" t="s">
        <v>205</v>
      </c>
      <c r="F35" s="268">
        <f>ROUND((SUM(J32)),  2)</f>
        <v>0</v>
      </c>
      <c r="G35" s="269"/>
      <c r="H35" s="269"/>
      <c r="I35" s="270">
        <v>0.2</v>
      </c>
      <c r="J35" s="268">
        <f>ROUND(F35*I35,  2)</f>
        <v>0</v>
      </c>
      <c r="K35" s="36"/>
      <c r="L35" s="188"/>
    </row>
    <row r="36" spans="2:12" ht="12" customHeight="1">
      <c r="B36" s="192"/>
      <c r="C36" s="193"/>
      <c r="D36" s="193"/>
      <c r="E36" s="193"/>
      <c r="F36" s="193"/>
      <c r="G36" s="193"/>
      <c r="H36" s="193"/>
      <c r="I36" s="193"/>
      <c r="J36" s="193"/>
      <c r="K36" s="36"/>
      <c r="L36" s="188"/>
    </row>
    <row r="37" spans="2:12" ht="13.15" customHeight="1">
      <c r="B37" s="192"/>
      <c r="C37" s="204"/>
      <c r="D37" s="245" t="s">
        <v>8</v>
      </c>
      <c r="E37" s="205"/>
      <c r="F37" s="205"/>
      <c r="G37" s="246" t="s">
        <v>210</v>
      </c>
      <c r="H37" s="247" t="s">
        <v>7</v>
      </c>
      <c r="I37" s="205"/>
      <c r="J37" s="248">
        <f>SUM(J32:J35)</f>
        <v>0</v>
      </c>
      <c r="K37" s="36"/>
      <c r="L37" s="188"/>
    </row>
    <row r="38" spans="2:12" ht="12" customHeight="1">
      <c r="B38" s="192"/>
      <c r="C38" s="193"/>
      <c r="D38" s="193"/>
      <c r="E38" s="193"/>
      <c r="F38" s="193"/>
      <c r="G38" s="193"/>
      <c r="H38" s="193"/>
      <c r="I38" s="193"/>
      <c r="J38" s="193"/>
      <c r="K38" s="36"/>
      <c r="L38" s="188"/>
    </row>
    <row r="39" spans="2:12" ht="12" customHeight="1">
      <c r="B39" s="188"/>
      <c r="C39" s="184"/>
      <c r="D39" s="184"/>
      <c r="E39" s="184"/>
      <c r="F39" s="184"/>
      <c r="G39" s="184"/>
      <c r="H39" s="184"/>
      <c r="I39" s="184"/>
      <c r="J39" s="184"/>
      <c r="K39" s="36"/>
      <c r="L39" s="188"/>
    </row>
    <row r="40" spans="2:12" ht="12" customHeight="1">
      <c r="B40" s="188"/>
      <c r="C40" s="184"/>
      <c r="D40" s="184"/>
      <c r="E40" s="184"/>
      <c r="F40" s="184"/>
      <c r="G40" s="184"/>
      <c r="H40" s="184"/>
      <c r="I40" s="184"/>
      <c r="J40" s="184"/>
      <c r="K40" s="36"/>
      <c r="L40" s="188"/>
    </row>
    <row r="41" spans="2:12" ht="12" customHeight="1">
      <c r="B41" s="188"/>
      <c r="C41" s="184"/>
      <c r="D41" s="184"/>
      <c r="E41" s="184"/>
      <c r="F41" s="184"/>
      <c r="G41" s="184"/>
      <c r="H41" s="184"/>
      <c r="I41" s="184"/>
      <c r="J41" s="184"/>
      <c r="K41" s="36"/>
      <c r="L41" s="188"/>
    </row>
    <row r="42" spans="2:12" ht="12" customHeight="1">
      <c r="B42" s="188"/>
      <c r="C42" s="184"/>
      <c r="D42" s="184"/>
      <c r="E42" s="184"/>
      <c r="F42" s="184"/>
      <c r="G42" s="184"/>
      <c r="H42" s="184"/>
      <c r="I42" s="184"/>
      <c r="J42" s="184"/>
      <c r="K42" s="36"/>
      <c r="L42" s="188"/>
    </row>
    <row r="43" spans="2:12" ht="12" customHeight="1">
      <c r="B43" s="188"/>
      <c r="C43" s="184"/>
      <c r="D43" s="184"/>
      <c r="E43" s="184"/>
      <c r="F43" s="184"/>
      <c r="G43" s="184"/>
      <c r="H43" s="184"/>
      <c r="I43" s="184"/>
      <c r="J43" s="184"/>
      <c r="K43" s="36"/>
      <c r="L43" s="188"/>
    </row>
    <row r="44" spans="2:12" ht="12" customHeight="1">
      <c r="B44" s="188"/>
      <c r="C44" s="184"/>
      <c r="D44" s="184"/>
      <c r="E44" s="184"/>
      <c r="F44" s="184"/>
      <c r="G44" s="184"/>
      <c r="H44" s="184"/>
      <c r="I44" s="184"/>
      <c r="J44" s="184"/>
      <c r="K44" s="36"/>
      <c r="L44" s="188"/>
    </row>
    <row r="45" spans="2:12" ht="12" customHeight="1">
      <c r="B45" s="188"/>
      <c r="C45" s="184"/>
      <c r="D45" s="184"/>
      <c r="E45" s="184"/>
      <c r="F45" s="184"/>
      <c r="G45" s="184"/>
      <c r="H45" s="184"/>
      <c r="I45" s="184"/>
      <c r="J45" s="184"/>
      <c r="K45" s="36"/>
      <c r="L45" s="188"/>
    </row>
    <row r="46" spans="2:12" ht="12" customHeight="1">
      <c r="B46" s="194"/>
      <c r="C46" s="195"/>
      <c r="D46" s="249" t="s">
        <v>14</v>
      </c>
      <c r="E46" s="206"/>
      <c r="F46" s="206"/>
      <c r="G46" s="249" t="s">
        <v>211</v>
      </c>
      <c r="H46" s="206"/>
      <c r="I46" s="206"/>
      <c r="J46" s="206"/>
      <c r="K46" s="36"/>
      <c r="L46" s="188"/>
    </row>
    <row r="47" spans="2:12" ht="12" customHeight="1">
      <c r="B47" s="188"/>
      <c r="C47" s="184"/>
      <c r="D47" s="184"/>
      <c r="E47" s="184"/>
      <c r="F47" s="184"/>
      <c r="G47" s="184"/>
      <c r="H47" s="184"/>
      <c r="I47" s="184"/>
      <c r="J47" s="184"/>
      <c r="K47" s="36"/>
      <c r="L47" s="188"/>
    </row>
    <row r="48" spans="2:12" ht="12" customHeight="1">
      <c r="B48" s="188"/>
      <c r="C48" s="184"/>
      <c r="D48" s="184"/>
      <c r="E48" s="184"/>
      <c r="F48" s="184"/>
      <c r="G48" s="184"/>
      <c r="H48" s="184"/>
      <c r="I48" s="184"/>
      <c r="J48" s="184"/>
      <c r="K48" s="36"/>
      <c r="L48" s="188"/>
    </row>
    <row r="49" spans="2:12" ht="12" customHeight="1">
      <c r="B49" s="188"/>
      <c r="C49" s="184"/>
      <c r="D49" s="184"/>
      <c r="E49" s="184"/>
      <c r="F49" s="184"/>
      <c r="G49" s="184"/>
      <c r="H49" s="184"/>
      <c r="I49" s="184"/>
      <c r="J49" s="184"/>
      <c r="K49" s="36"/>
      <c r="L49" s="188"/>
    </row>
    <row r="50" spans="2:12" ht="12" customHeight="1">
      <c r="B50" s="188"/>
      <c r="C50" s="184"/>
      <c r="D50" s="184"/>
      <c r="E50" s="184"/>
      <c r="F50" s="184"/>
      <c r="G50" s="184"/>
      <c r="H50" s="184"/>
      <c r="I50" s="184"/>
      <c r="J50" s="184"/>
      <c r="K50" s="36"/>
      <c r="L50" s="188"/>
    </row>
    <row r="51" spans="2:12" ht="12" customHeight="1">
      <c r="B51" s="188"/>
      <c r="C51" s="184"/>
      <c r="D51" s="184"/>
      <c r="E51" s="184"/>
      <c r="F51" s="184"/>
      <c r="G51" s="184"/>
      <c r="H51" s="184"/>
      <c r="I51" s="184"/>
      <c r="J51" s="184"/>
      <c r="K51" s="36"/>
      <c r="L51" s="188"/>
    </row>
    <row r="52" spans="2:12" ht="12" customHeight="1">
      <c r="B52" s="188"/>
      <c r="C52" s="184"/>
      <c r="D52" s="184"/>
      <c r="E52" s="184"/>
      <c r="F52" s="184"/>
      <c r="G52" s="184"/>
      <c r="H52" s="184"/>
      <c r="I52" s="184"/>
      <c r="J52" s="184"/>
      <c r="K52" s="36"/>
      <c r="L52" s="188"/>
    </row>
    <row r="53" spans="2:12" ht="12" customHeight="1">
      <c r="B53" s="188"/>
      <c r="C53" s="184"/>
      <c r="D53" s="184"/>
      <c r="E53" s="184"/>
      <c r="F53" s="184"/>
      <c r="G53" s="184"/>
      <c r="H53" s="184"/>
      <c r="I53" s="184"/>
      <c r="J53" s="184"/>
      <c r="K53" s="36"/>
      <c r="L53" s="188"/>
    </row>
    <row r="54" spans="2:12" ht="12" customHeight="1">
      <c r="B54" s="188"/>
      <c r="C54" s="184"/>
      <c r="D54" s="184"/>
      <c r="E54" s="184"/>
      <c r="F54" s="184"/>
      <c r="G54" s="184"/>
      <c r="H54" s="184"/>
      <c r="I54" s="184"/>
      <c r="J54" s="184"/>
      <c r="K54" s="36"/>
      <c r="L54" s="188"/>
    </row>
    <row r="55" spans="2:12" ht="12" customHeight="1">
      <c r="B55" s="188"/>
      <c r="C55" s="184"/>
      <c r="D55" s="184"/>
      <c r="E55" s="184"/>
      <c r="F55" s="184"/>
      <c r="G55" s="184"/>
      <c r="H55" s="184"/>
      <c r="I55" s="184"/>
      <c r="J55" s="184"/>
      <c r="K55" s="36"/>
      <c r="L55" s="188"/>
    </row>
    <row r="56" spans="2:12" ht="12" customHeight="1">
      <c r="B56" s="188"/>
      <c r="C56" s="184"/>
      <c r="D56" s="184"/>
      <c r="E56" s="184"/>
      <c r="F56" s="184"/>
      <c r="G56" s="184"/>
      <c r="H56" s="184"/>
      <c r="I56" s="184"/>
      <c r="J56" s="184"/>
      <c r="K56" s="36"/>
      <c r="L56" s="188"/>
    </row>
    <row r="57" spans="2:12" ht="12" customHeight="1">
      <c r="B57" s="192"/>
      <c r="C57" s="193"/>
      <c r="D57" s="250" t="s">
        <v>212</v>
      </c>
      <c r="E57" s="207"/>
      <c r="F57" s="251" t="s">
        <v>26</v>
      </c>
      <c r="G57" s="250" t="s">
        <v>212</v>
      </c>
      <c r="H57" s="207"/>
      <c r="I57" s="207"/>
      <c r="J57" s="252" t="s">
        <v>26</v>
      </c>
      <c r="K57" s="36"/>
      <c r="L57" s="188"/>
    </row>
    <row r="58" spans="2:12" ht="12" customHeight="1">
      <c r="B58" s="188"/>
      <c r="C58" s="184"/>
      <c r="D58" s="184"/>
      <c r="E58" s="184"/>
      <c r="F58" s="184"/>
      <c r="G58" s="184"/>
      <c r="H58" s="184"/>
      <c r="I58" s="184"/>
      <c r="J58" s="184"/>
      <c r="K58" s="36"/>
      <c r="L58" s="188"/>
    </row>
    <row r="59" spans="2:12" ht="12" customHeight="1">
      <c r="B59" s="188"/>
      <c r="C59" s="184"/>
      <c r="D59" s="184"/>
      <c r="E59" s="184"/>
      <c r="F59" s="184"/>
      <c r="G59" s="184"/>
      <c r="H59" s="184"/>
      <c r="I59" s="184"/>
      <c r="J59" s="184"/>
      <c r="K59" s="36"/>
      <c r="L59" s="188"/>
    </row>
    <row r="60" spans="2:12" ht="12" customHeight="1">
      <c r="B60" s="188"/>
      <c r="C60" s="184"/>
      <c r="D60" s="184"/>
      <c r="E60" s="184"/>
      <c r="F60" s="184"/>
      <c r="G60" s="184"/>
      <c r="H60" s="184"/>
      <c r="I60" s="184"/>
      <c r="J60" s="184"/>
      <c r="K60" s="36"/>
      <c r="L60" s="188"/>
    </row>
    <row r="61" spans="2:12" ht="12" customHeight="1">
      <c r="B61" s="192"/>
      <c r="C61" s="193"/>
      <c r="D61" s="249" t="s">
        <v>13</v>
      </c>
      <c r="E61" s="208"/>
      <c r="F61" s="208"/>
      <c r="G61" s="249" t="s">
        <v>15</v>
      </c>
      <c r="H61" s="208"/>
      <c r="I61" s="208"/>
      <c r="J61" s="208"/>
      <c r="K61" s="36"/>
      <c r="L61" s="188"/>
    </row>
    <row r="62" spans="2:12" ht="12" customHeight="1">
      <c r="B62" s="188"/>
      <c r="C62" s="184"/>
      <c r="D62" s="184"/>
      <c r="E62" s="184"/>
      <c r="F62" s="184"/>
      <c r="G62" s="184"/>
      <c r="H62" s="184"/>
      <c r="I62" s="184"/>
      <c r="J62" s="184"/>
      <c r="K62" s="36"/>
      <c r="L62" s="188"/>
    </row>
    <row r="63" spans="2:12" ht="12" customHeight="1">
      <c r="B63" s="188"/>
      <c r="C63" s="184"/>
      <c r="D63" s="184"/>
      <c r="E63" s="184"/>
      <c r="F63" s="184"/>
      <c r="G63" s="184"/>
      <c r="H63" s="184"/>
      <c r="I63" s="184"/>
      <c r="J63" s="184"/>
      <c r="K63" s="36"/>
      <c r="L63" s="188"/>
    </row>
    <row r="64" spans="2:12" ht="12" customHeight="1">
      <c r="B64" s="188"/>
      <c r="C64" s="184"/>
      <c r="D64" s="184"/>
      <c r="E64" s="184"/>
      <c r="F64" s="184"/>
      <c r="G64" s="184"/>
      <c r="H64" s="184"/>
      <c r="I64" s="184"/>
      <c r="J64" s="184"/>
      <c r="K64" s="36"/>
      <c r="L64" s="188"/>
    </row>
    <row r="65" spans="2:12" ht="12" customHeight="1">
      <c r="B65" s="188"/>
      <c r="C65" s="184"/>
      <c r="D65" s="184"/>
      <c r="E65" s="184"/>
      <c r="F65" s="184"/>
      <c r="G65" s="184"/>
      <c r="H65" s="184"/>
      <c r="I65" s="184"/>
      <c r="J65" s="184"/>
      <c r="K65" s="36"/>
      <c r="L65" s="188"/>
    </row>
    <row r="66" spans="2:12" ht="12" customHeight="1">
      <c r="B66" s="188"/>
      <c r="C66" s="184"/>
      <c r="D66" s="184"/>
      <c r="E66" s="184"/>
      <c r="F66" s="184"/>
      <c r="G66" s="184"/>
      <c r="H66" s="184"/>
      <c r="I66" s="184"/>
      <c r="J66" s="184"/>
      <c r="K66" s="36"/>
      <c r="L66" s="188"/>
    </row>
    <row r="67" spans="2:12" ht="12" customHeight="1">
      <c r="B67" s="188"/>
      <c r="C67" s="184"/>
      <c r="D67" s="184"/>
      <c r="E67" s="184"/>
      <c r="F67" s="184"/>
      <c r="G67" s="184"/>
      <c r="H67" s="184"/>
      <c r="I67" s="184"/>
      <c r="J67" s="184"/>
      <c r="K67" s="36"/>
      <c r="L67" s="188"/>
    </row>
    <row r="68" spans="2:12" ht="12" customHeight="1">
      <c r="B68" s="188"/>
      <c r="C68" s="184"/>
      <c r="D68" s="184"/>
      <c r="E68" s="184"/>
      <c r="F68" s="184"/>
      <c r="G68" s="184"/>
      <c r="H68" s="184"/>
      <c r="I68" s="184"/>
      <c r="J68" s="184"/>
      <c r="K68" s="36"/>
      <c r="L68" s="188"/>
    </row>
    <row r="69" spans="2:12" ht="12" customHeight="1">
      <c r="B69" s="188"/>
      <c r="C69" s="184"/>
      <c r="D69" s="184"/>
      <c r="E69" s="184"/>
      <c r="F69" s="184"/>
      <c r="G69" s="184"/>
      <c r="H69" s="184"/>
      <c r="I69" s="184"/>
      <c r="J69" s="184"/>
      <c r="K69" s="36"/>
      <c r="L69" s="188"/>
    </row>
    <row r="70" spans="2:12" ht="12" customHeight="1">
      <c r="B70" s="188"/>
      <c r="C70" s="184"/>
      <c r="D70" s="184"/>
      <c r="E70" s="184"/>
      <c r="F70" s="184"/>
      <c r="G70" s="184"/>
      <c r="H70" s="184"/>
      <c r="I70" s="184"/>
      <c r="J70" s="184"/>
      <c r="K70" s="36"/>
      <c r="L70" s="188"/>
    </row>
    <row r="71" spans="2:12" ht="12" customHeight="1">
      <c r="B71" s="188"/>
      <c r="C71" s="184"/>
      <c r="D71" s="184"/>
      <c r="E71" s="184"/>
      <c r="F71" s="184"/>
      <c r="G71" s="184"/>
      <c r="H71" s="184"/>
      <c r="I71" s="184"/>
      <c r="J71" s="184"/>
      <c r="K71" s="36"/>
      <c r="L71" s="188"/>
    </row>
    <row r="72" spans="2:12" ht="12" customHeight="1">
      <c r="B72" s="192"/>
      <c r="C72" s="193"/>
      <c r="D72" s="250" t="s">
        <v>212</v>
      </c>
      <c r="E72" s="207"/>
      <c r="F72" s="251" t="s">
        <v>26</v>
      </c>
      <c r="G72" s="250" t="s">
        <v>212</v>
      </c>
      <c r="H72" s="207"/>
      <c r="I72" s="207"/>
      <c r="J72" s="252" t="s">
        <v>26</v>
      </c>
      <c r="K72" s="36"/>
      <c r="L72" s="188"/>
    </row>
    <row r="73" spans="2:12" ht="12" customHeight="1">
      <c r="B73" s="209"/>
      <c r="C73" s="210"/>
      <c r="D73" s="210"/>
      <c r="E73" s="210"/>
      <c r="F73" s="210"/>
      <c r="G73" s="210"/>
      <c r="H73" s="210"/>
      <c r="I73" s="210"/>
      <c r="J73" s="210"/>
      <c r="K73" s="210"/>
      <c r="L73" s="188"/>
    </row>
    <row r="74" spans="2:12" ht="12" customHeight="1">
      <c r="B74" s="255"/>
      <c r="C74" s="255"/>
      <c r="D74" s="255"/>
      <c r="E74" s="255"/>
      <c r="F74" s="255"/>
      <c r="G74" s="255"/>
      <c r="H74" s="255"/>
      <c r="I74" s="255"/>
      <c r="J74" s="255"/>
      <c r="K74" s="255"/>
    </row>
    <row r="75" spans="2:12" ht="12" customHeight="1">
      <c r="B75" s="255"/>
      <c r="C75" s="255"/>
      <c r="D75" s="255"/>
      <c r="E75" s="255"/>
      <c r="F75" s="255"/>
      <c r="G75" s="255"/>
      <c r="H75" s="255"/>
      <c r="I75" s="255"/>
      <c r="J75" s="255"/>
      <c r="K75" s="255"/>
    </row>
    <row r="76" spans="2:12" ht="12" customHeight="1">
      <c r="B76" s="255"/>
      <c r="C76" s="255"/>
      <c r="D76" s="255"/>
      <c r="E76" s="255"/>
      <c r="F76" s="255"/>
      <c r="G76" s="255"/>
      <c r="H76" s="255"/>
      <c r="I76" s="255"/>
      <c r="J76" s="255"/>
      <c r="K76" s="255"/>
    </row>
    <row r="77" spans="2:12" ht="12" customHeight="1">
      <c r="B77" s="211"/>
      <c r="C77" s="212"/>
      <c r="D77" s="212"/>
      <c r="E77" s="212"/>
      <c r="F77" s="212"/>
      <c r="G77" s="212"/>
      <c r="H77" s="212"/>
      <c r="I77" s="212"/>
      <c r="J77" s="212"/>
      <c r="K77" s="212"/>
      <c r="L77" s="188"/>
    </row>
    <row r="78" spans="2:12" ht="18" customHeight="1">
      <c r="B78" s="192"/>
      <c r="C78" s="189" t="s">
        <v>27</v>
      </c>
      <c r="D78" s="193"/>
      <c r="E78" s="193"/>
      <c r="F78" s="193"/>
      <c r="G78" s="193"/>
      <c r="H78" s="193"/>
      <c r="I78" s="193"/>
      <c r="J78" s="193"/>
      <c r="K78" s="36"/>
      <c r="L78" s="188"/>
    </row>
    <row r="79" spans="2:12" ht="12" customHeight="1">
      <c r="B79" s="192"/>
      <c r="C79" s="193"/>
      <c r="D79" s="193"/>
      <c r="E79" s="193"/>
      <c r="F79" s="193"/>
      <c r="G79" s="193"/>
      <c r="H79" s="193"/>
      <c r="I79" s="193"/>
      <c r="J79" s="193"/>
      <c r="K79" s="36"/>
      <c r="L79" s="188"/>
    </row>
    <row r="80" spans="2:12" ht="12" customHeight="1">
      <c r="B80" s="192"/>
      <c r="C80" s="190" t="s">
        <v>9</v>
      </c>
      <c r="D80" s="193"/>
      <c r="E80" s="193"/>
      <c r="F80" s="193"/>
      <c r="G80" s="193"/>
      <c r="H80" s="193"/>
      <c r="I80" s="193"/>
      <c r="J80" s="193"/>
      <c r="K80" s="193"/>
      <c r="L80" s="188"/>
    </row>
    <row r="81" spans="2:12" ht="12" customHeight="1">
      <c r="B81" s="192"/>
      <c r="C81" s="193"/>
      <c r="D81" s="193"/>
      <c r="E81" s="229" t="str">
        <f>E7</f>
        <v>Šport aréna Malacky</v>
      </c>
      <c r="F81" s="190"/>
      <c r="G81" s="190"/>
      <c r="H81" s="190"/>
      <c r="I81" s="193"/>
      <c r="J81" s="193"/>
      <c r="K81" s="36"/>
      <c r="L81" s="188"/>
    </row>
    <row r="82" spans="2:12" ht="12" customHeight="1">
      <c r="B82" s="188"/>
      <c r="C82" s="190" t="s">
        <v>527</v>
      </c>
      <c r="D82" s="184"/>
      <c r="E82" s="184"/>
      <c r="F82" s="184"/>
      <c r="G82" s="184"/>
      <c r="H82" s="184"/>
      <c r="I82" s="184"/>
      <c r="J82" s="184"/>
      <c r="K82" s="36"/>
      <c r="L82" s="188"/>
    </row>
    <row r="83" spans="2:12" ht="12" customHeight="1">
      <c r="B83" s="192"/>
      <c r="C83" s="193"/>
      <c r="D83" s="193"/>
      <c r="E83" s="229" t="str">
        <f>E9</f>
        <v>SO 101</v>
      </c>
      <c r="F83" s="193"/>
      <c r="G83" s="193"/>
      <c r="H83" s="193"/>
      <c r="I83" s="193"/>
      <c r="J83" s="193"/>
      <c r="K83" s="36"/>
      <c r="L83" s="188"/>
    </row>
    <row r="84" spans="2:12" ht="12" customHeight="1">
      <c r="B84" s="192"/>
      <c r="C84" s="190" t="s">
        <v>528</v>
      </c>
      <c r="D84" s="193"/>
      <c r="E84" s="193"/>
      <c r="F84" s="193"/>
      <c r="G84" s="193"/>
      <c r="H84" s="193"/>
      <c r="I84" s="193"/>
      <c r="J84" s="193"/>
      <c r="K84" s="36"/>
      <c r="L84" s="188"/>
    </row>
    <row r="85" spans="2:12" ht="12" customHeight="1">
      <c r="B85" s="192"/>
      <c r="C85" s="193"/>
      <c r="D85" s="193"/>
      <c r="E85" s="1837" t="str">
        <f>E11</f>
        <v>SO 101.01 Architektonicko-stavebné riešenie</v>
      </c>
      <c r="F85" s="1826"/>
      <c r="G85" s="193"/>
      <c r="H85" s="193"/>
      <c r="I85" s="193"/>
      <c r="J85" s="193"/>
      <c r="K85" s="36"/>
      <c r="L85" s="188"/>
    </row>
    <row r="86" spans="2:12" ht="12" customHeight="1">
      <c r="B86" s="192"/>
      <c r="C86" s="193"/>
      <c r="D86" s="193"/>
      <c r="E86" s="193"/>
      <c r="F86" s="193"/>
      <c r="G86" s="193"/>
      <c r="H86" s="193"/>
      <c r="I86" s="193"/>
      <c r="J86" s="193"/>
      <c r="K86" s="36"/>
      <c r="L86" s="188"/>
    </row>
    <row r="87" spans="2:12" ht="12" customHeight="1">
      <c r="B87" s="192"/>
      <c r="C87" s="190" t="s">
        <v>0</v>
      </c>
      <c r="D87" s="193"/>
      <c r="E87" s="193"/>
      <c r="F87" s="196" t="str">
        <f>F14</f>
        <v>Malacky, p.č. 3258/39, 3258/42, 3270/3, 3271/1</v>
      </c>
      <c r="G87" s="193"/>
      <c r="H87" s="193"/>
      <c r="I87" s="190" t="s">
        <v>197</v>
      </c>
      <c r="J87" s="197"/>
      <c r="K87" s="36"/>
      <c r="L87" s="188"/>
    </row>
    <row r="88" spans="2:12" ht="12" customHeight="1">
      <c r="B88" s="192"/>
      <c r="C88" s="193"/>
      <c r="D88" s="193"/>
      <c r="E88" s="193"/>
      <c r="F88" s="193"/>
      <c r="G88" s="193"/>
      <c r="H88" s="193"/>
      <c r="I88" s="193"/>
      <c r="J88" s="193"/>
      <c r="K88" s="36"/>
      <c r="L88" s="188"/>
    </row>
    <row r="89" spans="2:12" ht="29.15" customHeight="1">
      <c r="B89" s="192"/>
      <c r="C89" s="190" t="s">
        <v>4</v>
      </c>
      <c r="D89" s="193"/>
      <c r="E89" s="193"/>
      <c r="F89" s="196" t="str">
        <f>E17</f>
        <v>Šport aréna Malacky, s.r.o., Sasinkova 901/2, 901 01 Malacky</v>
      </c>
      <c r="G89" s="193"/>
      <c r="H89" s="193"/>
      <c r="I89" s="190" t="s">
        <v>6</v>
      </c>
      <c r="J89" s="213" t="s">
        <v>554</v>
      </c>
      <c r="K89" s="36"/>
      <c r="L89" s="188"/>
    </row>
    <row r="90" spans="2:12" ht="29.15" customHeight="1">
      <c r="B90" s="192"/>
      <c r="C90" s="190" t="s">
        <v>5</v>
      </c>
      <c r="D90" s="193"/>
      <c r="E90" s="193"/>
      <c r="F90" s="196" t="str">
        <f>IF(E19="","",E19)</f>
        <v/>
      </c>
      <c r="G90" s="193"/>
      <c r="H90" s="193"/>
      <c r="I90" s="190" t="s">
        <v>200</v>
      </c>
      <c r="J90" s="213"/>
      <c r="K90" s="36"/>
      <c r="L90" s="188"/>
    </row>
    <row r="91" spans="2:12" ht="12" customHeight="1">
      <c r="B91" s="192"/>
      <c r="C91" s="193"/>
      <c r="D91" s="193"/>
      <c r="E91" s="193"/>
      <c r="F91" s="193"/>
      <c r="G91" s="193"/>
      <c r="H91" s="193"/>
      <c r="I91" s="193"/>
      <c r="J91" s="193"/>
      <c r="K91" s="36"/>
      <c r="L91" s="188"/>
    </row>
    <row r="92" spans="2:12" ht="12" customHeight="1">
      <c r="B92" s="192"/>
      <c r="C92" s="214" t="s">
        <v>529</v>
      </c>
      <c r="D92" s="204"/>
      <c r="E92" s="204"/>
      <c r="F92" s="204"/>
      <c r="G92" s="204"/>
      <c r="H92" s="204"/>
      <c r="I92" s="204"/>
      <c r="J92" s="215" t="s">
        <v>530</v>
      </c>
      <c r="K92" s="36"/>
      <c r="L92" s="188"/>
    </row>
    <row r="93" spans="2:12" ht="12" customHeight="1">
      <c r="B93" s="192"/>
      <c r="C93" s="193"/>
      <c r="D93" s="193"/>
      <c r="E93" s="193"/>
      <c r="F93" s="193"/>
      <c r="G93" s="193"/>
      <c r="H93" s="193"/>
      <c r="I93" s="193"/>
      <c r="J93" s="193"/>
      <c r="K93" s="36"/>
      <c r="L93" s="188"/>
    </row>
    <row r="94" spans="2:12" ht="12" customHeight="1">
      <c r="B94" s="192"/>
      <c r="C94" s="216" t="s">
        <v>531</v>
      </c>
      <c r="D94" s="193"/>
      <c r="E94" s="193"/>
      <c r="F94" s="193"/>
      <c r="G94" s="193"/>
      <c r="H94" s="193"/>
      <c r="I94" s="193"/>
      <c r="J94" s="203">
        <f>J96+J104</f>
        <v>0</v>
      </c>
      <c r="K94" s="36"/>
      <c r="L94" s="188"/>
    </row>
    <row r="95" spans="2:12" ht="12" customHeight="1">
      <c r="B95" s="192"/>
      <c r="C95" s="216"/>
      <c r="D95" s="304"/>
      <c r="E95" s="304"/>
      <c r="F95" s="304"/>
      <c r="G95" s="304"/>
      <c r="H95" s="304"/>
      <c r="I95" s="304"/>
      <c r="J95" s="203"/>
      <c r="K95" s="36"/>
      <c r="L95" s="188"/>
    </row>
    <row r="96" spans="2:12" ht="25" customHeight="1">
      <c r="B96" s="218"/>
      <c r="C96" s="217"/>
      <c r="D96" s="219" t="s">
        <v>533</v>
      </c>
      <c r="E96" s="220"/>
      <c r="F96" s="220"/>
      <c r="G96" s="220"/>
      <c r="H96" s="220"/>
      <c r="I96" s="220"/>
      <c r="J96" s="221">
        <f>SUM(J97:J103)</f>
        <v>0</v>
      </c>
      <c r="K96" s="36"/>
      <c r="L96" s="188"/>
    </row>
    <row r="97" spans="2:12" ht="25" customHeight="1">
      <c r="B97" s="218"/>
      <c r="C97" s="217"/>
      <c r="D97" s="224" t="s">
        <v>534</v>
      </c>
      <c r="E97" s="225"/>
      <c r="F97" s="225"/>
      <c r="G97" s="225"/>
      <c r="H97" s="225"/>
      <c r="I97" s="225"/>
      <c r="J97" s="226">
        <f>J139</f>
        <v>0</v>
      </c>
      <c r="K97" s="36"/>
      <c r="L97" s="188"/>
    </row>
    <row r="98" spans="2:12" ht="19.5" customHeight="1">
      <c r="B98" s="223"/>
      <c r="C98" s="222"/>
      <c r="D98" s="224" t="s">
        <v>535</v>
      </c>
      <c r="E98" s="225"/>
      <c r="F98" s="225"/>
      <c r="G98" s="225"/>
      <c r="H98" s="225"/>
      <c r="I98" s="225"/>
      <c r="J98" s="226">
        <f>J155</f>
        <v>0</v>
      </c>
      <c r="K98" s="36"/>
      <c r="L98" s="188"/>
    </row>
    <row r="99" spans="2:12" ht="19.5" customHeight="1">
      <c r="B99" s="223"/>
      <c r="C99" s="222"/>
      <c r="D99" s="224" t="s">
        <v>536</v>
      </c>
      <c r="E99" s="225"/>
      <c r="F99" s="225"/>
      <c r="G99" s="225"/>
      <c r="H99" s="225"/>
      <c r="I99" s="225"/>
      <c r="J99" s="226">
        <f>J160</f>
        <v>0</v>
      </c>
      <c r="K99" s="36"/>
      <c r="L99" s="188"/>
    </row>
    <row r="100" spans="2:12" ht="19.5" customHeight="1">
      <c r="B100" s="223"/>
      <c r="C100" s="222"/>
      <c r="D100" s="224" t="s">
        <v>1458</v>
      </c>
      <c r="E100" s="225"/>
      <c r="F100" s="225"/>
      <c r="G100" s="225"/>
      <c r="H100" s="225"/>
      <c r="I100" s="225"/>
      <c r="J100" s="226">
        <f>J170</f>
        <v>0</v>
      </c>
      <c r="K100" s="36"/>
      <c r="L100" s="188"/>
    </row>
    <row r="101" spans="2:12" ht="19.5" customHeight="1">
      <c r="B101" s="223"/>
      <c r="C101" s="222"/>
      <c r="D101" s="224" t="s">
        <v>556</v>
      </c>
      <c r="E101" s="225"/>
      <c r="F101" s="225"/>
      <c r="G101" s="225"/>
      <c r="H101" s="225"/>
      <c r="I101" s="225"/>
      <c r="J101" s="226">
        <f>J175</f>
        <v>0</v>
      </c>
      <c r="K101" s="36"/>
      <c r="L101" s="188"/>
    </row>
    <row r="102" spans="2:12" ht="19.5" customHeight="1">
      <c r="B102" s="223"/>
      <c r="C102" s="222"/>
      <c r="D102" s="224" t="s">
        <v>538</v>
      </c>
      <c r="E102" s="225"/>
      <c r="F102" s="225"/>
      <c r="G102" s="225"/>
      <c r="H102" s="225"/>
      <c r="I102" s="225"/>
      <c r="J102" s="226">
        <f>J236</f>
        <v>0</v>
      </c>
      <c r="K102" s="36"/>
      <c r="L102" s="188"/>
    </row>
    <row r="103" spans="2:12" ht="19.5" customHeight="1">
      <c r="B103" s="223"/>
      <c r="C103" s="222"/>
      <c r="D103" s="224" t="s">
        <v>539</v>
      </c>
      <c r="E103" s="225"/>
      <c r="F103" s="225"/>
      <c r="G103" s="225"/>
      <c r="H103" s="225"/>
      <c r="I103" s="225"/>
      <c r="J103" s="226">
        <f>J243</f>
        <v>0</v>
      </c>
      <c r="K103" s="36"/>
      <c r="L103" s="188"/>
    </row>
    <row r="104" spans="2:12" ht="19.5" customHeight="1">
      <c r="B104" s="223"/>
      <c r="C104" s="222"/>
      <c r="D104" s="219" t="s">
        <v>540</v>
      </c>
      <c r="E104" s="220"/>
      <c r="F104" s="220"/>
      <c r="G104" s="220"/>
      <c r="H104" s="220"/>
      <c r="I104" s="220"/>
      <c r="J104" s="221">
        <f>SUM(J105:J120)</f>
        <v>0</v>
      </c>
      <c r="K104" s="36"/>
      <c r="L104" s="188"/>
    </row>
    <row r="105" spans="2:12" ht="19.5" customHeight="1">
      <c r="B105" s="223"/>
      <c r="C105" s="222"/>
      <c r="D105" s="224" t="s">
        <v>541</v>
      </c>
      <c r="E105" s="225"/>
      <c r="F105" s="225"/>
      <c r="G105" s="225"/>
      <c r="H105" s="225"/>
      <c r="I105" s="225"/>
      <c r="J105" s="226">
        <f>J246</f>
        <v>0</v>
      </c>
      <c r="K105" s="36"/>
      <c r="L105" s="188"/>
    </row>
    <row r="106" spans="2:12" ht="19.5" customHeight="1">
      <c r="B106" s="223"/>
      <c r="C106" s="222"/>
      <c r="D106" s="224" t="s">
        <v>542</v>
      </c>
      <c r="E106" s="225"/>
      <c r="F106" s="225"/>
      <c r="G106" s="225"/>
      <c r="H106" s="225"/>
      <c r="I106" s="225"/>
      <c r="J106" s="226">
        <f>J269</f>
        <v>0</v>
      </c>
      <c r="K106" s="36"/>
      <c r="L106" s="188"/>
    </row>
    <row r="107" spans="2:12" ht="19.5" customHeight="1">
      <c r="B107" s="223"/>
      <c r="C107" s="222"/>
      <c r="D107" s="224" t="s">
        <v>543</v>
      </c>
      <c r="E107" s="225"/>
      <c r="F107" s="225"/>
      <c r="G107" s="225"/>
      <c r="H107" s="225"/>
      <c r="I107" s="225"/>
      <c r="J107" s="226">
        <f>J291</f>
        <v>0</v>
      </c>
      <c r="K107" s="36"/>
      <c r="L107" s="188"/>
    </row>
    <row r="108" spans="2:12" ht="19.5" customHeight="1">
      <c r="B108" s="223"/>
      <c r="C108" s="222"/>
      <c r="D108" s="224" t="s">
        <v>859</v>
      </c>
      <c r="E108" s="225"/>
      <c r="F108" s="225"/>
      <c r="G108" s="225"/>
      <c r="H108" s="225"/>
      <c r="I108" s="225"/>
      <c r="J108" s="226">
        <f>J344</f>
        <v>0</v>
      </c>
      <c r="K108" s="36"/>
      <c r="L108" s="188"/>
    </row>
    <row r="109" spans="2:12" ht="19.5" customHeight="1">
      <c r="B109" s="223"/>
      <c r="C109" s="222"/>
      <c r="D109" s="224" t="s">
        <v>544</v>
      </c>
      <c r="E109" s="225"/>
      <c r="F109" s="225"/>
      <c r="G109" s="225"/>
      <c r="H109" s="225"/>
      <c r="I109" s="225"/>
      <c r="J109" s="226">
        <f>J351</f>
        <v>0</v>
      </c>
      <c r="K109" s="36"/>
      <c r="L109" s="188"/>
    </row>
    <row r="110" spans="2:12" ht="19.5" customHeight="1">
      <c r="B110" s="223"/>
      <c r="C110" s="222"/>
      <c r="D110" s="224" t="s">
        <v>858</v>
      </c>
      <c r="E110" s="225"/>
      <c r="F110" s="225"/>
      <c r="G110" s="225"/>
      <c r="H110" s="225"/>
      <c r="I110" s="225"/>
      <c r="J110" s="226">
        <f>J401</f>
        <v>0</v>
      </c>
      <c r="K110" s="36"/>
      <c r="L110" s="188"/>
    </row>
    <row r="111" spans="2:12" ht="19.5" customHeight="1">
      <c r="B111" s="223"/>
      <c r="C111" s="222"/>
      <c r="D111" s="224" t="s">
        <v>545</v>
      </c>
      <c r="E111" s="225"/>
      <c r="F111" s="225"/>
      <c r="G111" s="225"/>
      <c r="H111" s="225"/>
      <c r="I111" s="225"/>
      <c r="J111" s="226">
        <f>J431</f>
        <v>0</v>
      </c>
      <c r="K111" s="36"/>
      <c r="L111" s="188"/>
    </row>
    <row r="112" spans="2:12" ht="19.5" customHeight="1">
      <c r="B112" s="223"/>
      <c r="C112" s="222"/>
      <c r="D112" s="224" t="s">
        <v>557</v>
      </c>
      <c r="E112" s="225"/>
      <c r="F112" s="225"/>
      <c r="G112" s="225"/>
      <c r="H112" s="225"/>
      <c r="I112" s="225"/>
      <c r="J112" s="226">
        <f>J443</f>
        <v>0</v>
      </c>
      <c r="K112" s="36"/>
      <c r="L112" s="188"/>
    </row>
    <row r="113" spans="2:12" ht="19.5" customHeight="1">
      <c r="B113" s="223"/>
      <c r="C113" s="222"/>
      <c r="D113" s="224" t="s">
        <v>546</v>
      </c>
      <c r="E113" s="225"/>
      <c r="F113" s="225"/>
      <c r="G113" s="225"/>
      <c r="H113" s="225"/>
      <c r="I113" s="225"/>
      <c r="J113" s="226">
        <f>J594</f>
        <v>0</v>
      </c>
      <c r="K113" s="36"/>
      <c r="L113" s="188"/>
    </row>
    <row r="114" spans="2:12" ht="19.5" customHeight="1">
      <c r="B114" s="223"/>
      <c r="C114" s="222"/>
      <c r="D114" s="224" t="s">
        <v>1128</v>
      </c>
      <c r="E114" s="225"/>
      <c r="F114" s="225"/>
      <c r="G114" s="225"/>
      <c r="H114" s="225"/>
      <c r="I114" s="225"/>
      <c r="J114" s="226">
        <f>J601</f>
        <v>0</v>
      </c>
      <c r="K114" s="36"/>
      <c r="L114" s="188"/>
    </row>
    <row r="115" spans="2:12" ht="19.5" customHeight="1">
      <c r="B115" s="223"/>
      <c r="C115" s="222"/>
      <c r="D115" s="224" t="s">
        <v>860</v>
      </c>
      <c r="E115" s="225"/>
      <c r="F115" s="225"/>
      <c r="G115" s="225"/>
      <c r="H115" s="225"/>
      <c r="I115" s="225"/>
      <c r="J115" s="226">
        <f>J611</f>
        <v>0</v>
      </c>
      <c r="K115" s="36"/>
      <c r="L115" s="188"/>
    </row>
    <row r="116" spans="2:12" ht="19.5" customHeight="1">
      <c r="B116" s="223"/>
      <c r="C116" s="222"/>
      <c r="D116" s="224" t="s">
        <v>547</v>
      </c>
      <c r="E116" s="225"/>
      <c r="F116" s="225"/>
      <c r="G116" s="225"/>
      <c r="H116" s="225"/>
      <c r="I116" s="225"/>
      <c r="J116" s="226">
        <f>J627</f>
        <v>0</v>
      </c>
      <c r="K116" s="36"/>
      <c r="L116" s="188"/>
    </row>
    <row r="117" spans="2:12" ht="19.5" customHeight="1">
      <c r="B117" s="223"/>
      <c r="C117" s="222"/>
      <c r="D117" s="224" t="s">
        <v>548</v>
      </c>
      <c r="E117" s="225"/>
      <c r="F117" s="225"/>
      <c r="G117" s="225"/>
      <c r="H117" s="225"/>
      <c r="I117" s="225"/>
      <c r="J117" s="226">
        <f>J633</f>
        <v>0</v>
      </c>
      <c r="K117" s="36"/>
      <c r="L117" s="188"/>
    </row>
    <row r="118" spans="2:12" ht="19.5" customHeight="1">
      <c r="B118" s="223"/>
      <c r="C118" s="222"/>
      <c r="D118" s="224" t="s">
        <v>558</v>
      </c>
      <c r="E118" s="225"/>
      <c r="F118" s="225"/>
      <c r="G118" s="225"/>
      <c r="H118" s="225"/>
      <c r="I118" s="225"/>
      <c r="J118" s="226">
        <f>J641</f>
        <v>0</v>
      </c>
      <c r="K118" s="36"/>
      <c r="L118" s="188"/>
    </row>
    <row r="119" spans="2:12" ht="19.5" customHeight="1">
      <c r="B119" s="223"/>
      <c r="C119" s="222"/>
      <c r="D119" s="224" t="s">
        <v>6203</v>
      </c>
      <c r="E119" s="225"/>
      <c r="F119" s="225"/>
      <c r="G119" s="225"/>
      <c r="H119" s="225"/>
      <c r="I119" s="225"/>
      <c r="J119" s="226">
        <f>J646</f>
        <v>0</v>
      </c>
      <c r="K119" s="36"/>
      <c r="L119" s="188"/>
    </row>
    <row r="120" spans="2:12" ht="19.5" customHeight="1">
      <c r="B120" s="223"/>
      <c r="C120" s="222"/>
      <c r="D120" s="224" t="s">
        <v>889</v>
      </c>
      <c r="E120" s="225"/>
      <c r="F120" s="225"/>
      <c r="G120" s="225"/>
      <c r="H120" s="225"/>
      <c r="I120" s="225"/>
      <c r="J120" s="226">
        <f>J648</f>
        <v>0</v>
      </c>
      <c r="K120" s="36"/>
      <c r="L120" s="188"/>
    </row>
    <row r="121" spans="2:12" ht="12" customHeight="1">
      <c r="B121" s="192"/>
      <c r="C121" s="193"/>
      <c r="D121" s="193"/>
      <c r="E121" s="193"/>
      <c r="F121" s="193"/>
      <c r="G121" s="193"/>
      <c r="H121" s="193"/>
      <c r="I121" s="193"/>
      <c r="J121" s="193"/>
      <c r="K121" s="36"/>
      <c r="L121" s="188"/>
    </row>
    <row r="122" spans="2:12" ht="12" customHeight="1">
      <c r="B122" s="209"/>
      <c r="C122" s="210"/>
      <c r="D122" s="210"/>
      <c r="E122" s="210"/>
      <c r="F122" s="210"/>
      <c r="G122" s="210"/>
      <c r="H122" s="210"/>
      <c r="I122" s="210"/>
      <c r="J122" s="210"/>
      <c r="K122" s="210"/>
      <c r="L122" s="188"/>
    </row>
    <row r="126" spans="2:12" ht="27.75" customHeight="1">
      <c r="C126" s="1839" t="s">
        <v>35</v>
      </c>
      <c r="D126" s="1839"/>
      <c r="E126" s="1840"/>
      <c r="F126" s="1840"/>
      <c r="G126" s="1840"/>
      <c r="H126" s="1840"/>
      <c r="I126" s="1840"/>
      <c r="J126" s="1840"/>
      <c r="K126" s="1840"/>
      <c r="L126" s="1840"/>
    </row>
    <row r="127" spans="2:12" ht="12.75" customHeight="1">
      <c r="C127" s="5" t="s">
        <v>181</v>
      </c>
      <c r="D127" s="5"/>
      <c r="E127" s="7"/>
      <c r="F127" s="7"/>
      <c r="G127" s="7"/>
      <c r="H127" s="7"/>
      <c r="I127" s="7"/>
      <c r="J127" s="7"/>
      <c r="K127" s="7"/>
      <c r="L127" s="7"/>
    </row>
    <row r="128" spans="2:12" ht="12.75" customHeight="1">
      <c r="C128" s="42" t="s">
        <v>182</v>
      </c>
      <c r="D128" s="42"/>
      <c r="E128" s="7"/>
      <c r="F128" s="7"/>
      <c r="G128" s="7"/>
      <c r="H128" s="7"/>
      <c r="I128" s="7"/>
      <c r="J128" s="7"/>
      <c r="K128" s="7"/>
      <c r="L128" s="7"/>
    </row>
    <row r="129" spans="3:12" ht="13.5" customHeight="1">
      <c r="C129" s="8" t="s">
        <v>302</v>
      </c>
      <c r="D129" s="8"/>
      <c r="E129" s="5"/>
      <c r="F129" s="8"/>
      <c r="G129" s="6"/>
      <c r="H129" s="6"/>
      <c r="I129" s="6"/>
      <c r="J129" s="6"/>
      <c r="K129" s="6"/>
      <c r="L129" s="6"/>
    </row>
    <row r="130" spans="3:12" ht="6.75" customHeight="1">
      <c r="C130" s="3"/>
      <c r="D130" s="3"/>
      <c r="E130" s="9"/>
      <c r="F130" s="9"/>
      <c r="G130" s="9"/>
      <c r="H130" s="10"/>
      <c r="I130" s="11"/>
      <c r="J130" s="11"/>
      <c r="K130" s="11"/>
      <c r="L130" s="10"/>
    </row>
    <row r="131" spans="3:12" ht="12.75" customHeight="1">
      <c r="C131" s="7" t="s">
        <v>562</v>
      </c>
      <c r="D131" s="7"/>
      <c r="E131" s="7"/>
      <c r="F131" s="7" t="str">
        <f>E17</f>
        <v>Šport aréna Malacky, s.r.o., Sasinkova 901/2, 901 01 Malacky</v>
      </c>
      <c r="G131" s="7"/>
      <c r="H131" s="7"/>
      <c r="I131" s="7"/>
      <c r="J131" s="7"/>
      <c r="K131" s="7"/>
      <c r="L131" s="7"/>
    </row>
    <row r="132" spans="3:12" ht="13.5" customHeight="1">
      <c r="C132" s="7" t="s">
        <v>233</v>
      </c>
      <c r="D132" s="7"/>
      <c r="E132" s="7"/>
      <c r="F132" s="7"/>
      <c r="G132" s="7"/>
      <c r="H132" s="7" t="s">
        <v>183</v>
      </c>
      <c r="I132" s="7"/>
      <c r="J132" s="7"/>
      <c r="K132" s="7"/>
      <c r="L132" s="7"/>
    </row>
    <row r="133" spans="3:12" ht="13.5" customHeight="1">
      <c r="C133" s="230" t="s">
        <v>561</v>
      </c>
      <c r="D133" s="230"/>
      <c r="E133" s="231"/>
      <c r="F133" s="231" t="str">
        <f>F14</f>
        <v>Malacky, p.č. 3258/39, 3258/42, 3270/3, 3271/1</v>
      </c>
      <c r="G133" s="12"/>
      <c r="H133" s="7" t="s">
        <v>185</v>
      </c>
      <c r="I133" s="285"/>
      <c r="J133" s="13"/>
      <c r="K133" s="13"/>
      <c r="L133" s="14"/>
    </row>
    <row r="134" spans="3:12" ht="6.75" customHeight="1">
      <c r="C134" s="3"/>
      <c r="D134" s="3"/>
      <c r="E134" s="3"/>
      <c r="F134" s="3"/>
      <c r="G134" s="3"/>
      <c r="H134" s="3"/>
      <c r="I134" s="3"/>
      <c r="J134" s="3"/>
      <c r="K134" s="3"/>
      <c r="L134" s="3"/>
    </row>
    <row r="135" spans="3:12" ht="24" customHeight="1">
      <c r="C135" s="15" t="s">
        <v>36</v>
      </c>
      <c r="D135" s="15" t="s">
        <v>217</v>
      </c>
      <c r="E135" s="15" t="s">
        <v>37</v>
      </c>
      <c r="F135" s="15" t="s">
        <v>28</v>
      </c>
      <c r="G135" s="15" t="s">
        <v>38</v>
      </c>
      <c r="H135" s="15" t="s">
        <v>39</v>
      </c>
      <c r="I135" s="15" t="s">
        <v>40</v>
      </c>
      <c r="J135" s="15" t="s">
        <v>29</v>
      </c>
    </row>
    <row r="136" spans="3:12" ht="12.65" customHeight="1">
      <c r="C136" s="15" t="s">
        <v>16</v>
      </c>
      <c r="D136" s="15">
        <v>2</v>
      </c>
      <c r="E136" s="15">
        <v>3</v>
      </c>
      <c r="F136" s="15">
        <v>4</v>
      </c>
      <c r="G136" s="15">
        <v>5</v>
      </c>
      <c r="H136" s="15">
        <v>6</v>
      </c>
      <c r="I136" s="15">
        <v>7</v>
      </c>
      <c r="J136" s="15">
        <v>8</v>
      </c>
    </row>
    <row r="137" spans="3:12" ht="7.4" customHeight="1">
      <c r="C137" s="305"/>
      <c r="D137" s="305"/>
      <c r="E137" s="305"/>
      <c r="F137" s="305"/>
      <c r="G137" s="305"/>
      <c r="H137" s="305"/>
      <c r="I137" s="305"/>
      <c r="J137" s="305"/>
    </row>
    <row r="138" spans="3:12" ht="30.75" customHeight="1">
      <c r="C138" s="16"/>
      <c r="D138" s="145" t="s">
        <v>25</v>
      </c>
      <c r="E138" s="17" t="s">
        <v>17</v>
      </c>
      <c r="F138" s="17" t="s">
        <v>30</v>
      </c>
      <c r="G138" s="17"/>
      <c r="H138" s="18"/>
      <c r="I138" s="19"/>
      <c r="J138" s="19">
        <f>+J139+J155+J160+J170+J175+J236+J243</f>
        <v>0</v>
      </c>
    </row>
    <row r="139" spans="3:12" ht="30.65" customHeight="1">
      <c r="C139" s="20"/>
      <c r="D139" s="145" t="s">
        <v>25</v>
      </c>
      <c r="E139" s="21" t="s">
        <v>16</v>
      </c>
      <c r="F139" s="21" t="s">
        <v>32</v>
      </c>
      <c r="G139" s="21"/>
      <c r="H139" s="22"/>
      <c r="I139" s="23"/>
      <c r="J139" s="23">
        <f>SUM(J140:J154)</f>
        <v>0</v>
      </c>
    </row>
    <row r="140" spans="3:12" ht="17.5" customHeight="1">
      <c r="C140" s="135">
        <v>1</v>
      </c>
      <c r="D140" s="135" t="s">
        <v>368</v>
      </c>
      <c r="E140" s="136" t="s">
        <v>43</v>
      </c>
      <c r="F140" s="136" t="s">
        <v>44</v>
      </c>
      <c r="G140" s="136" t="s">
        <v>42</v>
      </c>
      <c r="H140" s="141">
        <v>3373.7817372499994</v>
      </c>
      <c r="I140" s="159"/>
      <c r="J140" s="138">
        <f t="shared" ref="J140:J154" si="0">ROUND(H140*I140,2)</f>
        <v>0</v>
      </c>
    </row>
    <row r="141" spans="3:12" ht="25" customHeight="1">
      <c r="C141" s="135">
        <f t="shared" ref="C141:C154" si="1">C140+1</f>
        <v>2</v>
      </c>
      <c r="D141" s="135" t="s">
        <v>368</v>
      </c>
      <c r="E141" s="136" t="s">
        <v>45</v>
      </c>
      <c r="F141" s="136" t="s">
        <v>46</v>
      </c>
      <c r="G141" s="136" t="s">
        <v>42</v>
      </c>
      <c r="H141" s="141">
        <v>3373.7817372499994</v>
      </c>
      <c r="I141" s="159"/>
      <c r="J141" s="138">
        <f t="shared" si="0"/>
        <v>0</v>
      </c>
    </row>
    <row r="142" spans="3:12" ht="25" customHeight="1">
      <c r="C142" s="273">
        <f t="shared" si="1"/>
        <v>3</v>
      </c>
      <c r="D142" s="273" t="s">
        <v>368</v>
      </c>
      <c r="E142" s="274" t="s">
        <v>47</v>
      </c>
      <c r="F142" s="274" t="s">
        <v>48</v>
      </c>
      <c r="G142" s="274" t="s">
        <v>42</v>
      </c>
      <c r="H142" s="1658">
        <v>6.0379999999999985</v>
      </c>
      <c r="I142" s="1659"/>
      <c r="J142" s="275">
        <f t="shared" si="0"/>
        <v>0</v>
      </c>
    </row>
    <row r="143" spans="3:12" ht="25" customHeight="1">
      <c r="C143" s="24">
        <f t="shared" si="1"/>
        <v>4</v>
      </c>
      <c r="D143" s="24" t="s">
        <v>368</v>
      </c>
      <c r="E143" s="25" t="s">
        <v>49</v>
      </c>
      <c r="F143" s="25" t="s">
        <v>50</v>
      </c>
      <c r="G143" s="25" t="s">
        <v>42</v>
      </c>
      <c r="H143" s="291">
        <v>6.0379999999999985</v>
      </c>
      <c r="I143" s="292"/>
      <c r="J143" s="26">
        <f t="shared" si="0"/>
        <v>0</v>
      </c>
    </row>
    <row r="144" spans="3:12" ht="16.5" customHeight="1">
      <c r="C144" s="273">
        <f t="shared" si="1"/>
        <v>5</v>
      </c>
      <c r="D144" s="273" t="s">
        <v>368</v>
      </c>
      <c r="E144" s="274" t="s">
        <v>625</v>
      </c>
      <c r="F144" s="274" t="s">
        <v>624</v>
      </c>
      <c r="G144" s="274" t="s">
        <v>42</v>
      </c>
      <c r="H144" s="1658">
        <v>5.3521350000000005</v>
      </c>
      <c r="I144" s="1659"/>
      <c r="J144" s="275">
        <f t="shared" si="0"/>
        <v>0</v>
      </c>
    </row>
    <row r="145" spans="3:10" ht="30.75" customHeight="1">
      <c r="C145" s="24">
        <f t="shared" si="1"/>
        <v>6</v>
      </c>
      <c r="D145" s="24" t="s">
        <v>368</v>
      </c>
      <c r="E145" s="25" t="s">
        <v>49</v>
      </c>
      <c r="F145" s="25" t="s">
        <v>626</v>
      </c>
      <c r="G145" s="25" t="s">
        <v>42</v>
      </c>
      <c r="H145" s="291">
        <v>5.3521350000000005</v>
      </c>
      <c r="I145" s="292"/>
      <c r="J145" s="26">
        <f t="shared" si="0"/>
        <v>0</v>
      </c>
    </row>
    <row r="146" spans="3:10" ht="17.5" customHeight="1">
      <c r="C146" s="24">
        <f t="shared" si="1"/>
        <v>7</v>
      </c>
      <c r="D146" s="24" t="s">
        <v>368</v>
      </c>
      <c r="E146" s="25" t="s">
        <v>51</v>
      </c>
      <c r="F146" s="25" t="s">
        <v>52</v>
      </c>
      <c r="G146" s="25" t="s">
        <v>42</v>
      </c>
      <c r="H146" s="291">
        <v>7.5995999999999997</v>
      </c>
      <c r="I146" s="292"/>
      <c r="J146" s="26">
        <f t="shared" si="0"/>
        <v>0</v>
      </c>
    </row>
    <row r="147" spans="3:10" ht="26.5" customHeight="1">
      <c r="C147" s="24">
        <f t="shared" si="1"/>
        <v>8</v>
      </c>
      <c r="D147" s="24" t="s">
        <v>368</v>
      </c>
      <c r="E147" s="271" t="s">
        <v>53</v>
      </c>
      <c r="F147" s="271" t="s">
        <v>54</v>
      </c>
      <c r="G147" s="271" t="s">
        <v>42</v>
      </c>
      <c r="H147" s="1660">
        <v>7.5995999999999997</v>
      </c>
      <c r="I147" s="1661"/>
      <c r="J147" s="272">
        <f t="shared" si="0"/>
        <v>0</v>
      </c>
    </row>
    <row r="148" spans="3:10" ht="26.5" customHeight="1">
      <c r="C148" s="24">
        <f t="shared" si="1"/>
        <v>9</v>
      </c>
      <c r="D148" s="24" t="s">
        <v>368</v>
      </c>
      <c r="E148" s="136" t="s">
        <v>55</v>
      </c>
      <c r="F148" s="136" t="s">
        <v>56</v>
      </c>
      <c r="G148" s="136" t="s">
        <v>42</v>
      </c>
      <c r="H148" s="141">
        <v>3767.7640882499995</v>
      </c>
      <c r="I148" s="159"/>
      <c r="J148" s="138">
        <f t="shared" si="0"/>
        <v>0</v>
      </c>
    </row>
    <row r="149" spans="3:10" ht="30.75" customHeight="1">
      <c r="C149" s="135">
        <f t="shared" si="1"/>
        <v>10</v>
      </c>
      <c r="D149" s="24" t="s">
        <v>368</v>
      </c>
      <c r="E149" s="136" t="s">
        <v>617</v>
      </c>
      <c r="F149" s="136" t="s">
        <v>616</v>
      </c>
      <c r="G149" s="136" t="s">
        <v>42</v>
      </c>
      <c r="H149" s="141">
        <v>3767.7640882499995</v>
      </c>
      <c r="I149" s="159"/>
      <c r="J149" s="138">
        <f t="shared" si="0"/>
        <v>0</v>
      </c>
    </row>
    <row r="150" spans="3:10" ht="33.65" customHeight="1">
      <c r="C150" s="273">
        <f t="shared" si="1"/>
        <v>11</v>
      </c>
      <c r="D150" s="24" t="s">
        <v>368</v>
      </c>
      <c r="E150" s="274" t="s">
        <v>618</v>
      </c>
      <c r="F150" s="274" t="s">
        <v>615</v>
      </c>
      <c r="G150" s="274" t="s">
        <v>42</v>
      </c>
      <c r="H150" s="1658">
        <v>56516.461323749994</v>
      </c>
      <c r="I150" s="1659"/>
      <c r="J150" s="275">
        <f t="shared" si="0"/>
        <v>0</v>
      </c>
    </row>
    <row r="151" spans="3:10" ht="19" customHeight="1">
      <c r="C151" s="273">
        <f t="shared" si="1"/>
        <v>12</v>
      </c>
      <c r="D151" s="24" t="s">
        <v>368</v>
      </c>
      <c r="E151" s="25" t="s">
        <v>57</v>
      </c>
      <c r="F151" s="25" t="s">
        <v>573</v>
      </c>
      <c r="G151" s="25" t="s">
        <v>58</v>
      </c>
      <c r="H151" s="291">
        <v>6216.810745612499</v>
      </c>
      <c r="I151" s="292"/>
      <c r="J151" s="26">
        <f t="shared" si="0"/>
        <v>0</v>
      </c>
    </row>
    <row r="152" spans="3:10" ht="24" customHeight="1">
      <c r="C152" s="273">
        <f t="shared" si="1"/>
        <v>13</v>
      </c>
      <c r="D152" s="24" t="s">
        <v>368</v>
      </c>
      <c r="E152" s="25" t="s">
        <v>59</v>
      </c>
      <c r="F152" s="25" t="s">
        <v>622</v>
      </c>
      <c r="G152" s="25" t="s">
        <v>60</v>
      </c>
      <c r="H152" s="291">
        <v>5423.2569999999996</v>
      </c>
      <c r="I152" s="292"/>
      <c r="J152" s="26">
        <f t="shared" si="0"/>
        <v>0</v>
      </c>
    </row>
    <row r="153" spans="3:10" ht="24.65" customHeight="1">
      <c r="C153" s="273">
        <f t="shared" si="1"/>
        <v>14</v>
      </c>
      <c r="D153" s="24" t="s">
        <v>368</v>
      </c>
      <c r="E153" s="25" t="s">
        <v>620</v>
      </c>
      <c r="F153" s="25" t="s">
        <v>619</v>
      </c>
      <c r="G153" s="25" t="s">
        <v>42</v>
      </c>
      <c r="H153" s="291">
        <v>4433.4743539999999</v>
      </c>
      <c r="I153" s="292"/>
      <c r="J153" s="26">
        <f t="shared" si="0"/>
        <v>0</v>
      </c>
    </row>
    <row r="154" spans="3:10" ht="15.65" customHeight="1">
      <c r="C154" s="27">
        <f t="shared" si="1"/>
        <v>15</v>
      </c>
      <c r="D154" s="27" t="s">
        <v>157</v>
      </c>
      <c r="E154" s="28" t="s">
        <v>621</v>
      </c>
      <c r="F154" s="28" t="s">
        <v>623</v>
      </c>
      <c r="G154" s="28" t="s">
        <v>58</v>
      </c>
      <c r="H154" s="1662">
        <v>8423.601272599999</v>
      </c>
      <c r="I154" s="318"/>
      <c r="J154" s="29">
        <f t="shared" si="0"/>
        <v>0</v>
      </c>
    </row>
    <row r="155" spans="3:10" ht="28.5" customHeight="1">
      <c r="C155" s="20"/>
      <c r="D155" s="145" t="s">
        <v>25</v>
      </c>
      <c r="E155" s="21" t="s">
        <v>18</v>
      </c>
      <c r="F155" s="21" t="s">
        <v>33</v>
      </c>
      <c r="G155" s="21"/>
      <c r="H155" s="22"/>
      <c r="I155" s="23"/>
      <c r="J155" s="23">
        <f>SUM(J156:J159)</f>
        <v>0</v>
      </c>
    </row>
    <row r="156" spans="3:10" ht="24" customHeight="1">
      <c r="C156" s="135">
        <f>C154+1</f>
        <v>16</v>
      </c>
      <c r="D156" s="135" t="s">
        <v>368</v>
      </c>
      <c r="E156" s="136" t="s">
        <v>628</v>
      </c>
      <c r="F156" s="136" t="s">
        <v>809</v>
      </c>
      <c r="G156" s="136" t="s">
        <v>60</v>
      </c>
      <c r="H156" s="141">
        <v>3459.634</v>
      </c>
      <c r="I156" s="159"/>
      <c r="J156" s="159">
        <f>ROUND(H156*I156,2)</f>
        <v>0</v>
      </c>
    </row>
    <row r="157" spans="3:10" ht="24" customHeight="1">
      <c r="C157" s="135">
        <f>C156+1</f>
        <v>17</v>
      </c>
      <c r="D157" s="135" t="s">
        <v>368</v>
      </c>
      <c r="E157" s="303" t="s">
        <v>629</v>
      </c>
      <c r="F157" s="136" t="s">
        <v>631</v>
      </c>
      <c r="G157" s="136" t="s">
        <v>60</v>
      </c>
      <c r="H157" s="141">
        <v>1563.258</v>
      </c>
      <c r="I157" s="159"/>
      <c r="J157" s="159">
        <f>ROUND(H157*I157,2)</f>
        <v>0</v>
      </c>
    </row>
    <row r="158" spans="3:10" ht="23.5" customHeight="1">
      <c r="C158" s="135">
        <f>C157+1</f>
        <v>18</v>
      </c>
      <c r="D158" s="135" t="s">
        <v>368</v>
      </c>
      <c r="E158" s="303" t="s">
        <v>810</v>
      </c>
      <c r="F158" s="136" t="s">
        <v>808</v>
      </c>
      <c r="G158" s="136" t="s">
        <v>60</v>
      </c>
      <c r="H158" s="141">
        <v>64.83</v>
      </c>
      <c r="I158" s="159"/>
      <c r="J158" s="159">
        <f>ROUND(H158*I158,2)</f>
        <v>0</v>
      </c>
    </row>
    <row r="159" spans="3:10" ht="18" customHeight="1">
      <c r="C159" s="135">
        <f>C158+1</f>
        <v>19</v>
      </c>
      <c r="D159" s="135" t="s">
        <v>368</v>
      </c>
      <c r="E159" s="274" t="s">
        <v>627</v>
      </c>
      <c r="F159" s="274" t="s">
        <v>630</v>
      </c>
      <c r="G159" s="274" t="s">
        <v>60</v>
      </c>
      <c r="H159" s="1658">
        <v>1563.258</v>
      </c>
      <c r="I159" s="1659"/>
      <c r="J159" s="1659">
        <f>ROUND(H159*I159,2)</f>
        <v>0</v>
      </c>
    </row>
    <row r="160" spans="3:10" ht="28.5" customHeight="1">
      <c r="C160" s="20"/>
      <c r="D160" s="145" t="s">
        <v>25</v>
      </c>
      <c r="E160" s="21" t="s">
        <v>20</v>
      </c>
      <c r="F160" s="21" t="s">
        <v>63</v>
      </c>
      <c r="G160" s="21"/>
      <c r="H160" s="286"/>
      <c r="I160" s="287"/>
      <c r="J160" s="23">
        <f>SUM(J161:J169)</f>
        <v>0</v>
      </c>
    </row>
    <row r="161" spans="3:13" ht="23.5" customHeight="1">
      <c r="C161" s="24">
        <f>C159+1</f>
        <v>20</v>
      </c>
      <c r="D161" s="24" t="s">
        <v>368</v>
      </c>
      <c r="E161" s="25" t="s">
        <v>602</v>
      </c>
      <c r="F161" s="25" t="s">
        <v>601</v>
      </c>
      <c r="G161" s="25" t="s">
        <v>60</v>
      </c>
      <c r="H161" s="291">
        <v>120.10170000000001</v>
      </c>
      <c r="I161" s="1663"/>
      <c r="J161" s="138">
        <f t="shared" ref="J161:J169" si="2">ROUND(H161*I161,2)</f>
        <v>0</v>
      </c>
    </row>
    <row r="162" spans="3:13" ht="33" customHeight="1">
      <c r="C162" s="24">
        <f t="shared" ref="C162:C167" si="3">C161+1</f>
        <v>21</v>
      </c>
      <c r="D162" s="24" t="s">
        <v>368</v>
      </c>
      <c r="E162" s="25" t="s">
        <v>6082</v>
      </c>
      <c r="F162" s="25" t="s">
        <v>6083</v>
      </c>
      <c r="G162" s="25" t="s">
        <v>60</v>
      </c>
      <c r="H162" s="291">
        <v>115.66799999999999</v>
      </c>
      <c r="I162" s="1663"/>
      <c r="J162" s="138">
        <f t="shared" si="2"/>
        <v>0</v>
      </c>
      <c r="M162" s="158"/>
    </row>
    <row r="163" spans="3:13" ht="28.5" customHeight="1">
      <c r="C163" s="24">
        <f t="shared" si="3"/>
        <v>22</v>
      </c>
      <c r="D163" s="24" t="s">
        <v>368</v>
      </c>
      <c r="E163" s="25" t="s">
        <v>604</v>
      </c>
      <c r="F163" s="25" t="s">
        <v>603</v>
      </c>
      <c r="G163" s="25" t="s">
        <v>60</v>
      </c>
      <c r="H163" s="291">
        <v>182.04599999999999</v>
      </c>
      <c r="I163" s="292"/>
      <c r="J163" s="302">
        <f t="shared" si="2"/>
        <v>0</v>
      </c>
    </row>
    <row r="164" spans="3:13" ht="33" customHeight="1">
      <c r="C164" s="24">
        <f t="shared" si="3"/>
        <v>23</v>
      </c>
      <c r="D164" s="24" t="s">
        <v>368</v>
      </c>
      <c r="E164" s="25" t="s">
        <v>6084</v>
      </c>
      <c r="F164" s="25" t="s">
        <v>6085</v>
      </c>
      <c r="G164" s="25" t="s">
        <v>60</v>
      </c>
      <c r="H164" s="291">
        <v>1.83</v>
      </c>
      <c r="I164" s="292"/>
      <c r="J164" s="302">
        <f t="shared" si="2"/>
        <v>0</v>
      </c>
    </row>
    <row r="165" spans="3:13" ht="28.5" customHeight="1">
      <c r="C165" s="24">
        <f t="shared" si="3"/>
        <v>24</v>
      </c>
      <c r="D165" s="24" t="s">
        <v>368</v>
      </c>
      <c r="E165" s="25" t="s">
        <v>606</v>
      </c>
      <c r="F165" s="25" t="s">
        <v>605</v>
      </c>
      <c r="G165" s="25" t="s">
        <v>60</v>
      </c>
      <c r="H165" s="291">
        <v>76.759500000000003</v>
      </c>
      <c r="I165" s="292"/>
      <c r="J165" s="302">
        <f t="shared" si="2"/>
        <v>0</v>
      </c>
    </row>
    <row r="166" spans="3:13" ht="24" customHeight="1">
      <c r="C166" s="135">
        <f t="shared" si="3"/>
        <v>25</v>
      </c>
      <c r="D166" s="135" t="s">
        <v>368</v>
      </c>
      <c r="E166" s="136" t="s">
        <v>608</v>
      </c>
      <c r="F166" s="136" t="s">
        <v>607</v>
      </c>
      <c r="G166" s="136" t="s">
        <v>62</v>
      </c>
      <c r="H166" s="141">
        <v>11</v>
      </c>
      <c r="I166" s="159"/>
      <c r="J166" s="138">
        <f t="shared" si="2"/>
        <v>0</v>
      </c>
    </row>
    <row r="167" spans="3:13" ht="24" customHeight="1">
      <c r="C167" s="273">
        <f t="shared" si="3"/>
        <v>26</v>
      </c>
      <c r="D167" s="273" t="s">
        <v>368</v>
      </c>
      <c r="E167" s="274" t="s">
        <v>610</v>
      </c>
      <c r="F167" s="274" t="s">
        <v>609</v>
      </c>
      <c r="G167" s="274" t="s">
        <v>62</v>
      </c>
      <c r="H167" s="1658">
        <v>7</v>
      </c>
      <c r="I167" s="1659"/>
      <c r="J167" s="275">
        <f t="shared" si="2"/>
        <v>0</v>
      </c>
    </row>
    <row r="168" spans="3:13" ht="24" customHeight="1">
      <c r="C168" s="273">
        <f t="shared" ref="C168:C169" si="4">C167+1</f>
        <v>27</v>
      </c>
      <c r="D168" s="24" t="s">
        <v>368</v>
      </c>
      <c r="E168" s="25" t="s">
        <v>614</v>
      </c>
      <c r="F168" s="25" t="s">
        <v>613</v>
      </c>
      <c r="G168" s="274" t="s">
        <v>62</v>
      </c>
      <c r="H168" s="291">
        <v>2</v>
      </c>
      <c r="I168" s="292"/>
      <c r="J168" s="26">
        <f t="shared" si="2"/>
        <v>0</v>
      </c>
    </row>
    <row r="169" spans="3:13" ht="24" customHeight="1">
      <c r="C169" s="273">
        <f t="shared" si="4"/>
        <v>28</v>
      </c>
      <c r="D169" s="24" t="s">
        <v>368</v>
      </c>
      <c r="E169" s="25" t="s">
        <v>612</v>
      </c>
      <c r="F169" s="25" t="s">
        <v>611</v>
      </c>
      <c r="G169" s="274" t="s">
        <v>62</v>
      </c>
      <c r="H169" s="291">
        <v>2</v>
      </c>
      <c r="I169" s="292"/>
      <c r="J169" s="26">
        <f t="shared" si="2"/>
        <v>0</v>
      </c>
    </row>
    <row r="170" spans="3:13" ht="28.5" customHeight="1">
      <c r="C170" s="20"/>
      <c r="D170" s="145" t="s">
        <v>25</v>
      </c>
      <c r="E170" s="21" t="s">
        <v>23</v>
      </c>
      <c r="F170" s="21" t="s">
        <v>134</v>
      </c>
      <c r="G170" s="21"/>
      <c r="H170" s="286"/>
      <c r="I170" s="287"/>
      <c r="J170" s="23">
        <f>SUM(J171:J174)</f>
        <v>0</v>
      </c>
    </row>
    <row r="171" spans="3:13" ht="28.5" customHeight="1">
      <c r="C171" s="24">
        <f>C169+1</f>
        <v>29</v>
      </c>
      <c r="D171" s="24" t="s">
        <v>368</v>
      </c>
      <c r="E171" s="25" t="s">
        <v>639</v>
      </c>
      <c r="F171" s="25" t="s">
        <v>640</v>
      </c>
      <c r="G171" s="25" t="s">
        <v>60</v>
      </c>
      <c r="H171" s="291">
        <v>113.742</v>
      </c>
      <c r="I171" s="292"/>
      <c r="J171" s="26">
        <f>ROUND(H171*I171,2)</f>
        <v>0</v>
      </c>
    </row>
    <row r="172" spans="3:13" ht="25.75" customHeight="1">
      <c r="C172" s="135">
        <f>C171+1</f>
        <v>30</v>
      </c>
      <c r="D172" s="135" t="s">
        <v>368</v>
      </c>
      <c r="E172" s="306" t="s">
        <v>634</v>
      </c>
      <c r="F172" s="307" t="s">
        <v>633</v>
      </c>
      <c r="G172" s="308" t="s">
        <v>60</v>
      </c>
      <c r="H172" s="1664">
        <v>113.742</v>
      </c>
      <c r="I172" s="1665"/>
      <c r="J172" s="138">
        <f>ROUND(H172*I172,2)</f>
        <v>0</v>
      </c>
    </row>
    <row r="173" spans="3:13" ht="28.4" customHeight="1">
      <c r="C173" s="135">
        <f>C172+1</f>
        <v>31</v>
      </c>
      <c r="D173" s="135" t="s">
        <v>368</v>
      </c>
      <c r="E173" s="309" t="s">
        <v>637</v>
      </c>
      <c r="F173" s="307" t="s">
        <v>632</v>
      </c>
      <c r="G173" s="308" t="s">
        <v>60</v>
      </c>
      <c r="H173" s="1664">
        <v>163.24700000000001</v>
      </c>
      <c r="I173" s="1665"/>
      <c r="J173" s="138">
        <f>ROUND(H173*I173,2)</f>
        <v>0</v>
      </c>
    </row>
    <row r="174" spans="3:13" ht="19.75" customHeight="1">
      <c r="C174" s="27">
        <f>C173+1</f>
        <v>32</v>
      </c>
      <c r="D174" s="27" t="s">
        <v>157</v>
      </c>
      <c r="E174" s="310" t="s">
        <v>636</v>
      </c>
      <c r="F174" s="311" t="s">
        <v>635</v>
      </c>
      <c r="G174" s="312" t="s">
        <v>60</v>
      </c>
      <c r="H174" s="1666">
        <v>179.57170000000002</v>
      </c>
      <c r="I174" s="1667"/>
      <c r="J174" s="29">
        <f>ROUND(H174*I174,2)</f>
        <v>0</v>
      </c>
    </row>
    <row r="175" spans="3:13" ht="28.5" customHeight="1">
      <c r="C175" s="20"/>
      <c r="D175" s="145" t="s">
        <v>25</v>
      </c>
      <c r="E175" s="21" t="s">
        <v>24</v>
      </c>
      <c r="F175" s="21" t="s">
        <v>135</v>
      </c>
      <c r="G175" s="21"/>
      <c r="H175" s="22"/>
      <c r="I175" s="23"/>
      <c r="J175" s="23">
        <f>SUM(J176:J235)</f>
        <v>0</v>
      </c>
    </row>
    <row r="176" spans="3:13" ht="28.5" customHeight="1">
      <c r="C176" s="24">
        <f>C174+1</f>
        <v>33</v>
      </c>
      <c r="D176" s="24" t="s">
        <v>368</v>
      </c>
      <c r="E176" s="25" t="s">
        <v>946</v>
      </c>
      <c r="F176" s="25" t="s">
        <v>947</v>
      </c>
      <c r="G176" s="25" t="s">
        <v>60</v>
      </c>
      <c r="H176" s="291">
        <v>21.492999999999999</v>
      </c>
      <c r="I176" s="292"/>
      <c r="J176" s="26">
        <f t="shared" ref="J176:J181" si="5">ROUND(H176*I176,2)</f>
        <v>0</v>
      </c>
    </row>
    <row r="177" spans="3:10" ht="28.5" customHeight="1">
      <c r="C177" s="24">
        <f t="shared" ref="C177:C189" si="6">C176+1</f>
        <v>34</v>
      </c>
      <c r="D177" s="24" t="s">
        <v>368</v>
      </c>
      <c r="E177" s="25" t="s">
        <v>896</v>
      </c>
      <c r="F177" s="25" t="s">
        <v>895</v>
      </c>
      <c r="G177" s="25" t="s">
        <v>60</v>
      </c>
      <c r="H177" s="291">
        <v>239.40399999999994</v>
      </c>
      <c r="I177" s="292"/>
      <c r="J177" s="26">
        <f t="shared" si="5"/>
        <v>0</v>
      </c>
    </row>
    <row r="178" spans="3:10" ht="28.5" customHeight="1">
      <c r="C178" s="24">
        <f t="shared" si="6"/>
        <v>35</v>
      </c>
      <c r="D178" s="24" t="s">
        <v>368</v>
      </c>
      <c r="E178" s="25" t="s">
        <v>897</v>
      </c>
      <c r="F178" s="25" t="s">
        <v>898</v>
      </c>
      <c r="G178" s="25" t="s">
        <v>60</v>
      </c>
      <c r="H178" s="291">
        <v>239.40399999999994</v>
      </c>
      <c r="I178" s="292"/>
      <c r="J178" s="26">
        <f t="shared" si="5"/>
        <v>0</v>
      </c>
    </row>
    <row r="179" spans="3:10" ht="30.65" customHeight="1">
      <c r="C179" s="24">
        <f t="shared" si="6"/>
        <v>36</v>
      </c>
      <c r="D179" s="24" t="s">
        <v>368</v>
      </c>
      <c r="E179" s="25" t="s">
        <v>893</v>
      </c>
      <c r="F179" s="25" t="s">
        <v>6070</v>
      </c>
      <c r="G179" s="25" t="s">
        <v>60</v>
      </c>
      <c r="H179" s="291">
        <v>1560.8482999999999</v>
      </c>
      <c r="I179" s="292"/>
      <c r="J179" s="26">
        <f t="shared" si="5"/>
        <v>0</v>
      </c>
    </row>
    <row r="180" spans="3:10" ht="24.65" customHeight="1">
      <c r="C180" s="24">
        <f t="shared" si="6"/>
        <v>37</v>
      </c>
      <c r="D180" s="24" t="s">
        <v>368</v>
      </c>
      <c r="E180" s="25" t="s">
        <v>900</v>
      </c>
      <c r="F180" s="25" t="s">
        <v>901</v>
      </c>
      <c r="G180" s="25" t="s">
        <v>60</v>
      </c>
      <c r="H180" s="291">
        <v>239.40399999999994</v>
      </c>
      <c r="I180" s="292"/>
      <c r="J180" s="26">
        <f t="shared" si="5"/>
        <v>0</v>
      </c>
    </row>
    <row r="181" spans="3:10" ht="24.65" customHeight="1">
      <c r="C181" s="24">
        <f t="shared" si="6"/>
        <v>38</v>
      </c>
      <c r="D181" s="24" t="s">
        <v>368</v>
      </c>
      <c r="E181" s="25" t="s">
        <v>903</v>
      </c>
      <c r="F181" s="25" t="s">
        <v>904</v>
      </c>
      <c r="G181" s="25" t="s">
        <v>60</v>
      </c>
      <c r="H181" s="291">
        <v>135.19155000000001</v>
      </c>
      <c r="I181" s="292"/>
      <c r="J181" s="26">
        <f t="shared" si="5"/>
        <v>0</v>
      </c>
    </row>
    <row r="182" spans="3:10" ht="25.9" customHeight="1">
      <c r="C182" s="24">
        <f t="shared" ref="C182:C188" si="7">C181+1</f>
        <v>39</v>
      </c>
      <c r="D182" s="24" t="s">
        <v>368</v>
      </c>
      <c r="E182" s="25" t="s">
        <v>6207</v>
      </c>
      <c r="F182" s="25" t="s">
        <v>6205</v>
      </c>
      <c r="G182" s="25" t="s">
        <v>60</v>
      </c>
      <c r="H182" s="291">
        <v>381.93279999999999</v>
      </c>
      <c r="I182" s="292"/>
      <c r="J182" s="26">
        <f t="shared" ref="J182:J202" si="8">ROUND(H182*I182,2)</f>
        <v>0</v>
      </c>
    </row>
    <row r="183" spans="3:10" ht="21.4" customHeight="1">
      <c r="C183" s="24">
        <f t="shared" si="7"/>
        <v>40</v>
      </c>
      <c r="D183" s="24" t="s">
        <v>368</v>
      </c>
      <c r="E183" s="25" t="s">
        <v>6071</v>
      </c>
      <c r="F183" s="25" t="s">
        <v>6072</v>
      </c>
      <c r="G183" s="25" t="s">
        <v>60</v>
      </c>
      <c r="H183" s="291">
        <v>39.501300000000001</v>
      </c>
      <c r="I183" s="292"/>
      <c r="J183" s="26">
        <f t="shared" si="8"/>
        <v>0</v>
      </c>
    </row>
    <row r="184" spans="3:10" ht="16.5" customHeight="1">
      <c r="C184" s="24">
        <f t="shared" si="7"/>
        <v>41</v>
      </c>
      <c r="D184" s="24" t="s">
        <v>368</v>
      </c>
      <c r="E184" s="25" t="s">
        <v>6074</v>
      </c>
      <c r="F184" s="25" t="s">
        <v>6068</v>
      </c>
      <c r="G184" s="25" t="s">
        <v>60</v>
      </c>
      <c r="H184" s="291">
        <v>784.63094999999998</v>
      </c>
      <c r="I184" s="292"/>
      <c r="J184" s="26">
        <f t="shared" si="8"/>
        <v>0</v>
      </c>
    </row>
    <row r="185" spans="3:10" ht="34.9" customHeight="1">
      <c r="C185" s="24">
        <f t="shared" si="7"/>
        <v>42</v>
      </c>
      <c r="D185" s="24" t="s">
        <v>368</v>
      </c>
      <c r="E185" s="25" t="s">
        <v>6073</v>
      </c>
      <c r="F185" s="25" t="s">
        <v>6069</v>
      </c>
      <c r="G185" s="25" t="s">
        <v>60</v>
      </c>
      <c r="H185" s="291">
        <v>47.455950000000001</v>
      </c>
      <c r="I185" s="292"/>
      <c r="J185" s="26">
        <f t="shared" si="8"/>
        <v>0</v>
      </c>
    </row>
    <row r="186" spans="3:10" ht="28.5" customHeight="1">
      <c r="C186" s="24">
        <f t="shared" si="7"/>
        <v>43</v>
      </c>
      <c r="D186" s="24" t="s">
        <v>368</v>
      </c>
      <c r="E186" s="25" t="s">
        <v>713</v>
      </c>
      <c r="F186" s="25" t="s">
        <v>6214</v>
      </c>
      <c r="G186" s="25" t="s">
        <v>60</v>
      </c>
      <c r="H186" s="291">
        <v>735.23425000000009</v>
      </c>
      <c r="I186" s="292"/>
      <c r="J186" s="26">
        <f t="shared" si="8"/>
        <v>0</v>
      </c>
    </row>
    <row r="187" spans="3:10" ht="63.65" customHeight="1">
      <c r="C187" s="24">
        <f t="shared" si="7"/>
        <v>44</v>
      </c>
      <c r="D187" s="24" t="s">
        <v>368</v>
      </c>
      <c r="E187" s="25" t="s">
        <v>714</v>
      </c>
      <c r="F187" s="25" t="s">
        <v>6216</v>
      </c>
      <c r="G187" s="25" t="s">
        <v>60</v>
      </c>
      <c r="H187" s="291">
        <v>621.02437499999996</v>
      </c>
      <c r="I187" s="292"/>
      <c r="J187" s="26">
        <f t="shared" si="8"/>
        <v>0</v>
      </c>
    </row>
    <row r="188" spans="3:10" ht="24.65" customHeight="1">
      <c r="C188" s="24">
        <f t="shared" si="7"/>
        <v>45</v>
      </c>
      <c r="D188" s="24" t="s">
        <v>368</v>
      </c>
      <c r="E188" s="25" t="s">
        <v>158</v>
      </c>
      <c r="F188" s="25" t="s">
        <v>822</v>
      </c>
      <c r="G188" s="25" t="s">
        <v>60</v>
      </c>
      <c r="H188" s="291">
        <v>65.10544999999999</v>
      </c>
      <c r="I188" s="292"/>
      <c r="J188" s="26">
        <f t="shared" si="8"/>
        <v>0</v>
      </c>
    </row>
    <row r="189" spans="3:10" ht="27" customHeight="1">
      <c r="C189" s="24">
        <f t="shared" si="6"/>
        <v>46</v>
      </c>
      <c r="D189" s="24" t="s">
        <v>368</v>
      </c>
      <c r="E189" s="25" t="s">
        <v>644</v>
      </c>
      <c r="F189" s="25" t="s">
        <v>645</v>
      </c>
      <c r="G189" s="25" t="s">
        <v>60</v>
      </c>
      <c r="H189" s="291">
        <v>222.96619999999996</v>
      </c>
      <c r="I189" s="292"/>
      <c r="J189" s="26">
        <f t="shared" si="8"/>
        <v>0</v>
      </c>
    </row>
    <row r="190" spans="3:10" ht="33.65" customHeight="1">
      <c r="C190" s="24">
        <f t="shared" ref="C190:C203" si="9">C189+1</f>
        <v>47</v>
      </c>
      <c r="D190" s="24" t="s">
        <v>368</v>
      </c>
      <c r="E190" s="25">
        <v>625251440</v>
      </c>
      <c r="F190" s="25" t="s">
        <v>651</v>
      </c>
      <c r="G190" s="25" t="s">
        <v>60</v>
      </c>
      <c r="H190" s="291">
        <v>135.08324999999999</v>
      </c>
      <c r="I190" s="292"/>
      <c r="J190" s="26">
        <f t="shared" si="8"/>
        <v>0</v>
      </c>
    </row>
    <row r="191" spans="3:10" ht="26.5" customHeight="1">
      <c r="C191" s="24">
        <f t="shared" si="9"/>
        <v>48</v>
      </c>
      <c r="D191" s="24" t="s">
        <v>368</v>
      </c>
      <c r="E191" s="25" t="s">
        <v>892</v>
      </c>
      <c r="F191" s="25" t="s">
        <v>894</v>
      </c>
      <c r="G191" s="25" t="s">
        <v>60</v>
      </c>
      <c r="H191" s="291">
        <v>29.08</v>
      </c>
      <c r="I191" s="292"/>
      <c r="J191" s="26">
        <f t="shared" si="8"/>
        <v>0</v>
      </c>
    </row>
    <row r="192" spans="3:10" ht="25.15" customHeight="1">
      <c r="C192" s="24">
        <f t="shared" si="9"/>
        <v>49</v>
      </c>
      <c r="D192" s="24" t="s">
        <v>368</v>
      </c>
      <c r="E192" s="25" t="s">
        <v>891</v>
      </c>
      <c r="F192" s="25" t="s">
        <v>6180</v>
      </c>
      <c r="G192" s="25" t="s">
        <v>60</v>
      </c>
      <c r="H192" s="291">
        <v>210.32399999999996</v>
      </c>
      <c r="I192" s="292"/>
      <c r="J192" s="26">
        <f t="shared" si="8"/>
        <v>0</v>
      </c>
    </row>
    <row r="193" spans="3:10" ht="23.5" customHeight="1">
      <c r="C193" s="24">
        <f t="shared" si="9"/>
        <v>50</v>
      </c>
      <c r="D193" s="24" t="s">
        <v>368</v>
      </c>
      <c r="E193" s="25" t="s">
        <v>6186</v>
      </c>
      <c r="F193" s="25" t="s">
        <v>6185</v>
      </c>
      <c r="G193" s="25" t="s">
        <v>60</v>
      </c>
      <c r="H193" s="291">
        <v>79.52</v>
      </c>
      <c r="I193" s="292"/>
      <c r="J193" s="26">
        <f t="shared" si="8"/>
        <v>0</v>
      </c>
    </row>
    <row r="194" spans="3:10" ht="26.5" customHeight="1">
      <c r="C194" s="24">
        <f t="shared" si="9"/>
        <v>51</v>
      </c>
      <c r="D194" s="24" t="s">
        <v>368</v>
      </c>
      <c r="E194" s="25" t="s">
        <v>6187</v>
      </c>
      <c r="F194" s="25" t="s">
        <v>6188</v>
      </c>
      <c r="G194" s="25" t="s">
        <v>60</v>
      </c>
      <c r="H194" s="291">
        <v>21.584</v>
      </c>
      <c r="I194" s="292"/>
      <c r="J194" s="26">
        <f t="shared" si="8"/>
        <v>0</v>
      </c>
    </row>
    <row r="195" spans="3:10" ht="24" customHeight="1">
      <c r="C195" s="24">
        <f t="shared" si="9"/>
        <v>52</v>
      </c>
      <c r="D195" s="24" t="s">
        <v>368</v>
      </c>
      <c r="E195" s="25" t="s">
        <v>6182</v>
      </c>
      <c r="F195" s="25" t="s">
        <v>6181</v>
      </c>
      <c r="G195" s="25" t="s">
        <v>60</v>
      </c>
      <c r="H195" s="291">
        <v>170.86</v>
      </c>
      <c r="I195" s="292"/>
      <c r="J195" s="26">
        <f t="shared" si="8"/>
        <v>0</v>
      </c>
    </row>
    <row r="196" spans="3:10" ht="27" customHeight="1">
      <c r="C196" s="24">
        <f t="shared" si="9"/>
        <v>53</v>
      </c>
      <c r="D196" s="24" t="s">
        <v>368</v>
      </c>
      <c r="E196" s="25" t="s">
        <v>6189</v>
      </c>
      <c r="F196" s="25" t="s">
        <v>6190</v>
      </c>
      <c r="G196" s="25" t="s">
        <v>60</v>
      </c>
      <c r="H196" s="291">
        <v>170.86</v>
      </c>
      <c r="I196" s="292"/>
      <c r="J196" s="26">
        <f t="shared" si="8"/>
        <v>0</v>
      </c>
    </row>
    <row r="197" spans="3:10" ht="23.5" customHeight="1">
      <c r="C197" s="24">
        <f t="shared" si="9"/>
        <v>54</v>
      </c>
      <c r="D197" s="24" t="s">
        <v>368</v>
      </c>
      <c r="E197" s="25" t="s">
        <v>6183</v>
      </c>
      <c r="F197" s="25" t="s">
        <v>6184</v>
      </c>
      <c r="G197" s="25" t="s">
        <v>60</v>
      </c>
      <c r="H197" s="291">
        <v>17.22</v>
      </c>
      <c r="I197" s="292"/>
      <c r="J197" s="26">
        <f t="shared" si="8"/>
        <v>0</v>
      </c>
    </row>
    <row r="198" spans="3:10" ht="24.65" customHeight="1">
      <c r="C198" s="24">
        <f t="shared" si="9"/>
        <v>55</v>
      </c>
      <c r="D198" s="24" t="s">
        <v>368</v>
      </c>
      <c r="E198" s="25" t="s">
        <v>6213</v>
      </c>
      <c r="F198" s="25" t="s">
        <v>6215</v>
      </c>
      <c r="G198" s="25" t="s">
        <v>60</v>
      </c>
      <c r="H198" s="291">
        <v>31.021249999999998</v>
      </c>
      <c r="I198" s="292"/>
      <c r="J198" s="26">
        <f t="shared" si="8"/>
        <v>0</v>
      </c>
    </row>
    <row r="199" spans="3:10" ht="27.4" customHeight="1">
      <c r="C199" s="24">
        <f t="shared" si="9"/>
        <v>56</v>
      </c>
      <c r="D199" s="24" t="s">
        <v>368</v>
      </c>
      <c r="E199" s="25" t="s">
        <v>1019</v>
      </c>
      <c r="F199" s="25" t="s">
        <v>1020</v>
      </c>
      <c r="G199" s="25" t="s">
        <v>60</v>
      </c>
      <c r="H199" s="291">
        <v>495.60199999999998</v>
      </c>
      <c r="I199" s="292"/>
      <c r="J199" s="26">
        <f t="shared" si="8"/>
        <v>0</v>
      </c>
    </row>
    <row r="200" spans="3:10" ht="31.5" customHeight="1">
      <c r="C200" s="24">
        <f t="shared" si="9"/>
        <v>57</v>
      </c>
      <c r="D200" s="24" t="s">
        <v>368</v>
      </c>
      <c r="E200" s="25" t="s">
        <v>964</v>
      </c>
      <c r="F200" s="25" t="s">
        <v>971</v>
      </c>
      <c r="G200" s="25" t="s">
        <v>60</v>
      </c>
      <c r="H200" s="291">
        <v>2787.9159999999997</v>
      </c>
      <c r="I200" s="292"/>
      <c r="J200" s="26">
        <f t="shared" si="8"/>
        <v>0</v>
      </c>
    </row>
    <row r="201" spans="3:10" ht="22.15" customHeight="1">
      <c r="C201" s="24">
        <f t="shared" si="9"/>
        <v>58</v>
      </c>
      <c r="D201" s="24" t="s">
        <v>368</v>
      </c>
      <c r="E201" s="25" t="s">
        <v>969</v>
      </c>
      <c r="F201" s="25" t="s">
        <v>970</v>
      </c>
      <c r="G201" s="25" t="s">
        <v>60</v>
      </c>
      <c r="H201" s="291">
        <v>186.09</v>
      </c>
      <c r="I201" s="292"/>
      <c r="J201" s="26">
        <f t="shared" si="8"/>
        <v>0</v>
      </c>
    </row>
    <row r="202" spans="3:10" ht="22.15" customHeight="1">
      <c r="C202" s="27">
        <f t="shared" si="9"/>
        <v>59</v>
      </c>
      <c r="D202" s="27" t="s">
        <v>157</v>
      </c>
      <c r="E202" s="28" t="s">
        <v>966</v>
      </c>
      <c r="F202" s="28" t="s">
        <v>965</v>
      </c>
      <c r="G202" s="28" t="s">
        <v>60</v>
      </c>
      <c r="H202" s="1662">
        <v>3420.1068999999998</v>
      </c>
      <c r="I202" s="318"/>
      <c r="J202" s="29">
        <f t="shared" si="8"/>
        <v>0</v>
      </c>
    </row>
    <row r="203" spans="3:10" ht="34.15" customHeight="1">
      <c r="C203" s="24">
        <f t="shared" si="9"/>
        <v>60</v>
      </c>
      <c r="D203" s="24" t="s">
        <v>368</v>
      </c>
      <c r="E203" s="25" t="s">
        <v>990</v>
      </c>
      <c r="F203" s="25" t="s">
        <v>991</v>
      </c>
      <c r="G203" s="25" t="s">
        <v>60</v>
      </c>
      <c r="H203" s="291">
        <v>18.954000000000001</v>
      </c>
      <c r="I203" s="292"/>
      <c r="J203" s="26">
        <f t="shared" ref="J203:J211" si="10">ROUND(H203*I203,2)</f>
        <v>0</v>
      </c>
    </row>
    <row r="204" spans="3:10" ht="34.15" customHeight="1">
      <c r="C204" s="24">
        <f t="shared" ref="C204:C234" si="11">C203+1</f>
        <v>61</v>
      </c>
      <c r="D204" s="24" t="s">
        <v>368</v>
      </c>
      <c r="E204" s="25" t="s">
        <v>980</v>
      </c>
      <c r="F204" s="25" t="s">
        <v>995</v>
      </c>
      <c r="G204" s="25" t="s">
        <v>60</v>
      </c>
      <c r="H204" s="291">
        <v>58.13</v>
      </c>
      <c r="I204" s="292"/>
      <c r="J204" s="26">
        <f t="shared" si="10"/>
        <v>0</v>
      </c>
    </row>
    <row r="205" spans="3:10" ht="34.15" customHeight="1">
      <c r="C205" s="24">
        <f t="shared" si="11"/>
        <v>62</v>
      </c>
      <c r="D205" s="24" t="s">
        <v>368</v>
      </c>
      <c r="E205" s="25" t="s">
        <v>981</v>
      </c>
      <c r="F205" s="314" t="s">
        <v>1157</v>
      </c>
      <c r="G205" s="25" t="s">
        <v>60</v>
      </c>
      <c r="H205" s="291">
        <v>10.6</v>
      </c>
      <c r="I205" s="292"/>
      <c r="J205" s="26">
        <f>ROUND(H205*I205,2)</f>
        <v>0</v>
      </c>
    </row>
    <row r="206" spans="3:10" ht="31.5" customHeight="1">
      <c r="C206" s="24">
        <f t="shared" si="11"/>
        <v>63</v>
      </c>
      <c r="D206" s="24" t="s">
        <v>368</v>
      </c>
      <c r="E206" s="25" t="s">
        <v>982</v>
      </c>
      <c r="F206" s="25" t="s">
        <v>978</v>
      </c>
      <c r="G206" s="25" t="s">
        <v>60</v>
      </c>
      <c r="H206" s="291">
        <v>560.31000000000006</v>
      </c>
      <c r="I206" s="292"/>
      <c r="J206" s="26">
        <f t="shared" si="10"/>
        <v>0</v>
      </c>
    </row>
    <row r="207" spans="3:10" ht="25.5" customHeight="1">
      <c r="C207" s="24">
        <f t="shared" si="11"/>
        <v>64</v>
      </c>
      <c r="D207" s="24" t="s">
        <v>368</v>
      </c>
      <c r="E207" s="25" t="s">
        <v>983</v>
      </c>
      <c r="F207" s="25" t="s">
        <v>1007</v>
      </c>
      <c r="G207" s="25" t="s">
        <v>60</v>
      </c>
      <c r="H207" s="291">
        <v>76.567999999999998</v>
      </c>
      <c r="I207" s="292"/>
      <c r="J207" s="26">
        <f t="shared" si="10"/>
        <v>0</v>
      </c>
    </row>
    <row r="208" spans="3:10" ht="25.9" customHeight="1">
      <c r="C208" s="24">
        <f t="shared" si="11"/>
        <v>65</v>
      </c>
      <c r="D208" s="24" t="s">
        <v>368</v>
      </c>
      <c r="E208" s="25" t="s">
        <v>984</v>
      </c>
      <c r="F208" s="25" t="s">
        <v>977</v>
      </c>
      <c r="G208" s="25" t="s">
        <v>60</v>
      </c>
      <c r="H208" s="291">
        <v>15.81</v>
      </c>
      <c r="I208" s="292"/>
      <c r="J208" s="26">
        <f t="shared" si="10"/>
        <v>0</v>
      </c>
    </row>
    <row r="209" spans="3:10" ht="31.5" customHeight="1">
      <c r="C209" s="24">
        <f t="shared" si="11"/>
        <v>66</v>
      </c>
      <c r="D209" s="24" t="s">
        <v>368</v>
      </c>
      <c r="E209" s="25" t="s">
        <v>985</v>
      </c>
      <c r="F209" s="314" t="s">
        <v>1004</v>
      </c>
      <c r="G209" s="25" t="s">
        <v>60</v>
      </c>
      <c r="H209" s="291">
        <v>9.9400000000000013</v>
      </c>
      <c r="I209" s="292"/>
      <c r="J209" s="26">
        <f t="shared" si="10"/>
        <v>0</v>
      </c>
    </row>
    <row r="210" spans="3:10" ht="36" customHeight="1">
      <c r="C210" s="24">
        <f t="shared" si="11"/>
        <v>67</v>
      </c>
      <c r="D210" s="24" t="s">
        <v>368</v>
      </c>
      <c r="E210" s="25" t="s">
        <v>986</v>
      </c>
      <c r="F210" s="25" t="s">
        <v>1000</v>
      </c>
      <c r="G210" s="25" t="s">
        <v>60</v>
      </c>
      <c r="H210" s="291">
        <v>566.41999999999996</v>
      </c>
      <c r="I210" s="292"/>
      <c r="J210" s="26">
        <f t="shared" si="10"/>
        <v>0</v>
      </c>
    </row>
    <row r="211" spans="3:10" ht="33" customHeight="1">
      <c r="C211" s="24">
        <f t="shared" si="11"/>
        <v>68</v>
      </c>
      <c r="D211" s="24" t="s">
        <v>368</v>
      </c>
      <c r="E211" s="25" t="s">
        <v>987</v>
      </c>
      <c r="F211" s="25" t="s">
        <v>972</v>
      </c>
      <c r="G211" s="25" t="s">
        <v>60</v>
      </c>
      <c r="H211" s="291">
        <v>90.79</v>
      </c>
      <c r="I211" s="292"/>
      <c r="J211" s="26">
        <f t="shared" si="10"/>
        <v>0</v>
      </c>
    </row>
    <row r="212" spans="3:10" ht="34.9" customHeight="1">
      <c r="C212" s="24">
        <f t="shared" si="11"/>
        <v>69</v>
      </c>
      <c r="D212" s="24" t="s">
        <v>368</v>
      </c>
      <c r="E212" s="25" t="s">
        <v>988</v>
      </c>
      <c r="F212" s="25" t="s">
        <v>1008</v>
      </c>
      <c r="G212" s="25" t="s">
        <v>60</v>
      </c>
      <c r="H212" s="291">
        <v>322.03099999999995</v>
      </c>
      <c r="I212" s="292"/>
      <c r="J212" s="26">
        <f>ROUND(H212*I212,2)</f>
        <v>0</v>
      </c>
    </row>
    <row r="213" spans="3:10" ht="34.15" customHeight="1">
      <c r="C213" s="24">
        <f t="shared" si="11"/>
        <v>70</v>
      </c>
      <c r="D213" s="24" t="s">
        <v>368</v>
      </c>
      <c r="E213" s="25" t="s">
        <v>989</v>
      </c>
      <c r="F213" s="25" t="s">
        <v>975</v>
      </c>
      <c r="G213" s="25" t="s">
        <v>60</v>
      </c>
      <c r="H213" s="291">
        <v>23</v>
      </c>
      <c r="I213" s="292"/>
      <c r="J213" s="26">
        <f>ROUND(H213*I213,2)</f>
        <v>0</v>
      </c>
    </row>
    <row r="214" spans="3:10" ht="34.15" customHeight="1">
      <c r="C214" s="24">
        <f t="shared" si="11"/>
        <v>71</v>
      </c>
      <c r="D214" s="24" t="s">
        <v>368</v>
      </c>
      <c r="E214" s="25" t="s">
        <v>994</v>
      </c>
      <c r="F214" s="25" t="s">
        <v>999</v>
      </c>
      <c r="G214" s="25" t="s">
        <v>60</v>
      </c>
      <c r="H214" s="291">
        <v>18.91</v>
      </c>
      <c r="I214" s="292"/>
      <c r="J214" s="26">
        <f t="shared" ref="J214:J223" si="12">ROUND(H214*I214,2)</f>
        <v>0</v>
      </c>
    </row>
    <row r="215" spans="3:10" ht="27.4" customHeight="1">
      <c r="C215" s="24">
        <f t="shared" si="11"/>
        <v>72</v>
      </c>
      <c r="D215" s="24" t="s">
        <v>368</v>
      </c>
      <c r="E215" s="25" t="s">
        <v>996</v>
      </c>
      <c r="F215" s="25" t="s">
        <v>976</v>
      </c>
      <c r="G215" s="25" t="s">
        <v>60</v>
      </c>
      <c r="H215" s="291">
        <v>499.74</v>
      </c>
      <c r="I215" s="292"/>
      <c r="J215" s="26">
        <f t="shared" si="12"/>
        <v>0</v>
      </c>
    </row>
    <row r="216" spans="3:10" ht="36.4" customHeight="1">
      <c r="C216" s="24">
        <f t="shared" si="11"/>
        <v>73</v>
      </c>
      <c r="D216" s="24" t="s">
        <v>368</v>
      </c>
      <c r="E216" s="25" t="s">
        <v>997</v>
      </c>
      <c r="F216" s="25" t="s">
        <v>1010</v>
      </c>
      <c r="G216" s="25" t="s">
        <v>60</v>
      </c>
      <c r="H216" s="291">
        <v>281.27300000000002</v>
      </c>
      <c r="I216" s="292"/>
      <c r="J216" s="26">
        <f t="shared" si="12"/>
        <v>0</v>
      </c>
    </row>
    <row r="217" spans="3:10" ht="25.9" customHeight="1">
      <c r="C217" s="24">
        <f t="shared" si="11"/>
        <v>74</v>
      </c>
      <c r="D217" s="24" t="s">
        <v>368</v>
      </c>
      <c r="E217" s="25" t="s">
        <v>1001</v>
      </c>
      <c r="F217" s="25" t="s">
        <v>998</v>
      </c>
      <c r="G217" s="25" t="s">
        <v>60</v>
      </c>
      <c r="H217" s="291">
        <v>21.492999999999999</v>
      </c>
      <c r="I217" s="292"/>
      <c r="J217" s="26">
        <f t="shared" si="12"/>
        <v>0</v>
      </c>
    </row>
    <row r="218" spans="3:10" ht="34.9" customHeight="1">
      <c r="C218" s="24">
        <f t="shared" si="11"/>
        <v>75</v>
      </c>
      <c r="D218" s="24" t="s">
        <v>368</v>
      </c>
      <c r="E218" s="25" t="s">
        <v>1002</v>
      </c>
      <c r="F218" s="25" t="s">
        <v>1009</v>
      </c>
      <c r="G218" s="25" t="s">
        <v>60</v>
      </c>
      <c r="H218" s="291">
        <v>243.48</v>
      </c>
      <c r="I218" s="292"/>
      <c r="J218" s="26">
        <f t="shared" si="12"/>
        <v>0</v>
      </c>
    </row>
    <row r="219" spans="3:10" ht="30" customHeight="1">
      <c r="C219" s="24">
        <f t="shared" si="11"/>
        <v>76</v>
      </c>
      <c r="D219" s="24" t="s">
        <v>368</v>
      </c>
      <c r="E219" s="25" t="s">
        <v>1003</v>
      </c>
      <c r="F219" s="25" t="s">
        <v>974</v>
      </c>
      <c r="G219" s="25" t="s">
        <v>60</v>
      </c>
      <c r="H219" s="291">
        <v>410.14800000000002</v>
      </c>
      <c r="I219" s="292"/>
      <c r="J219" s="26">
        <f t="shared" si="12"/>
        <v>0</v>
      </c>
    </row>
    <row r="220" spans="3:10" ht="31.5" customHeight="1">
      <c r="C220" s="24">
        <f t="shared" si="11"/>
        <v>77</v>
      </c>
      <c r="D220" s="24" t="s">
        <v>368</v>
      </c>
      <c r="E220" s="25" t="s">
        <v>1005</v>
      </c>
      <c r="F220" s="25" t="s">
        <v>973</v>
      </c>
      <c r="G220" s="25" t="s">
        <v>60</v>
      </c>
      <c r="H220" s="291">
        <v>399.16800000000001</v>
      </c>
      <c r="I220" s="292"/>
      <c r="J220" s="26">
        <f t="shared" si="12"/>
        <v>0</v>
      </c>
    </row>
    <row r="221" spans="3:10" ht="33.4" customHeight="1">
      <c r="C221" s="24">
        <f t="shared" si="11"/>
        <v>78</v>
      </c>
      <c r="D221" s="24" t="s">
        <v>368</v>
      </c>
      <c r="E221" s="25" t="s">
        <v>1158</v>
      </c>
      <c r="F221" s="25" t="s">
        <v>979</v>
      </c>
      <c r="G221" s="25" t="s">
        <v>60</v>
      </c>
      <c r="H221" s="291">
        <v>18.954000000000001</v>
      </c>
      <c r="I221" s="292"/>
      <c r="J221" s="26">
        <f t="shared" si="12"/>
        <v>0</v>
      </c>
    </row>
    <row r="222" spans="3:10" ht="43.9" customHeight="1">
      <c r="C222" s="24">
        <f t="shared" si="11"/>
        <v>79</v>
      </c>
      <c r="D222" s="24" t="s">
        <v>368</v>
      </c>
      <c r="E222" s="25" t="s">
        <v>1159</v>
      </c>
      <c r="F222" s="25" t="s">
        <v>1006</v>
      </c>
      <c r="G222" s="25" t="s">
        <v>60</v>
      </c>
      <c r="H222" s="291">
        <v>6.98</v>
      </c>
      <c r="I222" s="292"/>
      <c r="J222" s="26">
        <f t="shared" si="12"/>
        <v>0</v>
      </c>
    </row>
    <row r="223" spans="3:10" ht="23.5" customHeight="1">
      <c r="C223" s="24">
        <f t="shared" si="11"/>
        <v>80</v>
      </c>
      <c r="D223" s="24" t="s">
        <v>368</v>
      </c>
      <c r="E223" s="25" t="s">
        <v>1153</v>
      </c>
      <c r="F223" s="25" t="s">
        <v>811</v>
      </c>
      <c r="G223" s="25" t="s">
        <v>60</v>
      </c>
      <c r="H223" s="291">
        <v>110.67</v>
      </c>
      <c r="I223" s="292"/>
      <c r="J223" s="26">
        <f t="shared" si="12"/>
        <v>0</v>
      </c>
    </row>
    <row r="224" spans="3:10" ht="23.5" customHeight="1">
      <c r="C224" s="24">
        <f t="shared" si="11"/>
        <v>81</v>
      </c>
      <c r="D224" s="24" t="s">
        <v>368</v>
      </c>
      <c r="E224" s="25" t="s">
        <v>1154</v>
      </c>
      <c r="F224" s="25" t="s">
        <v>1156</v>
      </c>
      <c r="G224" s="25" t="s">
        <v>60</v>
      </c>
      <c r="H224" s="291">
        <v>27.782</v>
      </c>
      <c r="I224" s="292"/>
      <c r="J224" s="26">
        <f t="shared" ref="J224:J235" si="13">ROUND(H224*I224,2)</f>
        <v>0</v>
      </c>
    </row>
    <row r="225" spans="3:10" ht="23.5" customHeight="1">
      <c r="C225" s="24">
        <f t="shared" si="11"/>
        <v>82</v>
      </c>
      <c r="D225" s="24" t="s">
        <v>368</v>
      </c>
      <c r="E225" s="25" t="s">
        <v>1155</v>
      </c>
      <c r="F225" s="25" t="s">
        <v>1161</v>
      </c>
      <c r="G225" s="25" t="s">
        <v>60</v>
      </c>
      <c r="H225" s="291">
        <v>44.497</v>
      </c>
      <c r="I225" s="292"/>
      <c r="J225" s="26">
        <f t="shared" si="13"/>
        <v>0</v>
      </c>
    </row>
    <row r="226" spans="3:10" ht="27.4" customHeight="1">
      <c r="C226" s="24">
        <f t="shared" si="11"/>
        <v>83</v>
      </c>
      <c r="D226" s="24" t="s">
        <v>368</v>
      </c>
      <c r="E226" s="25" t="s">
        <v>1160</v>
      </c>
      <c r="F226" s="25" t="s">
        <v>1162</v>
      </c>
      <c r="G226" s="25" t="s">
        <v>60</v>
      </c>
      <c r="H226" s="291">
        <v>32.86</v>
      </c>
      <c r="I226" s="292"/>
      <c r="J226" s="26">
        <f t="shared" si="13"/>
        <v>0</v>
      </c>
    </row>
    <row r="227" spans="3:10" ht="27.4" customHeight="1">
      <c r="C227" s="24">
        <f t="shared" si="11"/>
        <v>84</v>
      </c>
      <c r="D227" s="24" t="s">
        <v>368</v>
      </c>
      <c r="E227" s="25" t="s">
        <v>1163</v>
      </c>
      <c r="F227" s="25" t="s">
        <v>1165</v>
      </c>
      <c r="G227" s="25" t="s">
        <v>60</v>
      </c>
      <c r="H227" s="291">
        <v>28.09</v>
      </c>
      <c r="I227" s="292"/>
      <c r="J227" s="26">
        <f t="shared" si="13"/>
        <v>0</v>
      </c>
    </row>
    <row r="228" spans="3:10" ht="27.4" customHeight="1">
      <c r="C228" s="24">
        <f t="shared" si="11"/>
        <v>85</v>
      </c>
      <c r="D228" s="24" t="s">
        <v>368</v>
      </c>
      <c r="E228" s="25" t="s">
        <v>1164</v>
      </c>
      <c r="F228" s="25" t="s">
        <v>1166</v>
      </c>
      <c r="G228" s="25" t="s">
        <v>60</v>
      </c>
      <c r="H228" s="291">
        <v>116.64</v>
      </c>
      <c r="I228" s="292"/>
      <c r="J228" s="26">
        <f t="shared" si="13"/>
        <v>0</v>
      </c>
    </row>
    <row r="229" spans="3:10" ht="37.5" customHeight="1">
      <c r="C229" s="24">
        <f t="shared" si="11"/>
        <v>86</v>
      </c>
      <c r="D229" s="24" t="s">
        <v>368</v>
      </c>
      <c r="E229" s="25" t="s">
        <v>1167</v>
      </c>
      <c r="F229" s="314" t="s">
        <v>1168</v>
      </c>
      <c r="G229" s="25" t="s">
        <v>60</v>
      </c>
      <c r="H229" s="291">
        <v>166.64</v>
      </c>
      <c r="I229" s="292"/>
      <c r="J229" s="26">
        <f t="shared" si="13"/>
        <v>0</v>
      </c>
    </row>
    <row r="230" spans="3:10" ht="25.9" customHeight="1">
      <c r="C230" s="24">
        <f t="shared" si="11"/>
        <v>87</v>
      </c>
      <c r="D230" s="24" t="s">
        <v>368</v>
      </c>
      <c r="E230" s="25" t="s">
        <v>1169</v>
      </c>
      <c r="F230" s="25" t="s">
        <v>1170</v>
      </c>
      <c r="G230" s="25" t="s">
        <v>60</v>
      </c>
      <c r="H230" s="291">
        <v>4.1500000000000004</v>
      </c>
      <c r="I230" s="292"/>
      <c r="J230" s="26">
        <f t="shared" si="13"/>
        <v>0</v>
      </c>
    </row>
    <row r="231" spans="3:10" ht="33.4" customHeight="1">
      <c r="C231" s="24">
        <f t="shared" si="11"/>
        <v>88</v>
      </c>
      <c r="D231" s="24" t="s">
        <v>368</v>
      </c>
      <c r="E231" s="25" t="s">
        <v>992</v>
      </c>
      <c r="F231" s="25" t="s">
        <v>993</v>
      </c>
      <c r="G231" s="25" t="s">
        <v>60</v>
      </c>
      <c r="H231" s="291">
        <v>114.48400000000001</v>
      </c>
      <c r="I231" s="292"/>
      <c r="J231" s="26">
        <f t="shared" si="13"/>
        <v>0</v>
      </c>
    </row>
    <row r="232" spans="3:10" ht="24" customHeight="1">
      <c r="C232" s="24">
        <f t="shared" si="11"/>
        <v>89</v>
      </c>
      <c r="D232" s="24" t="s">
        <v>368</v>
      </c>
      <c r="E232" s="25" t="s">
        <v>731</v>
      </c>
      <c r="F232" s="25" t="s">
        <v>730</v>
      </c>
      <c r="G232" s="25" t="s">
        <v>60</v>
      </c>
      <c r="H232" s="291">
        <v>8.6687499999999993</v>
      </c>
      <c r="I232" s="292"/>
      <c r="J232" s="26">
        <f t="shared" si="13"/>
        <v>0</v>
      </c>
    </row>
    <row r="233" spans="3:10" ht="34.9" customHeight="1">
      <c r="C233" s="24">
        <f t="shared" si="11"/>
        <v>90</v>
      </c>
      <c r="D233" s="24" t="s">
        <v>368</v>
      </c>
      <c r="E233" s="25" t="s">
        <v>702</v>
      </c>
      <c r="F233" s="25" t="s">
        <v>703</v>
      </c>
      <c r="G233" s="25" t="s">
        <v>42</v>
      </c>
      <c r="H233" s="291">
        <v>33.144000000000005</v>
      </c>
      <c r="I233" s="292"/>
      <c r="J233" s="26">
        <f t="shared" si="13"/>
        <v>0</v>
      </c>
    </row>
    <row r="234" spans="3:10" ht="26.5" customHeight="1">
      <c r="C234" s="24">
        <f t="shared" si="11"/>
        <v>91</v>
      </c>
      <c r="D234" s="24" t="s">
        <v>368</v>
      </c>
      <c r="E234" s="25" t="s">
        <v>820</v>
      </c>
      <c r="F234" s="25" t="s">
        <v>819</v>
      </c>
      <c r="G234" s="25" t="s">
        <v>60</v>
      </c>
      <c r="H234" s="291">
        <v>110.67</v>
      </c>
      <c r="I234" s="292"/>
      <c r="J234" s="26">
        <f t="shared" si="13"/>
        <v>0</v>
      </c>
    </row>
    <row r="235" spans="3:10" ht="35.5" customHeight="1">
      <c r="C235" s="27">
        <f>C234+1</f>
        <v>92</v>
      </c>
      <c r="D235" s="27" t="s">
        <v>157</v>
      </c>
      <c r="E235" s="28" t="s">
        <v>818</v>
      </c>
      <c r="F235" s="28" t="s">
        <v>821</v>
      </c>
      <c r="G235" s="28" t="s">
        <v>60</v>
      </c>
      <c r="H235" s="1662">
        <v>112.88340000000001</v>
      </c>
      <c r="I235" s="318"/>
      <c r="J235" s="29">
        <f t="shared" si="13"/>
        <v>0</v>
      </c>
    </row>
    <row r="236" spans="3:10" ht="28.5" customHeight="1">
      <c r="C236" s="20"/>
      <c r="D236" s="145" t="s">
        <v>25</v>
      </c>
      <c r="E236" s="21" t="s">
        <v>19</v>
      </c>
      <c r="F236" s="21" t="s">
        <v>65</v>
      </c>
      <c r="G236" s="21"/>
      <c r="H236" s="286"/>
      <c r="I236" s="287"/>
      <c r="J236" s="23">
        <f>SUM(J237:J242)</f>
        <v>0</v>
      </c>
    </row>
    <row r="237" spans="3:10" ht="24.65" customHeight="1">
      <c r="C237" s="1651">
        <f>C235+1</f>
        <v>93</v>
      </c>
      <c r="D237" s="1651" t="s">
        <v>368</v>
      </c>
      <c r="E237" s="1652" t="s">
        <v>6197</v>
      </c>
      <c r="F237" s="1652" t="s">
        <v>6192</v>
      </c>
      <c r="G237" s="1652" t="s">
        <v>60</v>
      </c>
      <c r="H237" s="1668">
        <v>3063.6000000000004</v>
      </c>
      <c r="I237" s="1669"/>
      <c r="J237" s="1653">
        <f t="shared" ref="J237:J242" si="14">ROUND(H237*I237,2)</f>
        <v>0</v>
      </c>
    </row>
    <row r="238" spans="3:10" ht="33" customHeight="1">
      <c r="C238" s="1651">
        <f>C237+1</f>
        <v>94</v>
      </c>
      <c r="D238" s="1651" t="s">
        <v>368</v>
      </c>
      <c r="E238" s="1652" t="s">
        <v>6198</v>
      </c>
      <c r="F238" s="1652" t="s">
        <v>6193</v>
      </c>
      <c r="G238" s="1652" t="s">
        <v>60</v>
      </c>
      <c r="H238" s="1668">
        <v>9190.8000000000011</v>
      </c>
      <c r="I238" s="1669"/>
      <c r="J238" s="1653">
        <f t="shared" si="14"/>
        <v>0</v>
      </c>
    </row>
    <row r="239" spans="3:10" ht="24.65" customHeight="1">
      <c r="C239" s="1651">
        <f t="shared" ref="C239:C242" si="15">C238+1</f>
        <v>95</v>
      </c>
      <c r="D239" s="1651" t="s">
        <v>368</v>
      </c>
      <c r="E239" s="1654" t="s">
        <v>6199</v>
      </c>
      <c r="F239" s="1654" t="s">
        <v>6194</v>
      </c>
      <c r="G239" s="1654" t="s">
        <v>60</v>
      </c>
      <c r="H239" s="1670">
        <v>3063.6000000000004</v>
      </c>
      <c r="I239" s="1671"/>
      <c r="J239" s="1653">
        <f t="shared" si="14"/>
        <v>0</v>
      </c>
    </row>
    <row r="240" spans="3:10" ht="24.65" customHeight="1">
      <c r="C240" s="1651">
        <f t="shared" si="15"/>
        <v>96</v>
      </c>
      <c r="D240" s="1651" t="s">
        <v>368</v>
      </c>
      <c r="E240" s="1654" t="s">
        <v>6200</v>
      </c>
      <c r="F240" s="1654" t="s">
        <v>6195</v>
      </c>
      <c r="G240" s="1654" t="s">
        <v>60</v>
      </c>
      <c r="H240" s="1670">
        <v>3711.2999999999993</v>
      </c>
      <c r="I240" s="1671"/>
      <c r="J240" s="1653">
        <f t="shared" si="14"/>
        <v>0</v>
      </c>
    </row>
    <row r="241" spans="3:10" ht="19.899999999999999" customHeight="1">
      <c r="C241" s="1651">
        <f>C240+1</f>
        <v>97</v>
      </c>
      <c r="D241" s="1651" t="s">
        <v>368</v>
      </c>
      <c r="E241" s="1654" t="s">
        <v>6201</v>
      </c>
      <c r="F241" s="1655" t="s">
        <v>6196</v>
      </c>
      <c r="G241" s="1654" t="s">
        <v>60</v>
      </c>
      <c r="H241" s="1670">
        <v>6774.9</v>
      </c>
      <c r="I241" s="1671"/>
      <c r="J241" s="1653">
        <f t="shared" si="14"/>
        <v>0</v>
      </c>
    </row>
    <row r="242" spans="3:10" ht="13.5" customHeight="1">
      <c r="C242" s="1651">
        <f t="shared" si="15"/>
        <v>98</v>
      </c>
      <c r="D242" s="1651" t="s">
        <v>368</v>
      </c>
      <c r="E242" s="1652" t="s">
        <v>159</v>
      </c>
      <c r="F242" s="1652" t="s">
        <v>160</v>
      </c>
      <c r="G242" s="1652" t="s">
        <v>60</v>
      </c>
      <c r="H242" s="1668">
        <v>6774.9</v>
      </c>
      <c r="I242" s="1669"/>
      <c r="J242" s="1653">
        <f t="shared" si="14"/>
        <v>0</v>
      </c>
    </row>
    <row r="243" spans="3:10" ht="28.5" customHeight="1">
      <c r="C243" s="20"/>
      <c r="D243" s="145" t="s">
        <v>25</v>
      </c>
      <c r="E243" s="21" t="s">
        <v>66</v>
      </c>
      <c r="F243" s="21" t="s">
        <v>67</v>
      </c>
      <c r="G243" s="21"/>
      <c r="H243" s="286"/>
      <c r="I243" s="287"/>
      <c r="J243" s="23">
        <f>J244</f>
        <v>0</v>
      </c>
    </row>
    <row r="244" spans="3:10" ht="24" customHeight="1">
      <c r="C244" s="24">
        <f>C242+1</f>
        <v>99</v>
      </c>
      <c r="D244" s="24" t="s">
        <v>368</v>
      </c>
      <c r="E244" s="25" t="s">
        <v>161</v>
      </c>
      <c r="F244" s="25" t="s">
        <v>162</v>
      </c>
      <c r="G244" s="25" t="s">
        <v>58</v>
      </c>
      <c r="H244" s="291">
        <v>10113.354125142199</v>
      </c>
      <c r="I244" s="292"/>
      <c r="J244" s="26">
        <f>ROUND(H244*I244,2)</f>
        <v>0</v>
      </c>
    </row>
    <row r="245" spans="3:10" ht="30.75" customHeight="1">
      <c r="C245" s="16"/>
      <c r="D245" s="145" t="s">
        <v>25</v>
      </c>
      <c r="E245" s="17" t="s">
        <v>21</v>
      </c>
      <c r="F245" s="17" t="s">
        <v>136</v>
      </c>
      <c r="G245" s="17"/>
      <c r="H245" s="1672"/>
      <c r="I245" s="1673"/>
      <c r="J245" s="19">
        <f>J246+J269+J291+J344+J351+J401+J431+J443+J594+J627+J633+J641+J611+J648+J601+J646</f>
        <v>0</v>
      </c>
    </row>
    <row r="246" spans="3:10" ht="28.5" customHeight="1">
      <c r="C246" s="20"/>
      <c r="D246" s="145" t="s">
        <v>25</v>
      </c>
      <c r="E246" s="21" t="s">
        <v>137</v>
      </c>
      <c r="F246" s="21" t="s">
        <v>138</v>
      </c>
      <c r="G246" s="21"/>
      <c r="H246" s="22"/>
      <c r="I246" s="23"/>
      <c r="J246" s="23">
        <f>SUM(J247:J268)</f>
        <v>0</v>
      </c>
    </row>
    <row r="247" spans="3:10" ht="39.4" customHeight="1">
      <c r="C247" s="24">
        <f>C244+1</f>
        <v>100</v>
      </c>
      <c r="D247" s="24" t="s">
        <v>368</v>
      </c>
      <c r="E247" s="25" t="s">
        <v>1145</v>
      </c>
      <c r="F247" s="25" t="s">
        <v>1146</v>
      </c>
      <c r="G247" s="25" t="s">
        <v>60</v>
      </c>
      <c r="H247" s="291">
        <v>384.7</v>
      </c>
      <c r="I247" s="292"/>
      <c r="J247" s="26">
        <f t="shared" ref="J247:J256" si="16">ROUND(H247*I247,2)</f>
        <v>0</v>
      </c>
    </row>
    <row r="248" spans="3:10" ht="37.9" customHeight="1">
      <c r="C248" s="24">
        <f t="shared" ref="C248:C258" si="17">C247+1</f>
        <v>101</v>
      </c>
      <c r="D248" s="24" t="s">
        <v>368</v>
      </c>
      <c r="E248" s="25" t="s">
        <v>1139</v>
      </c>
      <c r="F248" s="25" t="s">
        <v>6191</v>
      </c>
      <c r="G248" s="25" t="s">
        <v>60</v>
      </c>
      <c r="H248" s="291">
        <v>1258.24335</v>
      </c>
      <c r="I248" s="292"/>
      <c r="J248" s="26">
        <f t="shared" si="16"/>
        <v>0</v>
      </c>
    </row>
    <row r="249" spans="3:10" ht="24" customHeight="1">
      <c r="C249" s="24">
        <f t="shared" si="17"/>
        <v>102</v>
      </c>
      <c r="D249" s="135" t="s">
        <v>368</v>
      </c>
      <c r="E249" s="136" t="s">
        <v>163</v>
      </c>
      <c r="F249" s="136" t="s">
        <v>563</v>
      </c>
      <c r="G249" s="136" t="s">
        <v>60</v>
      </c>
      <c r="H249" s="141">
        <v>8209.2739999999994</v>
      </c>
      <c r="I249" s="159"/>
      <c r="J249" s="138">
        <f t="shared" si="16"/>
        <v>0</v>
      </c>
    </row>
    <row r="250" spans="3:10" ht="24.65" customHeight="1">
      <c r="C250" s="151">
        <f t="shared" si="17"/>
        <v>103</v>
      </c>
      <c r="D250" s="151" t="s">
        <v>157</v>
      </c>
      <c r="E250" s="296" t="s">
        <v>646</v>
      </c>
      <c r="F250" s="152" t="s">
        <v>801</v>
      </c>
      <c r="G250" s="152" t="s">
        <v>60</v>
      </c>
      <c r="H250" s="288">
        <v>9313.3945999999996</v>
      </c>
      <c r="I250" s="289"/>
      <c r="J250" s="153">
        <f t="shared" si="16"/>
        <v>0</v>
      </c>
    </row>
    <row r="251" spans="3:10" ht="22.9" customHeight="1">
      <c r="C251" s="151">
        <f t="shared" si="17"/>
        <v>104</v>
      </c>
      <c r="D251" s="151" t="s">
        <v>157</v>
      </c>
      <c r="E251" s="296" t="s">
        <v>570</v>
      </c>
      <c r="F251" s="300" t="s">
        <v>800</v>
      </c>
      <c r="G251" s="152" t="s">
        <v>60</v>
      </c>
      <c r="H251" s="288">
        <v>127.2705</v>
      </c>
      <c r="I251" s="289"/>
      <c r="J251" s="153">
        <f t="shared" si="16"/>
        <v>0</v>
      </c>
    </row>
    <row r="252" spans="3:10" ht="24.65" customHeight="1">
      <c r="C252" s="135">
        <f t="shared" si="17"/>
        <v>105</v>
      </c>
      <c r="D252" s="135" t="s">
        <v>368</v>
      </c>
      <c r="E252" s="136" t="s">
        <v>164</v>
      </c>
      <c r="F252" s="136" t="s">
        <v>567</v>
      </c>
      <c r="G252" s="136" t="s">
        <v>60</v>
      </c>
      <c r="H252" s="141">
        <v>165.97705000000002</v>
      </c>
      <c r="I252" s="159"/>
      <c r="J252" s="138">
        <f t="shared" si="16"/>
        <v>0</v>
      </c>
    </row>
    <row r="253" spans="3:10" ht="24" customHeight="1">
      <c r="C253" s="151">
        <f t="shared" si="17"/>
        <v>106</v>
      </c>
      <c r="D253" s="151" t="s">
        <v>157</v>
      </c>
      <c r="E253" s="296" t="s">
        <v>646</v>
      </c>
      <c r="F253" s="152" t="s">
        <v>803</v>
      </c>
      <c r="G253" s="152" t="s">
        <v>60</v>
      </c>
      <c r="H253" s="288">
        <v>190.87360750000002</v>
      </c>
      <c r="I253" s="289"/>
      <c r="J253" s="153">
        <f t="shared" si="16"/>
        <v>0</v>
      </c>
    </row>
    <row r="254" spans="3:10" ht="24" customHeight="1">
      <c r="C254" s="135">
        <f t="shared" si="17"/>
        <v>107</v>
      </c>
      <c r="D254" s="135" t="s">
        <v>368</v>
      </c>
      <c r="E254" s="136" t="s">
        <v>572</v>
      </c>
      <c r="F254" s="140" t="s">
        <v>571</v>
      </c>
      <c r="G254" s="136" t="s">
        <v>60</v>
      </c>
      <c r="H254" s="141">
        <v>160.54775000000001</v>
      </c>
      <c r="I254" s="159"/>
      <c r="J254" s="138">
        <f t="shared" si="16"/>
        <v>0</v>
      </c>
    </row>
    <row r="255" spans="3:10" ht="24.65" customHeight="1">
      <c r="C255" s="151">
        <f t="shared" si="17"/>
        <v>108</v>
      </c>
      <c r="D255" s="151" t="s">
        <v>157</v>
      </c>
      <c r="E255" s="296" t="s">
        <v>570</v>
      </c>
      <c r="F255" s="300" t="s">
        <v>804</v>
      </c>
      <c r="G255" s="152" t="s">
        <v>60</v>
      </c>
      <c r="H255" s="288">
        <v>184.62991249999999</v>
      </c>
      <c r="I255" s="289"/>
      <c r="J255" s="153">
        <f t="shared" si="16"/>
        <v>0</v>
      </c>
    </row>
    <row r="256" spans="3:10" ht="34.5" customHeight="1">
      <c r="C256" s="135">
        <f t="shared" si="17"/>
        <v>109</v>
      </c>
      <c r="D256" s="135" t="s">
        <v>368</v>
      </c>
      <c r="E256" s="136" t="s">
        <v>165</v>
      </c>
      <c r="F256" s="136" t="s">
        <v>166</v>
      </c>
      <c r="G256" s="136" t="s">
        <v>60</v>
      </c>
      <c r="H256" s="141">
        <v>8209.2739999999994</v>
      </c>
      <c r="I256" s="159"/>
      <c r="J256" s="138">
        <f t="shared" si="16"/>
        <v>0</v>
      </c>
    </row>
    <row r="257" spans="3:10" ht="19.149999999999999" customHeight="1">
      <c r="C257" s="297">
        <f t="shared" si="17"/>
        <v>110</v>
      </c>
      <c r="D257" s="297" t="s">
        <v>157</v>
      </c>
      <c r="E257" s="298" t="s">
        <v>671</v>
      </c>
      <c r="F257" s="298" t="s">
        <v>806</v>
      </c>
      <c r="G257" s="298" t="s">
        <v>60</v>
      </c>
      <c r="H257" s="1674">
        <v>127.2705</v>
      </c>
      <c r="I257" s="1675"/>
      <c r="J257" s="299">
        <f t="shared" ref="J257:J266" si="18">ROUND(H257*I257,2)</f>
        <v>0</v>
      </c>
    </row>
    <row r="258" spans="3:10" ht="19.899999999999999" customHeight="1">
      <c r="C258" s="297">
        <f t="shared" si="17"/>
        <v>111</v>
      </c>
      <c r="D258" s="297" t="s">
        <v>157</v>
      </c>
      <c r="E258" s="298" t="s">
        <v>175</v>
      </c>
      <c r="F258" s="298" t="s">
        <v>802</v>
      </c>
      <c r="G258" s="298" t="s">
        <v>60</v>
      </c>
      <c r="H258" s="1674">
        <v>9313.3945999999996</v>
      </c>
      <c r="I258" s="1675"/>
      <c r="J258" s="299">
        <f t="shared" si="18"/>
        <v>0</v>
      </c>
    </row>
    <row r="259" spans="3:10" ht="36.75" customHeight="1">
      <c r="C259" s="24">
        <f t="shared" ref="C259:C268" si="19">C258+1</f>
        <v>112</v>
      </c>
      <c r="D259" s="24" t="s">
        <v>368</v>
      </c>
      <c r="E259" s="25" t="s">
        <v>167</v>
      </c>
      <c r="F259" s="25" t="s">
        <v>168</v>
      </c>
      <c r="G259" s="25" t="s">
        <v>60</v>
      </c>
      <c r="H259" s="291">
        <v>8098.6040000000003</v>
      </c>
      <c r="I259" s="292"/>
      <c r="J259" s="26">
        <f t="shared" si="18"/>
        <v>0</v>
      </c>
    </row>
    <row r="260" spans="3:10" ht="23.5" customHeight="1">
      <c r="C260" s="27">
        <f>C259+1</f>
        <v>113</v>
      </c>
      <c r="D260" s="27" t="s">
        <v>157</v>
      </c>
      <c r="E260" s="28" t="s">
        <v>798</v>
      </c>
      <c r="F260" s="28" t="s">
        <v>807</v>
      </c>
      <c r="G260" s="28" t="s">
        <v>60</v>
      </c>
      <c r="H260" s="1674">
        <v>127.2705</v>
      </c>
      <c r="I260" s="318"/>
      <c r="J260" s="29">
        <f t="shared" si="18"/>
        <v>0</v>
      </c>
    </row>
    <row r="261" spans="3:10" ht="24.65" customHeight="1">
      <c r="C261" s="27">
        <f>C260+1</f>
        <v>114</v>
      </c>
      <c r="D261" s="27" t="s">
        <v>157</v>
      </c>
      <c r="E261" s="28" t="s">
        <v>799</v>
      </c>
      <c r="F261" s="28" t="s">
        <v>805</v>
      </c>
      <c r="G261" s="28" t="s">
        <v>60</v>
      </c>
      <c r="H261" s="1674">
        <v>9313.3945999999996</v>
      </c>
      <c r="I261" s="318"/>
      <c r="J261" s="29">
        <f>ROUND(H261*I261,2)</f>
        <v>0</v>
      </c>
    </row>
    <row r="262" spans="3:10" ht="23.5" customHeight="1">
      <c r="C262" s="24">
        <f t="shared" si="19"/>
        <v>115</v>
      </c>
      <c r="D262" s="24" t="s">
        <v>368</v>
      </c>
      <c r="E262" s="25" t="s">
        <v>169</v>
      </c>
      <c r="F262" s="25" t="s">
        <v>170</v>
      </c>
      <c r="G262" s="25" t="s">
        <v>60</v>
      </c>
      <c r="H262" s="291">
        <v>165.97705000000002</v>
      </c>
      <c r="I262" s="292"/>
      <c r="J262" s="26">
        <f t="shared" si="18"/>
        <v>0</v>
      </c>
    </row>
    <row r="263" spans="3:10" ht="16.149999999999999" customHeight="1">
      <c r="C263" s="27">
        <f t="shared" si="19"/>
        <v>116</v>
      </c>
      <c r="D263" s="27" t="s">
        <v>157</v>
      </c>
      <c r="E263" s="28" t="s">
        <v>175</v>
      </c>
      <c r="F263" s="28" t="s">
        <v>564</v>
      </c>
      <c r="G263" s="28" t="s">
        <v>60</v>
      </c>
      <c r="H263" s="1674">
        <v>190.87360750000002</v>
      </c>
      <c r="I263" s="318"/>
      <c r="J263" s="29">
        <f t="shared" si="18"/>
        <v>0</v>
      </c>
    </row>
    <row r="264" spans="3:10" ht="34.5" customHeight="1">
      <c r="C264" s="24">
        <f t="shared" si="19"/>
        <v>117</v>
      </c>
      <c r="D264" s="24" t="s">
        <v>368</v>
      </c>
      <c r="E264" s="25" t="s">
        <v>171</v>
      </c>
      <c r="F264" s="25" t="s">
        <v>172</v>
      </c>
      <c r="G264" s="25" t="s">
        <v>60</v>
      </c>
      <c r="H264" s="291">
        <v>165.97705000000002</v>
      </c>
      <c r="I264" s="292"/>
      <c r="J264" s="26">
        <f t="shared" si="18"/>
        <v>0</v>
      </c>
    </row>
    <row r="265" spans="3:10" ht="24" customHeight="1">
      <c r="C265" s="27">
        <f t="shared" si="19"/>
        <v>118</v>
      </c>
      <c r="D265" s="27" t="s">
        <v>157</v>
      </c>
      <c r="E265" s="28" t="s">
        <v>566</v>
      </c>
      <c r="F265" s="28" t="s">
        <v>565</v>
      </c>
      <c r="G265" s="28" t="s">
        <v>60</v>
      </c>
      <c r="H265" s="1674">
        <v>190.87360750000002</v>
      </c>
      <c r="I265" s="318"/>
      <c r="J265" s="29">
        <f t="shared" si="18"/>
        <v>0</v>
      </c>
    </row>
    <row r="266" spans="3:10" ht="34.5" customHeight="1">
      <c r="C266" s="313">
        <f>C265+1</f>
        <v>119</v>
      </c>
      <c r="D266" s="313" t="s">
        <v>368</v>
      </c>
      <c r="E266" s="314" t="s">
        <v>650</v>
      </c>
      <c r="F266" s="314" t="s">
        <v>649</v>
      </c>
      <c r="G266" s="314" t="s">
        <v>61</v>
      </c>
      <c r="H266" s="291">
        <v>300.185</v>
      </c>
      <c r="I266" s="292"/>
      <c r="J266" s="292">
        <f t="shared" si="18"/>
        <v>0</v>
      </c>
    </row>
    <row r="267" spans="3:10" ht="24" customHeight="1">
      <c r="C267" s="315">
        <f>C266+1</f>
        <v>120</v>
      </c>
      <c r="D267" s="315" t="s">
        <v>157</v>
      </c>
      <c r="E267" s="316" t="s">
        <v>648</v>
      </c>
      <c r="F267" s="316" t="s">
        <v>647</v>
      </c>
      <c r="G267" s="316" t="s">
        <v>61</v>
      </c>
      <c r="H267" s="1662">
        <v>315.19425000000001</v>
      </c>
      <c r="I267" s="318"/>
      <c r="J267" s="29">
        <f>ROUND(H267*I267,2)</f>
        <v>0</v>
      </c>
    </row>
    <row r="268" spans="3:10" ht="24" customHeight="1">
      <c r="C268" s="24">
        <f t="shared" si="19"/>
        <v>121</v>
      </c>
      <c r="D268" s="24" t="s">
        <v>368</v>
      </c>
      <c r="E268" s="25" t="s">
        <v>569</v>
      </c>
      <c r="F268" s="25" t="s">
        <v>568</v>
      </c>
      <c r="G268" s="25" t="s">
        <v>3</v>
      </c>
      <c r="H268" s="291"/>
      <c r="I268" s="292"/>
      <c r="J268" s="26">
        <f>ROUND(H268*I268,2)</f>
        <v>0</v>
      </c>
    </row>
    <row r="269" spans="3:10" ht="28.5" customHeight="1">
      <c r="C269" s="20"/>
      <c r="D269" s="145" t="s">
        <v>25</v>
      </c>
      <c r="E269" s="21" t="s">
        <v>139</v>
      </c>
      <c r="F269" s="21" t="s">
        <v>140</v>
      </c>
      <c r="G269" s="21"/>
      <c r="H269" s="286"/>
      <c r="I269" s="287"/>
      <c r="J269" s="23">
        <f>SUM(J270:J290)</f>
        <v>0</v>
      </c>
    </row>
    <row r="270" spans="3:10" ht="18.75" customHeight="1">
      <c r="C270" s="24">
        <f>C268+1</f>
        <v>122</v>
      </c>
      <c r="D270" s="24" t="s">
        <v>368</v>
      </c>
      <c r="E270" s="25" t="s">
        <v>658</v>
      </c>
      <c r="F270" s="25" t="s">
        <v>684</v>
      </c>
      <c r="G270" s="25" t="s">
        <v>60</v>
      </c>
      <c r="H270" s="291">
        <v>3765.2160499999991</v>
      </c>
      <c r="I270" s="292"/>
      <c r="J270" s="26">
        <f t="shared" ref="J270:J290" si="20">ROUND(H270*I270,2)</f>
        <v>0</v>
      </c>
    </row>
    <row r="271" spans="3:10" ht="23.25" customHeight="1">
      <c r="C271" s="27">
        <f t="shared" ref="C271:C290" si="21">C270+1</f>
        <v>123</v>
      </c>
      <c r="D271" s="27" t="s">
        <v>157</v>
      </c>
      <c r="E271" s="317" t="s">
        <v>659</v>
      </c>
      <c r="F271" s="28" t="s">
        <v>685</v>
      </c>
      <c r="G271" s="28" t="s">
        <v>60</v>
      </c>
      <c r="H271" s="1662">
        <v>4329.9984574999989</v>
      </c>
      <c r="I271" s="318"/>
      <c r="J271" s="29">
        <f t="shared" si="20"/>
        <v>0</v>
      </c>
    </row>
    <row r="272" spans="3:10" ht="34.15" customHeight="1">
      <c r="C272" s="24">
        <f t="shared" si="21"/>
        <v>124</v>
      </c>
      <c r="D272" s="24" t="s">
        <v>368</v>
      </c>
      <c r="E272" s="25" t="s">
        <v>667</v>
      </c>
      <c r="F272" s="25" t="s">
        <v>756</v>
      </c>
      <c r="G272" s="25" t="s">
        <v>60</v>
      </c>
      <c r="H272" s="291">
        <v>2285.5134000000003</v>
      </c>
      <c r="I272" s="292"/>
      <c r="J272" s="26">
        <f t="shared" si="20"/>
        <v>0</v>
      </c>
    </row>
    <row r="273" spans="3:10" ht="23.25" customHeight="1">
      <c r="C273" s="27">
        <f t="shared" si="21"/>
        <v>125</v>
      </c>
      <c r="D273" s="27" t="s">
        <v>157</v>
      </c>
      <c r="E273" s="317" t="s">
        <v>668</v>
      </c>
      <c r="F273" s="28" t="s">
        <v>757</v>
      </c>
      <c r="G273" s="28" t="s">
        <v>60</v>
      </c>
      <c r="H273" s="1662">
        <v>2628.3404100000002</v>
      </c>
      <c r="I273" s="318"/>
      <c r="J273" s="29">
        <f t="shared" si="20"/>
        <v>0</v>
      </c>
    </row>
    <row r="274" spans="3:10" ht="23.25" customHeight="1">
      <c r="C274" s="24">
        <f t="shared" si="21"/>
        <v>126</v>
      </c>
      <c r="D274" s="24" t="s">
        <v>368</v>
      </c>
      <c r="E274" s="25" t="s">
        <v>672</v>
      </c>
      <c r="F274" s="25" t="s">
        <v>690</v>
      </c>
      <c r="G274" s="25" t="s">
        <v>60</v>
      </c>
      <c r="H274" s="291">
        <v>755.38224999999989</v>
      </c>
      <c r="I274" s="292"/>
      <c r="J274" s="26">
        <f t="shared" si="20"/>
        <v>0</v>
      </c>
    </row>
    <row r="275" spans="3:10" ht="23.25" customHeight="1">
      <c r="C275" s="27">
        <f t="shared" si="21"/>
        <v>127</v>
      </c>
      <c r="D275" s="27" t="s">
        <v>157</v>
      </c>
      <c r="E275" s="317" t="s">
        <v>655</v>
      </c>
      <c r="F275" s="28" t="s">
        <v>691</v>
      </c>
      <c r="G275" s="28" t="s">
        <v>60</v>
      </c>
      <c r="H275" s="1662">
        <v>868.68958749999979</v>
      </c>
      <c r="I275" s="318"/>
      <c r="J275" s="29">
        <f t="shared" si="20"/>
        <v>0</v>
      </c>
    </row>
    <row r="276" spans="3:10" ht="35.25" customHeight="1">
      <c r="C276" s="24">
        <f t="shared" si="21"/>
        <v>128</v>
      </c>
      <c r="D276" s="24" t="s">
        <v>368</v>
      </c>
      <c r="E276" s="25" t="s">
        <v>663</v>
      </c>
      <c r="F276" s="25" t="s">
        <v>727</v>
      </c>
      <c r="G276" s="25" t="s">
        <v>60</v>
      </c>
      <c r="H276" s="291">
        <v>1207.9209499999999</v>
      </c>
      <c r="I276" s="292"/>
      <c r="J276" s="26">
        <f t="shared" si="20"/>
        <v>0</v>
      </c>
    </row>
    <row r="277" spans="3:10" ht="34.9" customHeight="1">
      <c r="C277" s="27">
        <f t="shared" si="21"/>
        <v>129</v>
      </c>
      <c r="D277" s="27" t="s">
        <v>157</v>
      </c>
      <c r="E277" s="317" t="s">
        <v>662</v>
      </c>
      <c r="F277" s="28" t="s">
        <v>733</v>
      </c>
      <c r="G277" s="28" t="s">
        <v>60</v>
      </c>
      <c r="H277" s="1662">
        <v>1364.6382424999999</v>
      </c>
      <c r="I277" s="318"/>
      <c r="J277" s="29">
        <f t="shared" si="20"/>
        <v>0</v>
      </c>
    </row>
    <row r="278" spans="3:10" ht="27.65" customHeight="1">
      <c r="C278" s="27">
        <f t="shared" si="21"/>
        <v>130</v>
      </c>
      <c r="D278" s="27" t="s">
        <v>157</v>
      </c>
      <c r="E278" s="317" t="s">
        <v>655</v>
      </c>
      <c r="F278" s="28" t="s">
        <v>732</v>
      </c>
      <c r="G278" s="28" t="s">
        <v>60</v>
      </c>
      <c r="H278" s="1662">
        <v>24.470849999999999</v>
      </c>
      <c r="I278" s="318"/>
      <c r="J278" s="29">
        <f t="shared" si="20"/>
        <v>0</v>
      </c>
    </row>
    <row r="279" spans="3:10" ht="24" customHeight="1">
      <c r="C279" s="24">
        <f t="shared" si="21"/>
        <v>131</v>
      </c>
      <c r="D279" s="24" t="s">
        <v>368</v>
      </c>
      <c r="E279" s="25" t="s">
        <v>173</v>
      </c>
      <c r="F279" s="25" t="s">
        <v>670</v>
      </c>
      <c r="G279" s="25" t="s">
        <v>60</v>
      </c>
      <c r="H279" s="291">
        <v>3819.2003</v>
      </c>
      <c r="I279" s="292"/>
      <c r="J279" s="26">
        <f t="shared" si="20"/>
        <v>0</v>
      </c>
    </row>
    <row r="280" spans="3:10" ht="24" customHeight="1">
      <c r="C280" s="27">
        <f t="shared" si="21"/>
        <v>132</v>
      </c>
      <c r="D280" s="27" t="s">
        <v>157</v>
      </c>
      <c r="E280" s="317" t="s">
        <v>655</v>
      </c>
      <c r="F280" s="28" t="s">
        <v>669</v>
      </c>
      <c r="G280" s="28" t="s">
        <v>60</v>
      </c>
      <c r="H280" s="1662">
        <v>4392.0803449999994</v>
      </c>
      <c r="I280" s="318"/>
      <c r="J280" s="29">
        <f t="shared" si="20"/>
        <v>0</v>
      </c>
    </row>
    <row r="281" spans="3:10" ht="24" customHeight="1">
      <c r="C281" s="24">
        <f t="shared" si="21"/>
        <v>133</v>
      </c>
      <c r="D281" s="24" t="s">
        <v>368</v>
      </c>
      <c r="E281" s="25" t="s">
        <v>174</v>
      </c>
      <c r="F281" s="25" t="s">
        <v>719</v>
      </c>
      <c r="G281" s="25" t="s">
        <v>60</v>
      </c>
      <c r="H281" s="291">
        <v>2718.6854499999999</v>
      </c>
      <c r="I281" s="292"/>
      <c r="J281" s="26">
        <f t="shared" si="20"/>
        <v>0</v>
      </c>
    </row>
    <row r="282" spans="3:10" ht="24" customHeight="1">
      <c r="C282" s="27">
        <f t="shared" si="21"/>
        <v>134</v>
      </c>
      <c r="D282" s="27" t="s">
        <v>157</v>
      </c>
      <c r="E282" s="28" t="s">
        <v>671</v>
      </c>
      <c r="F282" s="28" t="s">
        <v>720</v>
      </c>
      <c r="G282" s="28" t="s">
        <v>60</v>
      </c>
      <c r="H282" s="1662">
        <v>3126.4882674999999</v>
      </c>
      <c r="I282" s="318"/>
      <c r="J282" s="29">
        <f t="shared" si="20"/>
        <v>0</v>
      </c>
    </row>
    <row r="283" spans="3:10" ht="24" customHeight="1">
      <c r="C283" s="24">
        <f t="shared" si="21"/>
        <v>135</v>
      </c>
      <c r="D283" s="24" t="s">
        <v>368</v>
      </c>
      <c r="E283" s="25" t="s">
        <v>737</v>
      </c>
      <c r="F283" s="25" t="s">
        <v>749</v>
      </c>
      <c r="G283" s="25" t="s">
        <v>61</v>
      </c>
      <c r="H283" s="291">
        <v>15.605</v>
      </c>
      <c r="I283" s="292"/>
      <c r="J283" s="26">
        <f t="shared" si="20"/>
        <v>0</v>
      </c>
    </row>
    <row r="284" spans="3:10" ht="24" customHeight="1">
      <c r="C284" s="24">
        <f t="shared" si="21"/>
        <v>136</v>
      </c>
      <c r="D284" s="24" t="s">
        <v>368</v>
      </c>
      <c r="E284" s="25" t="s">
        <v>738</v>
      </c>
      <c r="F284" s="25" t="s">
        <v>748</v>
      </c>
      <c r="G284" s="25" t="s">
        <v>61</v>
      </c>
      <c r="H284" s="291">
        <v>165.23500000000001</v>
      </c>
      <c r="I284" s="292"/>
      <c r="J284" s="26">
        <f t="shared" si="20"/>
        <v>0</v>
      </c>
    </row>
    <row r="285" spans="3:10" ht="24" customHeight="1">
      <c r="C285" s="24">
        <f t="shared" si="21"/>
        <v>137</v>
      </c>
      <c r="D285" s="24" t="s">
        <v>368</v>
      </c>
      <c r="E285" s="25" t="s">
        <v>739</v>
      </c>
      <c r="F285" s="25" t="s">
        <v>746</v>
      </c>
      <c r="G285" s="25" t="s">
        <v>61</v>
      </c>
      <c r="H285" s="291">
        <v>13.8</v>
      </c>
      <c r="I285" s="292"/>
      <c r="J285" s="26">
        <f t="shared" si="20"/>
        <v>0</v>
      </c>
    </row>
    <row r="286" spans="3:10" ht="24" customHeight="1">
      <c r="C286" s="24">
        <f t="shared" si="21"/>
        <v>138</v>
      </c>
      <c r="D286" s="24" t="s">
        <v>368</v>
      </c>
      <c r="E286" s="25" t="s">
        <v>740</v>
      </c>
      <c r="F286" s="25" t="s">
        <v>747</v>
      </c>
      <c r="G286" s="25" t="s">
        <v>61</v>
      </c>
      <c r="H286" s="291">
        <v>47.01</v>
      </c>
      <c r="I286" s="292"/>
      <c r="J286" s="26">
        <f t="shared" si="20"/>
        <v>0</v>
      </c>
    </row>
    <row r="287" spans="3:10" ht="18.399999999999999" customHeight="1">
      <c r="C287" s="27">
        <f t="shared" si="21"/>
        <v>139</v>
      </c>
      <c r="D287" s="27" t="s">
        <v>157</v>
      </c>
      <c r="E287" s="28" t="s">
        <v>750</v>
      </c>
      <c r="F287" s="28" t="s">
        <v>929</v>
      </c>
      <c r="G287" s="28" t="s">
        <v>60</v>
      </c>
      <c r="H287" s="1662">
        <v>180.92103749999998</v>
      </c>
      <c r="I287" s="318"/>
      <c r="J287" s="29">
        <f t="shared" si="20"/>
        <v>0</v>
      </c>
    </row>
    <row r="288" spans="3:10" ht="31.15" customHeight="1">
      <c r="C288" s="24">
        <f t="shared" si="21"/>
        <v>140</v>
      </c>
      <c r="D288" s="24" t="s">
        <v>368</v>
      </c>
      <c r="E288" s="25" t="s">
        <v>744</v>
      </c>
      <c r="F288" s="25" t="s">
        <v>745</v>
      </c>
      <c r="G288" s="25" t="s">
        <v>60</v>
      </c>
      <c r="H288" s="291">
        <v>607.98959999999988</v>
      </c>
      <c r="I288" s="292"/>
      <c r="J288" s="26">
        <f t="shared" si="20"/>
        <v>0</v>
      </c>
    </row>
    <row r="289" spans="1:14" ht="24" customHeight="1">
      <c r="C289" s="27">
        <f t="shared" si="21"/>
        <v>141</v>
      </c>
      <c r="D289" s="27" t="s">
        <v>157</v>
      </c>
      <c r="E289" s="28" t="s">
        <v>761</v>
      </c>
      <c r="F289" s="28" t="s">
        <v>760</v>
      </c>
      <c r="G289" s="28" t="s">
        <v>60</v>
      </c>
      <c r="H289" s="1662">
        <v>699.18803999999977</v>
      </c>
      <c r="I289" s="318"/>
      <c r="J289" s="29">
        <f t="shared" si="20"/>
        <v>0</v>
      </c>
    </row>
    <row r="290" spans="1:14" ht="24" customHeight="1">
      <c r="C290" s="24">
        <f t="shared" si="21"/>
        <v>142</v>
      </c>
      <c r="D290" s="24" t="s">
        <v>368</v>
      </c>
      <c r="E290" s="25" t="s">
        <v>682</v>
      </c>
      <c r="F290" s="25" t="s">
        <v>681</v>
      </c>
      <c r="G290" s="25" t="s">
        <v>3</v>
      </c>
      <c r="H290" s="291"/>
      <c r="I290" s="292"/>
      <c r="J290" s="26">
        <f t="shared" si="20"/>
        <v>0</v>
      </c>
    </row>
    <row r="291" spans="1:14" ht="28.5" customHeight="1">
      <c r="C291" s="20"/>
      <c r="D291" s="145" t="s">
        <v>25</v>
      </c>
      <c r="E291" s="21" t="s">
        <v>141</v>
      </c>
      <c r="F291" s="21" t="s">
        <v>142</v>
      </c>
      <c r="G291" s="21"/>
      <c r="H291" s="286"/>
      <c r="I291" s="287"/>
      <c r="J291" s="23">
        <f>SUM(J292:J343)</f>
        <v>0</v>
      </c>
    </row>
    <row r="292" spans="1:14" ht="22.9" customHeight="1">
      <c r="C292" s="24">
        <f>C290+1</f>
        <v>143</v>
      </c>
      <c r="D292" s="24" t="s">
        <v>368</v>
      </c>
      <c r="E292" s="25" t="s">
        <v>923</v>
      </c>
      <c r="F292" s="25" t="s">
        <v>922</v>
      </c>
      <c r="G292" s="25" t="s">
        <v>60</v>
      </c>
      <c r="H292" s="291">
        <v>647.60400000000016</v>
      </c>
      <c r="I292" s="292"/>
      <c r="J292" s="26">
        <f>ROUND(H292*I292,2)</f>
        <v>0</v>
      </c>
    </row>
    <row r="293" spans="1:14" ht="28.5" customHeight="1">
      <c r="C293" s="27">
        <f>C292+1</f>
        <v>144</v>
      </c>
      <c r="D293" s="27" t="s">
        <v>157</v>
      </c>
      <c r="E293" s="317" t="s">
        <v>668</v>
      </c>
      <c r="F293" s="28" t="s">
        <v>921</v>
      </c>
      <c r="G293" s="28" t="s">
        <v>60</v>
      </c>
      <c r="H293" s="1662">
        <v>744.7446000000001</v>
      </c>
      <c r="I293" s="318"/>
      <c r="J293" s="29">
        <f>ROUND(H293*I293,2)</f>
        <v>0</v>
      </c>
    </row>
    <row r="294" spans="1:14" ht="25.15" customHeight="1">
      <c r="C294" s="313">
        <f>C293+1</f>
        <v>145</v>
      </c>
      <c r="D294" s="313" t="s">
        <v>368</v>
      </c>
      <c r="E294" s="314" t="s">
        <v>957</v>
      </c>
      <c r="F294" s="314" t="s">
        <v>956</v>
      </c>
      <c r="G294" s="314" t="s">
        <v>60</v>
      </c>
      <c r="H294" s="291">
        <v>116.64</v>
      </c>
      <c r="I294" s="292"/>
      <c r="J294" s="26">
        <f>ROUND(H294*I294,2)</f>
        <v>0</v>
      </c>
    </row>
    <row r="295" spans="1:14" ht="24.4" customHeight="1">
      <c r="C295" s="315">
        <f>C294+1</f>
        <v>146</v>
      </c>
      <c r="D295" s="315" t="s">
        <v>157</v>
      </c>
      <c r="E295" s="323" t="s">
        <v>959</v>
      </c>
      <c r="F295" s="316" t="s">
        <v>958</v>
      </c>
      <c r="G295" s="316" t="s">
        <v>60</v>
      </c>
      <c r="H295" s="1662">
        <v>118.97280000000001</v>
      </c>
      <c r="I295" s="318"/>
      <c r="J295" s="29">
        <f>ROUND(H295*I295,2)</f>
        <v>0</v>
      </c>
    </row>
    <row r="296" spans="1:14" ht="42" customHeight="1">
      <c r="A296" s="143"/>
      <c r="B296" s="143"/>
      <c r="C296" s="313">
        <f>C295+1</f>
        <v>147</v>
      </c>
      <c r="D296" s="313" t="s">
        <v>368</v>
      </c>
      <c r="E296" s="314" t="s">
        <v>930</v>
      </c>
      <c r="F296" s="314" t="s">
        <v>968</v>
      </c>
      <c r="G296" s="314" t="s">
        <v>60</v>
      </c>
      <c r="H296" s="291">
        <v>3574.9438750000004</v>
      </c>
      <c r="I296" s="292"/>
      <c r="J296" s="26">
        <f>ROUND(H296*I296,2)</f>
        <v>0</v>
      </c>
      <c r="N296" s="324"/>
    </row>
    <row r="297" spans="1:14" ht="24" customHeight="1">
      <c r="A297" s="143"/>
      <c r="B297" s="143"/>
      <c r="C297" s="315">
        <f>C296+1</f>
        <v>148</v>
      </c>
      <c r="D297" s="315" t="s">
        <v>157</v>
      </c>
      <c r="E297" s="323" t="s">
        <v>937</v>
      </c>
      <c r="F297" s="316" t="s">
        <v>950</v>
      </c>
      <c r="G297" s="316" t="s">
        <v>60</v>
      </c>
      <c r="H297" s="1662">
        <v>222.36247350000002</v>
      </c>
      <c r="I297" s="318"/>
      <c r="J297" s="29">
        <f t="shared" ref="J297:J312" si="22">ROUND(H297*I297,2)</f>
        <v>0</v>
      </c>
    </row>
    <row r="298" spans="1:14" ht="24" customHeight="1">
      <c r="A298" s="143"/>
      <c r="B298" s="143"/>
      <c r="C298" s="27">
        <f t="shared" ref="C298:C311" si="23">C297+1</f>
        <v>149</v>
      </c>
      <c r="D298" s="315" t="s">
        <v>157</v>
      </c>
      <c r="E298" s="323" t="s">
        <v>938</v>
      </c>
      <c r="F298" s="316" t="s">
        <v>951</v>
      </c>
      <c r="G298" s="316" t="s">
        <v>60</v>
      </c>
      <c r="H298" s="1662">
        <v>97.387559999999993</v>
      </c>
      <c r="I298" s="318"/>
      <c r="J298" s="29">
        <f t="shared" si="22"/>
        <v>0</v>
      </c>
    </row>
    <row r="299" spans="1:14" ht="24" customHeight="1">
      <c r="A299" s="143"/>
      <c r="B299" s="143"/>
      <c r="C299" s="27">
        <f t="shared" si="23"/>
        <v>150</v>
      </c>
      <c r="D299" s="315" t="s">
        <v>157</v>
      </c>
      <c r="E299" s="323" t="s">
        <v>948</v>
      </c>
      <c r="F299" s="316" t="s">
        <v>939</v>
      </c>
      <c r="G299" s="316" t="s">
        <v>60</v>
      </c>
      <c r="H299" s="1662">
        <v>218.79306</v>
      </c>
      <c r="I299" s="318"/>
      <c r="J299" s="29">
        <f t="shared" si="22"/>
        <v>0</v>
      </c>
    </row>
    <row r="300" spans="1:14" ht="24" customHeight="1">
      <c r="A300" s="143"/>
      <c r="B300" s="143"/>
      <c r="C300" s="27">
        <f t="shared" si="23"/>
        <v>151</v>
      </c>
      <c r="D300" s="315" t="s">
        <v>157</v>
      </c>
      <c r="E300" s="323" t="s">
        <v>934</v>
      </c>
      <c r="F300" s="316" t="s">
        <v>963</v>
      </c>
      <c r="G300" s="316" t="s">
        <v>60</v>
      </c>
      <c r="H300" s="1662">
        <v>541.47720000000015</v>
      </c>
      <c r="I300" s="318"/>
      <c r="J300" s="29">
        <f t="shared" si="22"/>
        <v>0</v>
      </c>
    </row>
    <row r="301" spans="1:14" ht="21" customHeight="1">
      <c r="A301" s="143"/>
      <c r="B301" s="143"/>
      <c r="C301" s="27">
        <f t="shared" si="23"/>
        <v>152</v>
      </c>
      <c r="D301" s="315" t="s">
        <v>157</v>
      </c>
      <c r="E301" s="323" t="s">
        <v>935</v>
      </c>
      <c r="F301" s="316" t="s">
        <v>936</v>
      </c>
      <c r="G301" s="316" t="s">
        <v>60</v>
      </c>
      <c r="H301" s="1662">
        <v>498.06600000000009</v>
      </c>
      <c r="I301" s="318"/>
      <c r="J301" s="29">
        <f t="shared" si="22"/>
        <v>0</v>
      </c>
    </row>
    <row r="302" spans="1:14" ht="21" customHeight="1">
      <c r="A302" s="143"/>
      <c r="B302" s="143"/>
      <c r="C302" s="27">
        <f t="shared" si="23"/>
        <v>153</v>
      </c>
      <c r="D302" s="315" t="s">
        <v>157</v>
      </c>
      <c r="E302" s="323">
        <v>283720009800</v>
      </c>
      <c r="F302" s="316" t="s">
        <v>954</v>
      </c>
      <c r="G302" s="316" t="s">
        <v>60</v>
      </c>
      <c r="H302" s="1662">
        <v>33.516894000000008</v>
      </c>
      <c r="I302" s="318"/>
      <c r="J302" s="29">
        <f t="shared" si="22"/>
        <v>0</v>
      </c>
    </row>
    <row r="303" spans="1:14" ht="25.5" customHeight="1">
      <c r="A303" s="143"/>
      <c r="B303" s="143"/>
      <c r="C303" s="27">
        <f t="shared" si="23"/>
        <v>154</v>
      </c>
      <c r="D303" s="315" t="s">
        <v>157</v>
      </c>
      <c r="E303" s="323">
        <v>283720009900</v>
      </c>
      <c r="F303" s="316" t="s">
        <v>955</v>
      </c>
      <c r="G303" s="316" t="s">
        <v>60</v>
      </c>
      <c r="H303" s="1662">
        <v>95.731589999999997</v>
      </c>
      <c r="I303" s="318"/>
      <c r="J303" s="29">
        <f t="shared" si="22"/>
        <v>0</v>
      </c>
    </row>
    <row r="304" spans="1:14" ht="24" customHeight="1">
      <c r="A304" s="143"/>
      <c r="B304" s="143"/>
      <c r="C304" s="27">
        <f t="shared" si="23"/>
        <v>155</v>
      </c>
      <c r="D304" s="27" t="s">
        <v>157</v>
      </c>
      <c r="E304" s="323">
        <v>283720010000</v>
      </c>
      <c r="F304" s="316" t="s">
        <v>967</v>
      </c>
      <c r="G304" s="316" t="s">
        <v>60</v>
      </c>
      <c r="H304" s="1662">
        <v>370.43059499999998</v>
      </c>
      <c r="I304" s="318"/>
      <c r="J304" s="29">
        <f t="shared" si="22"/>
        <v>0</v>
      </c>
    </row>
    <row r="305" spans="1:10" ht="24" customHeight="1">
      <c r="A305" s="143"/>
      <c r="B305" s="143"/>
      <c r="C305" s="27">
        <f t="shared" si="23"/>
        <v>156</v>
      </c>
      <c r="D305" s="27" t="s">
        <v>157</v>
      </c>
      <c r="E305" s="323">
        <v>283720010100</v>
      </c>
      <c r="F305" s="316" t="s">
        <v>962</v>
      </c>
      <c r="G305" s="316" t="s">
        <v>60</v>
      </c>
      <c r="H305" s="1662">
        <v>887.29596000000015</v>
      </c>
      <c r="I305" s="318"/>
      <c r="J305" s="29">
        <f t="shared" si="22"/>
        <v>0</v>
      </c>
    </row>
    <row r="306" spans="1:10" ht="24" customHeight="1">
      <c r="A306" s="143"/>
      <c r="B306" s="143"/>
      <c r="C306" s="27">
        <f t="shared" si="23"/>
        <v>157</v>
      </c>
      <c r="D306" s="27" t="s">
        <v>157</v>
      </c>
      <c r="E306" s="323" t="s">
        <v>932</v>
      </c>
      <c r="F306" s="316" t="s">
        <v>933</v>
      </c>
      <c r="G306" s="316" t="s">
        <v>60</v>
      </c>
      <c r="H306" s="1662">
        <v>418.35095999999999</v>
      </c>
      <c r="I306" s="318"/>
      <c r="J306" s="29">
        <f t="shared" si="22"/>
        <v>0</v>
      </c>
    </row>
    <row r="307" spans="1:10" ht="25.5" customHeight="1">
      <c r="C307" s="27">
        <f t="shared" si="23"/>
        <v>158</v>
      </c>
      <c r="D307" s="27" t="s">
        <v>157</v>
      </c>
      <c r="E307" s="323">
        <v>283720010400</v>
      </c>
      <c r="F307" s="316" t="s">
        <v>949</v>
      </c>
      <c r="G307" s="316" t="s">
        <v>60</v>
      </c>
      <c r="H307" s="1662">
        <v>105.67506</v>
      </c>
      <c r="I307" s="318"/>
      <c r="J307" s="29">
        <f t="shared" si="22"/>
        <v>0</v>
      </c>
    </row>
    <row r="308" spans="1:10" ht="25.5" customHeight="1">
      <c r="C308" s="27">
        <f t="shared" si="23"/>
        <v>159</v>
      </c>
      <c r="D308" s="27" t="s">
        <v>157</v>
      </c>
      <c r="E308" s="323" t="s">
        <v>953</v>
      </c>
      <c r="F308" s="316" t="s">
        <v>952</v>
      </c>
      <c r="G308" s="316" t="s">
        <v>60</v>
      </c>
      <c r="H308" s="1662">
        <v>7.1196000000000002</v>
      </c>
      <c r="I308" s="318"/>
      <c r="J308" s="29">
        <f t="shared" si="22"/>
        <v>0</v>
      </c>
    </row>
    <row r="309" spans="1:10" ht="25.5" customHeight="1">
      <c r="C309" s="27">
        <f t="shared" si="23"/>
        <v>160</v>
      </c>
      <c r="D309" s="27" t="s">
        <v>157</v>
      </c>
      <c r="E309" s="323" t="s">
        <v>961</v>
      </c>
      <c r="F309" s="316" t="s">
        <v>960</v>
      </c>
      <c r="G309" s="316" t="s">
        <v>60</v>
      </c>
      <c r="H309" s="1662">
        <v>150.23579999999998</v>
      </c>
      <c r="I309" s="318"/>
      <c r="J309" s="29">
        <f t="shared" si="22"/>
        <v>0</v>
      </c>
    </row>
    <row r="310" spans="1:10" ht="25.15" customHeight="1">
      <c r="C310" s="313">
        <f>C309+1</f>
        <v>161</v>
      </c>
      <c r="D310" s="313" t="s">
        <v>368</v>
      </c>
      <c r="E310" s="314" t="s">
        <v>931</v>
      </c>
      <c r="F310" s="314" t="s">
        <v>945</v>
      </c>
      <c r="G310" s="314" t="s">
        <v>60</v>
      </c>
      <c r="H310" s="291">
        <v>21.492999999999999</v>
      </c>
      <c r="I310" s="292"/>
      <c r="J310" s="26">
        <f t="shared" si="22"/>
        <v>0</v>
      </c>
    </row>
    <row r="311" spans="1:10" ht="25.5" customHeight="1">
      <c r="C311" s="27">
        <f t="shared" si="23"/>
        <v>162</v>
      </c>
      <c r="D311" s="27" t="s">
        <v>157</v>
      </c>
      <c r="E311" s="323">
        <v>283720010400</v>
      </c>
      <c r="F311" s="316" t="s">
        <v>940</v>
      </c>
      <c r="G311" s="316" t="s">
        <v>60</v>
      </c>
      <c r="H311" s="1662">
        <v>21.92286</v>
      </c>
      <c r="I311" s="318"/>
      <c r="J311" s="29">
        <f t="shared" si="22"/>
        <v>0</v>
      </c>
    </row>
    <row r="312" spans="1:10" ht="24" customHeight="1">
      <c r="A312" s="143"/>
      <c r="B312" s="143"/>
      <c r="C312" s="313">
        <f>C311+1</f>
        <v>163</v>
      </c>
      <c r="D312" s="313" t="s">
        <v>368</v>
      </c>
      <c r="E312" s="314" t="s">
        <v>931</v>
      </c>
      <c r="F312" s="314" t="s">
        <v>944</v>
      </c>
      <c r="G312" s="314" t="s">
        <v>60</v>
      </c>
      <c r="H312" s="291">
        <v>5.08</v>
      </c>
      <c r="I312" s="292"/>
      <c r="J312" s="26">
        <f t="shared" si="22"/>
        <v>0</v>
      </c>
    </row>
    <row r="313" spans="1:10" ht="27" customHeight="1">
      <c r="C313" s="27">
        <f>C312+1</f>
        <v>164</v>
      </c>
      <c r="D313" s="315" t="s">
        <v>157</v>
      </c>
      <c r="E313" s="323" t="s">
        <v>942</v>
      </c>
      <c r="F313" s="316" t="s">
        <v>943</v>
      </c>
      <c r="G313" s="316" t="s">
        <v>60</v>
      </c>
      <c r="H313" s="1662">
        <v>5.1816000000000004</v>
      </c>
      <c r="I313" s="318"/>
      <c r="J313" s="29">
        <f>ROUND(H313*I313,2)</f>
        <v>0</v>
      </c>
    </row>
    <row r="314" spans="1:10" ht="25.5" customHeight="1">
      <c r="C314" s="27">
        <f>C313+1</f>
        <v>165</v>
      </c>
      <c r="D314" s="27" t="s">
        <v>157</v>
      </c>
      <c r="E314" s="323">
        <v>283720010100</v>
      </c>
      <c r="F314" s="316" t="s">
        <v>941</v>
      </c>
      <c r="G314" s="316" t="s">
        <v>60</v>
      </c>
      <c r="H314" s="1662">
        <v>5.1816000000000004</v>
      </c>
      <c r="I314" s="318"/>
      <c r="J314" s="29">
        <f>ROUND(H314*I314,2)</f>
        <v>0</v>
      </c>
    </row>
    <row r="315" spans="1:10" ht="28.5" customHeight="1">
      <c r="C315" s="24">
        <f>C314+1</f>
        <v>166</v>
      </c>
      <c r="D315" s="24" t="s">
        <v>368</v>
      </c>
      <c r="E315" s="25" t="s">
        <v>666</v>
      </c>
      <c r="F315" s="25" t="s">
        <v>721</v>
      </c>
      <c r="G315" s="25" t="s">
        <v>60</v>
      </c>
      <c r="H315" s="291">
        <v>716.40295000000003</v>
      </c>
      <c r="I315" s="292"/>
      <c r="J315" s="26">
        <f>ROUND(H315*I315,2)</f>
        <v>0</v>
      </c>
    </row>
    <row r="316" spans="1:10" ht="27.65" customHeight="1">
      <c r="C316" s="27">
        <f>C315+1</f>
        <v>167</v>
      </c>
      <c r="D316" s="27" t="s">
        <v>157</v>
      </c>
      <c r="E316" s="317">
        <v>283720009500</v>
      </c>
      <c r="F316" s="28" t="s">
        <v>722</v>
      </c>
      <c r="G316" s="28" t="s">
        <v>60</v>
      </c>
      <c r="H316" s="1662">
        <v>823.86339249999992</v>
      </c>
      <c r="I316" s="318"/>
      <c r="J316" s="29">
        <f t="shared" ref="J316:J325" si="24">ROUND(H316*I316,2)</f>
        <v>0</v>
      </c>
    </row>
    <row r="317" spans="1:10" ht="33.65" customHeight="1">
      <c r="C317" s="24">
        <f t="shared" ref="C317:C325" si="25">C316+1</f>
        <v>168</v>
      </c>
      <c r="D317" s="24" t="s">
        <v>368</v>
      </c>
      <c r="E317" s="25" t="s">
        <v>177</v>
      </c>
      <c r="F317" s="25" t="s">
        <v>726</v>
      </c>
      <c r="G317" s="25" t="s">
        <v>60</v>
      </c>
      <c r="H317" s="291">
        <v>1614.5037500000001</v>
      </c>
      <c r="I317" s="292"/>
      <c r="J317" s="26">
        <f t="shared" si="24"/>
        <v>0</v>
      </c>
    </row>
    <row r="318" spans="1:10" ht="33" customHeight="1">
      <c r="C318" s="27">
        <f t="shared" si="25"/>
        <v>169</v>
      </c>
      <c r="D318" s="27" t="s">
        <v>157</v>
      </c>
      <c r="E318" s="317" t="s">
        <v>673</v>
      </c>
      <c r="F318" s="28" t="s">
        <v>675</v>
      </c>
      <c r="G318" s="28" t="s">
        <v>60</v>
      </c>
      <c r="H318" s="1662">
        <v>875.43910999999991</v>
      </c>
      <c r="I318" s="318"/>
      <c r="J318" s="29">
        <f t="shared" si="24"/>
        <v>0</v>
      </c>
    </row>
    <row r="319" spans="1:10" ht="33" customHeight="1">
      <c r="C319" s="27">
        <f t="shared" si="25"/>
        <v>170</v>
      </c>
      <c r="D319" s="27" t="s">
        <v>157</v>
      </c>
      <c r="E319" s="317" t="s">
        <v>674</v>
      </c>
      <c r="F319" s="28" t="s">
        <v>678</v>
      </c>
      <c r="G319" s="28" t="s">
        <v>60</v>
      </c>
      <c r="H319" s="1662">
        <v>374.05055249999998</v>
      </c>
      <c r="I319" s="318"/>
      <c r="J319" s="29">
        <f t="shared" si="24"/>
        <v>0</v>
      </c>
    </row>
    <row r="320" spans="1:10" ht="33" customHeight="1">
      <c r="C320" s="27">
        <f t="shared" si="25"/>
        <v>171</v>
      </c>
      <c r="D320" s="27" t="s">
        <v>157</v>
      </c>
      <c r="E320" s="317" t="s">
        <v>676</v>
      </c>
      <c r="F320" s="28" t="s">
        <v>679</v>
      </c>
      <c r="G320" s="28" t="s">
        <v>60</v>
      </c>
      <c r="H320" s="1662">
        <v>348.18894999999998</v>
      </c>
      <c r="I320" s="318"/>
      <c r="J320" s="29">
        <f t="shared" si="24"/>
        <v>0</v>
      </c>
    </row>
    <row r="321" spans="3:10" ht="33" customHeight="1">
      <c r="C321" s="27">
        <f t="shared" si="25"/>
        <v>172</v>
      </c>
      <c r="D321" s="27" t="s">
        <v>157</v>
      </c>
      <c r="E321" s="317" t="s">
        <v>677</v>
      </c>
      <c r="F321" s="28" t="s">
        <v>680</v>
      </c>
      <c r="G321" s="28" t="s">
        <v>60</v>
      </c>
      <c r="H321" s="1662">
        <v>87.358944999999991</v>
      </c>
      <c r="I321" s="318"/>
      <c r="J321" s="29">
        <f t="shared" si="24"/>
        <v>0</v>
      </c>
    </row>
    <row r="322" spans="3:10" ht="33" customHeight="1">
      <c r="C322" s="27">
        <f t="shared" si="25"/>
        <v>173</v>
      </c>
      <c r="D322" s="27" t="s">
        <v>157</v>
      </c>
      <c r="E322" s="317" t="s">
        <v>688</v>
      </c>
      <c r="F322" s="28" t="s">
        <v>689</v>
      </c>
      <c r="G322" s="28" t="s">
        <v>60</v>
      </c>
      <c r="H322" s="1662">
        <v>157.37681000000003</v>
      </c>
      <c r="I322" s="318"/>
      <c r="J322" s="29">
        <f t="shared" si="24"/>
        <v>0</v>
      </c>
    </row>
    <row r="323" spans="3:10" ht="33" customHeight="1">
      <c r="C323" s="27">
        <f t="shared" si="25"/>
        <v>174</v>
      </c>
      <c r="D323" s="27" t="s">
        <v>157</v>
      </c>
      <c r="E323" s="317" t="s">
        <v>696</v>
      </c>
      <c r="F323" s="28" t="s">
        <v>724</v>
      </c>
      <c r="G323" s="28" t="s">
        <v>60</v>
      </c>
      <c r="H323" s="1662">
        <v>5.8278262499999993</v>
      </c>
      <c r="I323" s="318"/>
      <c r="J323" s="29">
        <f t="shared" si="24"/>
        <v>0</v>
      </c>
    </row>
    <row r="324" spans="3:10" ht="33" customHeight="1">
      <c r="C324" s="27">
        <f t="shared" si="25"/>
        <v>175</v>
      </c>
      <c r="D324" s="27" t="s">
        <v>157</v>
      </c>
      <c r="E324" s="317" t="s">
        <v>723</v>
      </c>
      <c r="F324" s="28" t="s">
        <v>725</v>
      </c>
      <c r="G324" s="28" t="s">
        <v>60</v>
      </c>
      <c r="H324" s="1662">
        <v>8.4371187499999998</v>
      </c>
      <c r="I324" s="318"/>
      <c r="J324" s="29">
        <f t="shared" si="24"/>
        <v>0</v>
      </c>
    </row>
    <row r="325" spans="3:10" ht="25.5" customHeight="1">
      <c r="C325" s="24">
        <f t="shared" si="25"/>
        <v>176</v>
      </c>
      <c r="D325" s="24" t="s">
        <v>368</v>
      </c>
      <c r="E325" s="25" t="s">
        <v>665</v>
      </c>
      <c r="F325" s="25" t="s">
        <v>664</v>
      </c>
      <c r="G325" s="25" t="s">
        <v>60</v>
      </c>
      <c r="H325" s="291">
        <v>761.25139999999999</v>
      </c>
      <c r="I325" s="292"/>
      <c r="J325" s="26">
        <f t="shared" si="24"/>
        <v>0</v>
      </c>
    </row>
    <row r="326" spans="3:10" ht="27.75" customHeight="1">
      <c r="C326" s="27">
        <f t="shared" ref="C326:C343" si="26">C325+1</f>
        <v>177</v>
      </c>
      <c r="D326" s="27" t="s">
        <v>157</v>
      </c>
      <c r="E326" s="317">
        <v>283720009100</v>
      </c>
      <c r="F326" s="28" t="s">
        <v>683</v>
      </c>
      <c r="G326" s="28" t="s">
        <v>60</v>
      </c>
      <c r="H326" s="1662">
        <v>1750.8782199999998</v>
      </c>
      <c r="I326" s="318"/>
      <c r="J326" s="29">
        <f t="shared" ref="J326:J343" si="27">ROUND(H326*I326,2)</f>
        <v>0</v>
      </c>
    </row>
    <row r="327" spans="3:10" ht="27.75" customHeight="1">
      <c r="C327" s="24">
        <f t="shared" si="26"/>
        <v>178</v>
      </c>
      <c r="D327" s="24" t="s">
        <v>368</v>
      </c>
      <c r="E327" s="319" t="s">
        <v>707</v>
      </c>
      <c r="F327" s="25" t="s">
        <v>706</v>
      </c>
      <c r="G327" s="25" t="s">
        <v>60</v>
      </c>
      <c r="H327" s="291">
        <v>207.5145</v>
      </c>
      <c r="I327" s="292"/>
      <c r="J327" s="26">
        <f t="shared" si="27"/>
        <v>0</v>
      </c>
    </row>
    <row r="328" spans="3:10" ht="27.75" customHeight="1">
      <c r="C328" s="27">
        <f t="shared" si="26"/>
        <v>179</v>
      </c>
      <c r="D328" s="27" t="s">
        <v>157</v>
      </c>
      <c r="E328" s="317" t="s">
        <v>708</v>
      </c>
      <c r="F328" s="28" t="s">
        <v>710</v>
      </c>
      <c r="G328" s="28"/>
      <c r="H328" s="1662">
        <v>180.86728499999998</v>
      </c>
      <c r="I328" s="318"/>
      <c r="J328" s="29">
        <f t="shared" si="27"/>
        <v>0</v>
      </c>
    </row>
    <row r="329" spans="3:10" ht="27.75" customHeight="1">
      <c r="C329" s="27">
        <f t="shared" si="26"/>
        <v>180</v>
      </c>
      <c r="D329" s="27" t="s">
        <v>157</v>
      </c>
      <c r="E329" s="317" t="s">
        <v>709</v>
      </c>
      <c r="F329" s="28" t="s">
        <v>717</v>
      </c>
      <c r="G329" s="28"/>
      <c r="H329" s="1662">
        <v>57.774390000000004</v>
      </c>
      <c r="I329" s="318"/>
      <c r="J329" s="29">
        <f t="shared" si="27"/>
        <v>0</v>
      </c>
    </row>
    <row r="330" spans="3:10" ht="27.75" customHeight="1">
      <c r="C330" s="24">
        <f t="shared" si="26"/>
        <v>181</v>
      </c>
      <c r="D330" s="24" t="s">
        <v>368</v>
      </c>
      <c r="E330" s="319" t="s">
        <v>699</v>
      </c>
      <c r="F330" s="25" t="s">
        <v>698</v>
      </c>
      <c r="G330" s="25"/>
      <c r="H330" s="291">
        <v>16.974</v>
      </c>
      <c r="I330" s="292"/>
      <c r="J330" s="26">
        <f t="shared" si="27"/>
        <v>0</v>
      </c>
    </row>
    <row r="331" spans="3:10" ht="27.75" customHeight="1">
      <c r="C331" s="27">
        <f t="shared" si="26"/>
        <v>182</v>
      </c>
      <c r="D331" s="27" t="s">
        <v>157</v>
      </c>
      <c r="E331" s="317" t="s">
        <v>661</v>
      </c>
      <c r="F331" s="28" t="s">
        <v>734</v>
      </c>
      <c r="G331" s="28" t="s">
        <v>60</v>
      </c>
      <c r="H331" s="1662">
        <v>19.520099999999999</v>
      </c>
      <c r="I331" s="318"/>
      <c r="J331" s="29">
        <f t="shared" si="27"/>
        <v>0</v>
      </c>
    </row>
    <row r="332" spans="3:10" ht="27.75" customHeight="1">
      <c r="C332" s="24">
        <f t="shared" si="26"/>
        <v>183</v>
      </c>
      <c r="D332" s="24" t="s">
        <v>368</v>
      </c>
      <c r="E332" s="319" t="s">
        <v>701</v>
      </c>
      <c r="F332" s="25" t="s">
        <v>700</v>
      </c>
      <c r="G332" s="25" t="s">
        <v>60</v>
      </c>
      <c r="H332" s="291">
        <v>21.494250000000001</v>
      </c>
      <c r="I332" s="292"/>
      <c r="J332" s="26">
        <f t="shared" si="27"/>
        <v>0</v>
      </c>
    </row>
    <row r="333" spans="3:10" ht="27.75" customHeight="1">
      <c r="C333" s="27">
        <f t="shared" si="26"/>
        <v>184</v>
      </c>
      <c r="D333" s="27" t="s">
        <v>157</v>
      </c>
      <c r="E333" s="317" t="s">
        <v>661</v>
      </c>
      <c r="F333" s="28" t="s">
        <v>697</v>
      </c>
      <c r="G333" s="28" t="s">
        <v>60</v>
      </c>
      <c r="H333" s="1662">
        <v>24.718387499999999</v>
      </c>
      <c r="I333" s="318"/>
      <c r="J333" s="29">
        <f t="shared" si="27"/>
        <v>0</v>
      </c>
    </row>
    <row r="334" spans="3:10" ht="24.75" customHeight="1">
      <c r="C334" s="24">
        <f t="shared" si="26"/>
        <v>185</v>
      </c>
      <c r="D334" s="24" t="s">
        <v>368</v>
      </c>
      <c r="E334" s="25" t="s">
        <v>657</v>
      </c>
      <c r="F334" s="25" t="s">
        <v>656</v>
      </c>
      <c r="G334" s="25" t="s">
        <v>60</v>
      </c>
      <c r="H334" s="291">
        <v>3606.6179999999995</v>
      </c>
      <c r="I334" s="292"/>
      <c r="J334" s="26">
        <f t="shared" si="27"/>
        <v>0</v>
      </c>
    </row>
    <row r="335" spans="3:10" ht="25.9" customHeight="1">
      <c r="C335" s="24">
        <f t="shared" si="26"/>
        <v>186</v>
      </c>
      <c r="D335" s="24" t="s">
        <v>368</v>
      </c>
      <c r="E335" s="25" t="s">
        <v>736</v>
      </c>
      <c r="F335" s="25" t="s">
        <v>735</v>
      </c>
      <c r="G335" s="25" t="s">
        <v>60</v>
      </c>
      <c r="H335" s="291">
        <v>21.494250000000001</v>
      </c>
      <c r="I335" s="292"/>
      <c r="J335" s="26">
        <f t="shared" si="27"/>
        <v>0</v>
      </c>
    </row>
    <row r="336" spans="3:10" ht="27.75" customHeight="1">
      <c r="C336" s="27">
        <f t="shared" si="26"/>
        <v>187</v>
      </c>
      <c r="D336" s="27" t="s">
        <v>157</v>
      </c>
      <c r="E336" s="317" t="s">
        <v>661</v>
      </c>
      <c r="F336" s="28" t="s">
        <v>686</v>
      </c>
      <c r="G336" s="28" t="s">
        <v>60</v>
      </c>
      <c r="H336" s="1662">
        <v>4172.3290874999993</v>
      </c>
      <c r="I336" s="318"/>
      <c r="J336" s="29">
        <f t="shared" si="27"/>
        <v>0</v>
      </c>
    </row>
    <row r="337" spans="3:10" ht="33" customHeight="1">
      <c r="C337" s="27">
        <f t="shared" si="26"/>
        <v>188</v>
      </c>
      <c r="D337" s="27" t="s">
        <v>157</v>
      </c>
      <c r="E337" s="317" t="s">
        <v>660</v>
      </c>
      <c r="F337" s="28" t="s">
        <v>687</v>
      </c>
      <c r="G337" s="28" t="s">
        <v>60</v>
      </c>
      <c r="H337" s="1662">
        <v>4172.3290874999993</v>
      </c>
      <c r="I337" s="318"/>
      <c r="J337" s="29">
        <f t="shared" si="27"/>
        <v>0</v>
      </c>
    </row>
    <row r="338" spans="3:10" ht="19.149999999999999" customHeight="1">
      <c r="C338" s="24">
        <f t="shared" si="26"/>
        <v>189</v>
      </c>
      <c r="D338" s="24" t="s">
        <v>368</v>
      </c>
      <c r="E338" s="25" t="s">
        <v>753</v>
      </c>
      <c r="F338" s="25" t="s">
        <v>754</v>
      </c>
      <c r="G338" s="25" t="s">
        <v>60</v>
      </c>
      <c r="H338" s="291">
        <v>141.9915</v>
      </c>
      <c r="I338" s="292"/>
      <c r="J338" s="26">
        <f t="shared" si="27"/>
        <v>0</v>
      </c>
    </row>
    <row r="339" spans="3:10" ht="23.5" customHeight="1">
      <c r="C339" s="27">
        <f t="shared" si="26"/>
        <v>190</v>
      </c>
      <c r="D339" s="27" t="s">
        <v>157</v>
      </c>
      <c r="E339" s="28" t="s">
        <v>752</v>
      </c>
      <c r="F339" s="316" t="s">
        <v>755</v>
      </c>
      <c r="G339" s="28" t="s">
        <v>60</v>
      </c>
      <c r="H339" s="1662">
        <v>149.09107500000002</v>
      </c>
      <c r="I339" s="318"/>
      <c r="J339" s="29">
        <f t="shared" si="27"/>
        <v>0</v>
      </c>
    </row>
    <row r="340" spans="3:10" ht="22.15" customHeight="1">
      <c r="C340" s="24">
        <f t="shared" si="26"/>
        <v>191</v>
      </c>
      <c r="D340" s="24" t="s">
        <v>368</v>
      </c>
      <c r="E340" s="25" t="s">
        <v>751</v>
      </c>
      <c r="F340" s="25" t="s">
        <v>742</v>
      </c>
      <c r="G340" s="25" t="s">
        <v>60</v>
      </c>
      <c r="H340" s="291">
        <v>303.99479999999994</v>
      </c>
      <c r="I340" s="292"/>
      <c r="J340" s="26">
        <f t="shared" si="27"/>
        <v>0</v>
      </c>
    </row>
    <row r="341" spans="3:10" ht="23.5" customHeight="1">
      <c r="C341" s="27">
        <f t="shared" si="26"/>
        <v>192</v>
      </c>
      <c r="D341" s="27" t="s">
        <v>157</v>
      </c>
      <c r="E341" s="28" t="s">
        <v>741</v>
      </c>
      <c r="F341" s="316" t="s">
        <v>743</v>
      </c>
      <c r="G341" s="28" t="s">
        <v>60</v>
      </c>
      <c r="H341" s="1662">
        <v>319.19453999999996</v>
      </c>
      <c r="I341" s="318"/>
      <c r="J341" s="29">
        <f t="shared" si="27"/>
        <v>0</v>
      </c>
    </row>
    <row r="342" spans="3:10" ht="18" customHeight="1">
      <c r="C342" s="135">
        <f t="shared" si="26"/>
        <v>193</v>
      </c>
      <c r="D342" s="135" t="s">
        <v>368</v>
      </c>
      <c r="E342" s="136" t="s">
        <v>927</v>
      </c>
      <c r="F342" s="136" t="s">
        <v>928</v>
      </c>
      <c r="G342" s="136" t="s">
        <v>60</v>
      </c>
      <c r="H342" s="141">
        <v>147.33000000000001</v>
      </c>
      <c r="I342" s="159"/>
      <c r="J342" s="150">
        <f t="shared" si="27"/>
        <v>0</v>
      </c>
    </row>
    <row r="343" spans="3:10" ht="23.5" customHeight="1">
      <c r="C343" s="135">
        <f t="shared" si="26"/>
        <v>194</v>
      </c>
      <c r="D343" s="24" t="s">
        <v>368</v>
      </c>
      <c r="E343" s="25" t="s">
        <v>759</v>
      </c>
      <c r="F343" s="1648" t="s">
        <v>758</v>
      </c>
      <c r="G343" s="25" t="s">
        <v>3</v>
      </c>
      <c r="H343" s="291"/>
      <c r="I343" s="292"/>
      <c r="J343" s="26">
        <f t="shared" si="27"/>
        <v>0</v>
      </c>
    </row>
    <row r="344" spans="3:10" ht="28.5" customHeight="1">
      <c r="C344" s="20"/>
      <c r="D344" s="145" t="s">
        <v>25</v>
      </c>
      <c r="E344" s="21">
        <v>762</v>
      </c>
      <c r="F344" s="21" t="s">
        <v>692</v>
      </c>
      <c r="G344" s="21"/>
      <c r="H344" s="286"/>
      <c r="I344" s="287"/>
      <c r="J344" s="23">
        <f>SUM(J345:J350)</f>
        <v>0</v>
      </c>
    </row>
    <row r="345" spans="3:10" ht="22.9" customHeight="1">
      <c r="C345" s="135">
        <f>C343+1</f>
        <v>195</v>
      </c>
      <c r="D345" s="135" t="s">
        <v>368</v>
      </c>
      <c r="E345" s="136" t="s">
        <v>729</v>
      </c>
      <c r="F345" s="136" t="s">
        <v>728</v>
      </c>
      <c r="G345" s="136" t="s">
        <v>60</v>
      </c>
      <c r="H345" s="141">
        <v>4.3343749999999996</v>
      </c>
      <c r="I345" s="159"/>
      <c r="J345" s="138">
        <f t="shared" ref="J345:J350" si="28">ROUND(H345*I345,2)</f>
        <v>0</v>
      </c>
    </row>
    <row r="346" spans="3:10" ht="32.5" customHeight="1">
      <c r="C346" s="135">
        <f>C345+1</f>
        <v>196</v>
      </c>
      <c r="D346" s="135" t="s">
        <v>368</v>
      </c>
      <c r="E346" s="136" t="s">
        <v>693</v>
      </c>
      <c r="F346" s="136" t="s">
        <v>704</v>
      </c>
      <c r="G346" s="136" t="s">
        <v>60</v>
      </c>
      <c r="H346" s="141">
        <v>157.27590000000001</v>
      </c>
      <c r="I346" s="159"/>
      <c r="J346" s="138">
        <f t="shared" si="28"/>
        <v>0</v>
      </c>
    </row>
    <row r="347" spans="3:10" ht="33.65" customHeight="1">
      <c r="C347" s="24">
        <f>C346+1</f>
        <v>197</v>
      </c>
      <c r="D347" s="135" t="s">
        <v>368</v>
      </c>
      <c r="E347" s="136" t="s">
        <v>705</v>
      </c>
      <c r="F347" s="136" t="s">
        <v>711</v>
      </c>
      <c r="G347" s="136" t="s">
        <v>60</v>
      </c>
      <c r="H347" s="141">
        <v>157.27590000000001</v>
      </c>
      <c r="I347" s="159"/>
      <c r="J347" s="138">
        <f t="shared" si="28"/>
        <v>0</v>
      </c>
    </row>
    <row r="348" spans="3:10" ht="37.9" customHeight="1">
      <c r="C348" s="24">
        <f>C347+1</f>
        <v>198</v>
      </c>
      <c r="D348" s="135" t="s">
        <v>368</v>
      </c>
      <c r="E348" s="136" t="s">
        <v>705</v>
      </c>
      <c r="F348" s="136" t="s">
        <v>712</v>
      </c>
      <c r="G348" s="136" t="s">
        <v>60</v>
      </c>
      <c r="H348" s="141">
        <v>32.340600000000002</v>
      </c>
      <c r="I348" s="159"/>
      <c r="J348" s="138">
        <f t="shared" si="28"/>
        <v>0</v>
      </c>
    </row>
    <row r="349" spans="3:10" ht="45" customHeight="1">
      <c r="C349" s="24">
        <f>C348+1</f>
        <v>199</v>
      </c>
      <c r="D349" s="135" t="s">
        <v>368</v>
      </c>
      <c r="E349" s="136" t="s">
        <v>705</v>
      </c>
      <c r="F349" s="136" t="s">
        <v>715</v>
      </c>
      <c r="G349" s="136" t="s">
        <v>60</v>
      </c>
      <c r="H349" s="141">
        <v>17.898</v>
      </c>
      <c r="I349" s="159"/>
      <c r="J349" s="138">
        <f t="shared" si="28"/>
        <v>0</v>
      </c>
    </row>
    <row r="350" spans="3:10" ht="21.65" customHeight="1">
      <c r="C350" s="24">
        <f>C349+1</f>
        <v>200</v>
      </c>
      <c r="D350" s="135" t="s">
        <v>368</v>
      </c>
      <c r="E350" s="136" t="s">
        <v>695</v>
      </c>
      <c r="F350" s="136" t="s">
        <v>694</v>
      </c>
      <c r="G350" s="25" t="s">
        <v>3</v>
      </c>
      <c r="H350" s="141"/>
      <c r="I350" s="159"/>
      <c r="J350" s="26">
        <f t="shared" si="28"/>
        <v>0</v>
      </c>
    </row>
    <row r="351" spans="3:10" ht="28.5" customHeight="1">
      <c r="C351" s="20"/>
      <c r="D351" s="145" t="s">
        <v>25</v>
      </c>
      <c r="E351" s="21" t="s">
        <v>143</v>
      </c>
      <c r="F351" s="21" t="s">
        <v>144</v>
      </c>
      <c r="G351" s="21"/>
      <c r="H351" s="286"/>
      <c r="I351" s="287"/>
      <c r="J351" s="23">
        <f>SUM(J352:J400)</f>
        <v>0</v>
      </c>
    </row>
    <row r="352" spans="3:10" ht="24" customHeight="1">
      <c r="C352" s="24">
        <f>C350+1</f>
        <v>201</v>
      </c>
      <c r="D352" s="24" t="s">
        <v>368</v>
      </c>
      <c r="E352" s="25" t="s">
        <v>6161</v>
      </c>
      <c r="F352" s="25" t="s">
        <v>6162</v>
      </c>
      <c r="G352" s="25" t="s">
        <v>60</v>
      </c>
      <c r="H352" s="291">
        <v>37.64</v>
      </c>
      <c r="I352" s="292"/>
      <c r="J352" s="26">
        <f t="shared" ref="J352:J383" si="29">ROUND(H352*I352,2)</f>
        <v>0</v>
      </c>
    </row>
    <row r="353" spans="3:10" ht="24" customHeight="1">
      <c r="C353" s="24">
        <f t="shared" ref="C353:C400" si="30">C352+1</f>
        <v>202</v>
      </c>
      <c r="D353" s="24" t="s">
        <v>368</v>
      </c>
      <c r="E353" s="25" t="s">
        <v>6163</v>
      </c>
      <c r="F353" s="25" t="s">
        <v>6164</v>
      </c>
      <c r="G353" s="25" t="s">
        <v>60</v>
      </c>
      <c r="H353" s="291">
        <v>79.069999999999993</v>
      </c>
      <c r="I353" s="292"/>
      <c r="J353" s="26">
        <f t="shared" si="29"/>
        <v>0</v>
      </c>
    </row>
    <row r="354" spans="3:10" ht="24" customHeight="1">
      <c r="C354" s="24">
        <f t="shared" si="30"/>
        <v>203</v>
      </c>
      <c r="D354" s="24" t="s">
        <v>368</v>
      </c>
      <c r="E354" s="25" t="s">
        <v>6165</v>
      </c>
      <c r="F354" s="25" t="s">
        <v>6169</v>
      </c>
      <c r="G354" s="25" t="s">
        <v>60</v>
      </c>
      <c r="H354" s="291">
        <v>5.08</v>
      </c>
      <c r="I354" s="292"/>
      <c r="J354" s="26">
        <f t="shared" si="29"/>
        <v>0</v>
      </c>
    </row>
    <row r="355" spans="3:10" ht="24" customHeight="1">
      <c r="C355" s="24">
        <f t="shared" si="30"/>
        <v>204</v>
      </c>
      <c r="D355" s="24" t="s">
        <v>368</v>
      </c>
      <c r="E355" s="25" t="s">
        <v>6166</v>
      </c>
      <c r="F355" s="25" t="s">
        <v>6170</v>
      </c>
      <c r="G355" s="25" t="s">
        <v>60</v>
      </c>
      <c r="H355" s="291">
        <v>10.98</v>
      </c>
      <c r="I355" s="292"/>
      <c r="J355" s="26">
        <f t="shared" si="29"/>
        <v>0</v>
      </c>
    </row>
    <row r="356" spans="3:10" ht="24" customHeight="1">
      <c r="C356" s="24">
        <f t="shared" si="30"/>
        <v>205</v>
      </c>
      <c r="D356" s="24" t="s">
        <v>368</v>
      </c>
      <c r="E356" s="25" t="s">
        <v>6167</v>
      </c>
      <c r="F356" s="25" t="s">
        <v>6168</v>
      </c>
      <c r="G356" s="25" t="s">
        <v>1085</v>
      </c>
      <c r="H356" s="291">
        <v>1</v>
      </c>
      <c r="I356" s="292"/>
      <c r="J356" s="26">
        <f t="shared" si="29"/>
        <v>0</v>
      </c>
    </row>
    <row r="357" spans="3:10" ht="24" customHeight="1">
      <c r="C357" s="24">
        <f t="shared" si="30"/>
        <v>206</v>
      </c>
      <c r="D357" s="24" t="s">
        <v>368</v>
      </c>
      <c r="E357" s="25" t="s">
        <v>6171</v>
      </c>
      <c r="F357" s="25" t="s">
        <v>6172</v>
      </c>
      <c r="G357" s="25" t="s">
        <v>60</v>
      </c>
      <c r="H357" s="291">
        <v>385.01000000000005</v>
      </c>
      <c r="I357" s="292"/>
      <c r="J357" s="26">
        <f t="shared" si="29"/>
        <v>0</v>
      </c>
    </row>
    <row r="358" spans="3:10" ht="24" customHeight="1">
      <c r="C358" s="24">
        <f t="shared" si="30"/>
        <v>207</v>
      </c>
      <c r="D358" s="24" t="s">
        <v>368</v>
      </c>
      <c r="E358" s="25" t="s">
        <v>6173</v>
      </c>
      <c r="F358" s="25" t="s">
        <v>6174</v>
      </c>
      <c r="G358" s="25" t="s">
        <v>60</v>
      </c>
      <c r="H358" s="291">
        <v>72.010000000000005</v>
      </c>
      <c r="I358" s="292"/>
      <c r="J358" s="26">
        <f t="shared" si="29"/>
        <v>0</v>
      </c>
    </row>
    <row r="359" spans="3:10" ht="33" customHeight="1">
      <c r="C359" s="24">
        <f t="shared" si="30"/>
        <v>208</v>
      </c>
      <c r="D359" s="24" t="s">
        <v>368</v>
      </c>
      <c r="E359" s="25" t="s">
        <v>6175</v>
      </c>
      <c r="F359" s="25" t="s">
        <v>6176</v>
      </c>
      <c r="G359" s="25" t="s">
        <v>60</v>
      </c>
      <c r="H359" s="291">
        <v>63.4</v>
      </c>
      <c r="I359" s="292"/>
      <c r="J359" s="26">
        <f t="shared" si="29"/>
        <v>0</v>
      </c>
    </row>
    <row r="360" spans="3:10" ht="26.5" customHeight="1">
      <c r="C360" s="24">
        <f t="shared" si="30"/>
        <v>209</v>
      </c>
      <c r="D360" s="24" t="s">
        <v>368</v>
      </c>
      <c r="E360" s="25" t="s">
        <v>6177</v>
      </c>
      <c r="F360" s="25" t="s">
        <v>6178</v>
      </c>
      <c r="G360" s="25" t="s">
        <v>60</v>
      </c>
      <c r="H360" s="291">
        <v>3.28</v>
      </c>
      <c r="I360" s="292"/>
      <c r="J360" s="26">
        <f t="shared" si="29"/>
        <v>0</v>
      </c>
    </row>
    <row r="361" spans="3:10" ht="24.65" customHeight="1">
      <c r="C361" s="24">
        <f t="shared" si="30"/>
        <v>210</v>
      </c>
      <c r="D361" s="24" t="s">
        <v>368</v>
      </c>
      <c r="E361" s="25" t="s">
        <v>6211</v>
      </c>
      <c r="F361" s="314" t="s">
        <v>6212</v>
      </c>
      <c r="G361" s="25" t="s">
        <v>60</v>
      </c>
      <c r="H361" s="291">
        <v>2.25</v>
      </c>
      <c r="I361" s="292"/>
      <c r="J361" s="26">
        <f t="shared" si="29"/>
        <v>0</v>
      </c>
    </row>
    <row r="362" spans="3:10" ht="24" customHeight="1">
      <c r="C362" s="24">
        <f t="shared" si="30"/>
        <v>211</v>
      </c>
      <c r="D362" s="24" t="s">
        <v>368</v>
      </c>
      <c r="E362" s="25" t="s">
        <v>6086</v>
      </c>
      <c r="F362" s="25" t="s">
        <v>6090</v>
      </c>
      <c r="G362" s="25" t="s">
        <v>60</v>
      </c>
      <c r="H362" s="291">
        <v>275.15000000000003</v>
      </c>
      <c r="I362" s="292"/>
      <c r="J362" s="26">
        <f t="shared" si="29"/>
        <v>0</v>
      </c>
    </row>
    <row r="363" spans="3:10" ht="26.5" customHeight="1">
      <c r="C363" s="24">
        <f t="shared" si="30"/>
        <v>212</v>
      </c>
      <c r="D363" s="24" t="s">
        <v>368</v>
      </c>
      <c r="E363" s="25" t="s">
        <v>6088</v>
      </c>
      <c r="F363" s="25" t="s">
        <v>6091</v>
      </c>
      <c r="G363" s="25" t="s">
        <v>60</v>
      </c>
      <c r="H363" s="291">
        <v>4.28925</v>
      </c>
      <c r="I363" s="292"/>
      <c r="J363" s="26">
        <f t="shared" si="29"/>
        <v>0</v>
      </c>
    </row>
    <row r="364" spans="3:10" ht="22.15" customHeight="1">
      <c r="C364" s="24">
        <f t="shared" si="30"/>
        <v>213</v>
      </c>
      <c r="D364" s="24" t="s">
        <v>368</v>
      </c>
      <c r="E364" s="25" t="s">
        <v>6087</v>
      </c>
      <c r="F364" s="25" t="s">
        <v>6089</v>
      </c>
      <c r="G364" s="25" t="s">
        <v>60</v>
      </c>
      <c r="H364" s="291">
        <v>117.226</v>
      </c>
      <c r="I364" s="292"/>
      <c r="J364" s="26">
        <f t="shared" si="29"/>
        <v>0</v>
      </c>
    </row>
    <row r="365" spans="3:10" ht="33" customHeight="1">
      <c r="C365" s="24">
        <f t="shared" si="30"/>
        <v>214</v>
      </c>
      <c r="D365" s="24" t="s">
        <v>368</v>
      </c>
      <c r="E365" s="25" t="s">
        <v>6092</v>
      </c>
      <c r="F365" s="25" t="s">
        <v>6093</v>
      </c>
      <c r="G365" s="25" t="s">
        <v>60</v>
      </c>
      <c r="H365" s="291">
        <v>37.021999999999991</v>
      </c>
      <c r="I365" s="292"/>
      <c r="J365" s="26">
        <f t="shared" si="29"/>
        <v>0</v>
      </c>
    </row>
    <row r="366" spans="3:10" ht="26.5" customHeight="1">
      <c r="C366" s="24">
        <f t="shared" si="30"/>
        <v>215</v>
      </c>
      <c r="D366" s="24" t="s">
        <v>368</v>
      </c>
      <c r="E366" s="25" t="s">
        <v>6094</v>
      </c>
      <c r="F366" s="25" t="s">
        <v>6095</v>
      </c>
      <c r="G366" s="25" t="s">
        <v>60</v>
      </c>
      <c r="H366" s="291">
        <v>150.465</v>
      </c>
      <c r="I366" s="292"/>
      <c r="J366" s="26">
        <f t="shared" si="29"/>
        <v>0</v>
      </c>
    </row>
    <row r="367" spans="3:10" ht="24" customHeight="1">
      <c r="C367" s="24">
        <f t="shared" si="30"/>
        <v>216</v>
      </c>
      <c r="D367" s="24" t="s">
        <v>368</v>
      </c>
      <c r="E367" s="25" t="s">
        <v>6096</v>
      </c>
      <c r="F367" s="25" t="s">
        <v>6097</v>
      </c>
      <c r="G367" s="25" t="s">
        <v>60</v>
      </c>
      <c r="H367" s="291">
        <v>7.1819999999999995</v>
      </c>
      <c r="I367" s="292"/>
      <c r="J367" s="26">
        <f t="shared" si="29"/>
        <v>0</v>
      </c>
    </row>
    <row r="368" spans="3:10" ht="24" customHeight="1">
      <c r="C368" s="24">
        <f t="shared" si="30"/>
        <v>217</v>
      </c>
      <c r="D368" s="24" t="s">
        <v>368</v>
      </c>
      <c r="E368" s="25" t="s">
        <v>6098</v>
      </c>
      <c r="F368" s="25" t="s">
        <v>6099</v>
      </c>
      <c r="G368" s="25" t="s">
        <v>60</v>
      </c>
      <c r="H368" s="291">
        <v>8.8597500000000018</v>
      </c>
      <c r="I368" s="292"/>
      <c r="J368" s="26">
        <f t="shared" si="29"/>
        <v>0</v>
      </c>
    </row>
    <row r="369" spans="3:10" ht="33" customHeight="1">
      <c r="C369" s="24">
        <f t="shared" si="30"/>
        <v>218</v>
      </c>
      <c r="D369" s="24" t="s">
        <v>368</v>
      </c>
      <c r="E369" s="25" t="s">
        <v>6102</v>
      </c>
      <c r="F369" s="25" t="s">
        <v>6103</v>
      </c>
      <c r="G369" s="25" t="s">
        <v>60</v>
      </c>
      <c r="H369" s="291">
        <v>21.822399999999998</v>
      </c>
      <c r="I369" s="292"/>
      <c r="J369" s="26">
        <f t="shared" si="29"/>
        <v>0</v>
      </c>
    </row>
    <row r="370" spans="3:10" ht="26.5" customHeight="1">
      <c r="C370" s="24">
        <f t="shared" si="30"/>
        <v>219</v>
      </c>
      <c r="D370" s="24" t="s">
        <v>368</v>
      </c>
      <c r="E370" s="25" t="s">
        <v>6101</v>
      </c>
      <c r="F370" s="25" t="s">
        <v>6105</v>
      </c>
      <c r="G370" s="25" t="s">
        <v>60</v>
      </c>
      <c r="H370" s="291">
        <v>96.621499999999997</v>
      </c>
      <c r="I370" s="292"/>
      <c r="J370" s="26">
        <f t="shared" si="29"/>
        <v>0</v>
      </c>
    </row>
    <row r="371" spans="3:10" ht="35.5" customHeight="1">
      <c r="C371" s="24">
        <f t="shared" si="30"/>
        <v>220</v>
      </c>
      <c r="D371" s="24" t="s">
        <v>368</v>
      </c>
      <c r="E371" s="25" t="s">
        <v>6100</v>
      </c>
      <c r="F371" s="25" t="s">
        <v>6104</v>
      </c>
      <c r="G371" s="25" t="s">
        <v>60</v>
      </c>
      <c r="H371" s="291">
        <v>49.13</v>
      </c>
      <c r="I371" s="292"/>
      <c r="J371" s="26">
        <f t="shared" si="29"/>
        <v>0</v>
      </c>
    </row>
    <row r="372" spans="3:10" ht="33.65" customHeight="1">
      <c r="C372" s="24">
        <f t="shared" si="30"/>
        <v>221</v>
      </c>
      <c r="D372" s="24" t="s">
        <v>368</v>
      </c>
      <c r="E372" s="25" t="s">
        <v>6106</v>
      </c>
      <c r="F372" s="25" t="s">
        <v>6107</v>
      </c>
      <c r="G372" s="25" t="s">
        <v>60</v>
      </c>
      <c r="H372" s="291">
        <v>19.6645</v>
      </c>
      <c r="I372" s="292"/>
      <c r="J372" s="26">
        <f t="shared" si="29"/>
        <v>0</v>
      </c>
    </row>
    <row r="373" spans="3:10" ht="34.15" customHeight="1">
      <c r="C373" s="24">
        <f t="shared" si="30"/>
        <v>222</v>
      </c>
      <c r="D373" s="24" t="s">
        <v>368</v>
      </c>
      <c r="E373" s="25" t="s">
        <v>6108</v>
      </c>
      <c r="F373" s="25" t="s">
        <v>6110</v>
      </c>
      <c r="G373" s="25" t="s">
        <v>60</v>
      </c>
      <c r="H373" s="291">
        <v>5.6099999999999994</v>
      </c>
      <c r="I373" s="292"/>
      <c r="J373" s="26">
        <f t="shared" si="29"/>
        <v>0</v>
      </c>
    </row>
    <row r="374" spans="3:10" ht="32.5" customHeight="1">
      <c r="C374" s="24">
        <f t="shared" si="30"/>
        <v>223</v>
      </c>
      <c r="D374" s="24" t="s">
        <v>368</v>
      </c>
      <c r="E374" s="25" t="s">
        <v>6109</v>
      </c>
      <c r="F374" s="25" t="s">
        <v>6111</v>
      </c>
      <c r="G374" s="25" t="s">
        <v>60</v>
      </c>
      <c r="H374" s="291">
        <v>7.59</v>
      </c>
      <c r="I374" s="292"/>
      <c r="J374" s="26">
        <f t="shared" si="29"/>
        <v>0</v>
      </c>
    </row>
    <row r="375" spans="3:10" ht="33" customHeight="1">
      <c r="C375" s="24">
        <f t="shared" si="30"/>
        <v>224</v>
      </c>
      <c r="D375" s="24" t="s">
        <v>368</v>
      </c>
      <c r="E375" s="25" t="s">
        <v>6112</v>
      </c>
      <c r="F375" s="25" t="s">
        <v>6210</v>
      </c>
      <c r="G375" s="25" t="s">
        <v>60</v>
      </c>
      <c r="H375" s="291">
        <v>285.83189999999996</v>
      </c>
      <c r="I375" s="292"/>
      <c r="J375" s="26">
        <f t="shared" si="29"/>
        <v>0</v>
      </c>
    </row>
    <row r="376" spans="3:10" ht="33" customHeight="1">
      <c r="C376" s="24">
        <f t="shared" si="30"/>
        <v>225</v>
      </c>
      <c r="D376" s="24" t="s">
        <v>368</v>
      </c>
      <c r="E376" s="25" t="s">
        <v>6113</v>
      </c>
      <c r="F376" s="25" t="s">
        <v>6114</v>
      </c>
      <c r="G376" s="25" t="s">
        <v>60</v>
      </c>
      <c r="H376" s="291">
        <v>8.6580000000000013</v>
      </c>
      <c r="I376" s="292"/>
      <c r="J376" s="26">
        <f t="shared" si="29"/>
        <v>0</v>
      </c>
    </row>
    <row r="377" spans="3:10" ht="34.15" customHeight="1">
      <c r="C377" s="24">
        <f t="shared" si="30"/>
        <v>226</v>
      </c>
      <c r="D377" s="24" t="s">
        <v>368</v>
      </c>
      <c r="E377" s="25" t="s">
        <v>6115</v>
      </c>
      <c r="F377" s="25" t="s">
        <v>6116</v>
      </c>
      <c r="G377" s="25" t="s">
        <v>60</v>
      </c>
      <c r="H377" s="291">
        <v>36.656850000000006</v>
      </c>
      <c r="I377" s="292"/>
      <c r="J377" s="26">
        <f t="shared" si="29"/>
        <v>0</v>
      </c>
    </row>
    <row r="378" spans="3:10" ht="27" customHeight="1">
      <c r="C378" s="24">
        <f t="shared" si="30"/>
        <v>227</v>
      </c>
      <c r="D378" s="24" t="s">
        <v>368</v>
      </c>
      <c r="E378" s="25" t="s">
        <v>6117</v>
      </c>
      <c r="F378" s="25" t="s">
        <v>6118</v>
      </c>
      <c r="G378" s="25" t="s">
        <v>60</v>
      </c>
      <c r="H378" s="291">
        <v>61.388249999999999</v>
      </c>
      <c r="I378" s="292"/>
      <c r="J378" s="26">
        <f t="shared" si="29"/>
        <v>0</v>
      </c>
    </row>
    <row r="379" spans="3:10" ht="36" customHeight="1">
      <c r="C379" s="24">
        <f t="shared" si="30"/>
        <v>228</v>
      </c>
      <c r="D379" s="24" t="s">
        <v>368</v>
      </c>
      <c r="E379" s="25" t="s">
        <v>6119</v>
      </c>
      <c r="F379" s="25" t="s">
        <v>6125</v>
      </c>
      <c r="G379" s="25" t="s">
        <v>60</v>
      </c>
      <c r="H379" s="291">
        <v>179.50675000000001</v>
      </c>
      <c r="I379" s="292"/>
      <c r="J379" s="26">
        <f t="shared" si="29"/>
        <v>0</v>
      </c>
    </row>
    <row r="380" spans="3:10" ht="24" customHeight="1">
      <c r="C380" s="24">
        <f t="shared" si="30"/>
        <v>229</v>
      </c>
      <c r="D380" s="24" t="s">
        <v>368</v>
      </c>
      <c r="E380" s="25" t="s">
        <v>6120</v>
      </c>
      <c r="F380" s="25" t="s">
        <v>6121</v>
      </c>
      <c r="G380" s="25" t="s">
        <v>60</v>
      </c>
      <c r="H380" s="291">
        <v>19.180500000000002</v>
      </c>
      <c r="I380" s="292"/>
      <c r="J380" s="26">
        <f t="shared" si="29"/>
        <v>0</v>
      </c>
    </row>
    <row r="381" spans="3:10" ht="25.9" customHeight="1">
      <c r="C381" s="24">
        <f t="shared" si="30"/>
        <v>230</v>
      </c>
      <c r="D381" s="24" t="s">
        <v>368</v>
      </c>
      <c r="E381" s="25" t="s">
        <v>6122</v>
      </c>
      <c r="F381" s="25" t="s">
        <v>6123</v>
      </c>
      <c r="G381" s="25" t="s">
        <v>60</v>
      </c>
      <c r="H381" s="291">
        <v>38.52825</v>
      </c>
      <c r="I381" s="292"/>
      <c r="J381" s="26">
        <f t="shared" si="29"/>
        <v>0</v>
      </c>
    </row>
    <row r="382" spans="3:10" ht="34.9" customHeight="1">
      <c r="C382" s="24">
        <f t="shared" si="30"/>
        <v>231</v>
      </c>
      <c r="D382" s="24" t="s">
        <v>368</v>
      </c>
      <c r="E382" s="25" t="s">
        <v>6124</v>
      </c>
      <c r="F382" s="25" t="s">
        <v>6126</v>
      </c>
      <c r="G382" s="25" t="s">
        <v>60</v>
      </c>
      <c r="H382" s="291">
        <v>8.9489999999999998</v>
      </c>
      <c r="I382" s="292"/>
      <c r="J382" s="26">
        <f t="shared" si="29"/>
        <v>0</v>
      </c>
    </row>
    <row r="383" spans="3:10" ht="25.9" customHeight="1">
      <c r="C383" s="24">
        <f t="shared" si="30"/>
        <v>232</v>
      </c>
      <c r="D383" s="24" t="s">
        <v>368</v>
      </c>
      <c r="E383" s="25" t="s">
        <v>6127</v>
      </c>
      <c r="F383" s="25" t="s">
        <v>6128</v>
      </c>
      <c r="G383" s="25" t="s">
        <v>60</v>
      </c>
      <c r="H383" s="291">
        <v>5.6950000000000003</v>
      </c>
      <c r="I383" s="292"/>
      <c r="J383" s="26">
        <f t="shared" si="29"/>
        <v>0</v>
      </c>
    </row>
    <row r="384" spans="3:10" ht="28.15" customHeight="1">
      <c r="C384" s="24">
        <f t="shared" si="30"/>
        <v>233</v>
      </c>
      <c r="D384" s="24" t="s">
        <v>368</v>
      </c>
      <c r="E384" s="25" t="s">
        <v>6129</v>
      </c>
      <c r="F384" s="25" t="s">
        <v>6130</v>
      </c>
      <c r="G384" s="25" t="s">
        <v>60</v>
      </c>
      <c r="H384" s="291">
        <v>22.959999999999997</v>
      </c>
      <c r="I384" s="292"/>
      <c r="J384" s="26">
        <f t="shared" ref="J384:J400" si="31">ROUND(H384*I384,2)</f>
        <v>0</v>
      </c>
    </row>
    <row r="385" spans="3:10" ht="26.5" customHeight="1">
      <c r="C385" s="24">
        <f t="shared" si="30"/>
        <v>234</v>
      </c>
      <c r="D385" s="24" t="s">
        <v>368</v>
      </c>
      <c r="E385" s="25" t="s">
        <v>6131</v>
      </c>
      <c r="F385" s="25" t="s">
        <v>6132</v>
      </c>
      <c r="G385" s="25" t="s">
        <v>1085</v>
      </c>
      <c r="H385" s="291">
        <v>1</v>
      </c>
      <c r="I385" s="292"/>
      <c r="J385" s="26">
        <f t="shared" si="31"/>
        <v>0</v>
      </c>
    </row>
    <row r="386" spans="3:10" ht="24" customHeight="1">
      <c r="C386" s="24">
        <f t="shared" si="30"/>
        <v>235</v>
      </c>
      <c r="D386" s="24" t="s">
        <v>368</v>
      </c>
      <c r="E386" s="25" t="s">
        <v>6133</v>
      </c>
      <c r="F386" s="25" t="s">
        <v>6134</v>
      </c>
      <c r="G386" s="25" t="s">
        <v>60</v>
      </c>
      <c r="H386" s="291">
        <v>10.74675</v>
      </c>
      <c r="I386" s="292"/>
      <c r="J386" s="26">
        <f t="shared" si="31"/>
        <v>0</v>
      </c>
    </row>
    <row r="387" spans="3:10" ht="36.65" customHeight="1">
      <c r="C387" s="24">
        <f t="shared" si="30"/>
        <v>236</v>
      </c>
      <c r="D387" s="24" t="s">
        <v>368</v>
      </c>
      <c r="E387" s="25" t="s">
        <v>6135</v>
      </c>
      <c r="F387" s="25" t="s">
        <v>6136</v>
      </c>
      <c r="G387" s="25" t="s">
        <v>60</v>
      </c>
      <c r="H387" s="291">
        <v>9.2225000000000001</v>
      </c>
      <c r="I387" s="292"/>
      <c r="J387" s="26">
        <f t="shared" si="31"/>
        <v>0</v>
      </c>
    </row>
    <row r="388" spans="3:10" ht="28.15" customHeight="1">
      <c r="C388" s="24">
        <f t="shared" si="30"/>
        <v>237</v>
      </c>
      <c r="D388" s="24" t="s">
        <v>368</v>
      </c>
      <c r="E388" s="25" t="s">
        <v>6137</v>
      </c>
      <c r="F388" s="25" t="s">
        <v>6138</v>
      </c>
      <c r="G388" s="25" t="s">
        <v>60</v>
      </c>
      <c r="H388" s="291">
        <v>12.35</v>
      </c>
      <c r="I388" s="292"/>
      <c r="J388" s="26">
        <f t="shared" si="31"/>
        <v>0</v>
      </c>
    </row>
    <row r="389" spans="3:10" ht="32.5" customHeight="1">
      <c r="C389" s="24">
        <f t="shared" si="30"/>
        <v>238</v>
      </c>
      <c r="D389" s="24" t="s">
        <v>368</v>
      </c>
      <c r="E389" s="25" t="s">
        <v>6139</v>
      </c>
      <c r="F389" s="25" t="s">
        <v>6142</v>
      </c>
      <c r="G389" s="25" t="s">
        <v>60</v>
      </c>
      <c r="H389" s="291">
        <v>14.103999999999999</v>
      </c>
      <c r="I389" s="292"/>
      <c r="J389" s="26">
        <f t="shared" si="31"/>
        <v>0</v>
      </c>
    </row>
    <row r="390" spans="3:10" ht="34.15" customHeight="1">
      <c r="C390" s="24">
        <f t="shared" si="30"/>
        <v>239</v>
      </c>
      <c r="D390" s="24" t="s">
        <v>368</v>
      </c>
      <c r="E390" s="25" t="s">
        <v>6140</v>
      </c>
      <c r="F390" s="25" t="s">
        <v>6141</v>
      </c>
      <c r="G390" s="25" t="s">
        <v>60</v>
      </c>
      <c r="H390" s="291">
        <v>22.959999999999997</v>
      </c>
      <c r="I390" s="292"/>
      <c r="J390" s="26">
        <f t="shared" si="31"/>
        <v>0</v>
      </c>
    </row>
    <row r="391" spans="3:10" ht="33" customHeight="1">
      <c r="C391" s="24">
        <f t="shared" si="30"/>
        <v>240</v>
      </c>
      <c r="D391" s="24" t="s">
        <v>368</v>
      </c>
      <c r="E391" s="25" t="s">
        <v>6143</v>
      </c>
      <c r="F391" s="25" t="s">
        <v>6144</v>
      </c>
      <c r="G391" s="25" t="s">
        <v>60</v>
      </c>
      <c r="H391" s="291">
        <v>3.363</v>
      </c>
      <c r="I391" s="292"/>
      <c r="J391" s="26">
        <f t="shared" si="31"/>
        <v>0</v>
      </c>
    </row>
    <row r="392" spans="3:10" ht="26.5" customHeight="1">
      <c r="C392" s="24">
        <f t="shared" si="30"/>
        <v>241</v>
      </c>
      <c r="D392" s="24" t="s">
        <v>368</v>
      </c>
      <c r="E392" s="25" t="s">
        <v>6145</v>
      </c>
      <c r="F392" s="25" t="s">
        <v>6148</v>
      </c>
      <c r="G392" s="25" t="s">
        <v>60</v>
      </c>
      <c r="H392" s="291">
        <v>32.234999999999999</v>
      </c>
      <c r="I392" s="292"/>
      <c r="J392" s="26">
        <f t="shared" si="31"/>
        <v>0</v>
      </c>
    </row>
    <row r="393" spans="3:10" ht="25.15" customHeight="1">
      <c r="C393" s="24">
        <f t="shared" si="30"/>
        <v>242</v>
      </c>
      <c r="D393" s="24" t="s">
        <v>368</v>
      </c>
      <c r="E393" s="25" t="s">
        <v>6146</v>
      </c>
      <c r="F393" s="25" t="s">
        <v>6147</v>
      </c>
      <c r="G393" s="25" t="s">
        <v>60</v>
      </c>
      <c r="H393" s="291">
        <v>48.360000000000007</v>
      </c>
      <c r="I393" s="292"/>
      <c r="J393" s="26">
        <f t="shared" si="31"/>
        <v>0</v>
      </c>
    </row>
    <row r="394" spans="3:10" ht="33.65" customHeight="1">
      <c r="C394" s="24">
        <f t="shared" si="30"/>
        <v>243</v>
      </c>
      <c r="D394" s="24" t="s">
        <v>368</v>
      </c>
      <c r="E394" s="25" t="s">
        <v>6149</v>
      </c>
      <c r="F394" s="25" t="s">
        <v>6151</v>
      </c>
      <c r="G394" s="25" t="s">
        <v>60</v>
      </c>
      <c r="H394" s="291">
        <v>13.680000000000003</v>
      </c>
      <c r="I394" s="292"/>
      <c r="J394" s="26">
        <f t="shared" si="31"/>
        <v>0</v>
      </c>
    </row>
    <row r="395" spans="3:10" ht="35.5" customHeight="1">
      <c r="C395" s="24">
        <f t="shared" si="30"/>
        <v>244</v>
      </c>
      <c r="D395" s="24" t="s">
        <v>368</v>
      </c>
      <c r="E395" s="25" t="s">
        <v>6150</v>
      </c>
      <c r="F395" s="25" t="s">
        <v>6152</v>
      </c>
      <c r="G395" s="25" t="s">
        <v>60</v>
      </c>
      <c r="H395" s="291">
        <v>166.46999999999997</v>
      </c>
      <c r="I395" s="292"/>
      <c r="J395" s="26">
        <f t="shared" si="31"/>
        <v>0</v>
      </c>
    </row>
    <row r="396" spans="3:10" ht="33" customHeight="1">
      <c r="C396" s="24">
        <f t="shared" si="30"/>
        <v>245</v>
      </c>
      <c r="D396" s="24" t="s">
        <v>368</v>
      </c>
      <c r="E396" s="25" t="s">
        <v>6154</v>
      </c>
      <c r="F396" s="25" t="s">
        <v>6153</v>
      </c>
      <c r="G396" s="25" t="s">
        <v>60</v>
      </c>
      <c r="H396" s="291">
        <v>37.391999999999996</v>
      </c>
      <c r="I396" s="292"/>
      <c r="J396" s="26">
        <f t="shared" si="31"/>
        <v>0</v>
      </c>
    </row>
    <row r="397" spans="3:10" ht="27" customHeight="1">
      <c r="C397" s="24">
        <f t="shared" si="30"/>
        <v>246</v>
      </c>
      <c r="D397" s="24" t="s">
        <v>368</v>
      </c>
      <c r="E397" s="25" t="s">
        <v>6155</v>
      </c>
      <c r="F397" s="25" t="s">
        <v>6156</v>
      </c>
      <c r="G397" s="25" t="s">
        <v>1085</v>
      </c>
      <c r="H397" s="291">
        <v>1</v>
      </c>
      <c r="I397" s="292"/>
      <c r="J397" s="26">
        <f t="shared" si="31"/>
        <v>0</v>
      </c>
    </row>
    <row r="398" spans="3:10" ht="22.9" customHeight="1">
      <c r="C398" s="24">
        <f t="shared" si="30"/>
        <v>247</v>
      </c>
      <c r="D398" s="24" t="s">
        <v>368</v>
      </c>
      <c r="E398" s="25" t="s">
        <v>6157</v>
      </c>
      <c r="F398" s="25" t="s">
        <v>6158</v>
      </c>
      <c r="G398" s="25" t="s">
        <v>1085</v>
      </c>
      <c r="H398" s="291">
        <v>1</v>
      </c>
      <c r="I398" s="292"/>
      <c r="J398" s="26">
        <f t="shared" si="31"/>
        <v>0</v>
      </c>
    </row>
    <row r="399" spans="3:10" ht="27.65" customHeight="1">
      <c r="C399" s="24">
        <f t="shared" si="30"/>
        <v>248</v>
      </c>
      <c r="D399" s="24" t="s">
        <v>368</v>
      </c>
      <c r="E399" s="25" t="s">
        <v>6159</v>
      </c>
      <c r="F399" s="25" t="s">
        <v>6160</v>
      </c>
      <c r="G399" s="25" t="s">
        <v>60</v>
      </c>
      <c r="H399" s="291">
        <v>36.104000000000006</v>
      </c>
      <c r="I399" s="292"/>
      <c r="J399" s="26">
        <f t="shared" si="31"/>
        <v>0</v>
      </c>
    </row>
    <row r="400" spans="3:10" ht="26.65" customHeight="1">
      <c r="C400" s="24">
        <f t="shared" si="30"/>
        <v>249</v>
      </c>
      <c r="D400" s="24" t="s">
        <v>368</v>
      </c>
      <c r="E400" s="25" t="s">
        <v>1457</v>
      </c>
      <c r="F400" s="25" t="s">
        <v>1456</v>
      </c>
      <c r="G400" s="25" t="s">
        <v>3</v>
      </c>
      <c r="H400" s="291"/>
      <c r="I400" s="292"/>
      <c r="J400" s="26">
        <f t="shared" si="31"/>
        <v>0</v>
      </c>
    </row>
    <row r="401" spans="3:10" ht="24" customHeight="1">
      <c r="C401" s="20"/>
      <c r="D401" s="145" t="s">
        <v>25</v>
      </c>
      <c r="E401" s="21">
        <v>764</v>
      </c>
      <c r="F401" s="21" t="s">
        <v>823</v>
      </c>
      <c r="G401" s="21"/>
      <c r="H401" s="286"/>
      <c r="I401" s="287"/>
      <c r="J401" s="23">
        <f>SUM(J402:J430)</f>
        <v>0</v>
      </c>
    </row>
    <row r="402" spans="3:10" ht="53.5" customHeight="1">
      <c r="C402" s="24">
        <f>C400+1</f>
        <v>250</v>
      </c>
      <c r="D402" s="24" t="s">
        <v>368</v>
      </c>
      <c r="E402" s="25" t="s">
        <v>826</v>
      </c>
      <c r="F402" s="25" t="s">
        <v>871</v>
      </c>
      <c r="G402" s="25" t="s">
        <v>61</v>
      </c>
      <c r="H402" s="291">
        <v>460</v>
      </c>
      <c r="I402" s="292"/>
      <c r="J402" s="26">
        <f t="shared" ref="J402:J429" si="32">ROUND(H402*I402,2)</f>
        <v>0</v>
      </c>
    </row>
    <row r="403" spans="3:10" ht="54.65" customHeight="1">
      <c r="C403" s="24">
        <f>C402+1</f>
        <v>251</v>
      </c>
      <c r="D403" s="24" t="s">
        <v>368</v>
      </c>
      <c r="E403" s="25" t="s">
        <v>827</v>
      </c>
      <c r="F403" s="25" t="s">
        <v>872</v>
      </c>
      <c r="G403" s="25" t="s">
        <v>61</v>
      </c>
      <c r="H403" s="291">
        <v>47</v>
      </c>
      <c r="I403" s="292"/>
      <c r="J403" s="26">
        <f t="shared" si="32"/>
        <v>0</v>
      </c>
    </row>
    <row r="404" spans="3:10" ht="54" customHeight="1">
      <c r="C404" s="24">
        <f t="shared" ref="C404:C430" si="33">C403+1</f>
        <v>252</v>
      </c>
      <c r="D404" s="24" t="s">
        <v>368</v>
      </c>
      <c r="E404" s="25" t="s">
        <v>828</v>
      </c>
      <c r="F404" s="25" t="s">
        <v>873</v>
      </c>
      <c r="G404" s="25" t="s">
        <v>61</v>
      </c>
      <c r="H404" s="291">
        <v>4</v>
      </c>
      <c r="I404" s="292"/>
      <c r="J404" s="26">
        <f t="shared" si="32"/>
        <v>0</v>
      </c>
    </row>
    <row r="405" spans="3:10" ht="36" customHeight="1">
      <c r="C405" s="24">
        <f t="shared" si="33"/>
        <v>253</v>
      </c>
      <c r="D405" s="24" t="s">
        <v>368</v>
      </c>
      <c r="E405" s="25" t="s">
        <v>829</v>
      </c>
      <c r="F405" s="25" t="s">
        <v>852</v>
      </c>
      <c r="G405" s="25" t="s">
        <v>61</v>
      </c>
      <c r="H405" s="291">
        <v>3.8</v>
      </c>
      <c r="I405" s="292"/>
      <c r="J405" s="26">
        <f t="shared" si="32"/>
        <v>0</v>
      </c>
    </row>
    <row r="406" spans="3:10" ht="56.5" customHeight="1">
      <c r="C406" s="24">
        <f t="shared" si="33"/>
        <v>254</v>
      </c>
      <c r="D406" s="24" t="s">
        <v>368</v>
      </c>
      <c r="E406" s="25" t="s">
        <v>830</v>
      </c>
      <c r="F406" s="25" t="s">
        <v>853</v>
      </c>
      <c r="G406" s="25" t="s">
        <v>61</v>
      </c>
      <c r="H406" s="291">
        <v>4.4000000000000004</v>
      </c>
      <c r="I406" s="292"/>
      <c r="J406" s="26">
        <f t="shared" si="32"/>
        <v>0</v>
      </c>
    </row>
    <row r="407" spans="3:10" ht="54.65" customHeight="1">
      <c r="C407" s="24">
        <f t="shared" si="33"/>
        <v>255</v>
      </c>
      <c r="D407" s="24" t="s">
        <v>368</v>
      </c>
      <c r="E407" s="25" t="s">
        <v>831</v>
      </c>
      <c r="F407" s="25" t="s">
        <v>854</v>
      </c>
      <c r="G407" s="25" t="s">
        <v>61</v>
      </c>
      <c r="H407" s="291">
        <v>5.3</v>
      </c>
      <c r="I407" s="292"/>
      <c r="J407" s="26">
        <f t="shared" si="32"/>
        <v>0</v>
      </c>
    </row>
    <row r="408" spans="3:10" ht="64.900000000000006" customHeight="1">
      <c r="C408" s="24">
        <f t="shared" si="33"/>
        <v>256</v>
      </c>
      <c r="D408" s="24" t="s">
        <v>368</v>
      </c>
      <c r="E408" s="25" t="s">
        <v>832</v>
      </c>
      <c r="F408" s="25" t="s">
        <v>855</v>
      </c>
      <c r="G408" s="25" t="s">
        <v>61</v>
      </c>
      <c r="H408" s="291">
        <v>46</v>
      </c>
      <c r="I408" s="292"/>
      <c r="J408" s="26">
        <f t="shared" si="32"/>
        <v>0</v>
      </c>
    </row>
    <row r="409" spans="3:10" ht="51.65" customHeight="1">
      <c r="C409" s="24">
        <f t="shared" si="33"/>
        <v>257</v>
      </c>
      <c r="D409" s="24" t="s">
        <v>368</v>
      </c>
      <c r="E409" s="25" t="s">
        <v>833</v>
      </c>
      <c r="F409" s="25" t="s">
        <v>856</v>
      </c>
      <c r="G409" s="25" t="s">
        <v>61</v>
      </c>
      <c r="H409" s="291">
        <v>62</v>
      </c>
      <c r="I409" s="292"/>
      <c r="J409" s="26">
        <f t="shared" si="32"/>
        <v>0</v>
      </c>
    </row>
    <row r="410" spans="3:10" ht="53.5" customHeight="1">
      <c r="C410" s="24">
        <f t="shared" si="33"/>
        <v>258</v>
      </c>
      <c r="D410" s="24" t="s">
        <v>368</v>
      </c>
      <c r="E410" s="25" t="s">
        <v>834</v>
      </c>
      <c r="F410" s="25" t="s">
        <v>861</v>
      </c>
      <c r="G410" s="25" t="s">
        <v>61</v>
      </c>
      <c r="H410" s="291">
        <v>24</v>
      </c>
      <c r="I410" s="292"/>
      <c r="J410" s="26">
        <f t="shared" si="32"/>
        <v>0</v>
      </c>
    </row>
    <row r="411" spans="3:10" ht="43.9" customHeight="1">
      <c r="C411" s="24">
        <f t="shared" si="33"/>
        <v>259</v>
      </c>
      <c r="D411" s="24" t="s">
        <v>368</v>
      </c>
      <c r="E411" s="25" t="s">
        <v>835</v>
      </c>
      <c r="F411" s="25" t="s">
        <v>857</v>
      </c>
      <c r="G411" s="25" t="s">
        <v>61</v>
      </c>
      <c r="H411" s="291">
        <v>550</v>
      </c>
      <c r="I411" s="292"/>
      <c r="J411" s="26">
        <f t="shared" si="32"/>
        <v>0</v>
      </c>
    </row>
    <row r="412" spans="3:10" ht="45.65" customHeight="1">
      <c r="C412" s="24">
        <f t="shared" si="33"/>
        <v>260</v>
      </c>
      <c r="D412" s="24" t="s">
        <v>368</v>
      </c>
      <c r="E412" s="25" t="s">
        <v>836</v>
      </c>
      <c r="F412" s="25" t="s">
        <v>862</v>
      </c>
      <c r="G412" s="25" t="s">
        <v>61</v>
      </c>
      <c r="H412" s="291">
        <v>86</v>
      </c>
      <c r="I412" s="292"/>
      <c r="J412" s="26">
        <f t="shared" si="32"/>
        <v>0</v>
      </c>
    </row>
    <row r="413" spans="3:10" ht="48.65" customHeight="1">
      <c r="C413" s="24">
        <f t="shared" si="33"/>
        <v>261</v>
      </c>
      <c r="D413" s="24" t="s">
        <v>368</v>
      </c>
      <c r="E413" s="25" t="s">
        <v>837</v>
      </c>
      <c r="F413" s="25" t="s">
        <v>863</v>
      </c>
      <c r="G413" s="25" t="s">
        <v>61</v>
      </c>
      <c r="H413" s="291">
        <v>45</v>
      </c>
      <c r="I413" s="292"/>
      <c r="J413" s="26">
        <f t="shared" si="32"/>
        <v>0</v>
      </c>
    </row>
    <row r="414" spans="3:10" ht="45" customHeight="1">
      <c r="C414" s="24">
        <f t="shared" si="33"/>
        <v>262</v>
      </c>
      <c r="D414" s="24" t="s">
        <v>368</v>
      </c>
      <c r="E414" s="25" t="s">
        <v>838</v>
      </c>
      <c r="F414" s="25" t="s">
        <v>864</v>
      </c>
      <c r="G414" s="25" t="s">
        <v>61</v>
      </c>
      <c r="H414" s="291">
        <v>16</v>
      </c>
      <c r="I414" s="292"/>
      <c r="J414" s="26">
        <f t="shared" si="32"/>
        <v>0</v>
      </c>
    </row>
    <row r="415" spans="3:10" ht="45" customHeight="1">
      <c r="C415" s="24">
        <f t="shared" si="33"/>
        <v>263</v>
      </c>
      <c r="D415" s="24" t="s">
        <v>368</v>
      </c>
      <c r="E415" s="25" t="s">
        <v>839</v>
      </c>
      <c r="F415" s="25" t="s">
        <v>865</v>
      </c>
      <c r="G415" s="25" t="s">
        <v>61</v>
      </c>
      <c r="H415" s="291">
        <v>19.7</v>
      </c>
      <c r="I415" s="292"/>
      <c r="J415" s="26">
        <f t="shared" si="32"/>
        <v>0</v>
      </c>
    </row>
    <row r="416" spans="3:10" ht="45.65" customHeight="1">
      <c r="C416" s="24">
        <f t="shared" si="33"/>
        <v>264</v>
      </c>
      <c r="D416" s="24" t="s">
        <v>368</v>
      </c>
      <c r="E416" s="25" t="s">
        <v>840</v>
      </c>
      <c r="F416" s="25" t="s">
        <v>866</v>
      </c>
      <c r="G416" s="25" t="s">
        <v>61</v>
      </c>
      <c r="H416" s="291">
        <v>80</v>
      </c>
      <c r="I416" s="292"/>
      <c r="J416" s="26">
        <f t="shared" si="32"/>
        <v>0</v>
      </c>
    </row>
    <row r="417" spans="3:10" ht="43.9" customHeight="1">
      <c r="C417" s="24">
        <f t="shared" si="33"/>
        <v>265</v>
      </c>
      <c r="D417" s="24" t="s">
        <v>368</v>
      </c>
      <c r="E417" s="25" t="s">
        <v>841</v>
      </c>
      <c r="F417" s="25" t="s">
        <v>867</v>
      </c>
      <c r="G417" s="25" t="s">
        <v>61</v>
      </c>
      <c r="H417" s="291">
        <v>101</v>
      </c>
      <c r="I417" s="292"/>
      <c r="J417" s="26">
        <f t="shared" si="32"/>
        <v>0</v>
      </c>
    </row>
    <row r="418" spans="3:10" ht="44.5" customHeight="1">
      <c r="C418" s="24">
        <f t="shared" si="33"/>
        <v>266</v>
      </c>
      <c r="D418" s="24" t="s">
        <v>368</v>
      </c>
      <c r="E418" s="25" t="s">
        <v>842</v>
      </c>
      <c r="F418" s="25" t="s">
        <v>868</v>
      </c>
      <c r="G418" s="25" t="s">
        <v>61</v>
      </c>
      <c r="H418" s="291">
        <v>145</v>
      </c>
      <c r="I418" s="292"/>
      <c r="J418" s="26">
        <f t="shared" si="32"/>
        <v>0</v>
      </c>
    </row>
    <row r="419" spans="3:10" ht="45.65" customHeight="1">
      <c r="C419" s="24">
        <f t="shared" si="33"/>
        <v>267</v>
      </c>
      <c r="D419" s="24" t="s">
        <v>368</v>
      </c>
      <c r="E419" s="25" t="s">
        <v>843</v>
      </c>
      <c r="F419" s="25" t="s">
        <v>869</v>
      </c>
      <c r="G419" s="25" t="s">
        <v>61</v>
      </c>
      <c r="H419" s="291">
        <v>167</v>
      </c>
      <c r="I419" s="292"/>
      <c r="J419" s="26">
        <f t="shared" si="32"/>
        <v>0</v>
      </c>
    </row>
    <row r="420" spans="3:10" ht="43.15" customHeight="1">
      <c r="C420" s="24">
        <f t="shared" si="33"/>
        <v>268</v>
      </c>
      <c r="D420" s="24" t="s">
        <v>368</v>
      </c>
      <c r="E420" s="25" t="s">
        <v>844</v>
      </c>
      <c r="F420" s="25" t="s">
        <v>870</v>
      </c>
      <c r="G420" s="25" t="s">
        <v>61</v>
      </c>
      <c r="H420" s="291">
        <v>455</v>
      </c>
      <c r="I420" s="292"/>
      <c r="J420" s="26">
        <f t="shared" si="32"/>
        <v>0</v>
      </c>
    </row>
    <row r="421" spans="3:10" ht="43.9" customHeight="1">
      <c r="C421" s="24">
        <f t="shared" si="33"/>
        <v>269</v>
      </c>
      <c r="D421" s="24" t="s">
        <v>368</v>
      </c>
      <c r="E421" s="25" t="s">
        <v>845</v>
      </c>
      <c r="F421" s="25" t="s">
        <v>874</v>
      </c>
      <c r="G421" s="25" t="s">
        <v>61</v>
      </c>
      <c r="H421" s="291">
        <v>33</v>
      </c>
      <c r="I421" s="292"/>
      <c r="J421" s="26">
        <f t="shared" si="32"/>
        <v>0</v>
      </c>
    </row>
    <row r="422" spans="3:10" ht="44.5" customHeight="1">
      <c r="C422" s="24">
        <f t="shared" si="33"/>
        <v>270</v>
      </c>
      <c r="D422" s="24" t="s">
        <v>368</v>
      </c>
      <c r="E422" s="25" t="s">
        <v>846</v>
      </c>
      <c r="F422" s="25" t="s">
        <v>875</v>
      </c>
      <c r="G422" s="25" t="s">
        <v>61</v>
      </c>
      <c r="H422" s="291">
        <v>4.7</v>
      </c>
      <c r="I422" s="292"/>
      <c r="J422" s="26">
        <f t="shared" si="32"/>
        <v>0</v>
      </c>
    </row>
    <row r="423" spans="3:10" ht="40.9" customHeight="1">
      <c r="C423" s="24">
        <f t="shared" si="33"/>
        <v>271</v>
      </c>
      <c r="D423" s="24" t="s">
        <v>368</v>
      </c>
      <c r="E423" s="25" t="s">
        <v>847</v>
      </c>
      <c r="F423" s="25" t="s">
        <v>876</v>
      </c>
      <c r="G423" s="25" t="s">
        <v>61</v>
      </c>
      <c r="H423" s="291">
        <v>40</v>
      </c>
      <c r="I423" s="292"/>
      <c r="J423" s="26">
        <f t="shared" si="32"/>
        <v>0</v>
      </c>
    </row>
    <row r="424" spans="3:10" ht="42.65" customHeight="1">
      <c r="C424" s="24">
        <f t="shared" si="33"/>
        <v>272</v>
      </c>
      <c r="D424" s="24" t="s">
        <v>368</v>
      </c>
      <c r="E424" s="25" t="s">
        <v>848</v>
      </c>
      <c r="F424" s="25" t="s">
        <v>877</v>
      </c>
      <c r="G424" s="25" t="s">
        <v>61</v>
      </c>
      <c r="H424" s="291">
        <v>196</v>
      </c>
      <c r="I424" s="292"/>
      <c r="J424" s="26">
        <f t="shared" si="32"/>
        <v>0</v>
      </c>
    </row>
    <row r="425" spans="3:10" ht="43.15" customHeight="1">
      <c r="C425" s="24">
        <f t="shared" si="33"/>
        <v>273</v>
      </c>
      <c r="D425" s="24" t="s">
        <v>368</v>
      </c>
      <c r="E425" s="25" t="s">
        <v>878</v>
      </c>
      <c r="F425" s="25" t="s">
        <v>880</v>
      </c>
      <c r="G425" s="25" t="s">
        <v>61</v>
      </c>
      <c r="H425" s="291">
        <v>76</v>
      </c>
      <c r="I425" s="292"/>
      <c r="J425" s="26">
        <f t="shared" si="32"/>
        <v>0</v>
      </c>
    </row>
    <row r="426" spans="3:10" ht="43.15" customHeight="1">
      <c r="C426" s="24">
        <f t="shared" si="33"/>
        <v>274</v>
      </c>
      <c r="D426" s="24" t="s">
        <v>368</v>
      </c>
      <c r="E426" s="25" t="s">
        <v>879</v>
      </c>
      <c r="F426" s="25" t="s">
        <v>881</v>
      </c>
      <c r="G426" s="25" t="s">
        <v>61</v>
      </c>
      <c r="H426" s="291">
        <v>45</v>
      </c>
      <c r="I426" s="292"/>
      <c r="J426" s="26">
        <f t="shared" si="32"/>
        <v>0</v>
      </c>
    </row>
    <row r="427" spans="3:10" ht="55.15" customHeight="1">
      <c r="C427" s="24">
        <f t="shared" si="33"/>
        <v>275</v>
      </c>
      <c r="D427" s="24" t="s">
        <v>368</v>
      </c>
      <c r="E427" s="25" t="s">
        <v>849</v>
      </c>
      <c r="F427" s="25" t="s">
        <v>882</v>
      </c>
      <c r="G427" s="25" t="s">
        <v>61</v>
      </c>
      <c r="H427" s="291">
        <v>41</v>
      </c>
      <c r="I427" s="292"/>
      <c r="J427" s="26">
        <f t="shared" si="32"/>
        <v>0</v>
      </c>
    </row>
    <row r="428" spans="3:10" ht="45" customHeight="1">
      <c r="C428" s="24">
        <f t="shared" si="33"/>
        <v>276</v>
      </c>
      <c r="D428" s="24" t="s">
        <v>368</v>
      </c>
      <c r="E428" s="25" t="s">
        <v>850</v>
      </c>
      <c r="F428" s="25" t="s">
        <v>883</v>
      </c>
      <c r="G428" s="25" t="s">
        <v>61</v>
      </c>
      <c r="H428" s="291">
        <v>16</v>
      </c>
      <c r="I428" s="292"/>
      <c r="J428" s="26">
        <f t="shared" si="32"/>
        <v>0</v>
      </c>
    </row>
    <row r="429" spans="3:10" ht="45.65" customHeight="1">
      <c r="C429" s="24">
        <f t="shared" si="33"/>
        <v>277</v>
      </c>
      <c r="D429" s="24" t="s">
        <v>368</v>
      </c>
      <c r="E429" s="25" t="s">
        <v>851</v>
      </c>
      <c r="F429" s="25" t="s">
        <v>884</v>
      </c>
      <c r="G429" s="25" t="s">
        <v>61</v>
      </c>
      <c r="H429" s="291">
        <v>38</v>
      </c>
      <c r="I429" s="292"/>
      <c r="J429" s="26">
        <f t="shared" si="32"/>
        <v>0</v>
      </c>
    </row>
    <row r="430" spans="3:10" ht="24" customHeight="1">
      <c r="C430" s="24">
        <f t="shared" si="33"/>
        <v>278</v>
      </c>
      <c r="D430" s="24" t="s">
        <v>368</v>
      </c>
      <c r="E430" s="25" t="s">
        <v>825</v>
      </c>
      <c r="F430" s="25" t="s">
        <v>824</v>
      </c>
      <c r="G430" s="25" t="s">
        <v>3</v>
      </c>
      <c r="H430" s="291"/>
      <c r="I430" s="292"/>
      <c r="J430" s="26">
        <f>ROUND(H430*I430,2)</f>
        <v>0</v>
      </c>
    </row>
    <row r="431" spans="3:10" ht="28.5" customHeight="1">
      <c r="C431" s="20"/>
      <c r="D431" s="145" t="s">
        <v>25</v>
      </c>
      <c r="E431" s="21" t="s">
        <v>145</v>
      </c>
      <c r="F431" s="21" t="s">
        <v>146</v>
      </c>
      <c r="G431" s="21"/>
      <c r="H431" s="286"/>
      <c r="I431" s="287"/>
      <c r="J431" s="23">
        <f>SUM(J432:J442)</f>
        <v>0</v>
      </c>
    </row>
    <row r="432" spans="3:10" ht="33" customHeight="1">
      <c r="C432" s="24">
        <f>C430+1</f>
        <v>279</v>
      </c>
      <c r="D432" s="135" t="s">
        <v>368</v>
      </c>
      <c r="E432" s="136" t="s">
        <v>1419</v>
      </c>
      <c r="F432" s="140" t="s">
        <v>1432</v>
      </c>
      <c r="G432" s="136" t="s">
        <v>62</v>
      </c>
      <c r="H432" s="141">
        <v>1</v>
      </c>
      <c r="I432" s="159"/>
      <c r="J432" s="138">
        <f t="shared" ref="J432:J439" si="34">ROUND(H432*I432,2)</f>
        <v>0</v>
      </c>
    </row>
    <row r="433" spans="3:14" ht="36" customHeight="1">
      <c r="C433" s="24">
        <f t="shared" ref="C433:C439" si="35">C432+1</f>
        <v>280</v>
      </c>
      <c r="D433" s="24" t="s">
        <v>368</v>
      </c>
      <c r="E433" s="136" t="s">
        <v>1420</v>
      </c>
      <c r="F433" s="136" t="s">
        <v>1431</v>
      </c>
      <c r="G433" s="25" t="s">
        <v>62</v>
      </c>
      <c r="H433" s="291">
        <v>3</v>
      </c>
      <c r="I433" s="292"/>
      <c r="J433" s="138">
        <f t="shared" si="34"/>
        <v>0</v>
      </c>
    </row>
    <row r="434" spans="3:14" ht="34.15" customHeight="1">
      <c r="C434" s="24">
        <f t="shared" si="35"/>
        <v>281</v>
      </c>
      <c r="D434" s="24" t="s">
        <v>368</v>
      </c>
      <c r="E434" s="136" t="s">
        <v>1433</v>
      </c>
      <c r="F434" s="136" t="s">
        <v>1435</v>
      </c>
      <c r="G434" s="25" t="s">
        <v>62</v>
      </c>
      <c r="H434" s="291">
        <v>11</v>
      </c>
      <c r="I434" s="292"/>
      <c r="J434" s="138">
        <f t="shared" si="34"/>
        <v>0</v>
      </c>
    </row>
    <row r="435" spans="3:14" ht="33.4" customHeight="1">
      <c r="C435" s="24">
        <f t="shared" si="35"/>
        <v>282</v>
      </c>
      <c r="D435" s="24" t="s">
        <v>368</v>
      </c>
      <c r="E435" s="136" t="s">
        <v>1434</v>
      </c>
      <c r="F435" s="136" t="s">
        <v>1436</v>
      </c>
      <c r="G435" s="25" t="s">
        <v>62</v>
      </c>
      <c r="H435" s="291">
        <v>1</v>
      </c>
      <c r="I435" s="292"/>
      <c r="J435" s="138">
        <f t="shared" si="34"/>
        <v>0</v>
      </c>
    </row>
    <row r="436" spans="3:14" ht="33.4" customHeight="1">
      <c r="C436" s="24">
        <f t="shared" si="35"/>
        <v>283</v>
      </c>
      <c r="D436" s="24" t="s">
        <v>368</v>
      </c>
      <c r="E436" s="136" t="s">
        <v>1437</v>
      </c>
      <c r="F436" s="136" t="s">
        <v>1439</v>
      </c>
      <c r="G436" s="25" t="s">
        <v>62</v>
      </c>
      <c r="H436" s="291">
        <v>3</v>
      </c>
      <c r="I436" s="292"/>
      <c r="J436" s="138">
        <f t="shared" si="34"/>
        <v>0</v>
      </c>
    </row>
    <row r="437" spans="3:14" ht="33.4" customHeight="1">
      <c r="C437" s="1727">
        <f t="shared" si="35"/>
        <v>284</v>
      </c>
      <c r="D437" s="1727" t="s">
        <v>368</v>
      </c>
      <c r="E437" s="1723" t="s">
        <v>1438</v>
      </c>
      <c r="F437" s="1723" t="s">
        <v>6221</v>
      </c>
      <c r="G437" s="1728" t="s">
        <v>62</v>
      </c>
      <c r="H437" s="1729">
        <v>1</v>
      </c>
      <c r="I437" s="1730"/>
      <c r="J437" s="1726">
        <f t="shared" si="34"/>
        <v>0</v>
      </c>
    </row>
    <row r="438" spans="3:14" ht="33" customHeight="1">
      <c r="C438" s="24">
        <f t="shared" si="35"/>
        <v>285</v>
      </c>
      <c r="D438" s="295" t="s">
        <v>368</v>
      </c>
      <c r="E438" s="401" t="s">
        <v>1440</v>
      </c>
      <c r="F438" s="1685" t="s">
        <v>1441</v>
      </c>
      <c r="G438" s="271" t="s">
        <v>62</v>
      </c>
      <c r="H438" s="1660">
        <v>10</v>
      </c>
      <c r="I438" s="1661"/>
      <c r="J438" s="403">
        <f t="shared" si="34"/>
        <v>0</v>
      </c>
    </row>
    <row r="439" spans="3:14" ht="83.65" customHeight="1">
      <c r="C439" s="24">
        <f t="shared" si="35"/>
        <v>286</v>
      </c>
      <c r="D439" s="135" t="s">
        <v>368</v>
      </c>
      <c r="E439" s="136" t="s">
        <v>1450</v>
      </c>
      <c r="F439" s="136" t="s">
        <v>1453</v>
      </c>
      <c r="G439" s="136" t="s">
        <v>60</v>
      </c>
      <c r="H439" s="141">
        <v>118.4444</v>
      </c>
      <c r="I439" s="159"/>
      <c r="J439" s="138">
        <f t="shared" si="34"/>
        <v>0</v>
      </c>
    </row>
    <row r="440" spans="3:14" ht="92.65" customHeight="1">
      <c r="C440" s="135">
        <f>C439+1</f>
        <v>287</v>
      </c>
      <c r="D440" s="135" t="s">
        <v>368</v>
      </c>
      <c r="E440" s="136" t="s">
        <v>1451</v>
      </c>
      <c r="F440" s="136" t="s">
        <v>1454</v>
      </c>
      <c r="G440" s="136" t="s">
        <v>60</v>
      </c>
      <c r="H440" s="141">
        <v>133.38040000000001</v>
      </c>
      <c r="I440" s="159"/>
      <c r="J440" s="138">
        <f>ROUND(H440*I440,2)</f>
        <v>0</v>
      </c>
    </row>
    <row r="441" spans="3:14" ht="96" customHeight="1">
      <c r="C441" s="135">
        <f>C440+1</f>
        <v>288</v>
      </c>
      <c r="D441" s="135" t="s">
        <v>368</v>
      </c>
      <c r="E441" s="136" t="s">
        <v>1452</v>
      </c>
      <c r="F441" s="136" t="s">
        <v>1455</v>
      </c>
      <c r="G441" s="136" t="s">
        <v>60</v>
      </c>
      <c r="H441" s="141">
        <v>146.69600000000003</v>
      </c>
      <c r="I441" s="159"/>
      <c r="J441" s="138">
        <f>ROUND(H441*I441,2)</f>
        <v>0</v>
      </c>
    </row>
    <row r="442" spans="3:14" ht="24" customHeight="1">
      <c r="C442" s="135">
        <f>C441+1</f>
        <v>289</v>
      </c>
      <c r="D442" s="135" t="s">
        <v>368</v>
      </c>
      <c r="E442" s="136" t="s">
        <v>1418</v>
      </c>
      <c r="F442" s="136" t="s">
        <v>1417</v>
      </c>
      <c r="G442" s="136" t="s">
        <v>3</v>
      </c>
      <c r="H442" s="141"/>
      <c r="I442" s="159"/>
      <c r="J442" s="138">
        <f>ROUND(H442*I442,2)</f>
        <v>0</v>
      </c>
    </row>
    <row r="443" spans="3:14" ht="28.5" customHeight="1">
      <c r="C443" s="20"/>
      <c r="D443" s="145" t="s">
        <v>25</v>
      </c>
      <c r="E443" s="21" t="s">
        <v>147</v>
      </c>
      <c r="F443" s="21" t="s">
        <v>148</v>
      </c>
      <c r="G443" s="21"/>
      <c r="H443" s="286"/>
      <c r="I443" s="287"/>
      <c r="J443" s="23">
        <f>SUM(J444:J593)</f>
        <v>0</v>
      </c>
    </row>
    <row r="444" spans="3:14" ht="55.9" customHeight="1">
      <c r="C444" s="24">
        <f>C442+1</f>
        <v>290</v>
      </c>
      <c r="D444" s="24" t="s">
        <v>368</v>
      </c>
      <c r="E444" s="25" t="s">
        <v>716</v>
      </c>
      <c r="F444" s="25" t="s">
        <v>718</v>
      </c>
      <c r="G444" s="25" t="s">
        <v>60</v>
      </c>
      <c r="H444" s="291">
        <v>17.898</v>
      </c>
      <c r="I444" s="292"/>
      <c r="J444" s="26">
        <f t="shared" ref="J444:J461" si="36">ROUND(H444*I444,2)</f>
        <v>0</v>
      </c>
    </row>
    <row r="445" spans="3:14" ht="24" customHeight="1">
      <c r="C445" s="24">
        <f t="shared" ref="C445:C462" si="37">C444+1</f>
        <v>291</v>
      </c>
      <c r="D445" s="24" t="s">
        <v>368</v>
      </c>
      <c r="E445" s="25" t="s">
        <v>765</v>
      </c>
      <c r="F445" s="25" t="s">
        <v>764</v>
      </c>
      <c r="G445" s="25" t="s">
        <v>60</v>
      </c>
      <c r="H445" s="291">
        <v>1069.4099999999999</v>
      </c>
      <c r="I445" s="292"/>
      <c r="J445" s="26">
        <f t="shared" si="36"/>
        <v>0</v>
      </c>
      <c r="N445" s="139"/>
    </row>
    <row r="446" spans="3:14" ht="115.9" customHeight="1">
      <c r="C446" s="27">
        <f t="shared" si="37"/>
        <v>292</v>
      </c>
      <c r="D446" s="27" t="s">
        <v>157</v>
      </c>
      <c r="E446" s="28" t="s">
        <v>771</v>
      </c>
      <c r="F446" s="28" t="s">
        <v>769</v>
      </c>
      <c r="G446" s="28" t="s">
        <v>60</v>
      </c>
      <c r="H446" s="1662">
        <v>328.51139999999998</v>
      </c>
      <c r="I446" s="318"/>
      <c r="J446" s="29">
        <f t="shared" si="36"/>
        <v>0</v>
      </c>
      <c r="N446" s="139"/>
    </row>
    <row r="447" spans="3:14" ht="94.9" customHeight="1">
      <c r="C447" s="27">
        <f t="shared" si="37"/>
        <v>293</v>
      </c>
      <c r="D447" s="27" t="s">
        <v>157</v>
      </c>
      <c r="E447" s="28" t="s">
        <v>772</v>
      </c>
      <c r="F447" s="28" t="s">
        <v>770</v>
      </c>
      <c r="G447" s="28" t="s">
        <v>60</v>
      </c>
      <c r="H447" s="1662">
        <v>762.28679999999997</v>
      </c>
      <c r="I447" s="318"/>
      <c r="J447" s="29">
        <f t="shared" si="36"/>
        <v>0</v>
      </c>
    </row>
    <row r="448" spans="3:14" ht="24" customHeight="1">
      <c r="C448" s="24">
        <f t="shared" si="37"/>
        <v>294</v>
      </c>
      <c r="D448" s="24" t="s">
        <v>368</v>
      </c>
      <c r="E448" s="25" t="s">
        <v>767</v>
      </c>
      <c r="F448" s="25" t="s">
        <v>766</v>
      </c>
      <c r="G448" s="25" t="s">
        <v>60</v>
      </c>
      <c r="H448" s="291">
        <v>55.26</v>
      </c>
      <c r="I448" s="292"/>
      <c r="J448" s="26">
        <f t="shared" si="36"/>
        <v>0</v>
      </c>
    </row>
    <row r="449" spans="3:10" ht="115.9" customHeight="1">
      <c r="C449" s="27">
        <f t="shared" si="37"/>
        <v>295</v>
      </c>
      <c r="D449" s="27" t="s">
        <v>157</v>
      </c>
      <c r="E449" s="28" t="s">
        <v>773</v>
      </c>
      <c r="F449" s="28" t="s">
        <v>768</v>
      </c>
      <c r="G449" s="28" t="s">
        <v>60</v>
      </c>
      <c r="H449" s="1662">
        <v>56.365200000000002</v>
      </c>
      <c r="I449" s="318"/>
      <c r="J449" s="29">
        <f t="shared" si="36"/>
        <v>0</v>
      </c>
    </row>
    <row r="450" spans="3:10" ht="22.9" customHeight="1">
      <c r="C450" s="24">
        <f t="shared" si="37"/>
        <v>296</v>
      </c>
      <c r="D450" s="24" t="s">
        <v>368</v>
      </c>
      <c r="E450" s="25" t="s">
        <v>763</v>
      </c>
      <c r="F450" s="25" t="s">
        <v>762</v>
      </c>
      <c r="G450" s="25" t="s">
        <v>60</v>
      </c>
      <c r="H450" s="291">
        <v>4154.7899999999991</v>
      </c>
      <c r="I450" s="292"/>
      <c r="J450" s="26">
        <f t="shared" si="36"/>
        <v>0</v>
      </c>
    </row>
    <row r="451" spans="3:10" ht="105" customHeight="1">
      <c r="C451" s="27">
        <f t="shared" si="37"/>
        <v>297</v>
      </c>
      <c r="D451" s="27" t="s">
        <v>157</v>
      </c>
      <c r="E451" s="28" t="s">
        <v>774</v>
      </c>
      <c r="F451" s="28" t="s">
        <v>793</v>
      </c>
      <c r="G451" s="28" t="s">
        <v>60</v>
      </c>
      <c r="H451" s="1662">
        <v>167.67779999999999</v>
      </c>
      <c r="I451" s="318"/>
      <c r="J451" s="29">
        <f t="shared" si="36"/>
        <v>0</v>
      </c>
    </row>
    <row r="452" spans="3:10" ht="103.15" customHeight="1">
      <c r="C452" s="27">
        <f t="shared" si="37"/>
        <v>298</v>
      </c>
      <c r="D452" s="27" t="s">
        <v>157</v>
      </c>
      <c r="E452" s="28" t="s">
        <v>794</v>
      </c>
      <c r="F452" s="28" t="s">
        <v>795</v>
      </c>
      <c r="G452" s="28" t="s">
        <v>60</v>
      </c>
      <c r="H452" s="1662">
        <v>296.47320000000002</v>
      </c>
      <c r="I452" s="318"/>
      <c r="J452" s="29">
        <f t="shared" si="36"/>
        <v>0</v>
      </c>
    </row>
    <row r="453" spans="3:10" ht="106.15" customHeight="1">
      <c r="C453" s="27">
        <f t="shared" si="37"/>
        <v>299</v>
      </c>
      <c r="D453" s="27" t="s">
        <v>157</v>
      </c>
      <c r="E453" s="28" t="s">
        <v>775</v>
      </c>
      <c r="F453" s="28" t="s">
        <v>776</v>
      </c>
      <c r="G453" s="28" t="s">
        <v>60</v>
      </c>
      <c r="H453" s="1662">
        <v>1079.8026000000002</v>
      </c>
      <c r="I453" s="318"/>
      <c r="J453" s="29">
        <f t="shared" si="36"/>
        <v>0</v>
      </c>
    </row>
    <row r="454" spans="3:10" ht="106.15" customHeight="1">
      <c r="C454" s="27">
        <f t="shared" si="37"/>
        <v>300</v>
      </c>
      <c r="D454" s="27" t="s">
        <v>157</v>
      </c>
      <c r="E454" s="28" t="s">
        <v>778</v>
      </c>
      <c r="F454" s="28" t="s">
        <v>779</v>
      </c>
      <c r="G454" s="28" t="s">
        <v>60</v>
      </c>
      <c r="H454" s="1662">
        <v>810.50220000000002</v>
      </c>
      <c r="I454" s="318"/>
      <c r="J454" s="29">
        <f t="shared" si="36"/>
        <v>0</v>
      </c>
    </row>
    <row r="455" spans="3:10" ht="85.15" customHeight="1">
      <c r="C455" s="27">
        <f t="shared" si="37"/>
        <v>301</v>
      </c>
      <c r="D455" s="27" t="s">
        <v>157</v>
      </c>
      <c r="E455" s="28" t="s">
        <v>777</v>
      </c>
      <c r="F455" s="28" t="s">
        <v>780</v>
      </c>
      <c r="G455" s="28" t="s">
        <v>60</v>
      </c>
      <c r="H455" s="1662">
        <v>440.87460000000004</v>
      </c>
      <c r="I455" s="318"/>
      <c r="J455" s="29">
        <f t="shared" si="36"/>
        <v>0</v>
      </c>
    </row>
    <row r="456" spans="3:10" ht="104.5" customHeight="1">
      <c r="C456" s="27">
        <f t="shared" si="37"/>
        <v>302</v>
      </c>
      <c r="D456" s="27" t="s">
        <v>157</v>
      </c>
      <c r="E456" s="28" t="s">
        <v>781</v>
      </c>
      <c r="F456" s="28" t="s">
        <v>782</v>
      </c>
      <c r="G456" s="28" t="s">
        <v>60</v>
      </c>
      <c r="H456" s="1662">
        <v>794.7636</v>
      </c>
      <c r="I456" s="318"/>
      <c r="J456" s="29">
        <f t="shared" si="36"/>
        <v>0</v>
      </c>
    </row>
    <row r="457" spans="3:10" ht="115.9" customHeight="1">
      <c r="C457" s="27">
        <f t="shared" si="37"/>
        <v>303</v>
      </c>
      <c r="D457" s="27" t="s">
        <v>157</v>
      </c>
      <c r="E457" s="28" t="s">
        <v>783</v>
      </c>
      <c r="F457" s="28" t="s">
        <v>785</v>
      </c>
      <c r="G457" s="28" t="s">
        <v>60</v>
      </c>
      <c r="H457" s="1662">
        <v>310.0086</v>
      </c>
      <c r="I457" s="318"/>
      <c r="J457" s="29">
        <f t="shared" si="36"/>
        <v>0</v>
      </c>
    </row>
    <row r="458" spans="3:10" ht="115.9" customHeight="1">
      <c r="C458" s="27">
        <f t="shared" si="37"/>
        <v>304</v>
      </c>
      <c r="D458" s="27" t="s">
        <v>157</v>
      </c>
      <c r="E458" s="28" t="s">
        <v>784</v>
      </c>
      <c r="F458" s="28" t="s">
        <v>786</v>
      </c>
      <c r="G458" s="28" t="s">
        <v>60</v>
      </c>
      <c r="H458" s="1662">
        <v>24.816599999999998</v>
      </c>
      <c r="I458" s="318"/>
      <c r="J458" s="29">
        <f t="shared" si="36"/>
        <v>0</v>
      </c>
    </row>
    <row r="459" spans="3:10" ht="104.5" customHeight="1">
      <c r="C459" s="27">
        <f t="shared" si="37"/>
        <v>305</v>
      </c>
      <c r="D459" s="27" t="s">
        <v>157</v>
      </c>
      <c r="E459" s="28" t="s">
        <v>787</v>
      </c>
      <c r="F459" s="28" t="s">
        <v>788</v>
      </c>
      <c r="G459" s="28" t="s">
        <v>60</v>
      </c>
      <c r="H459" s="1662">
        <v>58.7928</v>
      </c>
      <c r="I459" s="318"/>
      <c r="J459" s="29">
        <f t="shared" si="36"/>
        <v>0</v>
      </c>
    </row>
    <row r="460" spans="3:10" ht="85.15" customHeight="1">
      <c r="C460" s="27">
        <f t="shared" si="37"/>
        <v>306</v>
      </c>
      <c r="D460" s="27" t="s">
        <v>157</v>
      </c>
      <c r="E460" s="28" t="s">
        <v>789</v>
      </c>
      <c r="F460" s="28" t="s">
        <v>790</v>
      </c>
      <c r="G460" s="28" t="s">
        <v>60</v>
      </c>
      <c r="H460" s="1662">
        <v>75.051599999999993</v>
      </c>
      <c r="I460" s="318"/>
      <c r="J460" s="29">
        <f t="shared" si="36"/>
        <v>0</v>
      </c>
    </row>
    <row r="461" spans="3:10" ht="84" customHeight="1">
      <c r="C461" s="27">
        <f t="shared" si="37"/>
        <v>307</v>
      </c>
      <c r="D461" s="27" t="s">
        <v>157</v>
      </c>
      <c r="E461" s="28" t="s">
        <v>791</v>
      </c>
      <c r="F461" s="28" t="s">
        <v>792</v>
      </c>
      <c r="G461" s="28" t="s">
        <v>60</v>
      </c>
      <c r="H461" s="1662">
        <v>179.12220000000002</v>
      </c>
      <c r="I461" s="318"/>
      <c r="J461" s="29">
        <f t="shared" si="36"/>
        <v>0</v>
      </c>
    </row>
    <row r="462" spans="3:10" ht="156" customHeight="1">
      <c r="C462" s="24">
        <f t="shared" si="37"/>
        <v>308</v>
      </c>
      <c r="D462" s="24" t="s">
        <v>368</v>
      </c>
      <c r="E462" s="25" t="s">
        <v>885</v>
      </c>
      <c r="F462" s="25" t="s">
        <v>796</v>
      </c>
      <c r="G462" s="25" t="s">
        <v>60</v>
      </c>
      <c r="H462" s="291">
        <v>1500.15</v>
      </c>
      <c r="I462" s="292"/>
      <c r="J462" s="26">
        <f t="shared" ref="J462:J468" si="38">ROUND(H462*I462,2)</f>
        <v>0</v>
      </c>
    </row>
    <row r="463" spans="3:10" ht="229.15" customHeight="1">
      <c r="C463" s="295">
        <f t="shared" ref="C463:C535" si="39">C462+1</f>
        <v>309</v>
      </c>
      <c r="D463" s="295" t="s">
        <v>368</v>
      </c>
      <c r="E463" s="271" t="s">
        <v>886</v>
      </c>
      <c r="F463" s="271" t="s">
        <v>797</v>
      </c>
      <c r="G463" s="271" t="s">
        <v>60</v>
      </c>
      <c r="H463" s="1660">
        <v>521.39</v>
      </c>
      <c r="I463" s="1661"/>
      <c r="J463" s="272">
        <f t="shared" si="38"/>
        <v>0</v>
      </c>
    </row>
    <row r="464" spans="3:10" ht="30.65" customHeight="1">
      <c r="C464" s="135">
        <f t="shared" si="39"/>
        <v>310</v>
      </c>
      <c r="D464" s="135" t="s">
        <v>368</v>
      </c>
      <c r="E464" s="136" t="s">
        <v>1288</v>
      </c>
      <c r="F464" s="136" t="s">
        <v>1309</v>
      </c>
      <c r="G464" s="136" t="s">
        <v>62</v>
      </c>
      <c r="H464" s="141">
        <v>1</v>
      </c>
      <c r="I464" s="159"/>
      <c r="J464" s="138">
        <f t="shared" si="38"/>
        <v>0</v>
      </c>
    </row>
    <row r="465" spans="3:10" ht="33" customHeight="1">
      <c r="C465" s="135">
        <f t="shared" si="39"/>
        <v>311</v>
      </c>
      <c r="D465" s="135" t="s">
        <v>368</v>
      </c>
      <c r="E465" s="136" t="s">
        <v>1289</v>
      </c>
      <c r="F465" s="136" t="s">
        <v>1310</v>
      </c>
      <c r="G465" s="136" t="s">
        <v>62</v>
      </c>
      <c r="H465" s="141">
        <v>1</v>
      </c>
      <c r="I465" s="159"/>
      <c r="J465" s="138">
        <f t="shared" si="38"/>
        <v>0</v>
      </c>
    </row>
    <row r="466" spans="3:10" ht="32.5" customHeight="1">
      <c r="C466" s="135">
        <f t="shared" si="39"/>
        <v>312</v>
      </c>
      <c r="D466" s="135" t="s">
        <v>368</v>
      </c>
      <c r="E466" s="136" t="s">
        <v>1290</v>
      </c>
      <c r="F466" s="136" t="s">
        <v>1311</v>
      </c>
      <c r="G466" s="136" t="s">
        <v>62</v>
      </c>
      <c r="H466" s="141">
        <v>1</v>
      </c>
      <c r="I466" s="159"/>
      <c r="J466" s="138">
        <f t="shared" si="38"/>
        <v>0</v>
      </c>
    </row>
    <row r="467" spans="3:10" ht="34.9" customHeight="1">
      <c r="C467" s="135">
        <f t="shared" si="39"/>
        <v>313</v>
      </c>
      <c r="D467" s="135" t="s">
        <v>368</v>
      </c>
      <c r="E467" s="136" t="s">
        <v>1291</v>
      </c>
      <c r="F467" s="136" t="s">
        <v>1313</v>
      </c>
      <c r="G467" s="136" t="s">
        <v>62</v>
      </c>
      <c r="H467" s="141">
        <v>1</v>
      </c>
      <c r="I467" s="159"/>
      <c r="J467" s="138">
        <f t="shared" si="38"/>
        <v>0</v>
      </c>
    </row>
    <row r="468" spans="3:10" ht="37.5" customHeight="1">
      <c r="C468" s="135">
        <f t="shared" si="39"/>
        <v>314</v>
      </c>
      <c r="D468" s="135" t="s">
        <v>368</v>
      </c>
      <c r="E468" s="136" t="s">
        <v>1292</v>
      </c>
      <c r="F468" s="136" t="s">
        <v>1312</v>
      </c>
      <c r="G468" s="136" t="s">
        <v>62</v>
      </c>
      <c r="H468" s="141">
        <v>1</v>
      </c>
      <c r="I468" s="159"/>
      <c r="J468" s="138">
        <f t="shared" si="38"/>
        <v>0</v>
      </c>
    </row>
    <row r="469" spans="3:10" ht="25.9" customHeight="1">
      <c r="C469" s="135">
        <f t="shared" si="39"/>
        <v>315</v>
      </c>
      <c r="D469" s="135" t="s">
        <v>368</v>
      </c>
      <c r="E469" s="136" t="s">
        <v>1293</v>
      </c>
      <c r="F469" s="136" t="s">
        <v>1324</v>
      </c>
      <c r="G469" s="136" t="s">
        <v>62</v>
      </c>
      <c r="H469" s="141">
        <v>1</v>
      </c>
      <c r="I469" s="159"/>
      <c r="J469" s="138">
        <f t="shared" ref="J469:J474" si="40">ROUND(H469*I469,2)</f>
        <v>0</v>
      </c>
    </row>
    <row r="470" spans="3:10" ht="26.65" customHeight="1">
      <c r="C470" s="135">
        <f t="shared" si="39"/>
        <v>316</v>
      </c>
      <c r="D470" s="135" t="s">
        <v>368</v>
      </c>
      <c r="E470" s="136" t="s">
        <v>1294</v>
      </c>
      <c r="F470" s="136" t="s">
        <v>1323</v>
      </c>
      <c r="G470" s="136" t="s">
        <v>62</v>
      </c>
      <c r="H470" s="141">
        <v>1</v>
      </c>
      <c r="I470" s="159"/>
      <c r="J470" s="138">
        <f t="shared" si="40"/>
        <v>0</v>
      </c>
    </row>
    <row r="471" spans="3:10" ht="26.65" customHeight="1">
      <c r="C471" s="135">
        <f t="shared" si="39"/>
        <v>317</v>
      </c>
      <c r="D471" s="135" t="s">
        <v>368</v>
      </c>
      <c r="E471" s="136" t="s">
        <v>1295</v>
      </c>
      <c r="F471" s="136" t="s">
        <v>1322</v>
      </c>
      <c r="G471" s="136" t="s">
        <v>62</v>
      </c>
      <c r="H471" s="141">
        <v>1</v>
      </c>
      <c r="I471" s="159"/>
      <c r="J471" s="138">
        <f t="shared" si="40"/>
        <v>0</v>
      </c>
    </row>
    <row r="472" spans="3:10" ht="26.65" customHeight="1">
      <c r="C472" s="135">
        <f t="shared" si="39"/>
        <v>318</v>
      </c>
      <c r="D472" s="135" t="s">
        <v>368</v>
      </c>
      <c r="E472" s="136" t="s">
        <v>1296</v>
      </c>
      <c r="F472" s="136" t="s">
        <v>1321</v>
      </c>
      <c r="G472" s="136" t="s">
        <v>62</v>
      </c>
      <c r="H472" s="141">
        <v>1</v>
      </c>
      <c r="I472" s="159"/>
      <c r="J472" s="138">
        <f t="shared" si="40"/>
        <v>0</v>
      </c>
    </row>
    <row r="473" spans="3:10" ht="26.65" customHeight="1">
      <c r="C473" s="135">
        <f t="shared" si="39"/>
        <v>319</v>
      </c>
      <c r="D473" s="135" t="s">
        <v>368</v>
      </c>
      <c r="E473" s="136" t="s">
        <v>1297</v>
      </c>
      <c r="F473" s="136" t="s">
        <v>1320</v>
      </c>
      <c r="G473" s="136" t="s">
        <v>62</v>
      </c>
      <c r="H473" s="141">
        <v>1</v>
      </c>
      <c r="I473" s="159"/>
      <c r="J473" s="138">
        <f t="shared" si="40"/>
        <v>0</v>
      </c>
    </row>
    <row r="474" spans="3:10" ht="32.65" customHeight="1">
      <c r="C474" s="135">
        <f t="shared" si="39"/>
        <v>320</v>
      </c>
      <c r="D474" s="135" t="s">
        <v>368</v>
      </c>
      <c r="E474" s="136" t="s">
        <v>1298</v>
      </c>
      <c r="F474" s="136" t="s">
        <v>1319</v>
      </c>
      <c r="G474" s="136" t="s">
        <v>62</v>
      </c>
      <c r="H474" s="141">
        <v>12</v>
      </c>
      <c r="I474" s="159"/>
      <c r="J474" s="138">
        <f t="shared" si="40"/>
        <v>0</v>
      </c>
    </row>
    <row r="475" spans="3:10" ht="32.65" customHeight="1">
      <c r="C475" s="135">
        <f t="shared" si="39"/>
        <v>321</v>
      </c>
      <c r="D475" s="135" t="s">
        <v>368</v>
      </c>
      <c r="E475" s="136" t="s">
        <v>1299</v>
      </c>
      <c r="F475" s="136" t="s">
        <v>1318</v>
      </c>
      <c r="G475" s="136" t="s">
        <v>62</v>
      </c>
      <c r="H475" s="141">
        <v>8</v>
      </c>
      <c r="I475" s="159"/>
      <c r="J475" s="138">
        <f t="shared" ref="J475:J480" si="41">ROUND(H475*I475,2)</f>
        <v>0</v>
      </c>
    </row>
    <row r="476" spans="3:10" ht="34.15" customHeight="1">
      <c r="C476" s="135">
        <f t="shared" si="39"/>
        <v>322</v>
      </c>
      <c r="D476" s="135" t="s">
        <v>368</v>
      </c>
      <c r="E476" s="136" t="s">
        <v>1300</v>
      </c>
      <c r="F476" s="136" t="s">
        <v>1317</v>
      </c>
      <c r="G476" s="136" t="s">
        <v>62</v>
      </c>
      <c r="H476" s="141">
        <v>13</v>
      </c>
      <c r="I476" s="159"/>
      <c r="J476" s="138">
        <f t="shared" si="41"/>
        <v>0</v>
      </c>
    </row>
    <row r="477" spans="3:10" ht="37.5" customHeight="1">
      <c r="C477" s="135">
        <f t="shared" si="39"/>
        <v>323</v>
      </c>
      <c r="D477" s="135" t="s">
        <v>368</v>
      </c>
      <c r="E477" s="136" t="s">
        <v>1301</v>
      </c>
      <c r="F477" s="136" t="s">
        <v>1316</v>
      </c>
      <c r="G477" s="136" t="s">
        <v>62</v>
      </c>
      <c r="H477" s="141">
        <v>13</v>
      </c>
      <c r="I477" s="159"/>
      <c r="J477" s="138">
        <f t="shared" si="41"/>
        <v>0</v>
      </c>
    </row>
    <row r="478" spans="3:10" ht="34.15" customHeight="1">
      <c r="C478" s="135">
        <f t="shared" si="39"/>
        <v>324</v>
      </c>
      <c r="D478" s="135" t="s">
        <v>368</v>
      </c>
      <c r="E478" s="136" t="s">
        <v>1302</v>
      </c>
      <c r="F478" s="136" t="s">
        <v>1314</v>
      </c>
      <c r="G478" s="136" t="s">
        <v>62</v>
      </c>
      <c r="H478" s="141">
        <v>2</v>
      </c>
      <c r="I478" s="159"/>
      <c r="J478" s="138">
        <f t="shared" si="41"/>
        <v>0</v>
      </c>
    </row>
    <row r="479" spans="3:10" ht="33.4" customHeight="1">
      <c r="C479" s="135">
        <f t="shared" si="39"/>
        <v>325</v>
      </c>
      <c r="D479" s="135" t="s">
        <v>368</v>
      </c>
      <c r="E479" s="136" t="s">
        <v>1303</v>
      </c>
      <c r="F479" s="136" t="s">
        <v>1364</v>
      </c>
      <c r="G479" s="136" t="s">
        <v>62</v>
      </c>
      <c r="H479" s="141">
        <v>2</v>
      </c>
      <c r="I479" s="159"/>
      <c r="J479" s="138">
        <f t="shared" si="41"/>
        <v>0</v>
      </c>
    </row>
    <row r="480" spans="3:10" ht="43.15" customHeight="1">
      <c r="C480" s="135">
        <f t="shared" si="39"/>
        <v>326</v>
      </c>
      <c r="D480" s="135" t="s">
        <v>368</v>
      </c>
      <c r="E480" s="136" t="s">
        <v>1304</v>
      </c>
      <c r="F480" s="136" t="s">
        <v>1315</v>
      </c>
      <c r="G480" s="136" t="s">
        <v>62</v>
      </c>
      <c r="H480" s="141">
        <v>1</v>
      </c>
      <c r="I480" s="159"/>
      <c r="J480" s="138">
        <f t="shared" si="41"/>
        <v>0</v>
      </c>
    </row>
    <row r="481" spans="3:10" ht="26.65" customHeight="1">
      <c r="C481" s="135">
        <f t="shared" si="39"/>
        <v>327</v>
      </c>
      <c r="D481" s="135" t="s">
        <v>368</v>
      </c>
      <c r="E481" s="136" t="s">
        <v>1305</v>
      </c>
      <c r="F481" s="136" t="s">
        <v>1325</v>
      </c>
      <c r="G481" s="136" t="s">
        <v>62</v>
      </c>
      <c r="H481" s="141">
        <v>1</v>
      </c>
      <c r="I481" s="159"/>
      <c r="J481" s="138">
        <f>ROUND(H481*I481,2)</f>
        <v>0</v>
      </c>
    </row>
    <row r="482" spans="3:10" ht="33" customHeight="1">
      <c r="C482" s="135">
        <f t="shared" si="39"/>
        <v>328</v>
      </c>
      <c r="D482" s="135" t="s">
        <v>368</v>
      </c>
      <c r="E482" s="136" t="s">
        <v>1306</v>
      </c>
      <c r="F482" s="136" t="s">
        <v>1363</v>
      </c>
      <c r="G482" s="136" t="s">
        <v>62</v>
      </c>
      <c r="H482" s="141">
        <v>1</v>
      </c>
      <c r="I482" s="159"/>
      <c r="J482" s="138">
        <f t="shared" ref="J482:J492" si="42">ROUND(H482*I482,2)</f>
        <v>0</v>
      </c>
    </row>
    <row r="483" spans="3:10" ht="26.65" customHeight="1">
      <c r="C483" s="135">
        <f t="shared" si="39"/>
        <v>329</v>
      </c>
      <c r="D483" s="135" t="s">
        <v>368</v>
      </c>
      <c r="E483" s="136" t="s">
        <v>1307</v>
      </c>
      <c r="F483" s="136" t="s">
        <v>1326</v>
      </c>
      <c r="G483" s="136" t="s">
        <v>62</v>
      </c>
      <c r="H483" s="141">
        <v>1</v>
      </c>
      <c r="I483" s="159"/>
      <c r="J483" s="138">
        <f t="shared" si="42"/>
        <v>0</v>
      </c>
    </row>
    <row r="484" spans="3:10" ht="35.65" customHeight="1">
      <c r="C484" s="135">
        <f t="shared" si="39"/>
        <v>330</v>
      </c>
      <c r="D484" s="135" t="s">
        <v>368</v>
      </c>
      <c r="E484" s="136" t="s">
        <v>1308</v>
      </c>
      <c r="F484" s="136" t="s">
        <v>1327</v>
      </c>
      <c r="G484" s="136" t="s">
        <v>62</v>
      </c>
      <c r="H484" s="141">
        <v>1</v>
      </c>
      <c r="I484" s="159"/>
      <c r="J484" s="138">
        <f t="shared" si="42"/>
        <v>0</v>
      </c>
    </row>
    <row r="485" spans="3:10" ht="63" customHeight="1">
      <c r="C485" s="1722">
        <f t="shared" si="39"/>
        <v>331</v>
      </c>
      <c r="D485" s="1722" t="s">
        <v>368</v>
      </c>
      <c r="E485" s="1723" t="s">
        <v>1328</v>
      </c>
      <c r="F485" s="1723" t="s">
        <v>6224</v>
      </c>
      <c r="G485" s="1723" t="s">
        <v>62</v>
      </c>
      <c r="H485" s="1731">
        <v>1</v>
      </c>
      <c r="I485" s="1726"/>
      <c r="J485" s="1726">
        <f t="shared" si="42"/>
        <v>0</v>
      </c>
    </row>
    <row r="486" spans="3:10" ht="33.4" customHeight="1">
      <c r="C486" s="135">
        <f t="shared" si="39"/>
        <v>332</v>
      </c>
      <c r="D486" s="135" t="s">
        <v>368</v>
      </c>
      <c r="E486" s="136" t="s">
        <v>1329</v>
      </c>
      <c r="F486" s="136" t="s">
        <v>1330</v>
      </c>
      <c r="G486" s="136" t="s">
        <v>62</v>
      </c>
      <c r="H486" s="141">
        <v>1</v>
      </c>
      <c r="I486" s="159"/>
      <c r="J486" s="138">
        <f t="shared" si="42"/>
        <v>0</v>
      </c>
    </row>
    <row r="487" spans="3:10" ht="32.65" customHeight="1">
      <c r="C487" s="135">
        <f t="shared" si="39"/>
        <v>333</v>
      </c>
      <c r="D487" s="135" t="s">
        <v>368</v>
      </c>
      <c r="E487" s="136" t="s">
        <v>1331</v>
      </c>
      <c r="F487" s="136" t="s">
        <v>1333</v>
      </c>
      <c r="G487" s="136" t="s">
        <v>62</v>
      </c>
      <c r="H487" s="141">
        <v>1</v>
      </c>
      <c r="I487" s="159"/>
      <c r="J487" s="138">
        <f t="shared" si="42"/>
        <v>0</v>
      </c>
    </row>
    <row r="488" spans="3:10" ht="33.4" customHeight="1">
      <c r="C488" s="135">
        <f t="shared" si="39"/>
        <v>334</v>
      </c>
      <c r="D488" s="135" t="s">
        <v>368</v>
      </c>
      <c r="E488" s="136" t="s">
        <v>1332</v>
      </c>
      <c r="F488" s="136" t="s">
        <v>1334</v>
      </c>
      <c r="G488" s="136" t="s">
        <v>62</v>
      </c>
      <c r="H488" s="141">
        <v>1</v>
      </c>
      <c r="I488" s="159"/>
      <c r="J488" s="138">
        <f t="shared" si="42"/>
        <v>0</v>
      </c>
    </row>
    <row r="489" spans="3:10" ht="34.15" customHeight="1">
      <c r="C489" s="135">
        <f t="shared" si="39"/>
        <v>335</v>
      </c>
      <c r="D489" s="135" t="s">
        <v>368</v>
      </c>
      <c r="E489" s="136" t="s">
        <v>1335</v>
      </c>
      <c r="F489" s="136" t="s">
        <v>1337</v>
      </c>
      <c r="G489" s="136" t="s">
        <v>62</v>
      </c>
      <c r="H489" s="141">
        <v>1</v>
      </c>
      <c r="I489" s="159"/>
      <c r="J489" s="138">
        <f t="shared" si="42"/>
        <v>0</v>
      </c>
    </row>
    <row r="490" spans="3:10" ht="32.65" customHeight="1">
      <c r="C490" s="135">
        <f t="shared" si="39"/>
        <v>336</v>
      </c>
      <c r="D490" s="135" t="s">
        <v>368</v>
      </c>
      <c r="E490" s="136" t="s">
        <v>1336</v>
      </c>
      <c r="F490" s="136" t="s">
        <v>1338</v>
      </c>
      <c r="G490" s="136" t="s">
        <v>62</v>
      </c>
      <c r="H490" s="141">
        <v>1</v>
      </c>
      <c r="I490" s="159"/>
      <c r="J490" s="138">
        <f t="shared" si="42"/>
        <v>0</v>
      </c>
    </row>
    <row r="491" spans="3:10" ht="32.65" customHeight="1">
      <c r="C491" s="135">
        <f t="shared" si="39"/>
        <v>337</v>
      </c>
      <c r="D491" s="135" t="s">
        <v>368</v>
      </c>
      <c r="E491" s="136" t="s">
        <v>1339</v>
      </c>
      <c r="F491" s="136" t="s">
        <v>1340</v>
      </c>
      <c r="G491" s="136" t="s">
        <v>62</v>
      </c>
      <c r="H491" s="141">
        <v>1</v>
      </c>
      <c r="I491" s="159"/>
      <c r="J491" s="138">
        <f t="shared" si="42"/>
        <v>0</v>
      </c>
    </row>
    <row r="492" spans="3:10" ht="32.65" customHeight="1">
      <c r="C492" s="135">
        <f t="shared" si="39"/>
        <v>338</v>
      </c>
      <c r="D492" s="135" t="s">
        <v>368</v>
      </c>
      <c r="E492" s="136" t="s">
        <v>1341</v>
      </c>
      <c r="F492" s="136" t="s">
        <v>1362</v>
      </c>
      <c r="G492" s="136" t="s">
        <v>62</v>
      </c>
      <c r="H492" s="141">
        <v>1</v>
      </c>
      <c r="I492" s="159"/>
      <c r="J492" s="138">
        <f t="shared" si="42"/>
        <v>0</v>
      </c>
    </row>
    <row r="493" spans="3:10" ht="32.65" customHeight="1">
      <c r="C493" s="135">
        <f t="shared" si="39"/>
        <v>339</v>
      </c>
      <c r="D493" s="135" t="s">
        <v>368</v>
      </c>
      <c r="E493" s="136" t="s">
        <v>1342</v>
      </c>
      <c r="F493" s="136" t="s">
        <v>1361</v>
      </c>
      <c r="G493" s="136" t="s">
        <v>62</v>
      </c>
      <c r="H493" s="141">
        <v>2</v>
      </c>
      <c r="I493" s="159"/>
      <c r="J493" s="138">
        <f t="shared" ref="J493:J503" si="43">ROUND(H493*I493,2)</f>
        <v>0</v>
      </c>
    </row>
    <row r="494" spans="3:10" ht="32.65" customHeight="1">
      <c r="C494" s="135">
        <f t="shared" si="39"/>
        <v>340</v>
      </c>
      <c r="D494" s="135" t="s">
        <v>368</v>
      </c>
      <c r="E494" s="136" t="s">
        <v>1343</v>
      </c>
      <c r="F494" s="136" t="s">
        <v>1360</v>
      </c>
      <c r="G494" s="136" t="s">
        <v>62</v>
      </c>
      <c r="H494" s="141">
        <v>2</v>
      </c>
      <c r="I494" s="159"/>
      <c r="J494" s="138">
        <f>ROUND(H494*I494,2)</f>
        <v>0</v>
      </c>
    </row>
    <row r="495" spans="3:10" ht="32.65" customHeight="1">
      <c r="C495" s="135">
        <f t="shared" si="39"/>
        <v>341</v>
      </c>
      <c r="D495" s="135" t="s">
        <v>368</v>
      </c>
      <c r="E495" s="136" t="s">
        <v>1344</v>
      </c>
      <c r="F495" s="136" t="s">
        <v>1359</v>
      </c>
      <c r="G495" s="136" t="s">
        <v>62</v>
      </c>
      <c r="H495" s="141">
        <v>1</v>
      </c>
      <c r="I495" s="159"/>
      <c r="J495" s="138">
        <f>ROUND(H495*I495,2)</f>
        <v>0</v>
      </c>
    </row>
    <row r="496" spans="3:10" ht="32.65" customHeight="1">
      <c r="C496" s="135">
        <f t="shared" si="39"/>
        <v>342</v>
      </c>
      <c r="D496" s="135" t="s">
        <v>368</v>
      </c>
      <c r="E496" s="136" t="s">
        <v>1345</v>
      </c>
      <c r="F496" s="136" t="s">
        <v>1358</v>
      </c>
      <c r="G496" s="136" t="s">
        <v>62</v>
      </c>
      <c r="H496" s="141">
        <v>2</v>
      </c>
      <c r="I496" s="159"/>
      <c r="J496" s="138">
        <f t="shared" si="43"/>
        <v>0</v>
      </c>
    </row>
    <row r="497" spans="3:10" ht="72.5" customHeight="1">
      <c r="C497" s="1722">
        <f t="shared" si="39"/>
        <v>343</v>
      </c>
      <c r="D497" s="1722" t="s">
        <v>368</v>
      </c>
      <c r="E497" s="1723" t="s">
        <v>1346</v>
      </c>
      <c r="F497" s="1723" t="s">
        <v>6223</v>
      </c>
      <c r="G497" s="1723" t="s">
        <v>62</v>
      </c>
      <c r="H497" s="1731">
        <v>1</v>
      </c>
      <c r="I497" s="1726"/>
      <c r="J497" s="1726">
        <f t="shared" si="43"/>
        <v>0</v>
      </c>
    </row>
    <row r="498" spans="3:10" ht="32.65" customHeight="1">
      <c r="C498" s="135">
        <f t="shared" si="39"/>
        <v>344</v>
      </c>
      <c r="D498" s="135" t="s">
        <v>368</v>
      </c>
      <c r="E498" s="136" t="s">
        <v>1347</v>
      </c>
      <c r="F498" s="136" t="s">
        <v>1365</v>
      </c>
      <c r="G498" s="136" t="s">
        <v>62</v>
      </c>
      <c r="H498" s="141">
        <v>1</v>
      </c>
      <c r="I498" s="159"/>
      <c r="J498" s="138">
        <f>ROUND(H498*I498,2)</f>
        <v>0</v>
      </c>
    </row>
    <row r="499" spans="3:10" ht="32.65" customHeight="1">
      <c r="C499" s="135">
        <f t="shared" si="39"/>
        <v>345</v>
      </c>
      <c r="D499" s="135" t="s">
        <v>368</v>
      </c>
      <c r="E499" s="136" t="s">
        <v>1348</v>
      </c>
      <c r="F499" s="136" t="s">
        <v>1349</v>
      </c>
      <c r="G499" s="136" t="s">
        <v>62</v>
      </c>
      <c r="H499" s="141">
        <v>1</v>
      </c>
      <c r="I499" s="159"/>
      <c r="J499" s="138">
        <f t="shared" si="43"/>
        <v>0</v>
      </c>
    </row>
    <row r="500" spans="3:10" ht="32.65" customHeight="1">
      <c r="C500" s="135">
        <f t="shared" si="39"/>
        <v>346</v>
      </c>
      <c r="D500" s="135" t="s">
        <v>368</v>
      </c>
      <c r="E500" s="136" t="s">
        <v>1350</v>
      </c>
      <c r="F500" s="136" t="s">
        <v>1351</v>
      </c>
      <c r="G500" s="136" t="s">
        <v>62</v>
      </c>
      <c r="H500" s="141">
        <v>1</v>
      </c>
      <c r="I500" s="159"/>
      <c r="J500" s="138">
        <f>ROUND(H500*I500,2)</f>
        <v>0</v>
      </c>
    </row>
    <row r="501" spans="3:10" ht="45" customHeight="1">
      <c r="C501" s="135">
        <f t="shared" si="39"/>
        <v>347</v>
      </c>
      <c r="D501" s="135" t="s">
        <v>368</v>
      </c>
      <c r="E501" s="136" t="s">
        <v>1352</v>
      </c>
      <c r="F501" s="136" t="s">
        <v>1355</v>
      </c>
      <c r="G501" s="136" t="s">
        <v>62</v>
      </c>
      <c r="H501" s="141">
        <v>1</v>
      </c>
      <c r="I501" s="159"/>
      <c r="J501" s="138">
        <f>ROUND(H501*I501,2)</f>
        <v>0</v>
      </c>
    </row>
    <row r="502" spans="3:10" ht="36" customHeight="1">
      <c r="C502" s="135">
        <f t="shared" si="39"/>
        <v>348</v>
      </c>
      <c r="D502" s="135" t="s">
        <v>368</v>
      </c>
      <c r="E502" s="136" t="s">
        <v>1353</v>
      </c>
      <c r="F502" s="136" t="s">
        <v>1356</v>
      </c>
      <c r="G502" s="136" t="s">
        <v>62</v>
      </c>
      <c r="H502" s="141">
        <v>1</v>
      </c>
      <c r="I502" s="159"/>
      <c r="J502" s="138">
        <f t="shared" si="43"/>
        <v>0</v>
      </c>
    </row>
    <row r="503" spans="3:10" ht="34.15" customHeight="1">
      <c r="C503" s="135">
        <f t="shared" si="39"/>
        <v>349</v>
      </c>
      <c r="D503" s="135" t="s">
        <v>368</v>
      </c>
      <c r="E503" s="136" t="s">
        <v>1354</v>
      </c>
      <c r="F503" s="136" t="s">
        <v>1357</v>
      </c>
      <c r="G503" s="136" t="s">
        <v>62</v>
      </c>
      <c r="H503" s="141">
        <v>1</v>
      </c>
      <c r="I503" s="159"/>
      <c r="J503" s="138">
        <f t="shared" si="43"/>
        <v>0</v>
      </c>
    </row>
    <row r="504" spans="3:10" ht="32.65" customHeight="1">
      <c r="C504" s="135">
        <f t="shared" si="39"/>
        <v>350</v>
      </c>
      <c r="D504" s="135" t="s">
        <v>368</v>
      </c>
      <c r="E504" s="136" t="s">
        <v>1366</v>
      </c>
      <c r="F504" s="136" t="s">
        <v>1367</v>
      </c>
      <c r="G504" s="136" t="s">
        <v>62</v>
      </c>
      <c r="H504" s="141">
        <v>1</v>
      </c>
      <c r="I504" s="159"/>
      <c r="J504" s="138">
        <f>ROUND(H504*I504,2)</f>
        <v>0</v>
      </c>
    </row>
    <row r="505" spans="3:10" ht="32.65" customHeight="1">
      <c r="C505" s="135">
        <f t="shared" si="39"/>
        <v>351</v>
      </c>
      <c r="D505" s="135" t="s">
        <v>368</v>
      </c>
      <c r="E505" s="136" t="s">
        <v>1369</v>
      </c>
      <c r="F505" s="136" t="s">
        <v>1372</v>
      </c>
      <c r="G505" s="136" t="s">
        <v>62</v>
      </c>
      <c r="H505" s="141">
        <v>5</v>
      </c>
      <c r="I505" s="159"/>
      <c r="J505" s="138">
        <f>ROUND(H505*I505,2)</f>
        <v>0</v>
      </c>
    </row>
    <row r="506" spans="3:10" ht="32.65" customHeight="1">
      <c r="C506" s="135">
        <f t="shared" si="39"/>
        <v>352</v>
      </c>
      <c r="D506" s="135" t="s">
        <v>368</v>
      </c>
      <c r="E506" s="136" t="s">
        <v>1370</v>
      </c>
      <c r="F506" s="136" t="s">
        <v>1371</v>
      </c>
      <c r="G506" s="136" t="s">
        <v>62</v>
      </c>
      <c r="H506" s="141">
        <v>2</v>
      </c>
      <c r="I506" s="159"/>
      <c r="J506" s="138">
        <f>ROUND(H506*I506,2)</f>
        <v>0</v>
      </c>
    </row>
    <row r="507" spans="3:10" ht="32.65" customHeight="1">
      <c r="C507" s="135">
        <f t="shared" si="39"/>
        <v>353</v>
      </c>
      <c r="D507" s="135" t="s">
        <v>368</v>
      </c>
      <c r="E507" s="136" t="s">
        <v>1373</v>
      </c>
      <c r="F507" s="136" t="s">
        <v>1374</v>
      </c>
      <c r="G507" s="136" t="s">
        <v>62</v>
      </c>
      <c r="H507" s="141">
        <v>5</v>
      </c>
      <c r="I507" s="159"/>
      <c r="J507" s="138">
        <f t="shared" ref="J507:J513" si="44">ROUND(H507*I507,2)</f>
        <v>0</v>
      </c>
    </row>
    <row r="508" spans="3:10" ht="32.65" customHeight="1">
      <c r="C508" s="135">
        <f t="shared" si="39"/>
        <v>354</v>
      </c>
      <c r="D508" s="135" t="s">
        <v>368</v>
      </c>
      <c r="E508" s="136" t="s">
        <v>1375</v>
      </c>
      <c r="F508" s="136" t="s">
        <v>1376</v>
      </c>
      <c r="G508" s="136" t="s">
        <v>62</v>
      </c>
      <c r="H508" s="141">
        <v>2</v>
      </c>
      <c r="I508" s="159"/>
      <c r="J508" s="138">
        <f t="shared" si="44"/>
        <v>0</v>
      </c>
    </row>
    <row r="509" spans="3:10" ht="32.65" customHeight="1">
      <c r="C509" s="135">
        <f t="shared" si="39"/>
        <v>355</v>
      </c>
      <c r="D509" s="135" t="s">
        <v>368</v>
      </c>
      <c r="E509" s="136" t="s">
        <v>1377</v>
      </c>
      <c r="F509" s="136" t="s">
        <v>1378</v>
      </c>
      <c r="G509" s="136" t="s">
        <v>62</v>
      </c>
      <c r="H509" s="141">
        <v>1</v>
      </c>
      <c r="I509" s="159"/>
      <c r="J509" s="138">
        <f t="shared" si="44"/>
        <v>0</v>
      </c>
    </row>
    <row r="510" spans="3:10" ht="32.65" customHeight="1">
      <c r="C510" s="135">
        <f t="shared" si="39"/>
        <v>356</v>
      </c>
      <c r="D510" s="135" t="s">
        <v>368</v>
      </c>
      <c r="E510" s="136" t="s">
        <v>1379</v>
      </c>
      <c r="F510" s="136" t="s">
        <v>1380</v>
      </c>
      <c r="G510" s="136" t="s">
        <v>62</v>
      </c>
      <c r="H510" s="141">
        <v>11</v>
      </c>
      <c r="I510" s="159"/>
      <c r="J510" s="138">
        <f t="shared" si="44"/>
        <v>0</v>
      </c>
    </row>
    <row r="511" spans="3:10" ht="32.65" customHeight="1">
      <c r="C511" s="135">
        <f t="shared" si="39"/>
        <v>357</v>
      </c>
      <c r="D511" s="135" t="s">
        <v>368</v>
      </c>
      <c r="E511" s="136" t="s">
        <v>1381</v>
      </c>
      <c r="F511" s="136" t="s">
        <v>1382</v>
      </c>
      <c r="G511" s="136" t="s">
        <v>62</v>
      </c>
      <c r="H511" s="141">
        <v>3</v>
      </c>
      <c r="I511" s="159"/>
      <c r="J511" s="138">
        <f t="shared" si="44"/>
        <v>0</v>
      </c>
    </row>
    <row r="512" spans="3:10" ht="32.65" customHeight="1">
      <c r="C512" s="135">
        <f t="shared" si="39"/>
        <v>358</v>
      </c>
      <c r="D512" s="135" t="s">
        <v>368</v>
      </c>
      <c r="E512" s="136" t="s">
        <v>1384</v>
      </c>
      <c r="F512" s="136" t="s">
        <v>1385</v>
      </c>
      <c r="G512" s="136" t="s">
        <v>62</v>
      </c>
      <c r="H512" s="141">
        <v>1</v>
      </c>
      <c r="I512" s="159"/>
      <c r="J512" s="138">
        <f t="shared" si="44"/>
        <v>0</v>
      </c>
    </row>
    <row r="513" spans="3:10" ht="32.65" customHeight="1">
      <c r="C513" s="135">
        <f t="shared" si="39"/>
        <v>359</v>
      </c>
      <c r="D513" s="135" t="s">
        <v>368</v>
      </c>
      <c r="E513" s="136" t="s">
        <v>1383</v>
      </c>
      <c r="F513" s="136" t="s">
        <v>1386</v>
      </c>
      <c r="G513" s="136" t="s">
        <v>62</v>
      </c>
      <c r="H513" s="141">
        <v>1</v>
      </c>
      <c r="I513" s="159"/>
      <c r="J513" s="138">
        <f t="shared" si="44"/>
        <v>0</v>
      </c>
    </row>
    <row r="514" spans="3:10" ht="32.65" customHeight="1">
      <c r="C514" s="135">
        <f t="shared" si="39"/>
        <v>360</v>
      </c>
      <c r="D514" s="135" t="s">
        <v>368</v>
      </c>
      <c r="E514" s="136" t="s">
        <v>1387</v>
      </c>
      <c r="F514" s="140" t="s">
        <v>1389</v>
      </c>
      <c r="G514" s="136" t="s">
        <v>62</v>
      </c>
      <c r="H514" s="141">
        <v>2</v>
      </c>
      <c r="I514" s="159"/>
      <c r="J514" s="138">
        <f t="shared" ref="J514:J525" si="45">ROUND(H514*I514,2)</f>
        <v>0</v>
      </c>
    </row>
    <row r="515" spans="3:10" ht="32.65" customHeight="1">
      <c r="C515" s="135">
        <f t="shared" si="39"/>
        <v>361</v>
      </c>
      <c r="D515" s="135" t="s">
        <v>368</v>
      </c>
      <c r="E515" s="136" t="s">
        <v>1388</v>
      </c>
      <c r="F515" s="140" t="s">
        <v>1390</v>
      </c>
      <c r="G515" s="136" t="s">
        <v>62</v>
      </c>
      <c r="H515" s="141">
        <v>5</v>
      </c>
      <c r="I515" s="159"/>
      <c r="J515" s="138">
        <f t="shared" si="45"/>
        <v>0</v>
      </c>
    </row>
    <row r="516" spans="3:10" ht="32.65" customHeight="1">
      <c r="C516" s="135">
        <f t="shared" si="39"/>
        <v>362</v>
      </c>
      <c r="D516" s="135" t="s">
        <v>368</v>
      </c>
      <c r="E516" s="136" t="s">
        <v>1391</v>
      </c>
      <c r="F516" s="140" t="s">
        <v>1392</v>
      </c>
      <c r="G516" s="136" t="s">
        <v>62</v>
      </c>
      <c r="H516" s="141">
        <v>1</v>
      </c>
      <c r="I516" s="159"/>
      <c r="J516" s="138">
        <f t="shared" si="45"/>
        <v>0</v>
      </c>
    </row>
    <row r="517" spans="3:10" ht="32.65" customHeight="1">
      <c r="C517" s="135">
        <f t="shared" si="39"/>
        <v>363</v>
      </c>
      <c r="D517" s="135" t="s">
        <v>368</v>
      </c>
      <c r="E517" s="136" t="s">
        <v>1393</v>
      </c>
      <c r="F517" s="136" t="s">
        <v>1394</v>
      </c>
      <c r="G517" s="136" t="s">
        <v>62</v>
      </c>
      <c r="H517" s="141">
        <v>1</v>
      </c>
      <c r="I517" s="159"/>
      <c r="J517" s="138">
        <f t="shared" si="45"/>
        <v>0</v>
      </c>
    </row>
    <row r="518" spans="3:10" ht="32.65" customHeight="1">
      <c r="C518" s="135">
        <f t="shared" si="39"/>
        <v>364</v>
      </c>
      <c r="D518" s="135" t="s">
        <v>368</v>
      </c>
      <c r="E518" s="136" t="s">
        <v>1395</v>
      </c>
      <c r="F518" s="136" t="s">
        <v>1399</v>
      </c>
      <c r="G518" s="136" t="s">
        <v>62</v>
      </c>
      <c r="H518" s="141">
        <v>1</v>
      </c>
      <c r="I518" s="159"/>
      <c r="J518" s="138">
        <f t="shared" si="45"/>
        <v>0</v>
      </c>
    </row>
    <row r="519" spans="3:10" ht="32.65" customHeight="1">
      <c r="C519" s="135">
        <f t="shared" si="39"/>
        <v>365</v>
      </c>
      <c r="D519" s="135" t="s">
        <v>368</v>
      </c>
      <c r="E519" s="136" t="s">
        <v>1397</v>
      </c>
      <c r="F519" s="136" t="s">
        <v>1398</v>
      </c>
      <c r="G519" s="136" t="s">
        <v>62</v>
      </c>
      <c r="H519" s="141">
        <v>1</v>
      </c>
      <c r="I519" s="159"/>
      <c r="J519" s="138">
        <f t="shared" si="45"/>
        <v>0</v>
      </c>
    </row>
    <row r="520" spans="3:10" ht="32.65" customHeight="1">
      <c r="C520" s="1722">
        <f t="shared" si="39"/>
        <v>366</v>
      </c>
      <c r="D520" s="1722" t="s">
        <v>368</v>
      </c>
      <c r="E520" s="1723" t="s">
        <v>1396</v>
      </c>
      <c r="F520" s="1723" t="s">
        <v>6222</v>
      </c>
      <c r="G520" s="1723" t="s">
        <v>62</v>
      </c>
      <c r="H520" s="1731">
        <v>1</v>
      </c>
      <c r="I520" s="1726"/>
      <c r="J520" s="1726">
        <f t="shared" si="45"/>
        <v>0</v>
      </c>
    </row>
    <row r="521" spans="3:10" ht="32.65" customHeight="1">
      <c r="C521" s="135">
        <f t="shared" si="39"/>
        <v>367</v>
      </c>
      <c r="D521" s="135" t="s">
        <v>368</v>
      </c>
      <c r="E521" s="136" t="s">
        <v>1400</v>
      </c>
      <c r="F521" s="136" t="s">
        <v>1401</v>
      </c>
      <c r="G521" s="136" t="s">
        <v>62</v>
      </c>
      <c r="H521" s="141">
        <v>2</v>
      </c>
      <c r="I521" s="159"/>
      <c r="J521" s="138">
        <f t="shared" si="45"/>
        <v>0</v>
      </c>
    </row>
    <row r="522" spans="3:10" ht="32.65" customHeight="1">
      <c r="C522" s="135">
        <f t="shared" si="39"/>
        <v>368</v>
      </c>
      <c r="D522" s="135" t="s">
        <v>368</v>
      </c>
      <c r="E522" s="136" t="s">
        <v>1402</v>
      </c>
      <c r="F522" s="136" t="s">
        <v>1403</v>
      </c>
      <c r="G522" s="136" t="s">
        <v>62</v>
      </c>
      <c r="H522" s="141">
        <v>2</v>
      </c>
      <c r="I522" s="159"/>
      <c r="J522" s="138">
        <f t="shared" si="45"/>
        <v>0</v>
      </c>
    </row>
    <row r="523" spans="3:10" ht="34.5" customHeight="1">
      <c r="C523" s="135">
        <f t="shared" si="39"/>
        <v>369</v>
      </c>
      <c r="D523" s="135" t="s">
        <v>368</v>
      </c>
      <c r="E523" s="136" t="s">
        <v>1404</v>
      </c>
      <c r="F523" s="136" t="s">
        <v>1405</v>
      </c>
      <c r="G523" s="136" t="s">
        <v>62</v>
      </c>
      <c r="H523" s="141">
        <v>3</v>
      </c>
      <c r="I523" s="159"/>
      <c r="J523" s="138">
        <f t="shared" si="45"/>
        <v>0</v>
      </c>
    </row>
    <row r="524" spans="3:10" ht="30" customHeight="1">
      <c r="C524" s="135">
        <f t="shared" si="39"/>
        <v>370</v>
      </c>
      <c r="D524" s="135" t="s">
        <v>368</v>
      </c>
      <c r="E524" s="136" t="s">
        <v>1368</v>
      </c>
      <c r="F524" s="136" t="s">
        <v>1408</v>
      </c>
      <c r="G524" s="136" t="s">
        <v>62</v>
      </c>
      <c r="H524" s="141">
        <v>2</v>
      </c>
      <c r="I524" s="159"/>
      <c r="J524" s="138">
        <f t="shared" si="45"/>
        <v>0</v>
      </c>
    </row>
    <row r="525" spans="3:10" ht="38.65" customHeight="1">
      <c r="C525" s="135">
        <f t="shared" si="39"/>
        <v>371</v>
      </c>
      <c r="D525" s="135" t="s">
        <v>368</v>
      </c>
      <c r="E525" s="136" t="s">
        <v>1406</v>
      </c>
      <c r="F525" s="136" t="s">
        <v>1421</v>
      </c>
      <c r="G525" s="136" t="s">
        <v>62</v>
      </c>
      <c r="H525" s="141">
        <v>2</v>
      </c>
      <c r="I525" s="159"/>
      <c r="J525" s="138">
        <f t="shared" si="45"/>
        <v>0</v>
      </c>
    </row>
    <row r="526" spans="3:10" ht="33.4" customHeight="1">
      <c r="C526" s="135">
        <f t="shared" si="39"/>
        <v>372</v>
      </c>
      <c r="D526" s="135" t="s">
        <v>368</v>
      </c>
      <c r="E526" s="136" t="s">
        <v>1407</v>
      </c>
      <c r="F526" s="136" t="s">
        <v>1422</v>
      </c>
      <c r="G526" s="136" t="s">
        <v>62</v>
      </c>
      <c r="H526" s="141">
        <v>1</v>
      </c>
      <c r="I526" s="159"/>
      <c r="J526" s="138">
        <f t="shared" ref="J526:J532" si="46">ROUND(H526*I526,2)</f>
        <v>0</v>
      </c>
    </row>
    <row r="527" spans="3:10" ht="32.65" customHeight="1">
      <c r="C527" s="135">
        <f t="shared" si="39"/>
        <v>373</v>
      </c>
      <c r="D527" s="135" t="s">
        <v>368</v>
      </c>
      <c r="E527" s="136" t="s">
        <v>1409</v>
      </c>
      <c r="F527" s="136" t="s">
        <v>1423</v>
      </c>
      <c r="G527" s="136" t="s">
        <v>62</v>
      </c>
      <c r="H527" s="141">
        <v>1</v>
      </c>
      <c r="I527" s="159"/>
      <c r="J527" s="138">
        <f t="shared" si="46"/>
        <v>0</v>
      </c>
    </row>
    <row r="528" spans="3:10" ht="34.5" customHeight="1">
      <c r="C528" s="135">
        <f t="shared" si="39"/>
        <v>374</v>
      </c>
      <c r="D528" s="135" t="s">
        <v>368</v>
      </c>
      <c r="E528" s="136" t="s">
        <v>1410</v>
      </c>
      <c r="F528" s="136" t="s">
        <v>1424</v>
      </c>
      <c r="G528" s="136" t="s">
        <v>62</v>
      </c>
      <c r="H528" s="141">
        <v>4</v>
      </c>
      <c r="I528" s="159"/>
      <c r="J528" s="138">
        <f t="shared" si="46"/>
        <v>0</v>
      </c>
    </row>
    <row r="529" spans="3:10" ht="30" customHeight="1">
      <c r="C529" s="135">
        <f t="shared" si="39"/>
        <v>375</v>
      </c>
      <c r="D529" s="135" t="s">
        <v>368</v>
      </c>
      <c r="E529" s="136" t="s">
        <v>1411</v>
      </c>
      <c r="F529" s="136" t="s">
        <v>1425</v>
      </c>
      <c r="G529" s="136" t="s">
        <v>62</v>
      </c>
      <c r="H529" s="141">
        <v>1</v>
      </c>
      <c r="I529" s="159"/>
      <c r="J529" s="138">
        <f t="shared" si="46"/>
        <v>0</v>
      </c>
    </row>
    <row r="530" spans="3:10" ht="31.5" customHeight="1">
      <c r="C530" s="135">
        <f t="shared" si="39"/>
        <v>376</v>
      </c>
      <c r="D530" s="135" t="s">
        <v>368</v>
      </c>
      <c r="E530" s="136" t="s">
        <v>1412</v>
      </c>
      <c r="F530" s="136" t="s">
        <v>1426</v>
      </c>
      <c r="G530" s="136" t="s">
        <v>62</v>
      </c>
      <c r="H530" s="141">
        <v>1</v>
      </c>
      <c r="I530" s="159"/>
      <c r="J530" s="138">
        <f t="shared" si="46"/>
        <v>0</v>
      </c>
    </row>
    <row r="531" spans="3:10" ht="31.9" customHeight="1">
      <c r="C531" s="135">
        <f t="shared" si="39"/>
        <v>377</v>
      </c>
      <c r="D531" s="135" t="s">
        <v>368</v>
      </c>
      <c r="E531" s="136" t="s">
        <v>1413</v>
      </c>
      <c r="F531" s="136" t="s">
        <v>1427</v>
      </c>
      <c r="G531" s="136" t="s">
        <v>62</v>
      </c>
      <c r="H531" s="141">
        <v>2</v>
      </c>
      <c r="I531" s="159"/>
      <c r="J531" s="138">
        <f t="shared" si="46"/>
        <v>0</v>
      </c>
    </row>
    <row r="532" spans="3:10" ht="31.5" customHeight="1">
      <c r="C532" s="135">
        <f t="shared" si="39"/>
        <v>378</v>
      </c>
      <c r="D532" s="135" t="s">
        <v>368</v>
      </c>
      <c r="E532" s="136" t="s">
        <v>1414</v>
      </c>
      <c r="F532" s="136" t="s">
        <v>1428</v>
      </c>
      <c r="G532" s="136" t="s">
        <v>62</v>
      </c>
      <c r="H532" s="141">
        <v>1</v>
      </c>
      <c r="I532" s="159"/>
      <c r="J532" s="138">
        <f t="shared" si="46"/>
        <v>0</v>
      </c>
    </row>
    <row r="533" spans="3:10" ht="32.65" customHeight="1">
      <c r="C533" s="135">
        <f t="shared" si="39"/>
        <v>379</v>
      </c>
      <c r="D533" s="135" t="s">
        <v>368</v>
      </c>
      <c r="E533" s="136" t="s">
        <v>1415</v>
      </c>
      <c r="F533" s="136" t="s">
        <v>1429</v>
      </c>
      <c r="G533" s="136" t="s">
        <v>62</v>
      </c>
      <c r="H533" s="141">
        <v>1</v>
      </c>
      <c r="I533" s="159"/>
      <c r="J533" s="138">
        <f t="shared" ref="J533:J538" si="47">ROUND(H533*I533,2)</f>
        <v>0</v>
      </c>
    </row>
    <row r="534" spans="3:10" ht="32.65" customHeight="1">
      <c r="C534" s="135">
        <f t="shared" si="39"/>
        <v>380</v>
      </c>
      <c r="D534" s="135" t="s">
        <v>368</v>
      </c>
      <c r="E534" s="136" t="s">
        <v>1416</v>
      </c>
      <c r="F534" s="136" t="s">
        <v>1430</v>
      </c>
      <c r="G534" s="136" t="s">
        <v>62</v>
      </c>
      <c r="H534" s="141">
        <v>1</v>
      </c>
      <c r="I534" s="159"/>
      <c r="J534" s="138">
        <f t="shared" si="47"/>
        <v>0</v>
      </c>
    </row>
    <row r="535" spans="3:10" ht="25.5" customHeight="1">
      <c r="C535" s="135">
        <f t="shared" si="39"/>
        <v>381</v>
      </c>
      <c r="D535" s="135" t="s">
        <v>368</v>
      </c>
      <c r="E535" s="274" t="s">
        <v>1187</v>
      </c>
      <c r="F535" s="274" t="s">
        <v>1190</v>
      </c>
      <c r="G535" s="274" t="s">
        <v>481</v>
      </c>
      <c r="H535" s="1658">
        <v>1583.86</v>
      </c>
      <c r="I535" s="1659"/>
      <c r="J535" s="275">
        <f t="shared" si="47"/>
        <v>0</v>
      </c>
    </row>
    <row r="536" spans="3:10" ht="24" customHeight="1">
      <c r="C536" s="135">
        <f t="shared" ref="C536:C593" si="48">C535+1</f>
        <v>382</v>
      </c>
      <c r="D536" s="24" t="s">
        <v>368</v>
      </c>
      <c r="E536" s="25" t="s">
        <v>1189</v>
      </c>
      <c r="F536" s="25" t="s">
        <v>1191</v>
      </c>
      <c r="G536" s="25" t="s">
        <v>481</v>
      </c>
      <c r="H536" s="291">
        <v>1123.3900000000001</v>
      </c>
      <c r="I536" s="292"/>
      <c r="J536" s="26">
        <f t="shared" si="47"/>
        <v>0</v>
      </c>
    </row>
    <row r="537" spans="3:10" ht="24" customHeight="1">
      <c r="C537" s="135">
        <f t="shared" si="48"/>
        <v>383</v>
      </c>
      <c r="D537" s="24" t="s">
        <v>368</v>
      </c>
      <c r="E537" s="25" t="s">
        <v>1192</v>
      </c>
      <c r="F537" s="25" t="s">
        <v>1196</v>
      </c>
      <c r="G537" s="25" t="s">
        <v>481</v>
      </c>
      <c r="H537" s="291">
        <v>1084.9100000000001</v>
      </c>
      <c r="I537" s="292"/>
      <c r="J537" s="26">
        <f t="shared" si="47"/>
        <v>0</v>
      </c>
    </row>
    <row r="538" spans="3:10" ht="24" customHeight="1">
      <c r="C538" s="135">
        <f t="shared" si="48"/>
        <v>384</v>
      </c>
      <c r="D538" s="24" t="s">
        <v>368</v>
      </c>
      <c r="E538" s="25" t="s">
        <v>1194</v>
      </c>
      <c r="F538" s="25" t="s">
        <v>1197</v>
      </c>
      <c r="G538" s="25" t="s">
        <v>481</v>
      </c>
      <c r="H538" s="291">
        <v>811.55</v>
      </c>
      <c r="I538" s="292"/>
      <c r="J538" s="26">
        <f t="shared" si="47"/>
        <v>0</v>
      </c>
    </row>
    <row r="539" spans="3:10" ht="24" customHeight="1">
      <c r="C539" s="135">
        <f t="shared" si="48"/>
        <v>385</v>
      </c>
      <c r="D539" s="24" t="s">
        <v>368</v>
      </c>
      <c r="E539" s="25" t="s">
        <v>1195</v>
      </c>
      <c r="F539" s="25" t="s">
        <v>1198</v>
      </c>
      <c r="G539" s="25" t="s">
        <v>481</v>
      </c>
      <c r="H539" s="291">
        <v>2322.2600000000002</v>
      </c>
      <c r="I539" s="292"/>
      <c r="J539" s="26">
        <f t="shared" ref="J539:J552" si="49">ROUND(H539*I539,2)</f>
        <v>0</v>
      </c>
    </row>
    <row r="540" spans="3:10" ht="22.9" customHeight="1">
      <c r="C540" s="135">
        <f t="shared" si="48"/>
        <v>386</v>
      </c>
      <c r="D540" s="24" t="s">
        <v>368</v>
      </c>
      <c r="E540" s="25" t="s">
        <v>1199</v>
      </c>
      <c r="F540" s="25" t="s">
        <v>1200</v>
      </c>
      <c r="G540" s="25" t="s">
        <v>481</v>
      </c>
      <c r="H540" s="291">
        <v>2515.56</v>
      </c>
      <c r="I540" s="292"/>
      <c r="J540" s="26">
        <f t="shared" si="49"/>
        <v>0</v>
      </c>
    </row>
    <row r="541" spans="3:10" ht="24" customHeight="1">
      <c r="C541" s="135">
        <f t="shared" si="48"/>
        <v>387</v>
      </c>
      <c r="D541" s="24" t="s">
        <v>368</v>
      </c>
      <c r="E541" s="25" t="s">
        <v>1202</v>
      </c>
      <c r="F541" s="25" t="s">
        <v>1203</v>
      </c>
      <c r="G541" s="25" t="s">
        <v>481</v>
      </c>
      <c r="H541" s="291">
        <v>499.88</v>
      </c>
      <c r="I541" s="292"/>
      <c r="J541" s="26">
        <f t="shared" si="49"/>
        <v>0</v>
      </c>
    </row>
    <row r="542" spans="3:10" ht="24" customHeight="1">
      <c r="C542" s="135">
        <f t="shared" si="48"/>
        <v>388</v>
      </c>
      <c r="D542" s="24" t="s">
        <v>368</v>
      </c>
      <c r="E542" s="25" t="s">
        <v>1205</v>
      </c>
      <c r="F542" s="25" t="s">
        <v>1206</v>
      </c>
      <c r="G542" s="25" t="s">
        <v>60</v>
      </c>
      <c r="H542" s="291">
        <v>20.2</v>
      </c>
      <c r="I542" s="292"/>
      <c r="J542" s="26">
        <f t="shared" ref="J542:J548" si="50">ROUND(H542*I542,2)</f>
        <v>0</v>
      </c>
    </row>
    <row r="543" spans="3:10" ht="24" customHeight="1">
      <c r="C543" s="135">
        <f t="shared" si="48"/>
        <v>389</v>
      </c>
      <c r="D543" s="24" t="s">
        <v>368</v>
      </c>
      <c r="E543" s="314" t="s">
        <v>1201</v>
      </c>
      <c r="F543" s="314" t="s">
        <v>1207</v>
      </c>
      <c r="G543" s="314" t="s">
        <v>481</v>
      </c>
      <c r="H543" s="291">
        <v>1595.94</v>
      </c>
      <c r="I543" s="292"/>
      <c r="J543" s="292">
        <f t="shared" si="50"/>
        <v>0</v>
      </c>
    </row>
    <row r="544" spans="3:10" ht="24" customHeight="1">
      <c r="C544" s="135">
        <f t="shared" si="48"/>
        <v>390</v>
      </c>
      <c r="D544" s="24" t="s">
        <v>368</v>
      </c>
      <c r="E544" s="314" t="s">
        <v>1204</v>
      </c>
      <c r="F544" s="314" t="s">
        <v>1210</v>
      </c>
      <c r="G544" s="314" t="s">
        <v>481</v>
      </c>
      <c r="H544" s="291">
        <v>355.5</v>
      </c>
      <c r="I544" s="292"/>
      <c r="J544" s="292">
        <f t="shared" si="50"/>
        <v>0</v>
      </c>
    </row>
    <row r="545" spans="1:10" ht="24" customHeight="1">
      <c r="C545" s="135">
        <f t="shared" si="48"/>
        <v>391</v>
      </c>
      <c r="D545" s="24" t="s">
        <v>368</v>
      </c>
      <c r="E545" s="314" t="s">
        <v>1208</v>
      </c>
      <c r="F545" s="314" t="s">
        <v>1209</v>
      </c>
      <c r="G545" s="314" t="s">
        <v>60</v>
      </c>
      <c r="H545" s="291">
        <v>14</v>
      </c>
      <c r="I545" s="292"/>
      <c r="J545" s="292">
        <f t="shared" si="50"/>
        <v>0</v>
      </c>
    </row>
    <row r="546" spans="1:10" ht="24" customHeight="1">
      <c r="A546" s="143"/>
      <c r="B546" s="143"/>
      <c r="C546" s="135">
        <f t="shared" si="48"/>
        <v>392</v>
      </c>
      <c r="D546" s="313" t="s">
        <v>368</v>
      </c>
      <c r="E546" s="314" t="s">
        <v>1211</v>
      </c>
      <c r="F546" s="314" t="s">
        <v>1214</v>
      </c>
      <c r="G546" s="314" t="s">
        <v>481</v>
      </c>
      <c r="H546" s="291">
        <v>2323.63</v>
      </c>
      <c r="I546" s="292"/>
      <c r="J546" s="292">
        <f t="shared" si="50"/>
        <v>0</v>
      </c>
    </row>
    <row r="547" spans="1:10" ht="24" customHeight="1">
      <c r="A547" s="143"/>
      <c r="B547" s="143"/>
      <c r="C547" s="135">
        <f t="shared" si="48"/>
        <v>393</v>
      </c>
      <c r="D547" s="313" t="s">
        <v>368</v>
      </c>
      <c r="E547" s="314" t="s">
        <v>1212</v>
      </c>
      <c r="F547" s="314" t="s">
        <v>1216</v>
      </c>
      <c r="G547" s="314" t="s">
        <v>481</v>
      </c>
      <c r="H547" s="291">
        <v>496.16</v>
      </c>
      <c r="I547" s="292"/>
      <c r="J547" s="292">
        <f t="shared" si="50"/>
        <v>0</v>
      </c>
    </row>
    <row r="548" spans="1:10" ht="24" customHeight="1">
      <c r="A548" s="143"/>
      <c r="B548" s="143"/>
      <c r="C548" s="135">
        <f t="shared" si="48"/>
        <v>394</v>
      </c>
      <c r="D548" s="313" t="s">
        <v>368</v>
      </c>
      <c r="E548" s="314" t="s">
        <v>1213</v>
      </c>
      <c r="F548" s="314" t="s">
        <v>1215</v>
      </c>
      <c r="G548" s="314" t="s">
        <v>60</v>
      </c>
      <c r="H548" s="291">
        <v>19</v>
      </c>
      <c r="I548" s="292"/>
      <c r="J548" s="292">
        <f t="shared" si="50"/>
        <v>0</v>
      </c>
    </row>
    <row r="549" spans="1:10" ht="24" customHeight="1">
      <c r="C549" s="135">
        <f t="shared" si="48"/>
        <v>395</v>
      </c>
      <c r="D549" s="313" t="s">
        <v>368</v>
      </c>
      <c r="E549" s="314" t="s">
        <v>1217</v>
      </c>
      <c r="F549" s="314" t="s">
        <v>1220</v>
      </c>
      <c r="G549" s="314" t="s">
        <v>481</v>
      </c>
      <c r="H549" s="291">
        <v>330.98</v>
      </c>
      <c r="I549" s="292"/>
      <c r="J549" s="26">
        <f t="shared" si="49"/>
        <v>0</v>
      </c>
    </row>
    <row r="550" spans="1:10" ht="24" customHeight="1">
      <c r="C550" s="135">
        <f t="shared" si="48"/>
        <v>396</v>
      </c>
      <c r="D550" s="313" t="s">
        <v>368</v>
      </c>
      <c r="E550" s="314" t="s">
        <v>1218</v>
      </c>
      <c r="F550" s="314" t="s">
        <v>1219</v>
      </c>
      <c r="G550" s="25" t="s">
        <v>481</v>
      </c>
      <c r="H550" s="291">
        <v>200.14</v>
      </c>
      <c r="I550" s="292"/>
      <c r="J550" s="26">
        <f t="shared" si="49"/>
        <v>0</v>
      </c>
    </row>
    <row r="551" spans="1:10" ht="24" customHeight="1">
      <c r="C551" s="135">
        <f t="shared" si="48"/>
        <v>397</v>
      </c>
      <c r="D551" s="313" t="s">
        <v>368</v>
      </c>
      <c r="E551" s="314" t="s">
        <v>1221</v>
      </c>
      <c r="F551" s="314" t="s">
        <v>1222</v>
      </c>
      <c r="G551" s="25" t="s">
        <v>481</v>
      </c>
      <c r="H551" s="291">
        <v>66.45</v>
      </c>
      <c r="I551" s="292"/>
      <c r="J551" s="26">
        <f t="shared" si="49"/>
        <v>0</v>
      </c>
    </row>
    <row r="552" spans="1:10" ht="24" customHeight="1">
      <c r="C552" s="135">
        <f t="shared" si="48"/>
        <v>398</v>
      </c>
      <c r="D552" s="313" t="s">
        <v>368</v>
      </c>
      <c r="E552" s="314" t="s">
        <v>1223</v>
      </c>
      <c r="F552" s="314" t="s">
        <v>1224</v>
      </c>
      <c r="G552" s="25" t="s">
        <v>481</v>
      </c>
      <c r="H552" s="291">
        <v>102.69</v>
      </c>
      <c r="I552" s="292"/>
      <c r="J552" s="26">
        <f t="shared" si="49"/>
        <v>0</v>
      </c>
    </row>
    <row r="553" spans="1:10" ht="24" customHeight="1">
      <c r="C553" s="135">
        <f t="shared" si="48"/>
        <v>399</v>
      </c>
      <c r="D553" s="313" t="s">
        <v>368</v>
      </c>
      <c r="E553" s="314" t="s">
        <v>1225</v>
      </c>
      <c r="F553" s="25" t="s">
        <v>1226</v>
      </c>
      <c r="G553" s="25" t="s">
        <v>481</v>
      </c>
      <c r="H553" s="291">
        <v>610.12</v>
      </c>
      <c r="I553" s="292"/>
      <c r="J553" s="26">
        <f>ROUND(H553*I553,2)</f>
        <v>0</v>
      </c>
    </row>
    <row r="554" spans="1:10" ht="24" customHeight="1">
      <c r="C554" s="135">
        <f t="shared" si="48"/>
        <v>400</v>
      </c>
      <c r="D554" s="313" t="s">
        <v>368</v>
      </c>
      <c r="E554" s="314" t="s">
        <v>1228</v>
      </c>
      <c r="F554" s="25" t="s">
        <v>1229</v>
      </c>
      <c r="G554" s="25" t="s">
        <v>60</v>
      </c>
      <c r="H554" s="291">
        <v>14</v>
      </c>
      <c r="I554" s="292"/>
      <c r="J554" s="292">
        <f>ROUND(H554*I554,2)</f>
        <v>0</v>
      </c>
    </row>
    <row r="555" spans="1:10" ht="24" customHeight="1">
      <c r="C555" s="135">
        <f t="shared" si="48"/>
        <v>401</v>
      </c>
      <c r="D555" s="313" t="s">
        <v>368</v>
      </c>
      <c r="E555" s="314" t="s">
        <v>1227</v>
      </c>
      <c r="F555" s="25" t="s">
        <v>1232</v>
      </c>
      <c r="G555" s="25" t="s">
        <v>481</v>
      </c>
      <c r="H555" s="291">
        <v>378.22</v>
      </c>
      <c r="I555" s="292"/>
      <c r="J555" s="26">
        <f t="shared" ref="J555:J562" si="51">ROUND(H555*I555,2)</f>
        <v>0</v>
      </c>
    </row>
    <row r="556" spans="1:10" ht="24" customHeight="1">
      <c r="C556" s="135">
        <f t="shared" si="48"/>
        <v>402</v>
      </c>
      <c r="D556" s="313" t="s">
        <v>368</v>
      </c>
      <c r="E556" s="314" t="s">
        <v>1230</v>
      </c>
      <c r="F556" s="25" t="s">
        <v>1231</v>
      </c>
      <c r="G556" s="25" t="s">
        <v>60</v>
      </c>
      <c r="H556" s="291">
        <v>9.1999999999999993</v>
      </c>
      <c r="I556" s="292"/>
      <c r="J556" s="26">
        <f t="shared" si="51"/>
        <v>0</v>
      </c>
    </row>
    <row r="557" spans="1:10" ht="24" customHeight="1">
      <c r="C557" s="135">
        <f t="shared" si="48"/>
        <v>403</v>
      </c>
      <c r="D557" s="313" t="s">
        <v>368</v>
      </c>
      <c r="E557" s="314" t="s">
        <v>1233</v>
      </c>
      <c r="F557" s="25" t="s">
        <v>1234</v>
      </c>
      <c r="G557" s="25" t="s">
        <v>481</v>
      </c>
      <c r="H557" s="291">
        <v>359.01</v>
      </c>
      <c r="I557" s="292"/>
      <c r="J557" s="26">
        <f t="shared" si="51"/>
        <v>0</v>
      </c>
    </row>
    <row r="558" spans="1:10" ht="24" customHeight="1">
      <c r="C558" s="135">
        <f t="shared" si="48"/>
        <v>404</v>
      </c>
      <c r="D558" s="313" t="s">
        <v>368</v>
      </c>
      <c r="E558" s="314" t="s">
        <v>1235</v>
      </c>
      <c r="F558" s="25" t="s">
        <v>1236</v>
      </c>
      <c r="G558" s="25" t="s">
        <v>60</v>
      </c>
      <c r="H558" s="291">
        <v>13.4</v>
      </c>
      <c r="I558" s="292"/>
      <c r="J558" s="26">
        <f t="shared" si="51"/>
        <v>0</v>
      </c>
    </row>
    <row r="559" spans="1:10" ht="24" customHeight="1">
      <c r="C559" s="135">
        <f t="shared" si="48"/>
        <v>405</v>
      </c>
      <c r="D559" s="313" t="s">
        <v>368</v>
      </c>
      <c r="E559" s="314" t="s">
        <v>1237</v>
      </c>
      <c r="F559" s="25" t="s">
        <v>1240</v>
      </c>
      <c r="G559" s="25" t="s">
        <v>481</v>
      </c>
      <c r="H559" s="291">
        <v>649.4</v>
      </c>
      <c r="I559" s="292"/>
      <c r="J559" s="26">
        <f>ROUND(H559*I559,2)</f>
        <v>0</v>
      </c>
    </row>
    <row r="560" spans="1:10" ht="24" customHeight="1">
      <c r="C560" s="135">
        <f t="shared" si="48"/>
        <v>406</v>
      </c>
      <c r="D560" s="313" t="s">
        <v>368</v>
      </c>
      <c r="E560" s="314" t="s">
        <v>1238</v>
      </c>
      <c r="F560" s="25" t="s">
        <v>1239</v>
      </c>
      <c r="G560" s="25" t="s">
        <v>60</v>
      </c>
      <c r="H560" s="291">
        <v>26</v>
      </c>
      <c r="I560" s="292"/>
      <c r="J560" s="26">
        <f t="shared" si="51"/>
        <v>0</v>
      </c>
    </row>
    <row r="561" spans="3:10" ht="24" customHeight="1">
      <c r="C561" s="135">
        <f t="shared" si="48"/>
        <v>407</v>
      </c>
      <c r="D561" s="313" t="s">
        <v>368</v>
      </c>
      <c r="E561" s="314" t="s">
        <v>1241</v>
      </c>
      <c r="F561" s="25" t="s">
        <v>1244</v>
      </c>
      <c r="G561" s="25" t="s">
        <v>481</v>
      </c>
      <c r="H561" s="291">
        <v>330.95</v>
      </c>
      <c r="I561" s="292"/>
      <c r="J561" s="26">
        <f t="shared" si="51"/>
        <v>0</v>
      </c>
    </row>
    <row r="562" spans="3:10" ht="24" customHeight="1">
      <c r="C562" s="135">
        <f t="shared" si="48"/>
        <v>408</v>
      </c>
      <c r="D562" s="313" t="s">
        <v>368</v>
      </c>
      <c r="E562" s="314" t="s">
        <v>1243</v>
      </c>
      <c r="F562" s="25" t="s">
        <v>1245</v>
      </c>
      <c r="G562" s="25" t="s">
        <v>60</v>
      </c>
      <c r="H562" s="291">
        <v>7.4</v>
      </c>
      <c r="I562" s="292"/>
      <c r="J562" s="26">
        <f t="shared" si="51"/>
        <v>0</v>
      </c>
    </row>
    <row r="563" spans="3:10" ht="24" customHeight="1">
      <c r="C563" s="135">
        <f t="shared" si="48"/>
        <v>409</v>
      </c>
      <c r="D563" s="313" t="s">
        <v>368</v>
      </c>
      <c r="E563" s="314" t="s">
        <v>1242</v>
      </c>
      <c r="F563" s="25" t="s">
        <v>1248</v>
      </c>
      <c r="G563" s="25" t="s">
        <v>481</v>
      </c>
      <c r="H563" s="291">
        <v>648</v>
      </c>
      <c r="I563" s="292"/>
      <c r="J563" s="26">
        <f>ROUND(H563*I563,2)</f>
        <v>0</v>
      </c>
    </row>
    <row r="564" spans="3:10" ht="24" customHeight="1">
      <c r="C564" s="135">
        <f t="shared" si="48"/>
        <v>410</v>
      </c>
      <c r="D564" s="313" t="s">
        <v>368</v>
      </c>
      <c r="E564" s="314" t="s">
        <v>1246</v>
      </c>
      <c r="F564" s="25" t="s">
        <v>1247</v>
      </c>
      <c r="G564" s="25" t="s">
        <v>60</v>
      </c>
      <c r="H564" s="291">
        <v>39</v>
      </c>
      <c r="I564" s="292"/>
      <c r="J564" s="26">
        <f>ROUND(H564*I564,2)</f>
        <v>0</v>
      </c>
    </row>
    <row r="565" spans="3:10" ht="24" customHeight="1">
      <c r="C565" s="135">
        <f t="shared" si="48"/>
        <v>411</v>
      </c>
      <c r="D565" s="313" t="s">
        <v>368</v>
      </c>
      <c r="E565" s="314" t="s">
        <v>1249</v>
      </c>
      <c r="F565" s="25" t="s">
        <v>1252</v>
      </c>
      <c r="G565" s="25" t="s">
        <v>481</v>
      </c>
      <c r="H565" s="291">
        <v>1273.78</v>
      </c>
      <c r="I565" s="292"/>
      <c r="J565" s="26">
        <f t="shared" ref="J565:J593" si="52">ROUND(H565*I565,2)</f>
        <v>0</v>
      </c>
    </row>
    <row r="566" spans="3:10" ht="24" customHeight="1">
      <c r="C566" s="135">
        <f t="shared" si="48"/>
        <v>412</v>
      </c>
      <c r="D566" s="313" t="s">
        <v>368</v>
      </c>
      <c r="E566" s="314" t="s">
        <v>1251</v>
      </c>
      <c r="F566" s="25" t="s">
        <v>1250</v>
      </c>
      <c r="G566" s="25" t="s">
        <v>60</v>
      </c>
      <c r="H566" s="291">
        <v>54.5</v>
      </c>
      <c r="I566" s="292"/>
      <c r="J566" s="26">
        <f t="shared" si="52"/>
        <v>0</v>
      </c>
    </row>
    <row r="567" spans="3:10" ht="24" customHeight="1">
      <c r="C567" s="135">
        <f t="shared" si="48"/>
        <v>413</v>
      </c>
      <c r="D567" s="313" t="s">
        <v>368</v>
      </c>
      <c r="E567" s="314" t="s">
        <v>1253</v>
      </c>
      <c r="F567" s="25" t="s">
        <v>1256</v>
      </c>
      <c r="G567" s="25" t="s">
        <v>481</v>
      </c>
      <c r="H567" s="291">
        <v>619.26</v>
      </c>
      <c r="I567" s="292"/>
      <c r="J567" s="26">
        <f t="shared" si="52"/>
        <v>0</v>
      </c>
    </row>
    <row r="568" spans="3:10" ht="24" customHeight="1">
      <c r="C568" s="135">
        <f t="shared" si="48"/>
        <v>414</v>
      </c>
      <c r="D568" s="313" t="s">
        <v>368</v>
      </c>
      <c r="E568" s="314" t="s">
        <v>1254</v>
      </c>
      <c r="F568" s="25" t="s">
        <v>1255</v>
      </c>
      <c r="G568" s="25" t="s">
        <v>60</v>
      </c>
      <c r="H568" s="291">
        <v>26.8</v>
      </c>
      <c r="I568" s="292"/>
      <c r="J568" s="26">
        <f t="shared" si="52"/>
        <v>0</v>
      </c>
    </row>
    <row r="569" spans="3:10" ht="24" customHeight="1">
      <c r="C569" s="135">
        <f t="shared" si="48"/>
        <v>415</v>
      </c>
      <c r="D569" s="313" t="s">
        <v>368</v>
      </c>
      <c r="E569" s="314" t="s">
        <v>1257</v>
      </c>
      <c r="F569" s="25" t="s">
        <v>1260</v>
      </c>
      <c r="G569" s="25" t="s">
        <v>481</v>
      </c>
      <c r="H569" s="291">
        <v>473.35</v>
      </c>
      <c r="I569" s="292"/>
      <c r="J569" s="26">
        <f t="shared" si="52"/>
        <v>0</v>
      </c>
    </row>
    <row r="570" spans="3:10" ht="24" customHeight="1">
      <c r="C570" s="135">
        <f t="shared" si="48"/>
        <v>416</v>
      </c>
      <c r="D570" s="313" t="s">
        <v>368</v>
      </c>
      <c r="E570" s="314" t="s">
        <v>1258</v>
      </c>
      <c r="F570" s="25" t="s">
        <v>1259</v>
      </c>
      <c r="G570" s="25" t="s">
        <v>60</v>
      </c>
      <c r="H570" s="291">
        <v>19</v>
      </c>
      <c r="I570" s="292"/>
      <c r="J570" s="26">
        <f t="shared" si="52"/>
        <v>0</v>
      </c>
    </row>
    <row r="571" spans="3:10" ht="24" customHeight="1">
      <c r="C571" s="135">
        <f t="shared" si="48"/>
        <v>417</v>
      </c>
      <c r="D571" s="313" t="s">
        <v>368</v>
      </c>
      <c r="E571" s="314" t="s">
        <v>1261</v>
      </c>
      <c r="F571" s="25" t="s">
        <v>1263</v>
      </c>
      <c r="G571" s="25" t="s">
        <v>481</v>
      </c>
      <c r="H571" s="291">
        <v>1230.57</v>
      </c>
      <c r="I571" s="292"/>
      <c r="J571" s="26">
        <f t="shared" si="52"/>
        <v>0</v>
      </c>
    </row>
    <row r="572" spans="3:10" ht="24" customHeight="1">
      <c r="C572" s="135">
        <f t="shared" si="48"/>
        <v>418</v>
      </c>
      <c r="D572" s="313" t="s">
        <v>368</v>
      </c>
      <c r="E572" s="314" t="s">
        <v>1262</v>
      </c>
      <c r="F572" s="25" t="s">
        <v>1264</v>
      </c>
      <c r="G572" s="25" t="s">
        <v>60</v>
      </c>
      <c r="H572" s="291">
        <v>36.200000000000003</v>
      </c>
      <c r="I572" s="292"/>
      <c r="J572" s="26">
        <f t="shared" si="52"/>
        <v>0</v>
      </c>
    </row>
    <row r="573" spans="3:10" ht="24" customHeight="1">
      <c r="C573" s="135">
        <f t="shared" si="48"/>
        <v>419</v>
      </c>
      <c r="D573" s="313" t="s">
        <v>368</v>
      </c>
      <c r="E573" s="314" t="s">
        <v>1265</v>
      </c>
      <c r="F573" s="25" t="s">
        <v>1266</v>
      </c>
      <c r="G573" s="25" t="s">
        <v>481</v>
      </c>
      <c r="H573" s="291">
        <v>29.59</v>
      </c>
      <c r="I573" s="292"/>
      <c r="J573" s="26">
        <f t="shared" si="52"/>
        <v>0</v>
      </c>
    </row>
    <row r="574" spans="3:10" ht="24" customHeight="1">
      <c r="C574" s="135">
        <f t="shared" si="48"/>
        <v>420</v>
      </c>
      <c r="D574" s="313" t="s">
        <v>368</v>
      </c>
      <c r="E574" s="314" t="s">
        <v>1267</v>
      </c>
      <c r="F574" s="25" t="s">
        <v>1268</v>
      </c>
      <c r="G574" s="25" t="s">
        <v>481</v>
      </c>
      <c r="H574" s="291">
        <v>75.790000000000006</v>
      </c>
      <c r="I574" s="292"/>
      <c r="J574" s="26">
        <f t="shared" si="52"/>
        <v>0</v>
      </c>
    </row>
    <row r="575" spans="3:10" ht="24.4" customHeight="1">
      <c r="C575" s="135">
        <f t="shared" si="48"/>
        <v>421</v>
      </c>
      <c r="D575" s="313" t="s">
        <v>368</v>
      </c>
      <c r="E575" s="314" t="s">
        <v>1269</v>
      </c>
      <c r="F575" s="25" t="s">
        <v>1270</v>
      </c>
      <c r="G575" s="25" t="s">
        <v>481</v>
      </c>
      <c r="H575" s="291">
        <v>54.66</v>
      </c>
      <c r="I575" s="292"/>
      <c r="J575" s="26">
        <f t="shared" si="52"/>
        <v>0</v>
      </c>
    </row>
    <row r="576" spans="3:10" ht="24" customHeight="1">
      <c r="C576" s="135">
        <f t="shared" si="48"/>
        <v>422</v>
      </c>
      <c r="D576" s="313" t="s">
        <v>368</v>
      </c>
      <c r="E576" s="314" t="s">
        <v>1271</v>
      </c>
      <c r="F576" s="25" t="s">
        <v>1272</v>
      </c>
      <c r="G576" s="25" t="s">
        <v>481</v>
      </c>
      <c r="H576" s="291">
        <v>78.98</v>
      </c>
      <c r="I576" s="292"/>
      <c r="J576" s="26">
        <f t="shared" si="52"/>
        <v>0</v>
      </c>
    </row>
    <row r="577" spans="3:10" ht="24" customHeight="1">
      <c r="C577" s="135">
        <f t="shared" si="48"/>
        <v>423</v>
      </c>
      <c r="D577" s="313" t="s">
        <v>368</v>
      </c>
      <c r="E577" s="314" t="s">
        <v>1273</v>
      </c>
      <c r="F577" s="25" t="s">
        <v>1274</v>
      </c>
      <c r="G577" s="25" t="s">
        <v>481</v>
      </c>
      <c r="H577" s="291">
        <v>68.17</v>
      </c>
      <c r="I577" s="292"/>
      <c r="J577" s="26">
        <f t="shared" si="52"/>
        <v>0</v>
      </c>
    </row>
    <row r="578" spans="3:10" ht="24" customHeight="1">
      <c r="C578" s="135">
        <f t="shared" si="48"/>
        <v>424</v>
      </c>
      <c r="D578" s="313" t="s">
        <v>368</v>
      </c>
      <c r="E578" s="314" t="s">
        <v>1275</v>
      </c>
      <c r="F578" s="25" t="s">
        <v>1276</v>
      </c>
      <c r="G578" s="25" t="s">
        <v>481</v>
      </c>
      <c r="H578" s="291">
        <v>47.13</v>
      </c>
      <c r="I578" s="292"/>
      <c r="J578" s="26">
        <f t="shared" si="52"/>
        <v>0</v>
      </c>
    </row>
    <row r="579" spans="3:10" ht="24" customHeight="1">
      <c r="C579" s="1722">
        <f t="shared" si="48"/>
        <v>425</v>
      </c>
      <c r="D579" s="1727" t="s">
        <v>368</v>
      </c>
      <c r="E579" s="1728" t="s">
        <v>1277</v>
      </c>
      <c r="F579" s="1728" t="s">
        <v>6220</v>
      </c>
      <c r="G579" s="1728" t="s">
        <v>481</v>
      </c>
      <c r="H579" s="1729">
        <v>986.62</v>
      </c>
      <c r="I579" s="1730"/>
      <c r="J579" s="1730">
        <f t="shared" si="52"/>
        <v>0</v>
      </c>
    </row>
    <row r="580" spans="3:10" ht="24" customHeight="1">
      <c r="C580" s="135">
        <f t="shared" si="48"/>
        <v>426</v>
      </c>
      <c r="D580" s="313" t="s">
        <v>368</v>
      </c>
      <c r="E580" s="314" t="s">
        <v>1278</v>
      </c>
      <c r="F580" s="25" t="s">
        <v>1279</v>
      </c>
      <c r="G580" s="25" t="s">
        <v>481</v>
      </c>
      <c r="H580" s="291">
        <v>1112.7</v>
      </c>
      <c r="I580" s="292"/>
      <c r="J580" s="26">
        <f t="shared" si="52"/>
        <v>0</v>
      </c>
    </row>
    <row r="581" spans="3:10" ht="24" customHeight="1">
      <c r="C581" s="135">
        <f t="shared" si="48"/>
        <v>427</v>
      </c>
      <c r="D581" s="313" t="s">
        <v>368</v>
      </c>
      <c r="E581" s="314" t="s">
        <v>1280</v>
      </c>
      <c r="F581" s="25" t="s">
        <v>1281</v>
      </c>
      <c r="G581" s="25" t="s">
        <v>481</v>
      </c>
      <c r="H581" s="291">
        <v>1052.8</v>
      </c>
      <c r="I581" s="292"/>
      <c r="J581" s="26">
        <f t="shared" si="52"/>
        <v>0</v>
      </c>
    </row>
    <row r="582" spans="3:10" ht="24" customHeight="1">
      <c r="C582" s="135">
        <f t="shared" si="48"/>
        <v>428</v>
      </c>
      <c r="D582" s="313" t="s">
        <v>368</v>
      </c>
      <c r="E582" s="314" t="s">
        <v>1282</v>
      </c>
      <c r="F582" s="25" t="s">
        <v>1283</v>
      </c>
      <c r="G582" s="25" t="s">
        <v>481</v>
      </c>
      <c r="H582" s="291">
        <v>208.9</v>
      </c>
      <c r="I582" s="292"/>
      <c r="J582" s="26">
        <f t="shared" si="52"/>
        <v>0</v>
      </c>
    </row>
    <row r="583" spans="3:10" ht="24" customHeight="1">
      <c r="C583" s="135">
        <f t="shared" si="48"/>
        <v>429</v>
      </c>
      <c r="D583" s="313" t="s">
        <v>368</v>
      </c>
      <c r="E583" s="314" t="s">
        <v>1284</v>
      </c>
      <c r="F583" s="25" t="s">
        <v>1285</v>
      </c>
      <c r="G583" s="25" t="s">
        <v>481</v>
      </c>
      <c r="H583" s="291">
        <v>220.8</v>
      </c>
      <c r="I583" s="292"/>
      <c r="J583" s="26">
        <f t="shared" si="52"/>
        <v>0</v>
      </c>
    </row>
    <row r="584" spans="3:10" ht="24" customHeight="1">
      <c r="C584" s="135">
        <f t="shared" si="48"/>
        <v>430</v>
      </c>
      <c r="D584" s="313" t="s">
        <v>368</v>
      </c>
      <c r="E584" s="314" t="s">
        <v>1286</v>
      </c>
      <c r="F584" s="25" t="s">
        <v>1287</v>
      </c>
      <c r="G584" s="25" t="s">
        <v>481</v>
      </c>
      <c r="H584" s="291">
        <v>6777.0999999999995</v>
      </c>
      <c r="I584" s="292"/>
      <c r="J584" s="26">
        <f t="shared" si="52"/>
        <v>0</v>
      </c>
    </row>
    <row r="585" spans="3:10" ht="42.4" customHeight="1">
      <c r="C585" s="135">
        <f t="shared" si="48"/>
        <v>431</v>
      </c>
      <c r="D585" s="313" t="s">
        <v>368</v>
      </c>
      <c r="E585" s="314" t="s">
        <v>1442</v>
      </c>
      <c r="F585" s="136" t="s">
        <v>1446</v>
      </c>
      <c r="G585" s="25" t="s">
        <v>62</v>
      </c>
      <c r="H585" s="291">
        <v>1</v>
      </c>
      <c r="I585" s="292"/>
      <c r="J585" s="26">
        <f t="shared" si="52"/>
        <v>0</v>
      </c>
    </row>
    <row r="586" spans="3:10" ht="39.4" customHeight="1">
      <c r="C586" s="135">
        <f t="shared" si="48"/>
        <v>432</v>
      </c>
      <c r="D586" s="313" t="s">
        <v>368</v>
      </c>
      <c r="E586" s="314" t="s">
        <v>1443</v>
      </c>
      <c r="F586" s="136" t="s">
        <v>1449</v>
      </c>
      <c r="G586" s="25" t="s">
        <v>62</v>
      </c>
      <c r="H586" s="291">
        <v>1</v>
      </c>
      <c r="I586" s="292"/>
      <c r="J586" s="26">
        <f t="shared" si="52"/>
        <v>0</v>
      </c>
    </row>
    <row r="587" spans="3:10" ht="30.4" customHeight="1">
      <c r="C587" s="135">
        <f t="shared" si="48"/>
        <v>433</v>
      </c>
      <c r="D587" s="313" t="s">
        <v>368</v>
      </c>
      <c r="E587" s="314" t="s">
        <v>1444</v>
      </c>
      <c r="F587" s="136" t="s">
        <v>1447</v>
      </c>
      <c r="G587" s="25" t="s">
        <v>62</v>
      </c>
      <c r="H587" s="291">
        <v>1</v>
      </c>
      <c r="I587" s="292"/>
      <c r="J587" s="26">
        <f t="shared" si="52"/>
        <v>0</v>
      </c>
    </row>
    <row r="588" spans="3:10" ht="36" customHeight="1">
      <c r="C588" s="135">
        <f t="shared" si="48"/>
        <v>434</v>
      </c>
      <c r="D588" s="313" t="s">
        <v>368</v>
      </c>
      <c r="E588" s="314" t="s">
        <v>1445</v>
      </c>
      <c r="F588" s="136" t="s">
        <v>1448</v>
      </c>
      <c r="G588" s="25" t="s">
        <v>62</v>
      </c>
      <c r="H588" s="291">
        <v>1</v>
      </c>
      <c r="I588" s="292"/>
      <c r="J588" s="26">
        <f t="shared" si="52"/>
        <v>0</v>
      </c>
    </row>
    <row r="589" spans="3:10" ht="26.65" customHeight="1">
      <c r="C589" s="135">
        <f t="shared" si="48"/>
        <v>435</v>
      </c>
      <c r="D589" s="313" t="s">
        <v>368</v>
      </c>
      <c r="E589" s="1647" t="s">
        <v>6075</v>
      </c>
      <c r="F589" s="136" t="s">
        <v>6079</v>
      </c>
      <c r="G589" s="25" t="s">
        <v>62</v>
      </c>
      <c r="H589" s="291">
        <v>1</v>
      </c>
      <c r="I589" s="1676"/>
      <c r="J589" s="26">
        <f t="shared" ref="J589:J592" si="53">ROUND(H589*I589,2)</f>
        <v>0</v>
      </c>
    </row>
    <row r="590" spans="3:10" ht="26.65" customHeight="1">
      <c r="C590" s="135">
        <f t="shared" si="48"/>
        <v>436</v>
      </c>
      <c r="D590" s="313" t="s">
        <v>368</v>
      </c>
      <c r="E590" s="1647" t="s">
        <v>6076</v>
      </c>
      <c r="F590" s="136" t="s">
        <v>6080</v>
      </c>
      <c r="G590" s="25" t="s">
        <v>62</v>
      </c>
      <c r="H590" s="291">
        <v>1</v>
      </c>
      <c r="I590" s="1676"/>
      <c r="J590" s="26">
        <f t="shared" si="53"/>
        <v>0</v>
      </c>
    </row>
    <row r="591" spans="3:10" ht="27.4" customHeight="1">
      <c r="C591" s="135">
        <f t="shared" si="48"/>
        <v>437</v>
      </c>
      <c r="D591" s="313" t="s">
        <v>368</v>
      </c>
      <c r="E591" s="1647" t="s">
        <v>6077</v>
      </c>
      <c r="F591" s="136" t="s">
        <v>6081</v>
      </c>
      <c r="G591" s="25" t="s">
        <v>62</v>
      </c>
      <c r="H591" s="291">
        <v>1</v>
      </c>
      <c r="I591" s="1676"/>
      <c r="J591" s="26">
        <f t="shared" si="53"/>
        <v>0</v>
      </c>
    </row>
    <row r="592" spans="3:10" ht="27.4" customHeight="1">
      <c r="C592" s="135">
        <f t="shared" si="48"/>
        <v>438</v>
      </c>
      <c r="D592" s="313" t="s">
        <v>368</v>
      </c>
      <c r="E592" s="1647" t="s">
        <v>6078</v>
      </c>
      <c r="F592" s="136" t="s">
        <v>6219</v>
      </c>
      <c r="G592" s="25" t="s">
        <v>62</v>
      </c>
      <c r="H592" s="291">
        <v>1</v>
      </c>
      <c r="I592" s="1677"/>
      <c r="J592" s="26">
        <f t="shared" si="53"/>
        <v>0</v>
      </c>
    </row>
    <row r="593" spans="3:10" ht="24" customHeight="1">
      <c r="C593" s="135">
        <f t="shared" si="48"/>
        <v>439</v>
      </c>
      <c r="D593" s="313" t="s">
        <v>368</v>
      </c>
      <c r="E593" s="25" t="s">
        <v>1193</v>
      </c>
      <c r="F593" s="1648" t="s">
        <v>1188</v>
      </c>
      <c r="G593" s="25" t="s">
        <v>3</v>
      </c>
      <c r="H593" s="291"/>
      <c r="I593" s="292"/>
      <c r="J593" s="26">
        <f t="shared" si="52"/>
        <v>0</v>
      </c>
    </row>
    <row r="594" spans="3:10" ht="28.5" customHeight="1">
      <c r="C594" s="20"/>
      <c r="D594" s="20"/>
      <c r="E594" s="21" t="s">
        <v>149</v>
      </c>
      <c r="F594" s="21" t="s">
        <v>150</v>
      </c>
      <c r="G594" s="21"/>
      <c r="H594" s="286"/>
      <c r="I594" s="287"/>
      <c r="J594" s="23">
        <f>SUM(J595:J600)</f>
        <v>0</v>
      </c>
    </row>
    <row r="595" spans="3:10" ht="24" customHeight="1">
      <c r="C595" s="24">
        <f>C593+1</f>
        <v>440</v>
      </c>
      <c r="D595" s="24" t="s">
        <v>368</v>
      </c>
      <c r="E595" s="25" t="s">
        <v>1184</v>
      </c>
      <c r="F595" s="25" t="s">
        <v>1185</v>
      </c>
      <c r="G595" s="25" t="s">
        <v>61</v>
      </c>
      <c r="H595" s="291">
        <v>9.64</v>
      </c>
      <c r="I595" s="292"/>
      <c r="J595" s="26">
        <f t="shared" ref="J595:J600" si="54">ROUND(H595*I595,2)</f>
        <v>0</v>
      </c>
    </row>
    <row r="596" spans="3:10" ht="33" customHeight="1">
      <c r="C596" s="24">
        <f>C595+1</f>
        <v>441</v>
      </c>
      <c r="D596" s="24" t="s">
        <v>368</v>
      </c>
      <c r="E596" s="25" t="s">
        <v>1150</v>
      </c>
      <c r="F596" s="25" t="s">
        <v>2547</v>
      </c>
      <c r="G596" s="25" t="s">
        <v>60</v>
      </c>
      <c r="H596" s="291">
        <v>280.34999999999997</v>
      </c>
      <c r="I596" s="292"/>
      <c r="J596" s="26">
        <f t="shared" si="54"/>
        <v>0</v>
      </c>
    </row>
    <row r="597" spans="3:10" ht="52.9" customHeight="1">
      <c r="C597" s="27">
        <f>C596+1</f>
        <v>442</v>
      </c>
      <c r="D597" s="27" t="s">
        <v>157</v>
      </c>
      <c r="E597" s="28" t="s">
        <v>1148</v>
      </c>
      <c r="F597" s="28" t="s">
        <v>1186</v>
      </c>
      <c r="G597" s="28" t="s">
        <v>60</v>
      </c>
      <c r="H597" s="1662">
        <v>295.17725999999993</v>
      </c>
      <c r="I597" s="318"/>
      <c r="J597" s="29">
        <f t="shared" si="54"/>
        <v>0</v>
      </c>
    </row>
    <row r="598" spans="3:10" ht="25.5" customHeight="1">
      <c r="C598" s="24">
        <f>C597+1</f>
        <v>443</v>
      </c>
      <c r="D598" s="24" t="s">
        <v>368</v>
      </c>
      <c r="E598" s="25" t="s">
        <v>1151</v>
      </c>
      <c r="F598" s="25" t="s">
        <v>2548</v>
      </c>
      <c r="G598" s="25" t="s">
        <v>60</v>
      </c>
      <c r="H598" s="291">
        <v>104.35</v>
      </c>
      <c r="I598" s="292"/>
      <c r="J598" s="26">
        <f t="shared" si="54"/>
        <v>0</v>
      </c>
    </row>
    <row r="599" spans="3:10" ht="46.9" customHeight="1">
      <c r="C599" s="27">
        <f>C598+1</f>
        <v>444</v>
      </c>
      <c r="D599" s="27" t="s">
        <v>157</v>
      </c>
      <c r="E599" s="28" t="s">
        <v>1149</v>
      </c>
      <c r="F599" s="28" t="s">
        <v>1152</v>
      </c>
      <c r="G599" s="28" t="s">
        <v>60</v>
      </c>
      <c r="H599" s="1662">
        <v>109.5675</v>
      </c>
      <c r="I599" s="318"/>
      <c r="J599" s="29">
        <f t="shared" si="54"/>
        <v>0</v>
      </c>
    </row>
    <row r="600" spans="3:10" ht="24.65" customHeight="1">
      <c r="C600" s="24">
        <f>C599+1</f>
        <v>445</v>
      </c>
      <c r="D600" s="24" t="s">
        <v>368</v>
      </c>
      <c r="E600" s="25" t="s">
        <v>902</v>
      </c>
      <c r="F600" s="25" t="s">
        <v>899</v>
      </c>
      <c r="G600" s="25" t="s">
        <v>3</v>
      </c>
      <c r="H600" s="291"/>
      <c r="I600" s="292"/>
      <c r="J600" s="26">
        <f t="shared" si="54"/>
        <v>0</v>
      </c>
    </row>
    <row r="601" spans="3:10" ht="24.65" customHeight="1">
      <c r="C601" s="20"/>
      <c r="D601" s="20"/>
      <c r="E601" s="21">
        <v>776</v>
      </c>
      <c r="F601" s="21" t="s">
        <v>1011</v>
      </c>
      <c r="G601" s="21"/>
      <c r="H601" s="286"/>
      <c r="I601" s="287"/>
      <c r="J601" s="23">
        <f>SUM(J602:J610)</f>
        <v>0</v>
      </c>
    </row>
    <row r="602" spans="3:10" ht="44.65" customHeight="1">
      <c r="C602" s="24">
        <f>C600+1</f>
        <v>446</v>
      </c>
      <c r="D602" s="24" t="s">
        <v>368</v>
      </c>
      <c r="E602" s="25" t="s">
        <v>1178</v>
      </c>
      <c r="F602" s="25" t="s">
        <v>1014</v>
      </c>
      <c r="G602" s="25" t="s">
        <v>60</v>
      </c>
      <c r="H602" s="291">
        <v>90.79</v>
      </c>
      <c r="I602" s="292"/>
      <c r="J602" s="26">
        <f t="shared" ref="J602:J607" si="55">ROUND(H602*I602,2)</f>
        <v>0</v>
      </c>
    </row>
    <row r="603" spans="3:10" ht="34.9" customHeight="1">
      <c r="C603" s="24">
        <f t="shared" ref="C603:C610" si="56">C602+1</f>
        <v>447</v>
      </c>
      <c r="D603" s="24" t="s">
        <v>368</v>
      </c>
      <c r="E603" s="25" t="s">
        <v>1179</v>
      </c>
      <c r="F603" s="25" t="s">
        <v>1129</v>
      </c>
      <c r="G603" s="25" t="s">
        <v>60</v>
      </c>
      <c r="H603" s="291">
        <v>909.88800000000003</v>
      </c>
      <c r="I603" s="292"/>
      <c r="J603" s="26">
        <f t="shared" si="55"/>
        <v>0</v>
      </c>
    </row>
    <row r="604" spans="3:10" ht="25.15" customHeight="1">
      <c r="C604" s="24">
        <f t="shared" si="56"/>
        <v>448</v>
      </c>
      <c r="D604" s="24" t="s">
        <v>368</v>
      </c>
      <c r="E604" s="25" t="s">
        <v>1180</v>
      </c>
      <c r="F604" s="25" t="s">
        <v>1171</v>
      </c>
      <c r="G604" s="25" t="s">
        <v>60</v>
      </c>
      <c r="H604" s="291">
        <v>67.86</v>
      </c>
      <c r="I604" s="292"/>
      <c r="J604" s="26">
        <f t="shared" si="55"/>
        <v>0</v>
      </c>
    </row>
    <row r="605" spans="3:10" ht="35.65" customHeight="1">
      <c r="C605" s="24">
        <f t="shared" si="56"/>
        <v>449</v>
      </c>
      <c r="D605" s="24" t="s">
        <v>368</v>
      </c>
      <c r="E605" s="25" t="s">
        <v>1181</v>
      </c>
      <c r="F605" s="25" t="s">
        <v>1131</v>
      </c>
      <c r="G605" s="25" t="s">
        <v>60</v>
      </c>
      <c r="H605" s="291">
        <v>136.46199999999999</v>
      </c>
      <c r="I605" s="292"/>
      <c r="J605" s="26">
        <f t="shared" si="55"/>
        <v>0</v>
      </c>
    </row>
    <row r="606" spans="3:10" ht="35.65" customHeight="1">
      <c r="C606" s="24">
        <f t="shared" si="56"/>
        <v>450</v>
      </c>
      <c r="D606" s="24" t="s">
        <v>368</v>
      </c>
      <c r="E606" s="25" t="s">
        <v>1182</v>
      </c>
      <c r="F606" s="25" t="s">
        <v>1130</v>
      </c>
      <c r="G606" s="25" t="s">
        <v>60</v>
      </c>
      <c r="H606" s="291">
        <v>29.486000000000001</v>
      </c>
      <c r="I606" s="292"/>
      <c r="J606" s="26">
        <f t="shared" si="55"/>
        <v>0</v>
      </c>
    </row>
    <row r="607" spans="3:10" ht="25.15" customHeight="1">
      <c r="C607" s="24">
        <f t="shared" si="56"/>
        <v>451</v>
      </c>
      <c r="D607" s="24" t="s">
        <v>368</v>
      </c>
      <c r="E607" s="25" t="s">
        <v>1183</v>
      </c>
      <c r="F607" s="25" t="s">
        <v>1177</v>
      </c>
      <c r="G607" s="25" t="s">
        <v>60</v>
      </c>
      <c r="H607" s="291">
        <v>39.35</v>
      </c>
      <c r="I607" s="292"/>
      <c r="J607" s="26">
        <f t="shared" si="55"/>
        <v>0</v>
      </c>
    </row>
    <row r="608" spans="3:10" ht="22.5" customHeight="1">
      <c r="C608" s="24">
        <f t="shared" si="56"/>
        <v>452</v>
      </c>
      <c r="D608" s="24" t="s">
        <v>368</v>
      </c>
      <c r="E608" s="25" t="s">
        <v>1137</v>
      </c>
      <c r="F608" s="25" t="s">
        <v>1136</v>
      </c>
      <c r="G608" s="25" t="s">
        <v>60</v>
      </c>
      <c r="H608" s="291">
        <v>488.3</v>
      </c>
      <c r="I608" s="292"/>
      <c r="J608" s="26">
        <f>ROUND(H608*I608,2)</f>
        <v>0</v>
      </c>
    </row>
    <row r="609" spans="3:10" ht="33" customHeight="1">
      <c r="C609" s="27">
        <f>C608+1</f>
        <v>453</v>
      </c>
      <c r="D609" s="27" t="s">
        <v>157</v>
      </c>
      <c r="E609" s="28" t="s">
        <v>1135</v>
      </c>
      <c r="F609" s="28" t="s">
        <v>1138</v>
      </c>
      <c r="G609" s="28" t="s">
        <v>60</v>
      </c>
      <c r="H609" s="1662">
        <v>512.71500000000003</v>
      </c>
      <c r="I609" s="318"/>
      <c r="J609" s="29">
        <f>ROUND(H609*I609,2)</f>
        <v>0</v>
      </c>
    </row>
    <row r="610" spans="3:10" ht="24.65" customHeight="1">
      <c r="C610" s="24">
        <f t="shared" si="56"/>
        <v>454</v>
      </c>
      <c r="D610" s="24" t="s">
        <v>368</v>
      </c>
      <c r="E610" s="25" t="s">
        <v>1013</v>
      </c>
      <c r="F610" s="25" t="s">
        <v>1012</v>
      </c>
      <c r="G610" s="25" t="s">
        <v>3</v>
      </c>
      <c r="H610" s="291"/>
      <c r="I610" s="292"/>
      <c r="J610" s="26">
        <f>ROUND(H610*I610,2)</f>
        <v>0</v>
      </c>
    </row>
    <row r="611" spans="3:10" ht="24" customHeight="1">
      <c r="C611" s="20"/>
      <c r="D611" s="20"/>
      <c r="E611" s="21">
        <v>777</v>
      </c>
      <c r="F611" s="21" t="s">
        <v>813</v>
      </c>
      <c r="G611" s="21"/>
      <c r="H611" s="22"/>
      <c r="I611" s="23"/>
      <c r="J611" s="23">
        <f>SUM(J612:J626)</f>
        <v>0</v>
      </c>
    </row>
    <row r="612" spans="3:10" ht="25.15" customHeight="1">
      <c r="C612" s="24">
        <f>C610+1</f>
        <v>455</v>
      </c>
      <c r="D612" s="24" t="s">
        <v>368</v>
      </c>
      <c r="E612" s="25" t="s">
        <v>814</v>
      </c>
      <c r="F612" s="25" t="s">
        <v>1174</v>
      </c>
      <c r="G612" s="25" t="s">
        <v>60</v>
      </c>
      <c r="H612" s="291">
        <v>102.84</v>
      </c>
      <c r="I612" s="292"/>
      <c r="J612" s="26">
        <f t="shared" ref="J612:J620" si="57">ROUND(H612*I612,2)</f>
        <v>0</v>
      </c>
    </row>
    <row r="613" spans="3:10" ht="22.15" customHeight="1">
      <c r="C613" s="24">
        <f t="shared" ref="C613:C620" si="58">C612+1</f>
        <v>456</v>
      </c>
      <c r="D613" s="24" t="s">
        <v>368</v>
      </c>
      <c r="E613" s="25"/>
      <c r="F613" s="25" t="s">
        <v>1018</v>
      </c>
      <c r="G613" s="25" t="s">
        <v>60</v>
      </c>
      <c r="H613" s="291">
        <v>23</v>
      </c>
      <c r="I613" s="292"/>
      <c r="J613" s="26">
        <f t="shared" si="57"/>
        <v>0</v>
      </c>
    </row>
    <row r="614" spans="3:10" ht="24" customHeight="1">
      <c r="C614" s="24">
        <f t="shared" si="58"/>
        <v>457</v>
      </c>
      <c r="D614" s="24" t="s">
        <v>368</v>
      </c>
      <c r="E614" s="25" t="s">
        <v>814</v>
      </c>
      <c r="F614" s="25" t="s">
        <v>815</v>
      </c>
      <c r="G614" s="25" t="s">
        <v>60</v>
      </c>
      <c r="H614" s="291">
        <v>64.83</v>
      </c>
      <c r="I614" s="292"/>
      <c r="J614" s="26">
        <f t="shared" si="57"/>
        <v>0</v>
      </c>
    </row>
    <row r="615" spans="3:10" ht="32.5" customHeight="1">
      <c r="C615" s="24">
        <f t="shared" si="58"/>
        <v>458</v>
      </c>
      <c r="D615" s="24" t="s">
        <v>368</v>
      </c>
      <c r="E615" s="25" t="s">
        <v>1140</v>
      </c>
      <c r="F615" s="25" t="s">
        <v>1147</v>
      </c>
      <c r="G615" s="25" t="s">
        <v>60</v>
      </c>
      <c r="H615" s="291">
        <v>596.16300000000001</v>
      </c>
      <c r="I615" s="292"/>
      <c r="J615" s="26">
        <f>ROUND(H615*I615,2)</f>
        <v>0</v>
      </c>
    </row>
    <row r="616" spans="3:10" ht="24" customHeight="1">
      <c r="C616" s="24">
        <f t="shared" si="58"/>
        <v>459</v>
      </c>
      <c r="D616" s="24" t="s">
        <v>368</v>
      </c>
      <c r="E616" s="25" t="s">
        <v>1017</v>
      </c>
      <c r="F616" s="25" t="s">
        <v>1172</v>
      </c>
      <c r="G616" s="25" t="s">
        <v>60</v>
      </c>
      <c r="H616" s="291">
        <v>102.84</v>
      </c>
      <c r="I616" s="292"/>
      <c r="J616" s="26">
        <f t="shared" si="57"/>
        <v>0</v>
      </c>
    </row>
    <row r="617" spans="3:10" ht="24" customHeight="1">
      <c r="C617" s="24">
        <f t="shared" si="58"/>
        <v>460</v>
      </c>
      <c r="D617" s="24" t="s">
        <v>368</v>
      </c>
      <c r="E617" s="25" t="s">
        <v>1015</v>
      </c>
      <c r="F617" s="25" t="s">
        <v>1173</v>
      </c>
      <c r="G617" s="25" t="s">
        <v>60</v>
      </c>
      <c r="H617" s="291">
        <v>102.84</v>
      </c>
      <c r="I617" s="292"/>
      <c r="J617" s="26">
        <f t="shared" si="57"/>
        <v>0</v>
      </c>
    </row>
    <row r="618" spans="3:10" ht="25.5" customHeight="1">
      <c r="C618" s="24">
        <f t="shared" si="58"/>
        <v>461</v>
      </c>
      <c r="D618" s="24" t="s">
        <v>368</v>
      </c>
      <c r="E618" s="25" t="s">
        <v>1132</v>
      </c>
      <c r="F618" s="25" t="s">
        <v>1016</v>
      </c>
      <c r="G618" s="25" t="s">
        <v>60</v>
      </c>
      <c r="H618" s="291">
        <v>582.2299999999999</v>
      </c>
      <c r="I618" s="292"/>
      <c r="J618" s="26">
        <f t="shared" si="57"/>
        <v>0</v>
      </c>
    </row>
    <row r="619" spans="3:10" ht="36.4" customHeight="1">
      <c r="C619" s="24">
        <f t="shared" si="58"/>
        <v>462</v>
      </c>
      <c r="D619" s="24" t="s">
        <v>368</v>
      </c>
      <c r="E619" s="25" t="s">
        <v>1133</v>
      </c>
      <c r="F619" s="25" t="s">
        <v>1134</v>
      </c>
      <c r="G619" s="25" t="s">
        <v>60</v>
      </c>
      <c r="H619" s="291">
        <v>36.97</v>
      </c>
      <c r="I619" s="292"/>
      <c r="J619" s="26">
        <f>ROUND(H619*I619,2)</f>
        <v>0</v>
      </c>
    </row>
    <row r="620" spans="3:10" ht="24" customHeight="1">
      <c r="C620" s="24">
        <f t="shared" si="58"/>
        <v>463</v>
      </c>
      <c r="D620" s="24" t="s">
        <v>368</v>
      </c>
      <c r="E620" s="25" t="s">
        <v>812</v>
      </c>
      <c r="F620" s="25" t="s">
        <v>925</v>
      </c>
      <c r="G620" s="25" t="s">
        <v>60</v>
      </c>
      <c r="H620" s="291">
        <v>122.88659999999999</v>
      </c>
      <c r="I620" s="292"/>
      <c r="J620" s="26">
        <f t="shared" si="57"/>
        <v>0</v>
      </c>
    </row>
    <row r="621" spans="3:10" ht="41.65" customHeight="1">
      <c r="C621" s="24">
        <f t="shared" ref="C621:C626" si="59">C620+1</f>
        <v>464</v>
      </c>
      <c r="D621" s="24" t="s">
        <v>368</v>
      </c>
      <c r="E621" s="25" t="s">
        <v>1141</v>
      </c>
      <c r="F621" s="25" t="s">
        <v>1143</v>
      </c>
      <c r="G621" s="25" t="s">
        <v>60</v>
      </c>
      <c r="H621" s="291">
        <v>799.44500000000005</v>
      </c>
      <c r="I621" s="292"/>
      <c r="J621" s="26">
        <f t="shared" ref="J621:J624" si="60">ROUND(H621*I621,2)</f>
        <v>0</v>
      </c>
    </row>
    <row r="622" spans="3:10" ht="36" customHeight="1">
      <c r="C622" s="24">
        <f t="shared" si="59"/>
        <v>465</v>
      </c>
      <c r="D622" s="24" t="s">
        <v>368</v>
      </c>
      <c r="E622" s="25" t="s">
        <v>1142</v>
      </c>
      <c r="F622" s="25" t="s">
        <v>1144</v>
      </c>
      <c r="G622" s="25" t="s">
        <v>60</v>
      </c>
      <c r="H622" s="291">
        <v>10.505000000000001</v>
      </c>
      <c r="I622" s="292"/>
      <c r="J622" s="26">
        <f t="shared" si="60"/>
        <v>0</v>
      </c>
    </row>
    <row r="623" spans="3:10" ht="36" customHeight="1">
      <c r="C623" s="24">
        <f t="shared" si="59"/>
        <v>466</v>
      </c>
      <c r="D623" s="24" t="s">
        <v>368</v>
      </c>
      <c r="E623" s="25" t="s">
        <v>1175</v>
      </c>
      <c r="F623" s="25" t="s">
        <v>1176</v>
      </c>
      <c r="G623" s="25" t="s">
        <v>60</v>
      </c>
      <c r="H623" s="291">
        <v>268.12</v>
      </c>
      <c r="I623" s="292"/>
      <c r="J623" s="26">
        <f t="shared" si="60"/>
        <v>0</v>
      </c>
    </row>
    <row r="624" spans="3:10" ht="20.65" customHeight="1">
      <c r="C624" s="24">
        <f t="shared" si="59"/>
        <v>467</v>
      </c>
      <c r="D624" s="24" t="s">
        <v>368</v>
      </c>
      <c r="E624" s="25" t="s">
        <v>905</v>
      </c>
      <c r="F624" s="25" t="s">
        <v>924</v>
      </c>
      <c r="G624" s="25" t="s">
        <v>60</v>
      </c>
      <c r="H624" s="291">
        <v>58.056600000000003</v>
      </c>
      <c r="I624" s="292"/>
      <c r="J624" s="26">
        <f t="shared" si="60"/>
        <v>0</v>
      </c>
    </row>
    <row r="625" spans="3:10" ht="20.65" customHeight="1">
      <c r="C625" s="24">
        <f t="shared" si="59"/>
        <v>468</v>
      </c>
      <c r="D625" s="24" t="s">
        <v>368</v>
      </c>
      <c r="E625" s="25" t="s">
        <v>908</v>
      </c>
      <c r="F625" s="25" t="s">
        <v>909</v>
      </c>
      <c r="G625" s="25" t="s">
        <v>60</v>
      </c>
      <c r="H625" s="291">
        <v>1558.88</v>
      </c>
      <c r="I625" s="292"/>
      <c r="J625" s="26">
        <f>ROUND(H625*I625,2)</f>
        <v>0</v>
      </c>
    </row>
    <row r="626" spans="3:10" ht="24" customHeight="1">
      <c r="C626" s="24">
        <f t="shared" si="59"/>
        <v>469</v>
      </c>
      <c r="D626" s="24" t="s">
        <v>368</v>
      </c>
      <c r="E626" s="25" t="s">
        <v>817</v>
      </c>
      <c r="F626" s="25" t="s">
        <v>816</v>
      </c>
      <c r="G626" s="25" t="s">
        <v>3</v>
      </c>
      <c r="H626" s="291"/>
      <c r="I626" s="292"/>
      <c r="J626" s="26">
        <f>ROUND(H626*I626,2)</f>
        <v>0</v>
      </c>
    </row>
    <row r="627" spans="3:10" ht="28.5" customHeight="1">
      <c r="C627" s="20"/>
      <c r="D627" s="20"/>
      <c r="E627" s="21" t="s">
        <v>151</v>
      </c>
      <c r="F627" s="21" t="s">
        <v>152</v>
      </c>
      <c r="G627" s="21"/>
      <c r="H627" s="22"/>
      <c r="I627" s="23"/>
      <c r="J627" s="23">
        <f>SUM(J628:J632)</f>
        <v>0</v>
      </c>
    </row>
    <row r="628" spans="3:10" ht="24" customHeight="1">
      <c r="C628" s="24">
        <f>C626+1</f>
        <v>470</v>
      </c>
      <c r="D628" s="24" t="s">
        <v>368</v>
      </c>
      <c r="E628" s="25" t="s">
        <v>2550</v>
      </c>
      <c r="F628" s="25" t="s">
        <v>2553</v>
      </c>
      <c r="G628" s="25" t="s">
        <v>60</v>
      </c>
      <c r="H628" s="291">
        <v>1084.7646</v>
      </c>
      <c r="I628" s="292"/>
      <c r="J628" s="26">
        <f>ROUND(H628*I628,2)</f>
        <v>0</v>
      </c>
    </row>
    <row r="629" spans="3:10" ht="19.899999999999999" customHeight="1">
      <c r="C629" s="27">
        <f>C628+1</f>
        <v>471</v>
      </c>
      <c r="D629" s="27" t="s">
        <v>157</v>
      </c>
      <c r="E629" s="28" t="s">
        <v>2555</v>
      </c>
      <c r="F629" s="28" t="s">
        <v>2549</v>
      </c>
      <c r="G629" s="28" t="s">
        <v>60</v>
      </c>
      <c r="H629" s="1662">
        <v>1139.0028300000001</v>
      </c>
      <c r="I629" s="318"/>
      <c r="J629" s="29">
        <f>ROUND(H629*I629,2)</f>
        <v>0</v>
      </c>
    </row>
    <row r="630" spans="3:10" ht="22.15" customHeight="1">
      <c r="C630" s="24">
        <f>C629+1</f>
        <v>472</v>
      </c>
      <c r="D630" s="24" t="s">
        <v>368</v>
      </c>
      <c r="E630" s="25" t="s">
        <v>2551</v>
      </c>
      <c r="F630" s="25" t="s">
        <v>2554</v>
      </c>
      <c r="G630" s="25" t="s">
        <v>60</v>
      </c>
      <c r="H630" s="291">
        <v>173.47874999999999</v>
      </c>
      <c r="I630" s="292"/>
      <c r="J630" s="26">
        <f>ROUND(H630*I630,2)</f>
        <v>0</v>
      </c>
    </row>
    <row r="631" spans="3:10" ht="19.899999999999999" customHeight="1">
      <c r="C631" s="27">
        <f>C630+1</f>
        <v>473</v>
      </c>
      <c r="D631" s="27" t="s">
        <v>157</v>
      </c>
      <c r="E631" s="28" t="s">
        <v>2556</v>
      </c>
      <c r="F631" s="28" t="s">
        <v>2552</v>
      </c>
      <c r="G631" s="28" t="s">
        <v>60</v>
      </c>
      <c r="H631" s="1662">
        <v>182.15268749999998</v>
      </c>
      <c r="I631" s="318"/>
      <c r="J631" s="29">
        <f>ROUND(H631*I631,2)</f>
        <v>0</v>
      </c>
    </row>
    <row r="632" spans="3:10" ht="24" customHeight="1">
      <c r="C632" s="24">
        <f>C631+1</f>
        <v>474</v>
      </c>
      <c r="D632" s="24" t="s">
        <v>368</v>
      </c>
      <c r="E632" s="25" t="s">
        <v>902</v>
      </c>
      <c r="F632" s="25" t="s">
        <v>899</v>
      </c>
      <c r="G632" s="25" t="s">
        <v>3</v>
      </c>
      <c r="H632" s="291"/>
      <c r="I632" s="292"/>
      <c r="J632" s="26">
        <f>ROUND(H632*I632,2)</f>
        <v>0</v>
      </c>
    </row>
    <row r="633" spans="3:10" ht="28.5" customHeight="1">
      <c r="C633" s="20"/>
      <c r="D633" s="20"/>
      <c r="E633" s="21" t="s">
        <v>153</v>
      </c>
      <c r="F633" s="21" t="s">
        <v>154</v>
      </c>
      <c r="G633" s="21"/>
      <c r="H633" s="286"/>
      <c r="I633" s="287"/>
      <c r="J633" s="23">
        <f>SUM(J634:J640)</f>
        <v>0</v>
      </c>
    </row>
    <row r="634" spans="3:10" ht="33" customHeight="1">
      <c r="C634" s="135">
        <f>C632+1</f>
        <v>475</v>
      </c>
      <c r="D634" s="135" t="s">
        <v>368</v>
      </c>
      <c r="E634" s="136" t="s">
        <v>178</v>
      </c>
      <c r="F634" s="136" t="s">
        <v>6217</v>
      </c>
      <c r="G634" s="136" t="s">
        <v>60</v>
      </c>
      <c r="H634" s="141">
        <v>656.44</v>
      </c>
      <c r="I634" s="159"/>
      <c r="J634" s="138">
        <f t="shared" ref="J634:J640" si="61">ROUND(H634*I634,2)</f>
        <v>0</v>
      </c>
    </row>
    <row r="635" spans="3:10" ht="24" customHeight="1">
      <c r="C635" s="135">
        <f t="shared" ref="C635:C640" si="62">C634+1</f>
        <v>476</v>
      </c>
      <c r="D635" s="135" t="s">
        <v>368</v>
      </c>
      <c r="E635" s="136" t="s">
        <v>179</v>
      </c>
      <c r="F635" s="136" t="s">
        <v>180</v>
      </c>
      <c r="G635" s="136" t="s">
        <v>60</v>
      </c>
      <c r="H635" s="141">
        <v>2476.1681499999986</v>
      </c>
      <c r="I635" s="159"/>
      <c r="J635" s="138">
        <f t="shared" si="61"/>
        <v>0</v>
      </c>
    </row>
    <row r="636" spans="3:10" ht="24" customHeight="1">
      <c r="C636" s="135">
        <f t="shared" si="62"/>
        <v>477</v>
      </c>
      <c r="D636" s="135" t="s">
        <v>368</v>
      </c>
      <c r="E636" s="136" t="s">
        <v>2545</v>
      </c>
      <c r="F636" s="136" t="s">
        <v>2541</v>
      </c>
      <c r="G636" s="136" t="s">
        <v>60</v>
      </c>
      <c r="H636" s="141">
        <v>880.30133333333333</v>
      </c>
      <c r="I636" s="159"/>
      <c r="J636" s="138">
        <f t="shared" si="61"/>
        <v>0</v>
      </c>
    </row>
    <row r="637" spans="3:10" ht="24" customHeight="1">
      <c r="C637" s="135">
        <f t="shared" si="62"/>
        <v>478</v>
      </c>
      <c r="D637" s="135" t="s">
        <v>368</v>
      </c>
      <c r="E637" s="136" t="s">
        <v>2536</v>
      </c>
      <c r="F637" s="136" t="s">
        <v>2542</v>
      </c>
      <c r="G637" s="136" t="s">
        <v>60</v>
      </c>
      <c r="H637" s="141">
        <v>541.55574999999999</v>
      </c>
      <c r="I637" s="159"/>
      <c r="J637" s="138">
        <f t="shared" si="61"/>
        <v>0</v>
      </c>
    </row>
    <row r="638" spans="3:10" ht="34.15" customHeight="1">
      <c r="C638" s="24">
        <f t="shared" si="62"/>
        <v>479</v>
      </c>
      <c r="D638" s="589" t="s">
        <v>368</v>
      </c>
      <c r="E638" s="136" t="s">
        <v>2537</v>
      </c>
      <c r="F638" s="136" t="s">
        <v>2543</v>
      </c>
      <c r="G638" s="136" t="s">
        <v>60</v>
      </c>
      <c r="H638" s="141">
        <v>2907.2559999999999</v>
      </c>
      <c r="I638" s="159"/>
      <c r="J638" s="138">
        <f t="shared" si="61"/>
        <v>0</v>
      </c>
    </row>
    <row r="639" spans="3:10" ht="32.5" customHeight="1">
      <c r="C639" s="24">
        <f t="shared" si="62"/>
        <v>480</v>
      </c>
      <c r="D639" s="589" t="s">
        <v>368</v>
      </c>
      <c r="E639" s="136" t="s">
        <v>2538</v>
      </c>
      <c r="F639" s="136" t="s">
        <v>2544</v>
      </c>
      <c r="G639" s="136" t="s">
        <v>60</v>
      </c>
      <c r="H639" s="141">
        <v>1602.8935999999999</v>
      </c>
      <c r="I639" s="159"/>
      <c r="J639" s="138">
        <f t="shared" si="61"/>
        <v>0</v>
      </c>
    </row>
    <row r="640" spans="3:10" ht="33" customHeight="1">
      <c r="C640" s="24">
        <f t="shared" si="62"/>
        <v>481</v>
      </c>
      <c r="D640" s="589" t="s">
        <v>368</v>
      </c>
      <c r="E640" s="136" t="s">
        <v>2535</v>
      </c>
      <c r="F640" s="136" t="s">
        <v>6179</v>
      </c>
      <c r="G640" s="136" t="s">
        <v>60</v>
      </c>
      <c r="H640" s="141">
        <v>305.54925000000003</v>
      </c>
      <c r="I640" s="159"/>
      <c r="J640" s="138">
        <f t="shared" si="61"/>
        <v>0</v>
      </c>
    </row>
    <row r="641" spans="3:10" ht="28.5" customHeight="1">
      <c r="C641" s="20"/>
      <c r="D641" s="20"/>
      <c r="E641" s="21" t="s">
        <v>155</v>
      </c>
      <c r="F641" s="21" t="s">
        <v>156</v>
      </c>
      <c r="G641" s="21"/>
      <c r="H641" s="286"/>
      <c r="I641" s="287"/>
      <c r="J641" s="23">
        <f>SUM(J642:J644)</f>
        <v>0</v>
      </c>
    </row>
    <row r="642" spans="3:10" ht="32.5" customHeight="1">
      <c r="C642" s="24">
        <f>C640+1</f>
        <v>482</v>
      </c>
      <c r="D642" s="24" t="s">
        <v>368</v>
      </c>
      <c r="E642" s="136" t="s">
        <v>2539</v>
      </c>
      <c r="F642" s="25" t="s">
        <v>2540</v>
      </c>
      <c r="G642" s="25" t="s">
        <v>60</v>
      </c>
      <c r="H642" s="291">
        <v>137.66999999999999</v>
      </c>
      <c r="I642" s="292"/>
      <c r="J642" s="26">
        <f>ROUND(H642*I642,2)</f>
        <v>0</v>
      </c>
    </row>
    <row r="643" spans="3:10" ht="17.5" customHeight="1">
      <c r="C643" s="154"/>
      <c r="D643" s="147" t="s">
        <v>369</v>
      </c>
      <c r="E643" s="155"/>
      <c r="F643" s="404" t="s">
        <v>2546</v>
      </c>
      <c r="G643" s="156"/>
      <c r="H643" s="322">
        <v>137.66999999999999</v>
      </c>
      <c r="I643" s="157"/>
      <c r="J643" s="148"/>
    </row>
    <row r="644" spans="3:10" ht="33.65" customHeight="1">
      <c r="C644" s="24">
        <f>C642+1</f>
        <v>483</v>
      </c>
      <c r="D644" s="24" t="s">
        <v>368</v>
      </c>
      <c r="E644" s="25" t="s">
        <v>6208</v>
      </c>
      <c r="F644" s="314" t="s">
        <v>6209</v>
      </c>
      <c r="G644" s="25" t="s">
        <v>60</v>
      </c>
      <c r="H644" s="291">
        <v>29.34</v>
      </c>
      <c r="I644" s="292"/>
      <c r="J644" s="26">
        <f>ROUND(H644*I644,2)</f>
        <v>0</v>
      </c>
    </row>
    <row r="645" spans="3:10" ht="15.65" customHeight="1">
      <c r="C645" s="144"/>
      <c r="D645" s="144"/>
      <c r="E645" s="146"/>
      <c r="F645" s="1650" t="s">
        <v>6206</v>
      </c>
      <c r="G645" s="146"/>
      <c r="H645" s="149">
        <v>29.34</v>
      </c>
      <c r="I645" s="157"/>
      <c r="J645" s="148"/>
    </row>
    <row r="646" spans="3:10" ht="23.5" customHeight="1">
      <c r="C646" s="144"/>
      <c r="D646" s="144"/>
      <c r="E646" s="146"/>
      <c r="F646" s="21" t="s">
        <v>6202</v>
      </c>
      <c r="G646" s="146"/>
      <c r="H646" s="149"/>
      <c r="I646" s="157"/>
      <c r="J646" s="23">
        <f>SUM(J647)</f>
        <v>0</v>
      </c>
    </row>
    <row r="647" spans="3:10" ht="56.65" customHeight="1">
      <c r="C647" s="24">
        <f>C644+1</f>
        <v>484</v>
      </c>
      <c r="D647" s="24" t="s">
        <v>368</v>
      </c>
      <c r="E647" s="136" t="s">
        <v>260</v>
      </c>
      <c r="F647" s="140" t="s">
        <v>6204</v>
      </c>
      <c r="G647" s="136" t="s">
        <v>62</v>
      </c>
      <c r="H647" s="141">
        <v>1</v>
      </c>
      <c r="I647" s="159"/>
      <c r="J647" s="26">
        <f>ROUND(H647*I647,2)</f>
        <v>0</v>
      </c>
    </row>
    <row r="648" spans="3:10" ht="23.5" customHeight="1">
      <c r="C648" s="20"/>
      <c r="D648" s="20"/>
      <c r="E648" s="21" t="s">
        <v>890</v>
      </c>
      <c r="F648" s="21" t="s">
        <v>888</v>
      </c>
      <c r="G648" s="21"/>
      <c r="H648" s="286"/>
      <c r="I648" s="287"/>
      <c r="J648" s="23">
        <f>J662+J663+J706+J707+J709+J661+J660+J659+J658+J657+J656+J655+J654+J653+J652+J651+J650+J649+J672+J673+J675+J674+J676+J677+J678+J679+J680+J681+J682+J683+J697+J698+J703+J704+J705+J708</f>
        <v>0</v>
      </c>
    </row>
    <row r="649" spans="3:10" ht="34.5" customHeight="1">
      <c r="C649" s="24">
        <f>C647+1</f>
        <v>485</v>
      </c>
      <c r="D649" s="24" t="s">
        <v>368</v>
      </c>
      <c r="E649" s="136" t="s">
        <v>1058</v>
      </c>
      <c r="F649" s="136" t="s">
        <v>1063</v>
      </c>
      <c r="G649" s="25" t="s">
        <v>62</v>
      </c>
      <c r="H649" s="291">
        <v>1</v>
      </c>
      <c r="I649" s="292"/>
      <c r="J649" s="26">
        <f t="shared" ref="J649:J662" si="63">ROUND(H649*I649,2)</f>
        <v>0</v>
      </c>
    </row>
    <row r="650" spans="3:10" ht="36" customHeight="1">
      <c r="C650" s="24">
        <f>C649+1</f>
        <v>486</v>
      </c>
      <c r="D650" s="24" t="s">
        <v>368</v>
      </c>
      <c r="E650" s="136" t="s">
        <v>1059</v>
      </c>
      <c r="F650" s="136" t="s">
        <v>1070</v>
      </c>
      <c r="G650" s="25" t="s">
        <v>62</v>
      </c>
      <c r="H650" s="291">
        <v>1</v>
      </c>
      <c r="I650" s="292"/>
      <c r="J650" s="26">
        <f t="shared" si="63"/>
        <v>0</v>
      </c>
    </row>
    <row r="651" spans="3:10" ht="33.4" customHeight="1">
      <c r="C651" s="24">
        <f t="shared" ref="C651:C663" si="64">C650+1</f>
        <v>487</v>
      </c>
      <c r="D651" s="24" t="s">
        <v>368</v>
      </c>
      <c r="E651" s="136" t="s">
        <v>1060</v>
      </c>
      <c r="F651" s="136" t="s">
        <v>1064</v>
      </c>
      <c r="G651" s="25" t="s">
        <v>62</v>
      </c>
      <c r="H651" s="291">
        <v>1</v>
      </c>
      <c r="I651" s="292"/>
      <c r="J651" s="26">
        <f t="shared" si="63"/>
        <v>0</v>
      </c>
    </row>
    <row r="652" spans="3:10" ht="44.65" customHeight="1">
      <c r="C652" s="24">
        <f t="shared" si="64"/>
        <v>488</v>
      </c>
      <c r="D652" s="24" t="s">
        <v>368</v>
      </c>
      <c r="E652" s="136" t="s">
        <v>1048</v>
      </c>
      <c r="F652" s="136" t="s">
        <v>1065</v>
      </c>
      <c r="G652" s="25" t="s">
        <v>62</v>
      </c>
      <c r="H652" s="291">
        <v>1</v>
      </c>
      <c r="I652" s="292"/>
      <c r="J652" s="26">
        <f t="shared" si="63"/>
        <v>0</v>
      </c>
    </row>
    <row r="653" spans="3:10" ht="31.9" customHeight="1">
      <c r="C653" s="24">
        <f t="shared" si="64"/>
        <v>489</v>
      </c>
      <c r="D653" s="24" t="s">
        <v>368</v>
      </c>
      <c r="E653" s="136" t="s">
        <v>1049</v>
      </c>
      <c r="F653" s="136" t="s">
        <v>1066</v>
      </c>
      <c r="G653" s="25" t="s">
        <v>62</v>
      </c>
      <c r="H653" s="291">
        <v>1</v>
      </c>
      <c r="I653" s="292"/>
      <c r="J653" s="26">
        <f t="shared" si="63"/>
        <v>0</v>
      </c>
    </row>
    <row r="654" spans="3:10" ht="34.15" customHeight="1">
      <c r="C654" s="24">
        <f t="shared" si="64"/>
        <v>490</v>
      </c>
      <c r="D654" s="24" t="s">
        <v>368</v>
      </c>
      <c r="E654" s="136" t="s">
        <v>1050</v>
      </c>
      <c r="F654" s="136" t="s">
        <v>1067</v>
      </c>
      <c r="G654" s="25" t="s">
        <v>62</v>
      </c>
      <c r="H654" s="291">
        <v>1</v>
      </c>
      <c r="I654" s="292"/>
      <c r="J654" s="26">
        <f t="shared" si="63"/>
        <v>0</v>
      </c>
    </row>
    <row r="655" spans="3:10" ht="37.15" customHeight="1">
      <c r="C655" s="24">
        <f t="shared" si="64"/>
        <v>491</v>
      </c>
      <c r="D655" s="24" t="s">
        <v>368</v>
      </c>
      <c r="E655" s="136" t="s">
        <v>1051</v>
      </c>
      <c r="F655" s="136" t="s">
        <v>1068</v>
      </c>
      <c r="G655" s="25" t="s">
        <v>62</v>
      </c>
      <c r="H655" s="291">
        <v>1</v>
      </c>
      <c r="I655" s="292"/>
      <c r="J655" s="26">
        <f t="shared" si="63"/>
        <v>0</v>
      </c>
    </row>
    <row r="656" spans="3:10" ht="45.4" customHeight="1">
      <c r="C656" s="24">
        <f t="shared" si="64"/>
        <v>492</v>
      </c>
      <c r="D656" s="24" t="s">
        <v>368</v>
      </c>
      <c r="E656" s="136" t="s">
        <v>1052</v>
      </c>
      <c r="F656" s="136" t="s">
        <v>1069</v>
      </c>
      <c r="G656" s="25" t="s">
        <v>62</v>
      </c>
      <c r="H656" s="291">
        <v>1</v>
      </c>
      <c r="I656" s="292"/>
      <c r="J656" s="26">
        <f t="shared" si="63"/>
        <v>0</v>
      </c>
    </row>
    <row r="657" spans="3:10" ht="36" customHeight="1">
      <c r="C657" s="24">
        <f t="shared" si="64"/>
        <v>493</v>
      </c>
      <c r="D657" s="24" t="s">
        <v>368</v>
      </c>
      <c r="E657" s="136" t="s">
        <v>1053</v>
      </c>
      <c r="F657" s="136" t="s">
        <v>1073</v>
      </c>
      <c r="G657" s="25" t="s">
        <v>62</v>
      </c>
      <c r="H657" s="291">
        <v>3</v>
      </c>
      <c r="I657" s="292"/>
      <c r="J657" s="26">
        <f t="shared" si="63"/>
        <v>0</v>
      </c>
    </row>
    <row r="658" spans="3:10" ht="42" customHeight="1">
      <c r="C658" s="24">
        <f t="shared" si="64"/>
        <v>494</v>
      </c>
      <c r="D658" s="24" t="s">
        <v>368</v>
      </c>
      <c r="E658" s="136" t="s">
        <v>1054</v>
      </c>
      <c r="F658" s="136" t="s">
        <v>1074</v>
      </c>
      <c r="G658" s="25" t="s">
        <v>62</v>
      </c>
      <c r="H658" s="291">
        <v>1</v>
      </c>
      <c r="I658" s="292"/>
      <c r="J658" s="26">
        <f t="shared" si="63"/>
        <v>0</v>
      </c>
    </row>
    <row r="659" spans="3:10" ht="36" customHeight="1">
      <c r="C659" s="24">
        <f t="shared" si="64"/>
        <v>495</v>
      </c>
      <c r="D659" s="24" t="s">
        <v>368</v>
      </c>
      <c r="E659" s="136" t="s">
        <v>1055</v>
      </c>
      <c r="F659" s="136" t="s">
        <v>1071</v>
      </c>
      <c r="G659" s="25" t="s">
        <v>62</v>
      </c>
      <c r="H659" s="291">
        <v>3</v>
      </c>
      <c r="I659" s="292"/>
      <c r="J659" s="26">
        <f t="shared" si="63"/>
        <v>0</v>
      </c>
    </row>
    <row r="660" spans="3:10" ht="42.65" customHeight="1">
      <c r="C660" s="24">
        <f t="shared" si="64"/>
        <v>496</v>
      </c>
      <c r="D660" s="24" t="s">
        <v>368</v>
      </c>
      <c r="E660" s="136" t="s">
        <v>1056</v>
      </c>
      <c r="F660" s="136" t="s">
        <v>1075</v>
      </c>
      <c r="G660" s="25" t="s">
        <v>62</v>
      </c>
      <c r="H660" s="291">
        <v>1</v>
      </c>
      <c r="I660" s="292"/>
      <c r="J660" s="26">
        <f t="shared" si="63"/>
        <v>0</v>
      </c>
    </row>
    <row r="661" spans="3:10" ht="45.4" customHeight="1">
      <c r="C661" s="24">
        <f t="shared" si="64"/>
        <v>497</v>
      </c>
      <c r="D661" s="24" t="s">
        <v>368</v>
      </c>
      <c r="E661" s="136" t="s">
        <v>1057</v>
      </c>
      <c r="F661" s="136" t="s">
        <v>1072</v>
      </c>
      <c r="G661" s="25" t="s">
        <v>62</v>
      </c>
      <c r="H661" s="291">
        <v>1</v>
      </c>
      <c r="I661" s="292"/>
      <c r="J661" s="26">
        <f t="shared" si="63"/>
        <v>0</v>
      </c>
    </row>
    <row r="662" spans="3:10" ht="52.9" customHeight="1">
      <c r="C662" s="24">
        <f t="shared" si="64"/>
        <v>498</v>
      </c>
      <c r="D662" s="24" t="s">
        <v>368</v>
      </c>
      <c r="E662" s="136" t="s">
        <v>1022</v>
      </c>
      <c r="F662" s="136" t="s">
        <v>1024</v>
      </c>
      <c r="G662" s="25" t="s">
        <v>60</v>
      </c>
      <c r="H662" s="291">
        <v>23</v>
      </c>
      <c r="I662" s="292"/>
      <c r="J662" s="26">
        <f t="shared" si="63"/>
        <v>0</v>
      </c>
    </row>
    <row r="663" spans="3:10" ht="24" customHeight="1">
      <c r="C663" s="24">
        <f t="shared" si="64"/>
        <v>499</v>
      </c>
      <c r="D663" s="135" t="s">
        <v>368</v>
      </c>
      <c r="E663" s="136" t="s">
        <v>1021</v>
      </c>
      <c r="F663" s="136" t="s">
        <v>1023</v>
      </c>
      <c r="G663" s="136"/>
      <c r="H663" s="141"/>
      <c r="I663" s="159"/>
      <c r="J663" s="138">
        <f>SUM(J664:J671)</f>
        <v>0</v>
      </c>
    </row>
    <row r="664" spans="3:10" ht="55.15" customHeight="1">
      <c r="C664" s="135"/>
      <c r="D664" s="135"/>
      <c r="E664" s="136"/>
      <c r="F664" s="136" t="s">
        <v>910</v>
      </c>
      <c r="G664" s="136" t="s">
        <v>60</v>
      </c>
      <c r="H664" s="141">
        <v>1300.68</v>
      </c>
      <c r="I664" s="159"/>
      <c r="J664" s="138">
        <f t="shared" ref="J664:J670" si="65">ROUND(H664*I664,2)</f>
        <v>0</v>
      </c>
    </row>
    <row r="665" spans="3:10" ht="27" customHeight="1">
      <c r="C665" s="135"/>
      <c r="D665" s="135"/>
      <c r="E665" s="136"/>
      <c r="F665" s="136" t="s">
        <v>911</v>
      </c>
      <c r="G665" s="136" t="s">
        <v>61</v>
      </c>
      <c r="H665" s="141">
        <v>1550</v>
      </c>
      <c r="I665" s="159"/>
      <c r="J665" s="138">
        <f t="shared" si="65"/>
        <v>0</v>
      </c>
    </row>
    <row r="666" spans="3:10" ht="31.9" customHeight="1">
      <c r="C666" s="135"/>
      <c r="D666" s="135"/>
      <c r="E666" s="136"/>
      <c r="F666" s="136" t="s">
        <v>918</v>
      </c>
      <c r="G666" s="136" t="s">
        <v>60</v>
      </c>
      <c r="H666" s="141">
        <v>1300.68</v>
      </c>
      <c r="I666" s="159"/>
      <c r="J666" s="138">
        <f t="shared" si="65"/>
        <v>0</v>
      </c>
    </row>
    <row r="667" spans="3:10" ht="33.4" customHeight="1">
      <c r="C667" s="135"/>
      <c r="D667" s="135"/>
      <c r="E667" s="136"/>
      <c r="F667" s="136" t="s">
        <v>916</v>
      </c>
      <c r="G667" s="136" t="s">
        <v>60</v>
      </c>
      <c r="H667" s="141">
        <v>1300.68</v>
      </c>
      <c r="I667" s="159"/>
      <c r="J667" s="138">
        <f t="shared" si="65"/>
        <v>0</v>
      </c>
    </row>
    <row r="668" spans="3:10" ht="25.9" customHeight="1">
      <c r="C668" s="135"/>
      <c r="D668" s="135"/>
      <c r="E668" s="136"/>
      <c r="F668" s="136" t="s">
        <v>914</v>
      </c>
      <c r="G668" s="136" t="s">
        <v>60</v>
      </c>
      <c r="H668" s="141">
        <v>1300.68</v>
      </c>
      <c r="I668" s="159"/>
      <c r="J668" s="138">
        <f t="shared" si="65"/>
        <v>0</v>
      </c>
    </row>
    <row r="669" spans="3:10" ht="24.4" customHeight="1">
      <c r="C669" s="135"/>
      <c r="D669" s="135"/>
      <c r="E669" s="136"/>
      <c r="F669" s="136" t="s">
        <v>913</v>
      </c>
      <c r="G669" s="136" t="s">
        <v>61</v>
      </c>
      <c r="H669" s="141">
        <v>140</v>
      </c>
      <c r="I669" s="159"/>
      <c r="J669" s="138">
        <f t="shared" si="65"/>
        <v>0</v>
      </c>
    </row>
    <row r="670" spans="3:10" ht="24.4" customHeight="1">
      <c r="C670" s="135"/>
      <c r="D670" s="135"/>
      <c r="E670" s="136"/>
      <c r="F670" s="136" t="s">
        <v>915</v>
      </c>
      <c r="G670" s="136" t="s">
        <v>60</v>
      </c>
      <c r="H670" s="141">
        <v>1300.68</v>
      </c>
      <c r="I670" s="159"/>
      <c r="J670" s="138">
        <f t="shared" si="65"/>
        <v>0</v>
      </c>
    </row>
    <row r="671" spans="3:10" ht="24.4" customHeight="1">
      <c r="C671" s="135"/>
      <c r="D671" s="135"/>
      <c r="E671" s="136"/>
      <c r="F671" s="136" t="s">
        <v>917</v>
      </c>
      <c r="G671" s="136" t="s">
        <v>60</v>
      </c>
      <c r="H671" s="141">
        <v>1300.68</v>
      </c>
      <c r="I671" s="159"/>
      <c r="J671" s="138">
        <f t="shared" ref="J671:J682" si="66">ROUND(H671*I671,2)</f>
        <v>0</v>
      </c>
    </row>
    <row r="672" spans="3:10" ht="34.15" customHeight="1">
      <c r="C672" s="295">
        <f>C663+1</f>
        <v>500</v>
      </c>
      <c r="D672" s="295" t="s">
        <v>368</v>
      </c>
      <c r="E672" s="401" t="s">
        <v>1076</v>
      </c>
      <c r="F672" s="401" t="s">
        <v>1077</v>
      </c>
      <c r="G672" s="271" t="s">
        <v>62</v>
      </c>
      <c r="H672" s="1660">
        <v>1</v>
      </c>
      <c r="I672" s="1661"/>
      <c r="J672" s="272">
        <f t="shared" si="66"/>
        <v>0</v>
      </c>
    </row>
    <row r="673" spans="1:10" ht="55.15" customHeight="1">
      <c r="C673" s="135">
        <f t="shared" ref="C673:C683" si="67">C672+1</f>
        <v>501</v>
      </c>
      <c r="D673" s="135" t="s">
        <v>368</v>
      </c>
      <c r="E673" s="136" t="s">
        <v>1078</v>
      </c>
      <c r="F673" s="136" t="s">
        <v>1079</v>
      </c>
      <c r="G673" s="136" t="s">
        <v>62</v>
      </c>
      <c r="H673" s="141">
        <v>6</v>
      </c>
      <c r="I673" s="159"/>
      <c r="J673" s="138">
        <f t="shared" si="66"/>
        <v>0</v>
      </c>
    </row>
    <row r="674" spans="1:10" ht="178.5" customHeight="1">
      <c r="C674" s="135">
        <f t="shared" si="67"/>
        <v>502</v>
      </c>
      <c r="D674" s="135" t="s">
        <v>368</v>
      </c>
      <c r="E674" s="136" t="s">
        <v>1088</v>
      </c>
      <c r="F674" s="136" t="s">
        <v>1089</v>
      </c>
      <c r="G674" s="136" t="s">
        <v>62</v>
      </c>
      <c r="H674" s="141">
        <v>2</v>
      </c>
      <c r="I674" s="159"/>
      <c r="J674" s="138">
        <f t="shared" si="66"/>
        <v>0</v>
      </c>
    </row>
    <row r="675" spans="1:10" ht="350.5" customHeight="1">
      <c r="C675" s="135">
        <f t="shared" si="67"/>
        <v>503</v>
      </c>
      <c r="D675" s="135" t="s">
        <v>368</v>
      </c>
      <c r="E675" s="136" t="s">
        <v>1080</v>
      </c>
      <c r="F675" s="136" t="s">
        <v>1082</v>
      </c>
      <c r="G675" s="136" t="s">
        <v>62</v>
      </c>
      <c r="H675" s="141">
        <v>1</v>
      </c>
      <c r="I675" s="159"/>
      <c r="J675" s="138">
        <f t="shared" si="66"/>
        <v>0</v>
      </c>
    </row>
    <row r="676" spans="1:10" ht="28.15" customHeight="1">
      <c r="A676" s="143"/>
      <c r="B676" s="143"/>
      <c r="C676" s="163">
        <f t="shared" si="67"/>
        <v>504</v>
      </c>
      <c r="D676" s="163" t="s">
        <v>368</v>
      </c>
      <c r="E676" s="140" t="s">
        <v>1083</v>
      </c>
      <c r="F676" s="140" t="s">
        <v>1084</v>
      </c>
      <c r="G676" s="140" t="s">
        <v>1085</v>
      </c>
      <c r="H676" s="141">
        <v>1</v>
      </c>
      <c r="I676" s="159"/>
      <c r="J676" s="138">
        <f t="shared" si="66"/>
        <v>0</v>
      </c>
    </row>
    <row r="677" spans="1:10" ht="85.15" customHeight="1">
      <c r="C677" s="135">
        <f t="shared" si="67"/>
        <v>505</v>
      </c>
      <c r="D677" s="135" t="s">
        <v>368</v>
      </c>
      <c r="E677" s="136" t="s">
        <v>1086</v>
      </c>
      <c r="F677" s="136" t="s">
        <v>1087</v>
      </c>
      <c r="G677" s="136" t="s">
        <v>62</v>
      </c>
      <c r="H677" s="141">
        <v>2</v>
      </c>
      <c r="I677" s="159"/>
      <c r="J677" s="138">
        <f t="shared" si="66"/>
        <v>0</v>
      </c>
    </row>
    <row r="678" spans="1:10" ht="281.5" customHeight="1">
      <c r="C678" s="135">
        <f t="shared" si="67"/>
        <v>506</v>
      </c>
      <c r="D678" s="135" t="s">
        <v>368</v>
      </c>
      <c r="E678" s="136" t="s">
        <v>1090</v>
      </c>
      <c r="F678" s="136" t="s">
        <v>1091</v>
      </c>
      <c r="G678" s="136" t="s">
        <v>62</v>
      </c>
      <c r="H678" s="141">
        <v>1</v>
      </c>
      <c r="I678" s="159"/>
      <c r="J678" s="138">
        <f t="shared" si="66"/>
        <v>0</v>
      </c>
    </row>
    <row r="679" spans="1:10" ht="298.89999999999998" customHeight="1">
      <c r="C679" s="135">
        <f t="shared" si="67"/>
        <v>507</v>
      </c>
      <c r="D679" s="135" t="s">
        <v>368</v>
      </c>
      <c r="E679" s="136" t="s">
        <v>1092</v>
      </c>
      <c r="F679" s="136" t="s">
        <v>1093</v>
      </c>
      <c r="G679" s="136" t="s">
        <v>62</v>
      </c>
      <c r="H679" s="141">
        <v>1</v>
      </c>
      <c r="I679" s="159"/>
      <c r="J679" s="138">
        <f t="shared" si="66"/>
        <v>0</v>
      </c>
    </row>
    <row r="680" spans="1:10" ht="102.4" customHeight="1">
      <c r="C680" s="135">
        <f t="shared" si="67"/>
        <v>508</v>
      </c>
      <c r="D680" s="135" t="s">
        <v>368</v>
      </c>
      <c r="E680" s="136" t="s">
        <v>1094</v>
      </c>
      <c r="F680" s="136" t="s">
        <v>1095</v>
      </c>
      <c r="G680" s="136" t="s">
        <v>62</v>
      </c>
      <c r="H680" s="141">
        <v>1</v>
      </c>
      <c r="I680" s="159"/>
      <c r="J680" s="138">
        <f t="shared" si="66"/>
        <v>0</v>
      </c>
    </row>
    <row r="681" spans="1:10" ht="112.5" customHeight="1">
      <c r="C681" s="135">
        <f t="shared" si="67"/>
        <v>509</v>
      </c>
      <c r="D681" s="135" t="s">
        <v>368</v>
      </c>
      <c r="E681" s="136" t="s">
        <v>1096</v>
      </c>
      <c r="F681" s="136" t="s">
        <v>1100</v>
      </c>
      <c r="G681" s="136" t="s">
        <v>62</v>
      </c>
      <c r="H681" s="141">
        <v>92</v>
      </c>
      <c r="I681" s="159"/>
      <c r="J681" s="138">
        <f t="shared" si="66"/>
        <v>0</v>
      </c>
    </row>
    <row r="682" spans="1:10" ht="112.5" customHeight="1">
      <c r="C682" s="135">
        <f t="shared" si="67"/>
        <v>510</v>
      </c>
      <c r="D682" s="135" t="s">
        <v>368</v>
      </c>
      <c r="E682" s="136" t="s">
        <v>1097</v>
      </c>
      <c r="F682" s="136" t="s">
        <v>1099</v>
      </c>
      <c r="G682" s="136" t="s">
        <v>62</v>
      </c>
      <c r="H682" s="141">
        <v>50</v>
      </c>
      <c r="I682" s="159"/>
      <c r="J682" s="138">
        <f t="shared" si="66"/>
        <v>0</v>
      </c>
    </row>
    <row r="683" spans="1:10" ht="22.15" customHeight="1">
      <c r="C683" s="135">
        <f t="shared" si="67"/>
        <v>511</v>
      </c>
      <c r="D683" s="135" t="s">
        <v>368</v>
      </c>
      <c r="E683" s="136" t="s">
        <v>1098</v>
      </c>
      <c r="F683" s="136" t="s">
        <v>1101</v>
      </c>
      <c r="G683" s="136"/>
      <c r="H683" s="141"/>
      <c r="I683" s="159"/>
      <c r="J683" s="138">
        <f>SUM(J684:J696)</f>
        <v>0</v>
      </c>
    </row>
    <row r="684" spans="1:10" ht="215.65" customHeight="1">
      <c r="C684" s="135"/>
      <c r="D684" s="135"/>
      <c r="E684" s="136"/>
      <c r="F684" s="136" t="s">
        <v>1102</v>
      </c>
      <c r="G684" s="136" t="s">
        <v>62</v>
      </c>
      <c r="H684" s="141">
        <v>11</v>
      </c>
      <c r="I684" s="159"/>
      <c r="J684" s="138">
        <f t="shared" ref="J684:J697" si="68">ROUND(H684*I684,2)</f>
        <v>0</v>
      </c>
    </row>
    <row r="685" spans="1:10" ht="75" customHeight="1">
      <c r="C685" s="135"/>
      <c r="D685" s="135"/>
      <c r="E685" s="136"/>
      <c r="F685" s="136" t="s">
        <v>1103</v>
      </c>
      <c r="G685" s="136" t="s">
        <v>62</v>
      </c>
      <c r="H685" s="141">
        <v>11</v>
      </c>
      <c r="I685" s="159"/>
      <c r="J685" s="138">
        <f t="shared" si="68"/>
        <v>0</v>
      </c>
    </row>
    <row r="686" spans="1:10" ht="64.5" customHeight="1">
      <c r="C686" s="135"/>
      <c r="D686" s="135"/>
      <c r="E686" s="136"/>
      <c r="F686" s="136" t="s">
        <v>1104</v>
      </c>
      <c r="G686" s="136" t="s">
        <v>62</v>
      </c>
      <c r="H686" s="141">
        <v>1</v>
      </c>
      <c r="I686" s="159"/>
      <c r="J686" s="138">
        <f t="shared" si="68"/>
        <v>0</v>
      </c>
    </row>
    <row r="687" spans="1:10" ht="115.15" customHeight="1">
      <c r="C687" s="135"/>
      <c r="D687" s="135"/>
      <c r="E687" s="136"/>
      <c r="F687" s="136" t="s">
        <v>1105</v>
      </c>
      <c r="G687" s="136" t="s">
        <v>62</v>
      </c>
      <c r="H687" s="141">
        <v>44</v>
      </c>
      <c r="I687" s="159"/>
      <c r="J687" s="138">
        <f t="shared" si="68"/>
        <v>0</v>
      </c>
    </row>
    <row r="688" spans="1:10" ht="133.9" customHeight="1">
      <c r="C688" s="135"/>
      <c r="D688" s="135"/>
      <c r="E688" s="136"/>
      <c r="F688" s="136" t="s">
        <v>1106</v>
      </c>
      <c r="G688" s="136" t="s">
        <v>62</v>
      </c>
      <c r="H688" s="141">
        <v>1</v>
      </c>
      <c r="I688" s="159"/>
      <c r="J688" s="138">
        <f t="shared" si="68"/>
        <v>0</v>
      </c>
    </row>
    <row r="689" spans="3:10" ht="97.5" customHeight="1">
      <c r="C689" s="135"/>
      <c r="D689" s="135"/>
      <c r="E689" s="136"/>
      <c r="F689" s="136" t="s">
        <v>1107</v>
      </c>
      <c r="G689" s="136" t="s">
        <v>62</v>
      </c>
      <c r="H689" s="141">
        <v>1</v>
      </c>
      <c r="I689" s="159"/>
      <c r="J689" s="138">
        <f t="shared" si="68"/>
        <v>0</v>
      </c>
    </row>
    <row r="690" spans="3:10" ht="92.65" customHeight="1">
      <c r="C690" s="135"/>
      <c r="D690" s="135"/>
      <c r="E690" s="136"/>
      <c r="F690" s="136" t="s">
        <v>1108</v>
      </c>
      <c r="G690" s="136" t="s">
        <v>62</v>
      </c>
      <c r="H690" s="141">
        <v>22</v>
      </c>
      <c r="I690" s="159"/>
      <c r="J690" s="138">
        <f t="shared" si="68"/>
        <v>0</v>
      </c>
    </row>
    <row r="691" spans="3:10" ht="31.5" customHeight="1">
      <c r="C691" s="135"/>
      <c r="D691" s="135"/>
      <c r="E691" s="136"/>
      <c r="F691" s="136" t="s">
        <v>1109</v>
      </c>
      <c r="G691" s="136" t="s">
        <v>62</v>
      </c>
      <c r="H691" s="141">
        <v>50</v>
      </c>
      <c r="I691" s="159"/>
      <c r="J691" s="138">
        <f t="shared" si="68"/>
        <v>0</v>
      </c>
    </row>
    <row r="692" spans="3:10" ht="93" customHeight="1">
      <c r="C692" s="135"/>
      <c r="D692" s="135"/>
      <c r="E692" s="136"/>
      <c r="F692" s="136" t="s">
        <v>1110</v>
      </c>
      <c r="G692" s="136" t="s">
        <v>62</v>
      </c>
      <c r="H692" s="141">
        <v>1</v>
      </c>
      <c r="I692" s="159"/>
      <c r="J692" s="138">
        <f t="shared" si="68"/>
        <v>0</v>
      </c>
    </row>
    <row r="693" spans="3:10" ht="15.4" customHeight="1">
      <c r="C693" s="135"/>
      <c r="D693" s="135"/>
      <c r="E693" s="136"/>
      <c r="F693" s="136" t="s">
        <v>1111</v>
      </c>
      <c r="G693" s="136" t="s">
        <v>62</v>
      </c>
      <c r="H693" s="141">
        <v>11</v>
      </c>
      <c r="I693" s="159"/>
      <c r="J693" s="138">
        <f t="shared" si="68"/>
        <v>0</v>
      </c>
    </row>
    <row r="694" spans="3:10" ht="19.899999999999999" customHeight="1">
      <c r="C694" s="135"/>
      <c r="D694" s="135"/>
      <c r="E694" s="136"/>
      <c r="F694" s="136" t="s">
        <v>1112</v>
      </c>
      <c r="G694" s="136" t="s">
        <v>1085</v>
      </c>
      <c r="H694" s="141">
        <v>1</v>
      </c>
      <c r="I694" s="159"/>
      <c r="J694" s="138">
        <f t="shared" si="68"/>
        <v>0</v>
      </c>
    </row>
    <row r="695" spans="3:10" ht="15.4" customHeight="1">
      <c r="C695" s="135"/>
      <c r="D695" s="135"/>
      <c r="E695" s="136"/>
      <c r="F695" s="136" t="s">
        <v>1113</v>
      </c>
      <c r="G695" s="136" t="s">
        <v>62</v>
      </c>
      <c r="H695" s="141">
        <v>1</v>
      </c>
      <c r="I695" s="159"/>
      <c r="J695" s="138">
        <f t="shared" si="68"/>
        <v>0</v>
      </c>
    </row>
    <row r="696" spans="3:10" ht="15.4" customHeight="1">
      <c r="C696" s="135"/>
      <c r="D696" s="135"/>
      <c r="E696" s="136"/>
      <c r="F696" s="136" t="s">
        <v>1114</v>
      </c>
      <c r="G696" s="136" t="s">
        <v>62</v>
      </c>
      <c r="H696" s="141">
        <v>1</v>
      </c>
      <c r="I696" s="159"/>
      <c r="J696" s="138">
        <f t="shared" si="68"/>
        <v>0</v>
      </c>
    </row>
    <row r="697" spans="3:10" ht="77" customHeight="1">
      <c r="C697" s="1722">
        <f>C683+1</f>
        <v>512</v>
      </c>
      <c r="D697" s="1722" t="s">
        <v>368</v>
      </c>
      <c r="E697" s="1723" t="s">
        <v>1115</v>
      </c>
      <c r="F697" s="1723" t="s">
        <v>6225</v>
      </c>
      <c r="G697" s="1723" t="s">
        <v>1085</v>
      </c>
      <c r="H697" s="1731">
        <v>1</v>
      </c>
      <c r="I697" s="1726"/>
      <c r="J697" s="1726">
        <f t="shared" si="68"/>
        <v>0</v>
      </c>
    </row>
    <row r="698" spans="3:10" ht="25.5" customHeight="1">
      <c r="C698" s="135">
        <f>C697+1</f>
        <v>513</v>
      </c>
      <c r="D698" s="135" t="s">
        <v>368</v>
      </c>
      <c r="E698" s="136" t="s">
        <v>1116</v>
      </c>
      <c r="F698" s="136" t="s">
        <v>1117</v>
      </c>
      <c r="G698" s="136"/>
      <c r="H698" s="141"/>
      <c r="I698" s="159"/>
      <c r="J698" s="138">
        <f>SUM(J699:J702)</f>
        <v>0</v>
      </c>
    </row>
    <row r="699" spans="3:10" ht="145.15" customHeight="1">
      <c r="C699" s="135"/>
      <c r="D699" s="135"/>
      <c r="E699" s="136"/>
      <c r="F699" s="136" t="s">
        <v>1118</v>
      </c>
      <c r="G699" s="136" t="s">
        <v>62</v>
      </c>
      <c r="H699" s="141">
        <v>6</v>
      </c>
      <c r="I699" s="159"/>
      <c r="J699" s="138">
        <f t="shared" ref="J699:J706" si="69">ROUND(H699*I699,2)</f>
        <v>0</v>
      </c>
    </row>
    <row r="700" spans="3:10" ht="46.15" customHeight="1">
      <c r="C700" s="135"/>
      <c r="D700" s="135"/>
      <c r="E700" s="136"/>
      <c r="F700" s="136" t="s">
        <v>1123</v>
      </c>
      <c r="G700" s="136" t="s">
        <v>62</v>
      </c>
      <c r="H700" s="141">
        <v>1</v>
      </c>
      <c r="I700" s="159"/>
      <c r="J700" s="138">
        <f t="shared" si="69"/>
        <v>0</v>
      </c>
    </row>
    <row r="701" spans="3:10" ht="25.5" customHeight="1">
      <c r="C701" s="135"/>
      <c r="D701" s="135"/>
      <c r="E701" s="136"/>
      <c r="F701" s="136" t="s">
        <v>1119</v>
      </c>
      <c r="G701" s="136" t="s">
        <v>61</v>
      </c>
      <c r="H701" s="141">
        <v>300</v>
      </c>
      <c r="I701" s="159"/>
      <c r="J701" s="138">
        <f t="shared" si="69"/>
        <v>0</v>
      </c>
    </row>
    <row r="702" spans="3:10" ht="19.899999999999999" customHeight="1">
      <c r="C702" s="135"/>
      <c r="D702" s="135"/>
      <c r="E702" s="136"/>
      <c r="F702" s="136" t="s">
        <v>1120</v>
      </c>
      <c r="G702" s="136" t="s">
        <v>1085</v>
      </c>
      <c r="H702" s="141">
        <v>1</v>
      </c>
      <c r="I702" s="159"/>
      <c r="J702" s="138">
        <f t="shared" si="69"/>
        <v>0</v>
      </c>
    </row>
    <row r="703" spans="3:10" ht="88.15" customHeight="1">
      <c r="C703" s="135">
        <f>C698+1</f>
        <v>514</v>
      </c>
      <c r="D703" s="135" t="s">
        <v>368</v>
      </c>
      <c r="E703" s="136" t="s">
        <v>1121</v>
      </c>
      <c r="F703" s="136" t="s">
        <v>1122</v>
      </c>
      <c r="G703" s="136" t="s">
        <v>62</v>
      </c>
      <c r="H703" s="141">
        <v>1</v>
      </c>
      <c r="I703" s="159"/>
      <c r="J703" s="138">
        <f t="shared" si="69"/>
        <v>0</v>
      </c>
    </row>
    <row r="704" spans="3:10" ht="25.9" customHeight="1">
      <c r="C704" s="135">
        <f>C703+1</f>
        <v>515</v>
      </c>
      <c r="D704" s="135" t="s">
        <v>368</v>
      </c>
      <c r="E704" s="136" t="s">
        <v>1124</v>
      </c>
      <c r="F704" s="136" t="s">
        <v>1126</v>
      </c>
      <c r="G704" s="136" t="s">
        <v>1085</v>
      </c>
      <c r="H704" s="141">
        <v>1</v>
      </c>
      <c r="I704" s="159"/>
      <c r="J704" s="138">
        <f t="shared" si="69"/>
        <v>0</v>
      </c>
    </row>
    <row r="705" spans="3:15" ht="34.5" customHeight="1">
      <c r="C705" s="135">
        <f>C704+1</f>
        <v>516</v>
      </c>
      <c r="D705" s="135" t="s">
        <v>368</v>
      </c>
      <c r="E705" s="136" t="s">
        <v>1125</v>
      </c>
      <c r="F705" s="136" t="s">
        <v>1127</v>
      </c>
      <c r="G705" s="136" t="s">
        <v>1085</v>
      </c>
      <c r="H705" s="141">
        <v>2</v>
      </c>
      <c r="I705" s="159"/>
      <c r="J705" s="138">
        <f t="shared" si="69"/>
        <v>0</v>
      </c>
    </row>
    <row r="706" spans="3:15" ht="123" customHeight="1">
      <c r="C706" s="135">
        <f>C705+1</f>
        <v>517</v>
      </c>
      <c r="D706" s="135" t="s">
        <v>368</v>
      </c>
      <c r="E706" s="136" t="s">
        <v>1046</v>
      </c>
      <c r="F706" s="136" t="s">
        <v>1045</v>
      </c>
      <c r="G706" s="136" t="s">
        <v>60</v>
      </c>
      <c r="H706" s="141">
        <v>25.327999999999999</v>
      </c>
      <c r="I706" s="159"/>
      <c r="J706" s="138">
        <f t="shared" si="69"/>
        <v>0</v>
      </c>
    </row>
    <row r="707" spans="3:15" ht="129.4" customHeight="1">
      <c r="C707" s="135">
        <f>C706+1</f>
        <v>518</v>
      </c>
      <c r="D707" s="135" t="s">
        <v>368</v>
      </c>
      <c r="E707" s="136" t="s">
        <v>1047</v>
      </c>
      <c r="F707" s="136" t="s">
        <v>887</v>
      </c>
      <c r="G707" s="136" t="s">
        <v>60</v>
      </c>
      <c r="H707" s="141">
        <v>126.5369</v>
      </c>
      <c r="I707" s="159"/>
      <c r="J707" s="138">
        <f>ROUND(H707*I707,2)</f>
        <v>0</v>
      </c>
    </row>
    <row r="708" spans="3:15" ht="29" customHeight="1">
      <c r="C708" s="1722">
        <f t="shared" ref="C708:C709" si="70">C707+1</f>
        <v>519</v>
      </c>
      <c r="D708" s="1722" t="s">
        <v>368</v>
      </c>
      <c r="E708" s="1723" t="s">
        <v>6226</v>
      </c>
      <c r="F708" s="1724" t="s">
        <v>6227</v>
      </c>
      <c r="G708" s="1724" t="s">
        <v>62</v>
      </c>
      <c r="H708" s="1725">
        <v>33</v>
      </c>
      <c r="I708" s="1726"/>
      <c r="J708" s="1726">
        <f>ROUND(H708*I708,2)</f>
        <v>0</v>
      </c>
    </row>
    <row r="709" spans="3:15" ht="22.15" customHeight="1">
      <c r="C709" s="135">
        <f t="shared" si="70"/>
        <v>520</v>
      </c>
      <c r="D709" s="135" t="s">
        <v>368</v>
      </c>
      <c r="E709" s="1648" t="s">
        <v>1081</v>
      </c>
      <c r="F709" s="1648" t="s">
        <v>912</v>
      </c>
      <c r="G709" s="1648" t="s">
        <v>3</v>
      </c>
      <c r="H709" s="1686"/>
      <c r="I709" s="1687"/>
      <c r="J709" s="1688">
        <f>ROUND(H709*I709,2)</f>
        <v>0</v>
      </c>
    </row>
    <row r="710" spans="3:15" ht="30.75" customHeight="1">
      <c r="C710" s="30"/>
      <c r="D710" s="30"/>
      <c r="E710" s="31"/>
      <c r="F710" s="31" t="s">
        <v>34</v>
      </c>
      <c r="G710" s="31"/>
      <c r="H710" s="1678"/>
      <c r="I710" s="1679"/>
      <c r="J710" s="33">
        <f>J245+J138</f>
        <v>0</v>
      </c>
      <c r="O710" s="173"/>
    </row>
    <row r="712" spans="3:15" ht="12" customHeight="1">
      <c r="F712" s="320"/>
    </row>
    <row r="713" spans="3:15" ht="12" customHeight="1">
      <c r="F713" s="320"/>
    </row>
    <row r="714" spans="3:15" ht="12" customHeight="1">
      <c r="J714" s="321"/>
    </row>
    <row r="715" spans="3:15" ht="12" customHeight="1">
      <c r="F715" s="402"/>
    </row>
  </sheetData>
  <mergeCells count="3">
    <mergeCell ref="E11:F11"/>
    <mergeCell ref="E85:F85"/>
    <mergeCell ref="C126:L126"/>
  </mergeCells>
  <phoneticPr fontId="111" type="noConversion"/>
  <pageMargins left="0.39370078740157483" right="0.39370078740157483" top="0.78740157480314965" bottom="0.78740157480314965" header="0" footer="0"/>
  <pageSetup paperSize="9" scale="82" fitToHeight="100" orientation="portrait" r:id="rId1"/>
  <headerFooter alignWithMargins="0">
    <oddFooter>&amp;C   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6036-E402-4365-AB48-F68792E96241}">
  <dimension ref="A1:AMJ412"/>
  <sheetViews>
    <sheetView view="pageBreakPreview" topLeftCell="C118" zoomScale="70" zoomScaleNormal="70" zoomScaleSheetLayoutView="70" workbookViewId="0">
      <selection activeCell="O215" sqref="O215"/>
    </sheetView>
  </sheetViews>
  <sheetFormatPr defaultColWidth="8.81640625" defaultRowHeight="14.5"/>
  <cols>
    <col min="1" max="1" width="11.81640625" style="1496" customWidth="1"/>
    <col min="2" max="2" width="9.453125" style="1538" customWidth="1"/>
    <col min="3" max="3" width="18.81640625" style="1585" customWidth="1"/>
    <col min="4" max="4" width="15.26953125" style="1538" customWidth="1"/>
    <col min="5" max="5" width="95.81640625" style="1568" customWidth="1"/>
    <col min="6" max="6" width="8.453125" style="1585" customWidth="1"/>
    <col min="7" max="7" width="11" style="1544" customWidth="1"/>
    <col min="8" max="8" width="13.26953125" style="1538" customWidth="1"/>
    <col min="9" max="9" width="12.54296875" style="1538" customWidth="1"/>
    <col min="10" max="10" width="14.7265625" style="1538" customWidth="1"/>
    <col min="11" max="11" width="14.7265625" style="1496" customWidth="1"/>
    <col min="12" max="12" width="24.1796875" style="1496" customWidth="1"/>
    <col min="13" max="13" width="15" style="1538" customWidth="1"/>
    <col min="14" max="16" width="9.26953125" style="1538" customWidth="1"/>
    <col min="17" max="17" width="22" style="1538" customWidth="1"/>
    <col min="18"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row>
    <row r="2" spans="1:64" ht="16.899999999999999" customHeight="1">
      <c r="A2" s="1885" t="s">
        <v>0</v>
      </c>
      <c r="B2" s="1885"/>
      <c r="C2" s="1899" t="s">
        <v>5190</v>
      </c>
      <c r="D2" s="1899"/>
      <c r="E2" s="1899"/>
      <c r="F2" s="1899"/>
      <c r="G2" s="1899"/>
      <c r="H2" s="1899"/>
      <c r="I2" s="1899"/>
      <c r="J2" s="1896"/>
      <c r="K2" s="1896"/>
      <c r="L2" s="1896"/>
    </row>
    <row r="3" spans="1:64" ht="16.899999999999999" customHeight="1">
      <c r="A3" s="1885" t="s">
        <v>1464</v>
      </c>
      <c r="B3" s="1885"/>
      <c r="C3" s="1891" t="s">
        <v>552</v>
      </c>
      <c r="D3" s="1891"/>
      <c r="E3" s="1891"/>
      <c r="F3" s="1891"/>
      <c r="G3" s="1891"/>
      <c r="H3" s="1891"/>
      <c r="I3" s="1891"/>
      <c r="J3" s="1892" t="s">
        <v>5214</v>
      </c>
      <c r="K3" s="1892"/>
      <c r="L3" s="1539"/>
    </row>
    <row r="4" spans="1:64" ht="16.899999999999999" customHeight="1">
      <c r="A4" s="1885" t="s">
        <v>5191</v>
      </c>
      <c r="B4" s="1885"/>
      <c r="C4" s="1891" t="s">
        <v>5192</v>
      </c>
      <c r="D4" s="1891"/>
      <c r="E4" s="1891"/>
      <c r="F4" s="1891"/>
      <c r="G4" s="1891"/>
      <c r="H4" s="1891"/>
      <c r="I4" s="1891"/>
      <c r="J4" s="1896"/>
      <c r="K4" s="1896"/>
      <c r="L4" s="1896"/>
    </row>
    <row r="5" spans="1:64" ht="16.899999999999999" customHeight="1">
      <c r="A5" s="1885" t="s">
        <v>5193</v>
      </c>
      <c r="B5" s="1885"/>
      <c r="C5" s="1891" t="s">
        <v>5194</v>
      </c>
      <c r="D5" s="1891"/>
      <c r="E5" s="1891"/>
      <c r="F5" s="1891"/>
      <c r="G5" s="1891"/>
      <c r="H5" s="1891"/>
      <c r="I5" s="1891"/>
      <c r="J5" s="1892" t="s">
        <v>197</v>
      </c>
      <c r="K5" s="1892"/>
      <c r="L5" s="1540"/>
    </row>
    <row r="6" spans="1:64" ht="16.899999999999999" customHeight="1">
      <c r="A6" s="1893" t="s">
        <v>5215</v>
      </c>
      <c r="B6" s="1893"/>
      <c r="C6" s="1894" t="s">
        <v>5201</v>
      </c>
      <c r="D6" s="1894"/>
      <c r="E6" s="1894"/>
      <c r="F6" s="1894"/>
      <c r="G6" s="1894"/>
      <c r="H6" s="1894"/>
      <c r="I6" s="1894"/>
      <c r="J6" s="1895"/>
      <c r="K6" s="1895"/>
      <c r="L6" s="1895"/>
    </row>
    <row r="7" spans="1:64" ht="32.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49"/>
      <c r="F9" s="1563"/>
      <c r="G9" s="1550"/>
      <c r="H9" s="1563"/>
      <c r="I9" s="1564"/>
      <c r="J9" s="1547"/>
      <c r="K9" s="1587"/>
      <c r="L9" s="1587"/>
      <c r="M9" s="1565"/>
      <c r="N9" s="1565"/>
      <c r="Q9" s="1565"/>
    </row>
    <row r="10" spans="1:64" ht="16.899999999999999" customHeight="1">
      <c r="A10" s="1500"/>
      <c r="B10" s="1547" t="s">
        <v>5514</v>
      </c>
      <c r="C10" s="1548"/>
      <c r="D10" s="1548"/>
      <c r="E10" s="1566" t="s">
        <v>5515</v>
      </c>
      <c r="F10" s="1548" t="s">
        <v>62</v>
      </c>
      <c r="G10" s="1550">
        <v>1</v>
      </c>
      <c r="H10" s="1567"/>
      <c r="I10" s="1551"/>
      <c r="J10" s="1552">
        <f>H10*G10</f>
        <v>0</v>
      </c>
      <c r="K10" s="1552">
        <f>I10*G10</f>
        <v>0</v>
      </c>
      <c r="L10" s="1552">
        <f>K10+J10</f>
        <v>0</v>
      </c>
      <c r="M10" s="1568"/>
      <c r="Q10" s="1565"/>
    </row>
    <row r="11" spans="1:64" ht="16.899999999999999" customHeight="1">
      <c r="A11" s="1500"/>
      <c r="B11" s="1547"/>
      <c r="C11" s="1548"/>
      <c r="D11" s="1548"/>
      <c r="E11" s="1549" t="s">
        <v>5516</v>
      </c>
      <c r="F11" s="1548"/>
      <c r="G11" s="1550"/>
      <c r="H11" s="1567"/>
      <c r="I11" s="1551"/>
      <c r="J11" s="1552"/>
      <c r="K11" s="1552"/>
      <c r="L11" s="1552"/>
      <c r="M11" s="1568"/>
      <c r="Q11" s="1565"/>
    </row>
    <row r="12" spans="1:64" ht="16.899999999999999" customHeight="1">
      <c r="A12" s="1500"/>
      <c r="B12" s="1547"/>
      <c r="C12" s="1548"/>
      <c r="D12" s="1548"/>
      <c r="E12" s="1549" t="s">
        <v>5517</v>
      </c>
      <c r="F12" s="1548"/>
      <c r="G12" s="1550"/>
      <c r="H12" s="1567"/>
      <c r="I12" s="1551"/>
      <c r="J12" s="1552"/>
      <c r="K12" s="1552"/>
      <c r="L12" s="1552"/>
      <c r="M12" s="1568"/>
      <c r="Q12" s="1565"/>
    </row>
    <row r="13" spans="1:64" ht="16.899999999999999" customHeight="1">
      <c r="A13" s="1500"/>
      <c r="B13" s="1547"/>
      <c r="C13" s="1548"/>
      <c r="D13" s="1548"/>
      <c r="E13" s="1549" t="s">
        <v>5518</v>
      </c>
      <c r="F13" s="1548"/>
      <c r="G13" s="1550"/>
      <c r="H13" s="1588"/>
      <c r="I13" s="1588"/>
      <c r="J13" s="1589"/>
      <c r="K13" s="1589"/>
      <c r="L13" s="1589"/>
      <c r="M13" s="1568"/>
      <c r="Q13" s="1565"/>
    </row>
    <row r="14" spans="1:64" ht="16.899999999999999" customHeight="1">
      <c r="A14" s="1500"/>
      <c r="B14" s="1547"/>
      <c r="C14" s="1548"/>
      <c r="D14" s="1548"/>
      <c r="E14" s="1549" t="s">
        <v>5519</v>
      </c>
      <c r="F14" s="1548"/>
      <c r="G14" s="1550"/>
      <c r="H14" s="1588"/>
      <c r="I14" s="1588"/>
      <c r="J14" s="1589"/>
      <c r="K14" s="1589"/>
      <c r="L14" s="1589"/>
      <c r="M14" s="1568"/>
      <c r="Q14" s="1565"/>
    </row>
    <row r="15" spans="1:64" ht="16.899999999999999" customHeight="1">
      <c r="A15" s="1500"/>
      <c r="B15" s="1547"/>
      <c r="C15" s="1548"/>
      <c r="D15" s="1548"/>
      <c r="E15" s="1549" t="s">
        <v>5520</v>
      </c>
      <c r="F15" s="1548"/>
      <c r="G15" s="1550"/>
      <c r="H15" s="1588"/>
      <c r="I15" s="1588"/>
      <c r="J15" s="1589"/>
      <c r="K15" s="1589"/>
      <c r="L15" s="1589"/>
      <c r="M15" s="1568"/>
      <c r="Q15" s="1565"/>
    </row>
    <row r="16" spans="1:64" ht="16.899999999999999" customHeight="1">
      <c r="A16" s="1500"/>
      <c r="B16" s="1547"/>
      <c r="C16" s="1548"/>
      <c r="D16" s="1548"/>
      <c r="E16" s="1549" t="s">
        <v>5521</v>
      </c>
      <c r="F16" s="1548"/>
      <c r="G16" s="1550"/>
      <c r="H16" s="1588"/>
      <c r="I16" s="1588"/>
      <c r="J16" s="1589"/>
      <c r="K16" s="1589"/>
      <c r="L16" s="1589"/>
      <c r="M16" s="1568"/>
      <c r="Q16" s="1565"/>
    </row>
    <row r="17" spans="1:17" ht="16.899999999999999" customHeight="1">
      <c r="A17" s="1500"/>
      <c r="B17" s="1547"/>
      <c r="C17" s="1548"/>
      <c r="D17" s="1548"/>
      <c r="E17" s="1549" t="s">
        <v>5522</v>
      </c>
      <c r="F17" s="1548"/>
      <c r="G17" s="1550"/>
      <c r="H17" s="1588"/>
      <c r="I17" s="1588"/>
      <c r="J17" s="1589"/>
      <c r="K17" s="1589"/>
      <c r="L17" s="1589"/>
      <c r="M17" s="1568"/>
      <c r="Q17" s="1565"/>
    </row>
    <row r="18" spans="1:17" ht="16.899999999999999" customHeight="1">
      <c r="A18" s="1500"/>
      <c r="B18" s="1547"/>
      <c r="C18" s="1548"/>
      <c r="D18" s="1548"/>
      <c r="E18" s="1549" t="s">
        <v>5523</v>
      </c>
      <c r="F18" s="1548"/>
      <c r="G18" s="1550"/>
      <c r="H18" s="1588"/>
      <c r="I18" s="1588"/>
      <c r="J18" s="1589"/>
      <c r="K18" s="1589"/>
      <c r="L18" s="1589"/>
      <c r="M18" s="1568"/>
      <c r="Q18" s="1565"/>
    </row>
    <row r="19" spans="1:17" ht="16.899999999999999" customHeight="1">
      <c r="A19" s="1500"/>
      <c r="B19" s="1547"/>
      <c r="C19" s="1548"/>
      <c r="D19" s="1548"/>
      <c r="E19" s="1549" t="s">
        <v>5524</v>
      </c>
      <c r="F19" s="1548"/>
      <c r="G19" s="1550"/>
      <c r="H19" s="1588"/>
      <c r="I19" s="1588"/>
      <c r="J19" s="1589"/>
      <c r="K19" s="1589"/>
      <c r="L19" s="1589"/>
      <c r="M19" s="1568"/>
      <c r="Q19" s="1565"/>
    </row>
    <row r="20" spans="1:17" ht="16.899999999999999" customHeight="1">
      <c r="A20" s="1500"/>
      <c r="B20" s="1547"/>
      <c r="C20" s="1548"/>
      <c r="D20" s="1548"/>
      <c r="E20" s="1549" t="s">
        <v>5525</v>
      </c>
      <c r="F20" s="1548"/>
      <c r="G20" s="1550"/>
      <c r="H20" s="1588"/>
      <c r="I20" s="1588"/>
      <c r="J20" s="1589"/>
      <c r="K20" s="1589"/>
      <c r="L20" s="1589"/>
      <c r="M20" s="1568"/>
      <c r="Q20" s="1565"/>
    </row>
    <row r="21" spans="1:17" ht="16.899999999999999" customHeight="1">
      <c r="A21" s="1500"/>
      <c r="B21" s="1547"/>
      <c r="C21" s="1548"/>
      <c r="D21" s="1548"/>
      <c r="E21" s="1549" t="s">
        <v>5526</v>
      </c>
      <c r="F21" s="1548"/>
      <c r="G21" s="1550"/>
      <c r="H21" s="1588"/>
      <c r="I21" s="1588"/>
      <c r="J21" s="1589"/>
      <c r="K21" s="1589"/>
      <c r="L21" s="1589"/>
      <c r="M21" s="1568"/>
      <c r="Q21" s="1565"/>
    </row>
    <row r="22" spans="1:17" ht="16.899999999999999" customHeight="1">
      <c r="A22" s="1500"/>
      <c r="B22" s="1547"/>
      <c r="C22" s="1548"/>
      <c r="D22" s="1548"/>
      <c r="E22" s="1549"/>
      <c r="F22" s="1548"/>
      <c r="G22" s="1550"/>
      <c r="H22" s="1588"/>
      <c r="I22" s="1588"/>
      <c r="J22" s="1589"/>
      <c r="K22" s="1589"/>
      <c r="L22" s="1589"/>
      <c r="M22" s="1568"/>
      <c r="Q22" s="1565"/>
    </row>
    <row r="23" spans="1:17" ht="16.899999999999999" customHeight="1">
      <c r="A23" s="1500"/>
      <c r="B23" s="1547"/>
      <c r="C23" s="1548"/>
      <c r="D23" s="1548"/>
      <c r="E23" s="1549" t="s">
        <v>5527</v>
      </c>
      <c r="F23" s="1548"/>
      <c r="G23" s="1550"/>
      <c r="H23" s="1588"/>
      <c r="I23" s="1588"/>
      <c r="J23" s="1589"/>
      <c r="K23" s="1589"/>
      <c r="L23" s="1589"/>
      <c r="M23" s="1568"/>
      <c r="Q23" s="1565"/>
    </row>
    <row r="24" spans="1:17" ht="16.899999999999999" customHeight="1">
      <c r="A24" s="1500"/>
      <c r="B24" s="1547"/>
      <c r="C24" s="1548"/>
      <c r="D24" s="1548"/>
      <c r="E24" s="1549" t="s">
        <v>5528</v>
      </c>
      <c r="F24" s="1548"/>
      <c r="G24" s="1550"/>
      <c r="H24" s="1588"/>
      <c r="I24" s="1588"/>
      <c r="J24" s="1589"/>
      <c r="K24" s="1589"/>
      <c r="L24" s="1589"/>
      <c r="M24" s="1568"/>
      <c r="Q24" s="1565"/>
    </row>
    <row r="25" spans="1:17" ht="16.899999999999999" customHeight="1">
      <c r="A25" s="1500"/>
      <c r="B25" s="1547"/>
      <c r="C25" s="1548"/>
      <c r="D25" s="1548"/>
      <c r="E25" s="1549" t="s">
        <v>5529</v>
      </c>
      <c r="F25" s="1548"/>
      <c r="G25" s="1550"/>
      <c r="H25" s="1588"/>
      <c r="I25" s="1588"/>
      <c r="J25" s="1589"/>
      <c r="K25" s="1589"/>
      <c r="L25" s="1589"/>
      <c r="M25" s="1568"/>
      <c r="Q25" s="1565"/>
    </row>
    <row r="26" spans="1:17" ht="16.899999999999999" customHeight="1">
      <c r="A26" s="1500"/>
      <c r="B26" s="1547"/>
      <c r="C26" s="1548"/>
      <c r="D26" s="1548"/>
      <c r="E26" s="1549"/>
      <c r="F26" s="1548"/>
      <c r="G26" s="1550"/>
      <c r="H26" s="1588"/>
      <c r="I26" s="1588"/>
      <c r="J26" s="1589"/>
      <c r="K26" s="1589"/>
      <c r="L26" s="1589"/>
      <c r="M26" s="1568"/>
      <c r="Q26" s="1565"/>
    </row>
    <row r="27" spans="1:17" ht="16.899999999999999" customHeight="1">
      <c r="A27" s="1500"/>
      <c r="B27" s="1547"/>
      <c r="C27" s="1548"/>
      <c r="D27" s="1548"/>
      <c r="E27" s="1549" t="s">
        <v>5530</v>
      </c>
      <c r="F27" s="1548" t="s">
        <v>1541</v>
      </c>
      <c r="G27" s="1550">
        <v>1</v>
      </c>
      <c r="H27" s="1567"/>
      <c r="I27" s="1588"/>
      <c r="J27" s="1552">
        <f>H27*G27</f>
        <v>0</v>
      </c>
      <c r="K27" s="1552">
        <f>I27*G27</f>
        <v>0</v>
      </c>
      <c r="L27" s="1552">
        <f>K27+J27</f>
        <v>0</v>
      </c>
      <c r="M27" s="1568"/>
      <c r="Q27" s="1565"/>
    </row>
    <row r="28" spans="1:17" ht="16.899999999999999" customHeight="1">
      <c r="A28" s="1500"/>
      <c r="B28" s="1547"/>
      <c r="C28" s="1548"/>
      <c r="D28" s="1548"/>
      <c r="E28" s="1549"/>
      <c r="F28" s="1548"/>
      <c r="G28" s="1550"/>
      <c r="H28" s="1588"/>
      <c r="I28" s="1588"/>
      <c r="J28" s="1589"/>
      <c r="K28" s="1589"/>
      <c r="L28" s="1589"/>
      <c r="M28" s="1568"/>
      <c r="Q28" s="1565"/>
    </row>
    <row r="29" spans="1:17" ht="16.899999999999999" customHeight="1">
      <c r="A29" s="1500"/>
      <c r="B29" s="1547"/>
      <c r="C29" s="1548"/>
      <c r="D29" s="1548"/>
      <c r="E29" s="1549"/>
      <c r="F29" s="1548"/>
      <c r="G29" s="1550"/>
      <c r="H29" s="1588"/>
      <c r="I29" s="1588"/>
      <c r="J29" s="1589"/>
      <c r="K29" s="1589"/>
      <c r="L29" s="1589"/>
      <c r="M29" s="1568"/>
      <c r="Q29" s="1565"/>
    </row>
    <row r="30" spans="1:17" ht="16.899999999999999" customHeight="1">
      <c r="A30" s="1500"/>
      <c r="B30" s="1547" t="s">
        <v>5531</v>
      </c>
      <c r="C30" s="1548"/>
      <c r="D30" s="1548"/>
      <c r="E30" s="1566" t="s">
        <v>5532</v>
      </c>
      <c r="F30" s="1548" t="s">
        <v>62</v>
      </c>
      <c r="G30" s="1550">
        <v>1</v>
      </c>
      <c r="H30" s="1567"/>
      <c r="I30" s="1551"/>
      <c r="J30" s="1552">
        <f>H30*G30</f>
        <v>0</v>
      </c>
      <c r="K30" s="1552">
        <f>I30*G30</f>
        <v>0</v>
      </c>
      <c r="L30" s="1552">
        <f>K30+J30</f>
        <v>0</v>
      </c>
      <c r="M30" s="1568"/>
      <c r="Q30" s="1565"/>
    </row>
    <row r="31" spans="1:17" ht="16.899999999999999" customHeight="1">
      <c r="A31" s="1500"/>
      <c r="B31" s="1547"/>
      <c r="C31" s="1548"/>
      <c r="D31" s="1548"/>
      <c r="E31" s="1549" t="s">
        <v>5533</v>
      </c>
      <c r="F31" s="1548"/>
      <c r="G31" s="1550"/>
      <c r="H31" s="1567"/>
      <c r="I31" s="1551"/>
      <c r="J31" s="1552"/>
      <c r="K31" s="1552"/>
      <c r="L31" s="1552"/>
      <c r="M31" s="1568"/>
      <c r="Q31" s="1565"/>
    </row>
    <row r="32" spans="1:17" ht="16.899999999999999" customHeight="1">
      <c r="A32" s="1500"/>
      <c r="B32" s="1547"/>
      <c r="C32" s="1548"/>
      <c r="D32" s="1548"/>
      <c r="E32" s="1549" t="s">
        <v>5518</v>
      </c>
      <c r="F32" s="1548"/>
      <c r="G32" s="1550"/>
      <c r="H32" s="1588"/>
      <c r="I32" s="1588"/>
      <c r="J32" s="1589"/>
      <c r="K32" s="1589"/>
      <c r="L32" s="1589"/>
      <c r="M32" s="1568"/>
      <c r="Q32" s="1565"/>
    </row>
    <row r="33" spans="1:17" ht="16.899999999999999" customHeight="1">
      <c r="A33" s="1500"/>
      <c r="B33" s="1547"/>
      <c r="C33" s="1548"/>
      <c r="D33" s="1548"/>
      <c r="E33" s="1549" t="s">
        <v>5520</v>
      </c>
      <c r="F33" s="1548"/>
      <c r="G33" s="1550"/>
      <c r="H33" s="1588"/>
      <c r="I33" s="1588"/>
      <c r="J33" s="1589"/>
      <c r="K33" s="1589"/>
      <c r="L33" s="1589"/>
      <c r="M33" s="1568"/>
      <c r="Q33" s="1565"/>
    </row>
    <row r="34" spans="1:17" ht="16.899999999999999" customHeight="1">
      <c r="A34" s="1500"/>
      <c r="B34" s="1547"/>
      <c r="C34" s="1548"/>
      <c r="D34" s="1548"/>
      <c r="E34" s="1549" t="s">
        <v>5534</v>
      </c>
      <c r="F34" s="1548"/>
      <c r="G34" s="1550"/>
      <c r="H34" s="1588"/>
      <c r="I34" s="1588"/>
      <c r="J34" s="1589"/>
      <c r="K34" s="1589"/>
      <c r="L34" s="1589"/>
      <c r="M34" s="1568"/>
      <c r="Q34" s="1565"/>
    </row>
    <row r="35" spans="1:17" ht="16.899999999999999" customHeight="1">
      <c r="A35" s="1500"/>
      <c r="B35" s="1547"/>
      <c r="C35" s="1548"/>
      <c r="D35" s="1548"/>
      <c r="E35" s="1549" t="s">
        <v>5535</v>
      </c>
      <c r="F35" s="1548"/>
      <c r="G35" s="1550"/>
      <c r="H35" s="1588"/>
      <c r="I35" s="1588"/>
      <c r="J35" s="1589"/>
      <c r="K35" s="1589"/>
      <c r="L35" s="1589"/>
      <c r="M35" s="1568"/>
      <c r="Q35" s="1565"/>
    </row>
    <row r="36" spans="1:17" ht="16.899999999999999" customHeight="1">
      <c r="A36" s="1500"/>
      <c r="B36" s="1547"/>
      <c r="C36" s="1548"/>
      <c r="D36" s="1548"/>
      <c r="E36" s="1549" t="s">
        <v>5522</v>
      </c>
      <c r="F36" s="1548"/>
      <c r="G36" s="1550"/>
      <c r="H36" s="1588"/>
      <c r="I36" s="1588"/>
      <c r="J36" s="1589"/>
      <c r="K36" s="1589"/>
      <c r="L36" s="1589"/>
      <c r="M36" s="1568"/>
      <c r="Q36" s="1565"/>
    </row>
    <row r="37" spans="1:17" ht="16.899999999999999" customHeight="1">
      <c r="A37" s="1500"/>
      <c r="B37" s="1547"/>
      <c r="C37" s="1548"/>
      <c r="D37" s="1548"/>
      <c r="E37" s="1549" t="s">
        <v>5536</v>
      </c>
      <c r="F37" s="1548"/>
      <c r="G37" s="1550"/>
      <c r="H37" s="1588"/>
      <c r="I37" s="1588"/>
      <c r="J37" s="1589"/>
      <c r="K37" s="1589"/>
      <c r="L37" s="1589"/>
      <c r="M37" s="1568"/>
      <c r="Q37" s="1565"/>
    </row>
    <row r="38" spans="1:17" ht="16.899999999999999" customHeight="1">
      <c r="A38" s="1500"/>
      <c r="B38" s="1547"/>
      <c r="C38" s="1548"/>
      <c r="D38" s="1548"/>
      <c r="E38" s="1549" t="s">
        <v>5524</v>
      </c>
      <c r="F38" s="1548"/>
      <c r="G38" s="1550"/>
      <c r="H38" s="1588"/>
      <c r="I38" s="1588"/>
      <c r="J38" s="1589"/>
      <c r="K38" s="1589"/>
      <c r="L38" s="1589"/>
      <c r="M38" s="1568"/>
      <c r="Q38" s="1565"/>
    </row>
    <row r="39" spans="1:17" ht="16.899999999999999" customHeight="1">
      <c r="A39" s="1500"/>
      <c r="B39" s="1547"/>
      <c r="C39" s="1548"/>
      <c r="D39" s="1548"/>
      <c r="E39" s="1549" t="s">
        <v>5537</v>
      </c>
      <c r="F39" s="1548"/>
      <c r="G39" s="1550"/>
      <c r="H39" s="1588"/>
      <c r="I39" s="1588"/>
      <c r="J39" s="1589"/>
      <c r="K39" s="1589"/>
      <c r="L39" s="1589"/>
      <c r="M39" s="1568"/>
      <c r="Q39" s="1565"/>
    </row>
    <row r="40" spans="1:17" ht="16.899999999999999" customHeight="1">
      <c r="A40" s="1500"/>
      <c r="B40" s="1547"/>
      <c r="C40" s="1548"/>
      <c r="D40" s="1548"/>
      <c r="E40" s="1549" t="s">
        <v>5538</v>
      </c>
      <c r="F40" s="1548"/>
      <c r="G40" s="1550"/>
      <c r="H40" s="1588"/>
      <c r="I40" s="1588"/>
      <c r="J40" s="1589"/>
      <c r="K40" s="1589"/>
      <c r="L40" s="1589"/>
      <c r="M40" s="1568"/>
      <c r="Q40" s="1565"/>
    </row>
    <row r="41" spans="1:17" ht="16.899999999999999" customHeight="1">
      <c r="A41" s="1500"/>
      <c r="B41" s="1547"/>
      <c r="C41" s="1548"/>
      <c r="D41" s="1548"/>
      <c r="E41" s="1549"/>
      <c r="F41" s="1548"/>
      <c r="G41" s="1550"/>
      <c r="H41" s="1588"/>
      <c r="I41" s="1588"/>
      <c r="J41" s="1589"/>
      <c r="K41" s="1589"/>
      <c r="L41" s="1589"/>
      <c r="M41" s="1568"/>
      <c r="Q41" s="1565"/>
    </row>
    <row r="42" spans="1:17" ht="16.899999999999999" customHeight="1">
      <c r="A42" s="1500"/>
      <c r="B42" s="1547"/>
      <c r="C42" s="1548"/>
      <c r="D42" s="1548"/>
      <c r="E42" s="1549" t="s">
        <v>5527</v>
      </c>
      <c r="F42" s="1548"/>
      <c r="G42" s="1550"/>
      <c r="H42" s="1588"/>
      <c r="I42" s="1588"/>
      <c r="J42" s="1589"/>
      <c r="K42" s="1589"/>
      <c r="L42" s="1589"/>
      <c r="M42" s="1568"/>
      <c r="Q42" s="1565"/>
    </row>
    <row r="43" spans="1:17" ht="16.899999999999999" customHeight="1">
      <c r="A43" s="1500"/>
      <c r="B43" s="1547"/>
      <c r="C43" s="1548"/>
      <c r="D43" s="1548"/>
      <c r="E43" s="1549" t="s">
        <v>5528</v>
      </c>
      <c r="F43" s="1548"/>
      <c r="G43" s="1550"/>
      <c r="H43" s="1588"/>
      <c r="I43" s="1588"/>
      <c r="J43" s="1589"/>
      <c r="K43" s="1589"/>
      <c r="L43" s="1589"/>
      <c r="M43" s="1568"/>
      <c r="Q43" s="1565"/>
    </row>
    <row r="44" spans="1:17" ht="16.899999999999999" customHeight="1">
      <c r="A44" s="1500"/>
      <c r="B44" s="1547"/>
      <c r="C44" s="1548"/>
      <c r="D44" s="1548"/>
      <c r="E44" s="1549" t="s">
        <v>5529</v>
      </c>
      <c r="F44" s="1548"/>
      <c r="G44" s="1550"/>
      <c r="H44" s="1588"/>
      <c r="I44" s="1588"/>
      <c r="J44" s="1589"/>
      <c r="K44" s="1589"/>
      <c r="L44" s="1589"/>
      <c r="M44" s="1568"/>
      <c r="Q44" s="1565"/>
    </row>
    <row r="45" spans="1:17" ht="16.899999999999999" customHeight="1">
      <c r="A45" s="1500"/>
      <c r="B45" s="1547"/>
      <c r="C45" s="1548"/>
      <c r="D45" s="1548"/>
      <c r="E45" s="1549" t="s">
        <v>5530</v>
      </c>
      <c r="F45" s="1548" t="s">
        <v>1541</v>
      </c>
      <c r="G45" s="1550">
        <v>1</v>
      </c>
      <c r="H45" s="1567"/>
      <c r="I45" s="1588"/>
      <c r="J45" s="1552">
        <f>H45*G45</f>
        <v>0</v>
      </c>
      <c r="K45" s="1552">
        <f>I45*G45</f>
        <v>0</v>
      </c>
      <c r="L45" s="1552">
        <f>K45+J45</f>
        <v>0</v>
      </c>
      <c r="M45" s="1568"/>
      <c r="Q45" s="1565"/>
    </row>
    <row r="46" spans="1:17" ht="16.899999999999999" customHeight="1">
      <c r="A46" s="1500"/>
      <c r="B46" s="1547"/>
      <c r="C46" s="1548"/>
      <c r="D46" s="1548"/>
      <c r="E46" s="1549"/>
      <c r="F46" s="1548"/>
      <c r="G46" s="1550"/>
      <c r="H46" s="1567"/>
      <c r="I46" s="1551"/>
      <c r="J46" s="1552"/>
      <c r="K46" s="1552"/>
      <c r="L46" s="1552"/>
      <c r="M46" s="1568"/>
      <c r="Q46" s="1565"/>
    </row>
    <row r="47" spans="1:17" ht="16.899999999999999" customHeight="1">
      <c r="A47" s="1500"/>
      <c r="B47" s="1547"/>
      <c r="C47" s="1548"/>
      <c r="D47" s="1548"/>
      <c r="E47" s="1549"/>
      <c r="F47" s="1548"/>
      <c r="G47" s="1550"/>
      <c r="H47" s="1567"/>
      <c r="I47" s="1551"/>
      <c r="J47" s="1552"/>
      <c r="K47" s="1552"/>
      <c r="L47" s="1552"/>
      <c r="M47" s="1568"/>
      <c r="Q47" s="1565"/>
    </row>
    <row r="48" spans="1:17" ht="16.899999999999999" customHeight="1">
      <c r="A48" s="1500"/>
      <c r="B48" s="1547" t="s">
        <v>5539</v>
      </c>
      <c r="C48" s="1548"/>
      <c r="D48" s="1548"/>
      <c r="E48" s="1566" t="s">
        <v>5540</v>
      </c>
      <c r="F48" s="1548" t="s">
        <v>1541</v>
      </c>
      <c r="G48" s="1550">
        <v>1</v>
      </c>
      <c r="H48" s="1567"/>
      <c r="I48" s="1551"/>
      <c r="J48" s="1552">
        <f>H48*G48</f>
        <v>0</v>
      </c>
      <c r="K48" s="1552">
        <f>I48*G48</f>
        <v>0</v>
      </c>
      <c r="L48" s="1552">
        <f>K48+J48</f>
        <v>0</v>
      </c>
      <c r="M48" s="1568"/>
      <c r="Q48" s="1565"/>
    </row>
    <row r="49" spans="1:17" ht="16.899999999999999" customHeight="1">
      <c r="A49" s="1500"/>
      <c r="B49" s="1547"/>
      <c r="C49" s="1548"/>
      <c r="D49" s="1548"/>
      <c r="E49" s="1549" t="s">
        <v>5516</v>
      </c>
      <c r="F49" s="1548"/>
      <c r="G49" s="1550"/>
      <c r="H49" s="1567"/>
      <c r="I49" s="1551"/>
      <c r="J49" s="1552"/>
      <c r="K49" s="1552"/>
      <c r="L49" s="1552"/>
      <c r="M49" s="1568"/>
      <c r="Q49" s="1565"/>
    </row>
    <row r="50" spans="1:17" ht="16.899999999999999" customHeight="1">
      <c r="A50" s="1500"/>
      <c r="B50" s="1547"/>
      <c r="C50" s="1548"/>
      <c r="D50" s="1548"/>
      <c r="E50" s="1549" t="s">
        <v>5541</v>
      </c>
      <c r="F50" s="1548"/>
      <c r="G50" s="1550"/>
      <c r="H50" s="1567"/>
      <c r="I50" s="1551"/>
      <c r="J50" s="1552"/>
      <c r="K50" s="1552"/>
      <c r="L50" s="1552"/>
      <c r="M50" s="1568"/>
      <c r="Q50" s="1565"/>
    </row>
    <row r="51" spans="1:17" ht="16.899999999999999" customHeight="1">
      <c r="A51" s="1500"/>
      <c r="B51" s="1547"/>
      <c r="C51" s="1548"/>
      <c r="D51" s="1548"/>
      <c r="E51" s="1549" t="s">
        <v>5542</v>
      </c>
      <c r="F51" s="1548"/>
      <c r="G51" s="1550"/>
      <c r="H51" s="1588"/>
      <c r="I51" s="1590"/>
      <c r="J51" s="1587"/>
      <c r="K51" s="1587"/>
      <c r="L51" s="1587"/>
      <c r="M51" s="1568"/>
      <c r="Q51" s="1565"/>
    </row>
    <row r="52" spans="1:17" ht="16.899999999999999" customHeight="1">
      <c r="A52" s="1500"/>
      <c r="B52" s="1547"/>
      <c r="C52" s="1548"/>
      <c r="D52" s="1548"/>
      <c r="E52" s="1496" t="s">
        <v>5543</v>
      </c>
      <c r="F52" s="1548"/>
      <c r="G52" s="1550"/>
      <c r="H52" s="1588"/>
      <c r="I52" s="1590"/>
      <c r="J52" s="1587"/>
      <c r="K52" s="1587"/>
      <c r="L52" s="1587"/>
      <c r="M52" s="1568"/>
      <c r="Q52" s="1565"/>
    </row>
    <row r="53" spans="1:17" ht="16.899999999999999" customHeight="1">
      <c r="A53" s="1500"/>
      <c r="B53" s="1547"/>
      <c r="C53" s="1548"/>
      <c r="D53" s="1548"/>
      <c r="E53" s="1549" t="s">
        <v>5544</v>
      </c>
      <c r="F53" s="1548"/>
      <c r="G53" s="1550"/>
      <c r="H53" s="1567"/>
      <c r="I53" s="1551"/>
      <c r="J53" s="1552"/>
      <c r="K53" s="1552"/>
      <c r="L53" s="1552"/>
      <c r="M53" s="1568"/>
      <c r="Q53" s="1565"/>
    </row>
    <row r="54" spans="1:17" ht="16.899999999999999" customHeight="1">
      <c r="A54" s="1500"/>
      <c r="B54" s="1547"/>
      <c r="C54" s="1548"/>
      <c r="D54" s="1548"/>
      <c r="E54" s="1549" t="s">
        <v>5545</v>
      </c>
      <c r="F54" s="1548"/>
      <c r="G54" s="1550"/>
      <c r="H54" s="1567"/>
      <c r="I54" s="1551"/>
      <c r="J54" s="1552"/>
      <c r="K54" s="1552"/>
      <c r="L54" s="1552"/>
      <c r="M54" s="1568"/>
      <c r="Q54" s="1565"/>
    </row>
    <row r="55" spans="1:17" ht="16.899999999999999" customHeight="1">
      <c r="A55" s="1500"/>
      <c r="B55" s="1547"/>
      <c r="C55" s="1548"/>
      <c r="D55" s="1548"/>
      <c r="E55" s="1549"/>
      <c r="F55" s="1548"/>
      <c r="G55" s="1550"/>
      <c r="H55" s="1567"/>
      <c r="I55" s="1551"/>
      <c r="J55" s="1552"/>
      <c r="K55" s="1552"/>
      <c r="L55" s="1552"/>
      <c r="M55" s="1568"/>
      <c r="Q55" s="1565"/>
    </row>
    <row r="56" spans="1:17" ht="16.899999999999999" customHeight="1">
      <c r="A56" s="1500"/>
      <c r="B56" s="1547"/>
      <c r="C56" s="1548"/>
      <c r="D56" s="1548"/>
      <c r="E56" s="1549" t="s">
        <v>5527</v>
      </c>
      <c r="F56" s="1548"/>
      <c r="G56" s="1550"/>
      <c r="H56" s="1588"/>
      <c r="I56" s="1588"/>
      <c r="J56" s="1589"/>
      <c r="K56" s="1589"/>
      <c r="L56" s="1589"/>
      <c r="M56" s="1568"/>
      <c r="Q56" s="1565"/>
    </row>
    <row r="57" spans="1:17" ht="16.899999999999999" customHeight="1">
      <c r="A57" s="1500"/>
      <c r="B57" s="1547"/>
      <c r="C57" s="1548"/>
      <c r="D57" s="1548"/>
      <c r="E57" s="1549" t="s">
        <v>5528</v>
      </c>
      <c r="F57" s="1548"/>
      <c r="G57" s="1550"/>
      <c r="H57" s="1588"/>
      <c r="I57" s="1588"/>
      <c r="J57" s="1589"/>
      <c r="K57" s="1589"/>
      <c r="L57" s="1589"/>
      <c r="M57" s="1568"/>
      <c r="Q57" s="1565"/>
    </row>
    <row r="58" spans="1:17" ht="16.899999999999999" customHeight="1">
      <c r="A58" s="1500"/>
      <c r="B58" s="1547"/>
      <c r="C58" s="1548"/>
      <c r="D58" s="1548"/>
      <c r="E58" s="1549" t="s">
        <v>5546</v>
      </c>
      <c r="F58" s="1548"/>
      <c r="G58" s="1550"/>
      <c r="H58" s="1588"/>
      <c r="I58" s="1588"/>
      <c r="J58" s="1589"/>
      <c r="K58" s="1589"/>
      <c r="L58" s="1589"/>
      <c r="M58" s="1568"/>
      <c r="Q58" s="1565"/>
    </row>
    <row r="59" spans="1:17" ht="16.899999999999999" customHeight="1">
      <c r="A59" s="1502"/>
      <c r="B59" s="1586"/>
      <c r="C59" s="1546"/>
      <c r="D59" s="1546"/>
      <c r="E59" s="1571" t="s">
        <v>5530</v>
      </c>
      <c r="F59" s="1546"/>
      <c r="G59" s="1545"/>
      <c r="H59" s="1580"/>
      <c r="I59" s="1591"/>
      <c r="J59" s="1573"/>
      <c r="K59" s="1573"/>
      <c r="L59" s="1573"/>
      <c r="M59" s="1568"/>
      <c r="Q59" s="1565"/>
    </row>
    <row r="60" spans="1:17" ht="16.899999999999999" customHeight="1">
      <c r="A60" s="1500"/>
      <c r="B60" s="1547"/>
      <c r="C60" s="1548"/>
      <c r="D60" s="1548"/>
      <c r="E60" s="1549"/>
      <c r="F60" s="1548"/>
      <c r="G60" s="1550"/>
      <c r="H60" s="1567"/>
      <c r="I60" s="1588"/>
      <c r="J60" s="1552"/>
      <c r="K60" s="1552"/>
      <c r="L60" s="1552"/>
      <c r="M60" s="1568"/>
      <c r="Q60" s="1565"/>
    </row>
    <row r="61" spans="1:17" ht="16.899999999999999" customHeight="1">
      <c r="A61" s="1500"/>
      <c r="B61" s="1547" t="s">
        <v>5547</v>
      </c>
      <c r="C61" s="1548"/>
      <c r="D61" s="1548"/>
      <c r="E61" s="1566" t="s">
        <v>5548</v>
      </c>
      <c r="F61" s="1548" t="s">
        <v>1541</v>
      </c>
      <c r="G61" s="1550">
        <v>1</v>
      </c>
      <c r="H61" s="1567"/>
      <c r="I61" s="1551"/>
      <c r="J61" s="1552">
        <f>H61*G61</f>
        <v>0</v>
      </c>
      <c r="K61" s="1552">
        <f>I61*G61</f>
        <v>0</v>
      </c>
      <c r="L61" s="1552">
        <f>K61+J61</f>
        <v>0</v>
      </c>
      <c r="M61" s="1568"/>
      <c r="Q61" s="1565"/>
    </row>
    <row r="62" spans="1:17" ht="16.899999999999999" customHeight="1">
      <c r="A62" s="1500"/>
      <c r="B62" s="1547"/>
      <c r="C62" s="1548"/>
      <c r="D62" s="1548"/>
      <c r="E62" s="1549" t="s">
        <v>5516</v>
      </c>
      <c r="F62" s="1548"/>
      <c r="G62" s="1550"/>
      <c r="H62" s="1567"/>
      <c r="I62" s="1551"/>
      <c r="J62" s="1552"/>
      <c r="K62" s="1552"/>
      <c r="L62" s="1552"/>
      <c r="M62" s="1568"/>
      <c r="Q62" s="1565"/>
    </row>
    <row r="63" spans="1:17" ht="16.899999999999999" customHeight="1">
      <c r="A63" s="1500"/>
      <c r="B63" s="1547"/>
      <c r="C63" s="1548"/>
      <c r="D63" s="1548"/>
      <c r="E63" s="1549" t="s">
        <v>5541</v>
      </c>
      <c r="F63" s="1548"/>
      <c r="G63" s="1550"/>
      <c r="H63" s="1567"/>
      <c r="I63" s="1551"/>
      <c r="J63" s="1552"/>
      <c r="K63" s="1552"/>
      <c r="L63" s="1552"/>
      <c r="M63" s="1568"/>
      <c r="Q63" s="1565"/>
    </row>
    <row r="64" spans="1:17" ht="16.899999999999999" customHeight="1">
      <c r="A64" s="1500"/>
      <c r="B64" s="1547"/>
      <c r="C64" s="1548"/>
      <c r="D64" s="1548"/>
      <c r="E64" s="1549" t="s">
        <v>5549</v>
      </c>
      <c r="F64" s="1548"/>
      <c r="G64" s="1550"/>
      <c r="H64" s="1588"/>
      <c r="I64" s="1590"/>
      <c r="J64" s="1587"/>
      <c r="K64" s="1587"/>
      <c r="L64" s="1587"/>
      <c r="M64" s="1568"/>
      <c r="Q64" s="1565"/>
    </row>
    <row r="65" spans="1:17" ht="16.899999999999999" customHeight="1">
      <c r="A65" s="1500"/>
      <c r="B65" s="1547"/>
      <c r="C65" s="1548"/>
      <c r="D65" s="1548"/>
      <c r="E65" s="1496" t="s">
        <v>5543</v>
      </c>
      <c r="F65" s="1548"/>
      <c r="G65" s="1550"/>
      <c r="H65" s="1588"/>
      <c r="I65" s="1590"/>
      <c r="J65" s="1587"/>
      <c r="K65" s="1587"/>
      <c r="L65" s="1587"/>
      <c r="M65" s="1568"/>
      <c r="Q65" s="1565"/>
    </row>
    <row r="66" spans="1:17" ht="16.899999999999999" customHeight="1">
      <c r="A66" s="1500"/>
      <c r="B66" s="1547"/>
      <c r="C66" s="1548"/>
      <c r="D66" s="1548"/>
      <c r="E66" s="1549" t="s">
        <v>5544</v>
      </c>
      <c r="F66" s="1548"/>
      <c r="G66" s="1550"/>
      <c r="H66" s="1567"/>
      <c r="I66" s="1551"/>
      <c r="J66" s="1552"/>
      <c r="K66" s="1552"/>
      <c r="L66" s="1552"/>
      <c r="M66" s="1568"/>
      <c r="Q66" s="1565"/>
    </row>
    <row r="67" spans="1:17" ht="16.899999999999999" customHeight="1">
      <c r="A67" s="1500"/>
      <c r="B67" s="1547"/>
      <c r="C67" s="1548"/>
      <c r="D67" s="1548"/>
      <c r="E67" s="1549" t="s">
        <v>5545</v>
      </c>
      <c r="F67" s="1548"/>
      <c r="G67" s="1550"/>
      <c r="H67" s="1567"/>
      <c r="I67" s="1551"/>
      <c r="J67" s="1552"/>
      <c r="K67" s="1552"/>
      <c r="L67" s="1552"/>
      <c r="M67" s="1568"/>
      <c r="Q67" s="1565"/>
    </row>
    <row r="68" spans="1:17" ht="16.899999999999999" customHeight="1">
      <c r="A68" s="1500"/>
      <c r="B68" s="1547"/>
      <c r="C68" s="1548"/>
      <c r="D68" s="1548"/>
      <c r="E68" s="1549"/>
      <c r="F68" s="1548"/>
      <c r="G68" s="1550"/>
      <c r="H68" s="1567"/>
      <c r="I68" s="1551"/>
      <c r="J68" s="1552"/>
      <c r="K68" s="1552"/>
      <c r="L68" s="1552"/>
      <c r="M68" s="1568"/>
      <c r="Q68" s="1565"/>
    </row>
    <row r="69" spans="1:17" ht="16.899999999999999" customHeight="1">
      <c r="A69" s="1500"/>
      <c r="B69" s="1547"/>
      <c r="C69" s="1548"/>
      <c r="D69" s="1548"/>
      <c r="E69" s="1549" t="s">
        <v>5527</v>
      </c>
      <c r="F69" s="1548"/>
      <c r="G69" s="1550"/>
      <c r="H69" s="1588"/>
      <c r="I69" s="1588"/>
      <c r="J69" s="1589"/>
      <c r="K69" s="1589"/>
      <c r="L69" s="1589"/>
      <c r="M69" s="1568"/>
      <c r="Q69" s="1565"/>
    </row>
    <row r="70" spans="1:17" ht="16.899999999999999" customHeight="1">
      <c r="A70" s="1500"/>
      <c r="B70" s="1547"/>
      <c r="C70" s="1548"/>
      <c r="D70" s="1548"/>
      <c r="E70" s="1549" t="s">
        <v>5528</v>
      </c>
      <c r="F70" s="1548"/>
      <c r="G70" s="1550"/>
      <c r="H70" s="1588"/>
      <c r="I70" s="1588"/>
      <c r="J70" s="1589"/>
      <c r="K70" s="1589"/>
      <c r="L70" s="1589"/>
      <c r="M70" s="1568"/>
      <c r="Q70" s="1565"/>
    </row>
    <row r="71" spans="1:17" ht="16.899999999999999" customHeight="1">
      <c r="A71" s="1500"/>
      <c r="B71" s="1547"/>
      <c r="C71" s="1548"/>
      <c r="D71" s="1548"/>
      <c r="E71" s="1549" t="s">
        <v>5546</v>
      </c>
      <c r="F71" s="1548"/>
      <c r="G71" s="1550"/>
      <c r="H71" s="1588"/>
      <c r="I71" s="1588"/>
      <c r="J71" s="1589"/>
      <c r="K71" s="1589"/>
      <c r="L71" s="1589"/>
      <c r="M71" s="1568"/>
      <c r="Q71" s="1565"/>
    </row>
    <row r="72" spans="1:17" ht="16.899999999999999" customHeight="1">
      <c r="A72" s="1500"/>
      <c r="B72" s="1547"/>
      <c r="C72" s="1548"/>
      <c r="D72" s="1548"/>
      <c r="E72" s="1549" t="s">
        <v>5530</v>
      </c>
      <c r="F72" s="1548"/>
      <c r="G72" s="1550"/>
      <c r="H72" s="1567"/>
      <c r="I72" s="1588"/>
      <c r="J72" s="1552"/>
      <c r="K72" s="1552"/>
      <c r="L72" s="1552"/>
      <c r="M72" s="1568"/>
      <c r="Q72" s="1565"/>
    </row>
    <row r="73" spans="1:17" ht="16.899999999999999" customHeight="1">
      <c r="A73" s="1500"/>
      <c r="B73" s="1547"/>
      <c r="C73" s="1548"/>
      <c r="D73" s="1548"/>
      <c r="E73" s="1549"/>
      <c r="F73" s="1548"/>
      <c r="G73" s="1550"/>
      <c r="H73" s="1567"/>
      <c r="I73" s="1588"/>
      <c r="J73" s="1552"/>
      <c r="K73" s="1552"/>
      <c r="L73" s="1552"/>
      <c r="M73" s="1568"/>
      <c r="Q73" s="1565"/>
    </row>
    <row r="74" spans="1:17" ht="16.899999999999999" customHeight="1">
      <c r="A74" s="1500"/>
      <c r="B74" s="1547"/>
      <c r="C74" s="1548"/>
      <c r="D74" s="1548"/>
      <c r="E74" s="1549"/>
      <c r="F74" s="1548"/>
      <c r="G74" s="1550"/>
      <c r="H74" s="1567"/>
      <c r="I74" s="1588"/>
      <c r="J74" s="1552"/>
      <c r="K74" s="1552"/>
      <c r="L74" s="1552"/>
      <c r="M74" s="1568"/>
      <c r="Q74" s="1565"/>
    </row>
    <row r="75" spans="1:17" ht="16.899999999999999" customHeight="1">
      <c r="A75" s="1500"/>
      <c r="B75" s="1547" t="s">
        <v>5550</v>
      </c>
      <c r="C75" s="1548"/>
      <c r="D75" s="1548"/>
      <c r="E75" s="1566" t="s">
        <v>5540</v>
      </c>
      <c r="F75" s="1548" t="s">
        <v>1541</v>
      </c>
      <c r="G75" s="1550">
        <v>1</v>
      </c>
      <c r="H75" s="1567"/>
      <c r="I75" s="1551"/>
      <c r="J75" s="1552">
        <f>H75*G75</f>
        <v>0</v>
      </c>
      <c r="K75" s="1552">
        <f>I75*G75</f>
        <v>0</v>
      </c>
      <c r="L75" s="1552">
        <f>K75+J75</f>
        <v>0</v>
      </c>
      <c r="M75" s="1568"/>
      <c r="Q75" s="1565"/>
    </row>
    <row r="76" spans="1:17" ht="16.899999999999999" customHeight="1">
      <c r="A76" s="1500"/>
      <c r="B76" s="1547"/>
      <c r="C76" s="1548"/>
      <c r="D76" s="1548"/>
      <c r="E76" s="1549" t="s">
        <v>5516</v>
      </c>
      <c r="F76" s="1548"/>
      <c r="G76" s="1550"/>
      <c r="H76" s="1567"/>
      <c r="I76" s="1551"/>
      <c r="J76" s="1552"/>
      <c r="K76" s="1552"/>
      <c r="L76" s="1552"/>
      <c r="M76" s="1568"/>
      <c r="Q76" s="1565"/>
    </row>
    <row r="77" spans="1:17" ht="16.899999999999999" customHeight="1">
      <c r="A77" s="1500"/>
      <c r="B77" s="1547"/>
      <c r="C77" s="1548"/>
      <c r="D77" s="1548"/>
      <c r="E77" s="1549" t="s">
        <v>5551</v>
      </c>
      <c r="F77" s="1548"/>
      <c r="G77" s="1550"/>
      <c r="H77" s="1567"/>
      <c r="I77" s="1551"/>
      <c r="J77" s="1552"/>
      <c r="K77" s="1552"/>
      <c r="L77" s="1552"/>
      <c r="M77" s="1568"/>
      <c r="Q77" s="1565"/>
    </row>
    <row r="78" spans="1:17" ht="16.899999999999999" customHeight="1">
      <c r="A78" s="1500"/>
      <c r="B78" s="1547"/>
      <c r="C78" s="1548"/>
      <c r="D78" s="1548"/>
      <c r="E78" s="1549" t="s">
        <v>5552</v>
      </c>
      <c r="F78" s="1548"/>
      <c r="G78" s="1550"/>
      <c r="H78" s="1588"/>
      <c r="I78" s="1590"/>
      <c r="J78" s="1587"/>
      <c r="K78" s="1587"/>
      <c r="L78" s="1587"/>
      <c r="M78" s="1568"/>
      <c r="Q78" s="1565"/>
    </row>
    <row r="79" spans="1:17" ht="16.899999999999999" customHeight="1">
      <c r="A79" s="1500"/>
      <c r="B79" s="1547"/>
      <c r="C79" s="1548"/>
      <c r="D79" s="1548"/>
      <c r="E79" s="1496" t="s">
        <v>5543</v>
      </c>
      <c r="F79" s="1548"/>
      <c r="G79" s="1550"/>
      <c r="H79" s="1588"/>
      <c r="I79" s="1590"/>
      <c r="J79" s="1587"/>
      <c r="K79" s="1587"/>
      <c r="L79" s="1587"/>
      <c r="M79" s="1568"/>
      <c r="Q79" s="1565"/>
    </row>
    <row r="80" spans="1:17" ht="16.899999999999999" customHeight="1">
      <c r="A80" s="1500"/>
      <c r="B80" s="1547"/>
      <c r="C80" s="1548"/>
      <c r="D80" s="1548"/>
      <c r="E80" s="1549" t="s">
        <v>5553</v>
      </c>
      <c r="F80" s="1548"/>
      <c r="G80" s="1550"/>
      <c r="H80" s="1567"/>
      <c r="I80" s="1551"/>
      <c r="J80" s="1552"/>
      <c r="K80" s="1552"/>
      <c r="L80" s="1552"/>
      <c r="M80" s="1568"/>
      <c r="Q80" s="1565"/>
    </row>
    <row r="81" spans="1:17" ht="16.899999999999999" customHeight="1">
      <c r="A81" s="1500"/>
      <c r="B81" s="1547"/>
      <c r="C81" s="1548"/>
      <c r="D81" s="1548"/>
      <c r="E81" s="1549" t="s">
        <v>5554</v>
      </c>
      <c r="F81" s="1548"/>
      <c r="G81" s="1550"/>
      <c r="H81" s="1567"/>
      <c r="I81" s="1551"/>
      <c r="J81" s="1552"/>
      <c r="K81" s="1552"/>
      <c r="L81" s="1552"/>
      <c r="M81" s="1568"/>
      <c r="Q81" s="1565"/>
    </row>
    <row r="82" spans="1:17" ht="16.899999999999999" customHeight="1">
      <c r="A82" s="1500"/>
      <c r="B82" s="1547"/>
      <c r="C82" s="1548"/>
      <c r="D82" s="1548"/>
      <c r="E82" s="1549"/>
      <c r="F82" s="1548"/>
      <c r="G82" s="1550"/>
      <c r="H82" s="1567"/>
      <c r="I82" s="1551"/>
      <c r="J82" s="1552"/>
      <c r="K82" s="1552"/>
      <c r="L82" s="1552"/>
      <c r="M82" s="1568"/>
      <c r="Q82" s="1565"/>
    </row>
    <row r="83" spans="1:17" ht="16.899999999999999" customHeight="1">
      <c r="A83" s="1500"/>
      <c r="B83" s="1547"/>
      <c r="C83" s="1548"/>
      <c r="D83" s="1548"/>
      <c r="E83" s="1549" t="s">
        <v>5527</v>
      </c>
      <c r="F83" s="1548"/>
      <c r="G83" s="1550"/>
      <c r="H83" s="1588"/>
      <c r="I83" s="1588"/>
      <c r="J83" s="1589"/>
      <c r="K83" s="1589"/>
      <c r="L83" s="1589"/>
      <c r="M83" s="1568"/>
      <c r="Q83" s="1565"/>
    </row>
    <row r="84" spans="1:17" ht="16.899999999999999" customHeight="1">
      <c r="A84" s="1500"/>
      <c r="B84" s="1547"/>
      <c r="C84" s="1548"/>
      <c r="D84" s="1548"/>
      <c r="E84" s="1549" t="s">
        <v>5546</v>
      </c>
      <c r="F84" s="1548"/>
      <c r="G84" s="1550"/>
      <c r="H84" s="1588"/>
      <c r="I84" s="1588"/>
      <c r="J84" s="1589"/>
      <c r="K84" s="1589"/>
      <c r="L84" s="1589"/>
      <c r="M84" s="1568"/>
      <c r="Q84" s="1565"/>
    </row>
    <row r="85" spans="1:17" ht="16.899999999999999" customHeight="1">
      <c r="A85" s="1500"/>
      <c r="B85" s="1547"/>
      <c r="C85" s="1548"/>
      <c r="D85" s="1548"/>
      <c r="E85" s="1549" t="s">
        <v>5530</v>
      </c>
      <c r="F85" s="1548"/>
      <c r="G85" s="1550"/>
      <c r="H85" s="1567"/>
      <c r="I85" s="1588"/>
      <c r="J85" s="1552"/>
      <c r="K85" s="1552"/>
      <c r="L85" s="1552"/>
      <c r="M85" s="1568"/>
      <c r="Q85" s="1565"/>
    </row>
    <row r="86" spans="1:17" ht="16.899999999999999" customHeight="1">
      <c r="A86" s="1500"/>
      <c r="B86" s="1547"/>
      <c r="C86" s="1548"/>
      <c r="D86" s="1548"/>
      <c r="E86" s="1549"/>
      <c r="F86" s="1548"/>
      <c r="G86" s="1550"/>
      <c r="H86" s="1567"/>
      <c r="I86" s="1588"/>
      <c r="J86" s="1552"/>
      <c r="K86" s="1552"/>
      <c r="L86" s="1552"/>
      <c r="M86" s="1568"/>
      <c r="Q86" s="1565"/>
    </row>
    <row r="87" spans="1:17" ht="16.899999999999999" customHeight="1">
      <c r="A87" s="1500"/>
      <c r="B87" s="1547"/>
      <c r="C87" s="1548"/>
      <c r="D87" s="1548"/>
      <c r="E87" s="1549"/>
      <c r="F87" s="1548"/>
      <c r="G87" s="1550"/>
      <c r="H87" s="1567"/>
      <c r="I87" s="1588"/>
      <c r="J87" s="1552"/>
      <c r="K87" s="1552"/>
      <c r="L87" s="1552"/>
      <c r="M87" s="1568"/>
      <c r="Q87" s="1565"/>
    </row>
    <row r="88" spans="1:17" ht="16.899999999999999" customHeight="1">
      <c r="A88" s="1500"/>
      <c r="B88" s="1547" t="s">
        <v>5555</v>
      </c>
      <c r="C88" s="1548"/>
      <c r="D88" s="1548"/>
      <c r="E88" s="1566" t="s">
        <v>5540</v>
      </c>
      <c r="F88" s="1548" t="s">
        <v>1541</v>
      </c>
      <c r="G88" s="1550">
        <v>1</v>
      </c>
      <c r="H88" s="1567"/>
      <c r="I88" s="1551"/>
      <c r="J88" s="1552">
        <f>H88*G88</f>
        <v>0</v>
      </c>
      <c r="K88" s="1552">
        <f>I88*G88</f>
        <v>0</v>
      </c>
      <c r="L88" s="1552">
        <f>K88+J88</f>
        <v>0</v>
      </c>
      <c r="M88" s="1568"/>
      <c r="Q88" s="1565"/>
    </row>
    <row r="89" spans="1:17" ht="16.899999999999999" customHeight="1">
      <c r="A89" s="1500"/>
      <c r="B89" s="1547"/>
      <c r="C89" s="1548"/>
      <c r="D89" s="1548"/>
      <c r="E89" s="1549" t="s">
        <v>5556</v>
      </c>
      <c r="F89" s="1548"/>
      <c r="G89" s="1550"/>
      <c r="H89" s="1567"/>
      <c r="I89" s="1551"/>
      <c r="J89" s="1552"/>
      <c r="K89" s="1552"/>
      <c r="L89" s="1552"/>
      <c r="M89" s="1568"/>
      <c r="Q89" s="1565"/>
    </row>
    <row r="90" spans="1:17" ht="16.899999999999999" customHeight="1">
      <c r="A90" s="1500"/>
      <c r="B90" s="1547"/>
      <c r="C90" s="1548"/>
      <c r="D90" s="1548"/>
      <c r="E90" s="1549" t="s">
        <v>5557</v>
      </c>
      <c r="F90" s="1548"/>
      <c r="G90" s="1550"/>
      <c r="H90" s="1567"/>
      <c r="I90" s="1551"/>
      <c r="J90" s="1552"/>
      <c r="K90" s="1552"/>
      <c r="L90" s="1552"/>
      <c r="M90" s="1568"/>
      <c r="Q90" s="1565"/>
    </row>
    <row r="91" spans="1:17" ht="16.899999999999999" customHeight="1">
      <c r="A91" s="1500"/>
      <c r="B91" s="1547"/>
      <c r="C91" s="1548"/>
      <c r="D91" s="1548"/>
      <c r="E91" s="1549" t="s">
        <v>5558</v>
      </c>
      <c r="F91" s="1548"/>
      <c r="G91" s="1550"/>
      <c r="H91" s="1588"/>
      <c r="I91" s="1590"/>
      <c r="J91" s="1587"/>
      <c r="K91" s="1587"/>
      <c r="L91" s="1587"/>
      <c r="M91" s="1568"/>
      <c r="Q91" s="1565"/>
    </row>
    <row r="92" spans="1:17" ht="16.899999999999999" customHeight="1">
      <c r="A92" s="1500"/>
      <c r="B92" s="1547"/>
      <c r="C92" s="1548"/>
      <c r="D92" s="1548"/>
      <c r="E92" s="1496" t="s">
        <v>5543</v>
      </c>
      <c r="F92" s="1548"/>
      <c r="G92" s="1550"/>
      <c r="H92" s="1588"/>
      <c r="I92" s="1590"/>
      <c r="J92" s="1587"/>
      <c r="K92" s="1587"/>
      <c r="L92" s="1587"/>
      <c r="M92" s="1568"/>
      <c r="Q92" s="1565"/>
    </row>
    <row r="93" spans="1:17" ht="16.899999999999999" customHeight="1">
      <c r="A93" s="1500"/>
      <c r="B93" s="1547"/>
      <c r="C93" s="1548"/>
      <c r="D93" s="1548"/>
      <c r="E93" s="1549" t="s">
        <v>5553</v>
      </c>
      <c r="F93" s="1548"/>
      <c r="G93" s="1550"/>
      <c r="H93" s="1567"/>
      <c r="I93" s="1551"/>
      <c r="J93" s="1552"/>
      <c r="K93" s="1552"/>
      <c r="L93" s="1552"/>
      <c r="M93" s="1568"/>
      <c r="Q93" s="1565"/>
    </row>
    <row r="94" spans="1:17" ht="16.899999999999999" customHeight="1">
      <c r="A94" s="1500"/>
      <c r="B94" s="1547"/>
      <c r="C94" s="1548"/>
      <c r="D94" s="1548"/>
      <c r="E94" s="1549" t="s">
        <v>5554</v>
      </c>
      <c r="F94" s="1548"/>
      <c r="G94" s="1550"/>
      <c r="H94" s="1567"/>
      <c r="I94" s="1551"/>
      <c r="J94" s="1552"/>
      <c r="K94" s="1552"/>
      <c r="L94" s="1552"/>
      <c r="M94" s="1568"/>
      <c r="Q94" s="1565"/>
    </row>
    <row r="95" spans="1:17" ht="16.899999999999999" customHeight="1">
      <c r="A95" s="1500"/>
      <c r="B95" s="1547"/>
      <c r="C95" s="1548"/>
      <c r="D95" s="1548"/>
      <c r="E95" s="1549"/>
      <c r="F95" s="1548"/>
      <c r="G95" s="1550"/>
      <c r="H95" s="1567"/>
      <c r="I95" s="1551"/>
      <c r="J95" s="1552"/>
      <c r="K95" s="1552"/>
      <c r="L95" s="1552"/>
      <c r="M95" s="1568"/>
      <c r="Q95" s="1565"/>
    </row>
    <row r="96" spans="1:17" ht="16.899999999999999" customHeight="1">
      <c r="A96" s="1500"/>
      <c r="B96" s="1547"/>
      <c r="C96" s="1548"/>
      <c r="D96" s="1548"/>
      <c r="E96" s="1549" t="s">
        <v>5527</v>
      </c>
      <c r="F96" s="1548"/>
      <c r="G96" s="1550"/>
      <c r="H96" s="1588"/>
      <c r="I96" s="1588"/>
      <c r="J96" s="1589"/>
      <c r="K96" s="1589"/>
      <c r="L96" s="1589"/>
      <c r="M96" s="1568"/>
      <c r="Q96" s="1565"/>
    </row>
    <row r="97" spans="1:17" ht="16.899999999999999" customHeight="1">
      <c r="A97" s="1500"/>
      <c r="B97" s="1547"/>
      <c r="C97" s="1548"/>
      <c r="D97" s="1548"/>
      <c r="E97" s="1549" t="s">
        <v>5546</v>
      </c>
      <c r="F97" s="1548"/>
      <c r="G97" s="1550"/>
      <c r="H97" s="1588"/>
      <c r="I97" s="1588"/>
      <c r="J97" s="1589"/>
      <c r="K97" s="1589"/>
      <c r="L97" s="1589"/>
      <c r="M97" s="1568"/>
      <c r="Q97" s="1565"/>
    </row>
    <row r="98" spans="1:17" ht="16.899999999999999" customHeight="1">
      <c r="A98" s="1500"/>
      <c r="B98" s="1547"/>
      <c r="C98" s="1548"/>
      <c r="D98" s="1548"/>
      <c r="E98" s="1549" t="s">
        <v>5530</v>
      </c>
      <c r="F98" s="1548"/>
      <c r="G98" s="1550"/>
      <c r="H98" s="1567"/>
      <c r="I98" s="1588"/>
      <c r="J98" s="1552"/>
      <c r="K98" s="1552"/>
      <c r="L98" s="1552"/>
      <c r="M98" s="1568"/>
      <c r="Q98" s="1565"/>
    </row>
    <row r="99" spans="1:17" ht="16.899999999999999" customHeight="1">
      <c r="A99" s="1500"/>
      <c r="B99" s="1547"/>
      <c r="C99" s="1548"/>
      <c r="D99" s="1548"/>
      <c r="E99" s="1549"/>
      <c r="F99" s="1548"/>
      <c r="G99" s="1550"/>
      <c r="H99" s="1588"/>
      <c r="I99" s="1590"/>
      <c r="J99" s="1587"/>
      <c r="K99" s="1587"/>
      <c r="L99" s="1587"/>
      <c r="M99" s="1568"/>
      <c r="Q99" s="1565"/>
    </row>
    <row r="100" spans="1:17" ht="16.899999999999999" customHeight="1">
      <c r="A100" s="1500"/>
      <c r="B100" s="1547"/>
      <c r="C100" s="1548"/>
      <c r="D100" s="1548"/>
      <c r="E100" s="1549"/>
      <c r="F100" s="1548"/>
      <c r="G100" s="1550"/>
      <c r="H100" s="1588"/>
      <c r="I100" s="1590"/>
      <c r="J100" s="1587"/>
      <c r="K100" s="1587"/>
      <c r="L100" s="1587"/>
      <c r="M100" s="1568"/>
      <c r="Q100" s="1565"/>
    </row>
    <row r="101" spans="1:17" ht="16.899999999999999" customHeight="1">
      <c r="A101" s="1500"/>
      <c r="B101" s="1547" t="s">
        <v>5559</v>
      </c>
      <c r="C101" s="1548"/>
      <c r="D101" s="1548"/>
      <c r="E101" s="1566" t="s">
        <v>5540</v>
      </c>
      <c r="F101" s="1548" t="s">
        <v>62</v>
      </c>
      <c r="G101" s="1550">
        <v>1</v>
      </c>
      <c r="H101" s="1567"/>
      <c r="I101" s="1551"/>
      <c r="J101" s="1552">
        <f>H101*G101</f>
        <v>0</v>
      </c>
      <c r="K101" s="1552">
        <f>I101*G101</f>
        <v>0</v>
      </c>
      <c r="L101" s="1552">
        <f>K101+J101</f>
        <v>0</v>
      </c>
      <c r="M101" s="1568"/>
      <c r="Q101" s="1565"/>
    </row>
    <row r="102" spans="1:17" ht="16.899999999999999" customHeight="1">
      <c r="A102" s="1500"/>
      <c r="B102" s="1547"/>
      <c r="C102" s="1548"/>
      <c r="D102" s="1548"/>
      <c r="E102" s="1549" t="s">
        <v>5560</v>
      </c>
      <c r="F102" s="1548"/>
      <c r="G102" s="1550"/>
      <c r="H102" s="1567"/>
      <c r="I102" s="1551"/>
      <c r="J102" s="1552"/>
      <c r="K102" s="1552"/>
      <c r="L102" s="1552"/>
      <c r="M102" s="1568"/>
      <c r="Q102" s="1565"/>
    </row>
    <row r="103" spans="1:17" ht="16.899999999999999" customHeight="1">
      <c r="A103" s="1500"/>
      <c r="B103" s="1547"/>
      <c r="C103" s="1548"/>
      <c r="D103" s="1548"/>
      <c r="E103" s="1549" t="s">
        <v>5557</v>
      </c>
      <c r="F103" s="1548"/>
      <c r="G103" s="1550"/>
      <c r="H103" s="1567"/>
      <c r="I103" s="1551"/>
      <c r="J103" s="1552"/>
      <c r="K103" s="1552"/>
      <c r="L103" s="1552"/>
      <c r="M103" s="1568"/>
      <c r="Q103" s="1565"/>
    </row>
    <row r="104" spans="1:17" ht="16.899999999999999" customHeight="1">
      <c r="A104" s="1500"/>
      <c r="B104" s="1547"/>
      <c r="C104" s="1548"/>
      <c r="D104" s="1548"/>
      <c r="E104" s="1549" t="s">
        <v>5561</v>
      </c>
      <c r="F104" s="1548"/>
      <c r="G104" s="1550"/>
      <c r="H104" s="1588"/>
      <c r="I104" s="1590"/>
      <c r="J104" s="1587"/>
      <c r="K104" s="1587"/>
      <c r="L104" s="1587"/>
      <c r="M104" s="1568"/>
      <c r="Q104" s="1565"/>
    </row>
    <row r="105" spans="1:17" ht="16.899999999999999" customHeight="1">
      <c r="A105" s="1500"/>
      <c r="B105" s="1547"/>
      <c r="C105" s="1548"/>
      <c r="D105" s="1548"/>
      <c r="E105" s="1496" t="s">
        <v>5543</v>
      </c>
      <c r="F105" s="1548"/>
      <c r="G105" s="1550"/>
      <c r="H105" s="1567"/>
      <c r="I105" s="1551"/>
      <c r="J105" s="1552"/>
      <c r="K105" s="1552"/>
      <c r="L105" s="1552"/>
      <c r="M105" s="1568"/>
      <c r="Q105" s="1565"/>
    </row>
    <row r="106" spans="1:17" ht="16.899999999999999" customHeight="1">
      <c r="A106" s="1500"/>
      <c r="B106" s="1547"/>
      <c r="C106" s="1548"/>
      <c r="D106" s="1548"/>
      <c r="E106" s="1549" t="s">
        <v>5562</v>
      </c>
      <c r="F106" s="1548"/>
      <c r="G106" s="1550"/>
      <c r="H106" s="1588"/>
      <c r="I106" s="1590"/>
      <c r="J106" s="1587"/>
      <c r="K106" s="1587"/>
      <c r="L106" s="1587"/>
      <c r="M106" s="1568"/>
      <c r="Q106" s="1565"/>
    </row>
    <row r="107" spans="1:17" ht="16.899999999999999" customHeight="1">
      <c r="A107" s="1500"/>
      <c r="B107" s="1547"/>
      <c r="C107" s="1548"/>
      <c r="D107" s="1548"/>
      <c r="E107" s="1549" t="s">
        <v>5563</v>
      </c>
      <c r="F107" s="1548"/>
      <c r="G107" s="1550"/>
      <c r="H107" s="1588"/>
      <c r="I107" s="1590"/>
      <c r="J107" s="1587"/>
      <c r="K107" s="1587"/>
      <c r="L107" s="1587"/>
      <c r="M107" s="1568"/>
      <c r="Q107" s="1565"/>
    </row>
    <row r="108" spans="1:17" ht="16.899999999999999" customHeight="1">
      <c r="A108" s="1500"/>
      <c r="B108" s="1547"/>
      <c r="C108" s="1548"/>
      <c r="D108" s="1548"/>
      <c r="E108" s="1549"/>
      <c r="F108" s="1548"/>
      <c r="G108" s="1550"/>
      <c r="H108" s="1588"/>
      <c r="I108" s="1590"/>
      <c r="J108" s="1587"/>
      <c r="K108" s="1587"/>
      <c r="L108" s="1587"/>
      <c r="M108" s="1568"/>
      <c r="Q108" s="1565"/>
    </row>
    <row r="109" spans="1:17" ht="16.899999999999999" customHeight="1">
      <c r="A109" s="1500"/>
      <c r="B109" s="1547"/>
      <c r="C109" s="1548"/>
      <c r="D109" s="1548"/>
      <c r="E109" s="1549" t="s">
        <v>5527</v>
      </c>
      <c r="F109" s="1548"/>
      <c r="G109" s="1550"/>
      <c r="H109" s="1588"/>
      <c r="I109" s="1590"/>
      <c r="J109" s="1587"/>
      <c r="K109" s="1587"/>
      <c r="L109" s="1587"/>
      <c r="M109" s="1568"/>
      <c r="Q109" s="1565"/>
    </row>
    <row r="110" spans="1:17" ht="16.899999999999999" customHeight="1">
      <c r="A110" s="1500"/>
      <c r="B110" s="1547"/>
      <c r="C110" s="1548"/>
      <c r="D110" s="1548"/>
      <c r="E110" s="1549" t="s">
        <v>5546</v>
      </c>
      <c r="F110" s="1548"/>
      <c r="G110" s="1550"/>
      <c r="H110" s="1567"/>
      <c r="I110" s="1551"/>
      <c r="J110" s="1552"/>
      <c r="K110" s="1552"/>
      <c r="L110" s="1552"/>
      <c r="M110" s="1568"/>
      <c r="Q110" s="1565"/>
    </row>
    <row r="111" spans="1:17" ht="16.899999999999999" customHeight="1">
      <c r="A111" s="1502"/>
      <c r="B111" s="1586"/>
      <c r="C111" s="1546"/>
      <c r="D111" s="1546"/>
      <c r="E111" s="1571" t="s">
        <v>5530</v>
      </c>
      <c r="F111" s="1546"/>
      <c r="G111" s="1545"/>
      <c r="H111" s="1591"/>
      <c r="I111" s="1592"/>
      <c r="J111" s="1593"/>
      <c r="K111" s="1593"/>
      <c r="L111" s="1593"/>
      <c r="M111" s="1568"/>
      <c r="Q111" s="1565"/>
    </row>
    <row r="112" spans="1:17" ht="16.899999999999999" customHeight="1">
      <c r="A112" s="1500"/>
      <c r="B112" s="1547"/>
      <c r="C112" s="1548"/>
      <c r="D112" s="1548"/>
      <c r="E112" s="1549"/>
      <c r="F112" s="1548"/>
      <c r="G112" s="1550"/>
      <c r="H112" s="1588"/>
      <c r="I112" s="1590"/>
      <c r="J112" s="1587"/>
      <c r="K112" s="1587"/>
      <c r="L112" s="1587"/>
      <c r="M112" s="1568"/>
      <c r="Q112" s="1565"/>
    </row>
    <row r="113" spans="1:17" ht="16.899999999999999" customHeight="1">
      <c r="A113" s="1500"/>
      <c r="B113" s="1547"/>
      <c r="C113" s="1548"/>
      <c r="D113" s="1548"/>
      <c r="E113" s="1549"/>
      <c r="F113" s="1548"/>
      <c r="G113" s="1550"/>
      <c r="H113" s="1588"/>
      <c r="I113" s="1590"/>
      <c r="J113" s="1587"/>
      <c r="K113" s="1587"/>
      <c r="L113" s="1587"/>
      <c r="M113" s="1568"/>
      <c r="Q113" s="1565"/>
    </row>
    <row r="114" spans="1:17" ht="16.899999999999999" customHeight="1">
      <c r="A114" s="1500"/>
      <c r="B114" s="1547" t="s">
        <v>5564</v>
      </c>
      <c r="C114" s="1548"/>
      <c r="D114" s="1548"/>
      <c r="E114" s="1566" t="s">
        <v>5540</v>
      </c>
      <c r="F114" s="1548" t="s">
        <v>62</v>
      </c>
      <c r="G114" s="1550">
        <v>1</v>
      </c>
      <c r="H114" s="1567"/>
      <c r="I114" s="1551"/>
      <c r="J114" s="1552">
        <f>H114*G114</f>
        <v>0</v>
      </c>
      <c r="K114" s="1552">
        <f>I114*G114</f>
        <v>0</v>
      </c>
      <c r="L114" s="1552">
        <f>K114+J114</f>
        <v>0</v>
      </c>
      <c r="M114" s="1568"/>
      <c r="Q114" s="1565"/>
    </row>
    <row r="115" spans="1:17" ht="16.899999999999999" customHeight="1">
      <c r="A115" s="1500"/>
      <c r="B115" s="1547"/>
      <c r="C115" s="1548"/>
      <c r="D115" s="1548"/>
      <c r="E115" s="1549" t="s">
        <v>5565</v>
      </c>
      <c r="F115" s="1548"/>
      <c r="G115" s="1550"/>
      <c r="H115" s="1567"/>
      <c r="I115" s="1551"/>
      <c r="J115" s="1552"/>
      <c r="K115" s="1552"/>
      <c r="L115" s="1552"/>
      <c r="M115" s="1568"/>
      <c r="Q115" s="1565"/>
    </row>
    <row r="116" spans="1:17" ht="16.899999999999999" customHeight="1">
      <c r="A116" s="1500"/>
      <c r="B116" s="1547"/>
      <c r="C116" s="1548"/>
      <c r="D116" s="1548"/>
      <c r="E116" s="1549" t="s">
        <v>5557</v>
      </c>
      <c r="F116" s="1548"/>
      <c r="G116" s="1550"/>
      <c r="H116" s="1567"/>
      <c r="I116" s="1551"/>
      <c r="J116" s="1552"/>
      <c r="K116" s="1552"/>
      <c r="L116" s="1552"/>
      <c r="M116" s="1568"/>
      <c r="Q116" s="1565"/>
    </row>
    <row r="117" spans="1:17" ht="16.899999999999999" customHeight="1">
      <c r="A117" s="1500"/>
      <c r="B117" s="1547"/>
      <c r="C117" s="1548"/>
      <c r="D117" s="1548"/>
      <c r="E117" s="1549" t="s">
        <v>5561</v>
      </c>
      <c r="F117" s="1548"/>
      <c r="G117" s="1550"/>
      <c r="H117" s="1588"/>
      <c r="I117" s="1590"/>
      <c r="J117" s="1587"/>
      <c r="K117" s="1587"/>
      <c r="L117" s="1587"/>
      <c r="M117" s="1568"/>
      <c r="Q117" s="1565"/>
    </row>
    <row r="118" spans="1:17" ht="16.899999999999999" customHeight="1">
      <c r="A118" s="1500"/>
      <c r="B118" s="1547"/>
      <c r="C118" s="1548"/>
      <c r="D118" s="1548"/>
      <c r="E118" s="1496" t="s">
        <v>5543</v>
      </c>
      <c r="F118" s="1548"/>
      <c r="G118" s="1550"/>
      <c r="H118" s="1567"/>
      <c r="I118" s="1551"/>
      <c r="J118" s="1552"/>
      <c r="K118" s="1552"/>
      <c r="L118" s="1552"/>
      <c r="M118" s="1568"/>
      <c r="Q118" s="1565"/>
    </row>
    <row r="119" spans="1:17" ht="16.899999999999999" customHeight="1">
      <c r="A119" s="1500"/>
      <c r="B119" s="1547"/>
      <c r="C119" s="1548"/>
      <c r="D119" s="1548"/>
      <c r="E119" s="1549" t="s">
        <v>5562</v>
      </c>
      <c r="F119" s="1548"/>
      <c r="G119" s="1550"/>
      <c r="H119" s="1588"/>
      <c r="I119" s="1590"/>
      <c r="J119" s="1587"/>
      <c r="K119" s="1587"/>
      <c r="L119" s="1587"/>
      <c r="M119" s="1568"/>
      <c r="Q119" s="1565"/>
    </row>
    <row r="120" spans="1:17" ht="16.899999999999999" customHeight="1">
      <c r="A120" s="1500"/>
      <c r="B120" s="1547"/>
      <c r="C120" s="1548"/>
      <c r="D120" s="1548"/>
      <c r="E120" s="1549" t="s">
        <v>5563</v>
      </c>
      <c r="F120" s="1548"/>
      <c r="G120" s="1550"/>
      <c r="H120" s="1588"/>
      <c r="I120" s="1590"/>
      <c r="J120" s="1587"/>
      <c r="K120" s="1587"/>
      <c r="L120" s="1587"/>
      <c r="M120" s="1568"/>
      <c r="Q120" s="1565"/>
    </row>
    <row r="121" spans="1:17" ht="16.899999999999999" customHeight="1">
      <c r="A121" s="1500"/>
      <c r="B121" s="1547"/>
      <c r="C121" s="1548"/>
      <c r="D121" s="1548"/>
      <c r="E121" s="1549"/>
      <c r="F121" s="1548"/>
      <c r="G121" s="1550"/>
      <c r="H121" s="1588"/>
      <c r="I121" s="1590"/>
      <c r="J121" s="1587"/>
      <c r="K121" s="1587"/>
      <c r="L121" s="1587"/>
      <c r="M121" s="1568"/>
      <c r="Q121" s="1565"/>
    </row>
    <row r="122" spans="1:17" ht="16.899999999999999" customHeight="1">
      <c r="A122" s="1500"/>
      <c r="B122" s="1547"/>
      <c r="C122" s="1548"/>
      <c r="D122" s="1548"/>
      <c r="E122" s="1549" t="s">
        <v>5527</v>
      </c>
      <c r="F122" s="1548"/>
      <c r="G122" s="1550"/>
      <c r="H122" s="1588"/>
      <c r="I122" s="1590"/>
      <c r="J122" s="1587"/>
      <c r="K122" s="1587"/>
      <c r="L122" s="1587"/>
      <c r="M122" s="1568"/>
      <c r="Q122" s="1565"/>
    </row>
    <row r="123" spans="1:17" ht="16.899999999999999" customHeight="1">
      <c r="A123" s="1500"/>
      <c r="B123" s="1547"/>
      <c r="C123" s="1548"/>
      <c r="D123" s="1548"/>
      <c r="E123" s="1549" t="s">
        <v>5546</v>
      </c>
      <c r="F123" s="1548"/>
      <c r="G123" s="1550"/>
      <c r="H123" s="1567"/>
      <c r="I123" s="1551"/>
      <c r="J123" s="1552"/>
      <c r="K123" s="1552"/>
      <c r="L123" s="1552"/>
      <c r="M123" s="1568"/>
      <c r="Q123" s="1565"/>
    </row>
    <row r="124" spans="1:17" ht="16.899999999999999" customHeight="1">
      <c r="A124" s="1500"/>
      <c r="B124" s="1547"/>
      <c r="C124" s="1548"/>
      <c r="D124" s="1548"/>
      <c r="E124" s="1549" t="s">
        <v>5530</v>
      </c>
      <c r="F124" s="1548"/>
      <c r="G124" s="1550"/>
      <c r="H124" s="1588"/>
      <c r="I124" s="1590"/>
      <c r="J124" s="1587"/>
      <c r="K124" s="1587"/>
      <c r="L124" s="1587"/>
      <c r="M124" s="1568"/>
      <c r="Q124" s="1565"/>
    </row>
    <row r="125" spans="1:17" ht="16.899999999999999" customHeight="1">
      <c r="A125" s="1500"/>
      <c r="B125" s="1547"/>
      <c r="C125" s="1548"/>
      <c r="D125" s="1548"/>
      <c r="E125" s="1549"/>
      <c r="F125" s="1548"/>
      <c r="G125" s="1550"/>
      <c r="H125" s="1594"/>
      <c r="I125" s="1551"/>
      <c r="J125" s="1552"/>
      <c r="K125" s="1552"/>
      <c r="L125" s="1552"/>
      <c r="M125" s="1568"/>
      <c r="Q125" s="1565"/>
    </row>
    <row r="126" spans="1:17" ht="16.899999999999999" customHeight="1">
      <c r="A126" s="1500"/>
      <c r="B126" s="1547"/>
      <c r="C126" s="1548"/>
      <c r="D126" s="1548"/>
      <c r="E126" s="1549"/>
      <c r="F126" s="1548"/>
      <c r="G126" s="1550"/>
      <c r="H126" s="1588"/>
      <c r="I126" s="1588"/>
      <c r="J126" s="1589"/>
      <c r="K126" s="1589"/>
      <c r="L126" s="1589"/>
      <c r="M126" s="1568"/>
      <c r="Q126" s="1565"/>
    </row>
    <row r="127" spans="1:17" ht="16.899999999999999" customHeight="1">
      <c r="A127" s="1500"/>
      <c r="B127" s="1547" t="s">
        <v>5566</v>
      </c>
      <c r="C127" s="1548"/>
      <c r="D127" s="1548"/>
      <c r="E127" s="1566" t="s">
        <v>5540</v>
      </c>
      <c r="F127" s="1548" t="s">
        <v>62</v>
      </c>
      <c r="G127" s="1550">
        <v>1</v>
      </c>
      <c r="H127" s="1594"/>
      <c r="I127" s="1551"/>
      <c r="J127" s="1552">
        <f>H127*G127</f>
        <v>0</v>
      </c>
      <c r="K127" s="1552">
        <f>I127*G127</f>
        <v>0</v>
      </c>
      <c r="L127" s="1552">
        <f>K127+J127</f>
        <v>0</v>
      </c>
      <c r="M127" s="1568"/>
      <c r="Q127" s="1565"/>
    </row>
    <row r="128" spans="1:17" ht="16.899999999999999" customHeight="1">
      <c r="A128" s="1500"/>
      <c r="B128" s="1547"/>
      <c r="C128" s="1548"/>
      <c r="D128" s="1548"/>
      <c r="E128" s="1549" t="s">
        <v>5560</v>
      </c>
      <c r="F128" s="1548"/>
      <c r="G128" s="1550"/>
      <c r="H128" s="1594"/>
      <c r="I128" s="1551"/>
      <c r="J128" s="1552"/>
      <c r="K128" s="1552"/>
      <c r="L128" s="1552"/>
      <c r="M128" s="1568"/>
      <c r="Q128" s="1565"/>
    </row>
    <row r="129" spans="1:17" ht="16.899999999999999" customHeight="1">
      <c r="A129" s="1500"/>
      <c r="B129" s="1547"/>
      <c r="C129" s="1548"/>
      <c r="D129" s="1548"/>
      <c r="E129" s="1549" t="s">
        <v>5557</v>
      </c>
      <c r="F129" s="1548"/>
      <c r="G129" s="1550"/>
      <c r="H129" s="1594"/>
      <c r="I129" s="1551"/>
      <c r="J129" s="1552"/>
      <c r="K129" s="1552"/>
      <c r="L129" s="1552"/>
      <c r="M129" s="1568"/>
      <c r="Q129" s="1565"/>
    </row>
    <row r="130" spans="1:17" ht="16.899999999999999" customHeight="1">
      <c r="A130" s="1500"/>
      <c r="B130" s="1547"/>
      <c r="C130" s="1548"/>
      <c r="D130" s="1548"/>
      <c r="E130" s="1549" t="s">
        <v>5561</v>
      </c>
      <c r="F130" s="1548"/>
      <c r="G130" s="1550"/>
      <c r="H130" s="1588"/>
      <c r="I130" s="1590"/>
      <c r="J130" s="1587"/>
      <c r="K130" s="1587"/>
      <c r="L130" s="1587"/>
      <c r="M130" s="1568"/>
      <c r="Q130" s="1565"/>
    </row>
    <row r="131" spans="1:17" ht="16.899999999999999" customHeight="1">
      <c r="A131" s="1500"/>
      <c r="B131" s="1547"/>
      <c r="C131" s="1548"/>
      <c r="D131" s="1548"/>
      <c r="E131" s="1553" t="s">
        <v>5543</v>
      </c>
      <c r="F131" s="1548"/>
      <c r="G131" s="1550"/>
      <c r="H131" s="1594"/>
      <c r="I131" s="1551"/>
      <c r="J131" s="1552"/>
      <c r="K131" s="1552"/>
      <c r="L131" s="1552"/>
      <c r="M131" s="1568"/>
      <c r="Q131" s="1565"/>
    </row>
    <row r="132" spans="1:17" ht="16.899999999999999" customHeight="1">
      <c r="A132" s="1500"/>
      <c r="B132" s="1547"/>
      <c r="C132" s="1548"/>
      <c r="D132" s="1548"/>
      <c r="E132" s="1549" t="s">
        <v>5562</v>
      </c>
      <c r="F132" s="1548"/>
      <c r="G132" s="1550"/>
      <c r="H132" s="1588"/>
      <c r="I132" s="1590"/>
      <c r="J132" s="1587"/>
      <c r="K132" s="1587"/>
      <c r="L132" s="1587"/>
      <c r="M132" s="1568"/>
      <c r="Q132" s="1565"/>
    </row>
    <row r="133" spans="1:17" ht="16.899999999999999" customHeight="1">
      <c r="A133" s="1500"/>
      <c r="B133" s="1547"/>
      <c r="C133" s="1548"/>
      <c r="D133" s="1548"/>
      <c r="E133" s="1549" t="s">
        <v>5563</v>
      </c>
      <c r="F133" s="1548"/>
      <c r="G133" s="1550"/>
      <c r="H133" s="1588"/>
      <c r="I133" s="1590"/>
      <c r="J133" s="1587"/>
      <c r="K133" s="1587"/>
      <c r="L133" s="1587"/>
      <c r="M133" s="1568"/>
      <c r="Q133" s="1565"/>
    </row>
    <row r="134" spans="1:17" ht="16.899999999999999" customHeight="1">
      <c r="A134" s="1500"/>
      <c r="B134" s="1547"/>
      <c r="C134" s="1548"/>
      <c r="D134" s="1548"/>
      <c r="E134" s="1549"/>
      <c r="F134" s="1548"/>
      <c r="G134" s="1550"/>
      <c r="H134" s="1588"/>
      <c r="I134" s="1590"/>
      <c r="J134" s="1587"/>
      <c r="K134" s="1587"/>
      <c r="L134" s="1587"/>
      <c r="M134" s="1568"/>
      <c r="Q134" s="1565"/>
    </row>
    <row r="135" spans="1:17" ht="16.899999999999999" customHeight="1">
      <c r="A135" s="1500"/>
      <c r="B135" s="1547"/>
      <c r="C135" s="1548"/>
      <c r="D135" s="1548"/>
      <c r="E135" s="1549" t="s">
        <v>5527</v>
      </c>
      <c r="F135" s="1548"/>
      <c r="G135" s="1550"/>
      <c r="H135" s="1588"/>
      <c r="I135" s="1590"/>
      <c r="J135" s="1587"/>
      <c r="K135" s="1587"/>
      <c r="L135" s="1587"/>
      <c r="M135" s="1568"/>
      <c r="Q135" s="1565"/>
    </row>
    <row r="136" spans="1:17" ht="16.899999999999999" customHeight="1">
      <c r="A136" s="1500"/>
      <c r="B136" s="1547"/>
      <c r="C136" s="1548"/>
      <c r="D136" s="1548"/>
      <c r="E136" s="1549" t="s">
        <v>5546</v>
      </c>
      <c r="F136" s="1548"/>
      <c r="G136" s="1550"/>
      <c r="H136" s="1567"/>
      <c r="I136" s="1551"/>
      <c r="J136" s="1552"/>
      <c r="K136" s="1552"/>
      <c r="L136" s="1552"/>
      <c r="M136" s="1568"/>
      <c r="Q136" s="1565"/>
    </row>
    <row r="137" spans="1:17" ht="16.899999999999999" customHeight="1">
      <c r="A137" s="1500"/>
      <c r="B137" s="1547"/>
      <c r="C137" s="1548"/>
      <c r="D137" s="1548"/>
      <c r="E137" s="1549" t="s">
        <v>5530</v>
      </c>
      <c r="F137" s="1548"/>
      <c r="G137" s="1550"/>
      <c r="H137" s="1588"/>
      <c r="I137" s="1590"/>
      <c r="J137" s="1587"/>
      <c r="K137" s="1587"/>
      <c r="L137" s="1587"/>
      <c r="M137" s="1568"/>
      <c r="Q137" s="1565"/>
    </row>
    <row r="138" spans="1:17" ht="16.899999999999999" customHeight="1">
      <c r="A138" s="1500"/>
      <c r="B138" s="1547"/>
      <c r="C138" s="1548"/>
      <c r="D138" s="1548"/>
      <c r="E138" s="1549"/>
      <c r="F138" s="1548"/>
      <c r="G138" s="1550"/>
      <c r="H138" s="1588"/>
      <c r="I138" s="1588"/>
      <c r="J138" s="1589"/>
      <c r="K138" s="1589"/>
      <c r="L138" s="1589"/>
      <c r="M138" s="1568"/>
      <c r="Q138" s="1565"/>
    </row>
    <row r="139" spans="1:17" ht="16.899999999999999" customHeight="1">
      <c r="A139" s="1500"/>
      <c r="B139" s="1547"/>
      <c r="C139" s="1548"/>
      <c r="D139" s="1548"/>
      <c r="E139" s="1549"/>
      <c r="F139" s="1548"/>
      <c r="G139" s="1550"/>
      <c r="H139" s="1567"/>
      <c r="I139" s="1551"/>
      <c r="J139" s="1552"/>
      <c r="K139" s="1552"/>
      <c r="L139" s="1552"/>
      <c r="M139" s="1568"/>
      <c r="Q139" s="1565"/>
    </row>
    <row r="140" spans="1:17" ht="16.899999999999999" customHeight="1">
      <c r="A140" s="1500"/>
      <c r="B140" s="1547" t="s">
        <v>5567</v>
      </c>
      <c r="C140" s="1548"/>
      <c r="D140" s="1544"/>
      <c r="E140" s="1566" t="s">
        <v>5568</v>
      </c>
      <c r="F140" s="1548" t="s">
        <v>62</v>
      </c>
      <c r="G140" s="1550">
        <v>1</v>
      </c>
      <c r="H140" s="1567"/>
      <c r="I140" s="1551"/>
      <c r="J140" s="1552">
        <f>H140*G140</f>
        <v>0</v>
      </c>
      <c r="K140" s="1552">
        <f>I140*G140</f>
        <v>0</v>
      </c>
      <c r="L140" s="1552">
        <f>K140+J140</f>
        <v>0</v>
      </c>
      <c r="M140" s="1568"/>
      <c r="Q140" s="1565"/>
    </row>
    <row r="141" spans="1:17" ht="16.899999999999999" customHeight="1">
      <c r="A141" s="1500"/>
      <c r="B141" s="1547"/>
      <c r="C141" s="1548"/>
      <c r="D141" s="1548"/>
      <c r="E141" s="1549" t="s">
        <v>5569</v>
      </c>
      <c r="F141" s="1548"/>
      <c r="G141" s="1550"/>
      <c r="H141" s="1588"/>
      <c r="I141" s="1590"/>
      <c r="J141" s="1587"/>
      <c r="K141" s="1587"/>
      <c r="L141" s="1587"/>
      <c r="M141" s="1568"/>
      <c r="Q141" s="1565"/>
    </row>
    <row r="142" spans="1:17" ht="16.899999999999999" customHeight="1">
      <c r="A142" s="1500"/>
      <c r="B142" s="1547"/>
      <c r="C142" s="1548"/>
      <c r="D142" s="1548"/>
      <c r="E142" s="1549" t="s">
        <v>5570</v>
      </c>
      <c r="F142" s="1548"/>
      <c r="G142" s="1550"/>
      <c r="H142" s="1588"/>
      <c r="I142" s="1590"/>
      <c r="J142" s="1587"/>
      <c r="K142" s="1587"/>
      <c r="L142" s="1587"/>
      <c r="M142" s="1568"/>
      <c r="Q142" s="1565"/>
    </row>
    <row r="143" spans="1:17" ht="16.899999999999999" customHeight="1">
      <c r="A143" s="1500"/>
      <c r="B143" s="1547"/>
      <c r="C143" s="1548"/>
      <c r="D143" s="1548"/>
      <c r="E143" s="1549" t="s">
        <v>5571</v>
      </c>
      <c r="F143" s="1548"/>
      <c r="G143" s="1550"/>
      <c r="H143" s="1588"/>
      <c r="I143" s="1590"/>
      <c r="J143" s="1587"/>
      <c r="K143" s="1587"/>
      <c r="L143" s="1587"/>
      <c r="M143" s="1568"/>
      <c r="Q143" s="1565"/>
    </row>
    <row r="144" spans="1:17" ht="16.899999999999999" customHeight="1">
      <c r="A144" s="1500"/>
      <c r="B144" s="1547"/>
      <c r="C144" s="1548"/>
      <c r="D144" s="1548"/>
      <c r="E144" s="1549" t="s">
        <v>5572</v>
      </c>
      <c r="F144" s="1548"/>
      <c r="G144" s="1550"/>
      <c r="H144" s="1588"/>
      <c r="I144" s="1590"/>
      <c r="J144" s="1587"/>
      <c r="K144" s="1587"/>
      <c r="L144" s="1587"/>
      <c r="M144" s="1568"/>
      <c r="Q144" s="1565"/>
    </row>
    <row r="145" spans="1:17" ht="16.899999999999999" customHeight="1">
      <c r="A145" s="1500"/>
      <c r="B145" s="1547"/>
      <c r="C145" s="1548"/>
      <c r="D145" s="1548"/>
      <c r="E145" s="1549" t="s">
        <v>5573</v>
      </c>
      <c r="F145" s="1548"/>
      <c r="G145" s="1550"/>
      <c r="H145" s="1588"/>
      <c r="I145" s="1590"/>
      <c r="J145" s="1587"/>
      <c r="K145" s="1587"/>
      <c r="L145" s="1587"/>
      <c r="M145" s="1568"/>
      <c r="Q145" s="1565"/>
    </row>
    <row r="146" spans="1:17" ht="16.899999999999999" customHeight="1">
      <c r="A146" s="1500"/>
      <c r="B146" s="1547"/>
      <c r="C146" s="1548"/>
      <c r="D146" s="1548"/>
      <c r="E146" s="1549" t="s">
        <v>5574</v>
      </c>
      <c r="F146" s="1548"/>
      <c r="G146" s="1550"/>
      <c r="H146" s="1588"/>
      <c r="I146" s="1590"/>
      <c r="J146" s="1587"/>
      <c r="K146" s="1587"/>
      <c r="L146" s="1587"/>
      <c r="M146" s="1568"/>
      <c r="Q146" s="1565"/>
    </row>
    <row r="147" spans="1:17" ht="16.899999999999999" customHeight="1">
      <c r="A147" s="1500"/>
      <c r="B147" s="1547"/>
      <c r="C147" s="1548"/>
      <c r="D147" s="1548"/>
      <c r="E147" s="1549" t="s">
        <v>5575</v>
      </c>
      <c r="F147" s="1548"/>
      <c r="G147" s="1550"/>
      <c r="H147" s="1588"/>
      <c r="I147" s="1590"/>
      <c r="J147" s="1587"/>
      <c r="K147" s="1587"/>
      <c r="L147" s="1587"/>
      <c r="M147" s="1568"/>
      <c r="Q147" s="1565"/>
    </row>
    <row r="148" spans="1:17" ht="16.899999999999999" customHeight="1">
      <c r="A148" s="1500"/>
      <c r="B148" s="1547"/>
      <c r="C148" s="1548"/>
      <c r="D148" s="1548"/>
      <c r="E148" s="1549"/>
      <c r="F148" s="1548"/>
      <c r="G148" s="1550"/>
      <c r="H148" s="1588"/>
      <c r="I148" s="1590"/>
      <c r="J148" s="1587"/>
      <c r="K148" s="1587"/>
      <c r="L148" s="1587"/>
      <c r="M148" s="1568"/>
      <c r="Q148" s="1565"/>
    </row>
    <row r="149" spans="1:17" ht="16.899999999999999" customHeight="1">
      <c r="A149" s="1500"/>
      <c r="B149" s="1547"/>
      <c r="C149" s="1548"/>
      <c r="D149" s="1548"/>
      <c r="E149" s="1549"/>
      <c r="F149" s="1548"/>
      <c r="G149" s="1550"/>
      <c r="H149" s="1588"/>
      <c r="I149" s="1590"/>
      <c r="J149" s="1587"/>
      <c r="K149" s="1587"/>
      <c r="L149" s="1587"/>
      <c r="M149" s="1568"/>
      <c r="Q149" s="1565"/>
    </row>
    <row r="150" spans="1:17" ht="16.899999999999999" customHeight="1">
      <c r="A150" s="1500"/>
      <c r="B150" s="1547"/>
      <c r="C150" s="1548"/>
      <c r="D150" s="1548"/>
      <c r="E150" s="1549" t="s">
        <v>5527</v>
      </c>
      <c r="F150" s="1548"/>
      <c r="G150" s="1550"/>
      <c r="H150" s="1588"/>
      <c r="I150" s="1590"/>
      <c r="J150" s="1587"/>
      <c r="K150" s="1587"/>
      <c r="L150" s="1587"/>
      <c r="M150" s="1568"/>
      <c r="Q150" s="1565"/>
    </row>
    <row r="151" spans="1:17" ht="16.899999999999999" customHeight="1">
      <c r="A151" s="1500"/>
      <c r="B151" s="1547"/>
      <c r="C151" s="1548"/>
      <c r="D151" s="1548"/>
      <c r="E151" s="1549" t="s">
        <v>5576</v>
      </c>
      <c r="F151" s="1548"/>
      <c r="G151" s="1550"/>
      <c r="H151" s="1567"/>
      <c r="I151" s="1551"/>
      <c r="J151" s="1552"/>
      <c r="K151" s="1552"/>
      <c r="L151" s="1552"/>
      <c r="M151" s="1568"/>
      <c r="Q151" s="1565"/>
    </row>
    <row r="152" spans="1:17" ht="16.899999999999999" customHeight="1">
      <c r="A152" s="1500"/>
      <c r="B152" s="1547"/>
      <c r="C152" s="1548"/>
      <c r="D152" s="1548"/>
      <c r="E152" s="1549"/>
      <c r="F152" s="1548"/>
      <c r="G152" s="1550"/>
      <c r="H152" s="1567"/>
      <c r="I152" s="1551"/>
      <c r="J152" s="1552"/>
      <c r="K152" s="1552"/>
      <c r="L152" s="1552"/>
      <c r="M152" s="1568"/>
      <c r="Q152" s="1565"/>
    </row>
    <row r="153" spans="1:17" ht="16.899999999999999" customHeight="1">
      <c r="A153" s="1500"/>
      <c r="B153" s="1547"/>
      <c r="C153" s="1548"/>
      <c r="D153" s="1548"/>
      <c r="E153" s="1549" t="s">
        <v>5530</v>
      </c>
      <c r="F153" s="1548" t="s">
        <v>1541</v>
      </c>
      <c r="G153" s="1550">
        <v>1</v>
      </c>
      <c r="H153" s="1567"/>
      <c r="I153" s="1551"/>
      <c r="J153" s="1552">
        <f>H153*G153</f>
        <v>0</v>
      </c>
      <c r="K153" s="1552">
        <f>I153*G153</f>
        <v>0</v>
      </c>
      <c r="L153" s="1552">
        <f>K153+J153</f>
        <v>0</v>
      </c>
      <c r="M153" s="1568"/>
      <c r="Q153" s="1565"/>
    </row>
    <row r="154" spans="1:17" ht="16.899999999999999" customHeight="1">
      <c r="A154" s="1500"/>
      <c r="B154" s="1547"/>
      <c r="C154" s="1548"/>
      <c r="D154" s="1548"/>
      <c r="E154" s="1549"/>
      <c r="F154" s="1548"/>
      <c r="G154" s="1550"/>
      <c r="H154" s="1567"/>
      <c r="I154" s="1551"/>
      <c r="J154" s="1552"/>
      <c r="K154" s="1552"/>
      <c r="L154" s="1552"/>
      <c r="M154" s="1568"/>
      <c r="Q154" s="1565"/>
    </row>
    <row r="155" spans="1:17" ht="16.899999999999999" customHeight="1">
      <c r="A155" s="1500"/>
      <c r="B155" s="1547"/>
      <c r="C155" s="1548"/>
      <c r="D155" s="1548"/>
      <c r="E155" s="1549"/>
      <c r="F155" s="1548"/>
      <c r="G155" s="1550"/>
      <c r="H155" s="1567"/>
      <c r="I155" s="1551"/>
      <c r="J155" s="1552"/>
      <c r="K155" s="1552"/>
      <c r="L155" s="1552"/>
      <c r="M155" s="1568"/>
      <c r="Q155" s="1565"/>
    </row>
    <row r="156" spans="1:17" ht="16.899999999999999" customHeight="1">
      <c r="A156" s="1500"/>
      <c r="B156" s="1547" t="s">
        <v>5577</v>
      </c>
      <c r="C156" s="1548"/>
      <c r="D156" s="1544"/>
      <c r="E156" s="1566" t="s">
        <v>5578</v>
      </c>
      <c r="F156" s="1548" t="s">
        <v>62</v>
      </c>
      <c r="G156" s="1550">
        <v>1</v>
      </c>
      <c r="H156" s="1567"/>
      <c r="I156" s="1551"/>
      <c r="J156" s="1552">
        <f>H156*G156</f>
        <v>0</v>
      </c>
      <c r="K156" s="1552">
        <f>I156*G156</f>
        <v>0</v>
      </c>
      <c r="L156" s="1552">
        <f>K156+J156</f>
        <v>0</v>
      </c>
      <c r="M156" s="1568"/>
      <c r="Q156" s="1565"/>
    </row>
    <row r="157" spans="1:17" ht="16.899999999999999" customHeight="1">
      <c r="A157" s="1500"/>
      <c r="B157" s="1547"/>
      <c r="C157" s="1548"/>
      <c r="D157" s="1548"/>
      <c r="E157" s="1549" t="s">
        <v>5569</v>
      </c>
      <c r="F157" s="1548"/>
      <c r="G157" s="1550"/>
      <c r="H157" s="1588"/>
      <c r="I157" s="1590"/>
      <c r="J157" s="1587"/>
      <c r="K157" s="1587"/>
      <c r="L157" s="1587"/>
      <c r="M157" s="1568"/>
      <c r="Q157" s="1565"/>
    </row>
    <row r="158" spans="1:17" ht="16.899999999999999" customHeight="1">
      <c r="A158" s="1500"/>
      <c r="B158" s="1547"/>
      <c r="C158" s="1548"/>
      <c r="D158" s="1548"/>
      <c r="E158" s="1549" t="s">
        <v>5570</v>
      </c>
      <c r="F158" s="1548"/>
      <c r="G158" s="1550"/>
      <c r="H158" s="1588"/>
      <c r="I158" s="1590"/>
      <c r="J158" s="1587"/>
      <c r="K158" s="1587"/>
      <c r="L158" s="1587"/>
      <c r="M158" s="1568"/>
      <c r="Q158" s="1565"/>
    </row>
    <row r="159" spans="1:17" ht="16.899999999999999" customHeight="1">
      <c r="A159" s="1500"/>
      <c r="B159" s="1547"/>
      <c r="C159" s="1548"/>
      <c r="D159" s="1548"/>
      <c r="E159" s="1549" t="s">
        <v>5571</v>
      </c>
      <c r="F159" s="1548"/>
      <c r="G159" s="1550"/>
      <c r="H159" s="1588"/>
      <c r="I159" s="1590"/>
      <c r="J159" s="1587"/>
      <c r="K159" s="1587"/>
      <c r="L159" s="1587"/>
      <c r="M159" s="1568"/>
      <c r="Q159" s="1565"/>
    </row>
    <row r="160" spans="1:17" ht="16.899999999999999" customHeight="1">
      <c r="A160" s="1500"/>
      <c r="B160" s="1547"/>
      <c r="C160" s="1548"/>
      <c r="D160" s="1548"/>
      <c r="E160" s="1549" t="s">
        <v>5572</v>
      </c>
      <c r="F160" s="1548"/>
      <c r="G160" s="1550"/>
      <c r="H160" s="1588"/>
      <c r="I160" s="1590"/>
      <c r="J160" s="1587"/>
      <c r="K160" s="1587"/>
      <c r="L160" s="1587"/>
      <c r="M160" s="1568"/>
      <c r="Q160" s="1565"/>
    </row>
    <row r="161" spans="1:17" ht="16.899999999999999" customHeight="1">
      <c r="A161" s="1500"/>
      <c r="B161" s="1547"/>
      <c r="C161" s="1548"/>
      <c r="D161" s="1548"/>
      <c r="E161" s="1549" t="s">
        <v>5579</v>
      </c>
      <c r="F161" s="1548"/>
      <c r="G161" s="1550"/>
      <c r="H161" s="1588"/>
      <c r="I161" s="1590"/>
      <c r="J161" s="1587"/>
      <c r="K161" s="1587"/>
      <c r="L161" s="1587"/>
      <c r="M161" s="1568"/>
      <c r="Q161" s="1565"/>
    </row>
    <row r="162" spans="1:17" ht="16.899999999999999" customHeight="1">
      <c r="A162" s="1500"/>
      <c r="B162" s="1547"/>
      <c r="C162" s="1548"/>
      <c r="D162" s="1548"/>
      <c r="E162" s="1549" t="s">
        <v>5574</v>
      </c>
      <c r="F162" s="1548"/>
      <c r="G162" s="1550"/>
      <c r="H162" s="1588"/>
      <c r="I162" s="1590"/>
      <c r="J162" s="1587"/>
      <c r="K162" s="1587"/>
      <c r="L162" s="1587"/>
      <c r="M162" s="1568"/>
      <c r="Q162" s="1565"/>
    </row>
    <row r="163" spans="1:17" ht="16.899999999999999" customHeight="1">
      <c r="A163" s="1502"/>
      <c r="B163" s="1586"/>
      <c r="C163" s="1546"/>
      <c r="D163" s="1546"/>
      <c r="E163" s="1571" t="s">
        <v>5575</v>
      </c>
      <c r="F163" s="1546"/>
      <c r="G163" s="1545"/>
      <c r="H163" s="1591"/>
      <c r="I163" s="1592"/>
      <c r="J163" s="1593"/>
      <c r="K163" s="1593"/>
      <c r="L163" s="1593"/>
      <c r="M163" s="1568"/>
      <c r="Q163" s="1565"/>
    </row>
    <row r="164" spans="1:17" ht="16.899999999999999" customHeight="1">
      <c r="A164" s="1500"/>
      <c r="B164" s="1547"/>
      <c r="C164" s="1548"/>
      <c r="D164" s="1548"/>
      <c r="E164" s="1549"/>
      <c r="F164" s="1548"/>
      <c r="G164" s="1550"/>
      <c r="H164" s="1588"/>
      <c r="I164" s="1590"/>
      <c r="J164" s="1587"/>
      <c r="K164" s="1587"/>
      <c r="L164" s="1587"/>
      <c r="M164" s="1568"/>
      <c r="Q164" s="1565"/>
    </row>
    <row r="165" spans="1:17" ht="16.899999999999999" customHeight="1">
      <c r="A165" s="1500"/>
      <c r="B165" s="1547"/>
      <c r="C165" s="1548"/>
      <c r="D165" s="1548"/>
      <c r="E165" s="1549" t="s">
        <v>5527</v>
      </c>
      <c r="F165" s="1548"/>
      <c r="G165" s="1550"/>
      <c r="H165" s="1588"/>
      <c r="I165" s="1590"/>
      <c r="J165" s="1587"/>
      <c r="K165" s="1587"/>
      <c r="L165" s="1587"/>
      <c r="M165" s="1568"/>
      <c r="Q165" s="1565"/>
    </row>
    <row r="166" spans="1:17" ht="16.899999999999999" customHeight="1">
      <c r="A166" s="1500"/>
      <c r="B166" s="1547"/>
      <c r="C166" s="1548"/>
      <c r="D166" s="1548"/>
      <c r="E166" s="1549" t="s">
        <v>5576</v>
      </c>
      <c r="F166" s="1548"/>
      <c r="G166" s="1550"/>
      <c r="H166" s="1567"/>
      <c r="I166" s="1551"/>
      <c r="J166" s="1552"/>
      <c r="K166" s="1552"/>
      <c r="L166" s="1552"/>
      <c r="M166" s="1568"/>
      <c r="Q166" s="1565"/>
    </row>
    <row r="167" spans="1:17" ht="16.899999999999999" customHeight="1">
      <c r="A167" s="1500"/>
      <c r="B167" s="1547"/>
      <c r="C167" s="1548"/>
      <c r="D167" s="1548"/>
      <c r="E167" s="1549"/>
      <c r="F167" s="1548"/>
      <c r="G167" s="1550"/>
      <c r="H167" s="1567"/>
      <c r="I167" s="1551"/>
      <c r="J167" s="1552"/>
      <c r="K167" s="1552"/>
      <c r="L167" s="1552"/>
      <c r="M167" s="1568"/>
      <c r="Q167" s="1565"/>
    </row>
    <row r="168" spans="1:17" ht="16.899999999999999" customHeight="1">
      <c r="A168" s="1500"/>
      <c r="B168" s="1547"/>
      <c r="C168" s="1548"/>
      <c r="D168" s="1548"/>
      <c r="E168" s="1549" t="s">
        <v>5530</v>
      </c>
      <c r="F168" s="1548" t="s">
        <v>1541</v>
      </c>
      <c r="G168" s="1550">
        <v>1</v>
      </c>
      <c r="H168" s="1567"/>
      <c r="I168" s="1551"/>
      <c r="J168" s="1552">
        <f>H168*G168</f>
        <v>0</v>
      </c>
      <c r="K168" s="1552">
        <f>I168*G168</f>
        <v>0</v>
      </c>
      <c r="L168" s="1552">
        <f>K168+J168</f>
        <v>0</v>
      </c>
      <c r="M168" s="1568"/>
      <c r="Q168" s="1565"/>
    </row>
    <row r="169" spans="1:17" ht="16.899999999999999" customHeight="1">
      <c r="A169" s="1500"/>
      <c r="B169" s="1547"/>
      <c r="C169" s="1548"/>
      <c r="D169" s="1548"/>
      <c r="E169" s="1549"/>
      <c r="F169" s="1548"/>
      <c r="G169" s="1550"/>
      <c r="H169" s="1567"/>
      <c r="I169" s="1551"/>
      <c r="J169" s="1552"/>
      <c r="K169" s="1552"/>
      <c r="L169" s="1552"/>
      <c r="M169" s="1568"/>
      <c r="Q169" s="1565"/>
    </row>
    <row r="170" spans="1:17" ht="16.899999999999999" customHeight="1">
      <c r="A170" s="1500"/>
      <c r="B170" s="1547"/>
      <c r="C170" s="1548"/>
      <c r="D170" s="1548"/>
      <c r="E170" s="1549"/>
      <c r="F170" s="1548"/>
      <c r="G170" s="1550"/>
      <c r="H170" s="1567"/>
      <c r="I170" s="1551"/>
      <c r="J170" s="1552"/>
      <c r="K170" s="1552"/>
      <c r="L170" s="1552"/>
      <c r="M170" s="1568"/>
      <c r="Q170" s="1565"/>
    </row>
    <row r="171" spans="1:17" ht="16.899999999999999" customHeight="1">
      <c r="A171" s="1500"/>
      <c r="B171" s="1547" t="s">
        <v>5580</v>
      </c>
      <c r="C171" s="1548"/>
      <c r="D171" s="1544"/>
      <c r="E171" s="1566" t="s">
        <v>5581</v>
      </c>
      <c r="F171" s="1548" t="s">
        <v>62</v>
      </c>
      <c r="G171" s="1550">
        <v>1</v>
      </c>
      <c r="H171" s="1567"/>
      <c r="I171" s="1551"/>
      <c r="J171" s="1552">
        <f>H171*G171</f>
        <v>0</v>
      </c>
      <c r="K171" s="1552">
        <f>I171*G171</f>
        <v>0</v>
      </c>
      <c r="L171" s="1552">
        <f>K171+J171</f>
        <v>0</v>
      </c>
      <c r="M171" s="1568"/>
      <c r="Q171" s="1565"/>
    </row>
    <row r="172" spans="1:17" ht="16.899999999999999" customHeight="1">
      <c r="A172" s="1500"/>
      <c r="B172" s="1547" t="s">
        <v>5582</v>
      </c>
      <c r="C172" s="1548"/>
      <c r="D172" s="1548"/>
      <c r="E172" s="1549" t="s">
        <v>5583</v>
      </c>
      <c r="F172" s="1548"/>
      <c r="G172" s="1550"/>
      <c r="H172" s="1588"/>
      <c r="I172" s="1590"/>
      <c r="J172" s="1587"/>
      <c r="K172" s="1587"/>
      <c r="L172" s="1587"/>
      <c r="M172" s="1568"/>
      <c r="Q172" s="1565"/>
    </row>
    <row r="173" spans="1:17" ht="16.899999999999999" customHeight="1">
      <c r="A173" s="1500"/>
      <c r="B173" s="1547"/>
      <c r="C173" s="1548"/>
      <c r="D173" s="1548"/>
      <c r="E173" s="1549" t="s">
        <v>5584</v>
      </c>
      <c r="F173" s="1548"/>
      <c r="G173" s="1550"/>
      <c r="H173" s="1588"/>
      <c r="I173" s="1590"/>
      <c r="J173" s="1587"/>
      <c r="K173" s="1587"/>
      <c r="L173" s="1587"/>
      <c r="M173" s="1568"/>
      <c r="Q173" s="1565"/>
    </row>
    <row r="174" spans="1:17" ht="16.899999999999999" customHeight="1">
      <c r="A174" s="1500"/>
      <c r="B174" s="1547"/>
      <c r="C174" s="1548"/>
      <c r="D174" s="1548"/>
      <c r="E174" s="1549" t="s">
        <v>5585</v>
      </c>
      <c r="F174" s="1548"/>
      <c r="G174" s="1550"/>
      <c r="H174" s="1588"/>
      <c r="I174" s="1590"/>
      <c r="J174" s="1587"/>
      <c r="K174" s="1587"/>
      <c r="L174" s="1587"/>
      <c r="M174" s="1568"/>
      <c r="Q174" s="1565"/>
    </row>
    <row r="175" spans="1:17" ht="16.899999999999999" customHeight="1">
      <c r="A175" s="1500"/>
      <c r="B175" s="1547"/>
      <c r="C175" s="1548"/>
      <c r="D175" s="1548"/>
      <c r="E175" s="1549" t="s">
        <v>5586</v>
      </c>
      <c r="F175" s="1548"/>
      <c r="G175" s="1550"/>
      <c r="H175" s="1588"/>
      <c r="I175" s="1590"/>
      <c r="J175" s="1587"/>
      <c r="K175" s="1587"/>
      <c r="L175" s="1587"/>
      <c r="M175" s="1568"/>
      <c r="Q175" s="1565"/>
    </row>
    <row r="176" spans="1:17" ht="16.899999999999999" customHeight="1">
      <c r="A176" s="1500"/>
      <c r="B176" s="1547"/>
      <c r="C176" s="1548"/>
      <c r="D176" s="1548"/>
      <c r="E176" s="1549" t="s">
        <v>5579</v>
      </c>
      <c r="F176" s="1548"/>
      <c r="G176" s="1550"/>
      <c r="H176" s="1588"/>
      <c r="I176" s="1590"/>
      <c r="J176" s="1587"/>
      <c r="K176" s="1587"/>
      <c r="L176" s="1587"/>
      <c r="M176" s="1568"/>
      <c r="Q176" s="1565"/>
    </row>
    <row r="177" spans="1:17" ht="16.899999999999999" customHeight="1">
      <c r="A177" s="1500"/>
      <c r="B177" s="1547"/>
      <c r="C177" s="1548"/>
      <c r="D177" s="1548"/>
      <c r="E177" s="1549" t="s">
        <v>5587</v>
      </c>
      <c r="F177" s="1548"/>
      <c r="G177" s="1550"/>
      <c r="H177" s="1588"/>
      <c r="I177" s="1590"/>
      <c r="J177" s="1587"/>
      <c r="K177" s="1587"/>
      <c r="L177" s="1587"/>
      <c r="M177" s="1568"/>
      <c r="Q177" s="1565"/>
    </row>
    <row r="178" spans="1:17" ht="16.899999999999999" customHeight="1">
      <c r="A178" s="1500"/>
      <c r="B178" s="1547"/>
      <c r="C178" s="1548"/>
      <c r="D178" s="1548"/>
      <c r="E178" s="1549" t="s">
        <v>5575</v>
      </c>
      <c r="F178" s="1548"/>
      <c r="G178" s="1550"/>
      <c r="H178" s="1588"/>
      <c r="I178" s="1590"/>
      <c r="J178" s="1587"/>
      <c r="K178" s="1587"/>
      <c r="L178" s="1587"/>
      <c r="M178" s="1568"/>
      <c r="Q178" s="1565"/>
    </row>
    <row r="179" spans="1:17" ht="16.899999999999999" customHeight="1">
      <c r="A179" s="1500"/>
      <c r="B179" s="1547"/>
      <c r="C179" s="1548"/>
      <c r="D179" s="1548"/>
      <c r="E179" s="1549"/>
      <c r="F179" s="1548"/>
      <c r="G179" s="1550"/>
      <c r="H179" s="1588"/>
      <c r="I179" s="1590"/>
      <c r="J179" s="1587"/>
      <c r="K179" s="1587"/>
      <c r="L179" s="1587"/>
      <c r="M179" s="1568"/>
      <c r="Q179" s="1565"/>
    </row>
    <row r="180" spans="1:17" ht="16.899999999999999" customHeight="1">
      <c r="A180" s="1500"/>
      <c r="B180" s="1547"/>
      <c r="C180" s="1548"/>
      <c r="D180" s="1548"/>
      <c r="E180" s="1549" t="s">
        <v>5527</v>
      </c>
      <c r="F180" s="1548"/>
      <c r="G180" s="1550"/>
      <c r="H180" s="1588"/>
      <c r="I180" s="1590"/>
      <c r="J180" s="1587"/>
      <c r="K180" s="1587"/>
      <c r="L180" s="1587"/>
      <c r="M180" s="1568"/>
      <c r="Q180" s="1565"/>
    </row>
    <row r="181" spans="1:17" ht="16.899999999999999" customHeight="1">
      <c r="A181" s="1500"/>
      <c r="B181" s="1547"/>
      <c r="C181" s="1548"/>
      <c r="D181" s="1548"/>
      <c r="E181" s="1549" t="s">
        <v>5576</v>
      </c>
      <c r="F181" s="1548"/>
      <c r="G181" s="1550"/>
      <c r="H181" s="1567"/>
      <c r="I181" s="1551"/>
      <c r="J181" s="1552"/>
      <c r="K181" s="1552"/>
      <c r="L181" s="1552"/>
      <c r="M181" s="1568"/>
      <c r="Q181" s="1565"/>
    </row>
    <row r="182" spans="1:17" ht="16.899999999999999" customHeight="1">
      <c r="A182" s="1500"/>
      <c r="B182" s="1547"/>
      <c r="C182" s="1548"/>
      <c r="D182" s="1548"/>
      <c r="E182" s="1549"/>
      <c r="F182" s="1548"/>
      <c r="G182" s="1550"/>
      <c r="H182" s="1567"/>
      <c r="I182" s="1551"/>
      <c r="J182" s="1552"/>
      <c r="K182" s="1552"/>
      <c r="L182" s="1552"/>
      <c r="M182" s="1568"/>
      <c r="Q182" s="1565"/>
    </row>
    <row r="183" spans="1:17" ht="16.899999999999999" customHeight="1">
      <c r="A183" s="1500"/>
      <c r="B183" s="1547"/>
      <c r="C183" s="1548"/>
      <c r="D183" s="1548"/>
      <c r="E183" s="1549" t="s">
        <v>5530</v>
      </c>
      <c r="F183" s="1548" t="s">
        <v>1541</v>
      </c>
      <c r="G183" s="1550">
        <v>1</v>
      </c>
      <c r="H183" s="1567"/>
      <c r="I183" s="1551"/>
      <c r="J183" s="1552">
        <f>H183*G183</f>
        <v>0</v>
      </c>
      <c r="K183" s="1552">
        <f>I183*G183</f>
        <v>0</v>
      </c>
      <c r="L183" s="1552">
        <f>K183+J183</f>
        <v>0</v>
      </c>
      <c r="M183" s="1568"/>
      <c r="Q183" s="1565"/>
    </row>
    <row r="184" spans="1:17" ht="16.899999999999999" customHeight="1">
      <c r="A184" s="1500"/>
      <c r="B184" s="1547"/>
      <c r="C184" s="1548"/>
      <c r="D184" s="1548"/>
      <c r="E184" s="1549"/>
      <c r="F184" s="1548"/>
      <c r="G184" s="1550"/>
      <c r="H184" s="1567"/>
      <c r="I184" s="1551"/>
      <c r="J184" s="1552"/>
      <c r="K184" s="1552"/>
      <c r="L184" s="1552"/>
      <c r="M184" s="1568"/>
      <c r="Q184" s="1565"/>
    </row>
    <row r="185" spans="1:17" ht="16.899999999999999" customHeight="1">
      <c r="A185" s="1500"/>
      <c r="B185" s="1547"/>
      <c r="C185" s="1548"/>
      <c r="D185" s="1548"/>
      <c r="E185" s="1549"/>
      <c r="F185" s="1548"/>
      <c r="G185" s="1550"/>
      <c r="H185" s="1567"/>
      <c r="I185" s="1551"/>
      <c r="J185" s="1552"/>
      <c r="K185" s="1552"/>
      <c r="L185" s="1552"/>
      <c r="M185" s="1568"/>
      <c r="Q185" s="1565"/>
    </row>
    <row r="186" spans="1:17" ht="16.899999999999999" customHeight="1">
      <c r="A186" s="1500"/>
      <c r="B186" s="1547" t="s">
        <v>5588</v>
      </c>
      <c r="C186" s="1548"/>
      <c r="D186" s="1544"/>
      <c r="E186" s="1566" t="s">
        <v>5589</v>
      </c>
      <c r="F186" s="1548" t="s">
        <v>62</v>
      </c>
      <c r="G186" s="1550">
        <v>1</v>
      </c>
      <c r="H186" s="1567"/>
      <c r="I186" s="1551"/>
      <c r="J186" s="1552">
        <f>H186*G186</f>
        <v>0</v>
      </c>
      <c r="K186" s="1552">
        <f>I186*G186</f>
        <v>0</v>
      </c>
      <c r="L186" s="1552">
        <f>K186+J186</f>
        <v>0</v>
      </c>
      <c r="M186" s="1568"/>
      <c r="Q186" s="1565"/>
    </row>
    <row r="187" spans="1:17" ht="16.899999999999999" customHeight="1">
      <c r="A187" s="1500"/>
      <c r="B187" s="1547"/>
      <c r="C187" s="1548"/>
      <c r="D187" s="1548"/>
      <c r="E187" s="1549" t="s">
        <v>5590</v>
      </c>
      <c r="F187" s="1548"/>
      <c r="G187" s="1550"/>
      <c r="H187" s="1588"/>
      <c r="I187" s="1590"/>
      <c r="J187" s="1587"/>
      <c r="K187" s="1587"/>
      <c r="L187" s="1587"/>
      <c r="M187" s="1568"/>
      <c r="Q187" s="1565"/>
    </row>
    <row r="188" spans="1:17" ht="16.899999999999999" customHeight="1">
      <c r="A188" s="1500"/>
      <c r="B188" s="1547"/>
      <c r="C188" s="1548"/>
      <c r="D188" s="1548"/>
      <c r="E188" s="1549" t="s">
        <v>5584</v>
      </c>
      <c r="F188" s="1548"/>
      <c r="G188" s="1550"/>
      <c r="H188" s="1588"/>
      <c r="I188" s="1590"/>
      <c r="J188" s="1587"/>
      <c r="K188" s="1587"/>
      <c r="L188" s="1587"/>
      <c r="M188" s="1568"/>
      <c r="Q188" s="1565"/>
    </row>
    <row r="189" spans="1:17" ht="16.899999999999999" customHeight="1">
      <c r="A189" s="1500"/>
      <c r="B189" s="1547"/>
      <c r="C189" s="1548"/>
      <c r="D189" s="1548"/>
      <c r="E189" s="1549" t="s">
        <v>5591</v>
      </c>
      <c r="F189" s="1548"/>
      <c r="G189" s="1550"/>
      <c r="H189" s="1588"/>
      <c r="I189" s="1590"/>
      <c r="J189" s="1587"/>
      <c r="K189" s="1587"/>
      <c r="L189" s="1587"/>
      <c r="M189" s="1568"/>
      <c r="Q189" s="1565"/>
    </row>
    <row r="190" spans="1:17" ht="16.899999999999999" customHeight="1">
      <c r="A190" s="1500"/>
      <c r="B190" s="1547"/>
      <c r="C190" s="1548"/>
      <c r="D190" s="1548"/>
      <c r="E190" s="1549" t="s">
        <v>5586</v>
      </c>
      <c r="F190" s="1548"/>
      <c r="G190" s="1550"/>
      <c r="H190" s="1588"/>
      <c r="I190" s="1590"/>
      <c r="J190" s="1587"/>
      <c r="K190" s="1587"/>
      <c r="L190" s="1587"/>
      <c r="M190" s="1568"/>
      <c r="Q190" s="1565"/>
    </row>
    <row r="191" spans="1:17" ht="16.899999999999999" customHeight="1">
      <c r="A191" s="1500"/>
      <c r="B191" s="1547"/>
      <c r="C191" s="1548"/>
      <c r="D191" s="1548"/>
      <c r="E191" s="1549" t="s">
        <v>5584</v>
      </c>
      <c r="F191" s="1548"/>
      <c r="G191" s="1550"/>
      <c r="H191" s="1588"/>
      <c r="I191" s="1590"/>
      <c r="J191" s="1587"/>
      <c r="K191" s="1587"/>
      <c r="L191" s="1587"/>
      <c r="M191" s="1568"/>
      <c r="Q191" s="1565"/>
    </row>
    <row r="192" spans="1:17" ht="16.899999999999999" customHeight="1">
      <c r="A192" s="1500"/>
      <c r="B192" s="1547"/>
      <c r="C192" s="1548"/>
      <c r="D192" s="1548"/>
      <c r="E192" s="1549" t="s">
        <v>5592</v>
      </c>
      <c r="F192" s="1548"/>
      <c r="G192" s="1550"/>
      <c r="H192" s="1588"/>
      <c r="I192" s="1590"/>
      <c r="J192" s="1587"/>
      <c r="K192" s="1587"/>
      <c r="L192" s="1587"/>
      <c r="M192" s="1568"/>
      <c r="Q192" s="1565"/>
    </row>
    <row r="193" spans="1:17" ht="16.899999999999999" customHeight="1">
      <c r="A193" s="1500"/>
      <c r="B193" s="1547"/>
      <c r="C193" s="1548"/>
      <c r="D193" s="1548"/>
      <c r="E193" s="1549" t="s">
        <v>5593</v>
      </c>
      <c r="F193" s="1548"/>
      <c r="G193" s="1550"/>
      <c r="H193" s="1588"/>
      <c r="I193" s="1590"/>
      <c r="J193" s="1587"/>
      <c r="K193" s="1587"/>
      <c r="L193" s="1587"/>
      <c r="M193" s="1568"/>
      <c r="Q193" s="1565"/>
    </row>
    <row r="194" spans="1:17" ht="16.899999999999999" customHeight="1">
      <c r="A194" s="1500"/>
      <c r="B194" s="1547"/>
      <c r="C194" s="1548"/>
      <c r="D194" s="1548"/>
      <c r="E194" s="1549" t="s">
        <v>5594</v>
      </c>
      <c r="F194" s="1548"/>
      <c r="G194" s="1550"/>
      <c r="H194" s="1588"/>
      <c r="I194" s="1590"/>
      <c r="J194" s="1587"/>
      <c r="K194" s="1587"/>
      <c r="L194" s="1587"/>
      <c r="M194" s="1568"/>
      <c r="Q194" s="1565"/>
    </row>
    <row r="195" spans="1:17" ht="16.899999999999999" customHeight="1">
      <c r="A195" s="1500"/>
      <c r="B195" s="1547"/>
      <c r="C195" s="1548"/>
      <c r="D195" s="1548"/>
      <c r="E195" s="1549"/>
      <c r="F195" s="1548"/>
      <c r="G195" s="1550"/>
      <c r="H195" s="1588"/>
      <c r="I195" s="1590"/>
      <c r="J195" s="1587"/>
      <c r="K195" s="1587"/>
      <c r="L195" s="1587"/>
      <c r="M195" s="1568"/>
      <c r="Q195" s="1565"/>
    </row>
    <row r="196" spans="1:17" ht="16.899999999999999" customHeight="1">
      <c r="A196" s="1500"/>
      <c r="B196" s="1547"/>
      <c r="C196" s="1548"/>
      <c r="D196" s="1548"/>
      <c r="E196" s="1549" t="s">
        <v>5527</v>
      </c>
      <c r="F196" s="1548"/>
      <c r="G196" s="1550"/>
      <c r="H196" s="1588"/>
      <c r="I196" s="1590"/>
      <c r="J196" s="1587"/>
      <c r="K196" s="1587"/>
      <c r="L196" s="1587"/>
      <c r="M196" s="1568"/>
      <c r="Q196" s="1565"/>
    </row>
    <row r="197" spans="1:17" ht="16.899999999999999" customHeight="1">
      <c r="A197" s="1500"/>
      <c r="B197" s="1547"/>
      <c r="C197" s="1548"/>
      <c r="D197" s="1548"/>
      <c r="E197" s="1549" t="s">
        <v>5576</v>
      </c>
      <c r="F197" s="1548"/>
      <c r="G197" s="1550"/>
      <c r="H197" s="1567"/>
      <c r="I197" s="1551"/>
      <c r="J197" s="1552"/>
      <c r="K197" s="1552"/>
      <c r="L197" s="1552"/>
      <c r="M197" s="1568"/>
      <c r="Q197" s="1565"/>
    </row>
    <row r="198" spans="1:17" ht="16.899999999999999" customHeight="1">
      <c r="A198" s="1500"/>
      <c r="B198" s="1547"/>
      <c r="C198" s="1548"/>
      <c r="D198" s="1548"/>
      <c r="E198" s="1549"/>
      <c r="F198" s="1548"/>
      <c r="G198" s="1550"/>
      <c r="H198" s="1567"/>
      <c r="I198" s="1551"/>
      <c r="J198" s="1552"/>
      <c r="K198" s="1552"/>
      <c r="L198" s="1552"/>
      <c r="M198" s="1568"/>
      <c r="Q198" s="1565"/>
    </row>
    <row r="199" spans="1:17" ht="16.899999999999999" customHeight="1">
      <c r="A199" s="1500"/>
      <c r="B199" s="1547"/>
      <c r="C199" s="1548"/>
      <c r="D199" s="1548"/>
      <c r="E199" s="1549" t="s">
        <v>5530</v>
      </c>
      <c r="F199" s="1548" t="s">
        <v>1541</v>
      </c>
      <c r="G199" s="1550">
        <v>1</v>
      </c>
      <c r="H199" s="1567"/>
      <c r="I199" s="1551"/>
      <c r="J199" s="1552">
        <f>H199*G199</f>
        <v>0</v>
      </c>
      <c r="K199" s="1552">
        <f>I199*G199</f>
        <v>0</v>
      </c>
      <c r="L199" s="1552">
        <f>K199+J199</f>
        <v>0</v>
      </c>
      <c r="M199" s="1568"/>
      <c r="Q199" s="1565"/>
    </row>
    <row r="200" spans="1:17" ht="16.899999999999999" customHeight="1">
      <c r="A200" s="1500"/>
      <c r="B200" s="1547"/>
      <c r="C200" s="1548"/>
      <c r="D200" s="1548"/>
      <c r="E200" s="1549"/>
      <c r="F200" s="1548"/>
      <c r="G200" s="1550"/>
      <c r="H200" s="1567"/>
      <c r="I200" s="1551"/>
      <c r="J200" s="1552"/>
      <c r="K200" s="1552"/>
      <c r="L200" s="1552"/>
      <c r="M200" s="1568"/>
      <c r="Q200" s="1565"/>
    </row>
    <row r="201" spans="1:17" ht="16.899999999999999" customHeight="1">
      <c r="A201" s="1500"/>
      <c r="B201" s="1547"/>
      <c r="C201" s="1548"/>
      <c r="D201" s="1548"/>
      <c r="E201" s="1549"/>
      <c r="F201" s="1548"/>
      <c r="G201" s="1550"/>
      <c r="H201" s="1588"/>
      <c r="I201" s="1590"/>
      <c r="J201" s="1587"/>
      <c r="K201" s="1587"/>
      <c r="L201" s="1587"/>
      <c r="M201" s="1568"/>
      <c r="Q201" s="1565"/>
    </row>
    <row r="202" spans="1:17" ht="16.899999999999999" customHeight="1">
      <c r="A202" s="1500"/>
      <c r="B202" s="1547"/>
      <c r="C202" s="1548"/>
      <c r="D202" s="1548"/>
      <c r="E202" s="1549"/>
      <c r="F202" s="1548"/>
      <c r="G202" s="1550"/>
      <c r="H202" s="1588"/>
      <c r="I202" s="1590"/>
      <c r="J202" s="1587"/>
      <c r="K202" s="1587"/>
      <c r="L202" s="1587"/>
      <c r="M202" s="1568"/>
      <c r="Q202" s="1565"/>
    </row>
    <row r="203" spans="1:17" ht="16.899999999999999" customHeight="1">
      <c r="A203" s="1500"/>
      <c r="B203" s="1547" t="s">
        <v>5595</v>
      </c>
      <c r="C203" s="1548" t="s">
        <v>5596</v>
      </c>
      <c r="D203" s="1549"/>
      <c r="E203" s="1566" t="s">
        <v>5597</v>
      </c>
      <c r="F203" s="1548" t="s">
        <v>1541</v>
      </c>
      <c r="G203" s="1550">
        <v>1</v>
      </c>
      <c r="H203" s="1567"/>
      <c r="I203" s="1551"/>
      <c r="J203" s="1552">
        <f>H203*G203</f>
        <v>0</v>
      </c>
      <c r="K203" s="1552">
        <f>I203*G203</f>
        <v>0</v>
      </c>
      <c r="L203" s="1552">
        <f>K203+J203</f>
        <v>0</v>
      </c>
      <c r="M203" s="1568"/>
      <c r="Q203" s="1565"/>
    </row>
    <row r="204" spans="1:17" ht="16.899999999999999" customHeight="1">
      <c r="A204" s="1500"/>
      <c r="B204" s="1547"/>
      <c r="C204" s="1548"/>
      <c r="D204" s="1549"/>
      <c r="E204" s="1566" t="s">
        <v>5598</v>
      </c>
      <c r="F204" s="1548"/>
      <c r="G204" s="1550"/>
      <c r="H204" s="1567"/>
      <c r="I204" s="1551"/>
      <c r="J204" s="1552"/>
      <c r="K204" s="1552"/>
      <c r="L204" s="1552"/>
      <c r="M204" s="1568"/>
      <c r="Q204" s="1565"/>
    </row>
    <row r="205" spans="1:17" ht="16.899999999999999" customHeight="1">
      <c r="A205" s="1500"/>
      <c r="B205" s="1547"/>
      <c r="C205" s="1548"/>
      <c r="D205" s="1549"/>
      <c r="E205" s="1549" t="s">
        <v>5599</v>
      </c>
      <c r="F205" s="1548"/>
      <c r="G205" s="1550"/>
      <c r="H205" s="1567"/>
      <c r="I205" s="1551"/>
      <c r="J205" s="1552"/>
      <c r="K205" s="1552"/>
      <c r="L205" s="1552"/>
      <c r="M205" s="1568"/>
      <c r="Q205" s="1565"/>
    </row>
    <row r="206" spans="1:17" ht="16.899999999999999" customHeight="1">
      <c r="A206" s="1500"/>
      <c r="B206" s="1547"/>
      <c r="C206" s="1548"/>
      <c r="D206" s="1549"/>
      <c r="E206" s="1549" t="s">
        <v>5600</v>
      </c>
      <c r="F206" s="1548"/>
      <c r="G206" s="1550"/>
      <c r="H206" s="1567"/>
      <c r="I206" s="1551"/>
      <c r="J206" s="1552"/>
      <c r="K206" s="1552"/>
      <c r="L206" s="1552"/>
      <c r="M206" s="1568"/>
      <c r="Q206" s="1565"/>
    </row>
    <row r="207" spans="1:17" ht="16.899999999999999" customHeight="1">
      <c r="A207" s="1500"/>
      <c r="B207" s="1547"/>
      <c r="C207" s="1548"/>
      <c r="D207" s="1549"/>
      <c r="E207" s="1549" t="s">
        <v>5601</v>
      </c>
      <c r="F207" s="1548"/>
      <c r="G207" s="1550"/>
      <c r="H207" s="1567"/>
      <c r="I207" s="1551"/>
      <c r="J207" s="1552"/>
      <c r="K207" s="1552"/>
      <c r="L207" s="1552"/>
      <c r="M207" s="1568"/>
      <c r="Q207" s="1565"/>
    </row>
    <row r="208" spans="1:17" ht="16.899999999999999" customHeight="1">
      <c r="A208" s="1500"/>
      <c r="B208" s="1547"/>
      <c r="C208" s="1548"/>
      <c r="D208" s="1549"/>
      <c r="E208" s="1549" t="s">
        <v>5602</v>
      </c>
      <c r="F208" s="1548"/>
      <c r="G208" s="1550"/>
      <c r="H208" s="1567"/>
      <c r="I208" s="1551"/>
      <c r="J208" s="1552"/>
      <c r="K208" s="1552"/>
      <c r="L208" s="1552"/>
      <c r="M208" s="1568"/>
      <c r="Q208" s="1565"/>
    </row>
    <row r="209" spans="1:17" ht="16.899999999999999" customHeight="1">
      <c r="A209" s="1500"/>
      <c r="B209" s="1547"/>
      <c r="C209" s="1548"/>
      <c r="D209" s="1549"/>
      <c r="E209" s="1549" t="s">
        <v>5603</v>
      </c>
      <c r="F209" s="1548"/>
      <c r="G209" s="1550"/>
      <c r="H209" s="1567"/>
      <c r="I209" s="1551"/>
      <c r="J209" s="1552"/>
      <c r="K209" s="1552"/>
      <c r="L209" s="1552"/>
      <c r="M209" s="1568"/>
      <c r="Q209" s="1565"/>
    </row>
    <row r="210" spans="1:17" ht="16.899999999999999" customHeight="1">
      <c r="A210" s="1500"/>
      <c r="B210" s="1547"/>
      <c r="C210" s="1548"/>
      <c r="D210" s="1549"/>
      <c r="E210" s="1549"/>
      <c r="F210" s="1548"/>
      <c r="G210" s="1550"/>
      <c r="H210" s="1567"/>
      <c r="I210" s="1551"/>
      <c r="J210" s="1552"/>
      <c r="K210" s="1552"/>
      <c r="L210" s="1552"/>
      <c r="M210" s="1568"/>
      <c r="Q210" s="1565"/>
    </row>
    <row r="211" spans="1:17" ht="16.899999999999999" customHeight="1">
      <c r="A211" s="1500"/>
      <c r="B211" s="1547"/>
      <c r="C211" s="1548"/>
      <c r="D211" s="1549"/>
      <c r="E211" s="1549" t="s">
        <v>5604</v>
      </c>
      <c r="F211" s="1548" t="s">
        <v>1541</v>
      </c>
      <c r="G211" s="1550">
        <v>1</v>
      </c>
      <c r="H211" s="1567"/>
      <c r="I211" s="1551"/>
      <c r="J211" s="1552">
        <f>H211*G211</f>
        <v>0</v>
      </c>
      <c r="K211" s="1552">
        <f>I211*G211</f>
        <v>0</v>
      </c>
      <c r="L211" s="1552">
        <f>K211+J211</f>
        <v>0</v>
      </c>
      <c r="M211" s="1568"/>
      <c r="Q211" s="1565"/>
    </row>
    <row r="212" spans="1:17" ht="16.899999999999999" customHeight="1">
      <c r="A212" s="1500"/>
      <c r="B212" s="1547"/>
      <c r="C212" s="1548"/>
      <c r="D212" s="1548"/>
      <c r="E212" s="1549"/>
      <c r="F212" s="1548"/>
      <c r="G212" s="1550"/>
      <c r="H212" s="1588"/>
      <c r="I212" s="1590"/>
      <c r="J212" s="1587"/>
      <c r="K212" s="1587"/>
      <c r="L212" s="1587"/>
      <c r="M212" s="1568"/>
      <c r="Q212" s="1565"/>
    </row>
    <row r="213" spans="1:17" ht="16.899999999999999" customHeight="1">
      <c r="A213" s="1500"/>
      <c r="B213" s="1547"/>
      <c r="C213" s="1548"/>
      <c r="D213" s="1548"/>
      <c r="E213" s="1549"/>
      <c r="F213" s="1548"/>
      <c r="G213" s="1550"/>
      <c r="H213" s="1588"/>
      <c r="I213" s="1590"/>
      <c r="J213" s="1587"/>
      <c r="K213" s="1587"/>
      <c r="L213" s="1587"/>
      <c r="M213" s="1568"/>
      <c r="Q213" s="1565"/>
    </row>
    <row r="214" spans="1:17" ht="16.899999999999999" customHeight="1">
      <c r="A214" s="1500"/>
      <c r="B214" s="1547"/>
      <c r="C214" s="1548"/>
      <c r="D214" s="1548"/>
      <c r="E214" s="1549"/>
      <c r="F214" s="1548"/>
      <c r="G214" s="1550"/>
      <c r="H214" s="1588"/>
      <c r="I214" s="1595"/>
      <c r="J214" s="1595"/>
      <c r="K214" s="1589"/>
      <c r="L214" s="1589"/>
      <c r="M214" s="1568"/>
      <c r="Q214" s="1565"/>
    </row>
    <row r="215" spans="1:17" ht="16.899999999999999" customHeight="1">
      <c r="A215" s="1558"/>
      <c r="B215" s="1559"/>
      <c r="C215" s="1560"/>
      <c r="D215" s="1561"/>
      <c r="E215" s="1559"/>
      <c r="F215" s="1890" t="s">
        <v>5245</v>
      </c>
      <c r="G215" s="1890"/>
      <c r="H215" s="1890"/>
      <c r="I215" s="1890"/>
      <c r="J215" s="1596">
        <f>SUM(J9:J214)</f>
        <v>0</v>
      </c>
      <c r="K215" s="1597">
        <f>SUM(K9:K214)</f>
        <v>0</v>
      </c>
      <c r="L215" s="1596">
        <f>SUM(L9:L214)</f>
        <v>0</v>
      </c>
    </row>
    <row r="216" spans="1:17" ht="16.899999999999999" customHeight="1"/>
    <row r="217" spans="1:17" ht="16.899999999999999" customHeight="1"/>
    <row r="218" spans="1:17" ht="16.899999999999999" customHeight="1"/>
    <row r="219" spans="1:17" ht="16.899999999999999" customHeight="1"/>
    <row r="220" spans="1:17" ht="16.899999999999999" customHeight="1"/>
    <row r="221" spans="1:17" ht="16.899999999999999" customHeight="1"/>
    <row r="222" spans="1:17" ht="16.899999999999999" customHeight="1"/>
    <row r="223" spans="1:17" ht="16.899999999999999" customHeight="1"/>
    <row r="224" spans="1:17"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215:I215"/>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3" fitToWidth="0" fitToHeight="0" pageOrder="overThenDown" orientation="landscape" r:id="rId1"/>
  <headerFooter alignWithMargins="0">
    <oddFooter>&amp;R&amp;"Calibri2,Regular"&amp;P/&amp;N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C01F-5BC5-409C-972C-92D925EE5C40}">
  <dimension ref="A1:AMJ388"/>
  <sheetViews>
    <sheetView view="pageBreakPreview" zoomScale="70" zoomScaleNormal="70" zoomScaleSheetLayoutView="70" workbookViewId="0">
      <selection activeCell="M197" sqref="M197"/>
    </sheetView>
  </sheetViews>
  <sheetFormatPr defaultColWidth="8.81640625" defaultRowHeight="14.5"/>
  <cols>
    <col min="1" max="1" width="11.1796875" style="1496" customWidth="1"/>
    <col min="2" max="2" width="9.453125" style="1538" customWidth="1"/>
    <col min="3" max="3" width="16.7265625" style="1585" customWidth="1"/>
    <col min="4" max="4" width="13" style="1538" customWidth="1"/>
    <col min="5" max="5" width="99.453125" style="1568" customWidth="1"/>
    <col min="6" max="6" width="8.453125" style="1585" customWidth="1"/>
    <col min="7" max="7" width="11" style="1544" customWidth="1"/>
    <col min="8" max="9" width="14.7265625" style="1538" customWidth="1"/>
    <col min="10" max="10" width="12.81640625" style="1538" customWidth="1"/>
    <col min="11" max="11" width="14.7265625" style="1496" customWidth="1"/>
    <col min="12" max="12" width="23.453125" style="1496" customWidth="1"/>
    <col min="13" max="13" width="25" style="1496" customWidth="1"/>
    <col min="14" max="14" width="9.26953125" style="1538" customWidth="1"/>
    <col min="15" max="15" width="15" style="1538" customWidth="1"/>
    <col min="16" max="18" width="9.26953125" style="1538" customWidth="1"/>
    <col min="19" max="19" width="22" style="1538" customWidth="1"/>
    <col min="20" max="64" width="9.26953125" style="1538" customWidth="1"/>
    <col min="65" max="1024" width="11.81640625" style="1496" customWidth="1"/>
    <col min="1025" max="1025" width="8.81640625" style="1537" customWidth="1"/>
    <col min="1026" max="16384" width="8.81640625" style="1537"/>
  </cols>
  <sheetData>
    <row r="1" spans="1:1024" ht="16.899999999999999" customHeight="1">
      <c r="A1" s="1884" t="s">
        <v>5189</v>
      </c>
      <c r="B1" s="1884"/>
      <c r="C1" s="1897" t="s">
        <v>1461</v>
      </c>
      <c r="D1" s="1897"/>
      <c r="E1" s="1897"/>
      <c r="F1" s="1897"/>
      <c r="G1" s="1897"/>
      <c r="H1" s="1897"/>
      <c r="I1" s="1897"/>
      <c r="J1" s="1898" t="s">
        <v>5213</v>
      </c>
      <c r="K1" s="1898"/>
      <c r="L1" s="1898"/>
      <c r="M1" s="1538"/>
    </row>
    <row r="2" spans="1:1024" ht="16.899999999999999" customHeight="1">
      <c r="A2" s="1885" t="s">
        <v>0</v>
      </c>
      <c r="B2" s="1885"/>
      <c r="C2" s="1899" t="s">
        <v>5190</v>
      </c>
      <c r="D2" s="1899"/>
      <c r="E2" s="1899"/>
      <c r="F2" s="1899"/>
      <c r="G2" s="1899"/>
      <c r="H2" s="1899"/>
      <c r="I2" s="1899"/>
      <c r="J2" s="1896"/>
      <c r="K2" s="1896"/>
      <c r="L2" s="1896"/>
      <c r="M2" s="1538"/>
    </row>
    <row r="3" spans="1:1024" ht="16.899999999999999" customHeight="1">
      <c r="A3" s="1885" t="s">
        <v>1464</v>
      </c>
      <c r="B3" s="1885"/>
      <c r="C3" s="1891" t="s">
        <v>552</v>
      </c>
      <c r="D3" s="1891"/>
      <c r="E3" s="1891"/>
      <c r="F3" s="1891"/>
      <c r="G3" s="1891"/>
      <c r="H3" s="1891"/>
      <c r="I3" s="1891"/>
      <c r="J3" s="1892" t="s">
        <v>5214</v>
      </c>
      <c r="K3" s="1892"/>
      <c r="L3" s="1539"/>
      <c r="M3" s="1538"/>
    </row>
    <row r="4" spans="1:1024" ht="16.899999999999999" customHeight="1">
      <c r="A4" s="1885" t="s">
        <v>5191</v>
      </c>
      <c r="B4" s="1885"/>
      <c r="C4" s="1891" t="s">
        <v>5192</v>
      </c>
      <c r="D4" s="1891"/>
      <c r="E4" s="1891"/>
      <c r="F4" s="1891"/>
      <c r="G4" s="1891"/>
      <c r="H4" s="1891"/>
      <c r="I4" s="1891"/>
      <c r="J4" s="1896"/>
      <c r="K4" s="1896"/>
      <c r="L4" s="1896"/>
      <c r="M4" s="1538"/>
    </row>
    <row r="5" spans="1:1024" ht="16.899999999999999" customHeight="1">
      <c r="A5" s="1885" t="s">
        <v>5193</v>
      </c>
      <c r="B5" s="1885"/>
      <c r="C5" s="1891" t="s">
        <v>5194</v>
      </c>
      <c r="D5" s="1891"/>
      <c r="E5" s="1891"/>
      <c r="F5" s="1891"/>
      <c r="G5" s="1891"/>
      <c r="H5" s="1891"/>
      <c r="I5" s="1891"/>
      <c r="J5" s="1892" t="s">
        <v>197</v>
      </c>
      <c r="K5" s="1892"/>
      <c r="L5" s="1540"/>
      <c r="M5" s="1538"/>
    </row>
    <row r="6" spans="1:1024" ht="16.899999999999999" customHeight="1">
      <c r="A6" s="1893" t="s">
        <v>5215</v>
      </c>
      <c r="B6" s="1893"/>
      <c r="C6" s="1894" t="s">
        <v>5605</v>
      </c>
      <c r="D6" s="1894"/>
      <c r="E6" s="1894"/>
      <c r="F6" s="1894"/>
      <c r="G6" s="1894"/>
      <c r="H6" s="1894"/>
      <c r="I6" s="1894"/>
      <c r="J6" s="1895"/>
      <c r="K6" s="1895"/>
      <c r="L6" s="1895"/>
      <c r="M6" s="1538"/>
    </row>
    <row r="7" spans="1:1024" ht="35.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102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1024" ht="16.899999999999999" customHeight="1">
      <c r="A9" s="1500"/>
      <c r="B9" s="1547"/>
      <c r="C9" s="1548"/>
      <c r="D9" s="1548"/>
      <c r="E9" s="1549"/>
      <c r="F9" s="1548"/>
      <c r="G9" s="1550"/>
      <c r="H9" s="1598"/>
      <c r="I9" s="1599"/>
      <c r="J9" s="1599"/>
      <c r="K9" s="1599"/>
      <c r="L9" s="1599"/>
      <c r="M9" s="1538"/>
      <c r="N9" s="1568"/>
      <c r="O9" s="1568"/>
      <c r="S9" s="1565"/>
    </row>
    <row r="10" spans="1:1024" ht="16.899999999999999" customHeight="1">
      <c r="A10" s="1500"/>
      <c r="B10" s="1547"/>
      <c r="C10" s="1548"/>
      <c r="D10" s="1549"/>
      <c r="E10" s="1566" t="s">
        <v>5606</v>
      </c>
      <c r="F10" s="1548" t="s">
        <v>1541</v>
      </c>
      <c r="G10" s="1550">
        <v>1</v>
      </c>
      <c r="H10" s="1567"/>
      <c r="I10" s="1551"/>
      <c r="J10" s="1552">
        <f>H10*G10</f>
        <v>0</v>
      </c>
      <c r="K10" s="1552">
        <f>I10*G10</f>
        <v>0</v>
      </c>
      <c r="L10" s="1552">
        <f>K10+J10</f>
        <v>0</v>
      </c>
      <c r="M10" s="1538"/>
      <c r="N10" s="1565"/>
      <c r="O10" s="1600"/>
      <c r="P10" s="1568"/>
      <c r="Q10" s="1601"/>
      <c r="R10" s="1600"/>
      <c r="S10" s="1585"/>
      <c r="T10" s="1567"/>
      <c r="U10" s="1602"/>
      <c r="V10" s="1603"/>
      <c r="W10" s="1603"/>
      <c r="X10" s="1603"/>
      <c r="Z10" s="1565"/>
      <c r="AA10" s="1600"/>
      <c r="AB10" s="1568"/>
      <c r="AC10" s="1601"/>
      <c r="AD10" s="1600"/>
      <c r="AE10" s="1585"/>
      <c r="AF10" s="1567"/>
      <c r="AG10" s="1602"/>
      <c r="AH10" s="1603"/>
      <c r="AI10" s="1603"/>
      <c r="AJ10" s="1603"/>
      <c r="AL10" s="1565"/>
      <c r="AM10" s="1600"/>
      <c r="AN10" s="1568"/>
      <c r="AO10" s="1601"/>
      <c r="AP10" s="1600"/>
      <c r="AQ10" s="1585"/>
      <c r="AR10" s="1567"/>
      <c r="AS10" s="1602"/>
      <c r="AT10" s="1603"/>
      <c r="AU10" s="1603"/>
      <c r="AV10" s="1603"/>
      <c r="AX10" s="1565"/>
      <c r="AY10" s="1600"/>
      <c r="AZ10" s="1568"/>
      <c r="BA10" s="1601"/>
      <c r="BB10" s="1600"/>
      <c r="BC10" s="1585"/>
      <c r="BD10" s="1567"/>
      <c r="BE10" s="1602"/>
      <c r="BF10" s="1603"/>
      <c r="BG10" s="1603"/>
      <c r="BH10" s="1603"/>
      <c r="BJ10" s="1565"/>
      <c r="BK10" s="1600"/>
      <c r="BL10" s="1568"/>
      <c r="BM10" s="1601"/>
      <c r="BN10" s="1600"/>
      <c r="BO10" s="1585"/>
      <c r="BP10" s="1567"/>
      <c r="BQ10" s="1602"/>
      <c r="BR10" s="1603"/>
      <c r="BS10" s="1603"/>
      <c r="BT10" s="1603"/>
      <c r="BU10" s="1538"/>
      <c r="BV10" s="1565"/>
      <c r="BW10" s="1600"/>
      <c r="BX10" s="1568"/>
      <c r="BY10" s="1601"/>
      <c r="BZ10" s="1600"/>
      <c r="CA10" s="1585"/>
      <c r="CB10" s="1567"/>
      <c r="CC10" s="1602"/>
      <c r="CD10" s="1603"/>
      <c r="CE10" s="1603"/>
      <c r="CF10" s="1603"/>
      <c r="CG10" s="1538"/>
      <c r="CH10" s="1565"/>
      <c r="CI10" s="1600"/>
      <c r="CJ10" s="1568"/>
      <c r="CK10" s="1601"/>
      <c r="CL10" s="1600"/>
      <c r="CM10" s="1585"/>
      <c r="CN10" s="1567"/>
      <c r="CO10" s="1602"/>
      <c r="CP10" s="1603"/>
      <c r="CQ10" s="1603"/>
      <c r="CR10" s="1603"/>
      <c r="CS10" s="1538"/>
      <c r="CT10" s="1565"/>
      <c r="CU10" s="1600"/>
      <c r="CV10" s="1568"/>
      <c r="CW10" s="1601"/>
      <c r="CX10" s="1600"/>
      <c r="CY10" s="1585"/>
      <c r="CZ10" s="1567"/>
      <c r="DA10" s="1602"/>
      <c r="DB10" s="1603"/>
      <c r="DC10" s="1603"/>
      <c r="DD10" s="1603"/>
      <c r="DE10" s="1538"/>
      <c r="DF10" s="1565"/>
      <c r="DG10" s="1600"/>
      <c r="DH10" s="1568"/>
      <c r="DI10" s="1601"/>
      <c r="DJ10" s="1600"/>
      <c r="DK10" s="1585"/>
      <c r="DL10" s="1567"/>
      <c r="DM10" s="1602"/>
      <c r="DN10" s="1603"/>
      <c r="DO10" s="1603"/>
      <c r="DP10" s="1603"/>
      <c r="DQ10" s="1538"/>
      <c r="DR10" s="1565"/>
      <c r="DS10" s="1600"/>
      <c r="DT10" s="1568"/>
      <c r="DU10" s="1601"/>
      <c r="DV10" s="1600"/>
      <c r="DW10" s="1585"/>
      <c r="DX10" s="1567"/>
      <c r="DY10" s="1602"/>
      <c r="DZ10" s="1603"/>
      <c r="EA10" s="1603"/>
      <c r="EB10" s="1603"/>
      <c r="EC10" s="1538"/>
      <c r="ED10" s="1565"/>
      <c r="EE10" s="1600"/>
      <c r="EF10" s="1568"/>
      <c r="EG10" s="1601"/>
      <c r="EH10" s="1600"/>
      <c r="EI10" s="1585"/>
      <c r="EJ10" s="1567"/>
      <c r="EK10" s="1602"/>
      <c r="EL10" s="1603"/>
      <c r="EM10" s="1603"/>
      <c r="EN10" s="1603"/>
      <c r="EO10" s="1538"/>
      <c r="EP10" s="1565"/>
      <c r="EQ10" s="1600"/>
      <c r="ER10" s="1568"/>
      <c r="ES10" s="1601"/>
      <c r="ET10" s="1600"/>
      <c r="EU10" s="1585"/>
      <c r="EV10" s="1567"/>
      <c r="EW10" s="1602"/>
      <c r="EX10" s="1603"/>
      <c r="EY10" s="1603"/>
      <c r="EZ10" s="1603"/>
      <c r="FA10" s="1538"/>
      <c r="FB10" s="1565"/>
      <c r="FC10" s="1600"/>
      <c r="FD10" s="1568"/>
      <c r="FE10" s="1601"/>
      <c r="FF10" s="1600"/>
      <c r="FG10" s="1585"/>
      <c r="FH10" s="1567"/>
      <c r="FI10" s="1602"/>
      <c r="FJ10" s="1603"/>
      <c r="FK10" s="1603"/>
      <c r="FL10" s="1603"/>
      <c r="FM10" s="1538"/>
      <c r="FN10" s="1565"/>
      <c r="FO10" s="1600"/>
      <c r="FP10" s="1568"/>
      <c r="FQ10" s="1601"/>
      <c r="FR10" s="1600"/>
      <c r="FS10" s="1585"/>
      <c r="FT10" s="1567"/>
      <c r="FU10" s="1602"/>
      <c r="FV10" s="1603"/>
      <c r="FW10" s="1603"/>
      <c r="FX10" s="1603"/>
      <c r="FY10" s="1538"/>
      <c r="FZ10" s="1565"/>
      <c r="GA10" s="1600"/>
      <c r="GB10" s="1568"/>
      <c r="GC10" s="1601"/>
      <c r="GD10" s="1600"/>
      <c r="GE10" s="1585"/>
      <c r="GF10" s="1567"/>
      <c r="GG10" s="1602"/>
      <c r="GH10" s="1603"/>
      <c r="GI10" s="1603"/>
      <c r="GJ10" s="1603"/>
      <c r="GK10" s="1538"/>
      <c r="GL10" s="1565"/>
      <c r="GM10" s="1600"/>
      <c r="GN10" s="1568"/>
      <c r="GO10" s="1601"/>
      <c r="GP10" s="1600"/>
      <c r="GQ10" s="1585"/>
      <c r="GR10" s="1567"/>
      <c r="GS10" s="1602"/>
      <c r="GT10" s="1603"/>
      <c r="GU10" s="1603"/>
      <c r="GV10" s="1603"/>
      <c r="GW10" s="1538"/>
      <c r="GX10" s="1565"/>
      <c r="GY10" s="1600"/>
      <c r="GZ10" s="1568"/>
      <c r="HA10" s="1601"/>
      <c r="HB10" s="1600"/>
      <c r="HC10" s="1585"/>
      <c r="HD10" s="1567"/>
      <c r="HE10" s="1602"/>
      <c r="HF10" s="1603"/>
      <c r="HG10" s="1603"/>
      <c r="HH10" s="1603"/>
      <c r="HI10" s="1538"/>
      <c r="HJ10" s="1565"/>
      <c r="HK10" s="1600"/>
      <c r="HL10" s="1568"/>
      <c r="HM10" s="1601"/>
      <c r="HN10" s="1600"/>
      <c r="HO10" s="1585"/>
      <c r="HP10" s="1567"/>
      <c r="HQ10" s="1602"/>
      <c r="HR10" s="1603"/>
      <c r="HS10" s="1603"/>
      <c r="HT10" s="1603"/>
      <c r="HU10" s="1538"/>
      <c r="HV10" s="1565"/>
      <c r="HW10" s="1600"/>
      <c r="HX10" s="1568"/>
      <c r="HY10" s="1601"/>
      <c r="HZ10" s="1600"/>
      <c r="IA10" s="1585"/>
      <c r="IB10" s="1567"/>
      <c r="IC10" s="1602"/>
      <c r="ID10" s="1603"/>
      <c r="IE10" s="1603"/>
      <c r="IF10" s="1603"/>
      <c r="IG10" s="1538"/>
      <c r="IH10" s="1565"/>
      <c r="II10" s="1600"/>
      <c r="IJ10" s="1568"/>
      <c r="IK10" s="1601"/>
      <c r="IL10" s="1600"/>
      <c r="IM10" s="1585"/>
      <c r="IN10" s="1567"/>
      <c r="IO10" s="1602"/>
      <c r="IP10" s="1603"/>
      <c r="IQ10" s="1603"/>
      <c r="IR10" s="1603"/>
      <c r="IS10" s="1538"/>
      <c r="IT10" s="1565"/>
      <c r="IU10" s="1600"/>
      <c r="IV10" s="1568"/>
      <c r="IW10" s="1601"/>
      <c r="IX10" s="1600"/>
      <c r="IY10" s="1585"/>
      <c r="IZ10" s="1567"/>
      <c r="JA10" s="1602"/>
      <c r="JB10" s="1603"/>
      <c r="JC10" s="1603"/>
      <c r="JD10" s="1603"/>
      <c r="JE10" s="1538"/>
      <c r="JF10" s="1565"/>
      <c r="JG10" s="1600"/>
      <c r="JH10" s="1568"/>
      <c r="JI10" s="1601"/>
      <c r="JJ10" s="1600"/>
      <c r="JK10" s="1585"/>
      <c r="JL10" s="1567"/>
      <c r="JM10" s="1602"/>
      <c r="JN10" s="1603"/>
      <c r="JO10" s="1603"/>
      <c r="JP10" s="1603"/>
      <c r="JQ10" s="1538"/>
      <c r="JR10" s="1565"/>
      <c r="JS10" s="1600"/>
      <c r="JT10" s="1568"/>
      <c r="JU10" s="1601"/>
      <c r="JV10" s="1600"/>
      <c r="JW10" s="1585"/>
      <c r="JX10" s="1567"/>
      <c r="JY10" s="1602"/>
      <c r="JZ10" s="1603"/>
      <c r="KA10" s="1603"/>
      <c r="KB10" s="1603"/>
      <c r="KC10" s="1538"/>
      <c r="KD10" s="1565"/>
      <c r="KE10" s="1600"/>
      <c r="KF10" s="1568"/>
      <c r="KG10" s="1601"/>
      <c r="KH10" s="1600"/>
      <c r="KI10" s="1585"/>
      <c r="KJ10" s="1567"/>
      <c r="KK10" s="1602"/>
      <c r="KL10" s="1603"/>
      <c r="KM10" s="1603"/>
      <c r="KN10" s="1603"/>
      <c r="KO10" s="1538"/>
      <c r="KP10" s="1565"/>
      <c r="KQ10" s="1600"/>
      <c r="KR10" s="1568"/>
      <c r="KS10" s="1601"/>
      <c r="KT10" s="1600"/>
      <c r="KU10" s="1585"/>
      <c r="KV10" s="1567"/>
      <c r="KW10" s="1602"/>
      <c r="KX10" s="1603"/>
      <c r="KY10" s="1603"/>
      <c r="KZ10" s="1603"/>
      <c r="LA10" s="1538"/>
      <c r="LB10" s="1565"/>
      <c r="LC10" s="1600"/>
      <c r="LD10" s="1568"/>
      <c r="LE10" s="1601"/>
      <c r="LF10" s="1600"/>
      <c r="LG10" s="1585"/>
      <c r="LH10" s="1567"/>
      <c r="LI10" s="1602"/>
      <c r="LJ10" s="1603"/>
      <c r="LK10" s="1603"/>
      <c r="LL10" s="1603"/>
      <c r="LM10" s="1538"/>
      <c r="LN10" s="1565"/>
      <c r="LO10" s="1600"/>
      <c r="LP10" s="1568"/>
      <c r="LQ10" s="1601"/>
      <c r="LR10" s="1600"/>
      <c r="LS10" s="1585"/>
      <c r="LT10" s="1567"/>
      <c r="LU10" s="1602"/>
      <c r="LV10" s="1603"/>
      <c r="LW10" s="1603"/>
      <c r="LX10" s="1603"/>
      <c r="LY10" s="1538"/>
      <c r="LZ10" s="1565"/>
      <c r="MA10" s="1600"/>
      <c r="MB10" s="1568"/>
      <c r="MC10" s="1601"/>
      <c r="MD10" s="1600"/>
      <c r="ME10" s="1585"/>
      <c r="MF10" s="1567"/>
      <c r="MG10" s="1602"/>
      <c r="MH10" s="1603"/>
      <c r="MI10" s="1603"/>
      <c r="MJ10" s="1603"/>
      <c r="MK10" s="1538"/>
      <c r="ML10" s="1565"/>
      <c r="MM10" s="1600"/>
      <c r="MN10" s="1568"/>
      <c r="MO10" s="1601"/>
      <c r="MP10" s="1600"/>
      <c r="MQ10" s="1585"/>
      <c r="MR10" s="1567"/>
      <c r="MS10" s="1602"/>
      <c r="MT10" s="1603"/>
      <c r="MU10" s="1603"/>
      <c r="MV10" s="1603"/>
      <c r="MW10" s="1538"/>
      <c r="MX10" s="1565"/>
      <c r="MY10" s="1600"/>
      <c r="MZ10" s="1568"/>
      <c r="NA10" s="1601"/>
      <c r="NB10" s="1600"/>
      <c r="NC10" s="1585"/>
      <c r="ND10" s="1567"/>
      <c r="NE10" s="1602"/>
      <c r="NF10" s="1603"/>
      <c r="NG10" s="1603"/>
      <c r="NH10" s="1603"/>
      <c r="NI10" s="1538"/>
      <c r="NJ10" s="1565"/>
      <c r="NK10" s="1600"/>
      <c r="NL10" s="1568"/>
      <c r="NM10" s="1601"/>
      <c r="NN10" s="1600"/>
      <c r="NO10" s="1585"/>
      <c r="NP10" s="1567"/>
      <c r="NQ10" s="1602"/>
      <c r="NR10" s="1603"/>
      <c r="NS10" s="1603"/>
      <c r="NT10" s="1603"/>
      <c r="NU10" s="1538"/>
      <c r="NV10" s="1565"/>
      <c r="NW10" s="1600"/>
      <c r="NX10" s="1568"/>
      <c r="NY10" s="1601"/>
      <c r="NZ10" s="1600"/>
      <c r="OA10" s="1585"/>
      <c r="OB10" s="1567"/>
      <c r="OC10" s="1602"/>
      <c r="OD10" s="1603"/>
      <c r="OE10" s="1603"/>
      <c r="OF10" s="1603"/>
      <c r="OG10" s="1538"/>
      <c r="OH10" s="1565"/>
      <c r="OI10" s="1600"/>
      <c r="OJ10" s="1568"/>
      <c r="OK10" s="1601"/>
      <c r="OL10" s="1600"/>
      <c r="OM10" s="1585"/>
      <c r="ON10" s="1567"/>
      <c r="OO10" s="1602"/>
      <c r="OP10" s="1603"/>
      <c r="OQ10" s="1603"/>
      <c r="OR10" s="1603"/>
      <c r="OS10" s="1538"/>
      <c r="OT10" s="1565"/>
      <c r="OU10" s="1600"/>
      <c r="OV10" s="1568"/>
      <c r="OW10" s="1601"/>
      <c r="OX10" s="1600"/>
      <c r="OY10" s="1585"/>
      <c r="OZ10" s="1567"/>
      <c r="PA10" s="1602"/>
      <c r="PB10" s="1603"/>
      <c r="PC10" s="1603"/>
      <c r="PD10" s="1603"/>
      <c r="PE10" s="1538"/>
      <c r="PF10" s="1565"/>
      <c r="PG10" s="1600"/>
      <c r="PH10" s="1568"/>
      <c r="PI10" s="1601"/>
      <c r="PJ10" s="1600"/>
      <c r="PK10" s="1585"/>
      <c r="PL10" s="1567"/>
      <c r="PM10" s="1602"/>
      <c r="PN10" s="1603"/>
      <c r="PO10" s="1603"/>
      <c r="PP10" s="1603"/>
      <c r="PQ10" s="1538"/>
      <c r="PR10" s="1565"/>
      <c r="PS10" s="1600"/>
      <c r="PT10" s="1568"/>
      <c r="PU10" s="1601"/>
      <c r="PV10" s="1600"/>
      <c r="PW10" s="1585"/>
      <c r="PX10" s="1567"/>
      <c r="PY10" s="1602"/>
      <c r="PZ10" s="1603"/>
      <c r="QA10" s="1603"/>
      <c r="QB10" s="1603"/>
      <c r="QC10" s="1538"/>
      <c r="QD10" s="1565"/>
      <c r="QE10" s="1600"/>
      <c r="QF10" s="1568"/>
      <c r="QG10" s="1601"/>
      <c r="QH10" s="1600"/>
      <c r="QI10" s="1585"/>
      <c r="QJ10" s="1567"/>
      <c r="QK10" s="1602"/>
      <c r="QL10" s="1603"/>
      <c r="QM10" s="1603"/>
      <c r="QN10" s="1603"/>
      <c r="QO10" s="1538"/>
      <c r="QP10" s="1565"/>
      <c r="QQ10" s="1600"/>
      <c r="QR10" s="1568"/>
      <c r="QS10" s="1601"/>
      <c r="QT10" s="1600"/>
      <c r="QU10" s="1585"/>
      <c r="QV10" s="1567"/>
      <c r="QW10" s="1602"/>
      <c r="QX10" s="1603"/>
      <c r="QY10" s="1603"/>
      <c r="QZ10" s="1603"/>
      <c r="RA10" s="1538"/>
      <c r="RB10" s="1565"/>
      <c r="RC10" s="1600"/>
      <c r="RD10" s="1568"/>
      <c r="RE10" s="1601"/>
      <c r="RF10" s="1600"/>
      <c r="RG10" s="1585"/>
      <c r="RH10" s="1567"/>
      <c r="RI10" s="1602"/>
      <c r="RJ10" s="1603"/>
      <c r="RK10" s="1603"/>
      <c r="RL10" s="1603"/>
      <c r="RM10" s="1538"/>
      <c r="RN10" s="1565"/>
      <c r="RO10" s="1600"/>
      <c r="RP10" s="1568"/>
      <c r="RQ10" s="1601"/>
      <c r="RR10" s="1600"/>
      <c r="RS10" s="1585"/>
      <c r="RT10" s="1567"/>
      <c r="RU10" s="1602"/>
      <c r="RV10" s="1603"/>
      <c r="RW10" s="1603"/>
      <c r="RX10" s="1603"/>
      <c r="RY10" s="1538"/>
      <c r="RZ10" s="1565"/>
      <c r="SA10" s="1600"/>
      <c r="SB10" s="1568"/>
      <c r="SC10" s="1601"/>
      <c r="SD10" s="1600"/>
      <c r="SE10" s="1585"/>
      <c r="SF10" s="1567"/>
      <c r="SG10" s="1602"/>
      <c r="SH10" s="1603"/>
      <c r="SI10" s="1603"/>
      <c r="SJ10" s="1603"/>
      <c r="SK10" s="1538"/>
      <c r="SL10" s="1565"/>
      <c r="SM10" s="1600"/>
      <c r="SN10" s="1568"/>
      <c r="SO10" s="1601"/>
      <c r="SP10" s="1600"/>
      <c r="SQ10" s="1585"/>
      <c r="SR10" s="1567"/>
      <c r="SS10" s="1602"/>
      <c r="ST10" s="1603"/>
      <c r="SU10" s="1603"/>
      <c r="SV10" s="1603"/>
      <c r="SW10" s="1538"/>
      <c r="SX10" s="1565"/>
      <c r="SY10" s="1600"/>
      <c r="SZ10" s="1568"/>
      <c r="TA10" s="1601"/>
      <c r="TB10" s="1600"/>
      <c r="TC10" s="1585"/>
      <c r="TD10" s="1567"/>
      <c r="TE10" s="1602"/>
      <c r="TF10" s="1603"/>
      <c r="TG10" s="1603"/>
      <c r="TH10" s="1603"/>
      <c r="TI10" s="1538"/>
      <c r="TJ10" s="1565"/>
      <c r="TK10" s="1600"/>
      <c r="TL10" s="1568"/>
      <c r="TM10" s="1601"/>
      <c r="TN10" s="1600"/>
      <c r="TO10" s="1585"/>
      <c r="TP10" s="1567"/>
      <c r="TQ10" s="1602"/>
      <c r="TR10" s="1603"/>
      <c r="TS10" s="1603"/>
      <c r="TT10" s="1603"/>
      <c r="TU10" s="1538"/>
      <c r="TV10" s="1565"/>
      <c r="TW10" s="1600"/>
      <c r="TX10" s="1568"/>
      <c r="TY10" s="1601"/>
      <c r="TZ10" s="1600"/>
      <c r="UA10" s="1585"/>
      <c r="UB10" s="1567"/>
      <c r="UC10" s="1602"/>
      <c r="UD10" s="1603"/>
      <c r="UE10" s="1603"/>
      <c r="UF10" s="1603"/>
      <c r="UG10" s="1538"/>
      <c r="UH10" s="1565"/>
      <c r="UI10" s="1600"/>
      <c r="UJ10" s="1568"/>
      <c r="UK10" s="1601"/>
      <c r="UL10" s="1600"/>
      <c r="UM10" s="1585"/>
      <c r="UN10" s="1567"/>
      <c r="UO10" s="1602"/>
      <c r="UP10" s="1603"/>
      <c r="UQ10" s="1603"/>
      <c r="UR10" s="1603"/>
      <c r="US10" s="1538"/>
      <c r="UT10" s="1565"/>
      <c r="UU10" s="1600"/>
      <c r="UV10" s="1568"/>
      <c r="UW10" s="1601"/>
      <c r="UX10" s="1600"/>
      <c r="UY10" s="1585"/>
      <c r="UZ10" s="1567"/>
      <c r="VA10" s="1602"/>
      <c r="VB10" s="1603"/>
      <c r="VC10" s="1603"/>
      <c r="VD10" s="1603"/>
      <c r="VE10" s="1538"/>
      <c r="VF10" s="1565"/>
      <c r="VG10" s="1600"/>
      <c r="VH10" s="1568"/>
      <c r="VI10" s="1601"/>
      <c r="VJ10" s="1600"/>
      <c r="VK10" s="1585"/>
      <c r="VL10" s="1567"/>
      <c r="VM10" s="1602"/>
      <c r="VN10" s="1603"/>
      <c r="VO10" s="1603"/>
      <c r="VP10" s="1603"/>
      <c r="VQ10" s="1538"/>
      <c r="VR10" s="1565"/>
      <c r="VS10" s="1600"/>
      <c r="VT10" s="1568"/>
      <c r="VU10" s="1601"/>
      <c r="VV10" s="1600"/>
      <c r="VW10" s="1585"/>
      <c r="VX10" s="1567"/>
      <c r="VY10" s="1602"/>
      <c r="VZ10" s="1603"/>
      <c r="WA10" s="1603"/>
      <c r="WB10" s="1603"/>
      <c r="WC10" s="1538"/>
      <c r="WD10" s="1565"/>
      <c r="WE10" s="1600"/>
      <c r="WF10" s="1568"/>
      <c r="WG10" s="1601"/>
      <c r="WH10" s="1600"/>
      <c r="WI10" s="1585"/>
      <c r="WJ10" s="1567"/>
      <c r="WK10" s="1602"/>
      <c r="WL10" s="1603"/>
      <c r="WM10" s="1603"/>
      <c r="WN10" s="1603"/>
      <c r="WO10" s="1538"/>
      <c r="WP10" s="1565"/>
      <c r="WQ10" s="1600"/>
      <c r="WR10" s="1568"/>
      <c r="WS10" s="1601"/>
      <c r="WT10" s="1600"/>
      <c r="WU10" s="1585"/>
      <c r="WV10" s="1567"/>
      <c r="WW10" s="1602"/>
      <c r="WX10" s="1603"/>
      <c r="WY10" s="1603"/>
      <c r="WZ10" s="1603"/>
      <c r="XA10" s="1538"/>
      <c r="XB10" s="1565"/>
      <c r="XC10" s="1600"/>
      <c r="XD10" s="1568"/>
      <c r="XE10" s="1601"/>
      <c r="XF10" s="1600"/>
      <c r="XG10" s="1585"/>
      <c r="XH10" s="1567"/>
      <c r="XI10" s="1602"/>
      <c r="XJ10" s="1603"/>
      <c r="XK10" s="1603"/>
      <c r="XL10" s="1603"/>
      <c r="XM10" s="1538"/>
      <c r="XN10" s="1565"/>
      <c r="XO10" s="1600"/>
      <c r="XP10" s="1568"/>
      <c r="XQ10" s="1601"/>
      <c r="XR10" s="1600"/>
      <c r="XS10" s="1585"/>
      <c r="XT10" s="1567"/>
      <c r="XU10" s="1602"/>
      <c r="XV10" s="1603"/>
      <c r="XW10" s="1603"/>
      <c r="XX10" s="1603"/>
      <c r="XY10" s="1538"/>
      <c r="XZ10" s="1565"/>
      <c r="YA10" s="1600"/>
      <c r="YB10" s="1568"/>
      <c r="YC10" s="1601"/>
      <c r="YD10" s="1600"/>
      <c r="YE10" s="1585"/>
      <c r="YF10" s="1567"/>
      <c r="YG10" s="1602"/>
      <c r="YH10" s="1603"/>
      <c r="YI10" s="1603"/>
      <c r="YJ10" s="1603"/>
      <c r="YK10" s="1538"/>
      <c r="YL10" s="1565"/>
      <c r="YM10" s="1600"/>
      <c r="YN10" s="1568"/>
      <c r="YO10" s="1601"/>
      <c r="YP10" s="1600"/>
      <c r="YQ10" s="1585"/>
      <c r="YR10" s="1567"/>
      <c r="YS10" s="1602"/>
      <c r="YT10" s="1603"/>
      <c r="YU10" s="1603"/>
      <c r="YV10" s="1603"/>
      <c r="YW10" s="1538"/>
      <c r="YX10" s="1565"/>
      <c r="YY10" s="1600"/>
      <c r="YZ10" s="1568"/>
      <c r="ZA10" s="1601"/>
      <c r="ZB10" s="1600"/>
      <c r="ZC10" s="1585"/>
      <c r="ZD10" s="1567"/>
      <c r="ZE10" s="1602"/>
      <c r="ZF10" s="1603"/>
      <c r="ZG10" s="1603"/>
      <c r="ZH10" s="1603"/>
      <c r="ZI10" s="1538"/>
      <c r="ZJ10" s="1565"/>
      <c r="ZK10" s="1600"/>
      <c r="ZL10" s="1568"/>
      <c r="ZM10" s="1601"/>
      <c r="ZN10" s="1600"/>
      <c r="ZO10" s="1585"/>
      <c r="ZP10" s="1567"/>
      <c r="ZQ10" s="1602"/>
      <c r="ZR10" s="1603"/>
      <c r="ZS10" s="1603"/>
      <c r="ZT10" s="1603"/>
      <c r="ZU10" s="1538"/>
      <c r="ZV10" s="1565"/>
      <c r="ZW10" s="1600"/>
      <c r="ZX10" s="1568"/>
      <c r="ZY10" s="1601"/>
      <c r="ZZ10" s="1600"/>
      <c r="AAA10" s="1585"/>
      <c r="AAB10" s="1567"/>
      <c r="AAC10" s="1602"/>
      <c r="AAD10" s="1603"/>
      <c r="AAE10" s="1603"/>
      <c r="AAF10" s="1603"/>
      <c r="AAG10" s="1538"/>
      <c r="AAH10" s="1565"/>
      <c r="AAI10" s="1600"/>
      <c r="AAJ10" s="1568"/>
      <c r="AAK10" s="1601"/>
      <c r="AAL10" s="1600"/>
      <c r="AAM10" s="1585"/>
      <c r="AAN10" s="1567"/>
      <c r="AAO10" s="1602"/>
      <c r="AAP10" s="1603"/>
      <c r="AAQ10" s="1603"/>
      <c r="AAR10" s="1603"/>
      <c r="AAS10" s="1538"/>
      <c r="AAT10" s="1565"/>
      <c r="AAU10" s="1600"/>
      <c r="AAV10" s="1568"/>
      <c r="AAW10" s="1601"/>
      <c r="AAX10" s="1600"/>
      <c r="AAY10" s="1585"/>
      <c r="AAZ10" s="1567"/>
      <c r="ABA10" s="1602"/>
      <c r="ABB10" s="1603"/>
      <c r="ABC10" s="1603"/>
      <c r="ABD10" s="1603"/>
      <c r="ABE10" s="1538"/>
      <c r="ABF10" s="1565"/>
      <c r="ABG10" s="1600"/>
      <c r="ABH10" s="1568"/>
      <c r="ABI10" s="1601"/>
      <c r="ABJ10" s="1600"/>
      <c r="ABK10" s="1585"/>
      <c r="ABL10" s="1567"/>
      <c r="ABM10" s="1602"/>
      <c r="ABN10" s="1603"/>
      <c r="ABO10" s="1603"/>
      <c r="ABP10" s="1603"/>
      <c r="ABQ10" s="1538"/>
      <c r="ABR10" s="1565"/>
      <c r="ABS10" s="1600"/>
      <c r="ABT10" s="1568"/>
      <c r="ABU10" s="1601"/>
      <c r="ABV10" s="1600"/>
      <c r="ABW10" s="1585"/>
      <c r="ABX10" s="1567"/>
      <c r="ABY10" s="1602"/>
      <c r="ABZ10" s="1603"/>
      <c r="ACA10" s="1603"/>
      <c r="ACB10" s="1603"/>
      <c r="ACC10" s="1538"/>
      <c r="ACD10" s="1565"/>
      <c r="ACE10" s="1600"/>
      <c r="ACF10" s="1568"/>
      <c r="ACG10" s="1601"/>
      <c r="ACH10" s="1600"/>
      <c r="ACI10" s="1585"/>
      <c r="ACJ10" s="1567"/>
      <c r="ACK10" s="1602"/>
      <c r="ACL10" s="1603"/>
      <c r="ACM10" s="1603"/>
      <c r="ACN10" s="1603"/>
      <c r="ACO10" s="1538"/>
      <c r="ACP10" s="1565"/>
      <c r="ACQ10" s="1600"/>
      <c r="ACR10" s="1568"/>
      <c r="ACS10" s="1601"/>
      <c r="ACT10" s="1600"/>
      <c r="ACU10" s="1585"/>
      <c r="ACV10" s="1567"/>
      <c r="ACW10" s="1602"/>
      <c r="ACX10" s="1603"/>
      <c r="ACY10" s="1603"/>
      <c r="ACZ10" s="1603"/>
      <c r="ADA10" s="1538"/>
      <c r="ADB10" s="1565"/>
      <c r="ADC10" s="1600"/>
      <c r="ADD10" s="1568"/>
      <c r="ADE10" s="1601"/>
      <c r="ADF10" s="1600"/>
      <c r="ADG10" s="1585"/>
      <c r="ADH10" s="1567"/>
      <c r="ADI10" s="1602"/>
      <c r="ADJ10" s="1603"/>
      <c r="ADK10" s="1603"/>
      <c r="ADL10" s="1603"/>
      <c r="ADM10" s="1538"/>
      <c r="ADN10" s="1565"/>
      <c r="ADO10" s="1600"/>
      <c r="ADP10" s="1568"/>
      <c r="ADQ10" s="1601"/>
      <c r="ADR10" s="1600"/>
      <c r="ADS10" s="1585"/>
      <c r="ADT10" s="1567"/>
      <c r="ADU10" s="1602"/>
      <c r="ADV10" s="1603"/>
      <c r="ADW10" s="1603"/>
      <c r="ADX10" s="1603"/>
      <c r="ADY10" s="1538"/>
      <c r="ADZ10" s="1565"/>
      <c r="AEA10" s="1600"/>
      <c r="AEB10" s="1568"/>
      <c r="AEC10" s="1601"/>
      <c r="AED10" s="1600"/>
      <c r="AEE10" s="1585"/>
      <c r="AEF10" s="1567"/>
      <c r="AEG10" s="1602"/>
      <c r="AEH10" s="1603"/>
      <c r="AEI10" s="1603"/>
      <c r="AEJ10" s="1603"/>
      <c r="AEK10" s="1538"/>
      <c r="AEL10" s="1565"/>
      <c r="AEM10" s="1600"/>
      <c r="AEN10" s="1568"/>
      <c r="AEO10" s="1601"/>
      <c r="AEP10" s="1600"/>
      <c r="AEQ10" s="1585"/>
      <c r="AER10" s="1567"/>
      <c r="AES10" s="1602"/>
      <c r="AET10" s="1603"/>
      <c r="AEU10" s="1603"/>
      <c r="AEV10" s="1603"/>
      <c r="AEW10" s="1538"/>
      <c r="AEX10" s="1565"/>
      <c r="AEY10" s="1600"/>
      <c r="AEZ10" s="1568"/>
      <c r="AFA10" s="1601"/>
      <c r="AFB10" s="1600"/>
      <c r="AFC10" s="1585"/>
      <c r="AFD10" s="1567"/>
      <c r="AFE10" s="1602"/>
      <c r="AFF10" s="1603"/>
      <c r="AFG10" s="1603"/>
      <c r="AFH10" s="1603"/>
      <c r="AFI10" s="1538"/>
      <c r="AFJ10" s="1565"/>
      <c r="AFK10" s="1600"/>
      <c r="AFL10" s="1568"/>
      <c r="AFM10" s="1601"/>
      <c r="AFN10" s="1600"/>
      <c r="AFO10" s="1585"/>
      <c r="AFP10" s="1567"/>
      <c r="AFQ10" s="1602"/>
      <c r="AFR10" s="1603"/>
      <c r="AFS10" s="1603"/>
      <c r="AFT10" s="1603"/>
      <c r="AFU10" s="1538"/>
      <c r="AFV10" s="1565"/>
      <c r="AFW10" s="1600"/>
      <c r="AFX10" s="1568"/>
      <c r="AFY10" s="1601"/>
      <c r="AFZ10" s="1600"/>
      <c r="AGA10" s="1585"/>
      <c r="AGB10" s="1567"/>
      <c r="AGC10" s="1602"/>
      <c r="AGD10" s="1603"/>
      <c r="AGE10" s="1603"/>
      <c r="AGF10" s="1603"/>
      <c r="AGG10" s="1538"/>
      <c r="AGH10" s="1565"/>
      <c r="AGI10" s="1600"/>
      <c r="AGJ10" s="1568"/>
      <c r="AGK10" s="1601"/>
      <c r="AGL10" s="1600"/>
      <c r="AGM10" s="1585"/>
      <c r="AGN10" s="1567"/>
      <c r="AGO10" s="1602"/>
      <c r="AGP10" s="1603"/>
      <c r="AGQ10" s="1603"/>
      <c r="AGR10" s="1603"/>
      <c r="AGS10" s="1538"/>
      <c r="AGT10" s="1565"/>
      <c r="AGU10" s="1600"/>
      <c r="AGV10" s="1568"/>
      <c r="AGW10" s="1601"/>
      <c r="AGX10" s="1600"/>
      <c r="AGY10" s="1585"/>
      <c r="AGZ10" s="1567"/>
      <c r="AHA10" s="1602"/>
      <c r="AHB10" s="1603"/>
      <c r="AHC10" s="1603"/>
      <c r="AHD10" s="1603"/>
      <c r="AHE10" s="1538"/>
      <c r="AHF10" s="1565"/>
      <c r="AHG10" s="1600"/>
      <c r="AHH10" s="1568"/>
      <c r="AHI10" s="1601"/>
      <c r="AHJ10" s="1600"/>
      <c r="AHK10" s="1585"/>
      <c r="AHL10" s="1567"/>
      <c r="AHM10" s="1602"/>
      <c r="AHN10" s="1603"/>
      <c r="AHO10" s="1603"/>
      <c r="AHP10" s="1603"/>
      <c r="AHQ10" s="1538"/>
      <c r="AHR10" s="1565"/>
      <c r="AHS10" s="1600"/>
      <c r="AHT10" s="1568"/>
      <c r="AHU10" s="1601"/>
      <c r="AHV10" s="1600"/>
      <c r="AHW10" s="1585"/>
      <c r="AHX10" s="1567"/>
      <c r="AHY10" s="1602"/>
      <c r="AHZ10" s="1603"/>
      <c r="AIA10" s="1603"/>
      <c r="AIB10" s="1603"/>
      <c r="AIC10" s="1538"/>
      <c r="AID10" s="1565"/>
      <c r="AIE10" s="1600"/>
      <c r="AIF10" s="1568"/>
      <c r="AIG10" s="1601"/>
      <c r="AIH10" s="1600"/>
      <c r="AII10" s="1585"/>
      <c r="AIJ10" s="1567"/>
      <c r="AIK10" s="1602"/>
      <c r="AIL10" s="1603"/>
      <c r="AIM10" s="1603"/>
      <c r="AIN10" s="1603"/>
      <c r="AIO10" s="1538"/>
      <c r="AIP10" s="1565"/>
      <c r="AIQ10" s="1600"/>
      <c r="AIR10" s="1568"/>
      <c r="AIS10" s="1601"/>
      <c r="AIT10" s="1600"/>
      <c r="AIU10" s="1585"/>
      <c r="AIV10" s="1567"/>
      <c r="AIW10" s="1602"/>
      <c r="AIX10" s="1603"/>
      <c r="AIY10" s="1603"/>
      <c r="AIZ10" s="1603"/>
      <c r="AJA10" s="1538"/>
      <c r="AJB10" s="1565"/>
      <c r="AJC10" s="1600"/>
      <c r="AJD10" s="1568"/>
      <c r="AJE10" s="1601"/>
      <c r="AJF10" s="1600"/>
      <c r="AJG10" s="1585"/>
      <c r="AJH10" s="1567"/>
      <c r="AJI10" s="1602"/>
      <c r="AJJ10" s="1603"/>
      <c r="AJK10" s="1603"/>
      <c r="AJL10" s="1603"/>
      <c r="AJM10" s="1538"/>
      <c r="AJN10" s="1565"/>
      <c r="AJO10" s="1600"/>
      <c r="AJP10" s="1568"/>
      <c r="AJQ10" s="1601"/>
      <c r="AJR10" s="1600"/>
      <c r="AJS10" s="1585"/>
      <c r="AJT10" s="1567"/>
      <c r="AJU10" s="1602"/>
      <c r="AJV10" s="1603"/>
      <c r="AJW10" s="1603"/>
      <c r="AJX10" s="1603"/>
      <c r="AJY10" s="1538"/>
      <c r="AJZ10" s="1565"/>
      <c r="AKA10" s="1600"/>
      <c r="AKB10" s="1568"/>
      <c r="AKC10" s="1601"/>
      <c r="AKD10" s="1600"/>
      <c r="AKE10" s="1585"/>
      <c r="AKF10" s="1567"/>
      <c r="AKG10" s="1602"/>
      <c r="AKH10" s="1603"/>
      <c r="AKI10" s="1603"/>
      <c r="AKJ10" s="1603"/>
      <c r="AKK10" s="1538"/>
      <c r="AKL10" s="1565"/>
      <c r="AKM10" s="1600"/>
      <c r="AKN10" s="1568"/>
      <c r="AKO10" s="1601"/>
      <c r="AKP10" s="1600"/>
      <c r="AKQ10" s="1585"/>
      <c r="AKR10" s="1567"/>
      <c r="AKS10" s="1602"/>
      <c r="AKT10" s="1603"/>
      <c r="AKU10" s="1603"/>
      <c r="AKV10" s="1603"/>
      <c r="AKW10" s="1538"/>
      <c r="AKX10" s="1565"/>
      <c r="AKY10" s="1600"/>
      <c r="AKZ10" s="1568"/>
      <c r="ALA10" s="1601"/>
      <c r="ALB10" s="1600"/>
      <c r="ALC10" s="1585"/>
      <c r="ALD10" s="1567"/>
      <c r="ALE10" s="1602"/>
      <c r="ALF10" s="1603"/>
      <c r="ALG10" s="1603"/>
      <c r="ALH10" s="1603"/>
      <c r="ALI10" s="1538"/>
      <c r="ALJ10" s="1565"/>
      <c r="ALK10" s="1600"/>
      <c r="ALL10" s="1568"/>
      <c r="ALM10" s="1601"/>
      <c r="ALN10" s="1600"/>
      <c r="ALO10" s="1585"/>
      <c r="ALP10" s="1567"/>
      <c r="ALQ10" s="1602"/>
      <c r="ALR10" s="1603"/>
      <c r="ALS10" s="1603"/>
      <c r="ALT10" s="1603"/>
      <c r="ALU10" s="1538"/>
      <c r="ALV10" s="1565"/>
      <c r="ALW10" s="1600"/>
      <c r="ALX10" s="1568"/>
      <c r="ALY10" s="1601"/>
      <c r="ALZ10" s="1600"/>
      <c r="AMA10" s="1585"/>
      <c r="AMB10" s="1567"/>
      <c r="AMC10" s="1602"/>
      <c r="AMD10" s="1603"/>
      <c r="AME10" s="1603"/>
      <c r="AMF10" s="1603"/>
      <c r="AMG10" s="1538"/>
      <c r="AMH10" s="1565"/>
      <c r="AMI10" s="1600"/>
      <c r="AMJ10" s="1568"/>
    </row>
    <row r="11" spans="1:1024" ht="16.899999999999999" customHeight="1">
      <c r="A11" s="1500"/>
      <c r="B11" s="1547"/>
      <c r="C11" s="1604"/>
      <c r="D11" s="1549"/>
      <c r="E11" s="1549" t="s">
        <v>5607</v>
      </c>
      <c r="F11" s="1548"/>
      <c r="G11" s="1550"/>
      <c r="H11" s="1567"/>
      <c r="I11" s="1551"/>
      <c r="J11" s="1552"/>
      <c r="K11" s="1552"/>
      <c r="L11" s="1552"/>
      <c r="M11" s="1538"/>
      <c r="N11" s="1565"/>
      <c r="O11" s="1605"/>
      <c r="P11" s="1568"/>
      <c r="Q11" s="1568"/>
      <c r="R11" s="1600"/>
      <c r="S11" s="1585"/>
      <c r="T11" s="1567"/>
      <c r="U11" s="1602"/>
      <c r="V11" s="1603"/>
      <c r="W11" s="1603"/>
      <c r="X11" s="1603"/>
      <c r="Z11" s="1565"/>
      <c r="AA11" s="1605"/>
      <c r="AB11" s="1568"/>
      <c r="AC11" s="1568"/>
      <c r="AD11" s="1600"/>
      <c r="AE11" s="1585"/>
      <c r="AF11" s="1567"/>
      <c r="AG11" s="1602"/>
      <c r="AH11" s="1603"/>
      <c r="AI11" s="1603"/>
      <c r="AJ11" s="1603"/>
      <c r="AL11" s="1565"/>
      <c r="AM11" s="1605"/>
      <c r="AN11" s="1568"/>
      <c r="AO11" s="1568"/>
      <c r="AP11" s="1600"/>
      <c r="AQ11" s="1585"/>
      <c r="AR11" s="1567"/>
      <c r="AS11" s="1602"/>
      <c r="AT11" s="1603"/>
      <c r="AU11" s="1603"/>
      <c r="AV11" s="1603"/>
      <c r="AX11" s="1565"/>
      <c r="AY11" s="1605"/>
      <c r="AZ11" s="1568"/>
      <c r="BA11" s="1568"/>
      <c r="BB11" s="1600"/>
      <c r="BC11" s="1585"/>
      <c r="BD11" s="1567"/>
      <c r="BE11" s="1602"/>
      <c r="BF11" s="1603"/>
      <c r="BG11" s="1603"/>
      <c r="BH11" s="1603"/>
      <c r="BJ11" s="1565"/>
      <c r="BK11" s="1605"/>
      <c r="BL11" s="1568"/>
      <c r="BM11" s="1568"/>
      <c r="BN11" s="1600"/>
      <c r="BO11" s="1585"/>
      <c r="BP11" s="1567"/>
      <c r="BQ11" s="1602"/>
      <c r="BR11" s="1603"/>
      <c r="BS11" s="1603"/>
      <c r="BT11" s="1603"/>
      <c r="BU11" s="1538"/>
      <c r="BV11" s="1565"/>
      <c r="BW11" s="1605"/>
      <c r="BX11" s="1568"/>
      <c r="BY11" s="1568"/>
      <c r="BZ11" s="1600"/>
      <c r="CA11" s="1585"/>
      <c r="CB11" s="1567"/>
      <c r="CC11" s="1602"/>
      <c r="CD11" s="1603"/>
      <c r="CE11" s="1603"/>
      <c r="CF11" s="1603"/>
      <c r="CG11" s="1538"/>
      <c r="CH11" s="1565"/>
      <c r="CI11" s="1605"/>
      <c r="CJ11" s="1568"/>
      <c r="CK11" s="1568"/>
      <c r="CL11" s="1600"/>
      <c r="CM11" s="1585"/>
      <c r="CN11" s="1567"/>
      <c r="CO11" s="1602"/>
      <c r="CP11" s="1603"/>
      <c r="CQ11" s="1603"/>
      <c r="CR11" s="1603"/>
      <c r="CS11" s="1538"/>
      <c r="CT11" s="1565"/>
      <c r="CU11" s="1605"/>
      <c r="CV11" s="1568"/>
      <c r="CW11" s="1568"/>
      <c r="CX11" s="1600"/>
      <c r="CY11" s="1585"/>
      <c r="CZ11" s="1567"/>
      <c r="DA11" s="1602"/>
      <c r="DB11" s="1603"/>
      <c r="DC11" s="1603"/>
      <c r="DD11" s="1603"/>
      <c r="DE11" s="1538"/>
      <c r="DF11" s="1565"/>
      <c r="DG11" s="1605"/>
      <c r="DH11" s="1568"/>
      <c r="DI11" s="1568"/>
      <c r="DJ11" s="1600"/>
      <c r="DK11" s="1585"/>
      <c r="DL11" s="1567"/>
      <c r="DM11" s="1602"/>
      <c r="DN11" s="1603"/>
      <c r="DO11" s="1603"/>
      <c r="DP11" s="1603"/>
      <c r="DQ11" s="1538"/>
      <c r="DR11" s="1565"/>
      <c r="DS11" s="1605"/>
      <c r="DT11" s="1568"/>
      <c r="DU11" s="1568"/>
      <c r="DV11" s="1600"/>
      <c r="DW11" s="1585"/>
      <c r="DX11" s="1567"/>
      <c r="DY11" s="1602"/>
      <c r="DZ11" s="1603"/>
      <c r="EA11" s="1603"/>
      <c r="EB11" s="1603"/>
      <c r="EC11" s="1538"/>
      <c r="ED11" s="1565"/>
      <c r="EE11" s="1605"/>
      <c r="EF11" s="1568"/>
      <c r="EG11" s="1568"/>
      <c r="EH11" s="1600"/>
      <c r="EI11" s="1585"/>
      <c r="EJ11" s="1567"/>
      <c r="EK11" s="1602"/>
      <c r="EL11" s="1603"/>
      <c r="EM11" s="1603"/>
      <c r="EN11" s="1603"/>
      <c r="EO11" s="1538"/>
      <c r="EP11" s="1565"/>
      <c r="EQ11" s="1605"/>
      <c r="ER11" s="1568"/>
      <c r="ES11" s="1568"/>
      <c r="ET11" s="1600"/>
      <c r="EU11" s="1585"/>
      <c r="EV11" s="1567"/>
      <c r="EW11" s="1602"/>
      <c r="EX11" s="1603"/>
      <c r="EY11" s="1603"/>
      <c r="EZ11" s="1603"/>
      <c r="FA11" s="1538"/>
      <c r="FB11" s="1565"/>
      <c r="FC11" s="1605"/>
      <c r="FD11" s="1568"/>
      <c r="FE11" s="1568"/>
      <c r="FF11" s="1600"/>
      <c r="FG11" s="1585"/>
      <c r="FH11" s="1567"/>
      <c r="FI11" s="1602"/>
      <c r="FJ11" s="1603"/>
      <c r="FK11" s="1603"/>
      <c r="FL11" s="1603"/>
      <c r="FM11" s="1538"/>
      <c r="FN11" s="1565"/>
      <c r="FO11" s="1605"/>
      <c r="FP11" s="1568"/>
      <c r="FQ11" s="1568"/>
      <c r="FR11" s="1600"/>
      <c r="FS11" s="1585"/>
      <c r="FT11" s="1567"/>
      <c r="FU11" s="1602"/>
      <c r="FV11" s="1603"/>
      <c r="FW11" s="1603"/>
      <c r="FX11" s="1603"/>
      <c r="FY11" s="1538"/>
      <c r="FZ11" s="1565"/>
      <c r="GA11" s="1605"/>
      <c r="GB11" s="1568"/>
      <c r="GC11" s="1568"/>
      <c r="GD11" s="1600"/>
      <c r="GE11" s="1585"/>
      <c r="GF11" s="1567"/>
      <c r="GG11" s="1602"/>
      <c r="GH11" s="1603"/>
      <c r="GI11" s="1603"/>
      <c r="GJ11" s="1603"/>
      <c r="GK11" s="1538"/>
      <c r="GL11" s="1565"/>
      <c r="GM11" s="1605"/>
      <c r="GN11" s="1568"/>
      <c r="GO11" s="1568"/>
      <c r="GP11" s="1600"/>
      <c r="GQ11" s="1585"/>
      <c r="GR11" s="1567"/>
      <c r="GS11" s="1602"/>
      <c r="GT11" s="1603"/>
      <c r="GU11" s="1603"/>
      <c r="GV11" s="1603"/>
      <c r="GW11" s="1538"/>
      <c r="GX11" s="1565"/>
      <c r="GY11" s="1605"/>
      <c r="GZ11" s="1568"/>
      <c r="HA11" s="1568"/>
      <c r="HB11" s="1600"/>
      <c r="HC11" s="1585"/>
      <c r="HD11" s="1567"/>
      <c r="HE11" s="1602"/>
      <c r="HF11" s="1603"/>
      <c r="HG11" s="1603"/>
      <c r="HH11" s="1603"/>
      <c r="HI11" s="1538"/>
      <c r="HJ11" s="1565"/>
      <c r="HK11" s="1605"/>
      <c r="HL11" s="1568"/>
      <c r="HM11" s="1568"/>
      <c r="HN11" s="1600"/>
      <c r="HO11" s="1585"/>
      <c r="HP11" s="1567"/>
      <c r="HQ11" s="1602"/>
      <c r="HR11" s="1603"/>
      <c r="HS11" s="1603"/>
      <c r="HT11" s="1603"/>
      <c r="HU11" s="1538"/>
      <c r="HV11" s="1565"/>
      <c r="HW11" s="1605"/>
      <c r="HX11" s="1568"/>
      <c r="HY11" s="1568"/>
      <c r="HZ11" s="1600"/>
      <c r="IA11" s="1585"/>
      <c r="IB11" s="1567"/>
      <c r="IC11" s="1602"/>
      <c r="ID11" s="1603"/>
      <c r="IE11" s="1603"/>
      <c r="IF11" s="1603"/>
      <c r="IG11" s="1538"/>
      <c r="IH11" s="1565"/>
      <c r="II11" s="1605"/>
      <c r="IJ11" s="1568"/>
      <c r="IK11" s="1568"/>
      <c r="IL11" s="1600"/>
      <c r="IM11" s="1585"/>
      <c r="IN11" s="1567"/>
      <c r="IO11" s="1602"/>
      <c r="IP11" s="1603"/>
      <c r="IQ11" s="1603"/>
      <c r="IR11" s="1603"/>
      <c r="IS11" s="1538"/>
      <c r="IT11" s="1565"/>
      <c r="IU11" s="1605"/>
      <c r="IV11" s="1568"/>
      <c r="IW11" s="1568"/>
      <c r="IX11" s="1600"/>
      <c r="IY11" s="1585"/>
      <c r="IZ11" s="1567"/>
      <c r="JA11" s="1602"/>
      <c r="JB11" s="1603"/>
      <c r="JC11" s="1603"/>
      <c r="JD11" s="1603"/>
      <c r="JE11" s="1538"/>
      <c r="JF11" s="1565"/>
      <c r="JG11" s="1605"/>
      <c r="JH11" s="1568"/>
      <c r="JI11" s="1568"/>
      <c r="JJ11" s="1600"/>
      <c r="JK11" s="1585"/>
      <c r="JL11" s="1567"/>
      <c r="JM11" s="1602"/>
      <c r="JN11" s="1603"/>
      <c r="JO11" s="1603"/>
      <c r="JP11" s="1603"/>
      <c r="JQ11" s="1538"/>
      <c r="JR11" s="1565"/>
      <c r="JS11" s="1605"/>
      <c r="JT11" s="1568"/>
      <c r="JU11" s="1568"/>
      <c r="JV11" s="1600"/>
      <c r="JW11" s="1585"/>
      <c r="JX11" s="1567"/>
      <c r="JY11" s="1602"/>
      <c r="JZ11" s="1603"/>
      <c r="KA11" s="1603"/>
      <c r="KB11" s="1603"/>
      <c r="KC11" s="1538"/>
      <c r="KD11" s="1565"/>
      <c r="KE11" s="1605"/>
      <c r="KF11" s="1568"/>
      <c r="KG11" s="1568"/>
      <c r="KH11" s="1600"/>
      <c r="KI11" s="1585"/>
      <c r="KJ11" s="1567"/>
      <c r="KK11" s="1602"/>
      <c r="KL11" s="1603"/>
      <c r="KM11" s="1603"/>
      <c r="KN11" s="1603"/>
      <c r="KO11" s="1538"/>
      <c r="KP11" s="1565"/>
      <c r="KQ11" s="1605"/>
      <c r="KR11" s="1568"/>
      <c r="KS11" s="1568"/>
      <c r="KT11" s="1600"/>
      <c r="KU11" s="1585"/>
      <c r="KV11" s="1567"/>
      <c r="KW11" s="1602"/>
      <c r="KX11" s="1603"/>
      <c r="KY11" s="1603"/>
      <c r="KZ11" s="1603"/>
      <c r="LA11" s="1538"/>
      <c r="LB11" s="1565"/>
      <c r="LC11" s="1605"/>
      <c r="LD11" s="1568"/>
      <c r="LE11" s="1568"/>
      <c r="LF11" s="1600"/>
      <c r="LG11" s="1585"/>
      <c r="LH11" s="1567"/>
      <c r="LI11" s="1602"/>
      <c r="LJ11" s="1603"/>
      <c r="LK11" s="1603"/>
      <c r="LL11" s="1603"/>
      <c r="LM11" s="1538"/>
      <c r="LN11" s="1565"/>
      <c r="LO11" s="1605"/>
      <c r="LP11" s="1568"/>
      <c r="LQ11" s="1568"/>
      <c r="LR11" s="1600"/>
      <c r="LS11" s="1585"/>
      <c r="LT11" s="1567"/>
      <c r="LU11" s="1602"/>
      <c r="LV11" s="1603"/>
      <c r="LW11" s="1603"/>
      <c r="LX11" s="1603"/>
      <c r="LY11" s="1538"/>
      <c r="LZ11" s="1565"/>
      <c r="MA11" s="1605"/>
      <c r="MB11" s="1568"/>
      <c r="MC11" s="1568"/>
      <c r="MD11" s="1600"/>
      <c r="ME11" s="1585"/>
      <c r="MF11" s="1567"/>
      <c r="MG11" s="1602"/>
      <c r="MH11" s="1603"/>
      <c r="MI11" s="1603"/>
      <c r="MJ11" s="1603"/>
      <c r="MK11" s="1538"/>
      <c r="ML11" s="1565"/>
      <c r="MM11" s="1605"/>
      <c r="MN11" s="1568"/>
      <c r="MO11" s="1568"/>
      <c r="MP11" s="1600"/>
      <c r="MQ11" s="1585"/>
      <c r="MR11" s="1567"/>
      <c r="MS11" s="1602"/>
      <c r="MT11" s="1603"/>
      <c r="MU11" s="1603"/>
      <c r="MV11" s="1603"/>
      <c r="MW11" s="1538"/>
      <c r="MX11" s="1565"/>
      <c r="MY11" s="1605"/>
      <c r="MZ11" s="1568"/>
      <c r="NA11" s="1568"/>
      <c r="NB11" s="1600"/>
      <c r="NC11" s="1585"/>
      <c r="ND11" s="1567"/>
      <c r="NE11" s="1602"/>
      <c r="NF11" s="1603"/>
      <c r="NG11" s="1603"/>
      <c r="NH11" s="1603"/>
      <c r="NI11" s="1538"/>
      <c r="NJ11" s="1565"/>
      <c r="NK11" s="1605"/>
      <c r="NL11" s="1568"/>
      <c r="NM11" s="1568"/>
      <c r="NN11" s="1600"/>
      <c r="NO11" s="1585"/>
      <c r="NP11" s="1567"/>
      <c r="NQ11" s="1602"/>
      <c r="NR11" s="1603"/>
      <c r="NS11" s="1603"/>
      <c r="NT11" s="1603"/>
      <c r="NU11" s="1538"/>
      <c r="NV11" s="1565"/>
      <c r="NW11" s="1605"/>
      <c r="NX11" s="1568"/>
      <c r="NY11" s="1568"/>
      <c r="NZ11" s="1600"/>
      <c r="OA11" s="1585"/>
      <c r="OB11" s="1567"/>
      <c r="OC11" s="1602"/>
      <c r="OD11" s="1603"/>
      <c r="OE11" s="1603"/>
      <c r="OF11" s="1603"/>
      <c r="OG11" s="1538"/>
      <c r="OH11" s="1565"/>
      <c r="OI11" s="1605"/>
      <c r="OJ11" s="1568"/>
      <c r="OK11" s="1568"/>
      <c r="OL11" s="1600"/>
      <c r="OM11" s="1585"/>
      <c r="ON11" s="1567"/>
      <c r="OO11" s="1602"/>
      <c r="OP11" s="1603"/>
      <c r="OQ11" s="1603"/>
      <c r="OR11" s="1603"/>
      <c r="OS11" s="1538"/>
      <c r="OT11" s="1565"/>
      <c r="OU11" s="1605"/>
      <c r="OV11" s="1568"/>
      <c r="OW11" s="1568"/>
      <c r="OX11" s="1600"/>
      <c r="OY11" s="1585"/>
      <c r="OZ11" s="1567"/>
      <c r="PA11" s="1602"/>
      <c r="PB11" s="1603"/>
      <c r="PC11" s="1603"/>
      <c r="PD11" s="1603"/>
      <c r="PE11" s="1538"/>
      <c r="PF11" s="1565"/>
      <c r="PG11" s="1605"/>
      <c r="PH11" s="1568"/>
      <c r="PI11" s="1568"/>
      <c r="PJ11" s="1600"/>
      <c r="PK11" s="1585"/>
      <c r="PL11" s="1567"/>
      <c r="PM11" s="1602"/>
      <c r="PN11" s="1603"/>
      <c r="PO11" s="1603"/>
      <c r="PP11" s="1603"/>
      <c r="PQ11" s="1538"/>
      <c r="PR11" s="1565"/>
      <c r="PS11" s="1605"/>
      <c r="PT11" s="1568"/>
      <c r="PU11" s="1568"/>
      <c r="PV11" s="1600"/>
      <c r="PW11" s="1585"/>
      <c r="PX11" s="1567"/>
      <c r="PY11" s="1602"/>
      <c r="PZ11" s="1603"/>
      <c r="QA11" s="1603"/>
      <c r="QB11" s="1603"/>
      <c r="QC11" s="1538"/>
      <c r="QD11" s="1565"/>
      <c r="QE11" s="1605"/>
      <c r="QF11" s="1568"/>
      <c r="QG11" s="1568"/>
      <c r="QH11" s="1600"/>
      <c r="QI11" s="1585"/>
      <c r="QJ11" s="1567"/>
      <c r="QK11" s="1602"/>
      <c r="QL11" s="1603"/>
      <c r="QM11" s="1603"/>
      <c r="QN11" s="1603"/>
      <c r="QO11" s="1538"/>
      <c r="QP11" s="1565"/>
      <c r="QQ11" s="1605"/>
      <c r="QR11" s="1568"/>
      <c r="QS11" s="1568"/>
      <c r="QT11" s="1600"/>
      <c r="QU11" s="1585"/>
      <c r="QV11" s="1567"/>
      <c r="QW11" s="1602"/>
      <c r="QX11" s="1603"/>
      <c r="QY11" s="1603"/>
      <c r="QZ11" s="1603"/>
      <c r="RA11" s="1538"/>
      <c r="RB11" s="1565"/>
      <c r="RC11" s="1605"/>
      <c r="RD11" s="1568"/>
      <c r="RE11" s="1568"/>
      <c r="RF11" s="1600"/>
      <c r="RG11" s="1585"/>
      <c r="RH11" s="1567"/>
      <c r="RI11" s="1602"/>
      <c r="RJ11" s="1603"/>
      <c r="RK11" s="1603"/>
      <c r="RL11" s="1603"/>
      <c r="RM11" s="1538"/>
      <c r="RN11" s="1565"/>
      <c r="RO11" s="1605"/>
      <c r="RP11" s="1568"/>
      <c r="RQ11" s="1568"/>
      <c r="RR11" s="1600"/>
      <c r="RS11" s="1585"/>
      <c r="RT11" s="1567"/>
      <c r="RU11" s="1602"/>
      <c r="RV11" s="1603"/>
      <c r="RW11" s="1603"/>
      <c r="RX11" s="1603"/>
      <c r="RY11" s="1538"/>
      <c r="RZ11" s="1565"/>
      <c r="SA11" s="1605"/>
      <c r="SB11" s="1568"/>
      <c r="SC11" s="1568"/>
      <c r="SD11" s="1600"/>
      <c r="SE11" s="1585"/>
      <c r="SF11" s="1567"/>
      <c r="SG11" s="1602"/>
      <c r="SH11" s="1603"/>
      <c r="SI11" s="1603"/>
      <c r="SJ11" s="1603"/>
      <c r="SK11" s="1538"/>
      <c r="SL11" s="1565"/>
      <c r="SM11" s="1605"/>
      <c r="SN11" s="1568"/>
      <c r="SO11" s="1568"/>
      <c r="SP11" s="1600"/>
      <c r="SQ11" s="1585"/>
      <c r="SR11" s="1567"/>
      <c r="SS11" s="1602"/>
      <c r="ST11" s="1603"/>
      <c r="SU11" s="1603"/>
      <c r="SV11" s="1603"/>
      <c r="SW11" s="1538"/>
      <c r="SX11" s="1565"/>
      <c r="SY11" s="1605"/>
      <c r="SZ11" s="1568"/>
      <c r="TA11" s="1568"/>
      <c r="TB11" s="1600"/>
      <c r="TC11" s="1585"/>
      <c r="TD11" s="1567"/>
      <c r="TE11" s="1602"/>
      <c r="TF11" s="1603"/>
      <c r="TG11" s="1603"/>
      <c r="TH11" s="1603"/>
      <c r="TI11" s="1538"/>
      <c r="TJ11" s="1565"/>
      <c r="TK11" s="1605"/>
      <c r="TL11" s="1568"/>
      <c r="TM11" s="1568"/>
      <c r="TN11" s="1600"/>
      <c r="TO11" s="1585"/>
      <c r="TP11" s="1567"/>
      <c r="TQ11" s="1602"/>
      <c r="TR11" s="1603"/>
      <c r="TS11" s="1603"/>
      <c r="TT11" s="1603"/>
      <c r="TU11" s="1538"/>
      <c r="TV11" s="1565"/>
      <c r="TW11" s="1605"/>
      <c r="TX11" s="1568"/>
      <c r="TY11" s="1568"/>
      <c r="TZ11" s="1600"/>
      <c r="UA11" s="1585"/>
      <c r="UB11" s="1567"/>
      <c r="UC11" s="1602"/>
      <c r="UD11" s="1603"/>
      <c r="UE11" s="1603"/>
      <c r="UF11" s="1603"/>
      <c r="UG11" s="1538"/>
      <c r="UH11" s="1565"/>
      <c r="UI11" s="1605"/>
      <c r="UJ11" s="1568"/>
      <c r="UK11" s="1568"/>
      <c r="UL11" s="1600"/>
      <c r="UM11" s="1585"/>
      <c r="UN11" s="1567"/>
      <c r="UO11" s="1602"/>
      <c r="UP11" s="1603"/>
      <c r="UQ11" s="1603"/>
      <c r="UR11" s="1603"/>
      <c r="US11" s="1538"/>
      <c r="UT11" s="1565"/>
      <c r="UU11" s="1605"/>
      <c r="UV11" s="1568"/>
      <c r="UW11" s="1568"/>
      <c r="UX11" s="1600"/>
      <c r="UY11" s="1585"/>
      <c r="UZ11" s="1567"/>
      <c r="VA11" s="1602"/>
      <c r="VB11" s="1603"/>
      <c r="VC11" s="1603"/>
      <c r="VD11" s="1603"/>
      <c r="VE11" s="1538"/>
      <c r="VF11" s="1565"/>
      <c r="VG11" s="1605"/>
      <c r="VH11" s="1568"/>
      <c r="VI11" s="1568"/>
      <c r="VJ11" s="1600"/>
      <c r="VK11" s="1585"/>
      <c r="VL11" s="1567"/>
      <c r="VM11" s="1602"/>
      <c r="VN11" s="1603"/>
      <c r="VO11" s="1603"/>
      <c r="VP11" s="1603"/>
      <c r="VQ11" s="1538"/>
      <c r="VR11" s="1565"/>
      <c r="VS11" s="1605"/>
      <c r="VT11" s="1568"/>
      <c r="VU11" s="1568"/>
      <c r="VV11" s="1600"/>
      <c r="VW11" s="1585"/>
      <c r="VX11" s="1567"/>
      <c r="VY11" s="1602"/>
      <c r="VZ11" s="1603"/>
      <c r="WA11" s="1603"/>
      <c r="WB11" s="1603"/>
      <c r="WC11" s="1538"/>
      <c r="WD11" s="1565"/>
      <c r="WE11" s="1605"/>
      <c r="WF11" s="1568"/>
      <c r="WG11" s="1568"/>
      <c r="WH11" s="1600"/>
      <c r="WI11" s="1585"/>
      <c r="WJ11" s="1567"/>
      <c r="WK11" s="1602"/>
      <c r="WL11" s="1603"/>
      <c r="WM11" s="1603"/>
      <c r="WN11" s="1603"/>
      <c r="WO11" s="1538"/>
      <c r="WP11" s="1565"/>
      <c r="WQ11" s="1605"/>
      <c r="WR11" s="1568"/>
      <c r="WS11" s="1568"/>
      <c r="WT11" s="1600"/>
      <c r="WU11" s="1585"/>
      <c r="WV11" s="1567"/>
      <c r="WW11" s="1602"/>
      <c r="WX11" s="1603"/>
      <c r="WY11" s="1603"/>
      <c r="WZ11" s="1603"/>
      <c r="XA11" s="1538"/>
      <c r="XB11" s="1565"/>
      <c r="XC11" s="1605"/>
      <c r="XD11" s="1568"/>
      <c r="XE11" s="1568"/>
      <c r="XF11" s="1600"/>
      <c r="XG11" s="1585"/>
      <c r="XH11" s="1567"/>
      <c r="XI11" s="1602"/>
      <c r="XJ11" s="1603"/>
      <c r="XK11" s="1603"/>
      <c r="XL11" s="1603"/>
      <c r="XM11" s="1538"/>
      <c r="XN11" s="1565"/>
      <c r="XO11" s="1605"/>
      <c r="XP11" s="1568"/>
      <c r="XQ11" s="1568"/>
      <c r="XR11" s="1600"/>
      <c r="XS11" s="1585"/>
      <c r="XT11" s="1567"/>
      <c r="XU11" s="1602"/>
      <c r="XV11" s="1603"/>
      <c r="XW11" s="1603"/>
      <c r="XX11" s="1603"/>
      <c r="XY11" s="1538"/>
      <c r="XZ11" s="1565"/>
      <c r="YA11" s="1605"/>
      <c r="YB11" s="1568"/>
      <c r="YC11" s="1568"/>
      <c r="YD11" s="1600"/>
      <c r="YE11" s="1585"/>
      <c r="YF11" s="1567"/>
      <c r="YG11" s="1602"/>
      <c r="YH11" s="1603"/>
      <c r="YI11" s="1603"/>
      <c r="YJ11" s="1603"/>
      <c r="YK11" s="1538"/>
      <c r="YL11" s="1565"/>
      <c r="YM11" s="1605"/>
      <c r="YN11" s="1568"/>
      <c r="YO11" s="1568"/>
      <c r="YP11" s="1600"/>
      <c r="YQ11" s="1585"/>
      <c r="YR11" s="1567"/>
      <c r="YS11" s="1602"/>
      <c r="YT11" s="1603"/>
      <c r="YU11" s="1603"/>
      <c r="YV11" s="1603"/>
      <c r="YW11" s="1538"/>
      <c r="YX11" s="1565"/>
      <c r="YY11" s="1605"/>
      <c r="YZ11" s="1568"/>
      <c r="ZA11" s="1568"/>
      <c r="ZB11" s="1600"/>
      <c r="ZC11" s="1585"/>
      <c r="ZD11" s="1567"/>
      <c r="ZE11" s="1602"/>
      <c r="ZF11" s="1603"/>
      <c r="ZG11" s="1603"/>
      <c r="ZH11" s="1603"/>
      <c r="ZI11" s="1538"/>
      <c r="ZJ11" s="1565"/>
      <c r="ZK11" s="1605"/>
      <c r="ZL11" s="1568"/>
      <c r="ZM11" s="1568"/>
      <c r="ZN11" s="1600"/>
      <c r="ZO11" s="1585"/>
      <c r="ZP11" s="1567"/>
      <c r="ZQ11" s="1602"/>
      <c r="ZR11" s="1603"/>
      <c r="ZS11" s="1603"/>
      <c r="ZT11" s="1603"/>
      <c r="ZU11" s="1538"/>
      <c r="ZV11" s="1565"/>
      <c r="ZW11" s="1605"/>
      <c r="ZX11" s="1568"/>
      <c r="ZY11" s="1568"/>
      <c r="ZZ11" s="1600"/>
      <c r="AAA11" s="1585"/>
      <c r="AAB11" s="1567"/>
      <c r="AAC11" s="1602"/>
      <c r="AAD11" s="1603"/>
      <c r="AAE11" s="1603"/>
      <c r="AAF11" s="1603"/>
      <c r="AAG11" s="1538"/>
      <c r="AAH11" s="1565"/>
      <c r="AAI11" s="1605"/>
      <c r="AAJ11" s="1568"/>
      <c r="AAK11" s="1568"/>
      <c r="AAL11" s="1600"/>
      <c r="AAM11" s="1585"/>
      <c r="AAN11" s="1567"/>
      <c r="AAO11" s="1602"/>
      <c r="AAP11" s="1603"/>
      <c r="AAQ11" s="1603"/>
      <c r="AAR11" s="1603"/>
      <c r="AAS11" s="1538"/>
      <c r="AAT11" s="1565"/>
      <c r="AAU11" s="1605"/>
      <c r="AAV11" s="1568"/>
      <c r="AAW11" s="1568"/>
      <c r="AAX11" s="1600"/>
      <c r="AAY11" s="1585"/>
      <c r="AAZ11" s="1567"/>
      <c r="ABA11" s="1602"/>
      <c r="ABB11" s="1603"/>
      <c r="ABC11" s="1603"/>
      <c r="ABD11" s="1603"/>
      <c r="ABE11" s="1538"/>
      <c r="ABF11" s="1565"/>
      <c r="ABG11" s="1605"/>
      <c r="ABH11" s="1568"/>
      <c r="ABI11" s="1568"/>
      <c r="ABJ11" s="1600"/>
      <c r="ABK11" s="1585"/>
      <c r="ABL11" s="1567"/>
      <c r="ABM11" s="1602"/>
      <c r="ABN11" s="1603"/>
      <c r="ABO11" s="1603"/>
      <c r="ABP11" s="1603"/>
      <c r="ABQ11" s="1538"/>
      <c r="ABR11" s="1565"/>
      <c r="ABS11" s="1605"/>
      <c r="ABT11" s="1568"/>
      <c r="ABU11" s="1568"/>
      <c r="ABV11" s="1600"/>
      <c r="ABW11" s="1585"/>
      <c r="ABX11" s="1567"/>
      <c r="ABY11" s="1602"/>
      <c r="ABZ11" s="1603"/>
      <c r="ACA11" s="1603"/>
      <c r="ACB11" s="1603"/>
      <c r="ACC11" s="1538"/>
      <c r="ACD11" s="1565"/>
      <c r="ACE11" s="1605"/>
      <c r="ACF11" s="1568"/>
      <c r="ACG11" s="1568"/>
      <c r="ACH11" s="1600"/>
      <c r="ACI11" s="1585"/>
      <c r="ACJ11" s="1567"/>
      <c r="ACK11" s="1602"/>
      <c r="ACL11" s="1603"/>
      <c r="ACM11" s="1603"/>
      <c r="ACN11" s="1603"/>
      <c r="ACO11" s="1538"/>
      <c r="ACP11" s="1565"/>
      <c r="ACQ11" s="1605"/>
      <c r="ACR11" s="1568"/>
      <c r="ACS11" s="1568"/>
      <c r="ACT11" s="1600"/>
      <c r="ACU11" s="1585"/>
      <c r="ACV11" s="1567"/>
      <c r="ACW11" s="1602"/>
      <c r="ACX11" s="1603"/>
      <c r="ACY11" s="1603"/>
      <c r="ACZ11" s="1603"/>
      <c r="ADA11" s="1538"/>
      <c r="ADB11" s="1565"/>
      <c r="ADC11" s="1605"/>
      <c r="ADD11" s="1568"/>
      <c r="ADE11" s="1568"/>
      <c r="ADF11" s="1600"/>
      <c r="ADG11" s="1585"/>
      <c r="ADH11" s="1567"/>
      <c r="ADI11" s="1602"/>
      <c r="ADJ11" s="1603"/>
      <c r="ADK11" s="1603"/>
      <c r="ADL11" s="1603"/>
      <c r="ADM11" s="1538"/>
      <c r="ADN11" s="1565"/>
      <c r="ADO11" s="1605"/>
      <c r="ADP11" s="1568"/>
      <c r="ADQ11" s="1568"/>
      <c r="ADR11" s="1600"/>
      <c r="ADS11" s="1585"/>
      <c r="ADT11" s="1567"/>
      <c r="ADU11" s="1602"/>
      <c r="ADV11" s="1603"/>
      <c r="ADW11" s="1603"/>
      <c r="ADX11" s="1603"/>
      <c r="ADY11" s="1538"/>
      <c r="ADZ11" s="1565"/>
      <c r="AEA11" s="1605"/>
      <c r="AEB11" s="1568"/>
      <c r="AEC11" s="1568"/>
      <c r="AED11" s="1600"/>
      <c r="AEE11" s="1585"/>
      <c r="AEF11" s="1567"/>
      <c r="AEG11" s="1602"/>
      <c r="AEH11" s="1603"/>
      <c r="AEI11" s="1603"/>
      <c r="AEJ11" s="1603"/>
      <c r="AEK11" s="1538"/>
      <c r="AEL11" s="1565"/>
      <c r="AEM11" s="1605"/>
      <c r="AEN11" s="1568"/>
      <c r="AEO11" s="1568"/>
      <c r="AEP11" s="1600"/>
      <c r="AEQ11" s="1585"/>
      <c r="AER11" s="1567"/>
      <c r="AES11" s="1602"/>
      <c r="AET11" s="1603"/>
      <c r="AEU11" s="1603"/>
      <c r="AEV11" s="1603"/>
      <c r="AEW11" s="1538"/>
      <c r="AEX11" s="1565"/>
      <c r="AEY11" s="1605"/>
      <c r="AEZ11" s="1568"/>
      <c r="AFA11" s="1568"/>
      <c r="AFB11" s="1600"/>
      <c r="AFC11" s="1585"/>
      <c r="AFD11" s="1567"/>
      <c r="AFE11" s="1602"/>
      <c r="AFF11" s="1603"/>
      <c r="AFG11" s="1603"/>
      <c r="AFH11" s="1603"/>
      <c r="AFI11" s="1538"/>
      <c r="AFJ11" s="1565"/>
      <c r="AFK11" s="1605"/>
      <c r="AFL11" s="1568"/>
      <c r="AFM11" s="1568"/>
      <c r="AFN11" s="1600"/>
      <c r="AFO11" s="1585"/>
      <c r="AFP11" s="1567"/>
      <c r="AFQ11" s="1602"/>
      <c r="AFR11" s="1603"/>
      <c r="AFS11" s="1603"/>
      <c r="AFT11" s="1603"/>
      <c r="AFU11" s="1538"/>
      <c r="AFV11" s="1565"/>
      <c r="AFW11" s="1605"/>
      <c r="AFX11" s="1568"/>
      <c r="AFY11" s="1568"/>
      <c r="AFZ11" s="1600"/>
      <c r="AGA11" s="1585"/>
      <c r="AGB11" s="1567"/>
      <c r="AGC11" s="1602"/>
      <c r="AGD11" s="1603"/>
      <c r="AGE11" s="1603"/>
      <c r="AGF11" s="1603"/>
      <c r="AGG11" s="1538"/>
      <c r="AGH11" s="1565"/>
      <c r="AGI11" s="1605"/>
      <c r="AGJ11" s="1568"/>
      <c r="AGK11" s="1568"/>
      <c r="AGL11" s="1600"/>
      <c r="AGM11" s="1585"/>
      <c r="AGN11" s="1567"/>
      <c r="AGO11" s="1602"/>
      <c r="AGP11" s="1603"/>
      <c r="AGQ11" s="1603"/>
      <c r="AGR11" s="1603"/>
      <c r="AGS11" s="1538"/>
      <c r="AGT11" s="1565"/>
      <c r="AGU11" s="1605"/>
      <c r="AGV11" s="1568"/>
      <c r="AGW11" s="1568"/>
      <c r="AGX11" s="1600"/>
      <c r="AGY11" s="1585"/>
      <c r="AGZ11" s="1567"/>
      <c r="AHA11" s="1602"/>
      <c r="AHB11" s="1603"/>
      <c r="AHC11" s="1603"/>
      <c r="AHD11" s="1603"/>
      <c r="AHE11" s="1538"/>
      <c r="AHF11" s="1565"/>
      <c r="AHG11" s="1605"/>
      <c r="AHH11" s="1568"/>
      <c r="AHI11" s="1568"/>
      <c r="AHJ11" s="1600"/>
      <c r="AHK11" s="1585"/>
      <c r="AHL11" s="1567"/>
      <c r="AHM11" s="1602"/>
      <c r="AHN11" s="1603"/>
      <c r="AHO11" s="1603"/>
      <c r="AHP11" s="1603"/>
      <c r="AHQ11" s="1538"/>
      <c r="AHR11" s="1565"/>
      <c r="AHS11" s="1605"/>
      <c r="AHT11" s="1568"/>
      <c r="AHU11" s="1568"/>
      <c r="AHV11" s="1600"/>
      <c r="AHW11" s="1585"/>
      <c r="AHX11" s="1567"/>
      <c r="AHY11" s="1602"/>
      <c r="AHZ11" s="1603"/>
      <c r="AIA11" s="1603"/>
      <c r="AIB11" s="1603"/>
      <c r="AIC11" s="1538"/>
      <c r="AID11" s="1565"/>
      <c r="AIE11" s="1605"/>
      <c r="AIF11" s="1568"/>
      <c r="AIG11" s="1568"/>
      <c r="AIH11" s="1600"/>
      <c r="AII11" s="1585"/>
      <c r="AIJ11" s="1567"/>
      <c r="AIK11" s="1602"/>
      <c r="AIL11" s="1603"/>
      <c r="AIM11" s="1603"/>
      <c r="AIN11" s="1603"/>
      <c r="AIO11" s="1538"/>
      <c r="AIP11" s="1565"/>
      <c r="AIQ11" s="1605"/>
      <c r="AIR11" s="1568"/>
      <c r="AIS11" s="1568"/>
      <c r="AIT11" s="1600"/>
      <c r="AIU11" s="1585"/>
      <c r="AIV11" s="1567"/>
      <c r="AIW11" s="1602"/>
      <c r="AIX11" s="1603"/>
      <c r="AIY11" s="1603"/>
      <c r="AIZ11" s="1603"/>
      <c r="AJA11" s="1538"/>
      <c r="AJB11" s="1565"/>
      <c r="AJC11" s="1605"/>
      <c r="AJD11" s="1568"/>
      <c r="AJE11" s="1568"/>
      <c r="AJF11" s="1600"/>
      <c r="AJG11" s="1585"/>
      <c r="AJH11" s="1567"/>
      <c r="AJI11" s="1602"/>
      <c r="AJJ11" s="1603"/>
      <c r="AJK11" s="1603"/>
      <c r="AJL11" s="1603"/>
      <c r="AJM11" s="1538"/>
      <c r="AJN11" s="1565"/>
      <c r="AJO11" s="1605"/>
      <c r="AJP11" s="1568"/>
      <c r="AJQ11" s="1568"/>
      <c r="AJR11" s="1600"/>
      <c r="AJS11" s="1585"/>
      <c r="AJT11" s="1567"/>
      <c r="AJU11" s="1602"/>
      <c r="AJV11" s="1603"/>
      <c r="AJW11" s="1603"/>
      <c r="AJX11" s="1603"/>
      <c r="AJY11" s="1538"/>
      <c r="AJZ11" s="1565"/>
      <c r="AKA11" s="1605"/>
      <c r="AKB11" s="1568"/>
      <c r="AKC11" s="1568"/>
      <c r="AKD11" s="1600"/>
      <c r="AKE11" s="1585"/>
      <c r="AKF11" s="1567"/>
      <c r="AKG11" s="1602"/>
      <c r="AKH11" s="1603"/>
      <c r="AKI11" s="1603"/>
      <c r="AKJ11" s="1603"/>
      <c r="AKK11" s="1538"/>
      <c r="AKL11" s="1565"/>
      <c r="AKM11" s="1605"/>
      <c r="AKN11" s="1568"/>
      <c r="AKO11" s="1568"/>
      <c r="AKP11" s="1600"/>
      <c r="AKQ11" s="1585"/>
      <c r="AKR11" s="1567"/>
      <c r="AKS11" s="1602"/>
      <c r="AKT11" s="1603"/>
      <c r="AKU11" s="1603"/>
      <c r="AKV11" s="1603"/>
      <c r="AKW11" s="1538"/>
      <c r="AKX11" s="1565"/>
      <c r="AKY11" s="1605"/>
      <c r="AKZ11" s="1568"/>
      <c r="ALA11" s="1568"/>
      <c r="ALB11" s="1600"/>
      <c r="ALC11" s="1585"/>
      <c r="ALD11" s="1567"/>
      <c r="ALE11" s="1602"/>
      <c r="ALF11" s="1603"/>
      <c r="ALG11" s="1603"/>
      <c r="ALH11" s="1603"/>
      <c r="ALI11" s="1538"/>
      <c r="ALJ11" s="1565"/>
      <c r="ALK11" s="1605"/>
      <c r="ALL11" s="1568"/>
      <c r="ALM11" s="1568"/>
      <c r="ALN11" s="1600"/>
      <c r="ALO11" s="1585"/>
      <c r="ALP11" s="1567"/>
      <c r="ALQ11" s="1602"/>
      <c r="ALR11" s="1603"/>
      <c r="ALS11" s="1603"/>
      <c r="ALT11" s="1603"/>
      <c r="ALU11" s="1538"/>
      <c r="ALV11" s="1565"/>
      <c r="ALW11" s="1605"/>
      <c r="ALX11" s="1568"/>
      <c r="ALY11" s="1568"/>
      <c r="ALZ11" s="1600"/>
      <c r="AMA11" s="1585"/>
      <c r="AMB11" s="1567"/>
      <c r="AMC11" s="1602"/>
      <c r="AMD11" s="1603"/>
      <c r="AME11" s="1603"/>
      <c r="AMF11" s="1603"/>
      <c r="AMG11" s="1538"/>
      <c r="AMH11" s="1565"/>
      <c r="AMI11" s="1605"/>
      <c r="AMJ11" s="1568"/>
    </row>
    <row r="12" spans="1:1024" ht="16.899999999999999" customHeight="1">
      <c r="A12" s="1500"/>
      <c r="B12" s="1547"/>
      <c r="C12" s="1548"/>
      <c r="D12" s="1549"/>
      <c r="E12" s="1549" t="s">
        <v>5608</v>
      </c>
      <c r="F12" s="1548"/>
      <c r="G12" s="1550"/>
      <c r="H12" s="1567"/>
      <c r="I12" s="1551"/>
      <c r="J12" s="1552"/>
      <c r="K12" s="1552"/>
      <c r="L12" s="1552"/>
      <c r="M12" s="1538"/>
      <c r="N12" s="1565"/>
      <c r="O12" s="1600"/>
      <c r="P12" s="1568"/>
      <c r="Q12" s="1568"/>
      <c r="R12" s="1600"/>
      <c r="S12" s="1585"/>
      <c r="T12" s="1567"/>
      <c r="U12" s="1602"/>
      <c r="V12" s="1603"/>
      <c r="W12" s="1603"/>
      <c r="X12" s="1603"/>
      <c r="Z12" s="1565"/>
      <c r="AA12" s="1600"/>
      <c r="AB12" s="1568"/>
      <c r="AC12" s="1568"/>
      <c r="AD12" s="1600"/>
      <c r="AE12" s="1585"/>
      <c r="AF12" s="1567"/>
      <c r="AG12" s="1602"/>
      <c r="AH12" s="1603"/>
      <c r="AI12" s="1603"/>
      <c r="AJ12" s="1603"/>
      <c r="AL12" s="1565"/>
      <c r="AM12" s="1600"/>
      <c r="AN12" s="1568"/>
      <c r="AO12" s="1568"/>
      <c r="AP12" s="1600"/>
      <c r="AQ12" s="1585"/>
      <c r="AR12" s="1567"/>
      <c r="AS12" s="1602"/>
      <c r="AT12" s="1603"/>
      <c r="AU12" s="1603"/>
      <c r="AV12" s="1603"/>
      <c r="AX12" s="1565"/>
      <c r="AY12" s="1600"/>
      <c r="AZ12" s="1568"/>
      <c r="BA12" s="1568"/>
      <c r="BB12" s="1600"/>
      <c r="BC12" s="1585"/>
      <c r="BD12" s="1567"/>
      <c r="BE12" s="1602"/>
      <c r="BF12" s="1603"/>
      <c r="BG12" s="1603"/>
      <c r="BH12" s="1603"/>
      <c r="BJ12" s="1565"/>
      <c r="BK12" s="1600"/>
      <c r="BL12" s="1568"/>
      <c r="BM12" s="1568"/>
      <c r="BN12" s="1600"/>
      <c r="BO12" s="1585"/>
      <c r="BP12" s="1567"/>
      <c r="BQ12" s="1602"/>
      <c r="BR12" s="1603"/>
      <c r="BS12" s="1603"/>
      <c r="BT12" s="1603"/>
      <c r="BU12" s="1538"/>
      <c r="BV12" s="1565"/>
      <c r="BW12" s="1600"/>
      <c r="BX12" s="1568"/>
      <c r="BY12" s="1568"/>
      <c r="BZ12" s="1600"/>
      <c r="CA12" s="1585"/>
      <c r="CB12" s="1567"/>
      <c r="CC12" s="1602"/>
      <c r="CD12" s="1603"/>
      <c r="CE12" s="1603"/>
      <c r="CF12" s="1603"/>
      <c r="CG12" s="1538"/>
      <c r="CH12" s="1565"/>
      <c r="CI12" s="1600"/>
      <c r="CJ12" s="1568"/>
      <c r="CK12" s="1568"/>
      <c r="CL12" s="1600"/>
      <c r="CM12" s="1585"/>
      <c r="CN12" s="1567"/>
      <c r="CO12" s="1602"/>
      <c r="CP12" s="1603"/>
      <c r="CQ12" s="1603"/>
      <c r="CR12" s="1603"/>
      <c r="CS12" s="1538"/>
      <c r="CT12" s="1565"/>
      <c r="CU12" s="1600"/>
      <c r="CV12" s="1568"/>
      <c r="CW12" s="1568"/>
      <c r="CX12" s="1600"/>
      <c r="CY12" s="1585"/>
      <c r="CZ12" s="1567"/>
      <c r="DA12" s="1602"/>
      <c r="DB12" s="1603"/>
      <c r="DC12" s="1603"/>
      <c r="DD12" s="1603"/>
      <c r="DE12" s="1538"/>
      <c r="DF12" s="1565"/>
      <c r="DG12" s="1600"/>
      <c r="DH12" s="1568"/>
      <c r="DI12" s="1568"/>
      <c r="DJ12" s="1600"/>
      <c r="DK12" s="1585"/>
      <c r="DL12" s="1567"/>
      <c r="DM12" s="1602"/>
      <c r="DN12" s="1603"/>
      <c r="DO12" s="1603"/>
      <c r="DP12" s="1603"/>
      <c r="DQ12" s="1538"/>
      <c r="DR12" s="1565"/>
      <c r="DS12" s="1600"/>
      <c r="DT12" s="1568"/>
      <c r="DU12" s="1568"/>
      <c r="DV12" s="1600"/>
      <c r="DW12" s="1585"/>
      <c r="DX12" s="1567"/>
      <c r="DY12" s="1602"/>
      <c r="DZ12" s="1603"/>
      <c r="EA12" s="1603"/>
      <c r="EB12" s="1603"/>
      <c r="EC12" s="1538"/>
      <c r="ED12" s="1565"/>
      <c r="EE12" s="1600"/>
      <c r="EF12" s="1568"/>
      <c r="EG12" s="1568"/>
      <c r="EH12" s="1600"/>
      <c r="EI12" s="1585"/>
      <c r="EJ12" s="1567"/>
      <c r="EK12" s="1602"/>
      <c r="EL12" s="1603"/>
      <c r="EM12" s="1603"/>
      <c r="EN12" s="1603"/>
      <c r="EO12" s="1538"/>
      <c r="EP12" s="1565"/>
      <c r="EQ12" s="1600"/>
      <c r="ER12" s="1568"/>
      <c r="ES12" s="1568"/>
      <c r="ET12" s="1600"/>
      <c r="EU12" s="1585"/>
      <c r="EV12" s="1567"/>
      <c r="EW12" s="1602"/>
      <c r="EX12" s="1603"/>
      <c r="EY12" s="1603"/>
      <c r="EZ12" s="1603"/>
      <c r="FA12" s="1538"/>
      <c r="FB12" s="1565"/>
      <c r="FC12" s="1600"/>
      <c r="FD12" s="1568"/>
      <c r="FE12" s="1568"/>
      <c r="FF12" s="1600"/>
      <c r="FG12" s="1585"/>
      <c r="FH12" s="1567"/>
      <c r="FI12" s="1602"/>
      <c r="FJ12" s="1603"/>
      <c r="FK12" s="1603"/>
      <c r="FL12" s="1603"/>
      <c r="FM12" s="1538"/>
      <c r="FN12" s="1565"/>
      <c r="FO12" s="1600"/>
      <c r="FP12" s="1568"/>
      <c r="FQ12" s="1568"/>
      <c r="FR12" s="1600"/>
      <c r="FS12" s="1585"/>
      <c r="FT12" s="1567"/>
      <c r="FU12" s="1602"/>
      <c r="FV12" s="1603"/>
      <c r="FW12" s="1603"/>
      <c r="FX12" s="1603"/>
      <c r="FY12" s="1538"/>
      <c r="FZ12" s="1565"/>
      <c r="GA12" s="1600"/>
      <c r="GB12" s="1568"/>
      <c r="GC12" s="1568"/>
      <c r="GD12" s="1600"/>
      <c r="GE12" s="1585"/>
      <c r="GF12" s="1567"/>
      <c r="GG12" s="1602"/>
      <c r="GH12" s="1603"/>
      <c r="GI12" s="1603"/>
      <c r="GJ12" s="1603"/>
      <c r="GK12" s="1538"/>
      <c r="GL12" s="1565"/>
      <c r="GM12" s="1600"/>
      <c r="GN12" s="1568"/>
      <c r="GO12" s="1568"/>
      <c r="GP12" s="1600"/>
      <c r="GQ12" s="1585"/>
      <c r="GR12" s="1567"/>
      <c r="GS12" s="1602"/>
      <c r="GT12" s="1603"/>
      <c r="GU12" s="1603"/>
      <c r="GV12" s="1603"/>
      <c r="GW12" s="1538"/>
      <c r="GX12" s="1565"/>
      <c r="GY12" s="1600"/>
      <c r="GZ12" s="1568"/>
      <c r="HA12" s="1568"/>
      <c r="HB12" s="1600"/>
      <c r="HC12" s="1585"/>
      <c r="HD12" s="1567"/>
      <c r="HE12" s="1602"/>
      <c r="HF12" s="1603"/>
      <c r="HG12" s="1603"/>
      <c r="HH12" s="1603"/>
      <c r="HI12" s="1538"/>
      <c r="HJ12" s="1565"/>
      <c r="HK12" s="1600"/>
      <c r="HL12" s="1568"/>
      <c r="HM12" s="1568"/>
      <c r="HN12" s="1600"/>
      <c r="HO12" s="1585"/>
      <c r="HP12" s="1567"/>
      <c r="HQ12" s="1602"/>
      <c r="HR12" s="1603"/>
      <c r="HS12" s="1603"/>
      <c r="HT12" s="1603"/>
      <c r="HU12" s="1538"/>
      <c r="HV12" s="1565"/>
      <c r="HW12" s="1600"/>
      <c r="HX12" s="1568"/>
      <c r="HY12" s="1568"/>
      <c r="HZ12" s="1600"/>
      <c r="IA12" s="1585"/>
      <c r="IB12" s="1567"/>
      <c r="IC12" s="1602"/>
      <c r="ID12" s="1603"/>
      <c r="IE12" s="1603"/>
      <c r="IF12" s="1603"/>
      <c r="IG12" s="1538"/>
      <c r="IH12" s="1565"/>
      <c r="II12" s="1600"/>
      <c r="IJ12" s="1568"/>
      <c r="IK12" s="1568"/>
      <c r="IL12" s="1600"/>
      <c r="IM12" s="1585"/>
      <c r="IN12" s="1567"/>
      <c r="IO12" s="1602"/>
      <c r="IP12" s="1603"/>
      <c r="IQ12" s="1603"/>
      <c r="IR12" s="1603"/>
      <c r="IS12" s="1538"/>
      <c r="IT12" s="1565"/>
      <c r="IU12" s="1600"/>
      <c r="IV12" s="1568"/>
      <c r="IW12" s="1568"/>
      <c r="IX12" s="1600"/>
      <c r="IY12" s="1585"/>
      <c r="IZ12" s="1567"/>
      <c r="JA12" s="1602"/>
      <c r="JB12" s="1603"/>
      <c r="JC12" s="1603"/>
      <c r="JD12" s="1603"/>
      <c r="JE12" s="1538"/>
      <c r="JF12" s="1565"/>
      <c r="JG12" s="1600"/>
      <c r="JH12" s="1568"/>
      <c r="JI12" s="1568"/>
      <c r="JJ12" s="1600"/>
      <c r="JK12" s="1585"/>
      <c r="JL12" s="1567"/>
      <c r="JM12" s="1602"/>
      <c r="JN12" s="1603"/>
      <c r="JO12" s="1603"/>
      <c r="JP12" s="1603"/>
      <c r="JQ12" s="1538"/>
      <c r="JR12" s="1565"/>
      <c r="JS12" s="1600"/>
      <c r="JT12" s="1568"/>
      <c r="JU12" s="1568"/>
      <c r="JV12" s="1600"/>
      <c r="JW12" s="1585"/>
      <c r="JX12" s="1567"/>
      <c r="JY12" s="1602"/>
      <c r="JZ12" s="1603"/>
      <c r="KA12" s="1603"/>
      <c r="KB12" s="1603"/>
      <c r="KC12" s="1538"/>
      <c r="KD12" s="1565"/>
      <c r="KE12" s="1600"/>
      <c r="KF12" s="1568"/>
      <c r="KG12" s="1568"/>
      <c r="KH12" s="1600"/>
      <c r="KI12" s="1585"/>
      <c r="KJ12" s="1567"/>
      <c r="KK12" s="1602"/>
      <c r="KL12" s="1603"/>
      <c r="KM12" s="1603"/>
      <c r="KN12" s="1603"/>
      <c r="KO12" s="1538"/>
      <c r="KP12" s="1565"/>
      <c r="KQ12" s="1600"/>
      <c r="KR12" s="1568"/>
      <c r="KS12" s="1568"/>
      <c r="KT12" s="1600"/>
      <c r="KU12" s="1585"/>
      <c r="KV12" s="1567"/>
      <c r="KW12" s="1602"/>
      <c r="KX12" s="1603"/>
      <c r="KY12" s="1603"/>
      <c r="KZ12" s="1603"/>
      <c r="LA12" s="1538"/>
      <c r="LB12" s="1565"/>
      <c r="LC12" s="1600"/>
      <c r="LD12" s="1568"/>
      <c r="LE12" s="1568"/>
      <c r="LF12" s="1600"/>
      <c r="LG12" s="1585"/>
      <c r="LH12" s="1567"/>
      <c r="LI12" s="1602"/>
      <c r="LJ12" s="1603"/>
      <c r="LK12" s="1603"/>
      <c r="LL12" s="1603"/>
      <c r="LM12" s="1538"/>
      <c r="LN12" s="1565"/>
      <c r="LO12" s="1600"/>
      <c r="LP12" s="1568"/>
      <c r="LQ12" s="1568"/>
      <c r="LR12" s="1600"/>
      <c r="LS12" s="1585"/>
      <c r="LT12" s="1567"/>
      <c r="LU12" s="1602"/>
      <c r="LV12" s="1603"/>
      <c r="LW12" s="1603"/>
      <c r="LX12" s="1603"/>
      <c r="LY12" s="1538"/>
      <c r="LZ12" s="1565"/>
      <c r="MA12" s="1600"/>
      <c r="MB12" s="1568"/>
      <c r="MC12" s="1568"/>
      <c r="MD12" s="1600"/>
      <c r="ME12" s="1585"/>
      <c r="MF12" s="1567"/>
      <c r="MG12" s="1602"/>
      <c r="MH12" s="1603"/>
      <c r="MI12" s="1603"/>
      <c r="MJ12" s="1603"/>
      <c r="MK12" s="1538"/>
      <c r="ML12" s="1565"/>
      <c r="MM12" s="1600"/>
      <c r="MN12" s="1568"/>
      <c r="MO12" s="1568"/>
      <c r="MP12" s="1600"/>
      <c r="MQ12" s="1585"/>
      <c r="MR12" s="1567"/>
      <c r="MS12" s="1602"/>
      <c r="MT12" s="1603"/>
      <c r="MU12" s="1603"/>
      <c r="MV12" s="1603"/>
      <c r="MW12" s="1538"/>
      <c r="MX12" s="1565"/>
      <c r="MY12" s="1600"/>
      <c r="MZ12" s="1568"/>
      <c r="NA12" s="1568"/>
      <c r="NB12" s="1600"/>
      <c r="NC12" s="1585"/>
      <c r="ND12" s="1567"/>
      <c r="NE12" s="1602"/>
      <c r="NF12" s="1603"/>
      <c r="NG12" s="1603"/>
      <c r="NH12" s="1603"/>
      <c r="NI12" s="1538"/>
      <c r="NJ12" s="1565"/>
      <c r="NK12" s="1600"/>
      <c r="NL12" s="1568"/>
      <c r="NM12" s="1568"/>
      <c r="NN12" s="1600"/>
      <c r="NO12" s="1585"/>
      <c r="NP12" s="1567"/>
      <c r="NQ12" s="1602"/>
      <c r="NR12" s="1603"/>
      <c r="NS12" s="1603"/>
      <c r="NT12" s="1603"/>
      <c r="NU12" s="1538"/>
      <c r="NV12" s="1565"/>
      <c r="NW12" s="1600"/>
      <c r="NX12" s="1568"/>
      <c r="NY12" s="1568"/>
      <c r="NZ12" s="1600"/>
      <c r="OA12" s="1585"/>
      <c r="OB12" s="1567"/>
      <c r="OC12" s="1602"/>
      <c r="OD12" s="1603"/>
      <c r="OE12" s="1603"/>
      <c r="OF12" s="1603"/>
      <c r="OG12" s="1538"/>
      <c r="OH12" s="1565"/>
      <c r="OI12" s="1600"/>
      <c r="OJ12" s="1568"/>
      <c r="OK12" s="1568"/>
      <c r="OL12" s="1600"/>
      <c r="OM12" s="1585"/>
      <c r="ON12" s="1567"/>
      <c r="OO12" s="1602"/>
      <c r="OP12" s="1603"/>
      <c r="OQ12" s="1603"/>
      <c r="OR12" s="1603"/>
      <c r="OS12" s="1538"/>
      <c r="OT12" s="1565"/>
      <c r="OU12" s="1600"/>
      <c r="OV12" s="1568"/>
      <c r="OW12" s="1568"/>
      <c r="OX12" s="1600"/>
      <c r="OY12" s="1585"/>
      <c r="OZ12" s="1567"/>
      <c r="PA12" s="1602"/>
      <c r="PB12" s="1603"/>
      <c r="PC12" s="1603"/>
      <c r="PD12" s="1603"/>
      <c r="PE12" s="1538"/>
      <c r="PF12" s="1565"/>
      <c r="PG12" s="1600"/>
      <c r="PH12" s="1568"/>
      <c r="PI12" s="1568"/>
      <c r="PJ12" s="1600"/>
      <c r="PK12" s="1585"/>
      <c r="PL12" s="1567"/>
      <c r="PM12" s="1602"/>
      <c r="PN12" s="1603"/>
      <c r="PO12" s="1603"/>
      <c r="PP12" s="1603"/>
      <c r="PQ12" s="1538"/>
      <c r="PR12" s="1565"/>
      <c r="PS12" s="1600"/>
      <c r="PT12" s="1568"/>
      <c r="PU12" s="1568"/>
      <c r="PV12" s="1600"/>
      <c r="PW12" s="1585"/>
      <c r="PX12" s="1567"/>
      <c r="PY12" s="1602"/>
      <c r="PZ12" s="1603"/>
      <c r="QA12" s="1603"/>
      <c r="QB12" s="1603"/>
      <c r="QC12" s="1538"/>
      <c r="QD12" s="1565"/>
      <c r="QE12" s="1600"/>
      <c r="QF12" s="1568"/>
      <c r="QG12" s="1568"/>
      <c r="QH12" s="1600"/>
      <c r="QI12" s="1585"/>
      <c r="QJ12" s="1567"/>
      <c r="QK12" s="1602"/>
      <c r="QL12" s="1603"/>
      <c r="QM12" s="1603"/>
      <c r="QN12" s="1603"/>
      <c r="QO12" s="1538"/>
      <c r="QP12" s="1565"/>
      <c r="QQ12" s="1600"/>
      <c r="QR12" s="1568"/>
      <c r="QS12" s="1568"/>
      <c r="QT12" s="1600"/>
      <c r="QU12" s="1585"/>
      <c r="QV12" s="1567"/>
      <c r="QW12" s="1602"/>
      <c r="QX12" s="1603"/>
      <c r="QY12" s="1603"/>
      <c r="QZ12" s="1603"/>
      <c r="RA12" s="1538"/>
      <c r="RB12" s="1565"/>
      <c r="RC12" s="1600"/>
      <c r="RD12" s="1568"/>
      <c r="RE12" s="1568"/>
      <c r="RF12" s="1600"/>
      <c r="RG12" s="1585"/>
      <c r="RH12" s="1567"/>
      <c r="RI12" s="1602"/>
      <c r="RJ12" s="1603"/>
      <c r="RK12" s="1603"/>
      <c r="RL12" s="1603"/>
      <c r="RM12" s="1538"/>
      <c r="RN12" s="1565"/>
      <c r="RO12" s="1600"/>
      <c r="RP12" s="1568"/>
      <c r="RQ12" s="1568"/>
      <c r="RR12" s="1600"/>
      <c r="RS12" s="1585"/>
      <c r="RT12" s="1567"/>
      <c r="RU12" s="1602"/>
      <c r="RV12" s="1603"/>
      <c r="RW12" s="1603"/>
      <c r="RX12" s="1603"/>
      <c r="RY12" s="1538"/>
      <c r="RZ12" s="1565"/>
      <c r="SA12" s="1600"/>
      <c r="SB12" s="1568"/>
      <c r="SC12" s="1568"/>
      <c r="SD12" s="1600"/>
      <c r="SE12" s="1585"/>
      <c r="SF12" s="1567"/>
      <c r="SG12" s="1602"/>
      <c r="SH12" s="1603"/>
      <c r="SI12" s="1603"/>
      <c r="SJ12" s="1603"/>
      <c r="SK12" s="1538"/>
      <c r="SL12" s="1565"/>
      <c r="SM12" s="1600"/>
      <c r="SN12" s="1568"/>
      <c r="SO12" s="1568"/>
      <c r="SP12" s="1600"/>
      <c r="SQ12" s="1585"/>
      <c r="SR12" s="1567"/>
      <c r="SS12" s="1602"/>
      <c r="ST12" s="1603"/>
      <c r="SU12" s="1603"/>
      <c r="SV12" s="1603"/>
      <c r="SW12" s="1538"/>
      <c r="SX12" s="1565"/>
      <c r="SY12" s="1600"/>
      <c r="SZ12" s="1568"/>
      <c r="TA12" s="1568"/>
      <c r="TB12" s="1600"/>
      <c r="TC12" s="1585"/>
      <c r="TD12" s="1567"/>
      <c r="TE12" s="1602"/>
      <c r="TF12" s="1603"/>
      <c r="TG12" s="1603"/>
      <c r="TH12" s="1603"/>
      <c r="TI12" s="1538"/>
      <c r="TJ12" s="1565"/>
      <c r="TK12" s="1600"/>
      <c r="TL12" s="1568"/>
      <c r="TM12" s="1568"/>
      <c r="TN12" s="1600"/>
      <c r="TO12" s="1585"/>
      <c r="TP12" s="1567"/>
      <c r="TQ12" s="1602"/>
      <c r="TR12" s="1603"/>
      <c r="TS12" s="1603"/>
      <c r="TT12" s="1603"/>
      <c r="TU12" s="1538"/>
      <c r="TV12" s="1565"/>
      <c r="TW12" s="1600"/>
      <c r="TX12" s="1568"/>
      <c r="TY12" s="1568"/>
      <c r="TZ12" s="1600"/>
      <c r="UA12" s="1585"/>
      <c r="UB12" s="1567"/>
      <c r="UC12" s="1602"/>
      <c r="UD12" s="1603"/>
      <c r="UE12" s="1603"/>
      <c r="UF12" s="1603"/>
      <c r="UG12" s="1538"/>
      <c r="UH12" s="1565"/>
      <c r="UI12" s="1600"/>
      <c r="UJ12" s="1568"/>
      <c r="UK12" s="1568"/>
      <c r="UL12" s="1600"/>
      <c r="UM12" s="1585"/>
      <c r="UN12" s="1567"/>
      <c r="UO12" s="1602"/>
      <c r="UP12" s="1603"/>
      <c r="UQ12" s="1603"/>
      <c r="UR12" s="1603"/>
      <c r="US12" s="1538"/>
      <c r="UT12" s="1565"/>
      <c r="UU12" s="1600"/>
      <c r="UV12" s="1568"/>
      <c r="UW12" s="1568"/>
      <c r="UX12" s="1600"/>
      <c r="UY12" s="1585"/>
      <c r="UZ12" s="1567"/>
      <c r="VA12" s="1602"/>
      <c r="VB12" s="1603"/>
      <c r="VC12" s="1603"/>
      <c r="VD12" s="1603"/>
      <c r="VE12" s="1538"/>
      <c r="VF12" s="1565"/>
      <c r="VG12" s="1600"/>
      <c r="VH12" s="1568"/>
      <c r="VI12" s="1568"/>
      <c r="VJ12" s="1600"/>
      <c r="VK12" s="1585"/>
      <c r="VL12" s="1567"/>
      <c r="VM12" s="1602"/>
      <c r="VN12" s="1603"/>
      <c r="VO12" s="1603"/>
      <c r="VP12" s="1603"/>
      <c r="VQ12" s="1538"/>
      <c r="VR12" s="1565"/>
      <c r="VS12" s="1600"/>
      <c r="VT12" s="1568"/>
      <c r="VU12" s="1568"/>
      <c r="VV12" s="1600"/>
      <c r="VW12" s="1585"/>
      <c r="VX12" s="1567"/>
      <c r="VY12" s="1602"/>
      <c r="VZ12" s="1603"/>
      <c r="WA12" s="1603"/>
      <c r="WB12" s="1603"/>
      <c r="WC12" s="1538"/>
      <c r="WD12" s="1565"/>
      <c r="WE12" s="1600"/>
      <c r="WF12" s="1568"/>
      <c r="WG12" s="1568"/>
      <c r="WH12" s="1600"/>
      <c r="WI12" s="1585"/>
      <c r="WJ12" s="1567"/>
      <c r="WK12" s="1602"/>
      <c r="WL12" s="1603"/>
      <c r="WM12" s="1603"/>
      <c r="WN12" s="1603"/>
      <c r="WO12" s="1538"/>
      <c r="WP12" s="1565"/>
      <c r="WQ12" s="1600"/>
      <c r="WR12" s="1568"/>
      <c r="WS12" s="1568"/>
      <c r="WT12" s="1600"/>
      <c r="WU12" s="1585"/>
      <c r="WV12" s="1567"/>
      <c r="WW12" s="1602"/>
      <c r="WX12" s="1603"/>
      <c r="WY12" s="1603"/>
      <c r="WZ12" s="1603"/>
      <c r="XA12" s="1538"/>
      <c r="XB12" s="1565"/>
      <c r="XC12" s="1600"/>
      <c r="XD12" s="1568"/>
      <c r="XE12" s="1568"/>
      <c r="XF12" s="1600"/>
      <c r="XG12" s="1585"/>
      <c r="XH12" s="1567"/>
      <c r="XI12" s="1602"/>
      <c r="XJ12" s="1603"/>
      <c r="XK12" s="1603"/>
      <c r="XL12" s="1603"/>
      <c r="XM12" s="1538"/>
      <c r="XN12" s="1565"/>
      <c r="XO12" s="1600"/>
      <c r="XP12" s="1568"/>
      <c r="XQ12" s="1568"/>
      <c r="XR12" s="1600"/>
      <c r="XS12" s="1585"/>
      <c r="XT12" s="1567"/>
      <c r="XU12" s="1602"/>
      <c r="XV12" s="1603"/>
      <c r="XW12" s="1603"/>
      <c r="XX12" s="1603"/>
      <c r="XY12" s="1538"/>
      <c r="XZ12" s="1565"/>
      <c r="YA12" s="1600"/>
      <c r="YB12" s="1568"/>
      <c r="YC12" s="1568"/>
      <c r="YD12" s="1600"/>
      <c r="YE12" s="1585"/>
      <c r="YF12" s="1567"/>
      <c r="YG12" s="1602"/>
      <c r="YH12" s="1603"/>
      <c r="YI12" s="1603"/>
      <c r="YJ12" s="1603"/>
      <c r="YK12" s="1538"/>
      <c r="YL12" s="1565"/>
      <c r="YM12" s="1600"/>
      <c r="YN12" s="1568"/>
      <c r="YO12" s="1568"/>
      <c r="YP12" s="1600"/>
      <c r="YQ12" s="1585"/>
      <c r="YR12" s="1567"/>
      <c r="YS12" s="1602"/>
      <c r="YT12" s="1603"/>
      <c r="YU12" s="1603"/>
      <c r="YV12" s="1603"/>
      <c r="YW12" s="1538"/>
      <c r="YX12" s="1565"/>
      <c r="YY12" s="1600"/>
      <c r="YZ12" s="1568"/>
      <c r="ZA12" s="1568"/>
      <c r="ZB12" s="1600"/>
      <c r="ZC12" s="1585"/>
      <c r="ZD12" s="1567"/>
      <c r="ZE12" s="1602"/>
      <c r="ZF12" s="1603"/>
      <c r="ZG12" s="1603"/>
      <c r="ZH12" s="1603"/>
      <c r="ZI12" s="1538"/>
      <c r="ZJ12" s="1565"/>
      <c r="ZK12" s="1600"/>
      <c r="ZL12" s="1568"/>
      <c r="ZM12" s="1568"/>
      <c r="ZN12" s="1600"/>
      <c r="ZO12" s="1585"/>
      <c r="ZP12" s="1567"/>
      <c r="ZQ12" s="1602"/>
      <c r="ZR12" s="1603"/>
      <c r="ZS12" s="1603"/>
      <c r="ZT12" s="1603"/>
      <c r="ZU12" s="1538"/>
      <c r="ZV12" s="1565"/>
      <c r="ZW12" s="1600"/>
      <c r="ZX12" s="1568"/>
      <c r="ZY12" s="1568"/>
      <c r="ZZ12" s="1600"/>
      <c r="AAA12" s="1585"/>
      <c r="AAB12" s="1567"/>
      <c r="AAC12" s="1602"/>
      <c r="AAD12" s="1603"/>
      <c r="AAE12" s="1603"/>
      <c r="AAF12" s="1603"/>
      <c r="AAG12" s="1538"/>
      <c r="AAH12" s="1565"/>
      <c r="AAI12" s="1600"/>
      <c r="AAJ12" s="1568"/>
      <c r="AAK12" s="1568"/>
      <c r="AAL12" s="1600"/>
      <c r="AAM12" s="1585"/>
      <c r="AAN12" s="1567"/>
      <c r="AAO12" s="1602"/>
      <c r="AAP12" s="1603"/>
      <c r="AAQ12" s="1603"/>
      <c r="AAR12" s="1603"/>
      <c r="AAS12" s="1538"/>
      <c r="AAT12" s="1565"/>
      <c r="AAU12" s="1600"/>
      <c r="AAV12" s="1568"/>
      <c r="AAW12" s="1568"/>
      <c r="AAX12" s="1600"/>
      <c r="AAY12" s="1585"/>
      <c r="AAZ12" s="1567"/>
      <c r="ABA12" s="1602"/>
      <c r="ABB12" s="1603"/>
      <c r="ABC12" s="1603"/>
      <c r="ABD12" s="1603"/>
      <c r="ABE12" s="1538"/>
      <c r="ABF12" s="1565"/>
      <c r="ABG12" s="1600"/>
      <c r="ABH12" s="1568"/>
      <c r="ABI12" s="1568"/>
      <c r="ABJ12" s="1600"/>
      <c r="ABK12" s="1585"/>
      <c r="ABL12" s="1567"/>
      <c r="ABM12" s="1602"/>
      <c r="ABN12" s="1603"/>
      <c r="ABO12" s="1603"/>
      <c r="ABP12" s="1603"/>
      <c r="ABQ12" s="1538"/>
      <c r="ABR12" s="1565"/>
      <c r="ABS12" s="1600"/>
      <c r="ABT12" s="1568"/>
      <c r="ABU12" s="1568"/>
      <c r="ABV12" s="1600"/>
      <c r="ABW12" s="1585"/>
      <c r="ABX12" s="1567"/>
      <c r="ABY12" s="1602"/>
      <c r="ABZ12" s="1603"/>
      <c r="ACA12" s="1603"/>
      <c r="ACB12" s="1603"/>
      <c r="ACC12" s="1538"/>
      <c r="ACD12" s="1565"/>
      <c r="ACE12" s="1600"/>
      <c r="ACF12" s="1568"/>
      <c r="ACG12" s="1568"/>
      <c r="ACH12" s="1600"/>
      <c r="ACI12" s="1585"/>
      <c r="ACJ12" s="1567"/>
      <c r="ACK12" s="1602"/>
      <c r="ACL12" s="1603"/>
      <c r="ACM12" s="1603"/>
      <c r="ACN12" s="1603"/>
      <c r="ACO12" s="1538"/>
      <c r="ACP12" s="1565"/>
      <c r="ACQ12" s="1600"/>
      <c r="ACR12" s="1568"/>
      <c r="ACS12" s="1568"/>
      <c r="ACT12" s="1600"/>
      <c r="ACU12" s="1585"/>
      <c r="ACV12" s="1567"/>
      <c r="ACW12" s="1602"/>
      <c r="ACX12" s="1603"/>
      <c r="ACY12" s="1603"/>
      <c r="ACZ12" s="1603"/>
      <c r="ADA12" s="1538"/>
      <c r="ADB12" s="1565"/>
      <c r="ADC12" s="1600"/>
      <c r="ADD12" s="1568"/>
      <c r="ADE12" s="1568"/>
      <c r="ADF12" s="1600"/>
      <c r="ADG12" s="1585"/>
      <c r="ADH12" s="1567"/>
      <c r="ADI12" s="1602"/>
      <c r="ADJ12" s="1603"/>
      <c r="ADK12" s="1603"/>
      <c r="ADL12" s="1603"/>
      <c r="ADM12" s="1538"/>
      <c r="ADN12" s="1565"/>
      <c r="ADO12" s="1600"/>
      <c r="ADP12" s="1568"/>
      <c r="ADQ12" s="1568"/>
      <c r="ADR12" s="1600"/>
      <c r="ADS12" s="1585"/>
      <c r="ADT12" s="1567"/>
      <c r="ADU12" s="1602"/>
      <c r="ADV12" s="1603"/>
      <c r="ADW12" s="1603"/>
      <c r="ADX12" s="1603"/>
      <c r="ADY12" s="1538"/>
      <c r="ADZ12" s="1565"/>
      <c r="AEA12" s="1600"/>
      <c r="AEB12" s="1568"/>
      <c r="AEC12" s="1568"/>
      <c r="AED12" s="1600"/>
      <c r="AEE12" s="1585"/>
      <c r="AEF12" s="1567"/>
      <c r="AEG12" s="1602"/>
      <c r="AEH12" s="1603"/>
      <c r="AEI12" s="1603"/>
      <c r="AEJ12" s="1603"/>
      <c r="AEK12" s="1538"/>
      <c r="AEL12" s="1565"/>
      <c r="AEM12" s="1600"/>
      <c r="AEN12" s="1568"/>
      <c r="AEO12" s="1568"/>
      <c r="AEP12" s="1600"/>
      <c r="AEQ12" s="1585"/>
      <c r="AER12" s="1567"/>
      <c r="AES12" s="1602"/>
      <c r="AET12" s="1603"/>
      <c r="AEU12" s="1603"/>
      <c r="AEV12" s="1603"/>
      <c r="AEW12" s="1538"/>
      <c r="AEX12" s="1565"/>
      <c r="AEY12" s="1600"/>
      <c r="AEZ12" s="1568"/>
      <c r="AFA12" s="1568"/>
      <c r="AFB12" s="1600"/>
      <c r="AFC12" s="1585"/>
      <c r="AFD12" s="1567"/>
      <c r="AFE12" s="1602"/>
      <c r="AFF12" s="1603"/>
      <c r="AFG12" s="1603"/>
      <c r="AFH12" s="1603"/>
      <c r="AFI12" s="1538"/>
      <c r="AFJ12" s="1565"/>
      <c r="AFK12" s="1600"/>
      <c r="AFL12" s="1568"/>
      <c r="AFM12" s="1568"/>
      <c r="AFN12" s="1600"/>
      <c r="AFO12" s="1585"/>
      <c r="AFP12" s="1567"/>
      <c r="AFQ12" s="1602"/>
      <c r="AFR12" s="1603"/>
      <c r="AFS12" s="1603"/>
      <c r="AFT12" s="1603"/>
      <c r="AFU12" s="1538"/>
      <c r="AFV12" s="1565"/>
      <c r="AFW12" s="1600"/>
      <c r="AFX12" s="1568"/>
      <c r="AFY12" s="1568"/>
      <c r="AFZ12" s="1600"/>
      <c r="AGA12" s="1585"/>
      <c r="AGB12" s="1567"/>
      <c r="AGC12" s="1602"/>
      <c r="AGD12" s="1603"/>
      <c r="AGE12" s="1603"/>
      <c r="AGF12" s="1603"/>
      <c r="AGG12" s="1538"/>
      <c r="AGH12" s="1565"/>
      <c r="AGI12" s="1600"/>
      <c r="AGJ12" s="1568"/>
      <c r="AGK12" s="1568"/>
      <c r="AGL12" s="1600"/>
      <c r="AGM12" s="1585"/>
      <c r="AGN12" s="1567"/>
      <c r="AGO12" s="1602"/>
      <c r="AGP12" s="1603"/>
      <c r="AGQ12" s="1603"/>
      <c r="AGR12" s="1603"/>
      <c r="AGS12" s="1538"/>
      <c r="AGT12" s="1565"/>
      <c r="AGU12" s="1600"/>
      <c r="AGV12" s="1568"/>
      <c r="AGW12" s="1568"/>
      <c r="AGX12" s="1600"/>
      <c r="AGY12" s="1585"/>
      <c r="AGZ12" s="1567"/>
      <c r="AHA12" s="1602"/>
      <c r="AHB12" s="1603"/>
      <c r="AHC12" s="1603"/>
      <c r="AHD12" s="1603"/>
      <c r="AHE12" s="1538"/>
      <c r="AHF12" s="1565"/>
      <c r="AHG12" s="1600"/>
      <c r="AHH12" s="1568"/>
      <c r="AHI12" s="1568"/>
      <c r="AHJ12" s="1600"/>
      <c r="AHK12" s="1585"/>
      <c r="AHL12" s="1567"/>
      <c r="AHM12" s="1602"/>
      <c r="AHN12" s="1603"/>
      <c r="AHO12" s="1603"/>
      <c r="AHP12" s="1603"/>
      <c r="AHQ12" s="1538"/>
      <c r="AHR12" s="1565"/>
      <c r="AHS12" s="1600"/>
      <c r="AHT12" s="1568"/>
      <c r="AHU12" s="1568"/>
      <c r="AHV12" s="1600"/>
      <c r="AHW12" s="1585"/>
      <c r="AHX12" s="1567"/>
      <c r="AHY12" s="1602"/>
      <c r="AHZ12" s="1603"/>
      <c r="AIA12" s="1603"/>
      <c r="AIB12" s="1603"/>
      <c r="AIC12" s="1538"/>
      <c r="AID12" s="1565"/>
      <c r="AIE12" s="1600"/>
      <c r="AIF12" s="1568"/>
      <c r="AIG12" s="1568"/>
      <c r="AIH12" s="1600"/>
      <c r="AII12" s="1585"/>
      <c r="AIJ12" s="1567"/>
      <c r="AIK12" s="1602"/>
      <c r="AIL12" s="1603"/>
      <c r="AIM12" s="1603"/>
      <c r="AIN12" s="1603"/>
      <c r="AIO12" s="1538"/>
      <c r="AIP12" s="1565"/>
      <c r="AIQ12" s="1600"/>
      <c r="AIR12" s="1568"/>
      <c r="AIS12" s="1568"/>
      <c r="AIT12" s="1600"/>
      <c r="AIU12" s="1585"/>
      <c r="AIV12" s="1567"/>
      <c r="AIW12" s="1602"/>
      <c r="AIX12" s="1603"/>
      <c r="AIY12" s="1603"/>
      <c r="AIZ12" s="1603"/>
      <c r="AJA12" s="1538"/>
      <c r="AJB12" s="1565"/>
      <c r="AJC12" s="1600"/>
      <c r="AJD12" s="1568"/>
      <c r="AJE12" s="1568"/>
      <c r="AJF12" s="1600"/>
      <c r="AJG12" s="1585"/>
      <c r="AJH12" s="1567"/>
      <c r="AJI12" s="1602"/>
      <c r="AJJ12" s="1603"/>
      <c r="AJK12" s="1603"/>
      <c r="AJL12" s="1603"/>
      <c r="AJM12" s="1538"/>
      <c r="AJN12" s="1565"/>
      <c r="AJO12" s="1600"/>
      <c r="AJP12" s="1568"/>
      <c r="AJQ12" s="1568"/>
      <c r="AJR12" s="1600"/>
      <c r="AJS12" s="1585"/>
      <c r="AJT12" s="1567"/>
      <c r="AJU12" s="1602"/>
      <c r="AJV12" s="1603"/>
      <c r="AJW12" s="1603"/>
      <c r="AJX12" s="1603"/>
      <c r="AJY12" s="1538"/>
      <c r="AJZ12" s="1565"/>
      <c r="AKA12" s="1600"/>
      <c r="AKB12" s="1568"/>
      <c r="AKC12" s="1568"/>
      <c r="AKD12" s="1600"/>
      <c r="AKE12" s="1585"/>
      <c r="AKF12" s="1567"/>
      <c r="AKG12" s="1602"/>
      <c r="AKH12" s="1603"/>
      <c r="AKI12" s="1603"/>
      <c r="AKJ12" s="1603"/>
      <c r="AKK12" s="1538"/>
      <c r="AKL12" s="1565"/>
      <c r="AKM12" s="1600"/>
      <c r="AKN12" s="1568"/>
      <c r="AKO12" s="1568"/>
      <c r="AKP12" s="1600"/>
      <c r="AKQ12" s="1585"/>
      <c r="AKR12" s="1567"/>
      <c r="AKS12" s="1602"/>
      <c r="AKT12" s="1603"/>
      <c r="AKU12" s="1603"/>
      <c r="AKV12" s="1603"/>
      <c r="AKW12" s="1538"/>
      <c r="AKX12" s="1565"/>
      <c r="AKY12" s="1600"/>
      <c r="AKZ12" s="1568"/>
      <c r="ALA12" s="1568"/>
      <c r="ALB12" s="1600"/>
      <c r="ALC12" s="1585"/>
      <c r="ALD12" s="1567"/>
      <c r="ALE12" s="1602"/>
      <c r="ALF12" s="1603"/>
      <c r="ALG12" s="1603"/>
      <c r="ALH12" s="1603"/>
      <c r="ALI12" s="1538"/>
      <c r="ALJ12" s="1565"/>
      <c r="ALK12" s="1600"/>
      <c r="ALL12" s="1568"/>
      <c r="ALM12" s="1568"/>
      <c r="ALN12" s="1600"/>
      <c r="ALO12" s="1585"/>
      <c r="ALP12" s="1567"/>
      <c r="ALQ12" s="1602"/>
      <c r="ALR12" s="1603"/>
      <c r="ALS12" s="1603"/>
      <c r="ALT12" s="1603"/>
      <c r="ALU12" s="1538"/>
      <c r="ALV12" s="1565"/>
      <c r="ALW12" s="1600"/>
      <c r="ALX12" s="1568"/>
      <c r="ALY12" s="1568"/>
      <c r="ALZ12" s="1600"/>
      <c r="AMA12" s="1585"/>
      <c r="AMB12" s="1567"/>
      <c r="AMC12" s="1602"/>
      <c r="AMD12" s="1603"/>
      <c r="AME12" s="1603"/>
      <c r="AMF12" s="1603"/>
      <c r="AMG12" s="1538"/>
      <c r="AMH12" s="1565"/>
      <c r="AMI12" s="1600"/>
      <c r="AMJ12" s="1568"/>
    </row>
    <row r="13" spans="1:1024" ht="16.899999999999999" customHeight="1">
      <c r="A13" s="1500"/>
      <c r="B13" s="1547"/>
      <c r="C13" s="1548"/>
      <c r="D13" s="1549"/>
      <c r="E13" s="1549" t="s">
        <v>5609</v>
      </c>
      <c r="F13" s="1548"/>
      <c r="G13" s="1550"/>
      <c r="H13" s="1567"/>
      <c r="I13" s="1551"/>
      <c r="J13" s="1552"/>
      <c r="K13" s="1552"/>
      <c r="L13" s="1552"/>
      <c r="M13" s="1538"/>
      <c r="N13" s="1565"/>
      <c r="O13" s="1600"/>
      <c r="P13" s="1568"/>
      <c r="Q13" s="1568"/>
      <c r="R13" s="1600"/>
      <c r="S13" s="1585"/>
      <c r="T13" s="1567"/>
      <c r="U13" s="1602"/>
      <c r="V13" s="1603"/>
      <c r="W13" s="1603"/>
      <c r="X13" s="1603"/>
      <c r="Z13" s="1565"/>
      <c r="AA13" s="1600"/>
      <c r="AB13" s="1568"/>
      <c r="AC13" s="1568"/>
      <c r="AD13" s="1600"/>
      <c r="AE13" s="1585"/>
      <c r="AF13" s="1567"/>
      <c r="AG13" s="1602"/>
      <c r="AH13" s="1603"/>
      <c r="AI13" s="1603"/>
      <c r="AJ13" s="1603"/>
      <c r="AL13" s="1565"/>
      <c r="AM13" s="1600"/>
      <c r="AN13" s="1568"/>
      <c r="AO13" s="1568"/>
      <c r="AP13" s="1600"/>
      <c r="AQ13" s="1585"/>
      <c r="AR13" s="1567"/>
      <c r="AS13" s="1602"/>
      <c r="AT13" s="1603"/>
      <c r="AU13" s="1603"/>
      <c r="AV13" s="1603"/>
      <c r="AX13" s="1565"/>
      <c r="AY13" s="1600"/>
      <c r="AZ13" s="1568"/>
      <c r="BA13" s="1568"/>
      <c r="BB13" s="1600"/>
      <c r="BC13" s="1585"/>
      <c r="BD13" s="1567"/>
      <c r="BE13" s="1602"/>
      <c r="BF13" s="1603"/>
      <c r="BG13" s="1603"/>
      <c r="BH13" s="1603"/>
      <c r="BJ13" s="1565"/>
      <c r="BK13" s="1600"/>
      <c r="BL13" s="1568"/>
      <c r="BM13" s="1568"/>
      <c r="BN13" s="1600"/>
      <c r="BO13" s="1585"/>
      <c r="BP13" s="1567"/>
      <c r="BQ13" s="1602"/>
      <c r="BR13" s="1603"/>
      <c r="BS13" s="1603"/>
      <c r="BT13" s="1603"/>
      <c r="BU13" s="1538"/>
      <c r="BV13" s="1565"/>
      <c r="BW13" s="1600"/>
      <c r="BX13" s="1568"/>
      <c r="BY13" s="1568"/>
      <c r="BZ13" s="1600"/>
      <c r="CA13" s="1585"/>
      <c r="CB13" s="1567"/>
      <c r="CC13" s="1602"/>
      <c r="CD13" s="1603"/>
      <c r="CE13" s="1603"/>
      <c r="CF13" s="1603"/>
      <c r="CG13" s="1538"/>
      <c r="CH13" s="1565"/>
      <c r="CI13" s="1600"/>
      <c r="CJ13" s="1568"/>
      <c r="CK13" s="1568"/>
      <c r="CL13" s="1600"/>
      <c r="CM13" s="1585"/>
      <c r="CN13" s="1567"/>
      <c r="CO13" s="1602"/>
      <c r="CP13" s="1603"/>
      <c r="CQ13" s="1603"/>
      <c r="CR13" s="1603"/>
      <c r="CS13" s="1538"/>
      <c r="CT13" s="1565"/>
      <c r="CU13" s="1600"/>
      <c r="CV13" s="1568"/>
      <c r="CW13" s="1568"/>
      <c r="CX13" s="1600"/>
      <c r="CY13" s="1585"/>
      <c r="CZ13" s="1567"/>
      <c r="DA13" s="1602"/>
      <c r="DB13" s="1603"/>
      <c r="DC13" s="1603"/>
      <c r="DD13" s="1603"/>
      <c r="DE13" s="1538"/>
      <c r="DF13" s="1565"/>
      <c r="DG13" s="1600"/>
      <c r="DH13" s="1568"/>
      <c r="DI13" s="1568"/>
      <c r="DJ13" s="1600"/>
      <c r="DK13" s="1585"/>
      <c r="DL13" s="1567"/>
      <c r="DM13" s="1602"/>
      <c r="DN13" s="1603"/>
      <c r="DO13" s="1603"/>
      <c r="DP13" s="1603"/>
      <c r="DQ13" s="1538"/>
      <c r="DR13" s="1565"/>
      <c r="DS13" s="1600"/>
      <c r="DT13" s="1568"/>
      <c r="DU13" s="1568"/>
      <c r="DV13" s="1600"/>
      <c r="DW13" s="1585"/>
      <c r="DX13" s="1567"/>
      <c r="DY13" s="1602"/>
      <c r="DZ13" s="1603"/>
      <c r="EA13" s="1603"/>
      <c r="EB13" s="1603"/>
      <c r="EC13" s="1538"/>
      <c r="ED13" s="1565"/>
      <c r="EE13" s="1600"/>
      <c r="EF13" s="1568"/>
      <c r="EG13" s="1568"/>
      <c r="EH13" s="1600"/>
      <c r="EI13" s="1585"/>
      <c r="EJ13" s="1567"/>
      <c r="EK13" s="1602"/>
      <c r="EL13" s="1603"/>
      <c r="EM13" s="1603"/>
      <c r="EN13" s="1603"/>
      <c r="EO13" s="1538"/>
      <c r="EP13" s="1565"/>
      <c r="EQ13" s="1600"/>
      <c r="ER13" s="1568"/>
      <c r="ES13" s="1568"/>
      <c r="ET13" s="1600"/>
      <c r="EU13" s="1585"/>
      <c r="EV13" s="1567"/>
      <c r="EW13" s="1602"/>
      <c r="EX13" s="1603"/>
      <c r="EY13" s="1603"/>
      <c r="EZ13" s="1603"/>
      <c r="FA13" s="1538"/>
      <c r="FB13" s="1565"/>
      <c r="FC13" s="1600"/>
      <c r="FD13" s="1568"/>
      <c r="FE13" s="1568"/>
      <c r="FF13" s="1600"/>
      <c r="FG13" s="1585"/>
      <c r="FH13" s="1567"/>
      <c r="FI13" s="1602"/>
      <c r="FJ13" s="1603"/>
      <c r="FK13" s="1603"/>
      <c r="FL13" s="1603"/>
      <c r="FM13" s="1538"/>
      <c r="FN13" s="1565"/>
      <c r="FO13" s="1600"/>
      <c r="FP13" s="1568"/>
      <c r="FQ13" s="1568"/>
      <c r="FR13" s="1600"/>
      <c r="FS13" s="1585"/>
      <c r="FT13" s="1567"/>
      <c r="FU13" s="1602"/>
      <c r="FV13" s="1603"/>
      <c r="FW13" s="1603"/>
      <c r="FX13" s="1603"/>
      <c r="FY13" s="1538"/>
      <c r="FZ13" s="1565"/>
      <c r="GA13" s="1600"/>
      <c r="GB13" s="1568"/>
      <c r="GC13" s="1568"/>
      <c r="GD13" s="1600"/>
      <c r="GE13" s="1585"/>
      <c r="GF13" s="1567"/>
      <c r="GG13" s="1602"/>
      <c r="GH13" s="1603"/>
      <c r="GI13" s="1603"/>
      <c r="GJ13" s="1603"/>
      <c r="GK13" s="1538"/>
      <c r="GL13" s="1565"/>
      <c r="GM13" s="1600"/>
      <c r="GN13" s="1568"/>
      <c r="GO13" s="1568"/>
      <c r="GP13" s="1600"/>
      <c r="GQ13" s="1585"/>
      <c r="GR13" s="1567"/>
      <c r="GS13" s="1602"/>
      <c r="GT13" s="1603"/>
      <c r="GU13" s="1603"/>
      <c r="GV13" s="1603"/>
      <c r="GW13" s="1538"/>
      <c r="GX13" s="1565"/>
      <c r="GY13" s="1600"/>
      <c r="GZ13" s="1568"/>
      <c r="HA13" s="1568"/>
      <c r="HB13" s="1600"/>
      <c r="HC13" s="1585"/>
      <c r="HD13" s="1567"/>
      <c r="HE13" s="1602"/>
      <c r="HF13" s="1603"/>
      <c r="HG13" s="1603"/>
      <c r="HH13" s="1603"/>
      <c r="HI13" s="1538"/>
      <c r="HJ13" s="1565"/>
      <c r="HK13" s="1600"/>
      <c r="HL13" s="1568"/>
      <c r="HM13" s="1568"/>
      <c r="HN13" s="1600"/>
      <c r="HO13" s="1585"/>
      <c r="HP13" s="1567"/>
      <c r="HQ13" s="1602"/>
      <c r="HR13" s="1603"/>
      <c r="HS13" s="1603"/>
      <c r="HT13" s="1603"/>
      <c r="HU13" s="1538"/>
      <c r="HV13" s="1565"/>
      <c r="HW13" s="1600"/>
      <c r="HX13" s="1568"/>
      <c r="HY13" s="1568"/>
      <c r="HZ13" s="1600"/>
      <c r="IA13" s="1585"/>
      <c r="IB13" s="1567"/>
      <c r="IC13" s="1602"/>
      <c r="ID13" s="1603"/>
      <c r="IE13" s="1603"/>
      <c r="IF13" s="1603"/>
      <c r="IG13" s="1538"/>
      <c r="IH13" s="1565"/>
      <c r="II13" s="1600"/>
      <c r="IJ13" s="1568"/>
      <c r="IK13" s="1568"/>
      <c r="IL13" s="1600"/>
      <c r="IM13" s="1585"/>
      <c r="IN13" s="1567"/>
      <c r="IO13" s="1602"/>
      <c r="IP13" s="1603"/>
      <c r="IQ13" s="1603"/>
      <c r="IR13" s="1603"/>
      <c r="IS13" s="1538"/>
      <c r="IT13" s="1565"/>
      <c r="IU13" s="1600"/>
      <c r="IV13" s="1568"/>
      <c r="IW13" s="1568"/>
      <c r="IX13" s="1600"/>
      <c r="IY13" s="1585"/>
      <c r="IZ13" s="1567"/>
      <c r="JA13" s="1602"/>
      <c r="JB13" s="1603"/>
      <c r="JC13" s="1603"/>
      <c r="JD13" s="1603"/>
      <c r="JE13" s="1538"/>
      <c r="JF13" s="1565"/>
      <c r="JG13" s="1600"/>
      <c r="JH13" s="1568"/>
      <c r="JI13" s="1568"/>
      <c r="JJ13" s="1600"/>
      <c r="JK13" s="1585"/>
      <c r="JL13" s="1567"/>
      <c r="JM13" s="1602"/>
      <c r="JN13" s="1603"/>
      <c r="JO13" s="1603"/>
      <c r="JP13" s="1603"/>
      <c r="JQ13" s="1538"/>
      <c r="JR13" s="1565"/>
      <c r="JS13" s="1600"/>
      <c r="JT13" s="1568"/>
      <c r="JU13" s="1568"/>
      <c r="JV13" s="1600"/>
      <c r="JW13" s="1585"/>
      <c r="JX13" s="1567"/>
      <c r="JY13" s="1602"/>
      <c r="JZ13" s="1603"/>
      <c r="KA13" s="1603"/>
      <c r="KB13" s="1603"/>
      <c r="KC13" s="1538"/>
      <c r="KD13" s="1565"/>
      <c r="KE13" s="1600"/>
      <c r="KF13" s="1568"/>
      <c r="KG13" s="1568"/>
      <c r="KH13" s="1600"/>
      <c r="KI13" s="1585"/>
      <c r="KJ13" s="1567"/>
      <c r="KK13" s="1602"/>
      <c r="KL13" s="1603"/>
      <c r="KM13" s="1603"/>
      <c r="KN13" s="1603"/>
      <c r="KO13" s="1538"/>
      <c r="KP13" s="1565"/>
      <c r="KQ13" s="1600"/>
      <c r="KR13" s="1568"/>
      <c r="KS13" s="1568"/>
      <c r="KT13" s="1600"/>
      <c r="KU13" s="1585"/>
      <c r="KV13" s="1567"/>
      <c r="KW13" s="1602"/>
      <c r="KX13" s="1603"/>
      <c r="KY13" s="1603"/>
      <c r="KZ13" s="1603"/>
      <c r="LA13" s="1538"/>
      <c r="LB13" s="1565"/>
      <c r="LC13" s="1600"/>
      <c r="LD13" s="1568"/>
      <c r="LE13" s="1568"/>
      <c r="LF13" s="1600"/>
      <c r="LG13" s="1585"/>
      <c r="LH13" s="1567"/>
      <c r="LI13" s="1602"/>
      <c r="LJ13" s="1603"/>
      <c r="LK13" s="1603"/>
      <c r="LL13" s="1603"/>
      <c r="LM13" s="1538"/>
      <c r="LN13" s="1565"/>
      <c r="LO13" s="1600"/>
      <c r="LP13" s="1568"/>
      <c r="LQ13" s="1568"/>
      <c r="LR13" s="1600"/>
      <c r="LS13" s="1585"/>
      <c r="LT13" s="1567"/>
      <c r="LU13" s="1602"/>
      <c r="LV13" s="1603"/>
      <c r="LW13" s="1603"/>
      <c r="LX13" s="1603"/>
      <c r="LY13" s="1538"/>
      <c r="LZ13" s="1565"/>
      <c r="MA13" s="1600"/>
      <c r="MB13" s="1568"/>
      <c r="MC13" s="1568"/>
      <c r="MD13" s="1600"/>
      <c r="ME13" s="1585"/>
      <c r="MF13" s="1567"/>
      <c r="MG13" s="1602"/>
      <c r="MH13" s="1603"/>
      <c r="MI13" s="1603"/>
      <c r="MJ13" s="1603"/>
      <c r="MK13" s="1538"/>
      <c r="ML13" s="1565"/>
      <c r="MM13" s="1600"/>
      <c r="MN13" s="1568"/>
      <c r="MO13" s="1568"/>
      <c r="MP13" s="1600"/>
      <c r="MQ13" s="1585"/>
      <c r="MR13" s="1567"/>
      <c r="MS13" s="1602"/>
      <c r="MT13" s="1603"/>
      <c r="MU13" s="1603"/>
      <c r="MV13" s="1603"/>
      <c r="MW13" s="1538"/>
      <c r="MX13" s="1565"/>
      <c r="MY13" s="1600"/>
      <c r="MZ13" s="1568"/>
      <c r="NA13" s="1568"/>
      <c r="NB13" s="1600"/>
      <c r="NC13" s="1585"/>
      <c r="ND13" s="1567"/>
      <c r="NE13" s="1602"/>
      <c r="NF13" s="1603"/>
      <c r="NG13" s="1603"/>
      <c r="NH13" s="1603"/>
      <c r="NI13" s="1538"/>
      <c r="NJ13" s="1565"/>
      <c r="NK13" s="1600"/>
      <c r="NL13" s="1568"/>
      <c r="NM13" s="1568"/>
      <c r="NN13" s="1600"/>
      <c r="NO13" s="1585"/>
      <c r="NP13" s="1567"/>
      <c r="NQ13" s="1602"/>
      <c r="NR13" s="1603"/>
      <c r="NS13" s="1603"/>
      <c r="NT13" s="1603"/>
      <c r="NU13" s="1538"/>
      <c r="NV13" s="1565"/>
      <c r="NW13" s="1600"/>
      <c r="NX13" s="1568"/>
      <c r="NY13" s="1568"/>
      <c r="NZ13" s="1600"/>
      <c r="OA13" s="1585"/>
      <c r="OB13" s="1567"/>
      <c r="OC13" s="1602"/>
      <c r="OD13" s="1603"/>
      <c r="OE13" s="1603"/>
      <c r="OF13" s="1603"/>
      <c r="OG13" s="1538"/>
      <c r="OH13" s="1565"/>
      <c r="OI13" s="1600"/>
      <c r="OJ13" s="1568"/>
      <c r="OK13" s="1568"/>
      <c r="OL13" s="1600"/>
      <c r="OM13" s="1585"/>
      <c r="ON13" s="1567"/>
      <c r="OO13" s="1602"/>
      <c r="OP13" s="1603"/>
      <c r="OQ13" s="1603"/>
      <c r="OR13" s="1603"/>
      <c r="OS13" s="1538"/>
      <c r="OT13" s="1565"/>
      <c r="OU13" s="1600"/>
      <c r="OV13" s="1568"/>
      <c r="OW13" s="1568"/>
      <c r="OX13" s="1600"/>
      <c r="OY13" s="1585"/>
      <c r="OZ13" s="1567"/>
      <c r="PA13" s="1602"/>
      <c r="PB13" s="1603"/>
      <c r="PC13" s="1603"/>
      <c r="PD13" s="1603"/>
      <c r="PE13" s="1538"/>
      <c r="PF13" s="1565"/>
      <c r="PG13" s="1600"/>
      <c r="PH13" s="1568"/>
      <c r="PI13" s="1568"/>
      <c r="PJ13" s="1600"/>
      <c r="PK13" s="1585"/>
      <c r="PL13" s="1567"/>
      <c r="PM13" s="1602"/>
      <c r="PN13" s="1603"/>
      <c r="PO13" s="1603"/>
      <c r="PP13" s="1603"/>
      <c r="PQ13" s="1538"/>
      <c r="PR13" s="1565"/>
      <c r="PS13" s="1600"/>
      <c r="PT13" s="1568"/>
      <c r="PU13" s="1568"/>
      <c r="PV13" s="1600"/>
      <c r="PW13" s="1585"/>
      <c r="PX13" s="1567"/>
      <c r="PY13" s="1602"/>
      <c r="PZ13" s="1603"/>
      <c r="QA13" s="1603"/>
      <c r="QB13" s="1603"/>
      <c r="QC13" s="1538"/>
      <c r="QD13" s="1565"/>
      <c r="QE13" s="1600"/>
      <c r="QF13" s="1568"/>
      <c r="QG13" s="1568"/>
      <c r="QH13" s="1600"/>
      <c r="QI13" s="1585"/>
      <c r="QJ13" s="1567"/>
      <c r="QK13" s="1602"/>
      <c r="QL13" s="1603"/>
      <c r="QM13" s="1603"/>
      <c r="QN13" s="1603"/>
      <c r="QO13" s="1538"/>
      <c r="QP13" s="1565"/>
      <c r="QQ13" s="1600"/>
      <c r="QR13" s="1568"/>
      <c r="QS13" s="1568"/>
      <c r="QT13" s="1600"/>
      <c r="QU13" s="1585"/>
      <c r="QV13" s="1567"/>
      <c r="QW13" s="1602"/>
      <c r="QX13" s="1603"/>
      <c r="QY13" s="1603"/>
      <c r="QZ13" s="1603"/>
      <c r="RA13" s="1538"/>
      <c r="RB13" s="1565"/>
      <c r="RC13" s="1600"/>
      <c r="RD13" s="1568"/>
      <c r="RE13" s="1568"/>
      <c r="RF13" s="1600"/>
      <c r="RG13" s="1585"/>
      <c r="RH13" s="1567"/>
      <c r="RI13" s="1602"/>
      <c r="RJ13" s="1603"/>
      <c r="RK13" s="1603"/>
      <c r="RL13" s="1603"/>
      <c r="RM13" s="1538"/>
      <c r="RN13" s="1565"/>
      <c r="RO13" s="1600"/>
      <c r="RP13" s="1568"/>
      <c r="RQ13" s="1568"/>
      <c r="RR13" s="1600"/>
      <c r="RS13" s="1585"/>
      <c r="RT13" s="1567"/>
      <c r="RU13" s="1602"/>
      <c r="RV13" s="1603"/>
      <c r="RW13" s="1603"/>
      <c r="RX13" s="1603"/>
      <c r="RY13" s="1538"/>
      <c r="RZ13" s="1565"/>
      <c r="SA13" s="1600"/>
      <c r="SB13" s="1568"/>
      <c r="SC13" s="1568"/>
      <c r="SD13" s="1600"/>
      <c r="SE13" s="1585"/>
      <c r="SF13" s="1567"/>
      <c r="SG13" s="1602"/>
      <c r="SH13" s="1603"/>
      <c r="SI13" s="1603"/>
      <c r="SJ13" s="1603"/>
      <c r="SK13" s="1538"/>
      <c r="SL13" s="1565"/>
      <c r="SM13" s="1600"/>
      <c r="SN13" s="1568"/>
      <c r="SO13" s="1568"/>
      <c r="SP13" s="1600"/>
      <c r="SQ13" s="1585"/>
      <c r="SR13" s="1567"/>
      <c r="SS13" s="1602"/>
      <c r="ST13" s="1603"/>
      <c r="SU13" s="1603"/>
      <c r="SV13" s="1603"/>
      <c r="SW13" s="1538"/>
      <c r="SX13" s="1565"/>
      <c r="SY13" s="1600"/>
      <c r="SZ13" s="1568"/>
      <c r="TA13" s="1568"/>
      <c r="TB13" s="1600"/>
      <c r="TC13" s="1585"/>
      <c r="TD13" s="1567"/>
      <c r="TE13" s="1602"/>
      <c r="TF13" s="1603"/>
      <c r="TG13" s="1603"/>
      <c r="TH13" s="1603"/>
      <c r="TI13" s="1538"/>
      <c r="TJ13" s="1565"/>
      <c r="TK13" s="1600"/>
      <c r="TL13" s="1568"/>
      <c r="TM13" s="1568"/>
      <c r="TN13" s="1600"/>
      <c r="TO13" s="1585"/>
      <c r="TP13" s="1567"/>
      <c r="TQ13" s="1602"/>
      <c r="TR13" s="1603"/>
      <c r="TS13" s="1603"/>
      <c r="TT13" s="1603"/>
      <c r="TU13" s="1538"/>
      <c r="TV13" s="1565"/>
      <c r="TW13" s="1600"/>
      <c r="TX13" s="1568"/>
      <c r="TY13" s="1568"/>
      <c r="TZ13" s="1600"/>
      <c r="UA13" s="1585"/>
      <c r="UB13" s="1567"/>
      <c r="UC13" s="1602"/>
      <c r="UD13" s="1603"/>
      <c r="UE13" s="1603"/>
      <c r="UF13" s="1603"/>
      <c r="UG13" s="1538"/>
      <c r="UH13" s="1565"/>
      <c r="UI13" s="1600"/>
      <c r="UJ13" s="1568"/>
      <c r="UK13" s="1568"/>
      <c r="UL13" s="1600"/>
      <c r="UM13" s="1585"/>
      <c r="UN13" s="1567"/>
      <c r="UO13" s="1602"/>
      <c r="UP13" s="1603"/>
      <c r="UQ13" s="1603"/>
      <c r="UR13" s="1603"/>
      <c r="US13" s="1538"/>
      <c r="UT13" s="1565"/>
      <c r="UU13" s="1600"/>
      <c r="UV13" s="1568"/>
      <c r="UW13" s="1568"/>
      <c r="UX13" s="1600"/>
      <c r="UY13" s="1585"/>
      <c r="UZ13" s="1567"/>
      <c r="VA13" s="1602"/>
      <c r="VB13" s="1603"/>
      <c r="VC13" s="1603"/>
      <c r="VD13" s="1603"/>
      <c r="VE13" s="1538"/>
      <c r="VF13" s="1565"/>
      <c r="VG13" s="1600"/>
      <c r="VH13" s="1568"/>
      <c r="VI13" s="1568"/>
      <c r="VJ13" s="1600"/>
      <c r="VK13" s="1585"/>
      <c r="VL13" s="1567"/>
      <c r="VM13" s="1602"/>
      <c r="VN13" s="1603"/>
      <c r="VO13" s="1603"/>
      <c r="VP13" s="1603"/>
      <c r="VQ13" s="1538"/>
      <c r="VR13" s="1565"/>
      <c r="VS13" s="1600"/>
      <c r="VT13" s="1568"/>
      <c r="VU13" s="1568"/>
      <c r="VV13" s="1600"/>
      <c r="VW13" s="1585"/>
      <c r="VX13" s="1567"/>
      <c r="VY13" s="1602"/>
      <c r="VZ13" s="1603"/>
      <c r="WA13" s="1603"/>
      <c r="WB13" s="1603"/>
      <c r="WC13" s="1538"/>
      <c r="WD13" s="1565"/>
      <c r="WE13" s="1600"/>
      <c r="WF13" s="1568"/>
      <c r="WG13" s="1568"/>
      <c r="WH13" s="1600"/>
      <c r="WI13" s="1585"/>
      <c r="WJ13" s="1567"/>
      <c r="WK13" s="1602"/>
      <c r="WL13" s="1603"/>
      <c r="WM13" s="1603"/>
      <c r="WN13" s="1603"/>
      <c r="WO13" s="1538"/>
      <c r="WP13" s="1565"/>
      <c r="WQ13" s="1600"/>
      <c r="WR13" s="1568"/>
      <c r="WS13" s="1568"/>
      <c r="WT13" s="1600"/>
      <c r="WU13" s="1585"/>
      <c r="WV13" s="1567"/>
      <c r="WW13" s="1602"/>
      <c r="WX13" s="1603"/>
      <c r="WY13" s="1603"/>
      <c r="WZ13" s="1603"/>
      <c r="XA13" s="1538"/>
      <c r="XB13" s="1565"/>
      <c r="XC13" s="1600"/>
      <c r="XD13" s="1568"/>
      <c r="XE13" s="1568"/>
      <c r="XF13" s="1600"/>
      <c r="XG13" s="1585"/>
      <c r="XH13" s="1567"/>
      <c r="XI13" s="1602"/>
      <c r="XJ13" s="1603"/>
      <c r="XK13" s="1603"/>
      <c r="XL13" s="1603"/>
      <c r="XM13" s="1538"/>
      <c r="XN13" s="1565"/>
      <c r="XO13" s="1600"/>
      <c r="XP13" s="1568"/>
      <c r="XQ13" s="1568"/>
      <c r="XR13" s="1600"/>
      <c r="XS13" s="1585"/>
      <c r="XT13" s="1567"/>
      <c r="XU13" s="1602"/>
      <c r="XV13" s="1603"/>
      <c r="XW13" s="1603"/>
      <c r="XX13" s="1603"/>
      <c r="XY13" s="1538"/>
      <c r="XZ13" s="1565"/>
      <c r="YA13" s="1600"/>
      <c r="YB13" s="1568"/>
      <c r="YC13" s="1568"/>
      <c r="YD13" s="1600"/>
      <c r="YE13" s="1585"/>
      <c r="YF13" s="1567"/>
      <c r="YG13" s="1602"/>
      <c r="YH13" s="1603"/>
      <c r="YI13" s="1603"/>
      <c r="YJ13" s="1603"/>
      <c r="YK13" s="1538"/>
      <c r="YL13" s="1565"/>
      <c r="YM13" s="1600"/>
      <c r="YN13" s="1568"/>
      <c r="YO13" s="1568"/>
      <c r="YP13" s="1600"/>
      <c r="YQ13" s="1585"/>
      <c r="YR13" s="1567"/>
      <c r="YS13" s="1602"/>
      <c r="YT13" s="1603"/>
      <c r="YU13" s="1603"/>
      <c r="YV13" s="1603"/>
      <c r="YW13" s="1538"/>
      <c r="YX13" s="1565"/>
      <c r="YY13" s="1600"/>
      <c r="YZ13" s="1568"/>
      <c r="ZA13" s="1568"/>
      <c r="ZB13" s="1600"/>
      <c r="ZC13" s="1585"/>
      <c r="ZD13" s="1567"/>
      <c r="ZE13" s="1602"/>
      <c r="ZF13" s="1603"/>
      <c r="ZG13" s="1603"/>
      <c r="ZH13" s="1603"/>
      <c r="ZI13" s="1538"/>
      <c r="ZJ13" s="1565"/>
      <c r="ZK13" s="1600"/>
      <c r="ZL13" s="1568"/>
      <c r="ZM13" s="1568"/>
      <c r="ZN13" s="1600"/>
      <c r="ZO13" s="1585"/>
      <c r="ZP13" s="1567"/>
      <c r="ZQ13" s="1602"/>
      <c r="ZR13" s="1603"/>
      <c r="ZS13" s="1603"/>
      <c r="ZT13" s="1603"/>
      <c r="ZU13" s="1538"/>
      <c r="ZV13" s="1565"/>
      <c r="ZW13" s="1600"/>
      <c r="ZX13" s="1568"/>
      <c r="ZY13" s="1568"/>
      <c r="ZZ13" s="1600"/>
      <c r="AAA13" s="1585"/>
      <c r="AAB13" s="1567"/>
      <c r="AAC13" s="1602"/>
      <c r="AAD13" s="1603"/>
      <c r="AAE13" s="1603"/>
      <c r="AAF13" s="1603"/>
      <c r="AAG13" s="1538"/>
      <c r="AAH13" s="1565"/>
      <c r="AAI13" s="1600"/>
      <c r="AAJ13" s="1568"/>
      <c r="AAK13" s="1568"/>
      <c r="AAL13" s="1600"/>
      <c r="AAM13" s="1585"/>
      <c r="AAN13" s="1567"/>
      <c r="AAO13" s="1602"/>
      <c r="AAP13" s="1603"/>
      <c r="AAQ13" s="1603"/>
      <c r="AAR13" s="1603"/>
      <c r="AAS13" s="1538"/>
      <c r="AAT13" s="1565"/>
      <c r="AAU13" s="1600"/>
      <c r="AAV13" s="1568"/>
      <c r="AAW13" s="1568"/>
      <c r="AAX13" s="1600"/>
      <c r="AAY13" s="1585"/>
      <c r="AAZ13" s="1567"/>
      <c r="ABA13" s="1602"/>
      <c r="ABB13" s="1603"/>
      <c r="ABC13" s="1603"/>
      <c r="ABD13" s="1603"/>
      <c r="ABE13" s="1538"/>
      <c r="ABF13" s="1565"/>
      <c r="ABG13" s="1600"/>
      <c r="ABH13" s="1568"/>
      <c r="ABI13" s="1568"/>
      <c r="ABJ13" s="1600"/>
      <c r="ABK13" s="1585"/>
      <c r="ABL13" s="1567"/>
      <c r="ABM13" s="1602"/>
      <c r="ABN13" s="1603"/>
      <c r="ABO13" s="1603"/>
      <c r="ABP13" s="1603"/>
      <c r="ABQ13" s="1538"/>
      <c r="ABR13" s="1565"/>
      <c r="ABS13" s="1600"/>
      <c r="ABT13" s="1568"/>
      <c r="ABU13" s="1568"/>
      <c r="ABV13" s="1600"/>
      <c r="ABW13" s="1585"/>
      <c r="ABX13" s="1567"/>
      <c r="ABY13" s="1602"/>
      <c r="ABZ13" s="1603"/>
      <c r="ACA13" s="1603"/>
      <c r="ACB13" s="1603"/>
      <c r="ACC13" s="1538"/>
      <c r="ACD13" s="1565"/>
      <c r="ACE13" s="1600"/>
      <c r="ACF13" s="1568"/>
      <c r="ACG13" s="1568"/>
      <c r="ACH13" s="1600"/>
      <c r="ACI13" s="1585"/>
      <c r="ACJ13" s="1567"/>
      <c r="ACK13" s="1602"/>
      <c r="ACL13" s="1603"/>
      <c r="ACM13" s="1603"/>
      <c r="ACN13" s="1603"/>
      <c r="ACO13" s="1538"/>
      <c r="ACP13" s="1565"/>
      <c r="ACQ13" s="1600"/>
      <c r="ACR13" s="1568"/>
      <c r="ACS13" s="1568"/>
      <c r="ACT13" s="1600"/>
      <c r="ACU13" s="1585"/>
      <c r="ACV13" s="1567"/>
      <c r="ACW13" s="1602"/>
      <c r="ACX13" s="1603"/>
      <c r="ACY13" s="1603"/>
      <c r="ACZ13" s="1603"/>
      <c r="ADA13" s="1538"/>
      <c r="ADB13" s="1565"/>
      <c r="ADC13" s="1600"/>
      <c r="ADD13" s="1568"/>
      <c r="ADE13" s="1568"/>
      <c r="ADF13" s="1600"/>
      <c r="ADG13" s="1585"/>
      <c r="ADH13" s="1567"/>
      <c r="ADI13" s="1602"/>
      <c r="ADJ13" s="1603"/>
      <c r="ADK13" s="1603"/>
      <c r="ADL13" s="1603"/>
      <c r="ADM13" s="1538"/>
      <c r="ADN13" s="1565"/>
      <c r="ADO13" s="1600"/>
      <c r="ADP13" s="1568"/>
      <c r="ADQ13" s="1568"/>
      <c r="ADR13" s="1600"/>
      <c r="ADS13" s="1585"/>
      <c r="ADT13" s="1567"/>
      <c r="ADU13" s="1602"/>
      <c r="ADV13" s="1603"/>
      <c r="ADW13" s="1603"/>
      <c r="ADX13" s="1603"/>
      <c r="ADY13" s="1538"/>
      <c r="ADZ13" s="1565"/>
      <c r="AEA13" s="1600"/>
      <c r="AEB13" s="1568"/>
      <c r="AEC13" s="1568"/>
      <c r="AED13" s="1600"/>
      <c r="AEE13" s="1585"/>
      <c r="AEF13" s="1567"/>
      <c r="AEG13" s="1602"/>
      <c r="AEH13" s="1603"/>
      <c r="AEI13" s="1603"/>
      <c r="AEJ13" s="1603"/>
      <c r="AEK13" s="1538"/>
      <c r="AEL13" s="1565"/>
      <c r="AEM13" s="1600"/>
      <c r="AEN13" s="1568"/>
      <c r="AEO13" s="1568"/>
      <c r="AEP13" s="1600"/>
      <c r="AEQ13" s="1585"/>
      <c r="AER13" s="1567"/>
      <c r="AES13" s="1602"/>
      <c r="AET13" s="1603"/>
      <c r="AEU13" s="1603"/>
      <c r="AEV13" s="1603"/>
      <c r="AEW13" s="1538"/>
      <c r="AEX13" s="1565"/>
      <c r="AEY13" s="1600"/>
      <c r="AEZ13" s="1568"/>
      <c r="AFA13" s="1568"/>
      <c r="AFB13" s="1600"/>
      <c r="AFC13" s="1585"/>
      <c r="AFD13" s="1567"/>
      <c r="AFE13" s="1602"/>
      <c r="AFF13" s="1603"/>
      <c r="AFG13" s="1603"/>
      <c r="AFH13" s="1603"/>
      <c r="AFI13" s="1538"/>
      <c r="AFJ13" s="1565"/>
      <c r="AFK13" s="1600"/>
      <c r="AFL13" s="1568"/>
      <c r="AFM13" s="1568"/>
      <c r="AFN13" s="1600"/>
      <c r="AFO13" s="1585"/>
      <c r="AFP13" s="1567"/>
      <c r="AFQ13" s="1602"/>
      <c r="AFR13" s="1603"/>
      <c r="AFS13" s="1603"/>
      <c r="AFT13" s="1603"/>
      <c r="AFU13" s="1538"/>
      <c r="AFV13" s="1565"/>
      <c r="AFW13" s="1600"/>
      <c r="AFX13" s="1568"/>
      <c r="AFY13" s="1568"/>
      <c r="AFZ13" s="1600"/>
      <c r="AGA13" s="1585"/>
      <c r="AGB13" s="1567"/>
      <c r="AGC13" s="1602"/>
      <c r="AGD13" s="1603"/>
      <c r="AGE13" s="1603"/>
      <c r="AGF13" s="1603"/>
      <c r="AGG13" s="1538"/>
      <c r="AGH13" s="1565"/>
      <c r="AGI13" s="1600"/>
      <c r="AGJ13" s="1568"/>
      <c r="AGK13" s="1568"/>
      <c r="AGL13" s="1600"/>
      <c r="AGM13" s="1585"/>
      <c r="AGN13" s="1567"/>
      <c r="AGO13" s="1602"/>
      <c r="AGP13" s="1603"/>
      <c r="AGQ13" s="1603"/>
      <c r="AGR13" s="1603"/>
      <c r="AGS13" s="1538"/>
      <c r="AGT13" s="1565"/>
      <c r="AGU13" s="1600"/>
      <c r="AGV13" s="1568"/>
      <c r="AGW13" s="1568"/>
      <c r="AGX13" s="1600"/>
      <c r="AGY13" s="1585"/>
      <c r="AGZ13" s="1567"/>
      <c r="AHA13" s="1602"/>
      <c r="AHB13" s="1603"/>
      <c r="AHC13" s="1603"/>
      <c r="AHD13" s="1603"/>
      <c r="AHE13" s="1538"/>
      <c r="AHF13" s="1565"/>
      <c r="AHG13" s="1600"/>
      <c r="AHH13" s="1568"/>
      <c r="AHI13" s="1568"/>
      <c r="AHJ13" s="1600"/>
      <c r="AHK13" s="1585"/>
      <c r="AHL13" s="1567"/>
      <c r="AHM13" s="1602"/>
      <c r="AHN13" s="1603"/>
      <c r="AHO13" s="1603"/>
      <c r="AHP13" s="1603"/>
      <c r="AHQ13" s="1538"/>
      <c r="AHR13" s="1565"/>
      <c r="AHS13" s="1600"/>
      <c r="AHT13" s="1568"/>
      <c r="AHU13" s="1568"/>
      <c r="AHV13" s="1600"/>
      <c r="AHW13" s="1585"/>
      <c r="AHX13" s="1567"/>
      <c r="AHY13" s="1602"/>
      <c r="AHZ13" s="1603"/>
      <c r="AIA13" s="1603"/>
      <c r="AIB13" s="1603"/>
      <c r="AIC13" s="1538"/>
      <c r="AID13" s="1565"/>
      <c r="AIE13" s="1600"/>
      <c r="AIF13" s="1568"/>
      <c r="AIG13" s="1568"/>
      <c r="AIH13" s="1600"/>
      <c r="AII13" s="1585"/>
      <c r="AIJ13" s="1567"/>
      <c r="AIK13" s="1602"/>
      <c r="AIL13" s="1603"/>
      <c r="AIM13" s="1603"/>
      <c r="AIN13" s="1603"/>
      <c r="AIO13" s="1538"/>
      <c r="AIP13" s="1565"/>
      <c r="AIQ13" s="1600"/>
      <c r="AIR13" s="1568"/>
      <c r="AIS13" s="1568"/>
      <c r="AIT13" s="1600"/>
      <c r="AIU13" s="1585"/>
      <c r="AIV13" s="1567"/>
      <c r="AIW13" s="1602"/>
      <c r="AIX13" s="1603"/>
      <c r="AIY13" s="1603"/>
      <c r="AIZ13" s="1603"/>
      <c r="AJA13" s="1538"/>
      <c r="AJB13" s="1565"/>
      <c r="AJC13" s="1600"/>
      <c r="AJD13" s="1568"/>
      <c r="AJE13" s="1568"/>
      <c r="AJF13" s="1600"/>
      <c r="AJG13" s="1585"/>
      <c r="AJH13" s="1567"/>
      <c r="AJI13" s="1602"/>
      <c r="AJJ13" s="1603"/>
      <c r="AJK13" s="1603"/>
      <c r="AJL13" s="1603"/>
      <c r="AJM13" s="1538"/>
      <c r="AJN13" s="1565"/>
      <c r="AJO13" s="1600"/>
      <c r="AJP13" s="1568"/>
      <c r="AJQ13" s="1568"/>
      <c r="AJR13" s="1600"/>
      <c r="AJS13" s="1585"/>
      <c r="AJT13" s="1567"/>
      <c r="AJU13" s="1602"/>
      <c r="AJV13" s="1603"/>
      <c r="AJW13" s="1603"/>
      <c r="AJX13" s="1603"/>
      <c r="AJY13" s="1538"/>
      <c r="AJZ13" s="1565"/>
      <c r="AKA13" s="1600"/>
      <c r="AKB13" s="1568"/>
      <c r="AKC13" s="1568"/>
      <c r="AKD13" s="1600"/>
      <c r="AKE13" s="1585"/>
      <c r="AKF13" s="1567"/>
      <c r="AKG13" s="1602"/>
      <c r="AKH13" s="1603"/>
      <c r="AKI13" s="1603"/>
      <c r="AKJ13" s="1603"/>
      <c r="AKK13" s="1538"/>
      <c r="AKL13" s="1565"/>
      <c r="AKM13" s="1600"/>
      <c r="AKN13" s="1568"/>
      <c r="AKO13" s="1568"/>
      <c r="AKP13" s="1600"/>
      <c r="AKQ13" s="1585"/>
      <c r="AKR13" s="1567"/>
      <c r="AKS13" s="1602"/>
      <c r="AKT13" s="1603"/>
      <c r="AKU13" s="1603"/>
      <c r="AKV13" s="1603"/>
      <c r="AKW13" s="1538"/>
      <c r="AKX13" s="1565"/>
      <c r="AKY13" s="1600"/>
      <c r="AKZ13" s="1568"/>
      <c r="ALA13" s="1568"/>
      <c r="ALB13" s="1600"/>
      <c r="ALC13" s="1585"/>
      <c r="ALD13" s="1567"/>
      <c r="ALE13" s="1602"/>
      <c r="ALF13" s="1603"/>
      <c r="ALG13" s="1603"/>
      <c r="ALH13" s="1603"/>
      <c r="ALI13" s="1538"/>
      <c r="ALJ13" s="1565"/>
      <c r="ALK13" s="1600"/>
      <c r="ALL13" s="1568"/>
      <c r="ALM13" s="1568"/>
      <c r="ALN13" s="1600"/>
      <c r="ALO13" s="1585"/>
      <c r="ALP13" s="1567"/>
      <c r="ALQ13" s="1602"/>
      <c r="ALR13" s="1603"/>
      <c r="ALS13" s="1603"/>
      <c r="ALT13" s="1603"/>
      <c r="ALU13" s="1538"/>
      <c r="ALV13" s="1565"/>
      <c r="ALW13" s="1600"/>
      <c r="ALX13" s="1568"/>
      <c r="ALY13" s="1568"/>
      <c r="ALZ13" s="1600"/>
      <c r="AMA13" s="1585"/>
      <c r="AMB13" s="1567"/>
      <c r="AMC13" s="1602"/>
      <c r="AMD13" s="1603"/>
      <c r="AME13" s="1603"/>
      <c r="AMF13" s="1603"/>
      <c r="AMG13" s="1538"/>
      <c r="AMH13" s="1565"/>
      <c r="AMI13" s="1600"/>
      <c r="AMJ13" s="1568"/>
    </row>
    <row r="14" spans="1:1024" ht="16.899999999999999" customHeight="1">
      <c r="A14" s="1500"/>
      <c r="B14" s="1547" t="s">
        <v>5610</v>
      </c>
      <c r="C14" s="1548"/>
      <c r="D14" s="1549"/>
      <c r="E14" s="1549" t="s">
        <v>5611</v>
      </c>
      <c r="F14" s="1548"/>
      <c r="G14" s="1550"/>
      <c r="H14" s="1567"/>
      <c r="I14" s="1551"/>
      <c r="J14" s="1552"/>
      <c r="K14" s="1552"/>
      <c r="L14" s="1552"/>
      <c r="M14" s="1538"/>
      <c r="N14" s="1565"/>
      <c r="O14" s="1600"/>
      <c r="P14" s="1568"/>
      <c r="Q14" s="1568"/>
      <c r="R14" s="1600"/>
      <c r="S14" s="1585"/>
      <c r="T14" s="1567"/>
      <c r="U14" s="1602"/>
      <c r="V14" s="1603"/>
      <c r="W14" s="1603"/>
      <c r="X14" s="1603"/>
      <c r="Z14" s="1565"/>
      <c r="AA14" s="1600"/>
      <c r="AB14" s="1568"/>
      <c r="AC14" s="1568"/>
      <c r="AD14" s="1600"/>
      <c r="AE14" s="1585"/>
      <c r="AF14" s="1567"/>
      <c r="AG14" s="1602"/>
      <c r="AH14" s="1603"/>
      <c r="AI14" s="1603"/>
      <c r="AJ14" s="1603"/>
      <c r="AL14" s="1565"/>
      <c r="AM14" s="1600"/>
      <c r="AN14" s="1568"/>
      <c r="AO14" s="1568"/>
      <c r="AP14" s="1600"/>
      <c r="AQ14" s="1585"/>
      <c r="AR14" s="1567"/>
      <c r="AS14" s="1602"/>
      <c r="AT14" s="1603"/>
      <c r="AU14" s="1603"/>
      <c r="AV14" s="1603"/>
      <c r="AX14" s="1565"/>
      <c r="AY14" s="1600"/>
      <c r="AZ14" s="1568"/>
      <c r="BA14" s="1568"/>
      <c r="BB14" s="1600"/>
      <c r="BC14" s="1585"/>
      <c r="BD14" s="1567"/>
      <c r="BE14" s="1602"/>
      <c r="BF14" s="1603"/>
      <c r="BG14" s="1603"/>
      <c r="BH14" s="1603"/>
      <c r="BJ14" s="1565"/>
      <c r="BK14" s="1600"/>
      <c r="BL14" s="1568"/>
      <c r="BM14" s="1568"/>
      <c r="BN14" s="1600"/>
      <c r="BO14" s="1585"/>
      <c r="BP14" s="1567"/>
      <c r="BQ14" s="1602"/>
      <c r="BR14" s="1603"/>
      <c r="BS14" s="1603"/>
      <c r="BT14" s="1603"/>
      <c r="BU14" s="1538"/>
      <c r="BV14" s="1565"/>
      <c r="BW14" s="1600"/>
      <c r="BX14" s="1568"/>
      <c r="BY14" s="1568"/>
      <c r="BZ14" s="1600"/>
      <c r="CA14" s="1585"/>
      <c r="CB14" s="1567"/>
      <c r="CC14" s="1602"/>
      <c r="CD14" s="1603"/>
      <c r="CE14" s="1603"/>
      <c r="CF14" s="1603"/>
      <c r="CG14" s="1538"/>
      <c r="CH14" s="1565"/>
      <c r="CI14" s="1600"/>
      <c r="CJ14" s="1568"/>
      <c r="CK14" s="1568"/>
      <c r="CL14" s="1600"/>
      <c r="CM14" s="1585"/>
      <c r="CN14" s="1567"/>
      <c r="CO14" s="1602"/>
      <c r="CP14" s="1603"/>
      <c r="CQ14" s="1603"/>
      <c r="CR14" s="1603"/>
      <c r="CS14" s="1538"/>
      <c r="CT14" s="1565"/>
      <c r="CU14" s="1600"/>
      <c r="CV14" s="1568"/>
      <c r="CW14" s="1568"/>
      <c r="CX14" s="1600"/>
      <c r="CY14" s="1585"/>
      <c r="CZ14" s="1567"/>
      <c r="DA14" s="1602"/>
      <c r="DB14" s="1603"/>
      <c r="DC14" s="1603"/>
      <c r="DD14" s="1603"/>
      <c r="DE14" s="1538"/>
      <c r="DF14" s="1565"/>
      <c r="DG14" s="1600"/>
      <c r="DH14" s="1568"/>
      <c r="DI14" s="1568"/>
      <c r="DJ14" s="1600"/>
      <c r="DK14" s="1585"/>
      <c r="DL14" s="1567"/>
      <c r="DM14" s="1602"/>
      <c r="DN14" s="1603"/>
      <c r="DO14" s="1603"/>
      <c r="DP14" s="1603"/>
      <c r="DQ14" s="1538"/>
      <c r="DR14" s="1565"/>
      <c r="DS14" s="1600"/>
      <c r="DT14" s="1568"/>
      <c r="DU14" s="1568"/>
      <c r="DV14" s="1600"/>
      <c r="DW14" s="1585"/>
      <c r="DX14" s="1567"/>
      <c r="DY14" s="1602"/>
      <c r="DZ14" s="1603"/>
      <c r="EA14" s="1603"/>
      <c r="EB14" s="1603"/>
      <c r="EC14" s="1538"/>
      <c r="ED14" s="1565"/>
      <c r="EE14" s="1600"/>
      <c r="EF14" s="1568"/>
      <c r="EG14" s="1568"/>
      <c r="EH14" s="1600"/>
      <c r="EI14" s="1585"/>
      <c r="EJ14" s="1567"/>
      <c r="EK14" s="1602"/>
      <c r="EL14" s="1603"/>
      <c r="EM14" s="1603"/>
      <c r="EN14" s="1603"/>
      <c r="EO14" s="1538"/>
      <c r="EP14" s="1565"/>
      <c r="EQ14" s="1600"/>
      <c r="ER14" s="1568"/>
      <c r="ES14" s="1568"/>
      <c r="ET14" s="1600"/>
      <c r="EU14" s="1585"/>
      <c r="EV14" s="1567"/>
      <c r="EW14" s="1602"/>
      <c r="EX14" s="1603"/>
      <c r="EY14" s="1603"/>
      <c r="EZ14" s="1603"/>
      <c r="FA14" s="1538"/>
      <c r="FB14" s="1565"/>
      <c r="FC14" s="1600"/>
      <c r="FD14" s="1568"/>
      <c r="FE14" s="1568"/>
      <c r="FF14" s="1600"/>
      <c r="FG14" s="1585"/>
      <c r="FH14" s="1567"/>
      <c r="FI14" s="1602"/>
      <c r="FJ14" s="1603"/>
      <c r="FK14" s="1603"/>
      <c r="FL14" s="1603"/>
      <c r="FM14" s="1538"/>
      <c r="FN14" s="1565"/>
      <c r="FO14" s="1600"/>
      <c r="FP14" s="1568"/>
      <c r="FQ14" s="1568"/>
      <c r="FR14" s="1600"/>
      <c r="FS14" s="1585"/>
      <c r="FT14" s="1567"/>
      <c r="FU14" s="1602"/>
      <c r="FV14" s="1603"/>
      <c r="FW14" s="1603"/>
      <c r="FX14" s="1603"/>
      <c r="FY14" s="1538"/>
      <c r="FZ14" s="1565"/>
      <c r="GA14" s="1600"/>
      <c r="GB14" s="1568"/>
      <c r="GC14" s="1568"/>
      <c r="GD14" s="1600"/>
      <c r="GE14" s="1585"/>
      <c r="GF14" s="1567"/>
      <c r="GG14" s="1602"/>
      <c r="GH14" s="1603"/>
      <c r="GI14" s="1603"/>
      <c r="GJ14" s="1603"/>
      <c r="GK14" s="1538"/>
      <c r="GL14" s="1565"/>
      <c r="GM14" s="1600"/>
      <c r="GN14" s="1568"/>
      <c r="GO14" s="1568"/>
      <c r="GP14" s="1600"/>
      <c r="GQ14" s="1585"/>
      <c r="GR14" s="1567"/>
      <c r="GS14" s="1602"/>
      <c r="GT14" s="1603"/>
      <c r="GU14" s="1603"/>
      <c r="GV14" s="1603"/>
      <c r="GW14" s="1538"/>
      <c r="GX14" s="1565"/>
      <c r="GY14" s="1600"/>
      <c r="GZ14" s="1568"/>
      <c r="HA14" s="1568"/>
      <c r="HB14" s="1600"/>
      <c r="HC14" s="1585"/>
      <c r="HD14" s="1567"/>
      <c r="HE14" s="1602"/>
      <c r="HF14" s="1603"/>
      <c r="HG14" s="1603"/>
      <c r="HH14" s="1603"/>
      <c r="HI14" s="1538"/>
      <c r="HJ14" s="1565"/>
      <c r="HK14" s="1600"/>
      <c r="HL14" s="1568"/>
      <c r="HM14" s="1568"/>
      <c r="HN14" s="1600"/>
      <c r="HO14" s="1585"/>
      <c r="HP14" s="1567"/>
      <c r="HQ14" s="1602"/>
      <c r="HR14" s="1603"/>
      <c r="HS14" s="1603"/>
      <c r="HT14" s="1603"/>
      <c r="HU14" s="1538"/>
      <c r="HV14" s="1565"/>
      <c r="HW14" s="1600"/>
      <c r="HX14" s="1568"/>
      <c r="HY14" s="1568"/>
      <c r="HZ14" s="1600"/>
      <c r="IA14" s="1585"/>
      <c r="IB14" s="1567"/>
      <c r="IC14" s="1602"/>
      <c r="ID14" s="1603"/>
      <c r="IE14" s="1603"/>
      <c r="IF14" s="1603"/>
      <c r="IG14" s="1538"/>
      <c r="IH14" s="1565"/>
      <c r="II14" s="1600"/>
      <c r="IJ14" s="1568"/>
      <c r="IK14" s="1568"/>
      <c r="IL14" s="1600"/>
      <c r="IM14" s="1585"/>
      <c r="IN14" s="1567"/>
      <c r="IO14" s="1602"/>
      <c r="IP14" s="1603"/>
      <c r="IQ14" s="1603"/>
      <c r="IR14" s="1603"/>
      <c r="IS14" s="1538"/>
      <c r="IT14" s="1565"/>
      <c r="IU14" s="1600"/>
      <c r="IV14" s="1568"/>
      <c r="IW14" s="1568"/>
      <c r="IX14" s="1600"/>
      <c r="IY14" s="1585"/>
      <c r="IZ14" s="1567"/>
      <c r="JA14" s="1602"/>
      <c r="JB14" s="1603"/>
      <c r="JC14" s="1603"/>
      <c r="JD14" s="1603"/>
      <c r="JE14" s="1538"/>
      <c r="JF14" s="1565"/>
      <c r="JG14" s="1600"/>
      <c r="JH14" s="1568"/>
      <c r="JI14" s="1568"/>
      <c r="JJ14" s="1600"/>
      <c r="JK14" s="1585"/>
      <c r="JL14" s="1567"/>
      <c r="JM14" s="1602"/>
      <c r="JN14" s="1603"/>
      <c r="JO14" s="1603"/>
      <c r="JP14" s="1603"/>
      <c r="JQ14" s="1538"/>
      <c r="JR14" s="1565"/>
      <c r="JS14" s="1600"/>
      <c r="JT14" s="1568"/>
      <c r="JU14" s="1568"/>
      <c r="JV14" s="1600"/>
      <c r="JW14" s="1585"/>
      <c r="JX14" s="1567"/>
      <c r="JY14" s="1602"/>
      <c r="JZ14" s="1603"/>
      <c r="KA14" s="1603"/>
      <c r="KB14" s="1603"/>
      <c r="KC14" s="1538"/>
      <c r="KD14" s="1565"/>
      <c r="KE14" s="1600"/>
      <c r="KF14" s="1568"/>
      <c r="KG14" s="1568"/>
      <c r="KH14" s="1600"/>
      <c r="KI14" s="1585"/>
      <c r="KJ14" s="1567"/>
      <c r="KK14" s="1602"/>
      <c r="KL14" s="1603"/>
      <c r="KM14" s="1603"/>
      <c r="KN14" s="1603"/>
      <c r="KO14" s="1538"/>
      <c r="KP14" s="1565"/>
      <c r="KQ14" s="1600"/>
      <c r="KR14" s="1568"/>
      <c r="KS14" s="1568"/>
      <c r="KT14" s="1600"/>
      <c r="KU14" s="1585"/>
      <c r="KV14" s="1567"/>
      <c r="KW14" s="1602"/>
      <c r="KX14" s="1603"/>
      <c r="KY14" s="1603"/>
      <c r="KZ14" s="1603"/>
      <c r="LA14" s="1538"/>
      <c r="LB14" s="1565"/>
      <c r="LC14" s="1600"/>
      <c r="LD14" s="1568"/>
      <c r="LE14" s="1568"/>
      <c r="LF14" s="1600"/>
      <c r="LG14" s="1585"/>
      <c r="LH14" s="1567"/>
      <c r="LI14" s="1602"/>
      <c r="LJ14" s="1603"/>
      <c r="LK14" s="1603"/>
      <c r="LL14" s="1603"/>
      <c r="LM14" s="1538"/>
      <c r="LN14" s="1565"/>
      <c r="LO14" s="1600"/>
      <c r="LP14" s="1568"/>
      <c r="LQ14" s="1568"/>
      <c r="LR14" s="1600"/>
      <c r="LS14" s="1585"/>
      <c r="LT14" s="1567"/>
      <c r="LU14" s="1602"/>
      <c r="LV14" s="1603"/>
      <c r="LW14" s="1603"/>
      <c r="LX14" s="1603"/>
      <c r="LY14" s="1538"/>
      <c r="LZ14" s="1565"/>
      <c r="MA14" s="1600"/>
      <c r="MB14" s="1568"/>
      <c r="MC14" s="1568"/>
      <c r="MD14" s="1600"/>
      <c r="ME14" s="1585"/>
      <c r="MF14" s="1567"/>
      <c r="MG14" s="1602"/>
      <c r="MH14" s="1603"/>
      <c r="MI14" s="1603"/>
      <c r="MJ14" s="1603"/>
      <c r="MK14" s="1538"/>
      <c r="ML14" s="1565"/>
      <c r="MM14" s="1600"/>
      <c r="MN14" s="1568"/>
      <c r="MO14" s="1568"/>
      <c r="MP14" s="1600"/>
      <c r="MQ14" s="1585"/>
      <c r="MR14" s="1567"/>
      <c r="MS14" s="1602"/>
      <c r="MT14" s="1603"/>
      <c r="MU14" s="1603"/>
      <c r="MV14" s="1603"/>
      <c r="MW14" s="1538"/>
      <c r="MX14" s="1565"/>
      <c r="MY14" s="1600"/>
      <c r="MZ14" s="1568"/>
      <c r="NA14" s="1568"/>
      <c r="NB14" s="1600"/>
      <c r="NC14" s="1585"/>
      <c r="ND14" s="1567"/>
      <c r="NE14" s="1602"/>
      <c r="NF14" s="1603"/>
      <c r="NG14" s="1603"/>
      <c r="NH14" s="1603"/>
      <c r="NI14" s="1538"/>
      <c r="NJ14" s="1565"/>
      <c r="NK14" s="1600"/>
      <c r="NL14" s="1568"/>
      <c r="NM14" s="1568"/>
      <c r="NN14" s="1600"/>
      <c r="NO14" s="1585"/>
      <c r="NP14" s="1567"/>
      <c r="NQ14" s="1602"/>
      <c r="NR14" s="1603"/>
      <c r="NS14" s="1603"/>
      <c r="NT14" s="1603"/>
      <c r="NU14" s="1538"/>
      <c r="NV14" s="1565"/>
      <c r="NW14" s="1600"/>
      <c r="NX14" s="1568"/>
      <c r="NY14" s="1568"/>
      <c r="NZ14" s="1600"/>
      <c r="OA14" s="1585"/>
      <c r="OB14" s="1567"/>
      <c r="OC14" s="1602"/>
      <c r="OD14" s="1603"/>
      <c r="OE14" s="1603"/>
      <c r="OF14" s="1603"/>
      <c r="OG14" s="1538"/>
      <c r="OH14" s="1565"/>
      <c r="OI14" s="1600"/>
      <c r="OJ14" s="1568"/>
      <c r="OK14" s="1568"/>
      <c r="OL14" s="1600"/>
      <c r="OM14" s="1585"/>
      <c r="ON14" s="1567"/>
      <c r="OO14" s="1602"/>
      <c r="OP14" s="1603"/>
      <c r="OQ14" s="1603"/>
      <c r="OR14" s="1603"/>
      <c r="OS14" s="1538"/>
      <c r="OT14" s="1565"/>
      <c r="OU14" s="1600"/>
      <c r="OV14" s="1568"/>
      <c r="OW14" s="1568"/>
      <c r="OX14" s="1600"/>
      <c r="OY14" s="1585"/>
      <c r="OZ14" s="1567"/>
      <c r="PA14" s="1602"/>
      <c r="PB14" s="1603"/>
      <c r="PC14" s="1603"/>
      <c r="PD14" s="1603"/>
      <c r="PE14" s="1538"/>
      <c r="PF14" s="1565"/>
      <c r="PG14" s="1600"/>
      <c r="PH14" s="1568"/>
      <c r="PI14" s="1568"/>
      <c r="PJ14" s="1600"/>
      <c r="PK14" s="1585"/>
      <c r="PL14" s="1567"/>
      <c r="PM14" s="1602"/>
      <c r="PN14" s="1603"/>
      <c r="PO14" s="1603"/>
      <c r="PP14" s="1603"/>
      <c r="PQ14" s="1538"/>
      <c r="PR14" s="1565"/>
      <c r="PS14" s="1600"/>
      <c r="PT14" s="1568"/>
      <c r="PU14" s="1568"/>
      <c r="PV14" s="1600"/>
      <c r="PW14" s="1585"/>
      <c r="PX14" s="1567"/>
      <c r="PY14" s="1602"/>
      <c r="PZ14" s="1603"/>
      <c r="QA14" s="1603"/>
      <c r="QB14" s="1603"/>
      <c r="QC14" s="1538"/>
      <c r="QD14" s="1565"/>
      <c r="QE14" s="1600"/>
      <c r="QF14" s="1568"/>
      <c r="QG14" s="1568"/>
      <c r="QH14" s="1600"/>
      <c r="QI14" s="1585"/>
      <c r="QJ14" s="1567"/>
      <c r="QK14" s="1602"/>
      <c r="QL14" s="1603"/>
      <c r="QM14" s="1603"/>
      <c r="QN14" s="1603"/>
      <c r="QO14" s="1538"/>
      <c r="QP14" s="1565"/>
      <c r="QQ14" s="1600"/>
      <c r="QR14" s="1568"/>
      <c r="QS14" s="1568"/>
      <c r="QT14" s="1600"/>
      <c r="QU14" s="1585"/>
      <c r="QV14" s="1567"/>
      <c r="QW14" s="1602"/>
      <c r="QX14" s="1603"/>
      <c r="QY14" s="1603"/>
      <c r="QZ14" s="1603"/>
      <c r="RA14" s="1538"/>
      <c r="RB14" s="1565"/>
      <c r="RC14" s="1600"/>
      <c r="RD14" s="1568"/>
      <c r="RE14" s="1568"/>
      <c r="RF14" s="1600"/>
      <c r="RG14" s="1585"/>
      <c r="RH14" s="1567"/>
      <c r="RI14" s="1602"/>
      <c r="RJ14" s="1603"/>
      <c r="RK14" s="1603"/>
      <c r="RL14" s="1603"/>
      <c r="RM14" s="1538"/>
      <c r="RN14" s="1565"/>
      <c r="RO14" s="1600"/>
      <c r="RP14" s="1568"/>
      <c r="RQ14" s="1568"/>
      <c r="RR14" s="1600"/>
      <c r="RS14" s="1585"/>
      <c r="RT14" s="1567"/>
      <c r="RU14" s="1602"/>
      <c r="RV14" s="1603"/>
      <c r="RW14" s="1603"/>
      <c r="RX14" s="1603"/>
      <c r="RY14" s="1538"/>
      <c r="RZ14" s="1565"/>
      <c r="SA14" s="1600"/>
      <c r="SB14" s="1568"/>
      <c r="SC14" s="1568"/>
      <c r="SD14" s="1600"/>
      <c r="SE14" s="1585"/>
      <c r="SF14" s="1567"/>
      <c r="SG14" s="1602"/>
      <c r="SH14" s="1603"/>
      <c r="SI14" s="1603"/>
      <c r="SJ14" s="1603"/>
      <c r="SK14" s="1538"/>
      <c r="SL14" s="1565"/>
      <c r="SM14" s="1600"/>
      <c r="SN14" s="1568"/>
      <c r="SO14" s="1568"/>
      <c r="SP14" s="1600"/>
      <c r="SQ14" s="1585"/>
      <c r="SR14" s="1567"/>
      <c r="SS14" s="1602"/>
      <c r="ST14" s="1603"/>
      <c r="SU14" s="1603"/>
      <c r="SV14" s="1603"/>
      <c r="SW14" s="1538"/>
      <c r="SX14" s="1565"/>
      <c r="SY14" s="1600"/>
      <c r="SZ14" s="1568"/>
      <c r="TA14" s="1568"/>
      <c r="TB14" s="1600"/>
      <c r="TC14" s="1585"/>
      <c r="TD14" s="1567"/>
      <c r="TE14" s="1602"/>
      <c r="TF14" s="1603"/>
      <c r="TG14" s="1603"/>
      <c r="TH14" s="1603"/>
      <c r="TI14" s="1538"/>
      <c r="TJ14" s="1565"/>
      <c r="TK14" s="1600"/>
      <c r="TL14" s="1568"/>
      <c r="TM14" s="1568"/>
      <c r="TN14" s="1600"/>
      <c r="TO14" s="1585"/>
      <c r="TP14" s="1567"/>
      <c r="TQ14" s="1602"/>
      <c r="TR14" s="1603"/>
      <c r="TS14" s="1603"/>
      <c r="TT14" s="1603"/>
      <c r="TU14" s="1538"/>
      <c r="TV14" s="1565"/>
      <c r="TW14" s="1600"/>
      <c r="TX14" s="1568"/>
      <c r="TY14" s="1568"/>
      <c r="TZ14" s="1600"/>
      <c r="UA14" s="1585"/>
      <c r="UB14" s="1567"/>
      <c r="UC14" s="1602"/>
      <c r="UD14" s="1603"/>
      <c r="UE14" s="1603"/>
      <c r="UF14" s="1603"/>
      <c r="UG14" s="1538"/>
      <c r="UH14" s="1565"/>
      <c r="UI14" s="1600"/>
      <c r="UJ14" s="1568"/>
      <c r="UK14" s="1568"/>
      <c r="UL14" s="1600"/>
      <c r="UM14" s="1585"/>
      <c r="UN14" s="1567"/>
      <c r="UO14" s="1602"/>
      <c r="UP14" s="1603"/>
      <c r="UQ14" s="1603"/>
      <c r="UR14" s="1603"/>
      <c r="US14" s="1538"/>
      <c r="UT14" s="1565"/>
      <c r="UU14" s="1600"/>
      <c r="UV14" s="1568"/>
      <c r="UW14" s="1568"/>
      <c r="UX14" s="1600"/>
      <c r="UY14" s="1585"/>
      <c r="UZ14" s="1567"/>
      <c r="VA14" s="1602"/>
      <c r="VB14" s="1603"/>
      <c r="VC14" s="1603"/>
      <c r="VD14" s="1603"/>
      <c r="VE14" s="1538"/>
      <c r="VF14" s="1565"/>
      <c r="VG14" s="1600"/>
      <c r="VH14" s="1568"/>
      <c r="VI14" s="1568"/>
      <c r="VJ14" s="1600"/>
      <c r="VK14" s="1585"/>
      <c r="VL14" s="1567"/>
      <c r="VM14" s="1602"/>
      <c r="VN14" s="1603"/>
      <c r="VO14" s="1603"/>
      <c r="VP14" s="1603"/>
      <c r="VQ14" s="1538"/>
      <c r="VR14" s="1565"/>
      <c r="VS14" s="1600"/>
      <c r="VT14" s="1568"/>
      <c r="VU14" s="1568"/>
      <c r="VV14" s="1600"/>
      <c r="VW14" s="1585"/>
      <c r="VX14" s="1567"/>
      <c r="VY14" s="1602"/>
      <c r="VZ14" s="1603"/>
      <c r="WA14" s="1603"/>
      <c r="WB14" s="1603"/>
      <c r="WC14" s="1538"/>
      <c r="WD14" s="1565"/>
      <c r="WE14" s="1600"/>
      <c r="WF14" s="1568"/>
      <c r="WG14" s="1568"/>
      <c r="WH14" s="1600"/>
      <c r="WI14" s="1585"/>
      <c r="WJ14" s="1567"/>
      <c r="WK14" s="1602"/>
      <c r="WL14" s="1603"/>
      <c r="WM14" s="1603"/>
      <c r="WN14" s="1603"/>
      <c r="WO14" s="1538"/>
      <c r="WP14" s="1565"/>
      <c r="WQ14" s="1600"/>
      <c r="WR14" s="1568"/>
      <c r="WS14" s="1568"/>
      <c r="WT14" s="1600"/>
      <c r="WU14" s="1585"/>
      <c r="WV14" s="1567"/>
      <c r="WW14" s="1602"/>
      <c r="WX14" s="1603"/>
      <c r="WY14" s="1603"/>
      <c r="WZ14" s="1603"/>
      <c r="XA14" s="1538"/>
      <c r="XB14" s="1565"/>
      <c r="XC14" s="1600"/>
      <c r="XD14" s="1568"/>
      <c r="XE14" s="1568"/>
      <c r="XF14" s="1600"/>
      <c r="XG14" s="1585"/>
      <c r="XH14" s="1567"/>
      <c r="XI14" s="1602"/>
      <c r="XJ14" s="1603"/>
      <c r="XK14" s="1603"/>
      <c r="XL14" s="1603"/>
      <c r="XM14" s="1538"/>
      <c r="XN14" s="1565"/>
      <c r="XO14" s="1600"/>
      <c r="XP14" s="1568"/>
      <c r="XQ14" s="1568"/>
      <c r="XR14" s="1600"/>
      <c r="XS14" s="1585"/>
      <c r="XT14" s="1567"/>
      <c r="XU14" s="1602"/>
      <c r="XV14" s="1603"/>
      <c r="XW14" s="1603"/>
      <c r="XX14" s="1603"/>
      <c r="XY14" s="1538"/>
      <c r="XZ14" s="1565"/>
      <c r="YA14" s="1600"/>
      <c r="YB14" s="1568"/>
      <c r="YC14" s="1568"/>
      <c r="YD14" s="1600"/>
      <c r="YE14" s="1585"/>
      <c r="YF14" s="1567"/>
      <c r="YG14" s="1602"/>
      <c r="YH14" s="1603"/>
      <c r="YI14" s="1603"/>
      <c r="YJ14" s="1603"/>
      <c r="YK14" s="1538"/>
      <c r="YL14" s="1565"/>
      <c r="YM14" s="1600"/>
      <c r="YN14" s="1568"/>
      <c r="YO14" s="1568"/>
      <c r="YP14" s="1600"/>
      <c r="YQ14" s="1585"/>
      <c r="YR14" s="1567"/>
      <c r="YS14" s="1602"/>
      <c r="YT14" s="1603"/>
      <c r="YU14" s="1603"/>
      <c r="YV14" s="1603"/>
      <c r="YW14" s="1538"/>
      <c r="YX14" s="1565"/>
      <c r="YY14" s="1600"/>
      <c r="YZ14" s="1568"/>
      <c r="ZA14" s="1568"/>
      <c r="ZB14" s="1600"/>
      <c r="ZC14" s="1585"/>
      <c r="ZD14" s="1567"/>
      <c r="ZE14" s="1602"/>
      <c r="ZF14" s="1603"/>
      <c r="ZG14" s="1603"/>
      <c r="ZH14" s="1603"/>
      <c r="ZI14" s="1538"/>
      <c r="ZJ14" s="1565"/>
      <c r="ZK14" s="1600"/>
      <c r="ZL14" s="1568"/>
      <c r="ZM14" s="1568"/>
      <c r="ZN14" s="1600"/>
      <c r="ZO14" s="1585"/>
      <c r="ZP14" s="1567"/>
      <c r="ZQ14" s="1602"/>
      <c r="ZR14" s="1603"/>
      <c r="ZS14" s="1603"/>
      <c r="ZT14" s="1603"/>
      <c r="ZU14" s="1538"/>
      <c r="ZV14" s="1565"/>
      <c r="ZW14" s="1600"/>
      <c r="ZX14" s="1568"/>
      <c r="ZY14" s="1568"/>
      <c r="ZZ14" s="1600"/>
      <c r="AAA14" s="1585"/>
      <c r="AAB14" s="1567"/>
      <c r="AAC14" s="1602"/>
      <c r="AAD14" s="1603"/>
      <c r="AAE14" s="1603"/>
      <c r="AAF14" s="1603"/>
      <c r="AAG14" s="1538"/>
      <c r="AAH14" s="1565"/>
      <c r="AAI14" s="1600"/>
      <c r="AAJ14" s="1568"/>
      <c r="AAK14" s="1568"/>
      <c r="AAL14" s="1600"/>
      <c r="AAM14" s="1585"/>
      <c r="AAN14" s="1567"/>
      <c r="AAO14" s="1602"/>
      <c r="AAP14" s="1603"/>
      <c r="AAQ14" s="1603"/>
      <c r="AAR14" s="1603"/>
      <c r="AAS14" s="1538"/>
      <c r="AAT14" s="1565"/>
      <c r="AAU14" s="1600"/>
      <c r="AAV14" s="1568"/>
      <c r="AAW14" s="1568"/>
      <c r="AAX14" s="1600"/>
      <c r="AAY14" s="1585"/>
      <c r="AAZ14" s="1567"/>
      <c r="ABA14" s="1602"/>
      <c r="ABB14" s="1603"/>
      <c r="ABC14" s="1603"/>
      <c r="ABD14" s="1603"/>
      <c r="ABE14" s="1538"/>
      <c r="ABF14" s="1565"/>
      <c r="ABG14" s="1600"/>
      <c r="ABH14" s="1568"/>
      <c r="ABI14" s="1568"/>
      <c r="ABJ14" s="1600"/>
      <c r="ABK14" s="1585"/>
      <c r="ABL14" s="1567"/>
      <c r="ABM14" s="1602"/>
      <c r="ABN14" s="1603"/>
      <c r="ABO14" s="1603"/>
      <c r="ABP14" s="1603"/>
      <c r="ABQ14" s="1538"/>
      <c r="ABR14" s="1565"/>
      <c r="ABS14" s="1600"/>
      <c r="ABT14" s="1568"/>
      <c r="ABU14" s="1568"/>
      <c r="ABV14" s="1600"/>
      <c r="ABW14" s="1585"/>
      <c r="ABX14" s="1567"/>
      <c r="ABY14" s="1602"/>
      <c r="ABZ14" s="1603"/>
      <c r="ACA14" s="1603"/>
      <c r="ACB14" s="1603"/>
      <c r="ACC14" s="1538"/>
      <c r="ACD14" s="1565"/>
      <c r="ACE14" s="1600"/>
      <c r="ACF14" s="1568"/>
      <c r="ACG14" s="1568"/>
      <c r="ACH14" s="1600"/>
      <c r="ACI14" s="1585"/>
      <c r="ACJ14" s="1567"/>
      <c r="ACK14" s="1602"/>
      <c r="ACL14" s="1603"/>
      <c r="ACM14" s="1603"/>
      <c r="ACN14" s="1603"/>
      <c r="ACO14" s="1538"/>
      <c r="ACP14" s="1565"/>
      <c r="ACQ14" s="1600"/>
      <c r="ACR14" s="1568"/>
      <c r="ACS14" s="1568"/>
      <c r="ACT14" s="1600"/>
      <c r="ACU14" s="1585"/>
      <c r="ACV14" s="1567"/>
      <c r="ACW14" s="1602"/>
      <c r="ACX14" s="1603"/>
      <c r="ACY14" s="1603"/>
      <c r="ACZ14" s="1603"/>
      <c r="ADA14" s="1538"/>
      <c r="ADB14" s="1565"/>
      <c r="ADC14" s="1600"/>
      <c r="ADD14" s="1568"/>
      <c r="ADE14" s="1568"/>
      <c r="ADF14" s="1600"/>
      <c r="ADG14" s="1585"/>
      <c r="ADH14" s="1567"/>
      <c r="ADI14" s="1602"/>
      <c r="ADJ14" s="1603"/>
      <c r="ADK14" s="1603"/>
      <c r="ADL14" s="1603"/>
      <c r="ADM14" s="1538"/>
      <c r="ADN14" s="1565"/>
      <c r="ADO14" s="1600"/>
      <c r="ADP14" s="1568"/>
      <c r="ADQ14" s="1568"/>
      <c r="ADR14" s="1600"/>
      <c r="ADS14" s="1585"/>
      <c r="ADT14" s="1567"/>
      <c r="ADU14" s="1602"/>
      <c r="ADV14" s="1603"/>
      <c r="ADW14" s="1603"/>
      <c r="ADX14" s="1603"/>
      <c r="ADY14" s="1538"/>
      <c r="ADZ14" s="1565"/>
      <c r="AEA14" s="1600"/>
      <c r="AEB14" s="1568"/>
      <c r="AEC14" s="1568"/>
      <c r="AED14" s="1600"/>
      <c r="AEE14" s="1585"/>
      <c r="AEF14" s="1567"/>
      <c r="AEG14" s="1602"/>
      <c r="AEH14" s="1603"/>
      <c r="AEI14" s="1603"/>
      <c r="AEJ14" s="1603"/>
      <c r="AEK14" s="1538"/>
      <c r="AEL14" s="1565"/>
      <c r="AEM14" s="1600"/>
      <c r="AEN14" s="1568"/>
      <c r="AEO14" s="1568"/>
      <c r="AEP14" s="1600"/>
      <c r="AEQ14" s="1585"/>
      <c r="AER14" s="1567"/>
      <c r="AES14" s="1602"/>
      <c r="AET14" s="1603"/>
      <c r="AEU14" s="1603"/>
      <c r="AEV14" s="1603"/>
      <c r="AEW14" s="1538"/>
      <c r="AEX14" s="1565"/>
      <c r="AEY14" s="1600"/>
      <c r="AEZ14" s="1568"/>
      <c r="AFA14" s="1568"/>
      <c r="AFB14" s="1600"/>
      <c r="AFC14" s="1585"/>
      <c r="AFD14" s="1567"/>
      <c r="AFE14" s="1602"/>
      <c r="AFF14" s="1603"/>
      <c r="AFG14" s="1603"/>
      <c r="AFH14" s="1603"/>
      <c r="AFI14" s="1538"/>
      <c r="AFJ14" s="1565"/>
      <c r="AFK14" s="1600"/>
      <c r="AFL14" s="1568"/>
      <c r="AFM14" s="1568"/>
      <c r="AFN14" s="1600"/>
      <c r="AFO14" s="1585"/>
      <c r="AFP14" s="1567"/>
      <c r="AFQ14" s="1602"/>
      <c r="AFR14" s="1603"/>
      <c r="AFS14" s="1603"/>
      <c r="AFT14" s="1603"/>
      <c r="AFU14" s="1538"/>
      <c r="AFV14" s="1565"/>
      <c r="AFW14" s="1600"/>
      <c r="AFX14" s="1568"/>
      <c r="AFY14" s="1568"/>
      <c r="AFZ14" s="1600"/>
      <c r="AGA14" s="1585"/>
      <c r="AGB14" s="1567"/>
      <c r="AGC14" s="1602"/>
      <c r="AGD14" s="1603"/>
      <c r="AGE14" s="1603"/>
      <c r="AGF14" s="1603"/>
      <c r="AGG14" s="1538"/>
      <c r="AGH14" s="1565"/>
      <c r="AGI14" s="1600"/>
      <c r="AGJ14" s="1568"/>
      <c r="AGK14" s="1568"/>
      <c r="AGL14" s="1600"/>
      <c r="AGM14" s="1585"/>
      <c r="AGN14" s="1567"/>
      <c r="AGO14" s="1602"/>
      <c r="AGP14" s="1603"/>
      <c r="AGQ14" s="1603"/>
      <c r="AGR14" s="1603"/>
      <c r="AGS14" s="1538"/>
      <c r="AGT14" s="1565"/>
      <c r="AGU14" s="1600"/>
      <c r="AGV14" s="1568"/>
      <c r="AGW14" s="1568"/>
      <c r="AGX14" s="1600"/>
      <c r="AGY14" s="1585"/>
      <c r="AGZ14" s="1567"/>
      <c r="AHA14" s="1602"/>
      <c r="AHB14" s="1603"/>
      <c r="AHC14" s="1603"/>
      <c r="AHD14" s="1603"/>
      <c r="AHE14" s="1538"/>
      <c r="AHF14" s="1565"/>
      <c r="AHG14" s="1600"/>
      <c r="AHH14" s="1568"/>
      <c r="AHI14" s="1568"/>
      <c r="AHJ14" s="1600"/>
      <c r="AHK14" s="1585"/>
      <c r="AHL14" s="1567"/>
      <c r="AHM14" s="1602"/>
      <c r="AHN14" s="1603"/>
      <c r="AHO14" s="1603"/>
      <c r="AHP14" s="1603"/>
      <c r="AHQ14" s="1538"/>
      <c r="AHR14" s="1565"/>
      <c r="AHS14" s="1600"/>
      <c r="AHT14" s="1568"/>
      <c r="AHU14" s="1568"/>
      <c r="AHV14" s="1600"/>
      <c r="AHW14" s="1585"/>
      <c r="AHX14" s="1567"/>
      <c r="AHY14" s="1602"/>
      <c r="AHZ14" s="1603"/>
      <c r="AIA14" s="1603"/>
      <c r="AIB14" s="1603"/>
      <c r="AIC14" s="1538"/>
      <c r="AID14" s="1565"/>
      <c r="AIE14" s="1600"/>
      <c r="AIF14" s="1568"/>
      <c r="AIG14" s="1568"/>
      <c r="AIH14" s="1600"/>
      <c r="AII14" s="1585"/>
      <c r="AIJ14" s="1567"/>
      <c r="AIK14" s="1602"/>
      <c r="AIL14" s="1603"/>
      <c r="AIM14" s="1603"/>
      <c r="AIN14" s="1603"/>
      <c r="AIO14" s="1538"/>
      <c r="AIP14" s="1565"/>
      <c r="AIQ14" s="1600"/>
      <c r="AIR14" s="1568"/>
      <c r="AIS14" s="1568"/>
      <c r="AIT14" s="1600"/>
      <c r="AIU14" s="1585"/>
      <c r="AIV14" s="1567"/>
      <c r="AIW14" s="1602"/>
      <c r="AIX14" s="1603"/>
      <c r="AIY14" s="1603"/>
      <c r="AIZ14" s="1603"/>
      <c r="AJA14" s="1538"/>
      <c r="AJB14" s="1565"/>
      <c r="AJC14" s="1600"/>
      <c r="AJD14" s="1568"/>
      <c r="AJE14" s="1568"/>
      <c r="AJF14" s="1600"/>
      <c r="AJG14" s="1585"/>
      <c r="AJH14" s="1567"/>
      <c r="AJI14" s="1602"/>
      <c r="AJJ14" s="1603"/>
      <c r="AJK14" s="1603"/>
      <c r="AJL14" s="1603"/>
      <c r="AJM14" s="1538"/>
      <c r="AJN14" s="1565"/>
      <c r="AJO14" s="1600"/>
      <c r="AJP14" s="1568"/>
      <c r="AJQ14" s="1568"/>
      <c r="AJR14" s="1600"/>
      <c r="AJS14" s="1585"/>
      <c r="AJT14" s="1567"/>
      <c r="AJU14" s="1602"/>
      <c r="AJV14" s="1603"/>
      <c r="AJW14" s="1603"/>
      <c r="AJX14" s="1603"/>
      <c r="AJY14" s="1538"/>
      <c r="AJZ14" s="1565"/>
      <c r="AKA14" s="1600"/>
      <c r="AKB14" s="1568"/>
      <c r="AKC14" s="1568"/>
      <c r="AKD14" s="1600"/>
      <c r="AKE14" s="1585"/>
      <c r="AKF14" s="1567"/>
      <c r="AKG14" s="1602"/>
      <c r="AKH14" s="1603"/>
      <c r="AKI14" s="1603"/>
      <c r="AKJ14" s="1603"/>
      <c r="AKK14" s="1538"/>
      <c r="AKL14" s="1565"/>
      <c r="AKM14" s="1600"/>
      <c r="AKN14" s="1568"/>
      <c r="AKO14" s="1568"/>
      <c r="AKP14" s="1600"/>
      <c r="AKQ14" s="1585"/>
      <c r="AKR14" s="1567"/>
      <c r="AKS14" s="1602"/>
      <c r="AKT14" s="1603"/>
      <c r="AKU14" s="1603"/>
      <c r="AKV14" s="1603"/>
      <c r="AKW14" s="1538"/>
      <c r="AKX14" s="1565"/>
      <c r="AKY14" s="1600"/>
      <c r="AKZ14" s="1568"/>
      <c r="ALA14" s="1568"/>
      <c r="ALB14" s="1600"/>
      <c r="ALC14" s="1585"/>
      <c r="ALD14" s="1567"/>
      <c r="ALE14" s="1602"/>
      <c r="ALF14" s="1603"/>
      <c r="ALG14" s="1603"/>
      <c r="ALH14" s="1603"/>
      <c r="ALI14" s="1538"/>
      <c r="ALJ14" s="1565"/>
      <c r="ALK14" s="1600"/>
      <c r="ALL14" s="1568"/>
      <c r="ALM14" s="1568"/>
      <c r="ALN14" s="1600"/>
      <c r="ALO14" s="1585"/>
      <c r="ALP14" s="1567"/>
      <c r="ALQ14" s="1602"/>
      <c r="ALR14" s="1603"/>
      <c r="ALS14" s="1603"/>
      <c r="ALT14" s="1603"/>
      <c r="ALU14" s="1538"/>
      <c r="ALV14" s="1565"/>
      <c r="ALW14" s="1600"/>
      <c r="ALX14" s="1568"/>
      <c r="ALY14" s="1568"/>
      <c r="ALZ14" s="1600"/>
      <c r="AMA14" s="1585"/>
      <c r="AMB14" s="1567"/>
      <c r="AMC14" s="1602"/>
      <c r="AMD14" s="1603"/>
      <c r="AME14" s="1603"/>
      <c r="AMF14" s="1603"/>
      <c r="AMG14" s="1538"/>
      <c r="AMH14" s="1565"/>
      <c r="AMI14" s="1600"/>
      <c r="AMJ14" s="1568"/>
    </row>
    <row r="15" spans="1:1024" ht="16.899999999999999" customHeight="1">
      <c r="A15" s="1500"/>
      <c r="B15" s="1547"/>
      <c r="C15" s="1548"/>
      <c r="D15" s="1549"/>
      <c r="E15" s="1549" t="s">
        <v>5612</v>
      </c>
      <c r="F15" s="1548"/>
      <c r="G15" s="1550"/>
      <c r="H15" s="1567"/>
      <c r="I15" s="1551"/>
      <c r="J15" s="1552"/>
      <c r="K15" s="1552"/>
      <c r="L15" s="1552"/>
      <c r="M15" s="1538"/>
      <c r="N15" s="1565"/>
      <c r="O15" s="1600"/>
      <c r="P15" s="1568"/>
      <c r="Q15" s="1568"/>
      <c r="R15" s="1600"/>
      <c r="S15" s="1585"/>
      <c r="T15" s="1567"/>
      <c r="U15" s="1602"/>
      <c r="V15" s="1603"/>
      <c r="W15" s="1603"/>
      <c r="X15" s="1603"/>
      <c r="Z15" s="1565"/>
      <c r="AA15" s="1600"/>
      <c r="AB15" s="1568"/>
      <c r="AC15" s="1568"/>
      <c r="AD15" s="1600"/>
      <c r="AE15" s="1585"/>
      <c r="AF15" s="1567"/>
      <c r="AG15" s="1602"/>
      <c r="AH15" s="1603"/>
      <c r="AI15" s="1603"/>
      <c r="AJ15" s="1603"/>
      <c r="AL15" s="1565"/>
      <c r="AM15" s="1600"/>
      <c r="AN15" s="1568"/>
      <c r="AO15" s="1568"/>
      <c r="AP15" s="1600"/>
      <c r="AQ15" s="1585"/>
      <c r="AR15" s="1567"/>
      <c r="AS15" s="1602"/>
      <c r="AT15" s="1603"/>
      <c r="AU15" s="1603"/>
      <c r="AV15" s="1603"/>
      <c r="AX15" s="1565"/>
      <c r="AY15" s="1600"/>
      <c r="AZ15" s="1568"/>
      <c r="BA15" s="1568"/>
      <c r="BB15" s="1600"/>
      <c r="BC15" s="1585"/>
      <c r="BD15" s="1567"/>
      <c r="BE15" s="1602"/>
      <c r="BF15" s="1603"/>
      <c r="BG15" s="1603"/>
      <c r="BH15" s="1603"/>
      <c r="BJ15" s="1565"/>
      <c r="BK15" s="1600"/>
      <c r="BL15" s="1568"/>
      <c r="BM15" s="1568"/>
      <c r="BN15" s="1600"/>
      <c r="BO15" s="1585"/>
      <c r="BP15" s="1567"/>
      <c r="BQ15" s="1602"/>
      <c r="BR15" s="1603"/>
      <c r="BS15" s="1603"/>
      <c r="BT15" s="1603"/>
      <c r="BU15" s="1538"/>
      <c r="BV15" s="1565"/>
      <c r="BW15" s="1600"/>
      <c r="BX15" s="1568"/>
      <c r="BY15" s="1568"/>
      <c r="BZ15" s="1600"/>
      <c r="CA15" s="1585"/>
      <c r="CB15" s="1567"/>
      <c r="CC15" s="1602"/>
      <c r="CD15" s="1603"/>
      <c r="CE15" s="1603"/>
      <c r="CF15" s="1603"/>
      <c r="CG15" s="1538"/>
      <c r="CH15" s="1565"/>
      <c r="CI15" s="1600"/>
      <c r="CJ15" s="1568"/>
      <c r="CK15" s="1568"/>
      <c r="CL15" s="1600"/>
      <c r="CM15" s="1585"/>
      <c r="CN15" s="1567"/>
      <c r="CO15" s="1602"/>
      <c r="CP15" s="1603"/>
      <c r="CQ15" s="1603"/>
      <c r="CR15" s="1603"/>
      <c r="CS15" s="1538"/>
      <c r="CT15" s="1565"/>
      <c r="CU15" s="1600"/>
      <c r="CV15" s="1568"/>
      <c r="CW15" s="1568"/>
      <c r="CX15" s="1600"/>
      <c r="CY15" s="1585"/>
      <c r="CZ15" s="1567"/>
      <c r="DA15" s="1602"/>
      <c r="DB15" s="1603"/>
      <c r="DC15" s="1603"/>
      <c r="DD15" s="1603"/>
      <c r="DE15" s="1538"/>
      <c r="DF15" s="1565"/>
      <c r="DG15" s="1600"/>
      <c r="DH15" s="1568"/>
      <c r="DI15" s="1568"/>
      <c r="DJ15" s="1600"/>
      <c r="DK15" s="1585"/>
      <c r="DL15" s="1567"/>
      <c r="DM15" s="1602"/>
      <c r="DN15" s="1603"/>
      <c r="DO15" s="1603"/>
      <c r="DP15" s="1603"/>
      <c r="DQ15" s="1538"/>
      <c r="DR15" s="1565"/>
      <c r="DS15" s="1600"/>
      <c r="DT15" s="1568"/>
      <c r="DU15" s="1568"/>
      <c r="DV15" s="1600"/>
      <c r="DW15" s="1585"/>
      <c r="DX15" s="1567"/>
      <c r="DY15" s="1602"/>
      <c r="DZ15" s="1603"/>
      <c r="EA15" s="1603"/>
      <c r="EB15" s="1603"/>
      <c r="EC15" s="1538"/>
      <c r="ED15" s="1565"/>
      <c r="EE15" s="1600"/>
      <c r="EF15" s="1568"/>
      <c r="EG15" s="1568"/>
      <c r="EH15" s="1600"/>
      <c r="EI15" s="1585"/>
      <c r="EJ15" s="1567"/>
      <c r="EK15" s="1602"/>
      <c r="EL15" s="1603"/>
      <c r="EM15" s="1603"/>
      <c r="EN15" s="1603"/>
      <c r="EO15" s="1538"/>
      <c r="EP15" s="1565"/>
      <c r="EQ15" s="1600"/>
      <c r="ER15" s="1568"/>
      <c r="ES15" s="1568"/>
      <c r="ET15" s="1600"/>
      <c r="EU15" s="1585"/>
      <c r="EV15" s="1567"/>
      <c r="EW15" s="1602"/>
      <c r="EX15" s="1603"/>
      <c r="EY15" s="1603"/>
      <c r="EZ15" s="1603"/>
      <c r="FA15" s="1538"/>
      <c r="FB15" s="1565"/>
      <c r="FC15" s="1600"/>
      <c r="FD15" s="1568"/>
      <c r="FE15" s="1568"/>
      <c r="FF15" s="1600"/>
      <c r="FG15" s="1585"/>
      <c r="FH15" s="1567"/>
      <c r="FI15" s="1602"/>
      <c r="FJ15" s="1603"/>
      <c r="FK15" s="1603"/>
      <c r="FL15" s="1603"/>
      <c r="FM15" s="1538"/>
      <c r="FN15" s="1565"/>
      <c r="FO15" s="1600"/>
      <c r="FP15" s="1568"/>
      <c r="FQ15" s="1568"/>
      <c r="FR15" s="1600"/>
      <c r="FS15" s="1585"/>
      <c r="FT15" s="1567"/>
      <c r="FU15" s="1602"/>
      <c r="FV15" s="1603"/>
      <c r="FW15" s="1603"/>
      <c r="FX15" s="1603"/>
      <c r="FY15" s="1538"/>
      <c r="FZ15" s="1565"/>
      <c r="GA15" s="1600"/>
      <c r="GB15" s="1568"/>
      <c r="GC15" s="1568"/>
      <c r="GD15" s="1600"/>
      <c r="GE15" s="1585"/>
      <c r="GF15" s="1567"/>
      <c r="GG15" s="1602"/>
      <c r="GH15" s="1603"/>
      <c r="GI15" s="1603"/>
      <c r="GJ15" s="1603"/>
      <c r="GK15" s="1538"/>
      <c r="GL15" s="1565"/>
      <c r="GM15" s="1600"/>
      <c r="GN15" s="1568"/>
      <c r="GO15" s="1568"/>
      <c r="GP15" s="1600"/>
      <c r="GQ15" s="1585"/>
      <c r="GR15" s="1567"/>
      <c r="GS15" s="1602"/>
      <c r="GT15" s="1603"/>
      <c r="GU15" s="1603"/>
      <c r="GV15" s="1603"/>
      <c r="GW15" s="1538"/>
      <c r="GX15" s="1565"/>
      <c r="GY15" s="1600"/>
      <c r="GZ15" s="1568"/>
      <c r="HA15" s="1568"/>
      <c r="HB15" s="1600"/>
      <c r="HC15" s="1585"/>
      <c r="HD15" s="1567"/>
      <c r="HE15" s="1602"/>
      <c r="HF15" s="1603"/>
      <c r="HG15" s="1603"/>
      <c r="HH15" s="1603"/>
      <c r="HI15" s="1538"/>
      <c r="HJ15" s="1565"/>
      <c r="HK15" s="1600"/>
      <c r="HL15" s="1568"/>
      <c r="HM15" s="1568"/>
      <c r="HN15" s="1600"/>
      <c r="HO15" s="1585"/>
      <c r="HP15" s="1567"/>
      <c r="HQ15" s="1602"/>
      <c r="HR15" s="1603"/>
      <c r="HS15" s="1603"/>
      <c r="HT15" s="1603"/>
      <c r="HU15" s="1538"/>
      <c r="HV15" s="1565"/>
      <c r="HW15" s="1600"/>
      <c r="HX15" s="1568"/>
      <c r="HY15" s="1568"/>
      <c r="HZ15" s="1600"/>
      <c r="IA15" s="1585"/>
      <c r="IB15" s="1567"/>
      <c r="IC15" s="1602"/>
      <c r="ID15" s="1603"/>
      <c r="IE15" s="1603"/>
      <c r="IF15" s="1603"/>
      <c r="IG15" s="1538"/>
      <c r="IH15" s="1565"/>
      <c r="II15" s="1600"/>
      <c r="IJ15" s="1568"/>
      <c r="IK15" s="1568"/>
      <c r="IL15" s="1600"/>
      <c r="IM15" s="1585"/>
      <c r="IN15" s="1567"/>
      <c r="IO15" s="1602"/>
      <c r="IP15" s="1603"/>
      <c r="IQ15" s="1603"/>
      <c r="IR15" s="1603"/>
      <c r="IS15" s="1538"/>
      <c r="IT15" s="1565"/>
      <c r="IU15" s="1600"/>
      <c r="IV15" s="1568"/>
      <c r="IW15" s="1568"/>
      <c r="IX15" s="1600"/>
      <c r="IY15" s="1585"/>
      <c r="IZ15" s="1567"/>
      <c r="JA15" s="1602"/>
      <c r="JB15" s="1603"/>
      <c r="JC15" s="1603"/>
      <c r="JD15" s="1603"/>
      <c r="JE15" s="1538"/>
      <c r="JF15" s="1565"/>
      <c r="JG15" s="1600"/>
      <c r="JH15" s="1568"/>
      <c r="JI15" s="1568"/>
      <c r="JJ15" s="1600"/>
      <c r="JK15" s="1585"/>
      <c r="JL15" s="1567"/>
      <c r="JM15" s="1602"/>
      <c r="JN15" s="1603"/>
      <c r="JO15" s="1603"/>
      <c r="JP15" s="1603"/>
      <c r="JQ15" s="1538"/>
      <c r="JR15" s="1565"/>
      <c r="JS15" s="1600"/>
      <c r="JT15" s="1568"/>
      <c r="JU15" s="1568"/>
      <c r="JV15" s="1600"/>
      <c r="JW15" s="1585"/>
      <c r="JX15" s="1567"/>
      <c r="JY15" s="1602"/>
      <c r="JZ15" s="1603"/>
      <c r="KA15" s="1603"/>
      <c r="KB15" s="1603"/>
      <c r="KC15" s="1538"/>
      <c r="KD15" s="1565"/>
      <c r="KE15" s="1600"/>
      <c r="KF15" s="1568"/>
      <c r="KG15" s="1568"/>
      <c r="KH15" s="1600"/>
      <c r="KI15" s="1585"/>
      <c r="KJ15" s="1567"/>
      <c r="KK15" s="1602"/>
      <c r="KL15" s="1603"/>
      <c r="KM15" s="1603"/>
      <c r="KN15" s="1603"/>
      <c r="KO15" s="1538"/>
      <c r="KP15" s="1565"/>
      <c r="KQ15" s="1600"/>
      <c r="KR15" s="1568"/>
      <c r="KS15" s="1568"/>
      <c r="KT15" s="1600"/>
      <c r="KU15" s="1585"/>
      <c r="KV15" s="1567"/>
      <c r="KW15" s="1602"/>
      <c r="KX15" s="1603"/>
      <c r="KY15" s="1603"/>
      <c r="KZ15" s="1603"/>
      <c r="LA15" s="1538"/>
      <c r="LB15" s="1565"/>
      <c r="LC15" s="1600"/>
      <c r="LD15" s="1568"/>
      <c r="LE15" s="1568"/>
      <c r="LF15" s="1600"/>
      <c r="LG15" s="1585"/>
      <c r="LH15" s="1567"/>
      <c r="LI15" s="1602"/>
      <c r="LJ15" s="1603"/>
      <c r="LK15" s="1603"/>
      <c r="LL15" s="1603"/>
      <c r="LM15" s="1538"/>
      <c r="LN15" s="1565"/>
      <c r="LO15" s="1600"/>
      <c r="LP15" s="1568"/>
      <c r="LQ15" s="1568"/>
      <c r="LR15" s="1600"/>
      <c r="LS15" s="1585"/>
      <c r="LT15" s="1567"/>
      <c r="LU15" s="1602"/>
      <c r="LV15" s="1603"/>
      <c r="LW15" s="1603"/>
      <c r="LX15" s="1603"/>
      <c r="LY15" s="1538"/>
      <c r="LZ15" s="1565"/>
      <c r="MA15" s="1600"/>
      <c r="MB15" s="1568"/>
      <c r="MC15" s="1568"/>
      <c r="MD15" s="1600"/>
      <c r="ME15" s="1585"/>
      <c r="MF15" s="1567"/>
      <c r="MG15" s="1602"/>
      <c r="MH15" s="1603"/>
      <c r="MI15" s="1603"/>
      <c r="MJ15" s="1603"/>
      <c r="MK15" s="1538"/>
      <c r="ML15" s="1565"/>
      <c r="MM15" s="1600"/>
      <c r="MN15" s="1568"/>
      <c r="MO15" s="1568"/>
      <c r="MP15" s="1600"/>
      <c r="MQ15" s="1585"/>
      <c r="MR15" s="1567"/>
      <c r="MS15" s="1602"/>
      <c r="MT15" s="1603"/>
      <c r="MU15" s="1603"/>
      <c r="MV15" s="1603"/>
      <c r="MW15" s="1538"/>
      <c r="MX15" s="1565"/>
      <c r="MY15" s="1600"/>
      <c r="MZ15" s="1568"/>
      <c r="NA15" s="1568"/>
      <c r="NB15" s="1600"/>
      <c r="NC15" s="1585"/>
      <c r="ND15" s="1567"/>
      <c r="NE15" s="1602"/>
      <c r="NF15" s="1603"/>
      <c r="NG15" s="1603"/>
      <c r="NH15" s="1603"/>
      <c r="NI15" s="1538"/>
      <c r="NJ15" s="1565"/>
      <c r="NK15" s="1600"/>
      <c r="NL15" s="1568"/>
      <c r="NM15" s="1568"/>
      <c r="NN15" s="1600"/>
      <c r="NO15" s="1585"/>
      <c r="NP15" s="1567"/>
      <c r="NQ15" s="1602"/>
      <c r="NR15" s="1603"/>
      <c r="NS15" s="1603"/>
      <c r="NT15" s="1603"/>
      <c r="NU15" s="1538"/>
      <c r="NV15" s="1565"/>
      <c r="NW15" s="1600"/>
      <c r="NX15" s="1568"/>
      <c r="NY15" s="1568"/>
      <c r="NZ15" s="1600"/>
      <c r="OA15" s="1585"/>
      <c r="OB15" s="1567"/>
      <c r="OC15" s="1602"/>
      <c r="OD15" s="1603"/>
      <c r="OE15" s="1603"/>
      <c r="OF15" s="1603"/>
      <c r="OG15" s="1538"/>
      <c r="OH15" s="1565"/>
      <c r="OI15" s="1600"/>
      <c r="OJ15" s="1568"/>
      <c r="OK15" s="1568"/>
      <c r="OL15" s="1600"/>
      <c r="OM15" s="1585"/>
      <c r="ON15" s="1567"/>
      <c r="OO15" s="1602"/>
      <c r="OP15" s="1603"/>
      <c r="OQ15" s="1603"/>
      <c r="OR15" s="1603"/>
      <c r="OS15" s="1538"/>
      <c r="OT15" s="1565"/>
      <c r="OU15" s="1600"/>
      <c r="OV15" s="1568"/>
      <c r="OW15" s="1568"/>
      <c r="OX15" s="1600"/>
      <c r="OY15" s="1585"/>
      <c r="OZ15" s="1567"/>
      <c r="PA15" s="1602"/>
      <c r="PB15" s="1603"/>
      <c r="PC15" s="1603"/>
      <c r="PD15" s="1603"/>
      <c r="PE15" s="1538"/>
      <c r="PF15" s="1565"/>
      <c r="PG15" s="1600"/>
      <c r="PH15" s="1568"/>
      <c r="PI15" s="1568"/>
      <c r="PJ15" s="1600"/>
      <c r="PK15" s="1585"/>
      <c r="PL15" s="1567"/>
      <c r="PM15" s="1602"/>
      <c r="PN15" s="1603"/>
      <c r="PO15" s="1603"/>
      <c r="PP15" s="1603"/>
      <c r="PQ15" s="1538"/>
      <c r="PR15" s="1565"/>
      <c r="PS15" s="1600"/>
      <c r="PT15" s="1568"/>
      <c r="PU15" s="1568"/>
      <c r="PV15" s="1600"/>
      <c r="PW15" s="1585"/>
      <c r="PX15" s="1567"/>
      <c r="PY15" s="1602"/>
      <c r="PZ15" s="1603"/>
      <c r="QA15" s="1603"/>
      <c r="QB15" s="1603"/>
      <c r="QC15" s="1538"/>
      <c r="QD15" s="1565"/>
      <c r="QE15" s="1600"/>
      <c r="QF15" s="1568"/>
      <c r="QG15" s="1568"/>
      <c r="QH15" s="1600"/>
      <c r="QI15" s="1585"/>
      <c r="QJ15" s="1567"/>
      <c r="QK15" s="1602"/>
      <c r="QL15" s="1603"/>
      <c r="QM15" s="1603"/>
      <c r="QN15" s="1603"/>
      <c r="QO15" s="1538"/>
      <c r="QP15" s="1565"/>
      <c r="QQ15" s="1600"/>
      <c r="QR15" s="1568"/>
      <c r="QS15" s="1568"/>
      <c r="QT15" s="1600"/>
      <c r="QU15" s="1585"/>
      <c r="QV15" s="1567"/>
      <c r="QW15" s="1602"/>
      <c r="QX15" s="1603"/>
      <c r="QY15" s="1603"/>
      <c r="QZ15" s="1603"/>
      <c r="RA15" s="1538"/>
      <c r="RB15" s="1565"/>
      <c r="RC15" s="1600"/>
      <c r="RD15" s="1568"/>
      <c r="RE15" s="1568"/>
      <c r="RF15" s="1600"/>
      <c r="RG15" s="1585"/>
      <c r="RH15" s="1567"/>
      <c r="RI15" s="1602"/>
      <c r="RJ15" s="1603"/>
      <c r="RK15" s="1603"/>
      <c r="RL15" s="1603"/>
      <c r="RM15" s="1538"/>
      <c r="RN15" s="1565"/>
      <c r="RO15" s="1600"/>
      <c r="RP15" s="1568"/>
      <c r="RQ15" s="1568"/>
      <c r="RR15" s="1600"/>
      <c r="RS15" s="1585"/>
      <c r="RT15" s="1567"/>
      <c r="RU15" s="1602"/>
      <c r="RV15" s="1603"/>
      <c r="RW15" s="1603"/>
      <c r="RX15" s="1603"/>
      <c r="RY15" s="1538"/>
      <c r="RZ15" s="1565"/>
      <c r="SA15" s="1600"/>
      <c r="SB15" s="1568"/>
      <c r="SC15" s="1568"/>
      <c r="SD15" s="1600"/>
      <c r="SE15" s="1585"/>
      <c r="SF15" s="1567"/>
      <c r="SG15" s="1602"/>
      <c r="SH15" s="1603"/>
      <c r="SI15" s="1603"/>
      <c r="SJ15" s="1603"/>
      <c r="SK15" s="1538"/>
      <c r="SL15" s="1565"/>
      <c r="SM15" s="1600"/>
      <c r="SN15" s="1568"/>
      <c r="SO15" s="1568"/>
      <c r="SP15" s="1600"/>
      <c r="SQ15" s="1585"/>
      <c r="SR15" s="1567"/>
      <c r="SS15" s="1602"/>
      <c r="ST15" s="1603"/>
      <c r="SU15" s="1603"/>
      <c r="SV15" s="1603"/>
      <c r="SW15" s="1538"/>
      <c r="SX15" s="1565"/>
      <c r="SY15" s="1600"/>
      <c r="SZ15" s="1568"/>
      <c r="TA15" s="1568"/>
      <c r="TB15" s="1600"/>
      <c r="TC15" s="1585"/>
      <c r="TD15" s="1567"/>
      <c r="TE15" s="1602"/>
      <c r="TF15" s="1603"/>
      <c r="TG15" s="1603"/>
      <c r="TH15" s="1603"/>
      <c r="TI15" s="1538"/>
      <c r="TJ15" s="1565"/>
      <c r="TK15" s="1600"/>
      <c r="TL15" s="1568"/>
      <c r="TM15" s="1568"/>
      <c r="TN15" s="1600"/>
      <c r="TO15" s="1585"/>
      <c r="TP15" s="1567"/>
      <c r="TQ15" s="1602"/>
      <c r="TR15" s="1603"/>
      <c r="TS15" s="1603"/>
      <c r="TT15" s="1603"/>
      <c r="TU15" s="1538"/>
      <c r="TV15" s="1565"/>
      <c r="TW15" s="1600"/>
      <c r="TX15" s="1568"/>
      <c r="TY15" s="1568"/>
      <c r="TZ15" s="1600"/>
      <c r="UA15" s="1585"/>
      <c r="UB15" s="1567"/>
      <c r="UC15" s="1602"/>
      <c r="UD15" s="1603"/>
      <c r="UE15" s="1603"/>
      <c r="UF15" s="1603"/>
      <c r="UG15" s="1538"/>
      <c r="UH15" s="1565"/>
      <c r="UI15" s="1600"/>
      <c r="UJ15" s="1568"/>
      <c r="UK15" s="1568"/>
      <c r="UL15" s="1600"/>
      <c r="UM15" s="1585"/>
      <c r="UN15" s="1567"/>
      <c r="UO15" s="1602"/>
      <c r="UP15" s="1603"/>
      <c r="UQ15" s="1603"/>
      <c r="UR15" s="1603"/>
      <c r="US15" s="1538"/>
      <c r="UT15" s="1565"/>
      <c r="UU15" s="1600"/>
      <c r="UV15" s="1568"/>
      <c r="UW15" s="1568"/>
      <c r="UX15" s="1600"/>
      <c r="UY15" s="1585"/>
      <c r="UZ15" s="1567"/>
      <c r="VA15" s="1602"/>
      <c r="VB15" s="1603"/>
      <c r="VC15" s="1603"/>
      <c r="VD15" s="1603"/>
      <c r="VE15" s="1538"/>
      <c r="VF15" s="1565"/>
      <c r="VG15" s="1600"/>
      <c r="VH15" s="1568"/>
      <c r="VI15" s="1568"/>
      <c r="VJ15" s="1600"/>
      <c r="VK15" s="1585"/>
      <c r="VL15" s="1567"/>
      <c r="VM15" s="1602"/>
      <c r="VN15" s="1603"/>
      <c r="VO15" s="1603"/>
      <c r="VP15" s="1603"/>
      <c r="VQ15" s="1538"/>
      <c r="VR15" s="1565"/>
      <c r="VS15" s="1600"/>
      <c r="VT15" s="1568"/>
      <c r="VU15" s="1568"/>
      <c r="VV15" s="1600"/>
      <c r="VW15" s="1585"/>
      <c r="VX15" s="1567"/>
      <c r="VY15" s="1602"/>
      <c r="VZ15" s="1603"/>
      <c r="WA15" s="1603"/>
      <c r="WB15" s="1603"/>
      <c r="WC15" s="1538"/>
      <c r="WD15" s="1565"/>
      <c r="WE15" s="1600"/>
      <c r="WF15" s="1568"/>
      <c r="WG15" s="1568"/>
      <c r="WH15" s="1600"/>
      <c r="WI15" s="1585"/>
      <c r="WJ15" s="1567"/>
      <c r="WK15" s="1602"/>
      <c r="WL15" s="1603"/>
      <c r="WM15" s="1603"/>
      <c r="WN15" s="1603"/>
      <c r="WO15" s="1538"/>
      <c r="WP15" s="1565"/>
      <c r="WQ15" s="1600"/>
      <c r="WR15" s="1568"/>
      <c r="WS15" s="1568"/>
      <c r="WT15" s="1600"/>
      <c r="WU15" s="1585"/>
      <c r="WV15" s="1567"/>
      <c r="WW15" s="1602"/>
      <c r="WX15" s="1603"/>
      <c r="WY15" s="1603"/>
      <c r="WZ15" s="1603"/>
      <c r="XA15" s="1538"/>
      <c r="XB15" s="1565"/>
      <c r="XC15" s="1600"/>
      <c r="XD15" s="1568"/>
      <c r="XE15" s="1568"/>
      <c r="XF15" s="1600"/>
      <c r="XG15" s="1585"/>
      <c r="XH15" s="1567"/>
      <c r="XI15" s="1602"/>
      <c r="XJ15" s="1603"/>
      <c r="XK15" s="1603"/>
      <c r="XL15" s="1603"/>
      <c r="XM15" s="1538"/>
      <c r="XN15" s="1565"/>
      <c r="XO15" s="1600"/>
      <c r="XP15" s="1568"/>
      <c r="XQ15" s="1568"/>
      <c r="XR15" s="1600"/>
      <c r="XS15" s="1585"/>
      <c r="XT15" s="1567"/>
      <c r="XU15" s="1602"/>
      <c r="XV15" s="1603"/>
      <c r="XW15" s="1603"/>
      <c r="XX15" s="1603"/>
      <c r="XY15" s="1538"/>
      <c r="XZ15" s="1565"/>
      <c r="YA15" s="1600"/>
      <c r="YB15" s="1568"/>
      <c r="YC15" s="1568"/>
      <c r="YD15" s="1600"/>
      <c r="YE15" s="1585"/>
      <c r="YF15" s="1567"/>
      <c r="YG15" s="1602"/>
      <c r="YH15" s="1603"/>
      <c r="YI15" s="1603"/>
      <c r="YJ15" s="1603"/>
      <c r="YK15" s="1538"/>
      <c r="YL15" s="1565"/>
      <c r="YM15" s="1600"/>
      <c r="YN15" s="1568"/>
      <c r="YO15" s="1568"/>
      <c r="YP15" s="1600"/>
      <c r="YQ15" s="1585"/>
      <c r="YR15" s="1567"/>
      <c r="YS15" s="1602"/>
      <c r="YT15" s="1603"/>
      <c r="YU15" s="1603"/>
      <c r="YV15" s="1603"/>
      <c r="YW15" s="1538"/>
      <c r="YX15" s="1565"/>
      <c r="YY15" s="1600"/>
      <c r="YZ15" s="1568"/>
      <c r="ZA15" s="1568"/>
      <c r="ZB15" s="1600"/>
      <c r="ZC15" s="1585"/>
      <c r="ZD15" s="1567"/>
      <c r="ZE15" s="1602"/>
      <c r="ZF15" s="1603"/>
      <c r="ZG15" s="1603"/>
      <c r="ZH15" s="1603"/>
      <c r="ZI15" s="1538"/>
      <c r="ZJ15" s="1565"/>
      <c r="ZK15" s="1600"/>
      <c r="ZL15" s="1568"/>
      <c r="ZM15" s="1568"/>
      <c r="ZN15" s="1600"/>
      <c r="ZO15" s="1585"/>
      <c r="ZP15" s="1567"/>
      <c r="ZQ15" s="1602"/>
      <c r="ZR15" s="1603"/>
      <c r="ZS15" s="1603"/>
      <c r="ZT15" s="1603"/>
      <c r="ZU15" s="1538"/>
      <c r="ZV15" s="1565"/>
      <c r="ZW15" s="1600"/>
      <c r="ZX15" s="1568"/>
      <c r="ZY15" s="1568"/>
      <c r="ZZ15" s="1600"/>
      <c r="AAA15" s="1585"/>
      <c r="AAB15" s="1567"/>
      <c r="AAC15" s="1602"/>
      <c r="AAD15" s="1603"/>
      <c r="AAE15" s="1603"/>
      <c r="AAF15" s="1603"/>
      <c r="AAG15" s="1538"/>
      <c r="AAH15" s="1565"/>
      <c r="AAI15" s="1600"/>
      <c r="AAJ15" s="1568"/>
      <c r="AAK15" s="1568"/>
      <c r="AAL15" s="1600"/>
      <c r="AAM15" s="1585"/>
      <c r="AAN15" s="1567"/>
      <c r="AAO15" s="1602"/>
      <c r="AAP15" s="1603"/>
      <c r="AAQ15" s="1603"/>
      <c r="AAR15" s="1603"/>
      <c r="AAS15" s="1538"/>
      <c r="AAT15" s="1565"/>
      <c r="AAU15" s="1600"/>
      <c r="AAV15" s="1568"/>
      <c r="AAW15" s="1568"/>
      <c r="AAX15" s="1600"/>
      <c r="AAY15" s="1585"/>
      <c r="AAZ15" s="1567"/>
      <c r="ABA15" s="1602"/>
      <c r="ABB15" s="1603"/>
      <c r="ABC15" s="1603"/>
      <c r="ABD15" s="1603"/>
      <c r="ABE15" s="1538"/>
      <c r="ABF15" s="1565"/>
      <c r="ABG15" s="1600"/>
      <c r="ABH15" s="1568"/>
      <c r="ABI15" s="1568"/>
      <c r="ABJ15" s="1600"/>
      <c r="ABK15" s="1585"/>
      <c r="ABL15" s="1567"/>
      <c r="ABM15" s="1602"/>
      <c r="ABN15" s="1603"/>
      <c r="ABO15" s="1603"/>
      <c r="ABP15" s="1603"/>
      <c r="ABQ15" s="1538"/>
      <c r="ABR15" s="1565"/>
      <c r="ABS15" s="1600"/>
      <c r="ABT15" s="1568"/>
      <c r="ABU15" s="1568"/>
      <c r="ABV15" s="1600"/>
      <c r="ABW15" s="1585"/>
      <c r="ABX15" s="1567"/>
      <c r="ABY15" s="1602"/>
      <c r="ABZ15" s="1603"/>
      <c r="ACA15" s="1603"/>
      <c r="ACB15" s="1603"/>
      <c r="ACC15" s="1538"/>
      <c r="ACD15" s="1565"/>
      <c r="ACE15" s="1600"/>
      <c r="ACF15" s="1568"/>
      <c r="ACG15" s="1568"/>
      <c r="ACH15" s="1600"/>
      <c r="ACI15" s="1585"/>
      <c r="ACJ15" s="1567"/>
      <c r="ACK15" s="1602"/>
      <c r="ACL15" s="1603"/>
      <c r="ACM15" s="1603"/>
      <c r="ACN15" s="1603"/>
      <c r="ACO15" s="1538"/>
      <c r="ACP15" s="1565"/>
      <c r="ACQ15" s="1600"/>
      <c r="ACR15" s="1568"/>
      <c r="ACS15" s="1568"/>
      <c r="ACT15" s="1600"/>
      <c r="ACU15" s="1585"/>
      <c r="ACV15" s="1567"/>
      <c r="ACW15" s="1602"/>
      <c r="ACX15" s="1603"/>
      <c r="ACY15" s="1603"/>
      <c r="ACZ15" s="1603"/>
      <c r="ADA15" s="1538"/>
      <c r="ADB15" s="1565"/>
      <c r="ADC15" s="1600"/>
      <c r="ADD15" s="1568"/>
      <c r="ADE15" s="1568"/>
      <c r="ADF15" s="1600"/>
      <c r="ADG15" s="1585"/>
      <c r="ADH15" s="1567"/>
      <c r="ADI15" s="1602"/>
      <c r="ADJ15" s="1603"/>
      <c r="ADK15" s="1603"/>
      <c r="ADL15" s="1603"/>
      <c r="ADM15" s="1538"/>
      <c r="ADN15" s="1565"/>
      <c r="ADO15" s="1600"/>
      <c r="ADP15" s="1568"/>
      <c r="ADQ15" s="1568"/>
      <c r="ADR15" s="1600"/>
      <c r="ADS15" s="1585"/>
      <c r="ADT15" s="1567"/>
      <c r="ADU15" s="1602"/>
      <c r="ADV15" s="1603"/>
      <c r="ADW15" s="1603"/>
      <c r="ADX15" s="1603"/>
      <c r="ADY15" s="1538"/>
      <c r="ADZ15" s="1565"/>
      <c r="AEA15" s="1600"/>
      <c r="AEB15" s="1568"/>
      <c r="AEC15" s="1568"/>
      <c r="AED15" s="1600"/>
      <c r="AEE15" s="1585"/>
      <c r="AEF15" s="1567"/>
      <c r="AEG15" s="1602"/>
      <c r="AEH15" s="1603"/>
      <c r="AEI15" s="1603"/>
      <c r="AEJ15" s="1603"/>
      <c r="AEK15" s="1538"/>
      <c r="AEL15" s="1565"/>
      <c r="AEM15" s="1600"/>
      <c r="AEN15" s="1568"/>
      <c r="AEO15" s="1568"/>
      <c r="AEP15" s="1600"/>
      <c r="AEQ15" s="1585"/>
      <c r="AER15" s="1567"/>
      <c r="AES15" s="1602"/>
      <c r="AET15" s="1603"/>
      <c r="AEU15" s="1603"/>
      <c r="AEV15" s="1603"/>
      <c r="AEW15" s="1538"/>
      <c r="AEX15" s="1565"/>
      <c r="AEY15" s="1600"/>
      <c r="AEZ15" s="1568"/>
      <c r="AFA15" s="1568"/>
      <c r="AFB15" s="1600"/>
      <c r="AFC15" s="1585"/>
      <c r="AFD15" s="1567"/>
      <c r="AFE15" s="1602"/>
      <c r="AFF15" s="1603"/>
      <c r="AFG15" s="1603"/>
      <c r="AFH15" s="1603"/>
      <c r="AFI15" s="1538"/>
      <c r="AFJ15" s="1565"/>
      <c r="AFK15" s="1600"/>
      <c r="AFL15" s="1568"/>
      <c r="AFM15" s="1568"/>
      <c r="AFN15" s="1600"/>
      <c r="AFO15" s="1585"/>
      <c r="AFP15" s="1567"/>
      <c r="AFQ15" s="1602"/>
      <c r="AFR15" s="1603"/>
      <c r="AFS15" s="1603"/>
      <c r="AFT15" s="1603"/>
      <c r="AFU15" s="1538"/>
      <c r="AFV15" s="1565"/>
      <c r="AFW15" s="1600"/>
      <c r="AFX15" s="1568"/>
      <c r="AFY15" s="1568"/>
      <c r="AFZ15" s="1600"/>
      <c r="AGA15" s="1585"/>
      <c r="AGB15" s="1567"/>
      <c r="AGC15" s="1602"/>
      <c r="AGD15" s="1603"/>
      <c r="AGE15" s="1603"/>
      <c r="AGF15" s="1603"/>
      <c r="AGG15" s="1538"/>
      <c r="AGH15" s="1565"/>
      <c r="AGI15" s="1600"/>
      <c r="AGJ15" s="1568"/>
      <c r="AGK15" s="1568"/>
      <c r="AGL15" s="1600"/>
      <c r="AGM15" s="1585"/>
      <c r="AGN15" s="1567"/>
      <c r="AGO15" s="1602"/>
      <c r="AGP15" s="1603"/>
      <c r="AGQ15" s="1603"/>
      <c r="AGR15" s="1603"/>
      <c r="AGS15" s="1538"/>
      <c r="AGT15" s="1565"/>
      <c r="AGU15" s="1600"/>
      <c r="AGV15" s="1568"/>
      <c r="AGW15" s="1568"/>
      <c r="AGX15" s="1600"/>
      <c r="AGY15" s="1585"/>
      <c r="AGZ15" s="1567"/>
      <c r="AHA15" s="1602"/>
      <c r="AHB15" s="1603"/>
      <c r="AHC15" s="1603"/>
      <c r="AHD15" s="1603"/>
      <c r="AHE15" s="1538"/>
      <c r="AHF15" s="1565"/>
      <c r="AHG15" s="1600"/>
      <c r="AHH15" s="1568"/>
      <c r="AHI15" s="1568"/>
      <c r="AHJ15" s="1600"/>
      <c r="AHK15" s="1585"/>
      <c r="AHL15" s="1567"/>
      <c r="AHM15" s="1602"/>
      <c r="AHN15" s="1603"/>
      <c r="AHO15" s="1603"/>
      <c r="AHP15" s="1603"/>
      <c r="AHQ15" s="1538"/>
      <c r="AHR15" s="1565"/>
      <c r="AHS15" s="1600"/>
      <c r="AHT15" s="1568"/>
      <c r="AHU15" s="1568"/>
      <c r="AHV15" s="1600"/>
      <c r="AHW15" s="1585"/>
      <c r="AHX15" s="1567"/>
      <c r="AHY15" s="1602"/>
      <c r="AHZ15" s="1603"/>
      <c r="AIA15" s="1603"/>
      <c r="AIB15" s="1603"/>
      <c r="AIC15" s="1538"/>
      <c r="AID15" s="1565"/>
      <c r="AIE15" s="1600"/>
      <c r="AIF15" s="1568"/>
      <c r="AIG15" s="1568"/>
      <c r="AIH15" s="1600"/>
      <c r="AII15" s="1585"/>
      <c r="AIJ15" s="1567"/>
      <c r="AIK15" s="1602"/>
      <c r="AIL15" s="1603"/>
      <c r="AIM15" s="1603"/>
      <c r="AIN15" s="1603"/>
      <c r="AIO15" s="1538"/>
      <c r="AIP15" s="1565"/>
      <c r="AIQ15" s="1600"/>
      <c r="AIR15" s="1568"/>
      <c r="AIS15" s="1568"/>
      <c r="AIT15" s="1600"/>
      <c r="AIU15" s="1585"/>
      <c r="AIV15" s="1567"/>
      <c r="AIW15" s="1602"/>
      <c r="AIX15" s="1603"/>
      <c r="AIY15" s="1603"/>
      <c r="AIZ15" s="1603"/>
      <c r="AJA15" s="1538"/>
      <c r="AJB15" s="1565"/>
      <c r="AJC15" s="1600"/>
      <c r="AJD15" s="1568"/>
      <c r="AJE15" s="1568"/>
      <c r="AJF15" s="1600"/>
      <c r="AJG15" s="1585"/>
      <c r="AJH15" s="1567"/>
      <c r="AJI15" s="1602"/>
      <c r="AJJ15" s="1603"/>
      <c r="AJK15" s="1603"/>
      <c r="AJL15" s="1603"/>
      <c r="AJM15" s="1538"/>
      <c r="AJN15" s="1565"/>
      <c r="AJO15" s="1600"/>
      <c r="AJP15" s="1568"/>
      <c r="AJQ15" s="1568"/>
      <c r="AJR15" s="1600"/>
      <c r="AJS15" s="1585"/>
      <c r="AJT15" s="1567"/>
      <c r="AJU15" s="1602"/>
      <c r="AJV15" s="1603"/>
      <c r="AJW15" s="1603"/>
      <c r="AJX15" s="1603"/>
      <c r="AJY15" s="1538"/>
      <c r="AJZ15" s="1565"/>
      <c r="AKA15" s="1600"/>
      <c r="AKB15" s="1568"/>
      <c r="AKC15" s="1568"/>
      <c r="AKD15" s="1600"/>
      <c r="AKE15" s="1585"/>
      <c r="AKF15" s="1567"/>
      <c r="AKG15" s="1602"/>
      <c r="AKH15" s="1603"/>
      <c r="AKI15" s="1603"/>
      <c r="AKJ15" s="1603"/>
      <c r="AKK15" s="1538"/>
      <c r="AKL15" s="1565"/>
      <c r="AKM15" s="1600"/>
      <c r="AKN15" s="1568"/>
      <c r="AKO15" s="1568"/>
      <c r="AKP15" s="1600"/>
      <c r="AKQ15" s="1585"/>
      <c r="AKR15" s="1567"/>
      <c r="AKS15" s="1602"/>
      <c r="AKT15" s="1603"/>
      <c r="AKU15" s="1603"/>
      <c r="AKV15" s="1603"/>
      <c r="AKW15" s="1538"/>
      <c r="AKX15" s="1565"/>
      <c r="AKY15" s="1600"/>
      <c r="AKZ15" s="1568"/>
      <c r="ALA15" s="1568"/>
      <c r="ALB15" s="1600"/>
      <c r="ALC15" s="1585"/>
      <c r="ALD15" s="1567"/>
      <c r="ALE15" s="1602"/>
      <c r="ALF15" s="1603"/>
      <c r="ALG15" s="1603"/>
      <c r="ALH15" s="1603"/>
      <c r="ALI15" s="1538"/>
      <c r="ALJ15" s="1565"/>
      <c r="ALK15" s="1600"/>
      <c r="ALL15" s="1568"/>
      <c r="ALM15" s="1568"/>
      <c r="ALN15" s="1600"/>
      <c r="ALO15" s="1585"/>
      <c r="ALP15" s="1567"/>
      <c r="ALQ15" s="1602"/>
      <c r="ALR15" s="1603"/>
      <c r="ALS15" s="1603"/>
      <c r="ALT15" s="1603"/>
      <c r="ALU15" s="1538"/>
      <c r="ALV15" s="1565"/>
      <c r="ALW15" s="1600"/>
      <c r="ALX15" s="1568"/>
      <c r="ALY15" s="1568"/>
      <c r="ALZ15" s="1600"/>
      <c r="AMA15" s="1585"/>
      <c r="AMB15" s="1567"/>
      <c r="AMC15" s="1602"/>
      <c r="AMD15" s="1603"/>
      <c r="AME15" s="1603"/>
      <c r="AMF15" s="1603"/>
      <c r="AMG15" s="1538"/>
      <c r="AMH15" s="1565"/>
      <c r="AMI15" s="1600"/>
      <c r="AMJ15" s="1568"/>
    </row>
    <row r="16" spans="1:1024" ht="16.899999999999999" customHeight="1">
      <c r="A16" s="1500"/>
      <c r="B16" s="1547"/>
      <c r="C16" s="1548"/>
      <c r="D16" s="1549"/>
      <c r="E16" s="1549" t="s">
        <v>5613</v>
      </c>
      <c r="F16" s="1548"/>
      <c r="G16" s="1550"/>
      <c r="H16" s="1567"/>
      <c r="I16" s="1551"/>
      <c r="J16" s="1552"/>
      <c r="K16" s="1552"/>
      <c r="L16" s="1552"/>
      <c r="M16" s="1538"/>
      <c r="N16" s="1565"/>
      <c r="O16" s="1600"/>
      <c r="P16" s="1568"/>
      <c r="Q16" s="1568"/>
      <c r="R16" s="1600"/>
      <c r="S16" s="1585"/>
      <c r="T16" s="1567"/>
      <c r="U16" s="1602"/>
      <c r="V16" s="1603"/>
      <c r="W16" s="1603"/>
      <c r="X16" s="1603"/>
      <c r="Z16" s="1565"/>
      <c r="AA16" s="1600"/>
      <c r="AB16" s="1568"/>
      <c r="AC16" s="1568"/>
      <c r="AD16" s="1600"/>
      <c r="AE16" s="1585"/>
      <c r="AF16" s="1567"/>
      <c r="AG16" s="1602"/>
      <c r="AH16" s="1603"/>
      <c r="AI16" s="1603"/>
      <c r="AJ16" s="1603"/>
      <c r="AL16" s="1565"/>
      <c r="AM16" s="1600"/>
      <c r="AN16" s="1568"/>
      <c r="AO16" s="1568"/>
      <c r="AP16" s="1600"/>
      <c r="AQ16" s="1585"/>
      <c r="AR16" s="1567"/>
      <c r="AS16" s="1602"/>
      <c r="AT16" s="1603"/>
      <c r="AU16" s="1603"/>
      <c r="AV16" s="1603"/>
      <c r="AX16" s="1565"/>
      <c r="AY16" s="1600"/>
      <c r="AZ16" s="1568"/>
      <c r="BA16" s="1568"/>
      <c r="BB16" s="1600"/>
      <c r="BC16" s="1585"/>
      <c r="BD16" s="1567"/>
      <c r="BE16" s="1602"/>
      <c r="BF16" s="1603"/>
      <c r="BG16" s="1603"/>
      <c r="BH16" s="1603"/>
      <c r="BJ16" s="1565"/>
      <c r="BK16" s="1600"/>
      <c r="BL16" s="1568"/>
      <c r="BM16" s="1568"/>
      <c r="BN16" s="1600"/>
      <c r="BO16" s="1585"/>
      <c r="BP16" s="1567"/>
      <c r="BQ16" s="1602"/>
      <c r="BR16" s="1603"/>
      <c r="BS16" s="1603"/>
      <c r="BT16" s="1603"/>
      <c r="BU16" s="1538"/>
      <c r="BV16" s="1565"/>
      <c r="BW16" s="1600"/>
      <c r="BX16" s="1568"/>
      <c r="BY16" s="1568"/>
      <c r="BZ16" s="1600"/>
      <c r="CA16" s="1585"/>
      <c r="CB16" s="1567"/>
      <c r="CC16" s="1602"/>
      <c r="CD16" s="1603"/>
      <c r="CE16" s="1603"/>
      <c r="CF16" s="1603"/>
      <c r="CG16" s="1538"/>
      <c r="CH16" s="1565"/>
      <c r="CI16" s="1600"/>
      <c r="CJ16" s="1568"/>
      <c r="CK16" s="1568"/>
      <c r="CL16" s="1600"/>
      <c r="CM16" s="1585"/>
      <c r="CN16" s="1567"/>
      <c r="CO16" s="1602"/>
      <c r="CP16" s="1603"/>
      <c r="CQ16" s="1603"/>
      <c r="CR16" s="1603"/>
      <c r="CS16" s="1538"/>
      <c r="CT16" s="1565"/>
      <c r="CU16" s="1600"/>
      <c r="CV16" s="1568"/>
      <c r="CW16" s="1568"/>
      <c r="CX16" s="1600"/>
      <c r="CY16" s="1585"/>
      <c r="CZ16" s="1567"/>
      <c r="DA16" s="1602"/>
      <c r="DB16" s="1603"/>
      <c r="DC16" s="1603"/>
      <c r="DD16" s="1603"/>
      <c r="DE16" s="1538"/>
      <c r="DF16" s="1565"/>
      <c r="DG16" s="1600"/>
      <c r="DH16" s="1568"/>
      <c r="DI16" s="1568"/>
      <c r="DJ16" s="1600"/>
      <c r="DK16" s="1585"/>
      <c r="DL16" s="1567"/>
      <c r="DM16" s="1602"/>
      <c r="DN16" s="1603"/>
      <c r="DO16" s="1603"/>
      <c r="DP16" s="1603"/>
      <c r="DQ16" s="1538"/>
      <c r="DR16" s="1565"/>
      <c r="DS16" s="1600"/>
      <c r="DT16" s="1568"/>
      <c r="DU16" s="1568"/>
      <c r="DV16" s="1600"/>
      <c r="DW16" s="1585"/>
      <c r="DX16" s="1567"/>
      <c r="DY16" s="1602"/>
      <c r="DZ16" s="1603"/>
      <c r="EA16" s="1603"/>
      <c r="EB16" s="1603"/>
      <c r="EC16" s="1538"/>
      <c r="ED16" s="1565"/>
      <c r="EE16" s="1600"/>
      <c r="EF16" s="1568"/>
      <c r="EG16" s="1568"/>
      <c r="EH16" s="1600"/>
      <c r="EI16" s="1585"/>
      <c r="EJ16" s="1567"/>
      <c r="EK16" s="1602"/>
      <c r="EL16" s="1603"/>
      <c r="EM16" s="1603"/>
      <c r="EN16" s="1603"/>
      <c r="EO16" s="1538"/>
      <c r="EP16" s="1565"/>
      <c r="EQ16" s="1600"/>
      <c r="ER16" s="1568"/>
      <c r="ES16" s="1568"/>
      <c r="ET16" s="1600"/>
      <c r="EU16" s="1585"/>
      <c r="EV16" s="1567"/>
      <c r="EW16" s="1602"/>
      <c r="EX16" s="1603"/>
      <c r="EY16" s="1603"/>
      <c r="EZ16" s="1603"/>
      <c r="FA16" s="1538"/>
      <c r="FB16" s="1565"/>
      <c r="FC16" s="1600"/>
      <c r="FD16" s="1568"/>
      <c r="FE16" s="1568"/>
      <c r="FF16" s="1600"/>
      <c r="FG16" s="1585"/>
      <c r="FH16" s="1567"/>
      <c r="FI16" s="1602"/>
      <c r="FJ16" s="1603"/>
      <c r="FK16" s="1603"/>
      <c r="FL16" s="1603"/>
      <c r="FM16" s="1538"/>
      <c r="FN16" s="1565"/>
      <c r="FO16" s="1600"/>
      <c r="FP16" s="1568"/>
      <c r="FQ16" s="1568"/>
      <c r="FR16" s="1600"/>
      <c r="FS16" s="1585"/>
      <c r="FT16" s="1567"/>
      <c r="FU16" s="1602"/>
      <c r="FV16" s="1603"/>
      <c r="FW16" s="1603"/>
      <c r="FX16" s="1603"/>
      <c r="FY16" s="1538"/>
      <c r="FZ16" s="1565"/>
      <c r="GA16" s="1600"/>
      <c r="GB16" s="1568"/>
      <c r="GC16" s="1568"/>
      <c r="GD16" s="1600"/>
      <c r="GE16" s="1585"/>
      <c r="GF16" s="1567"/>
      <c r="GG16" s="1602"/>
      <c r="GH16" s="1603"/>
      <c r="GI16" s="1603"/>
      <c r="GJ16" s="1603"/>
      <c r="GK16" s="1538"/>
      <c r="GL16" s="1565"/>
      <c r="GM16" s="1600"/>
      <c r="GN16" s="1568"/>
      <c r="GO16" s="1568"/>
      <c r="GP16" s="1600"/>
      <c r="GQ16" s="1585"/>
      <c r="GR16" s="1567"/>
      <c r="GS16" s="1602"/>
      <c r="GT16" s="1603"/>
      <c r="GU16" s="1603"/>
      <c r="GV16" s="1603"/>
      <c r="GW16" s="1538"/>
      <c r="GX16" s="1565"/>
      <c r="GY16" s="1600"/>
      <c r="GZ16" s="1568"/>
      <c r="HA16" s="1568"/>
      <c r="HB16" s="1600"/>
      <c r="HC16" s="1585"/>
      <c r="HD16" s="1567"/>
      <c r="HE16" s="1602"/>
      <c r="HF16" s="1603"/>
      <c r="HG16" s="1603"/>
      <c r="HH16" s="1603"/>
      <c r="HI16" s="1538"/>
      <c r="HJ16" s="1565"/>
      <c r="HK16" s="1600"/>
      <c r="HL16" s="1568"/>
      <c r="HM16" s="1568"/>
      <c r="HN16" s="1600"/>
      <c r="HO16" s="1585"/>
      <c r="HP16" s="1567"/>
      <c r="HQ16" s="1602"/>
      <c r="HR16" s="1603"/>
      <c r="HS16" s="1603"/>
      <c r="HT16" s="1603"/>
      <c r="HU16" s="1538"/>
      <c r="HV16" s="1565"/>
      <c r="HW16" s="1600"/>
      <c r="HX16" s="1568"/>
      <c r="HY16" s="1568"/>
      <c r="HZ16" s="1600"/>
      <c r="IA16" s="1585"/>
      <c r="IB16" s="1567"/>
      <c r="IC16" s="1602"/>
      <c r="ID16" s="1603"/>
      <c r="IE16" s="1603"/>
      <c r="IF16" s="1603"/>
      <c r="IG16" s="1538"/>
      <c r="IH16" s="1565"/>
      <c r="II16" s="1600"/>
      <c r="IJ16" s="1568"/>
      <c r="IK16" s="1568"/>
      <c r="IL16" s="1600"/>
      <c r="IM16" s="1585"/>
      <c r="IN16" s="1567"/>
      <c r="IO16" s="1602"/>
      <c r="IP16" s="1603"/>
      <c r="IQ16" s="1603"/>
      <c r="IR16" s="1603"/>
      <c r="IS16" s="1538"/>
      <c r="IT16" s="1565"/>
      <c r="IU16" s="1600"/>
      <c r="IV16" s="1568"/>
      <c r="IW16" s="1568"/>
      <c r="IX16" s="1600"/>
      <c r="IY16" s="1585"/>
      <c r="IZ16" s="1567"/>
      <c r="JA16" s="1602"/>
      <c r="JB16" s="1603"/>
      <c r="JC16" s="1603"/>
      <c r="JD16" s="1603"/>
      <c r="JE16" s="1538"/>
      <c r="JF16" s="1565"/>
      <c r="JG16" s="1600"/>
      <c r="JH16" s="1568"/>
      <c r="JI16" s="1568"/>
      <c r="JJ16" s="1600"/>
      <c r="JK16" s="1585"/>
      <c r="JL16" s="1567"/>
      <c r="JM16" s="1602"/>
      <c r="JN16" s="1603"/>
      <c r="JO16" s="1603"/>
      <c r="JP16" s="1603"/>
      <c r="JQ16" s="1538"/>
      <c r="JR16" s="1565"/>
      <c r="JS16" s="1600"/>
      <c r="JT16" s="1568"/>
      <c r="JU16" s="1568"/>
      <c r="JV16" s="1600"/>
      <c r="JW16" s="1585"/>
      <c r="JX16" s="1567"/>
      <c r="JY16" s="1602"/>
      <c r="JZ16" s="1603"/>
      <c r="KA16" s="1603"/>
      <c r="KB16" s="1603"/>
      <c r="KC16" s="1538"/>
      <c r="KD16" s="1565"/>
      <c r="KE16" s="1600"/>
      <c r="KF16" s="1568"/>
      <c r="KG16" s="1568"/>
      <c r="KH16" s="1600"/>
      <c r="KI16" s="1585"/>
      <c r="KJ16" s="1567"/>
      <c r="KK16" s="1602"/>
      <c r="KL16" s="1603"/>
      <c r="KM16" s="1603"/>
      <c r="KN16" s="1603"/>
      <c r="KO16" s="1538"/>
      <c r="KP16" s="1565"/>
      <c r="KQ16" s="1600"/>
      <c r="KR16" s="1568"/>
      <c r="KS16" s="1568"/>
      <c r="KT16" s="1600"/>
      <c r="KU16" s="1585"/>
      <c r="KV16" s="1567"/>
      <c r="KW16" s="1602"/>
      <c r="KX16" s="1603"/>
      <c r="KY16" s="1603"/>
      <c r="KZ16" s="1603"/>
      <c r="LA16" s="1538"/>
      <c r="LB16" s="1565"/>
      <c r="LC16" s="1600"/>
      <c r="LD16" s="1568"/>
      <c r="LE16" s="1568"/>
      <c r="LF16" s="1600"/>
      <c r="LG16" s="1585"/>
      <c r="LH16" s="1567"/>
      <c r="LI16" s="1602"/>
      <c r="LJ16" s="1603"/>
      <c r="LK16" s="1603"/>
      <c r="LL16" s="1603"/>
      <c r="LM16" s="1538"/>
      <c r="LN16" s="1565"/>
      <c r="LO16" s="1600"/>
      <c r="LP16" s="1568"/>
      <c r="LQ16" s="1568"/>
      <c r="LR16" s="1600"/>
      <c r="LS16" s="1585"/>
      <c r="LT16" s="1567"/>
      <c r="LU16" s="1602"/>
      <c r="LV16" s="1603"/>
      <c r="LW16" s="1603"/>
      <c r="LX16" s="1603"/>
      <c r="LY16" s="1538"/>
      <c r="LZ16" s="1565"/>
      <c r="MA16" s="1600"/>
      <c r="MB16" s="1568"/>
      <c r="MC16" s="1568"/>
      <c r="MD16" s="1600"/>
      <c r="ME16" s="1585"/>
      <c r="MF16" s="1567"/>
      <c r="MG16" s="1602"/>
      <c r="MH16" s="1603"/>
      <c r="MI16" s="1603"/>
      <c r="MJ16" s="1603"/>
      <c r="MK16" s="1538"/>
      <c r="ML16" s="1565"/>
      <c r="MM16" s="1600"/>
      <c r="MN16" s="1568"/>
      <c r="MO16" s="1568"/>
      <c r="MP16" s="1600"/>
      <c r="MQ16" s="1585"/>
      <c r="MR16" s="1567"/>
      <c r="MS16" s="1602"/>
      <c r="MT16" s="1603"/>
      <c r="MU16" s="1603"/>
      <c r="MV16" s="1603"/>
      <c r="MW16" s="1538"/>
      <c r="MX16" s="1565"/>
      <c r="MY16" s="1600"/>
      <c r="MZ16" s="1568"/>
      <c r="NA16" s="1568"/>
      <c r="NB16" s="1600"/>
      <c r="NC16" s="1585"/>
      <c r="ND16" s="1567"/>
      <c r="NE16" s="1602"/>
      <c r="NF16" s="1603"/>
      <c r="NG16" s="1603"/>
      <c r="NH16" s="1603"/>
      <c r="NI16" s="1538"/>
      <c r="NJ16" s="1565"/>
      <c r="NK16" s="1600"/>
      <c r="NL16" s="1568"/>
      <c r="NM16" s="1568"/>
      <c r="NN16" s="1600"/>
      <c r="NO16" s="1585"/>
      <c r="NP16" s="1567"/>
      <c r="NQ16" s="1602"/>
      <c r="NR16" s="1603"/>
      <c r="NS16" s="1603"/>
      <c r="NT16" s="1603"/>
      <c r="NU16" s="1538"/>
      <c r="NV16" s="1565"/>
      <c r="NW16" s="1600"/>
      <c r="NX16" s="1568"/>
      <c r="NY16" s="1568"/>
      <c r="NZ16" s="1600"/>
      <c r="OA16" s="1585"/>
      <c r="OB16" s="1567"/>
      <c r="OC16" s="1602"/>
      <c r="OD16" s="1603"/>
      <c r="OE16" s="1603"/>
      <c r="OF16" s="1603"/>
      <c r="OG16" s="1538"/>
      <c r="OH16" s="1565"/>
      <c r="OI16" s="1600"/>
      <c r="OJ16" s="1568"/>
      <c r="OK16" s="1568"/>
      <c r="OL16" s="1600"/>
      <c r="OM16" s="1585"/>
      <c r="ON16" s="1567"/>
      <c r="OO16" s="1602"/>
      <c r="OP16" s="1603"/>
      <c r="OQ16" s="1603"/>
      <c r="OR16" s="1603"/>
      <c r="OS16" s="1538"/>
      <c r="OT16" s="1565"/>
      <c r="OU16" s="1600"/>
      <c r="OV16" s="1568"/>
      <c r="OW16" s="1568"/>
      <c r="OX16" s="1600"/>
      <c r="OY16" s="1585"/>
      <c r="OZ16" s="1567"/>
      <c r="PA16" s="1602"/>
      <c r="PB16" s="1603"/>
      <c r="PC16" s="1603"/>
      <c r="PD16" s="1603"/>
      <c r="PE16" s="1538"/>
      <c r="PF16" s="1565"/>
      <c r="PG16" s="1600"/>
      <c r="PH16" s="1568"/>
      <c r="PI16" s="1568"/>
      <c r="PJ16" s="1600"/>
      <c r="PK16" s="1585"/>
      <c r="PL16" s="1567"/>
      <c r="PM16" s="1602"/>
      <c r="PN16" s="1603"/>
      <c r="PO16" s="1603"/>
      <c r="PP16" s="1603"/>
      <c r="PQ16" s="1538"/>
      <c r="PR16" s="1565"/>
      <c r="PS16" s="1600"/>
      <c r="PT16" s="1568"/>
      <c r="PU16" s="1568"/>
      <c r="PV16" s="1600"/>
      <c r="PW16" s="1585"/>
      <c r="PX16" s="1567"/>
      <c r="PY16" s="1602"/>
      <c r="PZ16" s="1603"/>
      <c r="QA16" s="1603"/>
      <c r="QB16" s="1603"/>
      <c r="QC16" s="1538"/>
      <c r="QD16" s="1565"/>
      <c r="QE16" s="1600"/>
      <c r="QF16" s="1568"/>
      <c r="QG16" s="1568"/>
      <c r="QH16" s="1600"/>
      <c r="QI16" s="1585"/>
      <c r="QJ16" s="1567"/>
      <c r="QK16" s="1602"/>
      <c r="QL16" s="1603"/>
      <c r="QM16" s="1603"/>
      <c r="QN16" s="1603"/>
      <c r="QO16" s="1538"/>
      <c r="QP16" s="1565"/>
      <c r="QQ16" s="1600"/>
      <c r="QR16" s="1568"/>
      <c r="QS16" s="1568"/>
      <c r="QT16" s="1600"/>
      <c r="QU16" s="1585"/>
      <c r="QV16" s="1567"/>
      <c r="QW16" s="1602"/>
      <c r="QX16" s="1603"/>
      <c r="QY16" s="1603"/>
      <c r="QZ16" s="1603"/>
      <c r="RA16" s="1538"/>
      <c r="RB16" s="1565"/>
      <c r="RC16" s="1600"/>
      <c r="RD16" s="1568"/>
      <c r="RE16" s="1568"/>
      <c r="RF16" s="1600"/>
      <c r="RG16" s="1585"/>
      <c r="RH16" s="1567"/>
      <c r="RI16" s="1602"/>
      <c r="RJ16" s="1603"/>
      <c r="RK16" s="1603"/>
      <c r="RL16" s="1603"/>
      <c r="RM16" s="1538"/>
      <c r="RN16" s="1565"/>
      <c r="RO16" s="1600"/>
      <c r="RP16" s="1568"/>
      <c r="RQ16" s="1568"/>
      <c r="RR16" s="1600"/>
      <c r="RS16" s="1585"/>
      <c r="RT16" s="1567"/>
      <c r="RU16" s="1602"/>
      <c r="RV16" s="1603"/>
      <c r="RW16" s="1603"/>
      <c r="RX16" s="1603"/>
      <c r="RY16" s="1538"/>
      <c r="RZ16" s="1565"/>
      <c r="SA16" s="1600"/>
      <c r="SB16" s="1568"/>
      <c r="SC16" s="1568"/>
      <c r="SD16" s="1600"/>
      <c r="SE16" s="1585"/>
      <c r="SF16" s="1567"/>
      <c r="SG16" s="1602"/>
      <c r="SH16" s="1603"/>
      <c r="SI16" s="1603"/>
      <c r="SJ16" s="1603"/>
      <c r="SK16" s="1538"/>
      <c r="SL16" s="1565"/>
      <c r="SM16" s="1600"/>
      <c r="SN16" s="1568"/>
      <c r="SO16" s="1568"/>
      <c r="SP16" s="1600"/>
      <c r="SQ16" s="1585"/>
      <c r="SR16" s="1567"/>
      <c r="SS16" s="1602"/>
      <c r="ST16" s="1603"/>
      <c r="SU16" s="1603"/>
      <c r="SV16" s="1603"/>
      <c r="SW16" s="1538"/>
      <c r="SX16" s="1565"/>
      <c r="SY16" s="1600"/>
      <c r="SZ16" s="1568"/>
      <c r="TA16" s="1568"/>
      <c r="TB16" s="1600"/>
      <c r="TC16" s="1585"/>
      <c r="TD16" s="1567"/>
      <c r="TE16" s="1602"/>
      <c r="TF16" s="1603"/>
      <c r="TG16" s="1603"/>
      <c r="TH16" s="1603"/>
      <c r="TI16" s="1538"/>
      <c r="TJ16" s="1565"/>
      <c r="TK16" s="1600"/>
      <c r="TL16" s="1568"/>
      <c r="TM16" s="1568"/>
      <c r="TN16" s="1600"/>
      <c r="TO16" s="1585"/>
      <c r="TP16" s="1567"/>
      <c r="TQ16" s="1602"/>
      <c r="TR16" s="1603"/>
      <c r="TS16" s="1603"/>
      <c r="TT16" s="1603"/>
      <c r="TU16" s="1538"/>
      <c r="TV16" s="1565"/>
      <c r="TW16" s="1600"/>
      <c r="TX16" s="1568"/>
      <c r="TY16" s="1568"/>
      <c r="TZ16" s="1600"/>
      <c r="UA16" s="1585"/>
      <c r="UB16" s="1567"/>
      <c r="UC16" s="1602"/>
      <c r="UD16" s="1603"/>
      <c r="UE16" s="1603"/>
      <c r="UF16" s="1603"/>
      <c r="UG16" s="1538"/>
      <c r="UH16" s="1565"/>
      <c r="UI16" s="1600"/>
      <c r="UJ16" s="1568"/>
      <c r="UK16" s="1568"/>
      <c r="UL16" s="1600"/>
      <c r="UM16" s="1585"/>
      <c r="UN16" s="1567"/>
      <c r="UO16" s="1602"/>
      <c r="UP16" s="1603"/>
      <c r="UQ16" s="1603"/>
      <c r="UR16" s="1603"/>
      <c r="US16" s="1538"/>
      <c r="UT16" s="1565"/>
      <c r="UU16" s="1600"/>
      <c r="UV16" s="1568"/>
      <c r="UW16" s="1568"/>
      <c r="UX16" s="1600"/>
      <c r="UY16" s="1585"/>
      <c r="UZ16" s="1567"/>
      <c r="VA16" s="1602"/>
      <c r="VB16" s="1603"/>
      <c r="VC16" s="1603"/>
      <c r="VD16" s="1603"/>
      <c r="VE16" s="1538"/>
      <c r="VF16" s="1565"/>
      <c r="VG16" s="1600"/>
      <c r="VH16" s="1568"/>
      <c r="VI16" s="1568"/>
      <c r="VJ16" s="1600"/>
      <c r="VK16" s="1585"/>
      <c r="VL16" s="1567"/>
      <c r="VM16" s="1602"/>
      <c r="VN16" s="1603"/>
      <c r="VO16" s="1603"/>
      <c r="VP16" s="1603"/>
      <c r="VQ16" s="1538"/>
      <c r="VR16" s="1565"/>
      <c r="VS16" s="1600"/>
      <c r="VT16" s="1568"/>
      <c r="VU16" s="1568"/>
      <c r="VV16" s="1600"/>
      <c r="VW16" s="1585"/>
      <c r="VX16" s="1567"/>
      <c r="VY16" s="1602"/>
      <c r="VZ16" s="1603"/>
      <c r="WA16" s="1603"/>
      <c r="WB16" s="1603"/>
      <c r="WC16" s="1538"/>
      <c r="WD16" s="1565"/>
      <c r="WE16" s="1600"/>
      <c r="WF16" s="1568"/>
      <c r="WG16" s="1568"/>
      <c r="WH16" s="1600"/>
      <c r="WI16" s="1585"/>
      <c r="WJ16" s="1567"/>
      <c r="WK16" s="1602"/>
      <c r="WL16" s="1603"/>
      <c r="WM16" s="1603"/>
      <c r="WN16" s="1603"/>
      <c r="WO16" s="1538"/>
      <c r="WP16" s="1565"/>
      <c r="WQ16" s="1600"/>
      <c r="WR16" s="1568"/>
      <c r="WS16" s="1568"/>
      <c r="WT16" s="1600"/>
      <c r="WU16" s="1585"/>
      <c r="WV16" s="1567"/>
      <c r="WW16" s="1602"/>
      <c r="WX16" s="1603"/>
      <c r="WY16" s="1603"/>
      <c r="WZ16" s="1603"/>
      <c r="XA16" s="1538"/>
      <c r="XB16" s="1565"/>
      <c r="XC16" s="1600"/>
      <c r="XD16" s="1568"/>
      <c r="XE16" s="1568"/>
      <c r="XF16" s="1600"/>
      <c r="XG16" s="1585"/>
      <c r="XH16" s="1567"/>
      <c r="XI16" s="1602"/>
      <c r="XJ16" s="1603"/>
      <c r="XK16" s="1603"/>
      <c r="XL16" s="1603"/>
      <c r="XM16" s="1538"/>
      <c r="XN16" s="1565"/>
      <c r="XO16" s="1600"/>
      <c r="XP16" s="1568"/>
      <c r="XQ16" s="1568"/>
      <c r="XR16" s="1600"/>
      <c r="XS16" s="1585"/>
      <c r="XT16" s="1567"/>
      <c r="XU16" s="1602"/>
      <c r="XV16" s="1603"/>
      <c r="XW16" s="1603"/>
      <c r="XX16" s="1603"/>
      <c r="XY16" s="1538"/>
      <c r="XZ16" s="1565"/>
      <c r="YA16" s="1600"/>
      <c r="YB16" s="1568"/>
      <c r="YC16" s="1568"/>
      <c r="YD16" s="1600"/>
      <c r="YE16" s="1585"/>
      <c r="YF16" s="1567"/>
      <c r="YG16" s="1602"/>
      <c r="YH16" s="1603"/>
      <c r="YI16" s="1603"/>
      <c r="YJ16" s="1603"/>
      <c r="YK16" s="1538"/>
      <c r="YL16" s="1565"/>
      <c r="YM16" s="1600"/>
      <c r="YN16" s="1568"/>
      <c r="YO16" s="1568"/>
      <c r="YP16" s="1600"/>
      <c r="YQ16" s="1585"/>
      <c r="YR16" s="1567"/>
      <c r="YS16" s="1602"/>
      <c r="YT16" s="1603"/>
      <c r="YU16" s="1603"/>
      <c r="YV16" s="1603"/>
      <c r="YW16" s="1538"/>
      <c r="YX16" s="1565"/>
      <c r="YY16" s="1600"/>
      <c r="YZ16" s="1568"/>
      <c r="ZA16" s="1568"/>
      <c r="ZB16" s="1600"/>
      <c r="ZC16" s="1585"/>
      <c r="ZD16" s="1567"/>
      <c r="ZE16" s="1602"/>
      <c r="ZF16" s="1603"/>
      <c r="ZG16" s="1603"/>
      <c r="ZH16" s="1603"/>
      <c r="ZI16" s="1538"/>
      <c r="ZJ16" s="1565"/>
      <c r="ZK16" s="1600"/>
      <c r="ZL16" s="1568"/>
      <c r="ZM16" s="1568"/>
      <c r="ZN16" s="1600"/>
      <c r="ZO16" s="1585"/>
      <c r="ZP16" s="1567"/>
      <c r="ZQ16" s="1602"/>
      <c r="ZR16" s="1603"/>
      <c r="ZS16" s="1603"/>
      <c r="ZT16" s="1603"/>
      <c r="ZU16" s="1538"/>
      <c r="ZV16" s="1565"/>
      <c r="ZW16" s="1600"/>
      <c r="ZX16" s="1568"/>
      <c r="ZY16" s="1568"/>
      <c r="ZZ16" s="1600"/>
      <c r="AAA16" s="1585"/>
      <c r="AAB16" s="1567"/>
      <c r="AAC16" s="1602"/>
      <c r="AAD16" s="1603"/>
      <c r="AAE16" s="1603"/>
      <c r="AAF16" s="1603"/>
      <c r="AAG16" s="1538"/>
      <c r="AAH16" s="1565"/>
      <c r="AAI16" s="1600"/>
      <c r="AAJ16" s="1568"/>
      <c r="AAK16" s="1568"/>
      <c r="AAL16" s="1600"/>
      <c r="AAM16" s="1585"/>
      <c r="AAN16" s="1567"/>
      <c r="AAO16" s="1602"/>
      <c r="AAP16" s="1603"/>
      <c r="AAQ16" s="1603"/>
      <c r="AAR16" s="1603"/>
      <c r="AAS16" s="1538"/>
      <c r="AAT16" s="1565"/>
      <c r="AAU16" s="1600"/>
      <c r="AAV16" s="1568"/>
      <c r="AAW16" s="1568"/>
      <c r="AAX16" s="1600"/>
      <c r="AAY16" s="1585"/>
      <c r="AAZ16" s="1567"/>
      <c r="ABA16" s="1602"/>
      <c r="ABB16" s="1603"/>
      <c r="ABC16" s="1603"/>
      <c r="ABD16" s="1603"/>
      <c r="ABE16" s="1538"/>
      <c r="ABF16" s="1565"/>
      <c r="ABG16" s="1600"/>
      <c r="ABH16" s="1568"/>
      <c r="ABI16" s="1568"/>
      <c r="ABJ16" s="1600"/>
      <c r="ABK16" s="1585"/>
      <c r="ABL16" s="1567"/>
      <c r="ABM16" s="1602"/>
      <c r="ABN16" s="1603"/>
      <c r="ABO16" s="1603"/>
      <c r="ABP16" s="1603"/>
      <c r="ABQ16" s="1538"/>
      <c r="ABR16" s="1565"/>
      <c r="ABS16" s="1600"/>
      <c r="ABT16" s="1568"/>
      <c r="ABU16" s="1568"/>
      <c r="ABV16" s="1600"/>
      <c r="ABW16" s="1585"/>
      <c r="ABX16" s="1567"/>
      <c r="ABY16" s="1602"/>
      <c r="ABZ16" s="1603"/>
      <c r="ACA16" s="1603"/>
      <c r="ACB16" s="1603"/>
      <c r="ACC16" s="1538"/>
      <c r="ACD16" s="1565"/>
      <c r="ACE16" s="1600"/>
      <c r="ACF16" s="1568"/>
      <c r="ACG16" s="1568"/>
      <c r="ACH16" s="1600"/>
      <c r="ACI16" s="1585"/>
      <c r="ACJ16" s="1567"/>
      <c r="ACK16" s="1602"/>
      <c r="ACL16" s="1603"/>
      <c r="ACM16" s="1603"/>
      <c r="ACN16" s="1603"/>
      <c r="ACO16" s="1538"/>
      <c r="ACP16" s="1565"/>
      <c r="ACQ16" s="1600"/>
      <c r="ACR16" s="1568"/>
      <c r="ACS16" s="1568"/>
      <c r="ACT16" s="1600"/>
      <c r="ACU16" s="1585"/>
      <c r="ACV16" s="1567"/>
      <c r="ACW16" s="1602"/>
      <c r="ACX16" s="1603"/>
      <c r="ACY16" s="1603"/>
      <c r="ACZ16" s="1603"/>
      <c r="ADA16" s="1538"/>
      <c r="ADB16" s="1565"/>
      <c r="ADC16" s="1600"/>
      <c r="ADD16" s="1568"/>
      <c r="ADE16" s="1568"/>
      <c r="ADF16" s="1600"/>
      <c r="ADG16" s="1585"/>
      <c r="ADH16" s="1567"/>
      <c r="ADI16" s="1602"/>
      <c r="ADJ16" s="1603"/>
      <c r="ADK16" s="1603"/>
      <c r="ADL16" s="1603"/>
      <c r="ADM16" s="1538"/>
      <c r="ADN16" s="1565"/>
      <c r="ADO16" s="1600"/>
      <c r="ADP16" s="1568"/>
      <c r="ADQ16" s="1568"/>
      <c r="ADR16" s="1600"/>
      <c r="ADS16" s="1585"/>
      <c r="ADT16" s="1567"/>
      <c r="ADU16" s="1602"/>
      <c r="ADV16" s="1603"/>
      <c r="ADW16" s="1603"/>
      <c r="ADX16" s="1603"/>
      <c r="ADY16" s="1538"/>
      <c r="ADZ16" s="1565"/>
      <c r="AEA16" s="1600"/>
      <c r="AEB16" s="1568"/>
      <c r="AEC16" s="1568"/>
      <c r="AED16" s="1600"/>
      <c r="AEE16" s="1585"/>
      <c r="AEF16" s="1567"/>
      <c r="AEG16" s="1602"/>
      <c r="AEH16" s="1603"/>
      <c r="AEI16" s="1603"/>
      <c r="AEJ16" s="1603"/>
      <c r="AEK16" s="1538"/>
      <c r="AEL16" s="1565"/>
      <c r="AEM16" s="1600"/>
      <c r="AEN16" s="1568"/>
      <c r="AEO16" s="1568"/>
      <c r="AEP16" s="1600"/>
      <c r="AEQ16" s="1585"/>
      <c r="AER16" s="1567"/>
      <c r="AES16" s="1602"/>
      <c r="AET16" s="1603"/>
      <c r="AEU16" s="1603"/>
      <c r="AEV16" s="1603"/>
      <c r="AEW16" s="1538"/>
      <c r="AEX16" s="1565"/>
      <c r="AEY16" s="1600"/>
      <c r="AEZ16" s="1568"/>
      <c r="AFA16" s="1568"/>
      <c r="AFB16" s="1600"/>
      <c r="AFC16" s="1585"/>
      <c r="AFD16" s="1567"/>
      <c r="AFE16" s="1602"/>
      <c r="AFF16" s="1603"/>
      <c r="AFG16" s="1603"/>
      <c r="AFH16" s="1603"/>
      <c r="AFI16" s="1538"/>
      <c r="AFJ16" s="1565"/>
      <c r="AFK16" s="1600"/>
      <c r="AFL16" s="1568"/>
      <c r="AFM16" s="1568"/>
      <c r="AFN16" s="1600"/>
      <c r="AFO16" s="1585"/>
      <c r="AFP16" s="1567"/>
      <c r="AFQ16" s="1602"/>
      <c r="AFR16" s="1603"/>
      <c r="AFS16" s="1603"/>
      <c r="AFT16" s="1603"/>
      <c r="AFU16" s="1538"/>
      <c r="AFV16" s="1565"/>
      <c r="AFW16" s="1600"/>
      <c r="AFX16" s="1568"/>
      <c r="AFY16" s="1568"/>
      <c r="AFZ16" s="1600"/>
      <c r="AGA16" s="1585"/>
      <c r="AGB16" s="1567"/>
      <c r="AGC16" s="1602"/>
      <c r="AGD16" s="1603"/>
      <c r="AGE16" s="1603"/>
      <c r="AGF16" s="1603"/>
      <c r="AGG16" s="1538"/>
      <c r="AGH16" s="1565"/>
      <c r="AGI16" s="1600"/>
      <c r="AGJ16" s="1568"/>
      <c r="AGK16" s="1568"/>
      <c r="AGL16" s="1600"/>
      <c r="AGM16" s="1585"/>
      <c r="AGN16" s="1567"/>
      <c r="AGO16" s="1602"/>
      <c r="AGP16" s="1603"/>
      <c r="AGQ16" s="1603"/>
      <c r="AGR16" s="1603"/>
      <c r="AGS16" s="1538"/>
      <c r="AGT16" s="1565"/>
      <c r="AGU16" s="1600"/>
      <c r="AGV16" s="1568"/>
      <c r="AGW16" s="1568"/>
      <c r="AGX16" s="1600"/>
      <c r="AGY16" s="1585"/>
      <c r="AGZ16" s="1567"/>
      <c r="AHA16" s="1602"/>
      <c r="AHB16" s="1603"/>
      <c r="AHC16" s="1603"/>
      <c r="AHD16" s="1603"/>
      <c r="AHE16" s="1538"/>
      <c r="AHF16" s="1565"/>
      <c r="AHG16" s="1600"/>
      <c r="AHH16" s="1568"/>
      <c r="AHI16" s="1568"/>
      <c r="AHJ16" s="1600"/>
      <c r="AHK16" s="1585"/>
      <c r="AHL16" s="1567"/>
      <c r="AHM16" s="1602"/>
      <c r="AHN16" s="1603"/>
      <c r="AHO16" s="1603"/>
      <c r="AHP16" s="1603"/>
      <c r="AHQ16" s="1538"/>
      <c r="AHR16" s="1565"/>
      <c r="AHS16" s="1600"/>
      <c r="AHT16" s="1568"/>
      <c r="AHU16" s="1568"/>
      <c r="AHV16" s="1600"/>
      <c r="AHW16" s="1585"/>
      <c r="AHX16" s="1567"/>
      <c r="AHY16" s="1602"/>
      <c r="AHZ16" s="1603"/>
      <c r="AIA16" s="1603"/>
      <c r="AIB16" s="1603"/>
      <c r="AIC16" s="1538"/>
      <c r="AID16" s="1565"/>
      <c r="AIE16" s="1600"/>
      <c r="AIF16" s="1568"/>
      <c r="AIG16" s="1568"/>
      <c r="AIH16" s="1600"/>
      <c r="AII16" s="1585"/>
      <c r="AIJ16" s="1567"/>
      <c r="AIK16" s="1602"/>
      <c r="AIL16" s="1603"/>
      <c r="AIM16" s="1603"/>
      <c r="AIN16" s="1603"/>
      <c r="AIO16" s="1538"/>
      <c r="AIP16" s="1565"/>
      <c r="AIQ16" s="1600"/>
      <c r="AIR16" s="1568"/>
      <c r="AIS16" s="1568"/>
      <c r="AIT16" s="1600"/>
      <c r="AIU16" s="1585"/>
      <c r="AIV16" s="1567"/>
      <c r="AIW16" s="1602"/>
      <c r="AIX16" s="1603"/>
      <c r="AIY16" s="1603"/>
      <c r="AIZ16" s="1603"/>
      <c r="AJA16" s="1538"/>
      <c r="AJB16" s="1565"/>
      <c r="AJC16" s="1600"/>
      <c r="AJD16" s="1568"/>
      <c r="AJE16" s="1568"/>
      <c r="AJF16" s="1600"/>
      <c r="AJG16" s="1585"/>
      <c r="AJH16" s="1567"/>
      <c r="AJI16" s="1602"/>
      <c r="AJJ16" s="1603"/>
      <c r="AJK16" s="1603"/>
      <c r="AJL16" s="1603"/>
      <c r="AJM16" s="1538"/>
      <c r="AJN16" s="1565"/>
      <c r="AJO16" s="1600"/>
      <c r="AJP16" s="1568"/>
      <c r="AJQ16" s="1568"/>
      <c r="AJR16" s="1600"/>
      <c r="AJS16" s="1585"/>
      <c r="AJT16" s="1567"/>
      <c r="AJU16" s="1602"/>
      <c r="AJV16" s="1603"/>
      <c r="AJW16" s="1603"/>
      <c r="AJX16" s="1603"/>
      <c r="AJY16" s="1538"/>
      <c r="AJZ16" s="1565"/>
      <c r="AKA16" s="1600"/>
      <c r="AKB16" s="1568"/>
      <c r="AKC16" s="1568"/>
      <c r="AKD16" s="1600"/>
      <c r="AKE16" s="1585"/>
      <c r="AKF16" s="1567"/>
      <c r="AKG16" s="1602"/>
      <c r="AKH16" s="1603"/>
      <c r="AKI16" s="1603"/>
      <c r="AKJ16" s="1603"/>
      <c r="AKK16" s="1538"/>
      <c r="AKL16" s="1565"/>
      <c r="AKM16" s="1600"/>
      <c r="AKN16" s="1568"/>
      <c r="AKO16" s="1568"/>
      <c r="AKP16" s="1600"/>
      <c r="AKQ16" s="1585"/>
      <c r="AKR16" s="1567"/>
      <c r="AKS16" s="1602"/>
      <c r="AKT16" s="1603"/>
      <c r="AKU16" s="1603"/>
      <c r="AKV16" s="1603"/>
      <c r="AKW16" s="1538"/>
      <c r="AKX16" s="1565"/>
      <c r="AKY16" s="1600"/>
      <c r="AKZ16" s="1568"/>
      <c r="ALA16" s="1568"/>
      <c r="ALB16" s="1600"/>
      <c r="ALC16" s="1585"/>
      <c r="ALD16" s="1567"/>
      <c r="ALE16" s="1602"/>
      <c r="ALF16" s="1603"/>
      <c r="ALG16" s="1603"/>
      <c r="ALH16" s="1603"/>
      <c r="ALI16" s="1538"/>
      <c r="ALJ16" s="1565"/>
      <c r="ALK16" s="1600"/>
      <c r="ALL16" s="1568"/>
      <c r="ALM16" s="1568"/>
      <c r="ALN16" s="1600"/>
      <c r="ALO16" s="1585"/>
      <c r="ALP16" s="1567"/>
      <c r="ALQ16" s="1602"/>
      <c r="ALR16" s="1603"/>
      <c r="ALS16" s="1603"/>
      <c r="ALT16" s="1603"/>
      <c r="ALU16" s="1538"/>
      <c r="ALV16" s="1565"/>
      <c r="ALW16" s="1600"/>
      <c r="ALX16" s="1568"/>
      <c r="ALY16" s="1568"/>
      <c r="ALZ16" s="1600"/>
      <c r="AMA16" s="1585"/>
      <c r="AMB16" s="1567"/>
      <c r="AMC16" s="1602"/>
      <c r="AMD16" s="1603"/>
      <c r="AME16" s="1603"/>
      <c r="AMF16" s="1603"/>
      <c r="AMG16" s="1538"/>
      <c r="AMH16" s="1565"/>
      <c r="AMI16" s="1600"/>
      <c r="AMJ16" s="1568"/>
    </row>
    <row r="17" spans="1:1024" ht="16.899999999999999" customHeight="1">
      <c r="A17" s="1500"/>
      <c r="B17" s="1547"/>
      <c r="C17" s="1548"/>
      <c r="D17" s="1549"/>
      <c r="E17" s="1549" t="s">
        <v>5614</v>
      </c>
      <c r="F17" s="1548"/>
      <c r="G17" s="1550"/>
      <c r="H17" s="1567"/>
      <c r="I17" s="1551"/>
      <c r="J17" s="1552"/>
      <c r="K17" s="1552"/>
      <c r="L17" s="1552"/>
      <c r="M17" s="1538"/>
      <c r="N17" s="1565"/>
      <c r="O17" s="1600"/>
      <c r="P17" s="1568"/>
      <c r="Q17" s="1568"/>
      <c r="R17" s="1600"/>
      <c r="S17" s="1585"/>
      <c r="T17" s="1567"/>
      <c r="U17" s="1602"/>
      <c r="V17" s="1603"/>
      <c r="W17" s="1603"/>
      <c r="X17" s="1603"/>
      <c r="Z17" s="1565"/>
      <c r="AA17" s="1600"/>
      <c r="AB17" s="1568"/>
      <c r="AC17" s="1568"/>
      <c r="AD17" s="1600"/>
      <c r="AE17" s="1585"/>
      <c r="AF17" s="1567"/>
      <c r="AG17" s="1602"/>
      <c r="AH17" s="1603"/>
      <c r="AI17" s="1603"/>
      <c r="AJ17" s="1603"/>
      <c r="AL17" s="1565"/>
      <c r="AM17" s="1600"/>
      <c r="AN17" s="1568"/>
      <c r="AO17" s="1568"/>
      <c r="AP17" s="1600"/>
      <c r="AQ17" s="1585"/>
      <c r="AR17" s="1567"/>
      <c r="AS17" s="1602"/>
      <c r="AT17" s="1603"/>
      <c r="AU17" s="1603"/>
      <c r="AV17" s="1603"/>
      <c r="AX17" s="1565"/>
      <c r="AY17" s="1600"/>
      <c r="AZ17" s="1568"/>
      <c r="BA17" s="1568"/>
      <c r="BB17" s="1600"/>
      <c r="BC17" s="1585"/>
      <c r="BD17" s="1567"/>
      <c r="BE17" s="1602"/>
      <c r="BF17" s="1603"/>
      <c r="BG17" s="1603"/>
      <c r="BH17" s="1603"/>
      <c r="BJ17" s="1565"/>
      <c r="BK17" s="1600"/>
      <c r="BL17" s="1568"/>
      <c r="BM17" s="1568"/>
      <c r="BN17" s="1600"/>
      <c r="BO17" s="1585"/>
      <c r="BP17" s="1567"/>
      <c r="BQ17" s="1602"/>
      <c r="BR17" s="1603"/>
      <c r="BS17" s="1603"/>
      <c r="BT17" s="1603"/>
      <c r="BU17" s="1538"/>
      <c r="BV17" s="1565"/>
      <c r="BW17" s="1600"/>
      <c r="BX17" s="1568"/>
      <c r="BY17" s="1568"/>
      <c r="BZ17" s="1600"/>
      <c r="CA17" s="1585"/>
      <c r="CB17" s="1567"/>
      <c r="CC17" s="1602"/>
      <c r="CD17" s="1603"/>
      <c r="CE17" s="1603"/>
      <c r="CF17" s="1603"/>
      <c r="CG17" s="1538"/>
      <c r="CH17" s="1565"/>
      <c r="CI17" s="1600"/>
      <c r="CJ17" s="1568"/>
      <c r="CK17" s="1568"/>
      <c r="CL17" s="1600"/>
      <c r="CM17" s="1585"/>
      <c r="CN17" s="1567"/>
      <c r="CO17" s="1602"/>
      <c r="CP17" s="1603"/>
      <c r="CQ17" s="1603"/>
      <c r="CR17" s="1603"/>
      <c r="CS17" s="1538"/>
      <c r="CT17" s="1565"/>
      <c r="CU17" s="1600"/>
      <c r="CV17" s="1568"/>
      <c r="CW17" s="1568"/>
      <c r="CX17" s="1600"/>
      <c r="CY17" s="1585"/>
      <c r="CZ17" s="1567"/>
      <c r="DA17" s="1602"/>
      <c r="DB17" s="1603"/>
      <c r="DC17" s="1603"/>
      <c r="DD17" s="1603"/>
      <c r="DE17" s="1538"/>
      <c r="DF17" s="1565"/>
      <c r="DG17" s="1600"/>
      <c r="DH17" s="1568"/>
      <c r="DI17" s="1568"/>
      <c r="DJ17" s="1600"/>
      <c r="DK17" s="1585"/>
      <c r="DL17" s="1567"/>
      <c r="DM17" s="1602"/>
      <c r="DN17" s="1603"/>
      <c r="DO17" s="1603"/>
      <c r="DP17" s="1603"/>
      <c r="DQ17" s="1538"/>
      <c r="DR17" s="1565"/>
      <c r="DS17" s="1600"/>
      <c r="DT17" s="1568"/>
      <c r="DU17" s="1568"/>
      <c r="DV17" s="1600"/>
      <c r="DW17" s="1585"/>
      <c r="DX17" s="1567"/>
      <c r="DY17" s="1602"/>
      <c r="DZ17" s="1603"/>
      <c r="EA17" s="1603"/>
      <c r="EB17" s="1603"/>
      <c r="EC17" s="1538"/>
      <c r="ED17" s="1565"/>
      <c r="EE17" s="1600"/>
      <c r="EF17" s="1568"/>
      <c r="EG17" s="1568"/>
      <c r="EH17" s="1600"/>
      <c r="EI17" s="1585"/>
      <c r="EJ17" s="1567"/>
      <c r="EK17" s="1602"/>
      <c r="EL17" s="1603"/>
      <c r="EM17" s="1603"/>
      <c r="EN17" s="1603"/>
      <c r="EO17" s="1538"/>
      <c r="EP17" s="1565"/>
      <c r="EQ17" s="1600"/>
      <c r="ER17" s="1568"/>
      <c r="ES17" s="1568"/>
      <c r="ET17" s="1600"/>
      <c r="EU17" s="1585"/>
      <c r="EV17" s="1567"/>
      <c r="EW17" s="1602"/>
      <c r="EX17" s="1603"/>
      <c r="EY17" s="1603"/>
      <c r="EZ17" s="1603"/>
      <c r="FA17" s="1538"/>
      <c r="FB17" s="1565"/>
      <c r="FC17" s="1600"/>
      <c r="FD17" s="1568"/>
      <c r="FE17" s="1568"/>
      <c r="FF17" s="1600"/>
      <c r="FG17" s="1585"/>
      <c r="FH17" s="1567"/>
      <c r="FI17" s="1602"/>
      <c r="FJ17" s="1603"/>
      <c r="FK17" s="1603"/>
      <c r="FL17" s="1603"/>
      <c r="FM17" s="1538"/>
      <c r="FN17" s="1565"/>
      <c r="FO17" s="1600"/>
      <c r="FP17" s="1568"/>
      <c r="FQ17" s="1568"/>
      <c r="FR17" s="1600"/>
      <c r="FS17" s="1585"/>
      <c r="FT17" s="1567"/>
      <c r="FU17" s="1602"/>
      <c r="FV17" s="1603"/>
      <c r="FW17" s="1603"/>
      <c r="FX17" s="1603"/>
      <c r="FY17" s="1538"/>
      <c r="FZ17" s="1565"/>
      <c r="GA17" s="1600"/>
      <c r="GB17" s="1568"/>
      <c r="GC17" s="1568"/>
      <c r="GD17" s="1600"/>
      <c r="GE17" s="1585"/>
      <c r="GF17" s="1567"/>
      <c r="GG17" s="1602"/>
      <c r="GH17" s="1603"/>
      <c r="GI17" s="1603"/>
      <c r="GJ17" s="1603"/>
      <c r="GK17" s="1538"/>
      <c r="GL17" s="1565"/>
      <c r="GM17" s="1600"/>
      <c r="GN17" s="1568"/>
      <c r="GO17" s="1568"/>
      <c r="GP17" s="1600"/>
      <c r="GQ17" s="1585"/>
      <c r="GR17" s="1567"/>
      <c r="GS17" s="1602"/>
      <c r="GT17" s="1603"/>
      <c r="GU17" s="1603"/>
      <c r="GV17" s="1603"/>
      <c r="GW17" s="1538"/>
      <c r="GX17" s="1565"/>
      <c r="GY17" s="1600"/>
      <c r="GZ17" s="1568"/>
      <c r="HA17" s="1568"/>
      <c r="HB17" s="1600"/>
      <c r="HC17" s="1585"/>
      <c r="HD17" s="1567"/>
      <c r="HE17" s="1602"/>
      <c r="HF17" s="1603"/>
      <c r="HG17" s="1603"/>
      <c r="HH17" s="1603"/>
      <c r="HI17" s="1538"/>
      <c r="HJ17" s="1565"/>
      <c r="HK17" s="1600"/>
      <c r="HL17" s="1568"/>
      <c r="HM17" s="1568"/>
      <c r="HN17" s="1600"/>
      <c r="HO17" s="1585"/>
      <c r="HP17" s="1567"/>
      <c r="HQ17" s="1602"/>
      <c r="HR17" s="1603"/>
      <c r="HS17" s="1603"/>
      <c r="HT17" s="1603"/>
      <c r="HU17" s="1538"/>
      <c r="HV17" s="1565"/>
      <c r="HW17" s="1600"/>
      <c r="HX17" s="1568"/>
      <c r="HY17" s="1568"/>
      <c r="HZ17" s="1600"/>
      <c r="IA17" s="1585"/>
      <c r="IB17" s="1567"/>
      <c r="IC17" s="1602"/>
      <c r="ID17" s="1603"/>
      <c r="IE17" s="1603"/>
      <c r="IF17" s="1603"/>
      <c r="IG17" s="1538"/>
      <c r="IH17" s="1565"/>
      <c r="II17" s="1600"/>
      <c r="IJ17" s="1568"/>
      <c r="IK17" s="1568"/>
      <c r="IL17" s="1600"/>
      <c r="IM17" s="1585"/>
      <c r="IN17" s="1567"/>
      <c r="IO17" s="1602"/>
      <c r="IP17" s="1603"/>
      <c r="IQ17" s="1603"/>
      <c r="IR17" s="1603"/>
      <c r="IS17" s="1538"/>
      <c r="IT17" s="1565"/>
      <c r="IU17" s="1600"/>
      <c r="IV17" s="1568"/>
      <c r="IW17" s="1568"/>
      <c r="IX17" s="1600"/>
      <c r="IY17" s="1585"/>
      <c r="IZ17" s="1567"/>
      <c r="JA17" s="1602"/>
      <c r="JB17" s="1603"/>
      <c r="JC17" s="1603"/>
      <c r="JD17" s="1603"/>
      <c r="JE17" s="1538"/>
      <c r="JF17" s="1565"/>
      <c r="JG17" s="1600"/>
      <c r="JH17" s="1568"/>
      <c r="JI17" s="1568"/>
      <c r="JJ17" s="1600"/>
      <c r="JK17" s="1585"/>
      <c r="JL17" s="1567"/>
      <c r="JM17" s="1602"/>
      <c r="JN17" s="1603"/>
      <c r="JO17" s="1603"/>
      <c r="JP17" s="1603"/>
      <c r="JQ17" s="1538"/>
      <c r="JR17" s="1565"/>
      <c r="JS17" s="1600"/>
      <c r="JT17" s="1568"/>
      <c r="JU17" s="1568"/>
      <c r="JV17" s="1600"/>
      <c r="JW17" s="1585"/>
      <c r="JX17" s="1567"/>
      <c r="JY17" s="1602"/>
      <c r="JZ17" s="1603"/>
      <c r="KA17" s="1603"/>
      <c r="KB17" s="1603"/>
      <c r="KC17" s="1538"/>
      <c r="KD17" s="1565"/>
      <c r="KE17" s="1600"/>
      <c r="KF17" s="1568"/>
      <c r="KG17" s="1568"/>
      <c r="KH17" s="1600"/>
      <c r="KI17" s="1585"/>
      <c r="KJ17" s="1567"/>
      <c r="KK17" s="1602"/>
      <c r="KL17" s="1603"/>
      <c r="KM17" s="1603"/>
      <c r="KN17" s="1603"/>
      <c r="KO17" s="1538"/>
      <c r="KP17" s="1565"/>
      <c r="KQ17" s="1600"/>
      <c r="KR17" s="1568"/>
      <c r="KS17" s="1568"/>
      <c r="KT17" s="1600"/>
      <c r="KU17" s="1585"/>
      <c r="KV17" s="1567"/>
      <c r="KW17" s="1602"/>
      <c r="KX17" s="1603"/>
      <c r="KY17" s="1603"/>
      <c r="KZ17" s="1603"/>
      <c r="LA17" s="1538"/>
      <c r="LB17" s="1565"/>
      <c r="LC17" s="1600"/>
      <c r="LD17" s="1568"/>
      <c r="LE17" s="1568"/>
      <c r="LF17" s="1600"/>
      <c r="LG17" s="1585"/>
      <c r="LH17" s="1567"/>
      <c r="LI17" s="1602"/>
      <c r="LJ17" s="1603"/>
      <c r="LK17" s="1603"/>
      <c r="LL17" s="1603"/>
      <c r="LM17" s="1538"/>
      <c r="LN17" s="1565"/>
      <c r="LO17" s="1600"/>
      <c r="LP17" s="1568"/>
      <c r="LQ17" s="1568"/>
      <c r="LR17" s="1600"/>
      <c r="LS17" s="1585"/>
      <c r="LT17" s="1567"/>
      <c r="LU17" s="1602"/>
      <c r="LV17" s="1603"/>
      <c r="LW17" s="1603"/>
      <c r="LX17" s="1603"/>
      <c r="LY17" s="1538"/>
      <c r="LZ17" s="1565"/>
      <c r="MA17" s="1600"/>
      <c r="MB17" s="1568"/>
      <c r="MC17" s="1568"/>
      <c r="MD17" s="1600"/>
      <c r="ME17" s="1585"/>
      <c r="MF17" s="1567"/>
      <c r="MG17" s="1602"/>
      <c r="MH17" s="1603"/>
      <c r="MI17" s="1603"/>
      <c r="MJ17" s="1603"/>
      <c r="MK17" s="1538"/>
      <c r="ML17" s="1565"/>
      <c r="MM17" s="1600"/>
      <c r="MN17" s="1568"/>
      <c r="MO17" s="1568"/>
      <c r="MP17" s="1600"/>
      <c r="MQ17" s="1585"/>
      <c r="MR17" s="1567"/>
      <c r="MS17" s="1602"/>
      <c r="MT17" s="1603"/>
      <c r="MU17" s="1603"/>
      <c r="MV17" s="1603"/>
      <c r="MW17" s="1538"/>
      <c r="MX17" s="1565"/>
      <c r="MY17" s="1600"/>
      <c r="MZ17" s="1568"/>
      <c r="NA17" s="1568"/>
      <c r="NB17" s="1600"/>
      <c r="NC17" s="1585"/>
      <c r="ND17" s="1567"/>
      <c r="NE17" s="1602"/>
      <c r="NF17" s="1603"/>
      <c r="NG17" s="1603"/>
      <c r="NH17" s="1603"/>
      <c r="NI17" s="1538"/>
      <c r="NJ17" s="1565"/>
      <c r="NK17" s="1600"/>
      <c r="NL17" s="1568"/>
      <c r="NM17" s="1568"/>
      <c r="NN17" s="1600"/>
      <c r="NO17" s="1585"/>
      <c r="NP17" s="1567"/>
      <c r="NQ17" s="1602"/>
      <c r="NR17" s="1603"/>
      <c r="NS17" s="1603"/>
      <c r="NT17" s="1603"/>
      <c r="NU17" s="1538"/>
      <c r="NV17" s="1565"/>
      <c r="NW17" s="1600"/>
      <c r="NX17" s="1568"/>
      <c r="NY17" s="1568"/>
      <c r="NZ17" s="1600"/>
      <c r="OA17" s="1585"/>
      <c r="OB17" s="1567"/>
      <c r="OC17" s="1602"/>
      <c r="OD17" s="1603"/>
      <c r="OE17" s="1603"/>
      <c r="OF17" s="1603"/>
      <c r="OG17" s="1538"/>
      <c r="OH17" s="1565"/>
      <c r="OI17" s="1600"/>
      <c r="OJ17" s="1568"/>
      <c r="OK17" s="1568"/>
      <c r="OL17" s="1600"/>
      <c r="OM17" s="1585"/>
      <c r="ON17" s="1567"/>
      <c r="OO17" s="1602"/>
      <c r="OP17" s="1603"/>
      <c r="OQ17" s="1603"/>
      <c r="OR17" s="1603"/>
      <c r="OS17" s="1538"/>
      <c r="OT17" s="1565"/>
      <c r="OU17" s="1600"/>
      <c r="OV17" s="1568"/>
      <c r="OW17" s="1568"/>
      <c r="OX17" s="1600"/>
      <c r="OY17" s="1585"/>
      <c r="OZ17" s="1567"/>
      <c r="PA17" s="1602"/>
      <c r="PB17" s="1603"/>
      <c r="PC17" s="1603"/>
      <c r="PD17" s="1603"/>
      <c r="PE17" s="1538"/>
      <c r="PF17" s="1565"/>
      <c r="PG17" s="1600"/>
      <c r="PH17" s="1568"/>
      <c r="PI17" s="1568"/>
      <c r="PJ17" s="1600"/>
      <c r="PK17" s="1585"/>
      <c r="PL17" s="1567"/>
      <c r="PM17" s="1602"/>
      <c r="PN17" s="1603"/>
      <c r="PO17" s="1603"/>
      <c r="PP17" s="1603"/>
      <c r="PQ17" s="1538"/>
      <c r="PR17" s="1565"/>
      <c r="PS17" s="1600"/>
      <c r="PT17" s="1568"/>
      <c r="PU17" s="1568"/>
      <c r="PV17" s="1600"/>
      <c r="PW17" s="1585"/>
      <c r="PX17" s="1567"/>
      <c r="PY17" s="1602"/>
      <c r="PZ17" s="1603"/>
      <c r="QA17" s="1603"/>
      <c r="QB17" s="1603"/>
      <c r="QC17" s="1538"/>
      <c r="QD17" s="1565"/>
      <c r="QE17" s="1600"/>
      <c r="QF17" s="1568"/>
      <c r="QG17" s="1568"/>
      <c r="QH17" s="1600"/>
      <c r="QI17" s="1585"/>
      <c r="QJ17" s="1567"/>
      <c r="QK17" s="1602"/>
      <c r="QL17" s="1603"/>
      <c r="QM17" s="1603"/>
      <c r="QN17" s="1603"/>
      <c r="QO17" s="1538"/>
      <c r="QP17" s="1565"/>
      <c r="QQ17" s="1600"/>
      <c r="QR17" s="1568"/>
      <c r="QS17" s="1568"/>
      <c r="QT17" s="1600"/>
      <c r="QU17" s="1585"/>
      <c r="QV17" s="1567"/>
      <c r="QW17" s="1602"/>
      <c r="QX17" s="1603"/>
      <c r="QY17" s="1603"/>
      <c r="QZ17" s="1603"/>
      <c r="RA17" s="1538"/>
      <c r="RB17" s="1565"/>
      <c r="RC17" s="1600"/>
      <c r="RD17" s="1568"/>
      <c r="RE17" s="1568"/>
      <c r="RF17" s="1600"/>
      <c r="RG17" s="1585"/>
      <c r="RH17" s="1567"/>
      <c r="RI17" s="1602"/>
      <c r="RJ17" s="1603"/>
      <c r="RK17" s="1603"/>
      <c r="RL17" s="1603"/>
      <c r="RM17" s="1538"/>
      <c r="RN17" s="1565"/>
      <c r="RO17" s="1600"/>
      <c r="RP17" s="1568"/>
      <c r="RQ17" s="1568"/>
      <c r="RR17" s="1600"/>
      <c r="RS17" s="1585"/>
      <c r="RT17" s="1567"/>
      <c r="RU17" s="1602"/>
      <c r="RV17" s="1603"/>
      <c r="RW17" s="1603"/>
      <c r="RX17" s="1603"/>
      <c r="RY17" s="1538"/>
      <c r="RZ17" s="1565"/>
      <c r="SA17" s="1600"/>
      <c r="SB17" s="1568"/>
      <c r="SC17" s="1568"/>
      <c r="SD17" s="1600"/>
      <c r="SE17" s="1585"/>
      <c r="SF17" s="1567"/>
      <c r="SG17" s="1602"/>
      <c r="SH17" s="1603"/>
      <c r="SI17" s="1603"/>
      <c r="SJ17" s="1603"/>
      <c r="SK17" s="1538"/>
      <c r="SL17" s="1565"/>
      <c r="SM17" s="1600"/>
      <c r="SN17" s="1568"/>
      <c r="SO17" s="1568"/>
      <c r="SP17" s="1600"/>
      <c r="SQ17" s="1585"/>
      <c r="SR17" s="1567"/>
      <c r="SS17" s="1602"/>
      <c r="ST17" s="1603"/>
      <c r="SU17" s="1603"/>
      <c r="SV17" s="1603"/>
      <c r="SW17" s="1538"/>
      <c r="SX17" s="1565"/>
      <c r="SY17" s="1600"/>
      <c r="SZ17" s="1568"/>
      <c r="TA17" s="1568"/>
      <c r="TB17" s="1600"/>
      <c r="TC17" s="1585"/>
      <c r="TD17" s="1567"/>
      <c r="TE17" s="1602"/>
      <c r="TF17" s="1603"/>
      <c r="TG17" s="1603"/>
      <c r="TH17" s="1603"/>
      <c r="TI17" s="1538"/>
      <c r="TJ17" s="1565"/>
      <c r="TK17" s="1600"/>
      <c r="TL17" s="1568"/>
      <c r="TM17" s="1568"/>
      <c r="TN17" s="1600"/>
      <c r="TO17" s="1585"/>
      <c r="TP17" s="1567"/>
      <c r="TQ17" s="1602"/>
      <c r="TR17" s="1603"/>
      <c r="TS17" s="1603"/>
      <c r="TT17" s="1603"/>
      <c r="TU17" s="1538"/>
      <c r="TV17" s="1565"/>
      <c r="TW17" s="1600"/>
      <c r="TX17" s="1568"/>
      <c r="TY17" s="1568"/>
      <c r="TZ17" s="1600"/>
      <c r="UA17" s="1585"/>
      <c r="UB17" s="1567"/>
      <c r="UC17" s="1602"/>
      <c r="UD17" s="1603"/>
      <c r="UE17" s="1603"/>
      <c r="UF17" s="1603"/>
      <c r="UG17" s="1538"/>
      <c r="UH17" s="1565"/>
      <c r="UI17" s="1600"/>
      <c r="UJ17" s="1568"/>
      <c r="UK17" s="1568"/>
      <c r="UL17" s="1600"/>
      <c r="UM17" s="1585"/>
      <c r="UN17" s="1567"/>
      <c r="UO17" s="1602"/>
      <c r="UP17" s="1603"/>
      <c r="UQ17" s="1603"/>
      <c r="UR17" s="1603"/>
      <c r="US17" s="1538"/>
      <c r="UT17" s="1565"/>
      <c r="UU17" s="1600"/>
      <c r="UV17" s="1568"/>
      <c r="UW17" s="1568"/>
      <c r="UX17" s="1600"/>
      <c r="UY17" s="1585"/>
      <c r="UZ17" s="1567"/>
      <c r="VA17" s="1602"/>
      <c r="VB17" s="1603"/>
      <c r="VC17" s="1603"/>
      <c r="VD17" s="1603"/>
      <c r="VE17" s="1538"/>
      <c r="VF17" s="1565"/>
      <c r="VG17" s="1600"/>
      <c r="VH17" s="1568"/>
      <c r="VI17" s="1568"/>
      <c r="VJ17" s="1600"/>
      <c r="VK17" s="1585"/>
      <c r="VL17" s="1567"/>
      <c r="VM17" s="1602"/>
      <c r="VN17" s="1603"/>
      <c r="VO17" s="1603"/>
      <c r="VP17" s="1603"/>
      <c r="VQ17" s="1538"/>
      <c r="VR17" s="1565"/>
      <c r="VS17" s="1600"/>
      <c r="VT17" s="1568"/>
      <c r="VU17" s="1568"/>
      <c r="VV17" s="1600"/>
      <c r="VW17" s="1585"/>
      <c r="VX17" s="1567"/>
      <c r="VY17" s="1602"/>
      <c r="VZ17" s="1603"/>
      <c r="WA17" s="1603"/>
      <c r="WB17" s="1603"/>
      <c r="WC17" s="1538"/>
      <c r="WD17" s="1565"/>
      <c r="WE17" s="1600"/>
      <c r="WF17" s="1568"/>
      <c r="WG17" s="1568"/>
      <c r="WH17" s="1600"/>
      <c r="WI17" s="1585"/>
      <c r="WJ17" s="1567"/>
      <c r="WK17" s="1602"/>
      <c r="WL17" s="1603"/>
      <c r="WM17" s="1603"/>
      <c r="WN17" s="1603"/>
      <c r="WO17" s="1538"/>
      <c r="WP17" s="1565"/>
      <c r="WQ17" s="1600"/>
      <c r="WR17" s="1568"/>
      <c r="WS17" s="1568"/>
      <c r="WT17" s="1600"/>
      <c r="WU17" s="1585"/>
      <c r="WV17" s="1567"/>
      <c r="WW17" s="1602"/>
      <c r="WX17" s="1603"/>
      <c r="WY17" s="1603"/>
      <c r="WZ17" s="1603"/>
      <c r="XA17" s="1538"/>
      <c r="XB17" s="1565"/>
      <c r="XC17" s="1600"/>
      <c r="XD17" s="1568"/>
      <c r="XE17" s="1568"/>
      <c r="XF17" s="1600"/>
      <c r="XG17" s="1585"/>
      <c r="XH17" s="1567"/>
      <c r="XI17" s="1602"/>
      <c r="XJ17" s="1603"/>
      <c r="XK17" s="1603"/>
      <c r="XL17" s="1603"/>
      <c r="XM17" s="1538"/>
      <c r="XN17" s="1565"/>
      <c r="XO17" s="1600"/>
      <c r="XP17" s="1568"/>
      <c r="XQ17" s="1568"/>
      <c r="XR17" s="1600"/>
      <c r="XS17" s="1585"/>
      <c r="XT17" s="1567"/>
      <c r="XU17" s="1602"/>
      <c r="XV17" s="1603"/>
      <c r="XW17" s="1603"/>
      <c r="XX17" s="1603"/>
      <c r="XY17" s="1538"/>
      <c r="XZ17" s="1565"/>
      <c r="YA17" s="1600"/>
      <c r="YB17" s="1568"/>
      <c r="YC17" s="1568"/>
      <c r="YD17" s="1600"/>
      <c r="YE17" s="1585"/>
      <c r="YF17" s="1567"/>
      <c r="YG17" s="1602"/>
      <c r="YH17" s="1603"/>
      <c r="YI17" s="1603"/>
      <c r="YJ17" s="1603"/>
      <c r="YK17" s="1538"/>
      <c r="YL17" s="1565"/>
      <c r="YM17" s="1600"/>
      <c r="YN17" s="1568"/>
      <c r="YO17" s="1568"/>
      <c r="YP17" s="1600"/>
      <c r="YQ17" s="1585"/>
      <c r="YR17" s="1567"/>
      <c r="YS17" s="1602"/>
      <c r="YT17" s="1603"/>
      <c r="YU17" s="1603"/>
      <c r="YV17" s="1603"/>
      <c r="YW17" s="1538"/>
      <c r="YX17" s="1565"/>
      <c r="YY17" s="1600"/>
      <c r="YZ17" s="1568"/>
      <c r="ZA17" s="1568"/>
      <c r="ZB17" s="1600"/>
      <c r="ZC17" s="1585"/>
      <c r="ZD17" s="1567"/>
      <c r="ZE17" s="1602"/>
      <c r="ZF17" s="1603"/>
      <c r="ZG17" s="1603"/>
      <c r="ZH17" s="1603"/>
      <c r="ZI17" s="1538"/>
      <c r="ZJ17" s="1565"/>
      <c r="ZK17" s="1600"/>
      <c r="ZL17" s="1568"/>
      <c r="ZM17" s="1568"/>
      <c r="ZN17" s="1600"/>
      <c r="ZO17" s="1585"/>
      <c r="ZP17" s="1567"/>
      <c r="ZQ17" s="1602"/>
      <c r="ZR17" s="1603"/>
      <c r="ZS17" s="1603"/>
      <c r="ZT17" s="1603"/>
      <c r="ZU17" s="1538"/>
      <c r="ZV17" s="1565"/>
      <c r="ZW17" s="1600"/>
      <c r="ZX17" s="1568"/>
      <c r="ZY17" s="1568"/>
      <c r="ZZ17" s="1600"/>
      <c r="AAA17" s="1585"/>
      <c r="AAB17" s="1567"/>
      <c r="AAC17" s="1602"/>
      <c r="AAD17" s="1603"/>
      <c r="AAE17" s="1603"/>
      <c r="AAF17" s="1603"/>
      <c r="AAG17" s="1538"/>
      <c r="AAH17" s="1565"/>
      <c r="AAI17" s="1600"/>
      <c r="AAJ17" s="1568"/>
      <c r="AAK17" s="1568"/>
      <c r="AAL17" s="1600"/>
      <c r="AAM17" s="1585"/>
      <c r="AAN17" s="1567"/>
      <c r="AAO17" s="1602"/>
      <c r="AAP17" s="1603"/>
      <c r="AAQ17" s="1603"/>
      <c r="AAR17" s="1603"/>
      <c r="AAS17" s="1538"/>
      <c r="AAT17" s="1565"/>
      <c r="AAU17" s="1600"/>
      <c r="AAV17" s="1568"/>
      <c r="AAW17" s="1568"/>
      <c r="AAX17" s="1600"/>
      <c r="AAY17" s="1585"/>
      <c r="AAZ17" s="1567"/>
      <c r="ABA17" s="1602"/>
      <c r="ABB17" s="1603"/>
      <c r="ABC17" s="1603"/>
      <c r="ABD17" s="1603"/>
      <c r="ABE17" s="1538"/>
      <c r="ABF17" s="1565"/>
      <c r="ABG17" s="1600"/>
      <c r="ABH17" s="1568"/>
      <c r="ABI17" s="1568"/>
      <c r="ABJ17" s="1600"/>
      <c r="ABK17" s="1585"/>
      <c r="ABL17" s="1567"/>
      <c r="ABM17" s="1602"/>
      <c r="ABN17" s="1603"/>
      <c r="ABO17" s="1603"/>
      <c r="ABP17" s="1603"/>
      <c r="ABQ17" s="1538"/>
      <c r="ABR17" s="1565"/>
      <c r="ABS17" s="1600"/>
      <c r="ABT17" s="1568"/>
      <c r="ABU17" s="1568"/>
      <c r="ABV17" s="1600"/>
      <c r="ABW17" s="1585"/>
      <c r="ABX17" s="1567"/>
      <c r="ABY17" s="1602"/>
      <c r="ABZ17" s="1603"/>
      <c r="ACA17" s="1603"/>
      <c r="ACB17" s="1603"/>
      <c r="ACC17" s="1538"/>
      <c r="ACD17" s="1565"/>
      <c r="ACE17" s="1600"/>
      <c r="ACF17" s="1568"/>
      <c r="ACG17" s="1568"/>
      <c r="ACH17" s="1600"/>
      <c r="ACI17" s="1585"/>
      <c r="ACJ17" s="1567"/>
      <c r="ACK17" s="1602"/>
      <c r="ACL17" s="1603"/>
      <c r="ACM17" s="1603"/>
      <c r="ACN17" s="1603"/>
      <c r="ACO17" s="1538"/>
      <c r="ACP17" s="1565"/>
      <c r="ACQ17" s="1600"/>
      <c r="ACR17" s="1568"/>
      <c r="ACS17" s="1568"/>
      <c r="ACT17" s="1600"/>
      <c r="ACU17" s="1585"/>
      <c r="ACV17" s="1567"/>
      <c r="ACW17" s="1602"/>
      <c r="ACX17" s="1603"/>
      <c r="ACY17" s="1603"/>
      <c r="ACZ17" s="1603"/>
      <c r="ADA17" s="1538"/>
      <c r="ADB17" s="1565"/>
      <c r="ADC17" s="1600"/>
      <c r="ADD17" s="1568"/>
      <c r="ADE17" s="1568"/>
      <c r="ADF17" s="1600"/>
      <c r="ADG17" s="1585"/>
      <c r="ADH17" s="1567"/>
      <c r="ADI17" s="1602"/>
      <c r="ADJ17" s="1603"/>
      <c r="ADK17" s="1603"/>
      <c r="ADL17" s="1603"/>
      <c r="ADM17" s="1538"/>
      <c r="ADN17" s="1565"/>
      <c r="ADO17" s="1600"/>
      <c r="ADP17" s="1568"/>
      <c r="ADQ17" s="1568"/>
      <c r="ADR17" s="1600"/>
      <c r="ADS17" s="1585"/>
      <c r="ADT17" s="1567"/>
      <c r="ADU17" s="1602"/>
      <c r="ADV17" s="1603"/>
      <c r="ADW17" s="1603"/>
      <c r="ADX17" s="1603"/>
      <c r="ADY17" s="1538"/>
      <c r="ADZ17" s="1565"/>
      <c r="AEA17" s="1600"/>
      <c r="AEB17" s="1568"/>
      <c r="AEC17" s="1568"/>
      <c r="AED17" s="1600"/>
      <c r="AEE17" s="1585"/>
      <c r="AEF17" s="1567"/>
      <c r="AEG17" s="1602"/>
      <c r="AEH17" s="1603"/>
      <c r="AEI17" s="1603"/>
      <c r="AEJ17" s="1603"/>
      <c r="AEK17" s="1538"/>
      <c r="AEL17" s="1565"/>
      <c r="AEM17" s="1600"/>
      <c r="AEN17" s="1568"/>
      <c r="AEO17" s="1568"/>
      <c r="AEP17" s="1600"/>
      <c r="AEQ17" s="1585"/>
      <c r="AER17" s="1567"/>
      <c r="AES17" s="1602"/>
      <c r="AET17" s="1603"/>
      <c r="AEU17" s="1603"/>
      <c r="AEV17" s="1603"/>
      <c r="AEW17" s="1538"/>
      <c r="AEX17" s="1565"/>
      <c r="AEY17" s="1600"/>
      <c r="AEZ17" s="1568"/>
      <c r="AFA17" s="1568"/>
      <c r="AFB17" s="1600"/>
      <c r="AFC17" s="1585"/>
      <c r="AFD17" s="1567"/>
      <c r="AFE17" s="1602"/>
      <c r="AFF17" s="1603"/>
      <c r="AFG17" s="1603"/>
      <c r="AFH17" s="1603"/>
      <c r="AFI17" s="1538"/>
      <c r="AFJ17" s="1565"/>
      <c r="AFK17" s="1600"/>
      <c r="AFL17" s="1568"/>
      <c r="AFM17" s="1568"/>
      <c r="AFN17" s="1600"/>
      <c r="AFO17" s="1585"/>
      <c r="AFP17" s="1567"/>
      <c r="AFQ17" s="1602"/>
      <c r="AFR17" s="1603"/>
      <c r="AFS17" s="1603"/>
      <c r="AFT17" s="1603"/>
      <c r="AFU17" s="1538"/>
      <c r="AFV17" s="1565"/>
      <c r="AFW17" s="1600"/>
      <c r="AFX17" s="1568"/>
      <c r="AFY17" s="1568"/>
      <c r="AFZ17" s="1600"/>
      <c r="AGA17" s="1585"/>
      <c r="AGB17" s="1567"/>
      <c r="AGC17" s="1602"/>
      <c r="AGD17" s="1603"/>
      <c r="AGE17" s="1603"/>
      <c r="AGF17" s="1603"/>
      <c r="AGG17" s="1538"/>
      <c r="AGH17" s="1565"/>
      <c r="AGI17" s="1600"/>
      <c r="AGJ17" s="1568"/>
      <c r="AGK17" s="1568"/>
      <c r="AGL17" s="1600"/>
      <c r="AGM17" s="1585"/>
      <c r="AGN17" s="1567"/>
      <c r="AGO17" s="1602"/>
      <c r="AGP17" s="1603"/>
      <c r="AGQ17" s="1603"/>
      <c r="AGR17" s="1603"/>
      <c r="AGS17" s="1538"/>
      <c r="AGT17" s="1565"/>
      <c r="AGU17" s="1600"/>
      <c r="AGV17" s="1568"/>
      <c r="AGW17" s="1568"/>
      <c r="AGX17" s="1600"/>
      <c r="AGY17" s="1585"/>
      <c r="AGZ17" s="1567"/>
      <c r="AHA17" s="1602"/>
      <c r="AHB17" s="1603"/>
      <c r="AHC17" s="1603"/>
      <c r="AHD17" s="1603"/>
      <c r="AHE17" s="1538"/>
      <c r="AHF17" s="1565"/>
      <c r="AHG17" s="1600"/>
      <c r="AHH17" s="1568"/>
      <c r="AHI17" s="1568"/>
      <c r="AHJ17" s="1600"/>
      <c r="AHK17" s="1585"/>
      <c r="AHL17" s="1567"/>
      <c r="AHM17" s="1602"/>
      <c r="AHN17" s="1603"/>
      <c r="AHO17" s="1603"/>
      <c r="AHP17" s="1603"/>
      <c r="AHQ17" s="1538"/>
      <c r="AHR17" s="1565"/>
      <c r="AHS17" s="1600"/>
      <c r="AHT17" s="1568"/>
      <c r="AHU17" s="1568"/>
      <c r="AHV17" s="1600"/>
      <c r="AHW17" s="1585"/>
      <c r="AHX17" s="1567"/>
      <c r="AHY17" s="1602"/>
      <c r="AHZ17" s="1603"/>
      <c r="AIA17" s="1603"/>
      <c r="AIB17" s="1603"/>
      <c r="AIC17" s="1538"/>
      <c r="AID17" s="1565"/>
      <c r="AIE17" s="1600"/>
      <c r="AIF17" s="1568"/>
      <c r="AIG17" s="1568"/>
      <c r="AIH17" s="1600"/>
      <c r="AII17" s="1585"/>
      <c r="AIJ17" s="1567"/>
      <c r="AIK17" s="1602"/>
      <c r="AIL17" s="1603"/>
      <c r="AIM17" s="1603"/>
      <c r="AIN17" s="1603"/>
      <c r="AIO17" s="1538"/>
      <c r="AIP17" s="1565"/>
      <c r="AIQ17" s="1600"/>
      <c r="AIR17" s="1568"/>
      <c r="AIS17" s="1568"/>
      <c r="AIT17" s="1600"/>
      <c r="AIU17" s="1585"/>
      <c r="AIV17" s="1567"/>
      <c r="AIW17" s="1602"/>
      <c r="AIX17" s="1603"/>
      <c r="AIY17" s="1603"/>
      <c r="AIZ17" s="1603"/>
      <c r="AJA17" s="1538"/>
      <c r="AJB17" s="1565"/>
      <c r="AJC17" s="1600"/>
      <c r="AJD17" s="1568"/>
      <c r="AJE17" s="1568"/>
      <c r="AJF17" s="1600"/>
      <c r="AJG17" s="1585"/>
      <c r="AJH17" s="1567"/>
      <c r="AJI17" s="1602"/>
      <c r="AJJ17" s="1603"/>
      <c r="AJK17" s="1603"/>
      <c r="AJL17" s="1603"/>
      <c r="AJM17" s="1538"/>
      <c r="AJN17" s="1565"/>
      <c r="AJO17" s="1600"/>
      <c r="AJP17" s="1568"/>
      <c r="AJQ17" s="1568"/>
      <c r="AJR17" s="1600"/>
      <c r="AJS17" s="1585"/>
      <c r="AJT17" s="1567"/>
      <c r="AJU17" s="1602"/>
      <c r="AJV17" s="1603"/>
      <c r="AJW17" s="1603"/>
      <c r="AJX17" s="1603"/>
      <c r="AJY17" s="1538"/>
      <c r="AJZ17" s="1565"/>
      <c r="AKA17" s="1600"/>
      <c r="AKB17" s="1568"/>
      <c r="AKC17" s="1568"/>
      <c r="AKD17" s="1600"/>
      <c r="AKE17" s="1585"/>
      <c r="AKF17" s="1567"/>
      <c r="AKG17" s="1602"/>
      <c r="AKH17" s="1603"/>
      <c r="AKI17" s="1603"/>
      <c r="AKJ17" s="1603"/>
      <c r="AKK17" s="1538"/>
      <c r="AKL17" s="1565"/>
      <c r="AKM17" s="1600"/>
      <c r="AKN17" s="1568"/>
      <c r="AKO17" s="1568"/>
      <c r="AKP17" s="1600"/>
      <c r="AKQ17" s="1585"/>
      <c r="AKR17" s="1567"/>
      <c r="AKS17" s="1602"/>
      <c r="AKT17" s="1603"/>
      <c r="AKU17" s="1603"/>
      <c r="AKV17" s="1603"/>
      <c r="AKW17" s="1538"/>
      <c r="AKX17" s="1565"/>
      <c r="AKY17" s="1600"/>
      <c r="AKZ17" s="1568"/>
      <c r="ALA17" s="1568"/>
      <c r="ALB17" s="1600"/>
      <c r="ALC17" s="1585"/>
      <c r="ALD17" s="1567"/>
      <c r="ALE17" s="1602"/>
      <c r="ALF17" s="1603"/>
      <c r="ALG17" s="1603"/>
      <c r="ALH17" s="1603"/>
      <c r="ALI17" s="1538"/>
      <c r="ALJ17" s="1565"/>
      <c r="ALK17" s="1600"/>
      <c r="ALL17" s="1568"/>
      <c r="ALM17" s="1568"/>
      <c r="ALN17" s="1600"/>
      <c r="ALO17" s="1585"/>
      <c r="ALP17" s="1567"/>
      <c r="ALQ17" s="1602"/>
      <c r="ALR17" s="1603"/>
      <c r="ALS17" s="1603"/>
      <c r="ALT17" s="1603"/>
      <c r="ALU17" s="1538"/>
      <c r="ALV17" s="1565"/>
      <c r="ALW17" s="1600"/>
      <c r="ALX17" s="1568"/>
      <c r="ALY17" s="1568"/>
      <c r="ALZ17" s="1600"/>
      <c r="AMA17" s="1585"/>
      <c r="AMB17" s="1567"/>
      <c r="AMC17" s="1602"/>
      <c r="AMD17" s="1603"/>
      <c r="AME17" s="1603"/>
      <c r="AMF17" s="1603"/>
      <c r="AMG17" s="1538"/>
      <c r="AMH17" s="1565"/>
      <c r="AMI17" s="1600"/>
      <c r="AMJ17" s="1568"/>
    </row>
    <row r="18" spans="1:1024" ht="16.899999999999999" customHeight="1">
      <c r="A18" s="1500"/>
      <c r="B18" s="1547" t="s">
        <v>5615</v>
      </c>
      <c r="C18" s="1548"/>
      <c r="D18" s="1549"/>
      <c r="E18" s="1549" t="s">
        <v>5616</v>
      </c>
      <c r="F18" s="1548"/>
      <c r="G18" s="1550"/>
      <c r="H18" s="1567"/>
      <c r="I18" s="1551"/>
      <c r="J18" s="1552"/>
      <c r="K18" s="1552"/>
      <c r="L18" s="1552"/>
      <c r="M18" s="1538"/>
      <c r="N18" s="1565"/>
      <c r="O18" s="1600"/>
      <c r="P18" s="1568"/>
      <c r="Q18" s="1568"/>
      <c r="R18" s="1600"/>
      <c r="S18" s="1585"/>
      <c r="T18" s="1567"/>
      <c r="U18" s="1602"/>
      <c r="V18" s="1603"/>
      <c r="W18" s="1603"/>
      <c r="X18" s="1603"/>
      <c r="Z18" s="1565"/>
      <c r="AA18" s="1600"/>
      <c r="AB18" s="1568"/>
      <c r="AC18" s="1568"/>
      <c r="AD18" s="1600"/>
      <c r="AE18" s="1585"/>
      <c r="AF18" s="1567"/>
      <c r="AG18" s="1602"/>
      <c r="AH18" s="1603"/>
      <c r="AI18" s="1603"/>
      <c r="AJ18" s="1603"/>
      <c r="AL18" s="1565"/>
      <c r="AM18" s="1600"/>
      <c r="AN18" s="1568"/>
      <c r="AO18" s="1568"/>
      <c r="AP18" s="1600"/>
      <c r="AQ18" s="1585"/>
      <c r="AR18" s="1567"/>
      <c r="AS18" s="1602"/>
      <c r="AT18" s="1603"/>
      <c r="AU18" s="1603"/>
      <c r="AV18" s="1603"/>
      <c r="AX18" s="1565"/>
      <c r="AY18" s="1600"/>
      <c r="AZ18" s="1568"/>
      <c r="BA18" s="1568"/>
      <c r="BB18" s="1600"/>
      <c r="BC18" s="1585"/>
      <c r="BD18" s="1567"/>
      <c r="BE18" s="1602"/>
      <c r="BF18" s="1603"/>
      <c r="BG18" s="1603"/>
      <c r="BH18" s="1603"/>
      <c r="BJ18" s="1565"/>
      <c r="BK18" s="1600"/>
      <c r="BL18" s="1568"/>
      <c r="BM18" s="1568"/>
      <c r="BN18" s="1600"/>
      <c r="BO18" s="1585"/>
      <c r="BP18" s="1567"/>
      <c r="BQ18" s="1602"/>
      <c r="BR18" s="1603"/>
      <c r="BS18" s="1603"/>
      <c r="BT18" s="1603"/>
      <c r="BU18" s="1538"/>
      <c r="BV18" s="1565"/>
      <c r="BW18" s="1600"/>
      <c r="BX18" s="1568"/>
      <c r="BY18" s="1568"/>
      <c r="BZ18" s="1600"/>
      <c r="CA18" s="1585"/>
      <c r="CB18" s="1567"/>
      <c r="CC18" s="1602"/>
      <c r="CD18" s="1603"/>
      <c r="CE18" s="1603"/>
      <c r="CF18" s="1603"/>
      <c r="CG18" s="1538"/>
      <c r="CH18" s="1565"/>
      <c r="CI18" s="1600"/>
      <c r="CJ18" s="1568"/>
      <c r="CK18" s="1568"/>
      <c r="CL18" s="1600"/>
      <c r="CM18" s="1585"/>
      <c r="CN18" s="1567"/>
      <c r="CO18" s="1602"/>
      <c r="CP18" s="1603"/>
      <c r="CQ18" s="1603"/>
      <c r="CR18" s="1603"/>
      <c r="CS18" s="1538"/>
      <c r="CT18" s="1565"/>
      <c r="CU18" s="1600"/>
      <c r="CV18" s="1568"/>
      <c r="CW18" s="1568"/>
      <c r="CX18" s="1600"/>
      <c r="CY18" s="1585"/>
      <c r="CZ18" s="1567"/>
      <c r="DA18" s="1602"/>
      <c r="DB18" s="1603"/>
      <c r="DC18" s="1603"/>
      <c r="DD18" s="1603"/>
      <c r="DE18" s="1538"/>
      <c r="DF18" s="1565"/>
      <c r="DG18" s="1600"/>
      <c r="DH18" s="1568"/>
      <c r="DI18" s="1568"/>
      <c r="DJ18" s="1600"/>
      <c r="DK18" s="1585"/>
      <c r="DL18" s="1567"/>
      <c r="DM18" s="1602"/>
      <c r="DN18" s="1603"/>
      <c r="DO18" s="1603"/>
      <c r="DP18" s="1603"/>
      <c r="DQ18" s="1538"/>
      <c r="DR18" s="1565"/>
      <c r="DS18" s="1600"/>
      <c r="DT18" s="1568"/>
      <c r="DU18" s="1568"/>
      <c r="DV18" s="1600"/>
      <c r="DW18" s="1585"/>
      <c r="DX18" s="1567"/>
      <c r="DY18" s="1602"/>
      <c r="DZ18" s="1603"/>
      <c r="EA18" s="1603"/>
      <c r="EB18" s="1603"/>
      <c r="EC18" s="1538"/>
      <c r="ED18" s="1565"/>
      <c r="EE18" s="1600"/>
      <c r="EF18" s="1568"/>
      <c r="EG18" s="1568"/>
      <c r="EH18" s="1600"/>
      <c r="EI18" s="1585"/>
      <c r="EJ18" s="1567"/>
      <c r="EK18" s="1602"/>
      <c r="EL18" s="1603"/>
      <c r="EM18" s="1603"/>
      <c r="EN18" s="1603"/>
      <c r="EO18" s="1538"/>
      <c r="EP18" s="1565"/>
      <c r="EQ18" s="1600"/>
      <c r="ER18" s="1568"/>
      <c r="ES18" s="1568"/>
      <c r="ET18" s="1600"/>
      <c r="EU18" s="1585"/>
      <c r="EV18" s="1567"/>
      <c r="EW18" s="1602"/>
      <c r="EX18" s="1603"/>
      <c r="EY18" s="1603"/>
      <c r="EZ18" s="1603"/>
      <c r="FA18" s="1538"/>
      <c r="FB18" s="1565"/>
      <c r="FC18" s="1600"/>
      <c r="FD18" s="1568"/>
      <c r="FE18" s="1568"/>
      <c r="FF18" s="1600"/>
      <c r="FG18" s="1585"/>
      <c r="FH18" s="1567"/>
      <c r="FI18" s="1602"/>
      <c r="FJ18" s="1603"/>
      <c r="FK18" s="1603"/>
      <c r="FL18" s="1603"/>
      <c r="FM18" s="1538"/>
      <c r="FN18" s="1565"/>
      <c r="FO18" s="1600"/>
      <c r="FP18" s="1568"/>
      <c r="FQ18" s="1568"/>
      <c r="FR18" s="1600"/>
      <c r="FS18" s="1585"/>
      <c r="FT18" s="1567"/>
      <c r="FU18" s="1602"/>
      <c r="FV18" s="1603"/>
      <c r="FW18" s="1603"/>
      <c r="FX18" s="1603"/>
      <c r="FY18" s="1538"/>
      <c r="FZ18" s="1565"/>
      <c r="GA18" s="1600"/>
      <c r="GB18" s="1568"/>
      <c r="GC18" s="1568"/>
      <c r="GD18" s="1600"/>
      <c r="GE18" s="1585"/>
      <c r="GF18" s="1567"/>
      <c r="GG18" s="1602"/>
      <c r="GH18" s="1603"/>
      <c r="GI18" s="1603"/>
      <c r="GJ18" s="1603"/>
      <c r="GK18" s="1538"/>
      <c r="GL18" s="1565"/>
      <c r="GM18" s="1600"/>
      <c r="GN18" s="1568"/>
      <c r="GO18" s="1568"/>
      <c r="GP18" s="1600"/>
      <c r="GQ18" s="1585"/>
      <c r="GR18" s="1567"/>
      <c r="GS18" s="1602"/>
      <c r="GT18" s="1603"/>
      <c r="GU18" s="1603"/>
      <c r="GV18" s="1603"/>
      <c r="GW18" s="1538"/>
      <c r="GX18" s="1565"/>
      <c r="GY18" s="1600"/>
      <c r="GZ18" s="1568"/>
      <c r="HA18" s="1568"/>
      <c r="HB18" s="1600"/>
      <c r="HC18" s="1585"/>
      <c r="HD18" s="1567"/>
      <c r="HE18" s="1602"/>
      <c r="HF18" s="1603"/>
      <c r="HG18" s="1603"/>
      <c r="HH18" s="1603"/>
      <c r="HI18" s="1538"/>
      <c r="HJ18" s="1565"/>
      <c r="HK18" s="1600"/>
      <c r="HL18" s="1568"/>
      <c r="HM18" s="1568"/>
      <c r="HN18" s="1600"/>
      <c r="HO18" s="1585"/>
      <c r="HP18" s="1567"/>
      <c r="HQ18" s="1602"/>
      <c r="HR18" s="1603"/>
      <c r="HS18" s="1603"/>
      <c r="HT18" s="1603"/>
      <c r="HU18" s="1538"/>
      <c r="HV18" s="1565"/>
      <c r="HW18" s="1600"/>
      <c r="HX18" s="1568"/>
      <c r="HY18" s="1568"/>
      <c r="HZ18" s="1600"/>
      <c r="IA18" s="1585"/>
      <c r="IB18" s="1567"/>
      <c r="IC18" s="1602"/>
      <c r="ID18" s="1603"/>
      <c r="IE18" s="1603"/>
      <c r="IF18" s="1603"/>
      <c r="IG18" s="1538"/>
      <c r="IH18" s="1565"/>
      <c r="II18" s="1600"/>
      <c r="IJ18" s="1568"/>
      <c r="IK18" s="1568"/>
      <c r="IL18" s="1600"/>
      <c r="IM18" s="1585"/>
      <c r="IN18" s="1567"/>
      <c r="IO18" s="1602"/>
      <c r="IP18" s="1603"/>
      <c r="IQ18" s="1603"/>
      <c r="IR18" s="1603"/>
      <c r="IS18" s="1538"/>
      <c r="IT18" s="1565"/>
      <c r="IU18" s="1600"/>
      <c r="IV18" s="1568"/>
      <c r="IW18" s="1568"/>
      <c r="IX18" s="1600"/>
      <c r="IY18" s="1585"/>
      <c r="IZ18" s="1567"/>
      <c r="JA18" s="1602"/>
      <c r="JB18" s="1603"/>
      <c r="JC18" s="1603"/>
      <c r="JD18" s="1603"/>
      <c r="JE18" s="1538"/>
      <c r="JF18" s="1565"/>
      <c r="JG18" s="1600"/>
      <c r="JH18" s="1568"/>
      <c r="JI18" s="1568"/>
      <c r="JJ18" s="1600"/>
      <c r="JK18" s="1585"/>
      <c r="JL18" s="1567"/>
      <c r="JM18" s="1602"/>
      <c r="JN18" s="1603"/>
      <c r="JO18" s="1603"/>
      <c r="JP18" s="1603"/>
      <c r="JQ18" s="1538"/>
      <c r="JR18" s="1565"/>
      <c r="JS18" s="1600"/>
      <c r="JT18" s="1568"/>
      <c r="JU18" s="1568"/>
      <c r="JV18" s="1600"/>
      <c r="JW18" s="1585"/>
      <c r="JX18" s="1567"/>
      <c r="JY18" s="1602"/>
      <c r="JZ18" s="1603"/>
      <c r="KA18" s="1603"/>
      <c r="KB18" s="1603"/>
      <c r="KC18" s="1538"/>
      <c r="KD18" s="1565"/>
      <c r="KE18" s="1600"/>
      <c r="KF18" s="1568"/>
      <c r="KG18" s="1568"/>
      <c r="KH18" s="1600"/>
      <c r="KI18" s="1585"/>
      <c r="KJ18" s="1567"/>
      <c r="KK18" s="1602"/>
      <c r="KL18" s="1603"/>
      <c r="KM18" s="1603"/>
      <c r="KN18" s="1603"/>
      <c r="KO18" s="1538"/>
      <c r="KP18" s="1565"/>
      <c r="KQ18" s="1600"/>
      <c r="KR18" s="1568"/>
      <c r="KS18" s="1568"/>
      <c r="KT18" s="1600"/>
      <c r="KU18" s="1585"/>
      <c r="KV18" s="1567"/>
      <c r="KW18" s="1602"/>
      <c r="KX18" s="1603"/>
      <c r="KY18" s="1603"/>
      <c r="KZ18" s="1603"/>
      <c r="LA18" s="1538"/>
      <c r="LB18" s="1565"/>
      <c r="LC18" s="1600"/>
      <c r="LD18" s="1568"/>
      <c r="LE18" s="1568"/>
      <c r="LF18" s="1600"/>
      <c r="LG18" s="1585"/>
      <c r="LH18" s="1567"/>
      <c r="LI18" s="1602"/>
      <c r="LJ18" s="1603"/>
      <c r="LK18" s="1603"/>
      <c r="LL18" s="1603"/>
      <c r="LM18" s="1538"/>
      <c r="LN18" s="1565"/>
      <c r="LO18" s="1600"/>
      <c r="LP18" s="1568"/>
      <c r="LQ18" s="1568"/>
      <c r="LR18" s="1600"/>
      <c r="LS18" s="1585"/>
      <c r="LT18" s="1567"/>
      <c r="LU18" s="1602"/>
      <c r="LV18" s="1603"/>
      <c r="LW18" s="1603"/>
      <c r="LX18" s="1603"/>
      <c r="LY18" s="1538"/>
      <c r="LZ18" s="1565"/>
      <c r="MA18" s="1600"/>
      <c r="MB18" s="1568"/>
      <c r="MC18" s="1568"/>
      <c r="MD18" s="1600"/>
      <c r="ME18" s="1585"/>
      <c r="MF18" s="1567"/>
      <c r="MG18" s="1602"/>
      <c r="MH18" s="1603"/>
      <c r="MI18" s="1603"/>
      <c r="MJ18" s="1603"/>
      <c r="MK18" s="1538"/>
      <c r="ML18" s="1565"/>
      <c r="MM18" s="1600"/>
      <c r="MN18" s="1568"/>
      <c r="MO18" s="1568"/>
      <c r="MP18" s="1600"/>
      <c r="MQ18" s="1585"/>
      <c r="MR18" s="1567"/>
      <c r="MS18" s="1602"/>
      <c r="MT18" s="1603"/>
      <c r="MU18" s="1603"/>
      <c r="MV18" s="1603"/>
      <c r="MW18" s="1538"/>
      <c r="MX18" s="1565"/>
      <c r="MY18" s="1600"/>
      <c r="MZ18" s="1568"/>
      <c r="NA18" s="1568"/>
      <c r="NB18" s="1600"/>
      <c r="NC18" s="1585"/>
      <c r="ND18" s="1567"/>
      <c r="NE18" s="1602"/>
      <c r="NF18" s="1603"/>
      <c r="NG18" s="1603"/>
      <c r="NH18" s="1603"/>
      <c r="NI18" s="1538"/>
      <c r="NJ18" s="1565"/>
      <c r="NK18" s="1600"/>
      <c r="NL18" s="1568"/>
      <c r="NM18" s="1568"/>
      <c r="NN18" s="1600"/>
      <c r="NO18" s="1585"/>
      <c r="NP18" s="1567"/>
      <c r="NQ18" s="1602"/>
      <c r="NR18" s="1603"/>
      <c r="NS18" s="1603"/>
      <c r="NT18" s="1603"/>
      <c r="NU18" s="1538"/>
      <c r="NV18" s="1565"/>
      <c r="NW18" s="1600"/>
      <c r="NX18" s="1568"/>
      <c r="NY18" s="1568"/>
      <c r="NZ18" s="1600"/>
      <c r="OA18" s="1585"/>
      <c r="OB18" s="1567"/>
      <c r="OC18" s="1602"/>
      <c r="OD18" s="1603"/>
      <c r="OE18" s="1603"/>
      <c r="OF18" s="1603"/>
      <c r="OG18" s="1538"/>
      <c r="OH18" s="1565"/>
      <c r="OI18" s="1600"/>
      <c r="OJ18" s="1568"/>
      <c r="OK18" s="1568"/>
      <c r="OL18" s="1600"/>
      <c r="OM18" s="1585"/>
      <c r="ON18" s="1567"/>
      <c r="OO18" s="1602"/>
      <c r="OP18" s="1603"/>
      <c r="OQ18" s="1603"/>
      <c r="OR18" s="1603"/>
      <c r="OS18" s="1538"/>
      <c r="OT18" s="1565"/>
      <c r="OU18" s="1600"/>
      <c r="OV18" s="1568"/>
      <c r="OW18" s="1568"/>
      <c r="OX18" s="1600"/>
      <c r="OY18" s="1585"/>
      <c r="OZ18" s="1567"/>
      <c r="PA18" s="1602"/>
      <c r="PB18" s="1603"/>
      <c r="PC18" s="1603"/>
      <c r="PD18" s="1603"/>
      <c r="PE18" s="1538"/>
      <c r="PF18" s="1565"/>
      <c r="PG18" s="1600"/>
      <c r="PH18" s="1568"/>
      <c r="PI18" s="1568"/>
      <c r="PJ18" s="1600"/>
      <c r="PK18" s="1585"/>
      <c r="PL18" s="1567"/>
      <c r="PM18" s="1602"/>
      <c r="PN18" s="1603"/>
      <c r="PO18" s="1603"/>
      <c r="PP18" s="1603"/>
      <c r="PQ18" s="1538"/>
      <c r="PR18" s="1565"/>
      <c r="PS18" s="1600"/>
      <c r="PT18" s="1568"/>
      <c r="PU18" s="1568"/>
      <c r="PV18" s="1600"/>
      <c r="PW18" s="1585"/>
      <c r="PX18" s="1567"/>
      <c r="PY18" s="1602"/>
      <c r="PZ18" s="1603"/>
      <c r="QA18" s="1603"/>
      <c r="QB18" s="1603"/>
      <c r="QC18" s="1538"/>
      <c r="QD18" s="1565"/>
      <c r="QE18" s="1600"/>
      <c r="QF18" s="1568"/>
      <c r="QG18" s="1568"/>
      <c r="QH18" s="1600"/>
      <c r="QI18" s="1585"/>
      <c r="QJ18" s="1567"/>
      <c r="QK18" s="1602"/>
      <c r="QL18" s="1603"/>
      <c r="QM18" s="1603"/>
      <c r="QN18" s="1603"/>
      <c r="QO18" s="1538"/>
      <c r="QP18" s="1565"/>
      <c r="QQ18" s="1600"/>
      <c r="QR18" s="1568"/>
      <c r="QS18" s="1568"/>
      <c r="QT18" s="1600"/>
      <c r="QU18" s="1585"/>
      <c r="QV18" s="1567"/>
      <c r="QW18" s="1602"/>
      <c r="QX18" s="1603"/>
      <c r="QY18" s="1603"/>
      <c r="QZ18" s="1603"/>
      <c r="RA18" s="1538"/>
      <c r="RB18" s="1565"/>
      <c r="RC18" s="1600"/>
      <c r="RD18" s="1568"/>
      <c r="RE18" s="1568"/>
      <c r="RF18" s="1600"/>
      <c r="RG18" s="1585"/>
      <c r="RH18" s="1567"/>
      <c r="RI18" s="1602"/>
      <c r="RJ18" s="1603"/>
      <c r="RK18" s="1603"/>
      <c r="RL18" s="1603"/>
      <c r="RM18" s="1538"/>
      <c r="RN18" s="1565"/>
      <c r="RO18" s="1600"/>
      <c r="RP18" s="1568"/>
      <c r="RQ18" s="1568"/>
      <c r="RR18" s="1600"/>
      <c r="RS18" s="1585"/>
      <c r="RT18" s="1567"/>
      <c r="RU18" s="1602"/>
      <c r="RV18" s="1603"/>
      <c r="RW18" s="1603"/>
      <c r="RX18" s="1603"/>
      <c r="RY18" s="1538"/>
      <c r="RZ18" s="1565"/>
      <c r="SA18" s="1600"/>
      <c r="SB18" s="1568"/>
      <c r="SC18" s="1568"/>
      <c r="SD18" s="1600"/>
      <c r="SE18" s="1585"/>
      <c r="SF18" s="1567"/>
      <c r="SG18" s="1602"/>
      <c r="SH18" s="1603"/>
      <c r="SI18" s="1603"/>
      <c r="SJ18" s="1603"/>
      <c r="SK18" s="1538"/>
      <c r="SL18" s="1565"/>
      <c r="SM18" s="1600"/>
      <c r="SN18" s="1568"/>
      <c r="SO18" s="1568"/>
      <c r="SP18" s="1600"/>
      <c r="SQ18" s="1585"/>
      <c r="SR18" s="1567"/>
      <c r="SS18" s="1602"/>
      <c r="ST18" s="1603"/>
      <c r="SU18" s="1603"/>
      <c r="SV18" s="1603"/>
      <c r="SW18" s="1538"/>
      <c r="SX18" s="1565"/>
      <c r="SY18" s="1600"/>
      <c r="SZ18" s="1568"/>
      <c r="TA18" s="1568"/>
      <c r="TB18" s="1600"/>
      <c r="TC18" s="1585"/>
      <c r="TD18" s="1567"/>
      <c r="TE18" s="1602"/>
      <c r="TF18" s="1603"/>
      <c r="TG18" s="1603"/>
      <c r="TH18" s="1603"/>
      <c r="TI18" s="1538"/>
      <c r="TJ18" s="1565"/>
      <c r="TK18" s="1600"/>
      <c r="TL18" s="1568"/>
      <c r="TM18" s="1568"/>
      <c r="TN18" s="1600"/>
      <c r="TO18" s="1585"/>
      <c r="TP18" s="1567"/>
      <c r="TQ18" s="1602"/>
      <c r="TR18" s="1603"/>
      <c r="TS18" s="1603"/>
      <c r="TT18" s="1603"/>
      <c r="TU18" s="1538"/>
      <c r="TV18" s="1565"/>
      <c r="TW18" s="1600"/>
      <c r="TX18" s="1568"/>
      <c r="TY18" s="1568"/>
      <c r="TZ18" s="1600"/>
      <c r="UA18" s="1585"/>
      <c r="UB18" s="1567"/>
      <c r="UC18" s="1602"/>
      <c r="UD18" s="1603"/>
      <c r="UE18" s="1603"/>
      <c r="UF18" s="1603"/>
      <c r="UG18" s="1538"/>
      <c r="UH18" s="1565"/>
      <c r="UI18" s="1600"/>
      <c r="UJ18" s="1568"/>
      <c r="UK18" s="1568"/>
      <c r="UL18" s="1600"/>
      <c r="UM18" s="1585"/>
      <c r="UN18" s="1567"/>
      <c r="UO18" s="1602"/>
      <c r="UP18" s="1603"/>
      <c r="UQ18" s="1603"/>
      <c r="UR18" s="1603"/>
      <c r="US18" s="1538"/>
      <c r="UT18" s="1565"/>
      <c r="UU18" s="1600"/>
      <c r="UV18" s="1568"/>
      <c r="UW18" s="1568"/>
      <c r="UX18" s="1600"/>
      <c r="UY18" s="1585"/>
      <c r="UZ18" s="1567"/>
      <c r="VA18" s="1602"/>
      <c r="VB18" s="1603"/>
      <c r="VC18" s="1603"/>
      <c r="VD18" s="1603"/>
      <c r="VE18" s="1538"/>
      <c r="VF18" s="1565"/>
      <c r="VG18" s="1600"/>
      <c r="VH18" s="1568"/>
      <c r="VI18" s="1568"/>
      <c r="VJ18" s="1600"/>
      <c r="VK18" s="1585"/>
      <c r="VL18" s="1567"/>
      <c r="VM18" s="1602"/>
      <c r="VN18" s="1603"/>
      <c r="VO18" s="1603"/>
      <c r="VP18" s="1603"/>
      <c r="VQ18" s="1538"/>
      <c r="VR18" s="1565"/>
      <c r="VS18" s="1600"/>
      <c r="VT18" s="1568"/>
      <c r="VU18" s="1568"/>
      <c r="VV18" s="1600"/>
      <c r="VW18" s="1585"/>
      <c r="VX18" s="1567"/>
      <c r="VY18" s="1602"/>
      <c r="VZ18" s="1603"/>
      <c r="WA18" s="1603"/>
      <c r="WB18" s="1603"/>
      <c r="WC18" s="1538"/>
      <c r="WD18" s="1565"/>
      <c r="WE18" s="1600"/>
      <c r="WF18" s="1568"/>
      <c r="WG18" s="1568"/>
      <c r="WH18" s="1600"/>
      <c r="WI18" s="1585"/>
      <c r="WJ18" s="1567"/>
      <c r="WK18" s="1602"/>
      <c r="WL18" s="1603"/>
      <c r="WM18" s="1603"/>
      <c r="WN18" s="1603"/>
      <c r="WO18" s="1538"/>
      <c r="WP18" s="1565"/>
      <c r="WQ18" s="1600"/>
      <c r="WR18" s="1568"/>
      <c r="WS18" s="1568"/>
      <c r="WT18" s="1600"/>
      <c r="WU18" s="1585"/>
      <c r="WV18" s="1567"/>
      <c r="WW18" s="1602"/>
      <c r="WX18" s="1603"/>
      <c r="WY18" s="1603"/>
      <c r="WZ18" s="1603"/>
      <c r="XA18" s="1538"/>
      <c r="XB18" s="1565"/>
      <c r="XC18" s="1600"/>
      <c r="XD18" s="1568"/>
      <c r="XE18" s="1568"/>
      <c r="XF18" s="1600"/>
      <c r="XG18" s="1585"/>
      <c r="XH18" s="1567"/>
      <c r="XI18" s="1602"/>
      <c r="XJ18" s="1603"/>
      <c r="XK18" s="1603"/>
      <c r="XL18" s="1603"/>
      <c r="XM18" s="1538"/>
      <c r="XN18" s="1565"/>
      <c r="XO18" s="1600"/>
      <c r="XP18" s="1568"/>
      <c r="XQ18" s="1568"/>
      <c r="XR18" s="1600"/>
      <c r="XS18" s="1585"/>
      <c r="XT18" s="1567"/>
      <c r="XU18" s="1602"/>
      <c r="XV18" s="1603"/>
      <c r="XW18" s="1603"/>
      <c r="XX18" s="1603"/>
      <c r="XY18" s="1538"/>
      <c r="XZ18" s="1565"/>
      <c r="YA18" s="1600"/>
      <c r="YB18" s="1568"/>
      <c r="YC18" s="1568"/>
      <c r="YD18" s="1600"/>
      <c r="YE18" s="1585"/>
      <c r="YF18" s="1567"/>
      <c r="YG18" s="1602"/>
      <c r="YH18" s="1603"/>
      <c r="YI18" s="1603"/>
      <c r="YJ18" s="1603"/>
      <c r="YK18" s="1538"/>
      <c r="YL18" s="1565"/>
      <c r="YM18" s="1600"/>
      <c r="YN18" s="1568"/>
      <c r="YO18" s="1568"/>
      <c r="YP18" s="1600"/>
      <c r="YQ18" s="1585"/>
      <c r="YR18" s="1567"/>
      <c r="YS18" s="1602"/>
      <c r="YT18" s="1603"/>
      <c r="YU18" s="1603"/>
      <c r="YV18" s="1603"/>
      <c r="YW18" s="1538"/>
      <c r="YX18" s="1565"/>
      <c r="YY18" s="1600"/>
      <c r="YZ18" s="1568"/>
      <c r="ZA18" s="1568"/>
      <c r="ZB18" s="1600"/>
      <c r="ZC18" s="1585"/>
      <c r="ZD18" s="1567"/>
      <c r="ZE18" s="1602"/>
      <c r="ZF18" s="1603"/>
      <c r="ZG18" s="1603"/>
      <c r="ZH18" s="1603"/>
      <c r="ZI18" s="1538"/>
      <c r="ZJ18" s="1565"/>
      <c r="ZK18" s="1600"/>
      <c r="ZL18" s="1568"/>
      <c r="ZM18" s="1568"/>
      <c r="ZN18" s="1600"/>
      <c r="ZO18" s="1585"/>
      <c r="ZP18" s="1567"/>
      <c r="ZQ18" s="1602"/>
      <c r="ZR18" s="1603"/>
      <c r="ZS18" s="1603"/>
      <c r="ZT18" s="1603"/>
      <c r="ZU18" s="1538"/>
      <c r="ZV18" s="1565"/>
      <c r="ZW18" s="1600"/>
      <c r="ZX18" s="1568"/>
      <c r="ZY18" s="1568"/>
      <c r="ZZ18" s="1600"/>
      <c r="AAA18" s="1585"/>
      <c r="AAB18" s="1567"/>
      <c r="AAC18" s="1602"/>
      <c r="AAD18" s="1603"/>
      <c r="AAE18" s="1603"/>
      <c r="AAF18" s="1603"/>
      <c r="AAG18" s="1538"/>
      <c r="AAH18" s="1565"/>
      <c r="AAI18" s="1600"/>
      <c r="AAJ18" s="1568"/>
      <c r="AAK18" s="1568"/>
      <c r="AAL18" s="1600"/>
      <c r="AAM18" s="1585"/>
      <c r="AAN18" s="1567"/>
      <c r="AAO18" s="1602"/>
      <c r="AAP18" s="1603"/>
      <c r="AAQ18" s="1603"/>
      <c r="AAR18" s="1603"/>
      <c r="AAS18" s="1538"/>
      <c r="AAT18" s="1565"/>
      <c r="AAU18" s="1600"/>
      <c r="AAV18" s="1568"/>
      <c r="AAW18" s="1568"/>
      <c r="AAX18" s="1600"/>
      <c r="AAY18" s="1585"/>
      <c r="AAZ18" s="1567"/>
      <c r="ABA18" s="1602"/>
      <c r="ABB18" s="1603"/>
      <c r="ABC18" s="1603"/>
      <c r="ABD18" s="1603"/>
      <c r="ABE18" s="1538"/>
      <c r="ABF18" s="1565"/>
      <c r="ABG18" s="1600"/>
      <c r="ABH18" s="1568"/>
      <c r="ABI18" s="1568"/>
      <c r="ABJ18" s="1600"/>
      <c r="ABK18" s="1585"/>
      <c r="ABL18" s="1567"/>
      <c r="ABM18" s="1602"/>
      <c r="ABN18" s="1603"/>
      <c r="ABO18" s="1603"/>
      <c r="ABP18" s="1603"/>
      <c r="ABQ18" s="1538"/>
      <c r="ABR18" s="1565"/>
      <c r="ABS18" s="1600"/>
      <c r="ABT18" s="1568"/>
      <c r="ABU18" s="1568"/>
      <c r="ABV18" s="1600"/>
      <c r="ABW18" s="1585"/>
      <c r="ABX18" s="1567"/>
      <c r="ABY18" s="1602"/>
      <c r="ABZ18" s="1603"/>
      <c r="ACA18" s="1603"/>
      <c r="ACB18" s="1603"/>
      <c r="ACC18" s="1538"/>
      <c r="ACD18" s="1565"/>
      <c r="ACE18" s="1600"/>
      <c r="ACF18" s="1568"/>
      <c r="ACG18" s="1568"/>
      <c r="ACH18" s="1600"/>
      <c r="ACI18" s="1585"/>
      <c r="ACJ18" s="1567"/>
      <c r="ACK18" s="1602"/>
      <c r="ACL18" s="1603"/>
      <c r="ACM18" s="1603"/>
      <c r="ACN18" s="1603"/>
      <c r="ACO18" s="1538"/>
      <c r="ACP18" s="1565"/>
      <c r="ACQ18" s="1600"/>
      <c r="ACR18" s="1568"/>
      <c r="ACS18" s="1568"/>
      <c r="ACT18" s="1600"/>
      <c r="ACU18" s="1585"/>
      <c r="ACV18" s="1567"/>
      <c r="ACW18" s="1602"/>
      <c r="ACX18" s="1603"/>
      <c r="ACY18" s="1603"/>
      <c r="ACZ18" s="1603"/>
      <c r="ADA18" s="1538"/>
      <c r="ADB18" s="1565"/>
      <c r="ADC18" s="1600"/>
      <c r="ADD18" s="1568"/>
      <c r="ADE18" s="1568"/>
      <c r="ADF18" s="1600"/>
      <c r="ADG18" s="1585"/>
      <c r="ADH18" s="1567"/>
      <c r="ADI18" s="1602"/>
      <c r="ADJ18" s="1603"/>
      <c r="ADK18" s="1603"/>
      <c r="ADL18" s="1603"/>
      <c r="ADM18" s="1538"/>
      <c r="ADN18" s="1565"/>
      <c r="ADO18" s="1600"/>
      <c r="ADP18" s="1568"/>
      <c r="ADQ18" s="1568"/>
      <c r="ADR18" s="1600"/>
      <c r="ADS18" s="1585"/>
      <c r="ADT18" s="1567"/>
      <c r="ADU18" s="1602"/>
      <c r="ADV18" s="1603"/>
      <c r="ADW18" s="1603"/>
      <c r="ADX18" s="1603"/>
      <c r="ADY18" s="1538"/>
      <c r="ADZ18" s="1565"/>
      <c r="AEA18" s="1600"/>
      <c r="AEB18" s="1568"/>
      <c r="AEC18" s="1568"/>
      <c r="AED18" s="1600"/>
      <c r="AEE18" s="1585"/>
      <c r="AEF18" s="1567"/>
      <c r="AEG18" s="1602"/>
      <c r="AEH18" s="1603"/>
      <c r="AEI18" s="1603"/>
      <c r="AEJ18" s="1603"/>
      <c r="AEK18" s="1538"/>
      <c r="AEL18" s="1565"/>
      <c r="AEM18" s="1600"/>
      <c r="AEN18" s="1568"/>
      <c r="AEO18" s="1568"/>
      <c r="AEP18" s="1600"/>
      <c r="AEQ18" s="1585"/>
      <c r="AER18" s="1567"/>
      <c r="AES18" s="1602"/>
      <c r="AET18" s="1603"/>
      <c r="AEU18" s="1603"/>
      <c r="AEV18" s="1603"/>
      <c r="AEW18" s="1538"/>
      <c r="AEX18" s="1565"/>
      <c r="AEY18" s="1600"/>
      <c r="AEZ18" s="1568"/>
      <c r="AFA18" s="1568"/>
      <c r="AFB18" s="1600"/>
      <c r="AFC18" s="1585"/>
      <c r="AFD18" s="1567"/>
      <c r="AFE18" s="1602"/>
      <c r="AFF18" s="1603"/>
      <c r="AFG18" s="1603"/>
      <c r="AFH18" s="1603"/>
      <c r="AFI18" s="1538"/>
      <c r="AFJ18" s="1565"/>
      <c r="AFK18" s="1600"/>
      <c r="AFL18" s="1568"/>
      <c r="AFM18" s="1568"/>
      <c r="AFN18" s="1600"/>
      <c r="AFO18" s="1585"/>
      <c r="AFP18" s="1567"/>
      <c r="AFQ18" s="1602"/>
      <c r="AFR18" s="1603"/>
      <c r="AFS18" s="1603"/>
      <c r="AFT18" s="1603"/>
      <c r="AFU18" s="1538"/>
      <c r="AFV18" s="1565"/>
      <c r="AFW18" s="1600"/>
      <c r="AFX18" s="1568"/>
      <c r="AFY18" s="1568"/>
      <c r="AFZ18" s="1600"/>
      <c r="AGA18" s="1585"/>
      <c r="AGB18" s="1567"/>
      <c r="AGC18" s="1602"/>
      <c r="AGD18" s="1603"/>
      <c r="AGE18" s="1603"/>
      <c r="AGF18" s="1603"/>
      <c r="AGG18" s="1538"/>
      <c r="AGH18" s="1565"/>
      <c r="AGI18" s="1600"/>
      <c r="AGJ18" s="1568"/>
      <c r="AGK18" s="1568"/>
      <c r="AGL18" s="1600"/>
      <c r="AGM18" s="1585"/>
      <c r="AGN18" s="1567"/>
      <c r="AGO18" s="1602"/>
      <c r="AGP18" s="1603"/>
      <c r="AGQ18" s="1603"/>
      <c r="AGR18" s="1603"/>
      <c r="AGS18" s="1538"/>
      <c r="AGT18" s="1565"/>
      <c r="AGU18" s="1600"/>
      <c r="AGV18" s="1568"/>
      <c r="AGW18" s="1568"/>
      <c r="AGX18" s="1600"/>
      <c r="AGY18" s="1585"/>
      <c r="AGZ18" s="1567"/>
      <c r="AHA18" s="1602"/>
      <c r="AHB18" s="1603"/>
      <c r="AHC18" s="1603"/>
      <c r="AHD18" s="1603"/>
      <c r="AHE18" s="1538"/>
      <c r="AHF18" s="1565"/>
      <c r="AHG18" s="1600"/>
      <c r="AHH18" s="1568"/>
      <c r="AHI18" s="1568"/>
      <c r="AHJ18" s="1600"/>
      <c r="AHK18" s="1585"/>
      <c r="AHL18" s="1567"/>
      <c r="AHM18" s="1602"/>
      <c r="AHN18" s="1603"/>
      <c r="AHO18" s="1603"/>
      <c r="AHP18" s="1603"/>
      <c r="AHQ18" s="1538"/>
      <c r="AHR18" s="1565"/>
      <c r="AHS18" s="1600"/>
      <c r="AHT18" s="1568"/>
      <c r="AHU18" s="1568"/>
      <c r="AHV18" s="1600"/>
      <c r="AHW18" s="1585"/>
      <c r="AHX18" s="1567"/>
      <c r="AHY18" s="1602"/>
      <c r="AHZ18" s="1603"/>
      <c r="AIA18" s="1603"/>
      <c r="AIB18" s="1603"/>
      <c r="AIC18" s="1538"/>
      <c r="AID18" s="1565"/>
      <c r="AIE18" s="1600"/>
      <c r="AIF18" s="1568"/>
      <c r="AIG18" s="1568"/>
      <c r="AIH18" s="1600"/>
      <c r="AII18" s="1585"/>
      <c r="AIJ18" s="1567"/>
      <c r="AIK18" s="1602"/>
      <c r="AIL18" s="1603"/>
      <c r="AIM18" s="1603"/>
      <c r="AIN18" s="1603"/>
      <c r="AIO18" s="1538"/>
      <c r="AIP18" s="1565"/>
      <c r="AIQ18" s="1600"/>
      <c r="AIR18" s="1568"/>
      <c r="AIS18" s="1568"/>
      <c r="AIT18" s="1600"/>
      <c r="AIU18" s="1585"/>
      <c r="AIV18" s="1567"/>
      <c r="AIW18" s="1602"/>
      <c r="AIX18" s="1603"/>
      <c r="AIY18" s="1603"/>
      <c r="AIZ18" s="1603"/>
      <c r="AJA18" s="1538"/>
      <c r="AJB18" s="1565"/>
      <c r="AJC18" s="1600"/>
      <c r="AJD18" s="1568"/>
      <c r="AJE18" s="1568"/>
      <c r="AJF18" s="1600"/>
      <c r="AJG18" s="1585"/>
      <c r="AJH18" s="1567"/>
      <c r="AJI18" s="1602"/>
      <c r="AJJ18" s="1603"/>
      <c r="AJK18" s="1603"/>
      <c r="AJL18" s="1603"/>
      <c r="AJM18" s="1538"/>
      <c r="AJN18" s="1565"/>
      <c r="AJO18" s="1600"/>
      <c r="AJP18" s="1568"/>
      <c r="AJQ18" s="1568"/>
      <c r="AJR18" s="1600"/>
      <c r="AJS18" s="1585"/>
      <c r="AJT18" s="1567"/>
      <c r="AJU18" s="1602"/>
      <c r="AJV18" s="1603"/>
      <c r="AJW18" s="1603"/>
      <c r="AJX18" s="1603"/>
      <c r="AJY18" s="1538"/>
      <c r="AJZ18" s="1565"/>
      <c r="AKA18" s="1600"/>
      <c r="AKB18" s="1568"/>
      <c r="AKC18" s="1568"/>
      <c r="AKD18" s="1600"/>
      <c r="AKE18" s="1585"/>
      <c r="AKF18" s="1567"/>
      <c r="AKG18" s="1602"/>
      <c r="AKH18" s="1603"/>
      <c r="AKI18" s="1603"/>
      <c r="AKJ18" s="1603"/>
      <c r="AKK18" s="1538"/>
      <c r="AKL18" s="1565"/>
      <c r="AKM18" s="1600"/>
      <c r="AKN18" s="1568"/>
      <c r="AKO18" s="1568"/>
      <c r="AKP18" s="1600"/>
      <c r="AKQ18" s="1585"/>
      <c r="AKR18" s="1567"/>
      <c r="AKS18" s="1602"/>
      <c r="AKT18" s="1603"/>
      <c r="AKU18" s="1603"/>
      <c r="AKV18" s="1603"/>
      <c r="AKW18" s="1538"/>
      <c r="AKX18" s="1565"/>
      <c r="AKY18" s="1600"/>
      <c r="AKZ18" s="1568"/>
      <c r="ALA18" s="1568"/>
      <c r="ALB18" s="1600"/>
      <c r="ALC18" s="1585"/>
      <c r="ALD18" s="1567"/>
      <c r="ALE18" s="1602"/>
      <c r="ALF18" s="1603"/>
      <c r="ALG18" s="1603"/>
      <c r="ALH18" s="1603"/>
      <c r="ALI18" s="1538"/>
      <c r="ALJ18" s="1565"/>
      <c r="ALK18" s="1600"/>
      <c r="ALL18" s="1568"/>
      <c r="ALM18" s="1568"/>
      <c r="ALN18" s="1600"/>
      <c r="ALO18" s="1585"/>
      <c r="ALP18" s="1567"/>
      <c r="ALQ18" s="1602"/>
      <c r="ALR18" s="1603"/>
      <c r="ALS18" s="1603"/>
      <c r="ALT18" s="1603"/>
      <c r="ALU18" s="1538"/>
      <c r="ALV18" s="1565"/>
      <c r="ALW18" s="1600"/>
      <c r="ALX18" s="1568"/>
      <c r="ALY18" s="1568"/>
      <c r="ALZ18" s="1600"/>
      <c r="AMA18" s="1585"/>
      <c r="AMB18" s="1567"/>
      <c r="AMC18" s="1602"/>
      <c r="AMD18" s="1603"/>
      <c r="AME18" s="1603"/>
      <c r="AMF18" s="1603"/>
      <c r="AMG18" s="1538"/>
      <c r="AMH18" s="1565"/>
      <c r="AMI18" s="1600"/>
      <c r="AMJ18" s="1568"/>
    </row>
    <row r="19" spans="1:1024" ht="16.899999999999999" customHeight="1">
      <c r="A19" s="1500"/>
      <c r="B19" s="1547"/>
      <c r="C19" s="1548"/>
      <c r="D19" s="1549"/>
      <c r="E19" s="1549" t="s">
        <v>5617</v>
      </c>
      <c r="F19" s="1548"/>
      <c r="G19" s="1550"/>
      <c r="H19" s="1567"/>
      <c r="I19" s="1551"/>
      <c r="J19" s="1552"/>
      <c r="K19" s="1552"/>
      <c r="L19" s="1552"/>
      <c r="M19" s="1538"/>
      <c r="N19" s="1565"/>
      <c r="O19" s="1600"/>
      <c r="P19" s="1568"/>
      <c r="Q19" s="1568"/>
      <c r="R19" s="1600"/>
      <c r="S19" s="1585"/>
      <c r="T19" s="1567"/>
      <c r="U19" s="1602"/>
      <c r="V19" s="1603"/>
      <c r="W19" s="1603"/>
      <c r="X19" s="1603"/>
      <c r="Z19" s="1565"/>
      <c r="AA19" s="1600"/>
      <c r="AB19" s="1568"/>
      <c r="AC19" s="1568"/>
      <c r="AD19" s="1600"/>
      <c r="AE19" s="1585"/>
      <c r="AF19" s="1567"/>
      <c r="AG19" s="1602"/>
      <c r="AH19" s="1603"/>
      <c r="AI19" s="1603"/>
      <c r="AJ19" s="1603"/>
      <c r="AL19" s="1565"/>
      <c r="AM19" s="1600"/>
      <c r="AN19" s="1568"/>
      <c r="AO19" s="1568"/>
      <c r="AP19" s="1600"/>
      <c r="AQ19" s="1585"/>
      <c r="AR19" s="1567"/>
      <c r="AS19" s="1602"/>
      <c r="AT19" s="1603"/>
      <c r="AU19" s="1603"/>
      <c r="AV19" s="1603"/>
      <c r="AX19" s="1565"/>
      <c r="AY19" s="1600"/>
      <c r="AZ19" s="1568"/>
      <c r="BA19" s="1568"/>
      <c r="BB19" s="1600"/>
      <c r="BC19" s="1585"/>
      <c r="BD19" s="1567"/>
      <c r="BE19" s="1602"/>
      <c r="BF19" s="1603"/>
      <c r="BG19" s="1603"/>
      <c r="BH19" s="1603"/>
      <c r="BJ19" s="1565"/>
      <c r="BK19" s="1600"/>
      <c r="BL19" s="1568"/>
      <c r="BM19" s="1568"/>
      <c r="BN19" s="1600"/>
      <c r="BO19" s="1585"/>
      <c r="BP19" s="1567"/>
      <c r="BQ19" s="1602"/>
      <c r="BR19" s="1603"/>
      <c r="BS19" s="1603"/>
      <c r="BT19" s="1603"/>
      <c r="BU19" s="1538"/>
      <c r="BV19" s="1565"/>
      <c r="BW19" s="1600"/>
      <c r="BX19" s="1568"/>
      <c r="BY19" s="1568"/>
      <c r="BZ19" s="1600"/>
      <c r="CA19" s="1585"/>
      <c r="CB19" s="1567"/>
      <c r="CC19" s="1602"/>
      <c r="CD19" s="1603"/>
      <c r="CE19" s="1603"/>
      <c r="CF19" s="1603"/>
      <c r="CG19" s="1538"/>
      <c r="CH19" s="1565"/>
      <c r="CI19" s="1600"/>
      <c r="CJ19" s="1568"/>
      <c r="CK19" s="1568"/>
      <c r="CL19" s="1600"/>
      <c r="CM19" s="1585"/>
      <c r="CN19" s="1567"/>
      <c r="CO19" s="1602"/>
      <c r="CP19" s="1603"/>
      <c r="CQ19" s="1603"/>
      <c r="CR19" s="1603"/>
      <c r="CS19" s="1538"/>
      <c r="CT19" s="1565"/>
      <c r="CU19" s="1600"/>
      <c r="CV19" s="1568"/>
      <c r="CW19" s="1568"/>
      <c r="CX19" s="1600"/>
      <c r="CY19" s="1585"/>
      <c r="CZ19" s="1567"/>
      <c r="DA19" s="1602"/>
      <c r="DB19" s="1603"/>
      <c r="DC19" s="1603"/>
      <c r="DD19" s="1603"/>
      <c r="DE19" s="1538"/>
      <c r="DF19" s="1565"/>
      <c r="DG19" s="1600"/>
      <c r="DH19" s="1568"/>
      <c r="DI19" s="1568"/>
      <c r="DJ19" s="1600"/>
      <c r="DK19" s="1585"/>
      <c r="DL19" s="1567"/>
      <c r="DM19" s="1602"/>
      <c r="DN19" s="1603"/>
      <c r="DO19" s="1603"/>
      <c r="DP19" s="1603"/>
      <c r="DQ19" s="1538"/>
      <c r="DR19" s="1565"/>
      <c r="DS19" s="1600"/>
      <c r="DT19" s="1568"/>
      <c r="DU19" s="1568"/>
      <c r="DV19" s="1600"/>
      <c r="DW19" s="1585"/>
      <c r="DX19" s="1567"/>
      <c r="DY19" s="1602"/>
      <c r="DZ19" s="1603"/>
      <c r="EA19" s="1603"/>
      <c r="EB19" s="1603"/>
      <c r="EC19" s="1538"/>
      <c r="ED19" s="1565"/>
      <c r="EE19" s="1600"/>
      <c r="EF19" s="1568"/>
      <c r="EG19" s="1568"/>
      <c r="EH19" s="1600"/>
      <c r="EI19" s="1585"/>
      <c r="EJ19" s="1567"/>
      <c r="EK19" s="1602"/>
      <c r="EL19" s="1603"/>
      <c r="EM19" s="1603"/>
      <c r="EN19" s="1603"/>
      <c r="EO19" s="1538"/>
      <c r="EP19" s="1565"/>
      <c r="EQ19" s="1600"/>
      <c r="ER19" s="1568"/>
      <c r="ES19" s="1568"/>
      <c r="ET19" s="1600"/>
      <c r="EU19" s="1585"/>
      <c r="EV19" s="1567"/>
      <c r="EW19" s="1602"/>
      <c r="EX19" s="1603"/>
      <c r="EY19" s="1603"/>
      <c r="EZ19" s="1603"/>
      <c r="FA19" s="1538"/>
      <c r="FB19" s="1565"/>
      <c r="FC19" s="1600"/>
      <c r="FD19" s="1568"/>
      <c r="FE19" s="1568"/>
      <c r="FF19" s="1600"/>
      <c r="FG19" s="1585"/>
      <c r="FH19" s="1567"/>
      <c r="FI19" s="1602"/>
      <c r="FJ19" s="1603"/>
      <c r="FK19" s="1603"/>
      <c r="FL19" s="1603"/>
      <c r="FM19" s="1538"/>
      <c r="FN19" s="1565"/>
      <c r="FO19" s="1600"/>
      <c r="FP19" s="1568"/>
      <c r="FQ19" s="1568"/>
      <c r="FR19" s="1600"/>
      <c r="FS19" s="1585"/>
      <c r="FT19" s="1567"/>
      <c r="FU19" s="1602"/>
      <c r="FV19" s="1603"/>
      <c r="FW19" s="1603"/>
      <c r="FX19" s="1603"/>
      <c r="FY19" s="1538"/>
      <c r="FZ19" s="1565"/>
      <c r="GA19" s="1600"/>
      <c r="GB19" s="1568"/>
      <c r="GC19" s="1568"/>
      <c r="GD19" s="1600"/>
      <c r="GE19" s="1585"/>
      <c r="GF19" s="1567"/>
      <c r="GG19" s="1602"/>
      <c r="GH19" s="1603"/>
      <c r="GI19" s="1603"/>
      <c r="GJ19" s="1603"/>
      <c r="GK19" s="1538"/>
      <c r="GL19" s="1565"/>
      <c r="GM19" s="1600"/>
      <c r="GN19" s="1568"/>
      <c r="GO19" s="1568"/>
      <c r="GP19" s="1600"/>
      <c r="GQ19" s="1585"/>
      <c r="GR19" s="1567"/>
      <c r="GS19" s="1602"/>
      <c r="GT19" s="1603"/>
      <c r="GU19" s="1603"/>
      <c r="GV19" s="1603"/>
      <c r="GW19" s="1538"/>
      <c r="GX19" s="1565"/>
      <c r="GY19" s="1600"/>
      <c r="GZ19" s="1568"/>
      <c r="HA19" s="1568"/>
      <c r="HB19" s="1600"/>
      <c r="HC19" s="1585"/>
      <c r="HD19" s="1567"/>
      <c r="HE19" s="1602"/>
      <c r="HF19" s="1603"/>
      <c r="HG19" s="1603"/>
      <c r="HH19" s="1603"/>
      <c r="HI19" s="1538"/>
      <c r="HJ19" s="1565"/>
      <c r="HK19" s="1600"/>
      <c r="HL19" s="1568"/>
      <c r="HM19" s="1568"/>
      <c r="HN19" s="1600"/>
      <c r="HO19" s="1585"/>
      <c r="HP19" s="1567"/>
      <c r="HQ19" s="1602"/>
      <c r="HR19" s="1603"/>
      <c r="HS19" s="1603"/>
      <c r="HT19" s="1603"/>
      <c r="HU19" s="1538"/>
      <c r="HV19" s="1565"/>
      <c r="HW19" s="1600"/>
      <c r="HX19" s="1568"/>
      <c r="HY19" s="1568"/>
      <c r="HZ19" s="1600"/>
      <c r="IA19" s="1585"/>
      <c r="IB19" s="1567"/>
      <c r="IC19" s="1602"/>
      <c r="ID19" s="1603"/>
      <c r="IE19" s="1603"/>
      <c r="IF19" s="1603"/>
      <c r="IG19" s="1538"/>
      <c r="IH19" s="1565"/>
      <c r="II19" s="1600"/>
      <c r="IJ19" s="1568"/>
      <c r="IK19" s="1568"/>
      <c r="IL19" s="1600"/>
      <c r="IM19" s="1585"/>
      <c r="IN19" s="1567"/>
      <c r="IO19" s="1602"/>
      <c r="IP19" s="1603"/>
      <c r="IQ19" s="1603"/>
      <c r="IR19" s="1603"/>
      <c r="IS19" s="1538"/>
      <c r="IT19" s="1565"/>
      <c r="IU19" s="1600"/>
      <c r="IV19" s="1568"/>
      <c r="IW19" s="1568"/>
      <c r="IX19" s="1600"/>
      <c r="IY19" s="1585"/>
      <c r="IZ19" s="1567"/>
      <c r="JA19" s="1602"/>
      <c r="JB19" s="1603"/>
      <c r="JC19" s="1603"/>
      <c r="JD19" s="1603"/>
      <c r="JE19" s="1538"/>
      <c r="JF19" s="1565"/>
      <c r="JG19" s="1600"/>
      <c r="JH19" s="1568"/>
      <c r="JI19" s="1568"/>
      <c r="JJ19" s="1600"/>
      <c r="JK19" s="1585"/>
      <c r="JL19" s="1567"/>
      <c r="JM19" s="1602"/>
      <c r="JN19" s="1603"/>
      <c r="JO19" s="1603"/>
      <c r="JP19" s="1603"/>
      <c r="JQ19" s="1538"/>
      <c r="JR19" s="1565"/>
      <c r="JS19" s="1600"/>
      <c r="JT19" s="1568"/>
      <c r="JU19" s="1568"/>
      <c r="JV19" s="1600"/>
      <c r="JW19" s="1585"/>
      <c r="JX19" s="1567"/>
      <c r="JY19" s="1602"/>
      <c r="JZ19" s="1603"/>
      <c r="KA19" s="1603"/>
      <c r="KB19" s="1603"/>
      <c r="KC19" s="1538"/>
      <c r="KD19" s="1565"/>
      <c r="KE19" s="1600"/>
      <c r="KF19" s="1568"/>
      <c r="KG19" s="1568"/>
      <c r="KH19" s="1600"/>
      <c r="KI19" s="1585"/>
      <c r="KJ19" s="1567"/>
      <c r="KK19" s="1602"/>
      <c r="KL19" s="1603"/>
      <c r="KM19" s="1603"/>
      <c r="KN19" s="1603"/>
      <c r="KO19" s="1538"/>
      <c r="KP19" s="1565"/>
      <c r="KQ19" s="1600"/>
      <c r="KR19" s="1568"/>
      <c r="KS19" s="1568"/>
      <c r="KT19" s="1600"/>
      <c r="KU19" s="1585"/>
      <c r="KV19" s="1567"/>
      <c r="KW19" s="1602"/>
      <c r="KX19" s="1603"/>
      <c r="KY19" s="1603"/>
      <c r="KZ19" s="1603"/>
      <c r="LA19" s="1538"/>
      <c r="LB19" s="1565"/>
      <c r="LC19" s="1600"/>
      <c r="LD19" s="1568"/>
      <c r="LE19" s="1568"/>
      <c r="LF19" s="1600"/>
      <c r="LG19" s="1585"/>
      <c r="LH19" s="1567"/>
      <c r="LI19" s="1602"/>
      <c r="LJ19" s="1603"/>
      <c r="LK19" s="1603"/>
      <c r="LL19" s="1603"/>
      <c r="LM19" s="1538"/>
      <c r="LN19" s="1565"/>
      <c r="LO19" s="1600"/>
      <c r="LP19" s="1568"/>
      <c r="LQ19" s="1568"/>
      <c r="LR19" s="1600"/>
      <c r="LS19" s="1585"/>
      <c r="LT19" s="1567"/>
      <c r="LU19" s="1602"/>
      <c r="LV19" s="1603"/>
      <c r="LW19" s="1603"/>
      <c r="LX19" s="1603"/>
      <c r="LY19" s="1538"/>
      <c r="LZ19" s="1565"/>
      <c r="MA19" s="1600"/>
      <c r="MB19" s="1568"/>
      <c r="MC19" s="1568"/>
      <c r="MD19" s="1600"/>
      <c r="ME19" s="1585"/>
      <c r="MF19" s="1567"/>
      <c r="MG19" s="1602"/>
      <c r="MH19" s="1603"/>
      <c r="MI19" s="1603"/>
      <c r="MJ19" s="1603"/>
      <c r="MK19" s="1538"/>
      <c r="ML19" s="1565"/>
      <c r="MM19" s="1600"/>
      <c r="MN19" s="1568"/>
      <c r="MO19" s="1568"/>
      <c r="MP19" s="1600"/>
      <c r="MQ19" s="1585"/>
      <c r="MR19" s="1567"/>
      <c r="MS19" s="1602"/>
      <c r="MT19" s="1603"/>
      <c r="MU19" s="1603"/>
      <c r="MV19" s="1603"/>
      <c r="MW19" s="1538"/>
      <c r="MX19" s="1565"/>
      <c r="MY19" s="1600"/>
      <c r="MZ19" s="1568"/>
      <c r="NA19" s="1568"/>
      <c r="NB19" s="1600"/>
      <c r="NC19" s="1585"/>
      <c r="ND19" s="1567"/>
      <c r="NE19" s="1602"/>
      <c r="NF19" s="1603"/>
      <c r="NG19" s="1603"/>
      <c r="NH19" s="1603"/>
      <c r="NI19" s="1538"/>
      <c r="NJ19" s="1565"/>
      <c r="NK19" s="1600"/>
      <c r="NL19" s="1568"/>
      <c r="NM19" s="1568"/>
      <c r="NN19" s="1600"/>
      <c r="NO19" s="1585"/>
      <c r="NP19" s="1567"/>
      <c r="NQ19" s="1602"/>
      <c r="NR19" s="1603"/>
      <c r="NS19" s="1603"/>
      <c r="NT19" s="1603"/>
      <c r="NU19" s="1538"/>
      <c r="NV19" s="1565"/>
      <c r="NW19" s="1600"/>
      <c r="NX19" s="1568"/>
      <c r="NY19" s="1568"/>
      <c r="NZ19" s="1600"/>
      <c r="OA19" s="1585"/>
      <c r="OB19" s="1567"/>
      <c r="OC19" s="1602"/>
      <c r="OD19" s="1603"/>
      <c r="OE19" s="1603"/>
      <c r="OF19" s="1603"/>
      <c r="OG19" s="1538"/>
      <c r="OH19" s="1565"/>
      <c r="OI19" s="1600"/>
      <c r="OJ19" s="1568"/>
      <c r="OK19" s="1568"/>
      <c r="OL19" s="1600"/>
      <c r="OM19" s="1585"/>
      <c r="ON19" s="1567"/>
      <c r="OO19" s="1602"/>
      <c r="OP19" s="1603"/>
      <c r="OQ19" s="1603"/>
      <c r="OR19" s="1603"/>
      <c r="OS19" s="1538"/>
      <c r="OT19" s="1565"/>
      <c r="OU19" s="1600"/>
      <c r="OV19" s="1568"/>
      <c r="OW19" s="1568"/>
      <c r="OX19" s="1600"/>
      <c r="OY19" s="1585"/>
      <c r="OZ19" s="1567"/>
      <c r="PA19" s="1602"/>
      <c r="PB19" s="1603"/>
      <c r="PC19" s="1603"/>
      <c r="PD19" s="1603"/>
      <c r="PE19" s="1538"/>
      <c r="PF19" s="1565"/>
      <c r="PG19" s="1600"/>
      <c r="PH19" s="1568"/>
      <c r="PI19" s="1568"/>
      <c r="PJ19" s="1600"/>
      <c r="PK19" s="1585"/>
      <c r="PL19" s="1567"/>
      <c r="PM19" s="1602"/>
      <c r="PN19" s="1603"/>
      <c r="PO19" s="1603"/>
      <c r="PP19" s="1603"/>
      <c r="PQ19" s="1538"/>
      <c r="PR19" s="1565"/>
      <c r="PS19" s="1600"/>
      <c r="PT19" s="1568"/>
      <c r="PU19" s="1568"/>
      <c r="PV19" s="1600"/>
      <c r="PW19" s="1585"/>
      <c r="PX19" s="1567"/>
      <c r="PY19" s="1602"/>
      <c r="PZ19" s="1603"/>
      <c r="QA19" s="1603"/>
      <c r="QB19" s="1603"/>
      <c r="QC19" s="1538"/>
      <c r="QD19" s="1565"/>
      <c r="QE19" s="1600"/>
      <c r="QF19" s="1568"/>
      <c r="QG19" s="1568"/>
      <c r="QH19" s="1600"/>
      <c r="QI19" s="1585"/>
      <c r="QJ19" s="1567"/>
      <c r="QK19" s="1602"/>
      <c r="QL19" s="1603"/>
      <c r="QM19" s="1603"/>
      <c r="QN19" s="1603"/>
      <c r="QO19" s="1538"/>
      <c r="QP19" s="1565"/>
      <c r="QQ19" s="1600"/>
      <c r="QR19" s="1568"/>
      <c r="QS19" s="1568"/>
      <c r="QT19" s="1600"/>
      <c r="QU19" s="1585"/>
      <c r="QV19" s="1567"/>
      <c r="QW19" s="1602"/>
      <c r="QX19" s="1603"/>
      <c r="QY19" s="1603"/>
      <c r="QZ19" s="1603"/>
      <c r="RA19" s="1538"/>
      <c r="RB19" s="1565"/>
      <c r="RC19" s="1600"/>
      <c r="RD19" s="1568"/>
      <c r="RE19" s="1568"/>
      <c r="RF19" s="1600"/>
      <c r="RG19" s="1585"/>
      <c r="RH19" s="1567"/>
      <c r="RI19" s="1602"/>
      <c r="RJ19" s="1603"/>
      <c r="RK19" s="1603"/>
      <c r="RL19" s="1603"/>
      <c r="RM19" s="1538"/>
      <c r="RN19" s="1565"/>
      <c r="RO19" s="1600"/>
      <c r="RP19" s="1568"/>
      <c r="RQ19" s="1568"/>
      <c r="RR19" s="1600"/>
      <c r="RS19" s="1585"/>
      <c r="RT19" s="1567"/>
      <c r="RU19" s="1602"/>
      <c r="RV19" s="1603"/>
      <c r="RW19" s="1603"/>
      <c r="RX19" s="1603"/>
      <c r="RY19" s="1538"/>
      <c r="RZ19" s="1565"/>
      <c r="SA19" s="1600"/>
      <c r="SB19" s="1568"/>
      <c r="SC19" s="1568"/>
      <c r="SD19" s="1600"/>
      <c r="SE19" s="1585"/>
      <c r="SF19" s="1567"/>
      <c r="SG19" s="1602"/>
      <c r="SH19" s="1603"/>
      <c r="SI19" s="1603"/>
      <c r="SJ19" s="1603"/>
      <c r="SK19" s="1538"/>
      <c r="SL19" s="1565"/>
      <c r="SM19" s="1600"/>
      <c r="SN19" s="1568"/>
      <c r="SO19" s="1568"/>
      <c r="SP19" s="1600"/>
      <c r="SQ19" s="1585"/>
      <c r="SR19" s="1567"/>
      <c r="SS19" s="1602"/>
      <c r="ST19" s="1603"/>
      <c r="SU19" s="1603"/>
      <c r="SV19" s="1603"/>
      <c r="SW19" s="1538"/>
      <c r="SX19" s="1565"/>
      <c r="SY19" s="1600"/>
      <c r="SZ19" s="1568"/>
      <c r="TA19" s="1568"/>
      <c r="TB19" s="1600"/>
      <c r="TC19" s="1585"/>
      <c r="TD19" s="1567"/>
      <c r="TE19" s="1602"/>
      <c r="TF19" s="1603"/>
      <c r="TG19" s="1603"/>
      <c r="TH19" s="1603"/>
      <c r="TI19" s="1538"/>
      <c r="TJ19" s="1565"/>
      <c r="TK19" s="1600"/>
      <c r="TL19" s="1568"/>
      <c r="TM19" s="1568"/>
      <c r="TN19" s="1600"/>
      <c r="TO19" s="1585"/>
      <c r="TP19" s="1567"/>
      <c r="TQ19" s="1602"/>
      <c r="TR19" s="1603"/>
      <c r="TS19" s="1603"/>
      <c r="TT19" s="1603"/>
      <c r="TU19" s="1538"/>
      <c r="TV19" s="1565"/>
      <c r="TW19" s="1600"/>
      <c r="TX19" s="1568"/>
      <c r="TY19" s="1568"/>
      <c r="TZ19" s="1600"/>
      <c r="UA19" s="1585"/>
      <c r="UB19" s="1567"/>
      <c r="UC19" s="1602"/>
      <c r="UD19" s="1603"/>
      <c r="UE19" s="1603"/>
      <c r="UF19" s="1603"/>
      <c r="UG19" s="1538"/>
      <c r="UH19" s="1565"/>
      <c r="UI19" s="1600"/>
      <c r="UJ19" s="1568"/>
      <c r="UK19" s="1568"/>
      <c r="UL19" s="1600"/>
      <c r="UM19" s="1585"/>
      <c r="UN19" s="1567"/>
      <c r="UO19" s="1602"/>
      <c r="UP19" s="1603"/>
      <c r="UQ19" s="1603"/>
      <c r="UR19" s="1603"/>
      <c r="US19" s="1538"/>
      <c r="UT19" s="1565"/>
      <c r="UU19" s="1600"/>
      <c r="UV19" s="1568"/>
      <c r="UW19" s="1568"/>
      <c r="UX19" s="1600"/>
      <c r="UY19" s="1585"/>
      <c r="UZ19" s="1567"/>
      <c r="VA19" s="1602"/>
      <c r="VB19" s="1603"/>
      <c r="VC19" s="1603"/>
      <c r="VD19" s="1603"/>
      <c r="VE19" s="1538"/>
      <c r="VF19" s="1565"/>
      <c r="VG19" s="1600"/>
      <c r="VH19" s="1568"/>
      <c r="VI19" s="1568"/>
      <c r="VJ19" s="1600"/>
      <c r="VK19" s="1585"/>
      <c r="VL19" s="1567"/>
      <c r="VM19" s="1602"/>
      <c r="VN19" s="1603"/>
      <c r="VO19" s="1603"/>
      <c r="VP19" s="1603"/>
      <c r="VQ19" s="1538"/>
      <c r="VR19" s="1565"/>
      <c r="VS19" s="1600"/>
      <c r="VT19" s="1568"/>
      <c r="VU19" s="1568"/>
      <c r="VV19" s="1600"/>
      <c r="VW19" s="1585"/>
      <c r="VX19" s="1567"/>
      <c r="VY19" s="1602"/>
      <c r="VZ19" s="1603"/>
      <c r="WA19" s="1603"/>
      <c r="WB19" s="1603"/>
      <c r="WC19" s="1538"/>
      <c r="WD19" s="1565"/>
      <c r="WE19" s="1600"/>
      <c r="WF19" s="1568"/>
      <c r="WG19" s="1568"/>
      <c r="WH19" s="1600"/>
      <c r="WI19" s="1585"/>
      <c r="WJ19" s="1567"/>
      <c r="WK19" s="1602"/>
      <c r="WL19" s="1603"/>
      <c r="WM19" s="1603"/>
      <c r="WN19" s="1603"/>
      <c r="WO19" s="1538"/>
      <c r="WP19" s="1565"/>
      <c r="WQ19" s="1600"/>
      <c r="WR19" s="1568"/>
      <c r="WS19" s="1568"/>
      <c r="WT19" s="1600"/>
      <c r="WU19" s="1585"/>
      <c r="WV19" s="1567"/>
      <c r="WW19" s="1602"/>
      <c r="WX19" s="1603"/>
      <c r="WY19" s="1603"/>
      <c r="WZ19" s="1603"/>
      <c r="XA19" s="1538"/>
      <c r="XB19" s="1565"/>
      <c r="XC19" s="1600"/>
      <c r="XD19" s="1568"/>
      <c r="XE19" s="1568"/>
      <c r="XF19" s="1600"/>
      <c r="XG19" s="1585"/>
      <c r="XH19" s="1567"/>
      <c r="XI19" s="1602"/>
      <c r="XJ19" s="1603"/>
      <c r="XK19" s="1603"/>
      <c r="XL19" s="1603"/>
      <c r="XM19" s="1538"/>
      <c r="XN19" s="1565"/>
      <c r="XO19" s="1600"/>
      <c r="XP19" s="1568"/>
      <c r="XQ19" s="1568"/>
      <c r="XR19" s="1600"/>
      <c r="XS19" s="1585"/>
      <c r="XT19" s="1567"/>
      <c r="XU19" s="1602"/>
      <c r="XV19" s="1603"/>
      <c r="XW19" s="1603"/>
      <c r="XX19" s="1603"/>
      <c r="XY19" s="1538"/>
      <c r="XZ19" s="1565"/>
      <c r="YA19" s="1600"/>
      <c r="YB19" s="1568"/>
      <c r="YC19" s="1568"/>
      <c r="YD19" s="1600"/>
      <c r="YE19" s="1585"/>
      <c r="YF19" s="1567"/>
      <c r="YG19" s="1602"/>
      <c r="YH19" s="1603"/>
      <c r="YI19" s="1603"/>
      <c r="YJ19" s="1603"/>
      <c r="YK19" s="1538"/>
      <c r="YL19" s="1565"/>
      <c r="YM19" s="1600"/>
      <c r="YN19" s="1568"/>
      <c r="YO19" s="1568"/>
      <c r="YP19" s="1600"/>
      <c r="YQ19" s="1585"/>
      <c r="YR19" s="1567"/>
      <c r="YS19" s="1602"/>
      <c r="YT19" s="1603"/>
      <c r="YU19" s="1603"/>
      <c r="YV19" s="1603"/>
      <c r="YW19" s="1538"/>
      <c r="YX19" s="1565"/>
      <c r="YY19" s="1600"/>
      <c r="YZ19" s="1568"/>
      <c r="ZA19" s="1568"/>
      <c r="ZB19" s="1600"/>
      <c r="ZC19" s="1585"/>
      <c r="ZD19" s="1567"/>
      <c r="ZE19" s="1602"/>
      <c r="ZF19" s="1603"/>
      <c r="ZG19" s="1603"/>
      <c r="ZH19" s="1603"/>
      <c r="ZI19" s="1538"/>
      <c r="ZJ19" s="1565"/>
      <c r="ZK19" s="1600"/>
      <c r="ZL19" s="1568"/>
      <c r="ZM19" s="1568"/>
      <c r="ZN19" s="1600"/>
      <c r="ZO19" s="1585"/>
      <c r="ZP19" s="1567"/>
      <c r="ZQ19" s="1602"/>
      <c r="ZR19" s="1603"/>
      <c r="ZS19" s="1603"/>
      <c r="ZT19" s="1603"/>
      <c r="ZU19" s="1538"/>
      <c r="ZV19" s="1565"/>
      <c r="ZW19" s="1600"/>
      <c r="ZX19" s="1568"/>
      <c r="ZY19" s="1568"/>
      <c r="ZZ19" s="1600"/>
      <c r="AAA19" s="1585"/>
      <c r="AAB19" s="1567"/>
      <c r="AAC19" s="1602"/>
      <c r="AAD19" s="1603"/>
      <c r="AAE19" s="1603"/>
      <c r="AAF19" s="1603"/>
      <c r="AAG19" s="1538"/>
      <c r="AAH19" s="1565"/>
      <c r="AAI19" s="1600"/>
      <c r="AAJ19" s="1568"/>
      <c r="AAK19" s="1568"/>
      <c r="AAL19" s="1600"/>
      <c r="AAM19" s="1585"/>
      <c r="AAN19" s="1567"/>
      <c r="AAO19" s="1602"/>
      <c r="AAP19" s="1603"/>
      <c r="AAQ19" s="1603"/>
      <c r="AAR19" s="1603"/>
      <c r="AAS19" s="1538"/>
      <c r="AAT19" s="1565"/>
      <c r="AAU19" s="1600"/>
      <c r="AAV19" s="1568"/>
      <c r="AAW19" s="1568"/>
      <c r="AAX19" s="1600"/>
      <c r="AAY19" s="1585"/>
      <c r="AAZ19" s="1567"/>
      <c r="ABA19" s="1602"/>
      <c r="ABB19" s="1603"/>
      <c r="ABC19" s="1603"/>
      <c r="ABD19" s="1603"/>
      <c r="ABE19" s="1538"/>
      <c r="ABF19" s="1565"/>
      <c r="ABG19" s="1600"/>
      <c r="ABH19" s="1568"/>
      <c r="ABI19" s="1568"/>
      <c r="ABJ19" s="1600"/>
      <c r="ABK19" s="1585"/>
      <c r="ABL19" s="1567"/>
      <c r="ABM19" s="1602"/>
      <c r="ABN19" s="1603"/>
      <c r="ABO19" s="1603"/>
      <c r="ABP19" s="1603"/>
      <c r="ABQ19" s="1538"/>
      <c r="ABR19" s="1565"/>
      <c r="ABS19" s="1600"/>
      <c r="ABT19" s="1568"/>
      <c r="ABU19" s="1568"/>
      <c r="ABV19" s="1600"/>
      <c r="ABW19" s="1585"/>
      <c r="ABX19" s="1567"/>
      <c r="ABY19" s="1602"/>
      <c r="ABZ19" s="1603"/>
      <c r="ACA19" s="1603"/>
      <c r="ACB19" s="1603"/>
      <c r="ACC19" s="1538"/>
      <c r="ACD19" s="1565"/>
      <c r="ACE19" s="1600"/>
      <c r="ACF19" s="1568"/>
      <c r="ACG19" s="1568"/>
      <c r="ACH19" s="1600"/>
      <c r="ACI19" s="1585"/>
      <c r="ACJ19" s="1567"/>
      <c r="ACK19" s="1602"/>
      <c r="ACL19" s="1603"/>
      <c r="ACM19" s="1603"/>
      <c r="ACN19" s="1603"/>
      <c r="ACO19" s="1538"/>
      <c r="ACP19" s="1565"/>
      <c r="ACQ19" s="1600"/>
      <c r="ACR19" s="1568"/>
      <c r="ACS19" s="1568"/>
      <c r="ACT19" s="1600"/>
      <c r="ACU19" s="1585"/>
      <c r="ACV19" s="1567"/>
      <c r="ACW19" s="1602"/>
      <c r="ACX19" s="1603"/>
      <c r="ACY19" s="1603"/>
      <c r="ACZ19" s="1603"/>
      <c r="ADA19" s="1538"/>
      <c r="ADB19" s="1565"/>
      <c r="ADC19" s="1600"/>
      <c r="ADD19" s="1568"/>
      <c r="ADE19" s="1568"/>
      <c r="ADF19" s="1600"/>
      <c r="ADG19" s="1585"/>
      <c r="ADH19" s="1567"/>
      <c r="ADI19" s="1602"/>
      <c r="ADJ19" s="1603"/>
      <c r="ADK19" s="1603"/>
      <c r="ADL19" s="1603"/>
      <c r="ADM19" s="1538"/>
      <c r="ADN19" s="1565"/>
      <c r="ADO19" s="1600"/>
      <c r="ADP19" s="1568"/>
      <c r="ADQ19" s="1568"/>
      <c r="ADR19" s="1600"/>
      <c r="ADS19" s="1585"/>
      <c r="ADT19" s="1567"/>
      <c r="ADU19" s="1602"/>
      <c r="ADV19" s="1603"/>
      <c r="ADW19" s="1603"/>
      <c r="ADX19" s="1603"/>
      <c r="ADY19" s="1538"/>
      <c r="ADZ19" s="1565"/>
      <c r="AEA19" s="1600"/>
      <c r="AEB19" s="1568"/>
      <c r="AEC19" s="1568"/>
      <c r="AED19" s="1600"/>
      <c r="AEE19" s="1585"/>
      <c r="AEF19" s="1567"/>
      <c r="AEG19" s="1602"/>
      <c r="AEH19" s="1603"/>
      <c r="AEI19" s="1603"/>
      <c r="AEJ19" s="1603"/>
      <c r="AEK19" s="1538"/>
      <c r="AEL19" s="1565"/>
      <c r="AEM19" s="1600"/>
      <c r="AEN19" s="1568"/>
      <c r="AEO19" s="1568"/>
      <c r="AEP19" s="1600"/>
      <c r="AEQ19" s="1585"/>
      <c r="AER19" s="1567"/>
      <c r="AES19" s="1602"/>
      <c r="AET19" s="1603"/>
      <c r="AEU19" s="1603"/>
      <c r="AEV19" s="1603"/>
      <c r="AEW19" s="1538"/>
      <c r="AEX19" s="1565"/>
      <c r="AEY19" s="1600"/>
      <c r="AEZ19" s="1568"/>
      <c r="AFA19" s="1568"/>
      <c r="AFB19" s="1600"/>
      <c r="AFC19" s="1585"/>
      <c r="AFD19" s="1567"/>
      <c r="AFE19" s="1602"/>
      <c r="AFF19" s="1603"/>
      <c r="AFG19" s="1603"/>
      <c r="AFH19" s="1603"/>
      <c r="AFI19" s="1538"/>
      <c r="AFJ19" s="1565"/>
      <c r="AFK19" s="1600"/>
      <c r="AFL19" s="1568"/>
      <c r="AFM19" s="1568"/>
      <c r="AFN19" s="1600"/>
      <c r="AFO19" s="1585"/>
      <c r="AFP19" s="1567"/>
      <c r="AFQ19" s="1602"/>
      <c r="AFR19" s="1603"/>
      <c r="AFS19" s="1603"/>
      <c r="AFT19" s="1603"/>
      <c r="AFU19" s="1538"/>
      <c r="AFV19" s="1565"/>
      <c r="AFW19" s="1600"/>
      <c r="AFX19" s="1568"/>
      <c r="AFY19" s="1568"/>
      <c r="AFZ19" s="1600"/>
      <c r="AGA19" s="1585"/>
      <c r="AGB19" s="1567"/>
      <c r="AGC19" s="1602"/>
      <c r="AGD19" s="1603"/>
      <c r="AGE19" s="1603"/>
      <c r="AGF19" s="1603"/>
      <c r="AGG19" s="1538"/>
      <c r="AGH19" s="1565"/>
      <c r="AGI19" s="1600"/>
      <c r="AGJ19" s="1568"/>
      <c r="AGK19" s="1568"/>
      <c r="AGL19" s="1600"/>
      <c r="AGM19" s="1585"/>
      <c r="AGN19" s="1567"/>
      <c r="AGO19" s="1602"/>
      <c r="AGP19" s="1603"/>
      <c r="AGQ19" s="1603"/>
      <c r="AGR19" s="1603"/>
      <c r="AGS19" s="1538"/>
      <c r="AGT19" s="1565"/>
      <c r="AGU19" s="1600"/>
      <c r="AGV19" s="1568"/>
      <c r="AGW19" s="1568"/>
      <c r="AGX19" s="1600"/>
      <c r="AGY19" s="1585"/>
      <c r="AGZ19" s="1567"/>
      <c r="AHA19" s="1602"/>
      <c r="AHB19" s="1603"/>
      <c r="AHC19" s="1603"/>
      <c r="AHD19" s="1603"/>
      <c r="AHE19" s="1538"/>
      <c r="AHF19" s="1565"/>
      <c r="AHG19" s="1600"/>
      <c r="AHH19" s="1568"/>
      <c r="AHI19" s="1568"/>
      <c r="AHJ19" s="1600"/>
      <c r="AHK19" s="1585"/>
      <c r="AHL19" s="1567"/>
      <c r="AHM19" s="1602"/>
      <c r="AHN19" s="1603"/>
      <c r="AHO19" s="1603"/>
      <c r="AHP19" s="1603"/>
      <c r="AHQ19" s="1538"/>
      <c r="AHR19" s="1565"/>
      <c r="AHS19" s="1600"/>
      <c r="AHT19" s="1568"/>
      <c r="AHU19" s="1568"/>
      <c r="AHV19" s="1600"/>
      <c r="AHW19" s="1585"/>
      <c r="AHX19" s="1567"/>
      <c r="AHY19" s="1602"/>
      <c r="AHZ19" s="1603"/>
      <c r="AIA19" s="1603"/>
      <c r="AIB19" s="1603"/>
      <c r="AIC19" s="1538"/>
      <c r="AID19" s="1565"/>
      <c r="AIE19" s="1600"/>
      <c r="AIF19" s="1568"/>
      <c r="AIG19" s="1568"/>
      <c r="AIH19" s="1600"/>
      <c r="AII19" s="1585"/>
      <c r="AIJ19" s="1567"/>
      <c r="AIK19" s="1602"/>
      <c r="AIL19" s="1603"/>
      <c r="AIM19" s="1603"/>
      <c r="AIN19" s="1603"/>
      <c r="AIO19" s="1538"/>
      <c r="AIP19" s="1565"/>
      <c r="AIQ19" s="1600"/>
      <c r="AIR19" s="1568"/>
      <c r="AIS19" s="1568"/>
      <c r="AIT19" s="1600"/>
      <c r="AIU19" s="1585"/>
      <c r="AIV19" s="1567"/>
      <c r="AIW19" s="1602"/>
      <c r="AIX19" s="1603"/>
      <c r="AIY19" s="1603"/>
      <c r="AIZ19" s="1603"/>
      <c r="AJA19" s="1538"/>
      <c r="AJB19" s="1565"/>
      <c r="AJC19" s="1600"/>
      <c r="AJD19" s="1568"/>
      <c r="AJE19" s="1568"/>
      <c r="AJF19" s="1600"/>
      <c r="AJG19" s="1585"/>
      <c r="AJH19" s="1567"/>
      <c r="AJI19" s="1602"/>
      <c r="AJJ19" s="1603"/>
      <c r="AJK19" s="1603"/>
      <c r="AJL19" s="1603"/>
      <c r="AJM19" s="1538"/>
      <c r="AJN19" s="1565"/>
      <c r="AJO19" s="1600"/>
      <c r="AJP19" s="1568"/>
      <c r="AJQ19" s="1568"/>
      <c r="AJR19" s="1600"/>
      <c r="AJS19" s="1585"/>
      <c r="AJT19" s="1567"/>
      <c r="AJU19" s="1602"/>
      <c r="AJV19" s="1603"/>
      <c r="AJW19" s="1603"/>
      <c r="AJX19" s="1603"/>
      <c r="AJY19" s="1538"/>
      <c r="AJZ19" s="1565"/>
      <c r="AKA19" s="1600"/>
      <c r="AKB19" s="1568"/>
      <c r="AKC19" s="1568"/>
      <c r="AKD19" s="1600"/>
      <c r="AKE19" s="1585"/>
      <c r="AKF19" s="1567"/>
      <c r="AKG19" s="1602"/>
      <c r="AKH19" s="1603"/>
      <c r="AKI19" s="1603"/>
      <c r="AKJ19" s="1603"/>
      <c r="AKK19" s="1538"/>
      <c r="AKL19" s="1565"/>
      <c r="AKM19" s="1600"/>
      <c r="AKN19" s="1568"/>
      <c r="AKO19" s="1568"/>
      <c r="AKP19" s="1600"/>
      <c r="AKQ19" s="1585"/>
      <c r="AKR19" s="1567"/>
      <c r="AKS19" s="1602"/>
      <c r="AKT19" s="1603"/>
      <c r="AKU19" s="1603"/>
      <c r="AKV19" s="1603"/>
      <c r="AKW19" s="1538"/>
      <c r="AKX19" s="1565"/>
      <c r="AKY19" s="1600"/>
      <c r="AKZ19" s="1568"/>
      <c r="ALA19" s="1568"/>
      <c r="ALB19" s="1600"/>
      <c r="ALC19" s="1585"/>
      <c r="ALD19" s="1567"/>
      <c r="ALE19" s="1602"/>
      <c r="ALF19" s="1603"/>
      <c r="ALG19" s="1603"/>
      <c r="ALH19" s="1603"/>
      <c r="ALI19" s="1538"/>
      <c r="ALJ19" s="1565"/>
      <c r="ALK19" s="1600"/>
      <c r="ALL19" s="1568"/>
      <c r="ALM19" s="1568"/>
      <c r="ALN19" s="1600"/>
      <c r="ALO19" s="1585"/>
      <c r="ALP19" s="1567"/>
      <c r="ALQ19" s="1602"/>
      <c r="ALR19" s="1603"/>
      <c r="ALS19" s="1603"/>
      <c r="ALT19" s="1603"/>
      <c r="ALU19" s="1538"/>
      <c r="ALV19" s="1565"/>
      <c r="ALW19" s="1600"/>
      <c r="ALX19" s="1568"/>
      <c r="ALY19" s="1568"/>
      <c r="ALZ19" s="1600"/>
      <c r="AMA19" s="1585"/>
      <c r="AMB19" s="1567"/>
      <c r="AMC19" s="1602"/>
      <c r="AMD19" s="1603"/>
      <c r="AME19" s="1603"/>
      <c r="AMF19" s="1603"/>
      <c r="AMG19" s="1538"/>
      <c r="AMH19" s="1565"/>
      <c r="AMI19" s="1600"/>
      <c r="AMJ19" s="1568"/>
    </row>
    <row r="20" spans="1:1024" ht="16.899999999999999" customHeight="1">
      <c r="A20" s="1500"/>
      <c r="B20" s="1547"/>
      <c r="C20" s="1548"/>
      <c r="D20" s="1549"/>
      <c r="E20" s="1549" t="s">
        <v>5618</v>
      </c>
      <c r="F20" s="1548"/>
      <c r="G20" s="1550"/>
      <c r="H20" s="1567"/>
      <c r="I20" s="1551"/>
      <c r="J20" s="1552"/>
      <c r="K20" s="1552"/>
      <c r="L20" s="1552"/>
      <c r="M20" s="1538"/>
      <c r="N20" s="1565"/>
      <c r="O20" s="1600"/>
      <c r="P20" s="1568"/>
      <c r="Q20" s="1568"/>
      <c r="R20" s="1600"/>
      <c r="S20" s="1585"/>
      <c r="T20" s="1567"/>
      <c r="U20" s="1602"/>
      <c r="V20" s="1603"/>
      <c r="W20" s="1603"/>
      <c r="X20" s="1603"/>
      <c r="Z20" s="1565"/>
      <c r="AA20" s="1600"/>
      <c r="AB20" s="1568"/>
      <c r="AC20" s="1568"/>
      <c r="AD20" s="1600"/>
      <c r="AE20" s="1585"/>
      <c r="AF20" s="1567"/>
      <c r="AG20" s="1602"/>
      <c r="AH20" s="1603"/>
      <c r="AI20" s="1603"/>
      <c r="AJ20" s="1603"/>
      <c r="AL20" s="1565"/>
      <c r="AM20" s="1600"/>
      <c r="AN20" s="1568"/>
      <c r="AO20" s="1568"/>
      <c r="AP20" s="1600"/>
      <c r="AQ20" s="1585"/>
      <c r="AR20" s="1567"/>
      <c r="AS20" s="1602"/>
      <c r="AT20" s="1603"/>
      <c r="AU20" s="1603"/>
      <c r="AV20" s="1603"/>
      <c r="AX20" s="1565"/>
      <c r="AY20" s="1600"/>
      <c r="AZ20" s="1568"/>
      <c r="BA20" s="1568"/>
      <c r="BB20" s="1600"/>
      <c r="BC20" s="1585"/>
      <c r="BD20" s="1567"/>
      <c r="BE20" s="1602"/>
      <c r="BF20" s="1603"/>
      <c r="BG20" s="1603"/>
      <c r="BH20" s="1603"/>
      <c r="BJ20" s="1565"/>
      <c r="BK20" s="1600"/>
      <c r="BL20" s="1568"/>
      <c r="BM20" s="1568"/>
      <c r="BN20" s="1600"/>
      <c r="BO20" s="1585"/>
      <c r="BP20" s="1567"/>
      <c r="BQ20" s="1602"/>
      <c r="BR20" s="1603"/>
      <c r="BS20" s="1603"/>
      <c r="BT20" s="1603"/>
      <c r="BU20" s="1538"/>
      <c r="BV20" s="1565"/>
      <c r="BW20" s="1600"/>
      <c r="BX20" s="1568"/>
      <c r="BY20" s="1568"/>
      <c r="BZ20" s="1600"/>
      <c r="CA20" s="1585"/>
      <c r="CB20" s="1567"/>
      <c r="CC20" s="1602"/>
      <c r="CD20" s="1603"/>
      <c r="CE20" s="1603"/>
      <c r="CF20" s="1603"/>
      <c r="CG20" s="1538"/>
      <c r="CH20" s="1565"/>
      <c r="CI20" s="1600"/>
      <c r="CJ20" s="1568"/>
      <c r="CK20" s="1568"/>
      <c r="CL20" s="1600"/>
      <c r="CM20" s="1585"/>
      <c r="CN20" s="1567"/>
      <c r="CO20" s="1602"/>
      <c r="CP20" s="1603"/>
      <c r="CQ20" s="1603"/>
      <c r="CR20" s="1603"/>
      <c r="CS20" s="1538"/>
      <c r="CT20" s="1565"/>
      <c r="CU20" s="1600"/>
      <c r="CV20" s="1568"/>
      <c r="CW20" s="1568"/>
      <c r="CX20" s="1600"/>
      <c r="CY20" s="1585"/>
      <c r="CZ20" s="1567"/>
      <c r="DA20" s="1602"/>
      <c r="DB20" s="1603"/>
      <c r="DC20" s="1603"/>
      <c r="DD20" s="1603"/>
      <c r="DE20" s="1538"/>
      <c r="DF20" s="1565"/>
      <c r="DG20" s="1600"/>
      <c r="DH20" s="1568"/>
      <c r="DI20" s="1568"/>
      <c r="DJ20" s="1600"/>
      <c r="DK20" s="1585"/>
      <c r="DL20" s="1567"/>
      <c r="DM20" s="1602"/>
      <c r="DN20" s="1603"/>
      <c r="DO20" s="1603"/>
      <c r="DP20" s="1603"/>
      <c r="DQ20" s="1538"/>
      <c r="DR20" s="1565"/>
      <c r="DS20" s="1600"/>
      <c r="DT20" s="1568"/>
      <c r="DU20" s="1568"/>
      <c r="DV20" s="1600"/>
      <c r="DW20" s="1585"/>
      <c r="DX20" s="1567"/>
      <c r="DY20" s="1602"/>
      <c r="DZ20" s="1603"/>
      <c r="EA20" s="1603"/>
      <c r="EB20" s="1603"/>
      <c r="EC20" s="1538"/>
      <c r="ED20" s="1565"/>
      <c r="EE20" s="1600"/>
      <c r="EF20" s="1568"/>
      <c r="EG20" s="1568"/>
      <c r="EH20" s="1600"/>
      <c r="EI20" s="1585"/>
      <c r="EJ20" s="1567"/>
      <c r="EK20" s="1602"/>
      <c r="EL20" s="1603"/>
      <c r="EM20" s="1603"/>
      <c r="EN20" s="1603"/>
      <c r="EO20" s="1538"/>
      <c r="EP20" s="1565"/>
      <c r="EQ20" s="1600"/>
      <c r="ER20" s="1568"/>
      <c r="ES20" s="1568"/>
      <c r="ET20" s="1600"/>
      <c r="EU20" s="1585"/>
      <c r="EV20" s="1567"/>
      <c r="EW20" s="1602"/>
      <c r="EX20" s="1603"/>
      <c r="EY20" s="1603"/>
      <c r="EZ20" s="1603"/>
      <c r="FA20" s="1538"/>
      <c r="FB20" s="1565"/>
      <c r="FC20" s="1600"/>
      <c r="FD20" s="1568"/>
      <c r="FE20" s="1568"/>
      <c r="FF20" s="1600"/>
      <c r="FG20" s="1585"/>
      <c r="FH20" s="1567"/>
      <c r="FI20" s="1602"/>
      <c r="FJ20" s="1603"/>
      <c r="FK20" s="1603"/>
      <c r="FL20" s="1603"/>
      <c r="FM20" s="1538"/>
      <c r="FN20" s="1565"/>
      <c r="FO20" s="1600"/>
      <c r="FP20" s="1568"/>
      <c r="FQ20" s="1568"/>
      <c r="FR20" s="1600"/>
      <c r="FS20" s="1585"/>
      <c r="FT20" s="1567"/>
      <c r="FU20" s="1602"/>
      <c r="FV20" s="1603"/>
      <c r="FW20" s="1603"/>
      <c r="FX20" s="1603"/>
      <c r="FY20" s="1538"/>
      <c r="FZ20" s="1565"/>
      <c r="GA20" s="1600"/>
      <c r="GB20" s="1568"/>
      <c r="GC20" s="1568"/>
      <c r="GD20" s="1600"/>
      <c r="GE20" s="1585"/>
      <c r="GF20" s="1567"/>
      <c r="GG20" s="1602"/>
      <c r="GH20" s="1603"/>
      <c r="GI20" s="1603"/>
      <c r="GJ20" s="1603"/>
      <c r="GK20" s="1538"/>
      <c r="GL20" s="1565"/>
      <c r="GM20" s="1600"/>
      <c r="GN20" s="1568"/>
      <c r="GO20" s="1568"/>
      <c r="GP20" s="1600"/>
      <c r="GQ20" s="1585"/>
      <c r="GR20" s="1567"/>
      <c r="GS20" s="1602"/>
      <c r="GT20" s="1603"/>
      <c r="GU20" s="1603"/>
      <c r="GV20" s="1603"/>
      <c r="GW20" s="1538"/>
      <c r="GX20" s="1565"/>
      <c r="GY20" s="1600"/>
      <c r="GZ20" s="1568"/>
      <c r="HA20" s="1568"/>
      <c r="HB20" s="1600"/>
      <c r="HC20" s="1585"/>
      <c r="HD20" s="1567"/>
      <c r="HE20" s="1602"/>
      <c r="HF20" s="1603"/>
      <c r="HG20" s="1603"/>
      <c r="HH20" s="1603"/>
      <c r="HI20" s="1538"/>
      <c r="HJ20" s="1565"/>
      <c r="HK20" s="1600"/>
      <c r="HL20" s="1568"/>
      <c r="HM20" s="1568"/>
      <c r="HN20" s="1600"/>
      <c r="HO20" s="1585"/>
      <c r="HP20" s="1567"/>
      <c r="HQ20" s="1602"/>
      <c r="HR20" s="1603"/>
      <c r="HS20" s="1603"/>
      <c r="HT20" s="1603"/>
      <c r="HU20" s="1538"/>
      <c r="HV20" s="1565"/>
      <c r="HW20" s="1600"/>
      <c r="HX20" s="1568"/>
      <c r="HY20" s="1568"/>
      <c r="HZ20" s="1600"/>
      <c r="IA20" s="1585"/>
      <c r="IB20" s="1567"/>
      <c r="IC20" s="1602"/>
      <c r="ID20" s="1603"/>
      <c r="IE20" s="1603"/>
      <c r="IF20" s="1603"/>
      <c r="IG20" s="1538"/>
      <c r="IH20" s="1565"/>
      <c r="II20" s="1600"/>
      <c r="IJ20" s="1568"/>
      <c r="IK20" s="1568"/>
      <c r="IL20" s="1600"/>
      <c r="IM20" s="1585"/>
      <c r="IN20" s="1567"/>
      <c r="IO20" s="1602"/>
      <c r="IP20" s="1603"/>
      <c r="IQ20" s="1603"/>
      <c r="IR20" s="1603"/>
      <c r="IS20" s="1538"/>
      <c r="IT20" s="1565"/>
      <c r="IU20" s="1600"/>
      <c r="IV20" s="1568"/>
      <c r="IW20" s="1568"/>
      <c r="IX20" s="1600"/>
      <c r="IY20" s="1585"/>
      <c r="IZ20" s="1567"/>
      <c r="JA20" s="1602"/>
      <c r="JB20" s="1603"/>
      <c r="JC20" s="1603"/>
      <c r="JD20" s="1603"/>
      <c r="JE20" s="1538"/>
      <c r="JF20" s="1565"/>
      <c r="JG20" s="1600"/>
      <c r="JH20" s="1568"/>
      <c r="JI20" s="1568"/>
      <c r="JJ20" s="1600"/>
      <c r="JK20" s="1585"/>
      <c r="JL20" s="1567"/>
      <c r="JM20" s="1602"/>
      <c r="JN20" s="1603"/>
      <c r="JO20" s="1603"/>
      <c r="JP20" s="1603"/>
      <c r="JQ20" s="1538"/>
      <c r="JR20" s="1565"/>
      <c r="JS20" s="1600"/>
      <c r="JT20" s="1568"/>
      <c r="JU20" s="1568"/>
      <c r="JV20" s="1600"/>
      <c r="JW20" s="1585"/>
      <c r="JX20" s="1567"/>
      <c r="JY20" s="1602"/>
      <c r="JZ20" s="1603"/>
      <c r="KA20" s="1603"/>
      <c r="KB20" s="1603"/>
      <c r="KC20" s="1538"/>
      <c r="KD20" s="1565"/>
      <c r="KE20" s="1600"/>
      <c r="KF20" s="1568"/>
      <c r="KG20" s="1568"/>
      <c r="KH20" s="1600"/>
      <c r="KI20" s="1585"/>
      <c r="KJ20" s="1567"/>
      <c r="KK20" s="1602"/>
      <c r="KL20" s="1603"/>
      <c r="KM20" s="1603"/>
      <c r="KN20" s="1603"/>
      <c r="KO20" s="1538"/>
      <c r="KP20" s="1565"/>
      <c r="KQ20" s="1600"/>
      <c r="KR20" s="1568"/>
      <c r="KS20" s="1568"/>
      <c r="KT20" s="1600"/>
      <c r="KU20" s="1585"/>
      <c r="KV20" s="1567"/>
      <c r="KW20" s="1602"/>
      <c r="KX20" s="1603"/>
      <c r="KY20" s="1603"/>
      <c r="KZ20" s="1603"/>
      <c r="LA20" s="1538"/>
      <c r="LB20" s="1565"/>
      <c r="LC20" s="1600"/>
      <c r="LD20" s="1568"/>
      <c r="LE20" s="1568"/>
      <c r="LF20" s="1600"/>
      <c r="LG20" s="1585"/>
      <c r="LH20" s="1567"/>
      <c r="LI20" s="1602"/>
      <c r="LJ20" s="1603"/>
      <c r="LK20" s="1603"/>
      <c r="LL20" s="1603"/>
      <c r="LM20" s="1538"/>
      <c r="LN20" s="1565"/>
      <c r="LO20" s="1600"/>
      <c r="LP20" s="1568"/>
      <c r="LQ20" s="1568"/>
      <c r="LR20" s="1600"/>
      <c r="LS20" s="1585"/>
      <c r="LT20" s="1567"/>
      <c r="LU20" s="1602"/>
      <c r="LV20" s="1603"/>
      <c r="LW20" s="1603"/>
      <c r="LX20" s="1603"/>
      <c r="LY20" s="1538"/>
      <c r="LZ20" s="1565"/>
      <c r="MA20" s="1600"/>
      <c r="MB20" s="1568"/>
      <c r="MC20" s="1568"/>
      <c r="MD20" s="1600"/>
      <c r="ME20" s="1585"/>
      <c r="MF20" s="1567"/>
      <c r="MG20" s="1602"/>
      <c r="MH20" s="1603"/>
      <c r="MI20" s="1603"/>
      <c r="MJ20" s="1603"/>
      <c r="MK20" s="1538"/>
      <c r="ML20" s="1565"/>
      <c r="MM20" s="1600"/>
      <c r="MN20" s="1568"/>
      <c r="MO20" s="1568"/>
      <c r="MP20" s="1600"/>
      <c r="MQ20" s="1585"/>
      <c r="MR20" s="1567"/>
      <c r="MS20" s="1602"/>
      <c r="MT20" s="1603"/>
      <c r="MU20" s="1603"/>
      <c r="MV20" s="1603"/>
      <c r="MW20" s="1538"/>
      <c r="MX20" s="1565"/>
      <c r="MY20" s="1600"/>
      <c r="MZ20" s="1568"/>
      <c r="NA20" s="1568"/>
      <c r="NB20" s="1600"/>
      <c r="NC20" s="1585"/>
      <c r="ND20" s="1567"/>
      <c r="NE20" s="1602"/>
      <c r="NF20" s="1603"/>
      <c r="NG20" s="1603"/>
      <c r="NH20" s="1603"/>
      <c r="NI20" s="1538"/>
      <c r="NJ20" s="1565"/>
      <c r="NK20" s="1600"/>
      <c r="NL20" s="1568"/>
      <c r="NM20" s="1568"/>
      <c r="NN20" s="1600"/>
      <c r="NO20" s="1585"/>
      <c r="NP20" s="1567"/>
      <c r="NQ20" s="1602"/>
      <c r="NR20" s="1603"/>
      <c r="NS20" s="1603"/>
      <c r="NT20" s="1603"/>
      <c r="NU20" s="1538"/>
      <c r="NV20" s="1565"/>
      <c r="NW20" s="1600"/>
      <c r="NX20" s="1568"/>
      <c r="NY20" s="1568"/>
      <c r="NZ20" s="1600"/>
      <c r="OA20" s="1585"/>
      <c r="OB20" s="1567"/>
      <c r="OC20" s="1602"/>
      <c r="OD20" s="1603"/>
      <c r="OE20" s="1603"/>
      <c r="OF20" s="1603"/>
      <c r="OG20" s="1538"/>
      <c r="OH20" s="1565"/>
      <c r="OI20" s="1600"/>
      <c r="OJ20" s="1568"/>
      <c r="OK20" s="1568"/>
      <c r="OL20" s="1600"/>
      <c r="OM20" s="1585"/>
      <c r="ON20" s="1567"/>
      <c r="OO20" s="1602"/>
      <c r="OP20" s="1603"/>
      <c r="OQ20" s="1603"/>
      <c r="OR20" s="1603"/>
      <c r="OS20" s="1538"/>
      <c r="OT20" s="1565"/>
      <c r="OU20" s="1600"/>
      <c r="OV20" s="1568"/>
      <c r="OW20" s="1568"/>
      <c r="OX20" s="1600"/>
      <c r="OY20" s="1585"/>
      <c r="OZ20" s="1567"/>
      <c r="PA20" s="1602"/>
      <c r="PB20" s="1603"/>
      <c r="PC20" s="1603"/>
      <c r="PD20" s="1603"/>
      <c r="PE20" s="1538"/>
      <c r="PF20" s="1565"/>
      <c r="PG20" s="1600"/>
      <c r="PH20" s="1568"/>
      <c r="PI20" s="1568"/>
      <c r="PJ20" s="1600"/>
      <c r="PK20" s="1585"/>
      <c r="PL20" s="1567"/>
      <c r="PM20" s="1602"/>
      <c r="PN20" s="1603"/>
      <c r="PO20" s="1603"/>
      <c r="PP20" s="1603"/>
      <c r="PQ20" s="1538"/>
      <c r="PR20" s="1565"/>
      <c r="PS20" s="1600"/>
      <c r="PT20" s="1568"/>
      <c r="PU20" s="1568"/>
      <c r="PV20" s="1600"/>
      <c r="PW20" s="1585"/>
      <c r="PX20" s="1567"/>
      <c r="PY20" s="1602"/>
      <c r="PZ20" s="1603"/>
      <c r="QA20" s="1603"/>
      <c r="QB20" s="1603"/>
      <c r="QC20" s="1538"/>
      <c r="QD20" s="1565"/>
      <c r="QE20" s="1600"/>
      <c r="QF20" s="1568"/>
      <c r="QG20" s="1568"/>
      <c r="QH20" s="1600"/>
      <c r="QI20" s="1585"/>
      <c r="QJ20" s="1567"/>
      <c r="QK20" s="1602"/>
      <c r="QL20" s="1603"/>
      <c r="QM20" s="1603"/>
      <c r="QN20" s="1603"/>
      <c r="QO20" s="1538"/>
      <c r="QP20" s="1565"/>
      <c r="QQ20" s="1600"/>
      <c r="QR20" s="1568"/>
      <c r="QS20" s="1568"/>
      <c r="QT20" s="1600"/>
      <c r="QU20" s="1585"/>
      <c r="QV20" s="1567"/>
      <c r="QW20" s="1602"/>
      <c r="QX20" s="1603"/>
      <c r="QY20" s="1603"/>
      <c r="QZ20" s="1603"/>
      <c r="RA20" s="1538"/>
      <c r="RB20" s="1565"/>
      <c r="RC20" s="1600"/>
      <c r="RD20" s="1568"/>
      <c r="RE20" s="1568"/>
      <c r="RF20" s="1600"/>
      <c r="RG20" s="1585"/>
      <c r="RH20" s="1567"/>
      <c r="RI20" s="1602"/>
      <c r="RJ20" s="1603"/>
      <c r="RK20" s="1603"/>
      <c r="RL20" s="1603"/>
      <c r="RM20" s="1538"/>
      <c r="RN20" s="1565"/>
      <c r="RO20" s="1600"/>
      <c r="RP20" s="1568"/>
      <c r="RQ20" s="1568"/>
      <c r="RR20" s="1600"/>
      <c r="RS20" s="1585"/>
      <c r="RT20" s="1567"/>
      <c r="RU20" s="1602"/>
      <c r="RV20" s="1603"/>
      <c r="RW20" s="1603"/>
      <c r="RX20" s="1603"/>
      <c r="RY20" s="1538"/>
      <c r="RZ20" s="1565"/>
      <c r="SA20" s="1600"/>
      <c r="SB20" s="1568"/>
      <c r="SC20" s="1568"/>
      <c r="SD20" s="1600"/>
      <c r="SE20" s="1585"/>
      <c r="SF20" s="1567"/>
      <c r="SG20" s="1602"/>
      <c r="SH20" s="1603"/>
      <c r="SI20" s="1603"/>
      <c r="SJ20" s="1603"/>
      <c r="SK20" s="1538"/>
      <c r="SL20" s="1565"/>
      <c r="SM20" s="1600"/>
      <c r="SN20" s="1568"/>
      <c r="SO20" s="1568"/>
      <c r="SP20" s="1600"/>
      <c r="SQ20" s="1585"/>
      <c r="SR20" s="1567"/>
      <c r="SS20" s="1602"/>
      <c r="ST20" s="1603"/>
      <c r="SU20" s="1603"/>
      <c r="SV20" s="1603"/>
      <c r="SW20" s="1538"/>
      <c r="SX20" s="1565"/>
      <c r="SY20" s="1600"/>
      <c r="SZ20" s="1568"/>
      <c r="TA20" s="1568"/>
      <c r="TB20" s="1600"/>
      <c r="TC20" s="1585"/>
      <c r="TD20" s="1567"/>
      <c r="TE20" s="1602"/>
      <c r="TF20" s="1603"/>
      <c r="TG20" s="1603"/>
      <c r="TH20" s="1603"/>
      <c r="TI20" s="1538"/>
      <c r="TJ20" s="1565"/>
      <c r="TK20" s="1600"/>
      <c r="TL20" s="1568"/>
      <c r="TM20" s="1568"/>
      <c r="TN20" s="1600"/>
      <c r="TO20" s="1585"/>
      <c r="TP20" s="1567"/>
      <c r="TQ20" s="1602"/>
      <c r="TR20" s="1603"/>
      <c r="TS20" s="1603"/>
      <c r="TT20" s="1603"/>
      <c r="TU20" s="1538"/>
      <c r="TV20" s="1565"/>
      <c r="TW20" s="1600"/>
      <c r="TX20" s="1568"/>
      <c r="TY20" s="1568"/>
      <c r="TZ20" s="1600"/>
      <c r="UA20" s="1585"/>
      <c r="UB20" s="1567"/>
      <c r="UC20" s="1602"/>
      <c r="UD20" s="1603"/>
      <c r="UE20" s="1603"/>
      <c r="UF20" s="1603"/>
      <c r="UG20" s="1538"/>
      <c r="UH20" s="1565"/>
      <c r="UI20" s="1600"/>
      <c r="UJ20" s="1568"/>
      <c r="UK20" s="1568"/>
      <c r="UL20" s="1600"/>
      <c r="UM20" s="1585"/>
      <c r="UN20" s="1567"/>
      <c r="UO20" s="1602"/>
      <c r="UP20" s="1603"/>
      <c r="UQ20" s="1603"/>
      <c r="UR20" s="1603"/>
      <c r="US20" s="1538"/>
      <c r="UT20" s="1565"/>
      <c r="UU20" s="1600"/>
      <c r="UV20" s="1568"/>
      <c r="UW20" s="1568"/>
      <c r="UX20" s="1600"/>
      <c r="UY20" s="1585"/>
      <c r="UZ20" s="1567"/>
      <c r="VA20" s="1602"/>
      <c r="VB20" s="1603"/>
      <c r="VC20" s="1603"/>
      <c r="VD20" s="1603"/>
      <c r="VE20" s="1538"/>
      <c r="VF20" s="1565"/>
      <c r="VG20" s="1600"/>
      <c r="VH20" s="1568"/>
      <c r="VI20" s="1568"/>
      <c r="VJ20" s="1600"/>
      <c r="VK20" s="1585"/>
      <c r="VL20" s="1567"/>
      <c r="VM20" s="1602"/>
      <c r="VN20" s="1603"/>
      <c r="VO20" s="1603"/>
      <c r="VP20" s="1603"/>
      <c r="VQ20" s="1538"/>
      <c r="VR20" s="1565"/>
      <c r="VS20" s="1600"/>
      <c r="VT20" s="1568"/>
      <c r="VU20" s="1568"/>
      <c r="VV20" s="1600"/>
      <c r="VW20" s="1585"/>
      <c r="VX20" s="1567"/>
      <c r="VY20" s="1602"/>
      <c r="VZ20" s="1603"/>
      <c r="WA20" s="1603"/>
      <c r="WB20" s="1603"/>
      <c r="WC20" s="1538"/>
      <c r="WD20" s="1565"/>
      <c r="WE20" s="1600"/>
      <c r="WF20" s="1568"/>
      <c r="WG20" s="1568"/>
      <c r="WH20" s="1600"/>
      <c r="WI20" s="1585"/>
      <c r="WJ20" s="1567"/>
      <c r="WK20" s="1602"/>
      <c r="WL20" s="1603"/>
      <c r="WM20" s="1603"/>
      <c r="WN20" s="1603"/>
      <c r="WO20" s="1538"/>
      <c r="WP20" s="1565"/>
      <c r="WQ20" s="1600"/>
      <c r="WR20" s="1568"/>
      <c r="WS20" s="1568"/>
      <c r="WT20" s="1600"/>
      <c r="WU20" s="1585"/>
      <c r="WV20" s="1567"/>
      <c r="WW20" s="1602"/>
      <c r="WX20" s="1603"/>
      <c r="WY20" s="1603"/>
      <c r="WZ20" s="1603"/>
      <c r="XA20" s="1538"/>
      <c r="XB20" s="1565"/>
      <c r="XC20" s="1600"/>
      <c r="XD20" s="1568"/>
      <c r="XE20" s="1568"/>
      <c r="XF20" s="1600"/>
      <c r="XG20" s="1585"/>
      <c r="XH20" s="1567"/>
      <c r="XI20" s="1602"/>
      <c r="XJ20" s="1603"/>
      <c r="XK20" s="1603"/>
      <c r="XL20" s="1603"/>
      <c r="XM20" s="1538"/>
      <c r="XN20" s="1565"/>
      <c r="XO20" s="1600"/>
      <c r="XP20" s="1568"/>
      <c r="XQ20" s="1568"/>
      <c r="XR20" s="1600"/>
      <c r="XS20" s="1585"/>
      <c r="XT20" s="1567"/>
      <c r="XU20" s="1602"/>
      <c r="XV20" s="1603"/>
      <c r="XW20" s="1603"/>
      <c r="XX20" s="1603"/>
      <c r="XY20" s="1538"/>
      <c r="XZ20" s="1565"/>
      <c r="YA20" s="1600"/>
      <c r="YB20" s="1568"/>
      <c r="YC20" s="1568"/>
      <c r="YD20" s="1600"/>
      <c r="YE20" s="1585"/>
      <c r="YF20" s="1567"/>
      <c r="YG20" s="1602"/>
      <c r="YH20" s="1603"/>
      <c r="YI20" s="1603"/>
      <c r="YJ20" s="1603"/>
      <c r="YK20" s="1538"/>
      <c r="YL20" s="1565"/>
      <c r="YM20" s="1600"/>
      <c r="YN20" s="1568"/>
      <c r="YO20" s="1568"/>
      <c r="YP20" s="1600"/>
      <c r="YQ20" s="1585"/>
      <c r="YR20" s="1567"/>
      <c r="YS20" s="1602"/>
      <c r="YT20" s="1603"/>
      <c r="YU20" s="1603"/>
      <c r="YV20" s="1603"/>
      <c r="YW20" s="1538"/>
      <c r="YX20" s="1565"/>
      <c r="YY20" s="1600"/>
      <c r="YZ20" s="1568"/>
      <c r="ZA20" s="1568"/>
      <c r="ZB20" s="1600"/>
      <c r="ZC20" s="1585"/>
      <c r="ZD20" s="1567"/>
      <c r="ZE20" s="1602"/>
      <c r="ZF20" s="1603"/>
      <c r="ZG20" s="1603"/>
      <c r="ZH20" s="1603"/>
      <c r="ZI20" s="1538"/>
      <c r="ZJ20" s="1565"/>
      <c r="ZK20" s="1600"/>
      <c r="ZL20" s="1568"/>
      <c r="ZM20" s="1568"/>
      <c r="ZN20" s="1600"/>
      <c r="ZO20" s="1585"/>
      <c r="ZP20" s="1567"/>
      <c r="ZQ20" s="1602"/>
      <c r="ZR20" s="1603"/>
      <c r="ZS20" s="1603"/>
      <c r="ZT20" s="1603"/>
      <c r="ZU20" s="1538"/>
      <c r="ZV20" s="1565"/>
      <c r="ZW20" s="1600"/>
      <c r="ZX20" s="1568"/>
      <c r="ZY20" s="1568"/>
      <c r="ZZ20" s="1600"/>
      <c r="AAA20" s="1585"/>
      <c r="AAB20" s="1567"/>
      <c r="AAC20" s="1602"/>
      <c r="AAD20" s="1603"/>
      <c r="AAE20" s="1603"/>
      <c r="AAF20" s="1603"/>
      <c r="AAG20" s="1538"/>
      <c r="AAH20" s="1565"/>
      <c r="AAI20" s="1600"/>
      <c r="AAJ20" s="1568"/>
      <c r="AAK20" s="1568"/>
      <c r="AAL20" s="1600"/>
      <c r="AAM20" s="1585"/>
      <c r="AAN20" s="1567"/>
      <c r="AAO20" s="1602"/>
      <c r="AAP20" s="1603"/>
      <c r="AAQ20" s="1603"/>
      <c r="AAR20" s="1603"/>
      <c r="AAS20" s="1538"/>
      <c r="AAT20" s="1565"/>
      <c r="AAU20" s="1600"/>
      <c r="AAV20" s="1568"/>
      <c r="AAW20" s="1568"/>
      <c r="AAX20" s="1600"/>
      <c r="AAY20" s="1585"/>
      <c r="AAZ20" s="1567"/>
      <c r="ABA20" s="1602"/>
      <c r="ABB20" s="1603"/>
      <c r="ABC20" s="1603"/>
      <c r="ABD20" s="1603"/>
      <c r="ABE20" s="1538"/>
      <c r="ABF20" s="1565"/>
      <c r="ABG20" s="1600"/>
      <c r="ABH20" s="1568"/>
      <c r="ABI20" s="1568"/>
      <c r="ABJ20" s="1600"/>
      <c r="ABK20" s="1585"/>
      <c r="ABL20" s="1567"/>
      <c r="ABM20" s="1602"/>
      <c r="ABN20" s="1603"/>
      <c r="ABO20" s="1603"/>
      <c r="ABP20" s="1603"/>
      <c r="ABQ20" s="1538"/>
      <c r="ABR20" s="1565"/>
      <c r="ABS20" s="1600"/>
      <c r="ABT20" s="1568"/>
      <c r="ABU20" s="1568"/>
      <c r="ABV20" s="1600"/>
      <c r="ABW20" s="1585"/>
      <c r="ABX20" s="1567"/>
      <c r="ABY20" s="1602"/>
      <c r="ABZ20" s="1603"/>
      <c r="ACA20" s="1603"/>
      <c r="ACB20" s="1603"/>
      <c r="ACC20" s="1538"/>
      <c r="ACD20" s="1565"/>
      <c r="ACE20" s="1600"/>
      <c r="ACF20" s="1568"/>
      <c r="ACG20" s="1568"/>
      <c r="ACH20" s="1600"/>
      <c r="ACI20" s="1585"/>
      <c r="ACJ20" s="1567"/>
      <c r="ACK20" s="1602"/>
      <c r="ACL20" s="1603"/>
      <c r="ACM20" s="1603"/>
      <c r="ACN20" s="1603"/>
      <c r="ACO20" s="1538"/>
      <c r="ACP20" s="1565"/>
      <c r="ACQ20" s="1600"/>
      <c r="ACR20" s="1568"/>
      <c r="ACS20" s="1568"/>
      <c r="ACT20" s="1600"/>
      <c r="ACU20" s="1585"/>
      <c r="ACV20" s="1567"/>
      <c r="ACW20" s="1602"/>
      <c r="ACX20" s="1603"/>
      <c r="ACY20" s="1603"/>
      <c r="ACZ20" s="1603"/>
      <c r="ADA20" s="1538"/>
      <c r="ADB20" s="1565"/>
      <c r="ADC20" s="1600"/>
      <c r="ADD20" s="1568"/>
      <c r="ADE20" s="1568"/>
      <c r="ADF20" s="1600"/>
      <c r="ADG20" s="1585"/>
      <c r="ADH20" s="1567"/>
      <c r="ADI20" s="1602"/>
      <c r="ADJ20" s="1603"/>
      <c r="ADK20" s="1603"/>
      <c r="ADL20" s="1603"/>
      <c r="ADM20" s="1538"/>
      <c r="ADN20" s="1565"/>
      <c r="ADO20" s="1600"/>
      <c r="ADP20" s="1568"/>
      <c r="ADQ20" s="1568"/>
      <c r="ADR20" s="1600"/>
      <c r="ADS20" s="1585"/>
      <c r="ADT20" s="1567"/>
      <c r="ADU20" s="1602"/>
      <c r="ADV20" s="1603"/>
      <c r="ADW20" s="1603"/>
      <c r="ADX20" s="1603"/>
      <c r="ADY20" s="1538"/>
      <c r="ADZ20" s="1565"/>
      <c r="AEA20" s="1600"/>
      <c r="AEB20" s="1568"/>
      <c r="AEC20" s="1568"/>
      <c r="AED20" s="1600"/>
      <c r="AEE20" s="1585"/>
      <c r="AEF20" s="1567"/>
      <c r="AEG20" s="1602"/>
      <c r="AEH20" s="1603"/>
      <c r="AEI20" s="1603"/>
      <c r="AEJ20" s="1603"/>
      <c r="AEK20" s="1538"/>
      <c r="AEL20" s="1565"/>
      <c r="AEM20" s="1600"/>
      <c r="AEN20" s="1568"/>
      <c r="AEO20" s="1568"/>
      <c r="AEP20" s="1600"/>
      <c r="AEQ20" s="1585"/>
      <c r="AER20" s="1567"/>
      <c r="AES20" s="1602"/>
      <c r="AET20" s="1603"/>
      <c r="AEU20" s="1603"/>
      <c r="AEV20" s="1603"/>
      <c r="AEW20" s="1538"/>
      <c r="AEX20" s="1565"/>
      <c r="AEY20" s="1600"/>
      <c r="AEZ20" s="1568"/>
      <c r="AFA20" s="1568"/>
      <c r="AFB20" s="1600"/>
      <c r="AFC20" s="1585"/>
      <c r="AFD20" s="1567"/>
      <c r="AFE20" s="1602"/>
      <c r="AFF20" s="1603"/>
      <c r="AFG20" s="1603"/>
      <c r="AFH20" s="1603"/>
      <c r="AFI20" s="1538"/>
      <c r="AFJ20" s="1565"/>
      <c r="AFK20" s="1600"/>
      <c r="AFL20" s="1568"/>
      <c r="AFM20" s="1568"/>
      <c r="AFN20" s="1600"/>
      <c r="AFO20" s="1585"/>
      <c r="AFP20" s="1567"/>
      <c r="AFQ20" s="1602"/>
      <c r="AFR20" s="1603"/>
      <c r="AFS20" s="1603"/>
      <c r="AFT20" s="1603"/>
      <c r="AFU20" s="1538"/>
      <c r="AFV20" s="1565"/>
      <c r="AFW20" s="1600"/>
      <c r="AFX20" s="1568"/>
      <c r="AFY20" s="1568"/>
      <c r="AFZ20" s="1600"/>
      <c r="AGA20" s="1585"/>
      <c r="AGB20" s="1567"/>
      <c r="AGC20" s="1602"/>
      <c r="AGD20" s="1603"/>
      <c r="AGE20" s="1603"/>
      <c r="AGF20" s="1603"/>
      <c r="AGG20" s="1538"/>
      <c r="AGH20" s="1565"/>
      <c r="AGI20" s="1600"/>
      <c r="AGJ20" s="1568"/>
      <c r="AGK20" s="1568"/>
      <c r="AGL20" s="1600"/>
      <c r="AGM20" s="1585"/>
      <c r="AGN20" s="1567"/>
      <c r="AGO20" s="1602"/>
      <c r="AGP20" s="1603"/>
      <c r="AGQ20" s="1603"/>
      <c r="AGR20" s="1603"/>
      <c r="AGS20" s="1538"/>
      <c r="AGT20" s="1565"/>
      <c r="AGU20" s="1600"/>
      <c r="AGV20" s="1568"/>
      <c r="AGW20" s="1568"/>
      <c r="AGX20" s="1600"/>
      <c r="AGY20" s="1585"/>
      <c r="AGZ20" s="1567"/>
      <c r="AHA20" s="1602"/>
      <c r="AHB20" s="1603"/>
      <c r="AHC20" s="1603"/>
      <c r="AHD20" s="1603"/>
      <c r="AHE20" s="1538"/>
      <c r="AHF20" s="1565"/>
      <c r="AHG20" s="1600"/>
      <c r="AHH20" s="1568"/>
      <c r="AHI20" s="1568"/>
      <c r="AHJ20" s="1600"/>
      <c r="AHK20" s="1585"/>
      <c r="AHL20" s="1567"/>
      <c r="AHM20" s="1602"/>
      <c r="AHN20" s="1603"/>
      <c r="AHO20" s="1603"/>
      <c r="AHP20" s="1603"/>
      <c r="AHQ20" s="1538"/>
      <c r="AHR20" s="1565"/>
      <c r="AHS20" s="1600"/>
      <c r="AHT20" s="1568"/>
      <c r="AHU20" s="1568"/>
      <c r="AHV20" s="1600"/>
      <c r="AHW20" s="1585"/>
      <c r="AHX20" s="1567"/>
      <c r="AHY20" s="1602"/>
      <c r="AHZ20" s="1603"/>
      <c r="AIA20" s="1603"/>
      <c r="AIB20" s="1603"/>
      <c r="AIC20" s="1538"/>
      <c r="AID20" s="1565"/>
      <c r="AIE20" s="1600"/>
      <c r="AIF20" s="1568"/>
      <c r="AIG20" s="1568"/>
      <c r="AIH20" s="1600"/>
      <c r="AII20" s="1585"/>
      <c r="AIJ20" s="1567"/>
      <c r="AIK20" s="1602"/>
      <c r="AIL20" s="1603"/>
      <c r="AIM20" s="1603"/>
      <c r="AIN20" s="1603"/>
      <c r="AIO20" s="1538"/>
      <c r="AIP20" s="1565"/>
      <c r="AIQ20" s="1600"/>
      <c r="AIR20" s="1568"/>
      <c r="AIS20" s="1568"/>
      <c r="AIT20" s="1600"/>
      <c r="AIU20" s="1585"/>
      <c r="AIV20" s="1567"/>
      <c r="AIW20" s="1602"/>
      <c r="AIX20" s="1603"/>
      <c r="AIY20" s="1603"/>
      <c r="AIZ20" s="1603"/>
      <c r="AJA20" s="1538"/>
      <c r="AJB20" s="1565"/>
      <c r="AJC20" s="1600"/>
      <c r="AJD20" s="1568"/>
      <c r="AJE20" s="1568"/>
      <c r="AJF20" s="1600"/>
      <c r="AJG20" s="1585"/>
      <c r="AJH20" s="1567"/>
      <c r="AJI20" s="1602"/>
      <c r="AJJ20" s="1603"/>
      <c r="AJK20" s="1603"/>
      <c r="AJL20" s="1603"/>
      <c r="AJM20" s="1538"/>
      <c r="AJN20" s="1565"/>
      <c r="AJO20" s="1600"/>
      <c r="AJP20" s="1568"/>
      <c r="AJQ20" s="1568"/>
      <c r="AJR20" s="1600"/>
      <c r="AJS20" s="1585"/>
      <c r="AJT20" s="1567"/>
      <c r="AJU20" s="1602"/>
      <c r="AJV20" s="1603"/>
      <c r="AJW20" s="1603"/>
      <c r="AJX20" s="1603"/>
      <c r="AJY20" s="1538"/>
      <c r="AJZ20" s="1565"/>
      <c r="AKA20" s="1600"/>
      <c r="AKB20" s="1568"/>
      <c r="AKC20" s="1568"/>
      <c r="AKD20" s="1600"/>
      <c r="AKE20" s="1585"/>
      <c r="AKF20" s="1567"/>
      <c r="AKG20" s="1602"/>
      <c r="AKH20" s="1603"/>
      <c r="AKI20" s="1603"/>
      <c r="AKJ20" s="1603"/>
      <c r="AKK20" s="1538"/>
      <c r="AKL20" s="1565"/>
      <c r="AKM20" s="1600"/>
      <c r="AKN20" s="1568"/>
      <c r="AKO20" s="1568"/>
      <c r="AKP20" s="1600"/>
      <c r="AKQ20" s="1585"/>
      <c r="AKR20" s="1567"/>
      <c r="AKS20" s="1602"/>
      <c r="AKT20" s="1603"/>
      <c r="AKU20" s="1603"/>
      <c r="AKV20" s="1603"/>
      <c r="AKW20" s="1538"/>
      <c r="AKX20" s="1565"/>
      <c r="AKY20" s="1600"/>
      <c r="AKZ20" s="1568"/>
      <c r="ALA20" s="1568"/>
      <c r="ALB20" s="1600"/>
      <c r="ALC20" s="1585"/>
      <c r="ALD20" s="1567"/>
      <c r="ALE20" s="1602"/>
      <c r="ALF20" s="1603"/>
      <c r="ALG20" s="1603"/>
      <c r="ALH20" s="1603"/>
      <c r="ALI20" s="1538"/>
      <c r="ALJ20" s="1565"/>
      <c r="ALK20" s="1600"/>
      <c r="ALL20" s="1568"/>
      <c r="ALM20" s="1568"/>
      <c r="ALN20" s="1600"/>
      <c r="ALO20" s="1585"/>
      <c r="ALP20" s="1567"/>
      <c r="ALQ20" s="1602"/>
      <c r="ALR20" s="1603"/>
      <c r="ALS20" s="1603"/>
      <c r="ALT20" s="1603"/>
      <c r="ALU20" s="1538"/>
      <c r="ALV20" s="1565"/>
      <c r="ALW20" s="1600"/>
      <c r="ALX20" s="1568"/>
      <c r="ALY20" s="1568"/>
      <c r="ALZ20" s="1600"/>
      <c r="AMA20" s="1585"/>
      <c r="AMB20" s="1567"/>
      <c r="AMC20" s="1602"/>
      <c r="AMD20" s="1603"/>
      <c r="AME20" s="1603"/>
      <c r="AMF20" s="1603"/>
      <c r="AMG20" s="1538"/>
      <c r="AMH20" s="1565"/>
      <c r="AMI20" s="1600"/>
      <c r="AMJ20" s="1568"/>
    </row>
    <row r="21" spans="1:1024" ht="16.899999999999999" customHeight="1">
      <c r="A21" s="1500"/>
      <c r="B21" s="1547"/>
      <c r="C21" s="1548"/>
      <c r="D21" s="1549"/>
      <c r="E21" s="1549"/>
      <c r="F21" s="1548"/>
      <c r="G21" s="1550"/>
      <c r="H21" s="1567"/>
      <c r="I21" s="1551"/>
      <c r="J21" s="1552"/>
      <c r="K21" s="1552"/>
      <c r="L21" s="1552"/>
      <c r="M21" s="1538"/>
      <c r="N21" s="1565"/>
      <c r="O21" s="1600"/>
      <c r="P21" s="1568"/>
      <c r="Q21" s="1568"/>
      <c r="R21" s="1600"/>
      <c r="S21" s="1585"/>
      <c r="T21" s="1567"/>
      <c r="U21" s="1602"/>
      <c r="V21" s="1603"/>
      <c r="W21" s="1603"/>
      <c r="X21" s="1603"/>
      <c r="Z21" s="1565"/>
      <c r="AA21" s="1600"/>
      <c r="AB21" s="1568"/>
      <c r="AC21" s="1568"/>
      <c r="AD21" s="1600"/>
      <c r="AE21" s="1585"/>
      <c r="AF21" s="1567"/>
      <c r="AG21" s="1602"/>
      <c r="AH21" s="1603"/>
      <c r="AI21" s="1603"/>
      <c r="AJ21" s="1603"/>
      <c r="AL21" s="1565"/>
      <c r="AM21" s="1600"/>
      <c r="AN21" s="1568"/>
      <c r="AO21" s="1568"/>
      <c r="AP21" s="1600"/>
      <c r="AQ21" s="1585"/>
      <c r="AR21" s="1567"/>
      <c r="AS21" s="1602"/>
      <c r="AT21" s="1603"/>
      <c r="AU21" s="1603"/>
      <c r="AV21" s="1603"/>
      <c r="AX21" s="1565"/>
      <c r="AY21" s="1600"/>
      <c r="AZ21" s="1568"/>
      <c r="BA21" s="1568"/>
      <c r="BB21" s="1600"/>
      <c r="BC21" s="1585"/>
      <c r="BD21" s="1567"/>
      <c r="BE21" s="1602"/>
      <c r="BF21" s="1603"/>
      <c r="BG21" s="1603"/>
      <c r="BH21" s="1603"/>
      <c r="BJ21" s="1565"/>
      <c r="BK21" s="1600"/>
      <c r="BL21" s="1568"/>
      <c r="BM21" s="1568"/>
      <c r="BN21" s="1600"/>
      <c r="BO21" s="1585"/>
      <c r="BP21" s="1567"/>
      <c r="BQ21" s="1602"/>
      <c r="BR21" s="1603"/>
      <c r="BS21" s="1603"/>
      <c r="BT21" s="1603"/>
      <c r="BU21" s="1538"/>
      <c r="BV21" s="1565"/>
      <c r="BW21" s="1600"/>
      <c r="BX21" s="1568"/>
      <c r="BY21" s="1568"/>
      <c r="BZ21" s="1600"/>
      <c r="CA21" s="1585"/>
      <c r="CB21" s="1567"/>
      <c r="CC21" s="1602"/>
      <c r="CD21" s="1603"/>
      <c r="CE21" s="1603"/>
      <c r="CF21" s="1603"/>
      <c r="CG21" s="1538"/>
      <c r="CH21" s="1565"/>
      <c r="CI21" s="1600"/>
      <c r="CJ21" s="1568"/>
      <c r="CK21" s="1568"/>
      <c r="CL21" s="1600"/>
      <c r="CM21" s="1585"/>
      <c r="CN21" s="1567"/>
      <c r="CO21" s="1602"/>
      <c r="CP21" s="1603"/>
      <c r="CQ21" s="1603"/>
      <c r="CR21" s="1603"/>
      <c r="CS21" s="1538"/>
      <c r="CT21" s="1565"/>
      <c r="CU21" s="1600"/>
      <c r="CV21" s="1568"/>
      <c r="CW21" s="1568"/>
      <c r="CX21" s="1600"/>
      <c r="CY21" s="1585"/>
      <c r="CZ21" s="1567"/>
      <c r="DA21" s="1602"/>
      <c r="DB21" s="1603"/>
      <c r="DC21" s="1603"/>
      <c r="DD21" s="1603"/>
      <c r="DE21" s="1538"/>
      <c r="DF21" s="1565"/>
      <c r="DG21" s="1600"/>
      <c r="DH21" s="1568"/>
      <c r="DI21" s="1568"/>
      <c r="DJ21" s="1600"/>
      <c r="DK21" s="1585"/>
      <c r="DL21" s="1567"/>
      <c r="DM21" s="1602"/>
      <c r="DN21" s="1603"/>
      <c r="DO21" s="1603"/>
      <c r="DP21" s="1603"/>
      <c r="DQ21" s="1538"/>
      <c r="DR21" s="1565"/>
      <c r="DS21" s="1600"/>
      <c r="DT21" s="1568"/>
      <c r="DU21" s="1568"/>
      <c r="DV21" s="1600"/>
      <c r="DW21" s="1585"/>
      <c r="DX21" s="1567"/>
      <c r="DY21" s="1602"/>
      <c r="DZ21" s="1603"/>
      <c r="EA21" s="1603"/>
      <c r="EB21" s="1603"/>
      <c r="EC21" s="1538"/>
      <c r="ED21" s="1565"/>
      <c r="EE21" s="1600"/>
      <c r="EF21" s="1568"/>
      <c r="EG21" s="1568"/>
      <c r="EH21" s="1600"/>
      <c r="EI21" s="1585"/>
      <c r="EJ21" s="1567"/>
      <c r="EK21" s="1602"/>
      <c r="EL21" s="1603"/>
      <c r="EM21" s="1603"/>
      <c r="EN21" s="1603"/>
      <c r="EO21" s="1538"/>
      <c r="EP21" s="1565"/>
      <c r="EQ21" s="1600"/>
      <c r="ER21" s="1568"/>
      <c r="ES21" s="1568"/>
      <c r="ET21" s="1600"/>
      <c r="EU21" s="1585"/>
      <c r="EV21" s="1567"/>
      <c r="EW21" s="1602"/>
      <c r="EX21" s="1603"/>
      <c r="EY21" s="1603"/>
      <c r="EZ21" s="1603"/>
      <c r="FA21" s="1538"/>
      <c r="FB21" s="1565"/>
      <c r="FC21" s="1600"/>
      <c r="FD21" s="1568"/>
      <c r="FE21" s="1568"/>
      <c r="FF21" s="1600"/>
      <c r="FG21" s="1585"/>
      <c r="FH21" s="1567"/>
      <c r="FI21" s="1602"/>
      <c r="FJ21" s="1603"/>
      <c r="FK21" s="1603"/>
      <c r="FL21" s="1603"/>
      <c r="FM21" s="1538"/>
      <c r="FN21" s="1565"/>
      <c r="FO21" s="1600"/>
      <c r="FP21" s="1568"/>
      <c r="FQ21" s="1568"/>
      <c r="FR21" s="1600"/>
      <c r="FS21" s="1585"/>
      <c r="FT21" s="1567"/>
      <c r="FU21" s="1602"/>
      <c r="FV21" s="1603"/>
      <c r="FW21" s="1603"/>
      <c r="FX21" s="1603"/>
      <c r="FY21" s="1538"/>
      <c r="FZ21" s="1565"/>
      <c r="GA21" s="1600"/>
      <c r="GB21" s="1568"/>
      <c r="GC21" s="1568"/>
      <c r="GD21" s="1600"/>
      <c r="GE21" s="1585"/>
      <c r="GF21" s="1567"/>
      <c r="GG21" s="1602"/>
      <c r="GH21" s="1603"/>
      <c r="GI21" s="1603"/>
      <c r="GJ21" s="1603"/>
      <c r="GK21" s="1538"/>
      <c r="GL21" s="1565"/>
      <c r="GM21" s="1600"/>
      <c r="GN21" s="1568"/>
      <c r="GO21" s="1568"/>
      <c r="GP21" s="1600"/>
      <c r="GQ21" s="1585"/>
      <c r="GR21" s="1567"/>
      <c r="GS21" s="1602"/>
      <c r="GT21" s="1603"/>
      <c r="GU21" s="1603"/>
      <c r="GV21" s="1603"/>
      <c r="GW21" s="1538"/>
      <c r="GX21" s="1565"/>
      <c r="GY21" s="1600"/>
      <c r="GZ21" s="1568"/>
      <c r="HA21" s="1568"/>
      <c r="HB21" s="1600"/>
      <c r="HC21" s="1585"/>
      <c r="HD21" s="1567"/>
      <c r="HE21" s="1602"/>
      <c r="HF21" s="1603"/>
      <c r="HG21" s="1603"/>
      <c r="HH21" s="1603"/>
      <c r="HI21" s="1538"/>
      <c r="HJ21" s="1565"/>
      <c r="HK21" s="1600"/>
      <c r="HL21" s="1568"/>
      <c r="HM21" s="1568"/>
      <c r="HN21" s="1600"/>
      <c r="HO21" s="1585"/>
      <c r="HP21" s="1567"/>
      <c r="HQ21" s="1602"/>
      <c r="HR21" s="1603"/>
      <c r="HS21" s="1603"/>
      <c r="HT21" s="1603"/>
      <c r="HU21" s="1538"/>
      <c r="HV21" s="1565"/>
      <c r="HW21" s="1600"/>
      <c r="HX21" s="1568"/>
      <c r="HY21" s="1568"/>
      <c r="HZ21" s="1600"/>
      <c r="IA21" s="1585"/>
      <c r="IB21" s="1567"/>
      <c r="IC21" s="1602"/>
      <c r="ID21" s="1603"/>
      <c r="IE21" s="1603"/>
      <c r="IF21" s="1603"/>
      <c r="IG21" s="1538"/>
      <c r="IH21" s="1565"/>
      <c r="II21" s="1600"/>
      <c r="IJ21" s="1568"/>
      <c r="IK21" s="1568"/>
      <c r="IL21" s="1600"/>
      <c r="IM21" s="1585"/>
      <c r="IN21" s="1567"/>
      <c r="IO21" s="1602"/>
      <c r="IP21" s="1603"/>
      <c r="IQ21" s="1603"/>
      <c r="IR21" s="1603"/>
      <c r="IS21" s="1538"/>
      <c r="IT21" s="1565"/>
      <c r="IU21" s="1600"/>
      <c r="IV21" s="1568"/>
      <c r="IW21" s="1568"/>
      <c r="IX21" s="1600"/>
      <c r="IY21" s="1585"/>
      <c r="IZ21" s="1567"/>
      <c r="JA21" s="1602"/>
      <c r="JB21" s="1603"/>
      <c r="JC21" s="1603"/>
      <c r="JD21" s="1603"/>
      <c r="JE21" s="1538"/>
      <c r="JF21" s="1565"/>
      <c r="JG21" s="1600"/>
      <c r="JH21" s="1568"/>
      <c r="JI21" s="1568"/>
      <c r="JJ21" s="1600"/>
      <c r="JK21" s="1585"/>
      <c r="JL21" s="1567"/>
      <c r="JM21" s="1602"/>
      <c r="JN21" s="1603"/>
      <c r="JO21" s="1603"/>
      <c r="JP21" s="1603"/>
      <c r="JQ21" s="1538"/>
      <c r="JR21" s="1565"/>
      <c r="JS21" s="1600"/>
      <c r="JT21" s="1568"/>
      <c r="JU21" s="1568"/>
      <c r="JV21" s="1600"/>
      <c r="JW21" s="1585"/>
      <c r="JX21" s="1567"/>
      <c r="JY21" s="1602"/>
      <c r="JZ21" s="1603"/>
      <c r="KA21" s="1603"/>
      <c r="KB21" s="1603"/>
      <c r="KC21" s="1538"/>
      <c r="KD21" s="1565"/>
      <c r="KE21" s="1600"/>
      <c r="KF21" s="1568"/>
      <c r="KG21" s="1568"/>
      <c r="KH21" s="1600"/>
      <c r="KI21" s="1585"/>
      <c r="KJ21" s="1567"/>
      <c r="KK21" s="1602"/>
      <c r="KL21" s="1603"/>
      <c r="KM21" s="1603"/>
      <c r="KN21" s="1603"/>
      <c r="KO21" s="1538"/>
      <c r="KP21" s="1565"/>
      <c r="KQ21" s="1600"/>
      <c r="KR21" s="1568"/>
      <c r="KS21" s="1568"/>
      <c r="KT21" s="1600"/>
      <c r="KU21" s="1585"/>
      <c r="KV21" s="1567"/>
      <c r="KW21" s="1602"/>
      <c r="KX21" s="1603"/>
      <c r="KY21" s="1603"/>
      <c r="KZ21" s="1603"/>
      <c r="LA21" s="1538"/>
      <c r="LB21" s="1565"/>
      <c r="LC21" s="1600"/>
      <c r="LD21" s="1568"/>
      <c r="LE21" s="1568"/>
      <c r="LF21" s="1600"/>
      <c r="LG21" s="1585"/>
      <c r="LH21" s="1567"/>
      <c r="LI21" s="1602"/>
      <c r="LJ21" s="1603"/>
      <c r="LK21" s="1603"/>
      <c r="LL21" s="1603"/>
      <c r="LM21" s="1538"/>
      <c r="LN21" s="1565"/>
      <c r="LO21" s="1600"/>
      <c r="LP21" s="1568"/>
      <c r="LQ21" s="1568"/>
      <c r="LR21" s="1600"/>
      <c r="LS21" s="1585"/>
      <c r="LT21" s="1567"/>
      <c r="LU21" s="1602"/>
      <c r="LV21" s="1603"/>
      <c r="LW21" s="1603"/>
      <c r="LX21" s="1603"/>
      <c r="LY21" s="1538"/>
      <c r="LZ21" s="1565"/>
      <c r="MA21" s="1600"/>
      <c r="MB21" s="1568"/>
      <c r="MC21" s="1568"/>
      <c r="MD21" s="1600"/>
      <c r="ME21" s="1585"/>
      <c r="MF21" s="1567"/>
      <c r="MG21" s="1602"/>
      <c r="MH21" s="1603"/>
      <c r="MI21" s="1603"/>
      <c r="MJ21" s="1603"/>
      <c r="MK21" s="1538"/>
      <c r="ML21" s="1565"/>
      <c r="MM21" s="1600"/>
      <c r="MN21" s="1568"/>
      <c r="MO21" s="1568"/>
      <c r="MP21" s="1600"/>
      <c r="MQ21" s="1585"/>
      <c r="MR21" s="1567"/>
      <c r="MS21" s="1602"/>
      <c r="MT21" s="1603"/>
      <c r="MU21" s="1603"/>
      <c r="MV21" s="1603"/>
      <c r="MW21" s="1538"/>
      <c r="MX21" s="1565"/>
      <c r="MY21" s="1600"/>
      <c r="MZ21" s="1568"/>
      <c r="NA21" s="1568"/>
      <c r="NB21" s="1600"/>
      <c r="NC21" s="1585"/>
      <c r="ND21" s="1567"/>
      <c r="NE21" s="1602"/>
      <c r="NF21" s="1603"/>
      <c r="NG21" s="1603"/>
      <c r="NH21" s="1603"/>
      <c r="NI21" s="1538"/>
      <c r="NJ21" s="1565"/>
      <c r="NK21" s="1600"/>
      <c r="NL21" s="1568"/>
      <c r="NM21" s="1568"/>
      <c r="NN21" s="1600"/>
      <c r="NO21" s="1585"/>
      <c r="NP21" s="1567"/>
      <c r="NQ21" s="1602"/>
      <c r="NR21" s="1603"/>
      <c r="NS21" s="1603"/>
      <c r="NT21" s="1603"/>
      <c r="NU21" s="1538"/>
      <c r="NV21" s="1565"/>
      <c r="NW21" s="1600"/>
      <c r="NX21" s="1568"/>
      <c r="NY21" s="1568"/>
      <c r="NZ21" s="1600"/>
      <c r="OA21" s="1585"/>
      <c r="OB21" s="1567"/>
      <c r="OC21" s="1602"/>
      <c r="OD21" s="1603"/>
      <c r="OE21" s="1603"/>
      <c r="OF21" s="1603"/>
      <c r="OG21" s="1538"/>
      <c r="OH21" s="1565"/>
      <c r="OI21" s="1600"/>
      <c r="OJ21" s="1568"/>
      <c r="OK21" s="1568"/>
      <c r="OL21" s="1600"/>
      <c r="OM21" s="1585"/>
      <c r="ON21" s="1567"/>
      <c r="OO21" s="1602"/>
      <c r="OP21" s="1603"/>
      <c r="OQ21" s="1603"/>
      <c r="OR21" s="1603"/>
      <c r="OS21" s="1538"/>
      <c r="OT21" s="1565"/>
      <c r="OU21" s="1600"/>
      <c r="OV21" s="1568"/>
      <c r="OW21" s="1568"/>
      <c r="OX21" s="1600"/>
      <c r="OY21" s="1585"/>
      <c r="OZ21" s="1567"/>
      <c r="PA21" s="1602"/>
      <c r="PB21" s="1603"/>
      <c r="PC21" s="1603"/>
      <c r="PD21" s="1603"/>
      <c r="PE21" s="1538"/>
      <c r="PF21" s="1565"/>
      <c r="PG21" s="1600"/>
      <c r="PH21" s="1568"/>
      <c r="PI21" s="1568"/>
      <c r="PJ21" s="1600"/>
      <c r="PK21" s="1585"/>
      <c r="PL21" s="1567"/>
      <c r="PM21" s="1602"/>
      <c r="PN21" s="1603"/>
      <c r="PO21" s="1603"/>
      <c r="PP21" s="1603"/>
      <c r="PQ21" s="1538"/>
      <c r="PR21" s="1565"/>
      <c r="PS21" s="1600"/>
      <c r="PT21" s="1568"/>
      <c r="PU21" s="1568"/>
      <c r="PV21" s="1600"/>
      <c r="PW21" s="1585"/>
      <c r="PX21" s="1567"/>
      <c r="PY21" s="1602"/>
      <c r="PZ21" s="1603"/>
      <c r="QA21" s="1603"/>
      <c r="QB21" s="1603"/>
      <c r="QC21" s="1538"/>
      <c r="QD21" s="1565"/>
      <c r="QE21" s="1600"/>
      <c r="QF21" s="1568"/>
      <c r="QG21" s="1568"/>
      <c r="QH21" s="1600"/>
      <c r="QI21" s="1585"/>
      <c r="QJ21" s="1567"/>
      <c r="QK21" s="1602"/>
      <c r="QL21" s="1603"/>
      <c r="QM21" s="1603"/>
      <c r="QN21" s="1603"/>
      <c r="QO21" s="1538"/>
      <c r="QP21" s="1565"/>
      <c r="QQ21" s="1600"/>
      <c r="QR21" s="1568"/>
      <c r="QS21" s="1568"/>
      <c r="QT21" s="1600"/>
      <c r="QU21" s="1585"/>
      <c r="QV21" s="1567"/>
      <c r="QW21" s="1602"/>
      <c r="QX21" s="1603"/>
      <c r="QY21" s="1603"/>
      <c r="QZ21" s="1603"/>
      <c r="RA21" s="1538"/>
      <c r="RB21" s="1565"/>
      <c r="RC21" s="1600"/>
      <c r="RD21" s="1568"/>
      <c r="RE21" s="1568"/>
      <c r="RF21" s="1600"/>
      <c r="RG21" s="1585"/>
      <c r="RH21" s="1567"/>
      <c r="RI21" s="1602"/>
      <c r="RJ21" s="1603"/>
      <c r="RK21" s="1603"/>
      <c r="RL21" s="1603"/>
      <c r="RM21" s="1538"/>
      <c r="RN21" s="1565"/>
      <c r="RO21" s="1600"/>
      <c r="RP21" s="1568"/>
      <c r="RQ21" s="1568"/>
      <c r="RR21" s="1600"/>
      <c r="RS21" s="1585"/>
      <c r="RT21" s="1567"/>
      <c r="RU21" s="1602"/>
      <c r="RV21" s="1603"/>
      <c r="RW21" s="1603"/>
      <c r="RX21" s="1603"/>
      <c r="RY21" s="1538"/>
      <c r="RZ21" s="1565"/>
      <c r="SA21" s="1600"/>
      <c r="SB21" s="1568"/>
      <c r="SC21" s="1568"/>
      <c r="SD21" s="1600"/>
      <c r="SE21" s="1585"/>
      <c r="SF21" s="1567"/>
      <c r="SG21" s="1602"/>
      <c r="SH21" s="1603"/>
      <c r="SI21" s="1603"/>
      <c r="SJ21" s="1603"/>
      <c r="SK21" s="1538"/>
      <c r="SL21" s="1565"/>
      <c r="SM21" s="1600"/>
      <c r="SN21" s="1568"/>
      <c r="SO21" s="1568"/>
      <c r="SP21" s="1600"/>
      <c r="SQ21" s="1585"/>
      <c r="SR21" s="1567"/>
      <c r="SS21" s="1602"/>
      <c r="ST21" s="1603"/>
      <c r="SU21" s="1603"/>
      <c r="SV21" s="1603"/>
      <c r="SW21" s="1538"/>
      <c r="SX21" s="1565"/>
      <c r="SY21" s="1600"/>
      <c r="SZ21" s="1568"/>
      <c r="TA21" s="1568"/>
      <c r="TB21" s="1600"/>
      <c r="TC21" s="1585"/>
      <c r="TD21" s="1567"/>
      <c r="TE21" s="1602"/>
      <c r="TF21" s="1603"/>
      <c r="TG21" s="1603"/>
      <c r="TH21" s="1603"/>
      <c r="TI21" s="1538"/>
      <c r="TJ21" s="1565"/>
      <c r="TK21" s="1600"/>
      <c r="TL21" s="1568"/>
      <c r="TM21" s="1568"/>
      <c r="TN21" s="1600"/>
      <c r="TO21" s="1585"/>
      <c r="TP21" s="1567"/>
      <c r="TQ21" s="1602"/>
      <c r="TR21" s="1603"/>
      <c r="TS21" s="1603"/>
      <c r="TT21" s="1603"/>
      <c r="TU21" s="1538"/>
      <c r="TV21" s="1565"/>
      <c r="TW21" s="1600"/>
      <c r="TX21" s="1568"/>
      <c r="TY21" s="1568"/>
      <c r="TZ21" s="1600"/>
      <c r="UA21" s="1585"/>
      <c r="UB21" s="1567"/>
      <c r="UC21" s="1602"/>
      <c r="UD21" s="1603"/>
      <c r="UE21" s="1603"/>
      <c r="UF21" s="1603"/>
      <c r="UG21" s="1538"/>
      <c r="UH21" s="1565"/>
      <c r="UI21" s="1600"/>
      <c r="UJ21" s="1568"/>
      <c r="UK21" s="1568"/>
      <c r="UL21" s="1600"/>
      <c r="UM21" s="1585"/>
      <c r="UN21" s="1567"/>
      <c r="UO21" s="1602"/>
      <c r="UP21" s="1603"/>
      <c r="UQ21" s="1603"/>
      <c r="UR21" s="1603"/>
      <c r="US21" s="1538"/>
      <c r="UT21" s="1565"/>
      <c r="UU21" s="1600"/>
      <c r="UV21" s="1568"/>
      <c r="UW21" s="1568"/>
      <c r="UX21" s="1600"/>
      <c r="UY21" s="1585"/>
      <c r="UZ21" s="1567"/>
      <c r="VA21" s="1602"/>
      <c r="VB21" s="1603"/>
      <c r="VC21" s="1603"/>
      <c r="VD21" s="1603"/>
      <c r="VE21" s="1538"/>
      <c r="VF21" s="1565"/>
      <c r="VG21" s="1600"/>
      <c r="VH21" s="1568"/>
      <c r="VI21" s="1568"/>
      <c r="VJ21" s="1600"/>
      <c r="VK21" s="1585"/>
      <c r="VL21" s="1567"/>
      <c r="VM21" s="1602"/>
      <c r="VN21" s="1603"/>
      <c r="VO21" s="1603"/>
      <c r="VP21" s="1603"/>
      <c r="VQ21" s="1538"/>
      <c r="VR21" s="1565"/>
      <c r="VS21" s="1600"/>
      <c r="VT21" s="1568"/>
      <c r="VU21" s="1568"/>
      <c r="VV21" s="1600"/>
      <c r="VW21" s="1585"/>
      <c r="VX21" s="1567"/>
      <c r="VY21" s="1602"/>
      <c r="VZ21" s="1603"/>
      <c r="WA21" s="1603"/>
      <c r="WB21" s="1603"/>
      <c r="WC21" s="1538"/>
      <c r="WD21" s="1565"/>
      <c r="WE21" s="1600"/>
      <c r="WF21" s="1568"/>
      <c r="WG21" s="1568"/>
      <c r="WH21" s="1600"/>
      <c r="WI21" s="1585"/>
      <c r="WJ21" s="1567"/>
      <c r="WK21" s="1602"/>
      <c r="WL21" s="1603"/>
      <c r="WM21" s="1603"/>
      <c r="WN21" s="1603"/>
      <c r="WO21" s="1538"/>
      <c r="WP21" s="1565"/>
      <c r="WQ21" s="1600"/>
      <c r="WR21" s="1568"/>
      <c r="WS21" s="1568"/>
      <c r="WT21" s="1600"/>
      <c r="WU21" s="1585"/>
      <c r="WV21" s="1567"/>
      <c r="WW21" s="1602"/>
      <c r="WX21" s="1603"/>
      <c r="WY21" s="1603"/>
      <c r="WZ21" s="1603"/>
      <c r="XA21" s="1538"/>
      <c r="XB21" s="1565"/>
      <c r="XC21" s="1600"/>
      <c r="XD21" s="1568"/>
      <c r="XE21" s="1568"/>
      <c r="XF21" s="1600"/>
      <c r="XG21" s="1585"/>
      <c r="XH21" s="1567"/>
      <c r="XI21" s="1602"/>
      <c r="XJ21" s="1603"/>
      <c r="XK21" s="1603"/>
      <c r="XL21" s="1603"/>
      <c r="XM21" s="1538"/>
      <c r="XN21" s="1565"/>
      <c r="XO21" s="1600"/>
      <c r="XP21" s="1568"/>
      <c r="XQ21" s="1568"/>
      <c r="XR21" s="1600"/>
      <c r="XS21" s="1585"/>
      <c r="XT21" s="1567"/>
      <c r="XU21" s="1602"/>
      <c r="XV21" s="1603"/>
      <c r="XW21" s="1603"/>
      <c r="XX21" s="1603"/>
      <c r="XY21" s="1538"/>
      <c r="XZ21" s="1565"/>
      <c r="YA21" s="1600"/>
      <c r="YB21" s="1568"/>
      <c r="YC21" s="1568"/>
      <c r="YD21" s="1600"/>
      <c r="YE21" s="1585"/>
      <c r="YF21" s="1567"/>
      <c r="YG21" s="1602"/>
      <c r="YH21" s="1603"/>
      <c r="YI21" s="1603"/>
      <c r="YJ21" s="1603"/>
      <c r="YK21" s="1538"/>
      <c r="YL21" s="1565"/>
      <c r="YM21" s="1600"/>
      <c r="YN21" s="1568"/>
      <c r="YO21" s="1568"/>
      <c r="YP21" s="1600"/>
      <c r="YQ21" s="1585"/>
      <c r="YR21" s="1567"/>
      <c r="YS21" s="1602"/>
      <c r="YT21" s="1603"/>
      <c r="YU21" s="1603"/>
      <c r="YV21" s="1603"/>
      <c r="YW21" s="1538"/>
      <c r="YX21" s="1565"/>
      <c r="YY21" s="1600"/>
      <c r="YZ21" s="1568"/>
      <c r="ZA21" s="1568"/>
      <c r="ZB21" s="1600"/>
      <c r="ZC21" s="1585"/>
      <c r="ZD21" s="1567"/>
      <c r="ZE21" s="1602"/>
      <c r="ZF21" s="1603"/>
      <c r="ZG21" s="1603"/>
      <c r="ZH21" s="1603"/>
      <c r="ZI21" s="1538"/>
      <c r="ZJ21" s="1565"/>
      <c r="ZK21" s="1600"/>
      <c r="ZL21" s="1568"/>
      <c r="ZM21" s="1568"/>
      <c r="ZN21" s="1600"/>
      <c r="ZO21" s="1585"/>
      <c r="ZP21" s="1567"/>
      <c r="ZQ21" s="1602"/>
      <c r="ZR21" s="1603"/>
      <c r="ZS21" s="1603"/>
      <c r="ZT21" s="1603"/>
      <c r="ZU21" s="1538"/>
      <c r="ZV21" s="1565"/>
      <c r="ZW21" s="1600"/>
      <c r="ZX21" s="1568"/>
      <c r="ZY21" s="1568"/>
      <c r="ZZ21" s="1600"/>
      <c r="AAA21" s="1585"/>
      <c r="AAB21" s="1567"/>
      <c r="AAC21" s="1602"/>
      <c r="AAD21" s="1603"/>
      <c r="AAE21" s="1603"/>
      <c r="AAF21" s="1603"/>
      <c r="AAG21" s="1538"/>
      <c r="AAH21" s="1565"/>
      <c r="AAI21" s="1600"/>
      <c r="AAJ21" s="1568"/>
      <c r="AAK21" s="1568"/>
      <c r="AAL21" s="1600"/>
      <c r="AAM21" s="1585"/>
      <c r="AAN21" s="1567"/>
      <c r="AAO21" s="1602"/>
      <c r="AAP21" s="1603"/>
      <c r="AAQ21" s="1603"/>
      <c r="AAR21" s="1603"/>
      <c r="AAS21" s="1538"/>
      <c r="AAT21" s="1565"/>
      <c r="AAU21" s="1600"/>
      <c r="AAV21" s="1568"/>
      <c r="AAW21" s="1568"/>
      <c r="AAX21" s="1600"/>
      <c r="AAY21" s="1585"/>
      <c r="AAZ21" s="1567"/>
      <c r="ABA21" s="1602"/>
      <c r="ABB21" s="1603"/>
      <c r="ABC21" s="1603"/>
      <c r="ABD21" s="1603"/>
      <c r="ABE21" s="1538"/>
      <c r="ABF21" s="1565"/>
      <c r="ABG21" s="1600"/>
      <c r="ABH21" s="1568"/>
      <c r="ABI21" s="1568"/>
      <c r="ABJ21" s="1600"/>
      <c r="ABK21" s="1585"/>
      <c r="ABL21" s="1567"/>
      <c r="ABM21" s="1602"/>
      <c r="ABN21" s="1603"/>
      <c r="ABO21" s="1603"/>
      <c r="ABP21" s="1603"/>
      <c r="ABQ21" s="1538"/>
      <c r="ABR21" s="1565"/>
      <c r="ABS21" s="1600"/>
      <c r="ABT21" s="1568"/>
      <c r="ABU21" s="1568"/>
      <c r="ABV21" s="1600"/>
      <c r="ABW21" s="1585"/>
      <c r="ABX21" s="1567"/>
      <c r="ABY21" s="1602"/>
      <c r="ABZ21" s="1603"/>
      <c r="ACA21" s="1603"/>
      <c r="ACB21" s="1603"/>
      <c r="ACC21" s="1538"/>
      <c r="ACD21" s="1565"/>
      <c r="ACE21" s="1600"/>
      <c r="ACF21" s="1568"/>
      <c r="ACG21" s="1568"/>
      <c r="ACH21" s="1600"/>
      <c r="ACI21" s="1585"/>
      <c r="ACJ21" s="1567"/>
      <c r="ACK21" s="1602"/>
      <c r="ACL21" s="1603"/>
      <c r="ACM21" s="1603"/>
      <c r="ACN21" s="1603"/>
      <c r="ACO21" s="1538"/>
      <c r="ACP21" s="1565"/>
      <c r="ACQ21" s="1600"/>
      <c r="ACR21" s="1568"/>
      <c r="ACS21" s="1568"/>
      <c r="ACT21" s="1600"/>
      <c r="ACU21" s="1585"/>
      <c r="ACV21" s="1567"/>
      <c r="ACW21" s="1602"/>
      <c r="ACX21" s="1603"/>
      <c r="ACY21" s="1603"/>
      <c r="ACZ21" s="1603"/>
      <c r="ADA21" s="1538"/>
      <c r="ADB21" s="1565"/>
      <c r="ADC21" s="1600"/>
      <c r="ADD21" s="1568"/>
      <c r="ADE21" s="1568"/>
      <c r="ADF21" s="1600"/>
      <c r="ADG21" s="1585"/>
      <c r="ADH21" s="1567"/>
      <c r="ADI21" s="1602"/>
      <c r="ADJ21" s="1603"/>
      <c r="ADK21" s="1603"/>
      <c r="ADL21" s="1603"/>
      <c r="ADM21" s="1538"/>
      <c r="ADN21" s="1565"/>
      <c r="ADO21" s="1600"/>
      <c r="ADP21" s="1568"/>
      <c r="ADQ21" s="1568"/>
      <c r="ADR21" s="1600"/>
      <c r="ADS21" s="1585"/>
      <c r="ADT21" s="1567"/>
      <c r="ADU21" s="1602"/>
      <c r="ADV21" s="1603"/>
      <c r="ADW21" s="1603"/>
      <c r="ADX21" s="1603"/>
      <c r="ADY21" s="1538"/>
      <c r="ADZ21" s="1565"/>
      <c r="AEA21" s="1600"/>
      <c r="AEB21" s="1568"/>
      <c r="AEC21" s="1568"/>
      <c r="AED21" s="1600"/>
      <c r="AEE21" s="1585"/>
      <c r="AEF21" s="1567"/>
      <c r="AEG21" s="1602"/>
      <c r="AEH21" s="1603"/>
      <c r="AEI21" s="1603"/>
      <c r="AEJ21" s="1603"/>
      <c r="AEK21" s="1538"/>
      <c r="AEL21" s="1565"/>
      <c r="AEM21" s="1600"/>
      <c r="AEN21" s="1568"/>
      <c r="AEO21" s="1568"/>
      <c r="AEP21" s="1600"/>
      <c r="AEQ21" s="1585"/>
      <c r="AER21" s="1567"/>
      <c r="AES21" s="1602"/>
      <c r="AET21" s="1603"/>
      <c r="AEU21" s="1603"/>
      <c r="AEV21" s="1603"/>
      <c r="AEW21" s="1538"/>
      <c r="AEX21" s="1565"/>
      <c r="AEY21" s="1600"/>
      <c r="AEZ21" s="1568"/>
      <c r="AFA21" s="1568"/>
      <c r="AFB21" s="1600"/>
      <c r="AFC21" s="1585"/>
      <c r="AFD21" s="1567"/>
      <c r="AFE21" s="1602"/>
      <c r="AFF21" s="1603"/>
      <c r="AFG21" s="1603"/>
      <c r="AFH21" s="1603"/>
      <c r="AFI21" s="1538"/>
      <c r="AFJ21" s="1565"/>
      <c r="AFK21" s="1600"/>
      <c r="AFL21" s="1568"/>
      <c r="AFM21" s="1568"/>
      <c r="AFN21" s="1600"/>
      <c r="AFO21" s="1585"/>
      <c r="AFP21" s="1567"/>
      <c r="AFQ21" s="1602"/>
      <c r="AFR21" s="1603"/>
      <c r="AFS21" s="1603"/>
      <c r="AFT21" s="1603"/>
      <c r="AFU21" s="1538"/>
      <c r="AFV21" s="1565"/>
      <c r="AFW21" s="1600"/>
      <c r="AFX21" s="1568"/>
      <c r="AFY21" s="1568"/>
      <c r="AFZ21" s="1600"/>
      <c r="AGA21" s="1585"/>
      <c r="AGB21" s="1567"/>
      <c r="AGC21" s="1602"/>
      <c r="AGD21" s="1603"/>
      <c r="AGE21" s="1603"/>
      <c r="AGF21" s="1603"/>
      <c r="AGG21" s="1538"/>
      <c r="AGH21" s="1565"/>
      <c r="AGI21" s="1600"/>
      <c r="AGJ21" s="1568"/>
      <c r="AGK21" s="1568"/>
      <c r="AGL21" s="1600"/>
      <c r="AGM21" s="1585"/>
      <c r="AGN21" s="1567"/>
      <c r="AGO21" s="1602"/>
      <c r="AGP21" s="1603"/>
      <c r="AGQ21" s="1603"/>
      <c r="AGR21" s="1603"/>
      <c r="AGS21" s="1538"/>
      <c r="AGT21" s="1565"/>
      <c r="AGU21" s="1600"/>
      <c r="AGV21" s="1568"/>
      <c r="AGW21" s="1568"/>
      <c r="AGX21" s="1600"/>
      <c r="AGY21" s="1585"/>
      <c r="AGZ21" s="1567"/>
      <c r="AHA21" s="1602"/>
      <c r="AHB21" s="1603"/>
      <c r="AHC21" s="1603"/>
      <c r="AHD21" s="1603"/>
      <c r="AHE21" s="1538"/>
      <c r="AHF21" s="1565"/>
      <c r="AHG21" s="1600"/>
      <c r="AHH21" s="1568"/>
      <c r="AHI21" s="1568"/>
      <c r="AHJ21" s="1600"/>
      <c r="AHK21" s="1585"/>
      <c r="AHL21" s="1567"/>
      <c r="AHM21" s="1602"/>
      <c r="AHN21" s="1603"/>
      <c r="AHO21" s="1603"/>
      <c r="AHP21" s="1603"/>
      <c r="AHQ21" s="1538"/>
      <c r="AHR21" s="1565"/>
      <c r="AHS21" s="1600"/>
      <c r="AHT21" s="1568"/>
      <c r="AHU21" s="1568"/>
      <c r="AHV21" s="1600"/>
      <c r="AHW21" s="1585"/>
      <c r="AHX21" s="1567"/>
      <c r="AHY21" s="1602"/>
      <c r="AHZ21" s="1603"/>
      <c r="AIA21" s="1603"/>
      <c r="AIB21" s="1603"/>
      <c r="AIC21" s="1538"/>
      <c r="AID21" s="1565"/>
      <c r="AIE21" s="1600"/>
      <c r="AIF21" s="1568"/>
      <c r="AIG21" s="1568"/>
      <c r="AIH21" s="1600"/>
      <c r="AII21" s="1585"/>
      <c r="AIJ21" s="1567"/>
      <c r="AIK21" s="1602"/>
      <c r="AIL21" s="1603"/>
      <c r="AIM21" s="1603"/>
      <c r="AIN21" s="1603"/>
      <c r="AIO21" s="1538"/>
      <c r="AIP21" s="1565"/>
      <c r="AIQ21" s="1600"/>
      <c r="AIR21" s="1568"/>
      <c r="AIS21" s="1568"/>
      <c r="AIT21" s="1600"/>
      <c r="AIU21" s="1585"/>
      <c r="AIV21" s="1567"/>
      <c r="AIW21" s="1602"/>
      <c r="AIX21" s="1603"/>
      <c r="AIY21" s="1603"/>
      <c r="AIZ21" s="1603"/>
      <c r="AJA21" s="1538"/>
      <c r="AJB21" s="1565"/>
      <c r="AJC21" s="1600"/>
      <c r="AJD21" s="1568"/>
      <c r="AJE21" s="1568"/>
      <c r="AJF21" s="1600"/>
      <c r="AJG21" s="1585"/>
      <c r="AJH21" s="1567"/>
      <c r="AJI21" s="1602"/>
      <c r="AJJ21" s="1603"/>
      <c r="AJK21" s="1603"/>
      <c r="AJL21" s="1603"/>
      <c r="AJM21" s="1538"/>
      <c r="AJN21" s="1565"/>
      <c r="AJO21" s="1600"/>
      <c r="AJP21" s="1568"/>
      <c r="AJQ21" s="1568"/>
      <c r="AJR21" s="1600"/>
      <c r="AJS21" s="1585"/>
      <c r="AJT21" s="1567"/>
      <c r="AJU21" s="1602"/>
      <c r="AJV21" s="1603"/>
      <c r="AJW21" s="1603"/>
      <c r="AJX21" s="1603"/>
      <c r="AJY21" s="1538"/>
      <c r="AJZ21" s="1565"/>
      <c r="AKA21" s="1600"/>
      <c r="AKB21" s="1568"/>
      <c r="AKC21" s="1568"/>
      <c r="AKD21" s="1600"/>
      <c r="AKE21" s="1585"/>
      <c r="AKF21" s="1567"/>
      <c r="AKG21" s="1602"/>
      <c r="AKH21" s="1603"/>
      <c r="AKI21" s="1603"/>
      <c r="AKJ21" s="1603"/>
      <c r="AKK21" s="1538"/>
      <c r="AKL21" s="1565"/>
      <c r="AKM21" s="1600"/>
      <c r="AKN21" s="1568"/>
      <c r="AKO21" s="1568"/>
      <c r="AKP21" s="1600"/>
      <c r="AKQ21" s="1585"/>
      <c r="AKR21" s="1567"/>
      <c r="AKS21" s="1602"/>
      <c r="AKT21" s="1603"/>
      <c r="AKU21" s="1603"/>
      <c r="AKV21" s="1603"/>
      <c r="AKW21" s="1538"/>
      <c r="AKX21" s="1565"/>
      <c r="AKY21" s="1600"/>
      <c r="AKZ21" s="1568"/>
      <c r="ALA21" s="1568"/>
      <c r="ALB21" s="1600"/>
      <c r="ALC21" s="1585"/>
      <c r="ALD21" s="1567"/>
      <c r="ALE21" s="1602"/>
      <c r="ALF21" s="1603"/>
      <c r="ALG21" s="1603"/>
      <c r="ALH21" s="1603"/>
      <c r="ALI21" s="1538"/>
      <c r="ALJ21" s="1565"/>
      <c r="ALK21" s="1600"/>
      <c r="ALL21" s="1568"/>
      <c r="ALM21" s="1568"/>
      <c r="ALN21" s="1600"/>
      <c r="ALO21" s="1585"/>
      <c r="ALP21" s="1567"/>
      <c r="ALQ21" s="1602"/>
      <c r="ALR21" s="1603"/>
      <c r="ALS21" s="1603"/>
      <c r="ALT21" s="1603"/>
      <c r="ALU21" s="1538"/>
      <c r="ALV21" s="1565"/>
      <c r="ALW21" s="1600"/>
      <c r="ALX21" s="1568"/>
      <c r="ALY21" s="1568"/>
      <c r="ALZ21" s="1600"/>
      <c r="AMA21" s="1585"/>
      <c r="AMB21" s="1567"/>
      <c r="AMC21" s="1602"/>
      <c r="AMD21" s="1603"/>
      <c r="AME21" s="1603"/>
      <c r="AMF21" s="1603"/>
      <c r="AMG21" s="1538"/>
      <c r="AMH21" s="1565"/>
      <c r="AMI21" s="1600"/>
      <c r="AMJ21" s="1568"/>
    </row>
    <row r="22" spans="1:1024" ht="16.899999999999999" customHeight="1">
      <c r="A22" s="1500"/>
      <c r="B22" s="1547"/>
      <c r="C22" s="1548"/>
      <c r="D22" s="1549"/>
      <c r="E22" s="1549" t="s">
        <v>5619</v>
      </c>
      <c r="F22" s="1548"/>
      <c r="G22" s="1550"/>
      <c r="H22" s="1567"/>
      <c r="I22" s="1551"/>
      <c r="J22" s="1552"/>
      <c r="K22" s="1552"/>
      <c r="L22" s="1552"/>
      <c r="M22" s="1538"/>
      <c r="N22" s="1565"/>
      <c r="O22" s="1600"/>
      <c r="P22" s="1568"/>
      <c r="Q22" s="1568"/>
      <c r="R22" s="1600"/>
      <c r="S22" s="1585"/>
      <c r="T22" s="1567"/>
      <c r="U22" s="1602"/>
      <c r="V22" s="1603"/>
      <c r="W22" s="1603"/>
      <c r="X22" s="1603"/>
      <c r="Z22" s="1565"/>
      <c r="AA22" s="1600"/>
      <c r="AB22" s="1568"/>
      <c r="AC22" s="1568"/>
      <c r="AD22" s="1600"/>
      <c r="AE22" s="1585"/>
      <c r="AF22" s="1567"/>
      <c r="AG22" s="1602"/>
      <c r="AH22" s="1603"/>
      <c r="AI22" s="1603"/>
      <c r="AJ22" s="1603"/>
      <c r="AL22" s="1565"/>
      <c r="AM22" s="1600"/>
      <c r="AN22" s="1568"/>
      <c r="AO22" s="1568"/>
      <c r="AP22" s="1600"/>
      <c r="AQ22" s="1585"/>
      <c r="AR22" s="1567"/>
      <c r="AS22" s="1602"/>
      <c r="AT22" s="1603"/>
      <c r="AU22" s="1603"/>
      <c r="AV22" s="1603"/>
      <c r="AX22" s="1565"/>
      <c r="AY22" s="1600"/>
      <c r="AZ22" s="1568"/>
      <c r="BA22" s="1568"/>
      <c r="BB22" s="1600"/>
      <c r="BC22" s="1585"/>
      <c r="BD22" s="1567"/>
      <c r="BE22" s="1602"/>
      <c r="BF22" s="1603"/>
      <c r="BG22" s="1603"/>
      <c r="BH22" s="1603"/>
      <c r="BJ22" s="1565"/>
      <c r="BK22" s="1600"/>
      <c r="BL22" s="1568"/>
      <c r="BM22" s="1568"/>
      <c r="BN22" s="1600"/>
      <c r="BO22" s="1585"/>
      <c r="BP22" s="1567"/>
      <c r="BQ22" s="1602"/>
      <c r="BR22" s="1603"/>
      <c r="BS22" s="1603"/>
      <c r="BT22" s="1603"/>
      <c r="BU22" s="1538"/>
      <c r="BV22" s="1565"/>
      <c r="BW22" s="1600"/>
      <c r="BX22" s="1568"/>
      <c r="BY22" s="1568"/>
      <c r="BZ22" s="1600"/>
      <c r="CA22" s="1585"/>
      <c r="CB22" s="1567"/>
      <c r="CC22" s="1602"/>
      <c r="CD22" s="1603"/>
      <c r="CE22" s="1603"/>
      <c r="CF22" s="1603"/>
      <c r="CG22" s="1538"/>
      <c r="CH22" s="1565"/>
      <c r="CI22" s="1600"/>
      <c r="CJ22" s="1568"/>
      <c r="CK22" s="1568"/>
      <c r="CL22" s="1600"/>
      <c r="CM22" s="1585"/>
      <c r="CN22" s="1567"/>
      <c r="CO22" s="1602"/>
      <c r="CP22" s="1603"/>
      <c r="CQ22" s="1603"/>
      <c r="CR22" s="1603"/>
      <c r="CS22" s="1538"/>
      <c r="CT22" s="1565"/>
      <c r="CU22" s="1600"/>
      <c r="CV22" s="1568"/>
      <c r="CW22" s="1568"/>
      <c r="CX22" s="1600"/>
      <c r="CY22" s="1585"/>
      <c r="CZ22" s="1567"/>
      <c r="DA22" s="1602"/>
      <c r="DB22" s="1603"/>
      <c r="DC22" s="1603"/>
      <c r="DD22" s="1603"/>
      <c r="DE22" s="1538"/>
      <c r="DF22" s="1565"/>
      <c r="DG22" s="1600"/>
      <c r="DH22" s="1568"/>
      <c r="DI22" s="1568"/>
      <c r="DJ22" s="1600"/>
      <c r="DK22" s="1585"/>
      <c r="DL22" s="1567"/>
      <c r="DM22" s="1602"/>
      <c r="DN22" s="1603"/>
      <c r="DO22" s="1603"/>
      <c r="DP22" s="1603"/>
      <c r="DQ22" s="1538"/>
      <c r="DR22" s="1565"/>
      <c r="DS22" s="1600"/>
      <c r="DT22" s="1568"/>
      <c r="DU22" s="1568"/>
      <c r="DV22" s="1600"/>
      <c r="DW22" s="1585"/>
      <c r="DX22" s="1567"/>
      <c r="DY22" s="1602"/>
      <c r="DZ22" s="1603"/>
      <c r="EA22" s="1603"/>
      <c r="EB22" s="1603"/>
      <c r="EC22" s="1538"/>
      <c r="ED22" s="1565"/>
      <c r="EE22" s="1600"/>
      <c r="EF22" s="1568"/>
      <c r="EG22" s="1568"/>
      <c r="EH22" s="1600"/>
      <c r="EI22" s="1585"/>
      <c r="EJ22" s="1567"/>
      <c r="EK22" s="1602"/>
      <c r="EL22" s="1603"/>
      <c r="EM22" s="1603"/>
      <c r="EN22" s="1603"/>
      <c r="EO22" s="1538"/>
      <c r="EP22" s="1565"/>
      <c r="EQ22" s="1600"/>
      <c r="ER22" s="1568"/>
      <c r="ES22" s="1568"/>
      <c r="ET22" s="1600"/>
      <c r="EU22" s="1585"/>
      <c r="EV22" s="1567"/>
      <c r="EW22" s="1602"/>
      <c r="EX22" s="1603"/>
      <c r="EY22" s="1603"/>
      <c r="EZ22" s="1603"/>
      <c r="FA22" s="1538"/>
      <c r="FB22" s="1565"/>
      <c r="FC22" s="1600"/>
      <c r="FD22" s="1568"/>
      <c r="FE22" s="1568"/>
      <c r="FF22" s="1600"/>
      <c r="FG22" s="1585"/>
      <c r="FH22" s="1567"/>
      <c r="FI22" s="1602"/>
      <c r="FJ22" s="1603"/>
      <c r="FK22" s="1603"/>
      <c r="FL22" s="1603"/>
      <c r="FM22" s="1538"/>
      <c r="FN22" s="1565"/>
      <c r="FO22" s="1600"/>
      <c r="FP22" s="1568"/>
      <c r="FQ22" s="1568"/>
      <c r="FR22" s="1600"/>
      <c r="FS22" s="1585"/>
      <c r="FT22" s="1567"/>
      <c r="FU22" s="1602"/>
      <c r="FV22" s="1603"/>
      <c r="FW22" s="1603"/>
      <c r="FX22" s="1603"/>
      <c r="FY22" s="1538"/>
      <c r="FZ22" s="1565"/>
      <c r="GA22" s="1600"/>
      <c r="GB22" s="1568"/>
      <c r="GC22" s="1568"/>
      <c r="GD22" s="1600"/>
      <c r="GE22" s="1585"/>
      <c r="GF22" s="1567"/>
      <c r="GG22" s="1602"/>
      <c r="GH22" s="1603"/>
      <c r="GI22" s="1603"/>
      <c r="GJ22" s="1603"/>
      <c r="GK22" s="1538"/>
      <c r="GL22" s="1565"/>
      <c r="GM22" s="1600"/>
      <c r="GN22" s="1568"/>
      <c r="GO22" s="1568"/>
      <c r="GP22" s="1600"/>
      <c r="GQ22" s="1585"/>
      <c r="GR22" s="1567"/>
      <c r="GS22" s="1602"/>
      <c r="GT22" s="1603"/>
      <c r="GU22" s="1603"/>
      <c r="GV22" s="1603"/>
      <c r="GW22" s="1538"/>
      <c r="GX22" s="1565"/>
      <c r="GY22" s="1600"/>
      <c r="GZ22" s="1568"/>
      <c r="HA22" s="1568"/>
      <c r="HB22" s="1600"/>
      <c r="HC22" s="1585"/>
      <c r="HD22" s="1567"/>
      <c r="HE22" s="1602"/>
      <c r="HF22" s="1603"/>
      <c r="HG22" s="1603"/>
      <c r="HH22" s="1603"/>
      <c r="HI22" s="1538"/>
      <c r="HJ22" s="1565"/>
      <c r="HK22" s="1600"/>
      <c r="HL22" s="1568"/>
      <c r="HM22" s="1568"/>
      <c r="HN22" s="1600"/>
      <c r="HO22" s="1585"/>
      <c r="HP22" s="1567"/>
      <c r="HQ22" s="1602"/>
      <c r="HR22" s="1603"/>
      <c r="HS22" s="1603"/>
      <c r="HT22" s="1603"/>
      <c r="HU22" s="1538"/>
      <c r="HV22" s="1565"/>
      <c r="HW22" s="1600"/>
      <c r="HX22" s="1568"/>
      <c r="HY22" s="1568"/>
      <c r="HZ22" s="1600"/>
      <c r="IA22" s="1585"/>
      <c r="IB22" s="1567"/>
      <c r="IC22" s="1602"/>
      <c r="ID22" s="1603"/>
      <c r="IE22" s="1603"/>
      <c r="IF22" s="1603"/>
      <c r="IG22" s="1538"/>
      <c r="IH22" s="1565"/>
      <c r="II22" s="1600"/>
      <c r="IJ22" s="1568"/>
      <c r="IK22" s="1568"/>
      <c r="IL22" s="1600"/>
      <c r="IM22" s="1585"/>
      <c r="IN22" s="1567"/>
      <c r="IO22" s="1602"/>
      <c r="IP22" s="1603"/>
      <c r="IQ22" s="1603"/>
      <c r="IR22" s="1603"/>
      <c r="IS22" s="1538"/>
      <c r="IT22" s="1565"/>
      <c r="IU22" s="1600"/>
      <c r="IV22" s="1568"/>
      <c r="IW22" s="1568"/>
      <c r="IX22" s="1600"/>
      <c r="IY22" s="1585"/>
      <c r="IZ22" s="1567"/>
      <c r="JA22" s="1602"/>
      <c r="JB22" s="1603"/>
      <c r="JC22" s="1603"/>
      <c r="JD22" s="1603"/>
      <c r="JE22" s="1538"/>
      <c r="JF22" s="1565"/>
      <c r="JG22" s="1600"/>
      <c r="JH22" s="1568"/>
      <c r="JI22" s="1568"/>
      <c r="JJ22" s="1600"/>
      <c r="JK22" s="1585"/>
      <c r="JL22" s="1567"/>
      <c r="JM22" s="1602"/>
      <c r="JN22" s="1603"/>
      <c r="JO22" s="1603"/>
      <c r="JP22" s="1603"/>
      <c r="JQ22" s="1538"/>
      <c r="JR22" s="1565"/>
      <c r="JS22" s="1600"/>
      <c r="JT22" s="1568"/>
      <c r="JU22" s="1568"/>
      <c r="JV22" s="1600"/>
      <c r="JW22" s="1585"/>
      <c r="JX22" s="1567"/>
      <c r="JY22" s="1602"/>
      <c r="JZ22" s="1603"/>
      <c r="KA22" s="1603"/>
      <c r="KB22" s="1603"/>
      <c r="KC22" s="1538"/>
      <c r="KD22" s="1565"/>
      <c r="KE22" s="1600"/>
      <c r="KF22" s="1568"/>
      <c r="KG22" s="1568"/>
      <c r="KH22" s="1600"/>
      <c r="KI22" s="1585"/>
      <c r="KJ22" s="1567"/>
      <c r="KK22" s="1602"/>
      <c r="KL22" s="1603"/>
      <c r="KM22" s="1603"/>
      <c r="KN22" s="1603"/>
      <c r="KO22" s="1538"/>
      <c r="KP22" s="1565"/>
      <c r="KQ22" s="1600"/>
      <c r="KR22" s="1568"/>
      <c r="KS22" s="1568"/>
      <c r="KT22" s="1600"/>
      <c r="KU22" s="1585"/>
      <c r="KV22" s="1567"/>
      <c r="KW22" s="1602"/>
      <c r="KX22" s="1603"/>
      <c r="KY22" s="1603"/>
      <c r="KZ22" s="1603"/>
      <c r="LA22" s="1538"/>
      <c r="LB22" s="1565"/>
      <c r="LC22" s="1600"/>
      <c r="LD22" s="1568"/>
      <c r="LE22" s="1568"/>
      <c r="LF22" s="1600"/>
      <c r="LG22" s="1585"/>
      <c r="LH22" s="1567"/>
      <c r="LI22" s="1602"/>
      <c r="LJ22" s="1603"/>
      <c r="LK22" s="1603"/>
      <c r="LL22" s="1603"/>
      <c r="LM22" s="1538"/>
      <c r="LN22" s="1565"/>
      <c r="LO22" s="1600"/>
      <c r="LP22" s="1568"/>
      <c r="LQ22" s="1568"/>
      <c r="LR22" s="1600"/>
      <c r="LS22" s="1585"/>
      <c r="LT22" s="1567"/>
      <c r="LU22" s="1602"/>
      <c r="LV22" s="1603"/>
      <c r="LW22" s="1603"/>
      <c r="LX22" s="1603"/>
      <c r="LY22" s="1538"/>
      <c r="LZ22" s="1565"/>
      <c r="MA22" s="1600"/>
      <c r="MB22" s="1568"/>
      <c r="MC22" s="1568"/>
      <c r="MD22" s="1600"/>
      <c r="ME22" s="1585"/>
      <c r="MF22" s="1567"/>
      <c r="MG22" s="1602"/>
      <c r="MH22" s="1603"/>
      <c r="MI22" s="1603"/>
      <c r="MJ22" s="1603"/>
      <c r="MK22" s="1538"/>
      <c r="ML22" s="1565"/>
      <c r="MM22" s="1600"/>
      <c r="MN22" s="1568"/>
      <c r="MO22" s="1568"/>
      <c r="MP22" s="1600"/>
      <c r="MQ22" s="1585"/>
      <c r="MR22" s="1567"/>
      <c r="MS22" s="1602"/>
      <c r="MT22" s="1603"/>
      <c r="MU22" s="1603"/>
      <c r="MV22" s="1603"/>
      <c r="MW22" s="1538"/>
      <c r="MX22" s="1565"/>
      <c r="MY22" s="1600"/>
      <c r="MZ22" s="1568"/>
      <c r="NA22" s="1568"/>
      <c r="NB22" s="1600"/>
      <c r="NC22" s="1585"/>
      <c r="ND22" s="1567"/>
      <c r="NE22" s="1602"/>
      <c r="NF22" s="1603"/>
      <c r="NG22" s="1603"/>
      <c r="NH22" s="1603"/>
      <c r="NI22" s="1538"/>
      <c r="NJ22" s="1565"/>
      <c r="NK22" s="1600"/>
      <c r="NL22" s="1568"/>
      <c r="NM22" s="1568"/>
      <c r="NN22" s="1600"/>
      <c r="NO22" s="1585"/>
      <c r="NP22" s="1567"/>
      <c r="NQ22" s="1602"/>
      <c r="NR22" s="1603"/>
      <c r="NS22" s="1603"/>
      <c r="NT22" s="1603"/>
      <c r="NU22" s="1538"/>
      <c r="NV22" s="1565"/>
      <c r="NW22" s="1600"/>
      <c r="NX22" s="1568"/>
      <c r="NY22" s="1568"/>
      <c r="NZ22" s="1600"/>
      <c r="OA22" s="1585"/>
      <c r="OB22" s="1567"/>
      <c r="OC22" s="1602"/>
      <c r="OD22" s="1603"/>
      <c r="OE22" s="1603"/>
      <c r="OF22" s="1603"/>
      <c r="OG22" s="1538"/>
      <c r="OH22" s="1565"/>
      <c r="OI22" s="1600"/>
      <c r="OJ22" s="1568"/>
      <c r="OK22" s="1568"/>
      <c r="OL22" s="1600"/>
      <c r="OM22" s="1585"/>
      <c r="ON22" s="1567"/>
      <c r="OO22" s="1602"/>
      <c r="OP22" s="1603"/>
      <c r="OQ22" s="1603"/>
      <c r="OR22" s="1603"/>
      <c r="OS22" s="1538"/>
      <c r="OT22" s="1565"/>
      <c r="OU22" s="1600"/>
      <c r="OV22" s="1568"/>
      <c r="OW22" s="1568"/>
      <c r="OX22" s="1600"/>
      <c r="OY22" s="1585"/>
      <c r="OZ22" s="1567"/>
      <c r="PA22" s="1602"/>
      <c r="PB22" s="1603"/>
      <c r="PC22" s="1603"/>
      <c r="PD22" s="1603"/>
      <c r="PE22" s="1538"/>
      <c r="PF22" s="1565"/>
      <c r="PG22" s="1600"/>
      <c r="PH22" s="1568"/>
      <c r="PI22" s="1568"/>
      <c r="PJ22" s="1600"/>
      <c r="PK22" s="1585"/>
      <c r="PL22" s="1567"/>
      <c r="PM22" s="1602"/>
      <c r="PN22" s="1603"/>
      <c r="PO22" s="1603"/>
      <c r="PP22" s="1603"/>
      <c r="PQ22" s="1538"/>
      <c r="PR22" s="1565"/>
      <c r="PS22" s="1600"/>
      <c r="PT22" s="1568"/>
      <c r="PU22" s="1568"/>
      <c r="PV22" s="1600"/>
      <c r="PW22" s="1585"/>
      <c r="PX22" s="1567"/>
      <c r="PY22" s="1602"/>
      <c r="PZ22" s="1603"/>
      <c r="QA22" s="1603"/>
      <c r="QB22" s="1603"/>
      <c r="QC22" s="1538"/>
      <c r="QD22" s="1565"/>
      <c r="QE22" s="1600"/>
      <c r="QF22" s="1568"/>
      <c r="QG22" s="1568"/>
      <c r="QH22" s="1600"/>
      <c r="QI22" s="1585"/>
      <c r="QJ22" s="1567"/>
      <c r="QK22" s="1602"/>
      <c r="QL22" s="1603"/>
      <c r="QM22" s="1603"/>
      <c r="QN22" s="1603"/>
      <c r="QO22" s="1538"/>
      <c r="QP22" s="1565"/>
      <c r="QQ22" s="1600"/>
      <c r="QR22" s="1568"/>
      <c r="QS22" s="1568"/>
      <c r="QT22" s="1600"/>
      <c r="QU22" s="1585"/>
      <c r="QV22" s="1567"/>
      <c r="QW22" s="1602"/>
      <c r="QX22" s="1603"/>
      <c r="QY22" s="1603"/>
      <c r="QZ22" s="1603"/>
      <c r="RA22" s="1538"/>
      <c r="RB22" s="1565"/>
      <c r="RC22" s="1600"/>
      <c r="RD22" s="1568"/>
      <c r="RE22" s="1568"/>
      <c r="RF22" s="1600"/>
      <c r="RG22" s="1585"/>
      <c r="RH22" s="1567"/>
      <c r="RI22" s="1602"/>
      <c r="RJ22" s="1603"/>
      <c r="RK22" s="1603"/>
      <c r="RL22" s="1603"/>
      <c r="RM22" s="1538"/>
      <c r="RN22" s="1565"/>
      <c r="RO22" s="1600"/>
      <c r="RP22" s="1568"/>
      <c r="RQ22" s="1568"/>
      <c r="RR22" s="1600"/>
      <c r="RS22" s="1585"/>
      <c r="RT22" s="1567"/>
      <c r="RU22" s="1602"/>
      <c r="RV22" s="1603"/>
      <c r="RW22" s="1603"/>
      <c r="RX22" s="1603"/>
      <c r="RY22" s="1538"/>
      <c r="RZ22" s="1565"/>
      <c r="SA22" s="1600"/>
      <c r="SB22" s="1568"/>
      <c r="SC22" s="1568"/>
      <c r="SD22" s="1600"/>
      <c r="SE22" s="1585"/>
      <c r="SF22" s="1567"/>
      <c r="SG22" s="1602"/>
      <c r="SH22" s="1603"/>
      <c r="SI22" s="1603"/>
      <c r="SJ22" s="1603"/>
      <c r="SK22" s="1538"/>
      <c r="SL22" s="1565"/>
      <c r="SM22" s="1600"/>
      <c r="SN22" s="1568"/>
      <c r="SO22" s="1568"/>
      <c r="SP22" s="1600"/>
      <c r="SQ22" s="1585"/>
      <c r="SR22" s="1567"/>
      <c r="SS22" s="1602"/>
      <c r="ST22" s="1603"/>
      <c r="SU22" s="1603"/>
      <c r="SV22" s="1603"/>
      <c r="SW22" s="1538"/>
      <c r="SX22" s="1565"/>
      <c r="SY22" s="1600"/>
      <c r="SZ22" s="1568"/>
      <c r="TA22" s="1568"/>
      <c r="TB22" s="1600"/>
      <c r="TC22" s="1585"/>
      <c r="TD22" s="1567"/>
      <c r="TE22" s="1602"/>
      <c r="TF22" s="1603"/>
      <c r="TG22" s="1603"/>
      <c r="TH22" s="1603"/>
      <c r="TI22" s="1538"/>
      <c r="TJ22" s="1565"/>
      <c r="TK22" s="1600"/>
      <c r="TL22" s="1568"/>
      <c r="TM22" s="1568"/>
      <c r="TN22" s="1600"/>
      <c r="TO22" s="1585"/>
      <c r="TP22" s="1567"/>
      <c r="TQ22" s="1602"/>
      <c r="TR22" s="1603"/>
      <c r="TS22" s="1603"/>
      <c r="TT22" s="1603"/>
      <c r="TU22" s="1538"/>
      <c r="TV22" s="1565"/>
      <c r="TW22" s="1600"/>
      <c r="TX22" s="1568"/>
      <c r="TY22" s="1568"/>
      <c r="TZ22" s="1600"/>
      <c r="UA22" s="1585"/>
      <c r="UB22" s="1567"/>
      <c r="UC22" s="1602"/>
      <c r="UD22" s="1603"/>
      <c r="UE22" s="1603"/>
      <c r="UF22" s="1603"/>
      <c r="UG22" s="1538"/>
      <c r="UH22" s="1565"/>
      <c r="UI22" s="1600"/>
      <c r="UJ22" s="1568"/>
      <c r="UK22" s="1568"/>
      <c r="UL22" s="1600"/>
      <c r="UM22" s="1585"/>
      <c r="UN22" s="1567"/>
      <c r="UO22" s="1602"/>
      <c r="UP22" s="1603"/>
      <c r="UQ22" s="1603"/>
      <c r="UR22" s="1603"/>
      <c r="US22" s="1538"/>
      <c r="UT22" s="1565"/>
      <c r="UU22" s="1600"/>
      <c r="UV22" s="1568"/>
      <c r="UW22" s="1568"/>
      <c r="UX22" s="1600"/>
      <c r="UY22" s="1585"/>
      <c r="UZ22" s="1567"/>
      <c r="VA22" s="1602"/>
      <c r="VB22" s="1603"/>
      <c r="VC22" s="1603"/>
      <c r="VD22" s="1603"/>
      <c r="VE22" s="1538"/>
      <c r="VF22" s="1565"/>
      <c r="VG22" s="1600"/>
      <c r="VH22" s="1568"/>
      <c r="VI22" s="1568"/>
      <c r="VJ22" s="1600"/>
      <c r="VK22" s="1585"/>
      <c r="VL22" s="1567"/>
      <c r="VM22" s="1602"/>
      <c r="VN22" s="1603"/>
      <c r="VO22" s="1603"/>
      <c r="VP22" s="1603"/>
      <c r="VQ22" s="1538"/>
      <c r="VR22" s="1565"/>
      <c r="VS22" s="1600"/>
      <c r="VT22" s="1568"/>
      <c r="VU22" s="1568"/>
      <c r="VV22" s="1600"/>
      <c r="VW22" s="1585"/>
      <c r="VX22" s="1567"/>
      <c r="VY22" s="1602"/>
      <c r="VZ22" s="1603"/>
      <c r="WA22" s="1603"/>
      <c r="WB22" s="1603"/>
      <c r="WC22" s="1538"/>
      <c r="WD22" s="1565"/>
      <c r="WE22" s="1600"/>
      <c r="WF22" s="1568"/>
      <c r="WG22" s="1568"/>
      <c r="WH22" s="1600"/>
      <c r="WI22" s="1585"/>
      <c r="WJ22" s="1567"/>
      <c r="WK22" s="1602"/>
      <c r="WL22" s="1603"/>
      <c r="WM22" s="1603"/>
      <c r="WN22" s="1603"/>
      <c r="WO22" s="1538"/>
      <c r="WP22" s="1565"/>
      <c r="WQ22" s="1600"/>
      <c r="WR22" s="1568"/>
      <c r="WS22" s="1568"/>
      <c r="WT22" s="1600"/>
      <c r="WU22" s="1585"/>
      <c r="WV22" s="1567"/>
      <c r="WW22" s="1602"/>
      <c r="WX22" s="1603"/>
      <c r="WY22" s="1603"/>
      <c r="WZ22" s="1603"/>
      <c r="XA22" s="1538"/>
      <c r="XB22" s="1565"/>
      <c r="XC22" s="1600"/>
      <c r="XD22" s="1568"/>
      <c r="XE22" s="1568"/>
      <c r="XF22" s="1600"/>
      <c r="XG22" s="1585"/>
      <c r="XH22" s="1567"/>
      <c r="XI22" s="1602"/>
      <c r="XJ22" s="1603"/>
      <c r="XK22" s="1603"/>
      <c r="XL22" s="1603"/>
      <c r="XM22" s="1538"/>
      <c r="XN22" s="1565"/>
      <c r="XO22" s="1600"/>
      <c r="XP22" s="1568"/>
      <c r="XQ22" s="1568"/>
      <c r="XR22" s="1600"/>
      <c r="XS22" s="1585"/>
      <c r="XT22" s="1567"/>
      <c r="XU22" s="1602"/>
      <c r="XV22" s="1603"/>
      <c r="XW22" s="1603"/>
      <c r="XX22" s="1603"/>
      <c r="XY22" s="1538"/>
      <c r="XZ22" s="1565"/>
      <c r="YA22" s="1600"/>
      <c r="YB22" s="1568"/>
      <c r="YC22" s="1568"/>
      <c r="YD22" s="1600"/>
      <c r="YE22" s="1585"/>
      <c r="YF22" s="1567"/>
      <c r="YG22" s="1602"/>
      <c r="YH22" s="1603"/>
      <c r="YI22" s="1603"/>
      <c r="YJ22" s="1603"/>
      <c r="YK22" s="1538"/>
      <c r="YL22" s="1565"/>
      <c r="YM22" s="1600"/>
      <c r="YN22" s="1568"/>
      <c r="YO22" s="1568"/>
      <c r="YP22" s="1600"/>
      <c r="YQ22" s="1585"/>
      <c r="YR22" s="1567"/>
      <c r="YS22" s="1602"/>
      <c r="YT22" s="1603"/>
      <c r="YU22" s="1603"/>
      <c r="YV22" s="1603"/>
      <c r="YW22" s="1538"/>
      <c r="YX22" s="1565"/>
      <c r="YY22" s="1600"/>
      <c r="YZ22" s="1568"/>
      <c r="ZA22" s="1568"/>
      <c r="ZB22" s="1600"/>
      <c r="ZC22" s="1585"/>
      <c r="ZD22" s="1567"/>
      <c r="ZE22" s="1602"/>
      <c r="ZF22" s="1603"/>
      <c r="ZG22" s="1603"/>
      <c r="ZH22" s="1603"/>
      <c r="ZI22" s="1538"/>
      <c r="ZJ22" s="1565"/>
      <c r="ZK22" s="1600"/>
      <c r="ZL22" s="1568"/>
      <c r="ZM22" s="1568"/>
      <c r="ZN22" s="1600"/>
      <c r="ZO22" s="1585"/>
      <c r="ZP22" s="1567"/>
      <c r="ZQ22" s="1602"/>
      <c r="ZR22" s="1603"/>
      <c r="ZS22" s="1603"/>
      <c r="ZT22" s="1603"/>
      <c r="ZU22" s="1538"/>
      <c r="ZV22" s="1565"/>
      <c r="ZW22" s="1600"/>
      <c r="ZX22" s="1568"/>
      <c r="ZY22" s="1568"/>
      <c r="ZZ22" s="1600"/>
      <c r="AAA22" s="1585"/>
      <c r="AAB22" s="1567"/>
      <c r="AAC22" s="1602"/>
      <c r="AAD22" s="1603"/>
      <c r="AAE22" s="1603"/>
      <c r="AAF22" s="1603"/>
      <c r="AAG22" s="1538"/>
      <c r="AAH22" s="1565"/>
      <c r="AAI22" s="1600"/>
      <c r="AAJ22" s="1568"/>
      <c r="AAK22" s="1568"/>
      <c r="AAL22" s="1600"/>
      <c r="AAM22" s="1585"/>
      <c r="AAN22" s="1567"/>
      <c r="AAO22" s="1602"/>
      <c r="AAP22" s="1603"/>
      <c r="AAQ22" s="1603"/>
      <c r="AAR22" s="1603"/>
      <c r="AAS22" s="1538"/>
      <c r="AAT22" s="1565"/>
      <c r="AAU22" s="1600"/>
      <c r="AAV22" s="1568"/>
      <c r="AAW22" s="1568"/>
      <c r="AAX22" s="1600"/>
      <c r="AAY22" s="1585"/>
      <c r="AAZ22" s="1567"/>
      <c r="ABA22" s="1602"/>
      <c r="ABB22" s="1603"/>
      <c r="ABC22" s="1603"/>
      <c r="ABD22" s="1603"/>
      <c r="ABE22" s="1538"/>
      <c r="ABF22" s="1565"/>
      <c r="ABG22" s="1600"/>
      <c r="ABH22" s="1568"/>
      <c r="ABI22" s="1568"/>
      <c r="ABJ22" s="1600"/>
      <c r="ABK22" s="1585"/>
      <c r="ABL22" s="1567"/>
      <c r="ABM22" s="1602"/>
      <c r="ABN22" s="1603"/>
      <c r="ABO22" s="1603"/>
      <c r="ABP22" s="1603"/>
      <c r="ABQ22" s="1538"/>
      <c r="ABR22" s="1565"/>
      <c r="ABS22" s="1600"/>
      <c r="ABT22" s="1568"/>
      <c r="ABU22" s="1568"/>
      <c r="ABV22" s="1600"/>
      <c r="ABW22" s="1585"/>
      <c r="ABX22" s="1567"/>
      <c r="ABY22" s="1602"/>
      <c r="ABZ22" s="1603"/>
      <c r="ACA22" s="1603"/>
      <c r="ACB22" s="1603"/>
      <c r="ACC22" s="1538"/>
      <c r="ACD22" s="1565"/>
      <c r="ACE22" s="1600"/>
      <c r="ACF22" s="1568"/>
      <c r="ACG22" s="1568"/>
      <c r="ACH22" s="1600"/>
      <c r="ACI22" s="1585"/>
      <c r="ACJ22" s="1567"/>
      <c r="ACK22" s="1602"/>
      <c r="ACL22" s="1603"/>
      <c r="ACM22" s="1603"/>
      <c r="ACN22" s="1603"/>
      <c r="ACO22" s="1538"/>
      <c r="ACP22" s="1565"/>
      <c r="ACQ22" s="1600"/>
      <c r="ACR22" s="1568"/>
      <c r="ACS22" s="1568"/>
      <c r="ACT22" s="1600"/>
      <c r="ACU22" s="1585"/>
      <c r="ACV22" s="1567"/>
      <c r="ACW22" s="1602"/>
      <c r="ACX22" s="1603"/>
      <c r="ACY22" s="1603"/>
      <c r="ACZ22" s="1603"/>
      <c r="ADA22" s="1538"/>
      <c r="ADB22" s="1565"/>
      <c r="ADC22" s="1600"/>
      <c r="ADD22" s="1568"/>
      <c r="ADE22" s="1568"/>
      <c r="ADF22" s="1600"/>
      <c r="ADG22" s="1585"/>
      <c r="ADH22" s="1567"/>
      <c r="ADI22" s="1602"/>
      <c r="ADJ22" s="1603"/>
      <c r="ADK22" s="1603"/>
      <c r="ADL22" s="1603"/>
      <c r="ADM22" s="1538"/>
      <c r="ADN22" s="1565"/>
      <c r="ADO22" s="1600"/>
      <c r="ADP22" s="1568"/>
      <c r="ADQ22" s="1568"/>
      <c r="ADR22" s="1600"/>
      <c r="ADS22" s="1585"/>
      <c r="ADT22" s="1567"/>
      <c r="ADU22" s="1602"/>
      <c r="ADV22" s="1603"/>
      <c r="ADW22" s="1603"/>
      <c r="ADX22" s="1603"/>
      <c r="ADY22" s="1538"/>
      <c r="ADZ22" s="1565"/>
      <c r="AEA22" s="1600"/>
      <c r="AEB22" s="1568"/>
      <c r="AEC22" s="1568"/>
      <c r="AED22" s="1600"/>
      <c r="AEE22" s="1585"/>
      <c r="AEF22" s="1567"/>
      <c r="AEG22" s="1602"/>
      <c r="AEH22" s="1603"/>
      <c r="AEI22" s="1603"/>
      <c r="AEJ22" s="1603"/>
      <c r="AEK22" s="1538"/>
      <c r="AEL22" s="1565"/>
      <c r="AEM22" s="1600"/>
      <c r="AEN22" s="1568"/>
      <c r="AEO22" s="1568"/>
      <c r="AEP22" s="1600"/>
      <c r="AEQ22" s="1585"/>
      <c r="AER22" s="1567"/>
      <c r="AES22" s="1602"/>
      <c r="AET22" s="1603"/>
      <c r="AEU22" s="1603"/>
      <c r="AEV22" s="1603"/>
      <c r="AEW22" s="1538"/>
      <c r="AEX22" s="1565"/>
      <c r="AEY22" s="1600"/>
      <c r="AEZ22" s="1568"/>
      <c r="AFA22" s="1568"/>
      <c r="AFB22" s="1600"/>
      <c r="AFC22" s="1585"/>
      <c r="AFD22" s="1567"/>
      <c r="AFE22" s="1602"/>
      <c r="AFF22" s="1603"/>
      <c r="AFG22" s="1603"/>
      <c r="AFH22" s="1603"/>
      <c r="AFI22" s="1538"/>
      <c r="AFJ22" s="1565"/>
      <c r="AFK22" s="1600"/>
      <c r="AFL22" s="1568"/>
      <c r="AFM22" s="1568"/>
      <c r="AFN22" s="1600"/>
      <c r="AFO22" s="1585"/>
      <c r="AFP22" s="1567"/>
      <c r="AFQ22" s="1602"/>
      <c r="AFR22" s="1603"/>
      <c r="AFS22" s="1603"/>
      <c r="AFT22" s="1603"/>
      <c r="AFU22" s="1538"/>
      <c r="AFV22" s="1565"/>
      <c r="AFW22" s="1600"/>
      <c r="AFX22" s="1568"/>
      <c r="AFY22" s="1568"/>
      <c r="AFZ22" s="1600"/>
      <c r="AGA22" s="1585"/>
      <c r="AGB22" s="1567"/>
      <c r="AGC22" s="1602"/>
      <c r="AGD22" s="1603"/>
      <c r="AGE22" s="1603"/>
      <c r="AGF22" s="1603"/>
      <c r="AGG22" s="1538"/>
      <c r="AGH22" s="1565"/>
      <c r="AGI22" s="1600"/>
      <c r="AGJ22" s="1568"/>
      <c r="AGK22" s="1568"/>
      <c r="AGL22" s="1600"/>
      <c r="AGM22" s="1585"/>
      <c r="AGN22" s="1567"/>
      <c r="AGO22" s="1602"/>
      <c r="AGP22" s="1603"/>
      <c r="AGQ22" s="1603"/>
      <c r="AGR22" s="1603"/>
      <c r="AGS22" s="1538"/>
      <c r="AGT22" s="1565"/>
      <c r="AGU22" s="1600"/>
      <c r="AGV22" s="1568"/>
      <c r="AGW22" s="1568"/>
      <c r="AGX22" s="1600"/>
      <c r="AGY22" s="1585"/>
      <c r="AGZ22" s="1567"/>
      <c r="AHA22" s="1602"/>
      <c r="AHB22" s="1603"/>
      <c r="AHC22" s="1603"/>
      <c r="AHD22" s="1603"/>
      <c r="AHE22" s="1538"/>
      <c r="AHF22" s="1565"/>
      <c r="AHG22" s="1600"/>
      <c r="AHH22" s="1568"/>
      <c r="AHI22" s="1568"/>
      <c r="AHJ22" s="1600"/>
      <c r="AHK22" s="1585"/>
      <c r="AHL22" s="1567"/>
      <c r="AHM22" s="1602"/>
      <c r="AHN22" s="1603"/>
      <c r="AHO22" s="1603"/>
      <c r="AHP22" s="1603"/>
      <c r="AHQ22" s="1538"/>
      <c r="AHR22" s="1565"/>
      <c r="AHS22" s="1600"/>
      <c r="AHT22" s="1568"/>
      <c r="AHU22" s="1568"/>
      <c r="AHV22" s="1600"/>
      <c r="AHW22" s="1585"/>
      <c r="AHX22" s="1567"/>
      <c r="AHY22" s="1602"/>
      <c r="AHZ22" s="1603"/>
      <c r="AIA22" s="1603"/>
      <c r="AIB22" s="1603"/>
      <c r="AIC22" s="1538"/>
      <c r="AID22" s="1565"/>
      <c r="AIE22" s="1600"/>
      <c r="AIF22" s="1568"/>
      <c r="AIG22" s="1568"/>
      <c r="AIH22" s="1600"/>
      <c r="AII22" s="1585"/>
      <c r="AIJ22" s="1567"/>
      <c r="AIK22" s="1602"/>
      <c r="AIL22" s="1603"/>
      <c r="AIM22" s="1603"/>
      <c r="AIN22" s="1603"/>
      <c r="AIO22" s="1538"/>
      <c r="AIP22" s="1565"/>
      <c r="AIQ22" s="1600"/>
      <c r="AIR22" s="1568"/>
      <c r="AIS22" s="1568"/>
      <c r="AIT22" s="1600"/>
      <c r="AIU22" s="1585"/>
      <c r="AIV22" s="1567"/>
      <c r="AIW22" s="1602"/>
      <c r="AIX22" s="1603"/>
      <c r="AIY22" s="1603"/>
      <c r="AIZ22" s="1603"/>
      <c r="AJA22" s="1538"/>
      <c r="AJB22" s="1565"/>
      <c r="AJC22" s="1600"/>
      <c r="AJD22" s="1568"/>
      <c r="AJE22" s="1568"/>
      <c r="AJF22" s="1600"/>
      <c r="AJG22" s="1585"/>
      <c r="AJH22" s="1567"/>
      <c r="AJI22" s="1602"/>
      <c r="AJJ22" s="1603"/>
      <c r="AJK22" s="1603"/>
      <c r="AJL22" s="1603"/>
      <c r="AJM22" s="1538"/>
      <c r="AJN22" s="1565"/>
      <c r="AJO22" s="1600"/>
      <c r="AJP22" s="1568"/>
      <c r="AJQ22" s="1568"/>
      <c r="AJR22" s="1600"/>
      <c r="AJS22" s="1585"/>
      <c r="AJT22" s="1567"/>
      <c r="AJU22" s="1602"/>
      <c r="AJV22" s="1603"/>
      <c r="AJW22" s="1603"/>
      <c r="AJX22" s="1603"/>
      <c r="AJY22" s="1538"/>
      <c r="AJZ22" s="1565"/>
      <c r="AKA22" s="1600"/>
      <c r="AKB22" s="1568"/>
      <c r="AKC22" s="1568"/>
      <c r="AKD22" s="1600"/>
      <c r="AKE22" s="1585"/>
      <c r="AKF22" s="1567"/>
      <c r="AKG22" s="1602"/>
      <c r="AKH22" s="1603"/>
      <c r="AKI22" s="1603"/>
      <c r="AKJ22" s="1603"/>
      <c r="AKK22" s="1538"/>
      <c r="AKL22" s="1565"/>
      <c r="AKM22" s="1600"/>
      <c r="AKN22" s="1568"/>
      <c r="AKO22" s="1568"/>
      <c r="AKP22" s="1600"/>
      <c r="AKQ22" s="1585"/>
      <c r="AKR22" s="1567"/>
      <c r="AKS22" s="1602"/>
      <c r="AKT22" s="1603"/>
      <c r="AKU22" s="1603"/>
      <c r="AKV22" s="1603"/>
      <c r="AKW22" s="1538"/>
      <c r="AKX22" s="1565"/>
      <c r="AKY22" s="1600"/>
      <c r="AKZ22" s="1568"/>
      <c r="ALA22" s="1568"/>
      <c r="ALB22" s="1600"/>
      <c r="ALC22" s="1585"/>
      <c r="ALD22" s="1567"/>
      <c r="ALE22" s="1602"/>
      <c r="ALF22" s="1603"/>
      <c r="ALG22" s="1603"/>
      <c r="ALH22" s="1603"/>
      <c r="ALI22" s="1538"/>
      <c r="ALJ22" s="1565"/>
      <c r="ALK22" s="1600"/>
      <c r="ALL22" s="1568"/>
      <c r="ALM22" s="1568"/>
      <c r="ALN22" s="1600"/>
      <c r="ALO22" s="1585"/>
      <c r="ALP22" s="1567"/>
      <c r="ALQ22" s="1602"/>
      <c r="ALR22" s="1603"/>
      <c r="ALS22" s="1603"/>
      <c r="ALT22" s="1603"/>
      <c r="ALU22" s="1538"/>
      <c r="ALV22" s="1565"/>
      <c r="ALW22" s="1600"/>
      <c r="ALX22" s="1568"/>
      <c r="ALY22" s="1568"/>
      <c r="ALZ22" s="1600"/>
      <c r="AMA22" s="1585"/>
      <c r="AMB22" s="1567"/>
      <c r="AMC22" s="1602"/>
      <c r="AMD22" s="1603"/>
      <c r="AME22" s="1603"/>
      <c r="AMF22" s="1603"/>
      <c r="AMG22" s="1538"/>
      <c r="AMH22" s="1565"/>
      <c r="AMI22" s="1600"/>
      <c r="AMJ22" s="1568"/>
    </row>
    <row r="23" spans="1:1024" ht="16.899999999999999" customHeight="1">
      <c r="A23" s="1500"/>
      <c r="B23" s="1547" t="s">
        <v>5620</v>
      </c>
      <c r="C23" s="1548"/>
      <c r="D23" s="1549"/>
      <c r="E23" s="1549" t="s">
        <v>5621</v>
      </c>
      <c r="F23" s="1548"/>
      <c r="G23" s="1550"/>
      <c r="H23" s="1567"/>
      <c r="I23" s="1551"/>
      <c r="J23" s="1552"/>
      <c r="K23" s="1552"/>
      <c r="L23" s="1552"/>
      <c r="M23" s="1538"/>
      <c r="N23" s="1565"/>
      <c r="O23" s="1600"/>
      <c r="P23" s="1568"/>
      <c r="Q23" s="1568"/>
      <c r="R23" s="1600"/>
      <c r="S23" s="1585"/>
      <c r="T23" s="1567"/>
      <c r="U23" s="1602"/>
      <c r="V23" s="1603"/>
      <c r="W23" s="1603"/>
      <c r="X23" s="1603"/>
      <c r="Z23" s="1565"/>
      <c r="AA23" s="1600"/>
      <c r="AB23" s="1568"/>
      <c r="AC23" s="1568"/>
      <c r="AD23" s="1600"/>
      <c r="AE23" s="1585"/>
      <c r="AF23" s="1567"/>
      <c r="AG23" s="1602"/>
      <c r="AH23" s="1603"/>
      <c r="AI23" s="1603"/>
      <c r="AJ23" s="1603"/>
      <c r="AL23" s="1565"/>
      <c r="AM23" s="1600"/>
      <c r="AN23" s="1568"/>
      <c r="AO23" s="1568"/>
      <c r="AP23" s="1600"/>
      <c r="AQ23" s="1585"/>
      <c r="AR23" s="1567"/>
      <c r="AS23" s="1602"/>
      <c r="AT23" s="1603"/>
      <c r="AU23" s="1603"/>
      <c r="AV23" s="1603"/>
      <c r="AX23" s="1565"/>
      <c r="AY23" s="1600"/>
      <c r="AZ23" s="1568"/>
      <c r="BA23" s="1568"/>
      <c r="BB23" s="1600"/>
      <c r="BC23" s="1585"/>
      <c r="BD23" s="1567"/>
      <c r="BE23" s="1602"/>
      <c r="BF23" s="1603"/>
      <c r="BG23" s="1603"/>
      <c r="BH23" s="1603"/>
      <c r="BJ23" s="1565"/>
      <c r="BK23" s="1600"/>
      <c r="BL23" s="1568"/>
      <c r="BM23" s="1568"/>
      <c r="BN23" s="1600"/>
      <c r="BO23" s="1585"/>
      <c r="BP23" s="1567"/>
      <c r="BQ23" s="1602"/>
      <c r="BR23" s="1603"/>
      <c r="BS23" s="1603"/>
      <c r="BT23" s="1603"/>
      <c r="BU23" s="1538"/>
      <c r="BV23" s="1565"/>
      <c r="BW23" s="1600"/>
      <c r="BX23" s="1568"/>
      <c r="BY23" s="1568"/>
      <c r="BZ23" s="1600"/>
      <c r="CA23" s="1585"/>
      <c r="CB23" s="1567"/>
      <c r="CC23" s="1602"/>
      <c r="CD23" s="1603"/>
      <c r="CE23" s="1603"/>
      <c r="CF23" s="1603"/>
      <c r="CG23" s="1538"/>
      <c r="CH23" s="1565"/>
      <c r="CI23" s="1600"/>
      <c r="CJ23" s="1568"/>
      <c r="CK23" s="1568"/>
      <c r="CL23" s="1600"/>
      <c r="CM23" s="1585"/>
      <c r="CN23" s="1567"/>
      <c r="CO23" s="1602"/>
      <c r="CP23" s="1603"/>
      <c r="CQ23" s="1603"/>
      <c r="CR23" s="1603"/>
      <c r="CS23" s="1538"/>
      <c r="CT23" s="1565"/>
      <c r="CU23" s="1600"/>
      <c r="CV23" s="1568"/>
      <c r="CW23" s="1568"/>
      <c r="CX23" s="1600"/>
      <c r="CY23" s="1585"/>
      <c r="CZ23" s="1567"/>
      <c r="DA23" s="1602"/>
      <c r="DB23" s="1603"/>
      <c r="DC23" s="1603"/>
      <c r="DD23" s="1603"/>
      <c r="DE23" s="1538"/>
      <c r="DF23" s="1565"/>
      <c r="DG23" s="1600"/>
      <c r="DH23" s="1568"/>
      <c r="DI23" s="1568"/>
      <c r="DJ23" s="1600"/>
      <c r="DK23" s="1585"/>
      <c r="DL23" s="1567"/>
      <c r="DM23" s="1602"/>
      <c r="DN23" s="1603"/>
      <c r="DO23" s="1603"/>
      <c r="DP23" s="1603"/>
      <c r="DQ23" s="1538"/>
      <c r="DR23" s="1565"/>
      <c r="DS23" s="1600"/>
      <c r="DT23" s="1568"/>
      <c r="DU23" s="1568"/>
      <c r="DV23" s="1600"/>
      <c r="DW23" s="1585"/>
      <c r="DX23" s="1567"/>
      <c r="DY23" s="1602"/>
      <c r="DZ23" s="1603"/>
      <c r="EA23" s="1603"/>
      <c r="EB23" s="1603"/>
      <c r="EC23" s="1538"/>
      <c r="ED23" s="1565"/>
      <c r="EE23" s="1600"/>
      <c r="EF23" s="1568"/>
      <c r="EG23" s="1568"/>
      <c r="EH23" s="1600"/>
      <c r="EI23" s="1585"/>
      <c r="EJ23" s="1567"/>
      <c r="EK23" s="1602"/>
      <c r="EL23" s="1603"/>
      <c r="EM23" s="1603"/>
      <c r="EN23" s="1603"/>
      <c r="EO23" s="1538"/>
      <c r="EP23" s="1565"/>
      <c r="EQ23" s="1600"/>
      <c r="ER23" s="1568"/>
      <c r="ES23" s="1568"/>
      <c r="ET23" s="1600"/>
      <c r="EU23" s="1585"/>
      <c r="EV23" s="1567"/>
      <c r="EW23" s="1602"/>
      <c r="EX23" s="1603"/>
      <c r="EY23" s="1603"/>
      <c r="EZ23" s="1603"/>
      <c r="FA23" s="1538"/>
      <c r="FB23" s="1565"/>
      <c r="FC23" s="1600"/>
      <c r="FD23" s="1568"/>
      <c r="FE23" s="1568"/>
      <c r="FF23" s="1600"/>
      <c r="FG23" s="1585"/>
      <c r="FH23" s="1567"/>
      <c r="FI23" s="1602"/>
      <c r="FJ23" s="1603"/>
      <c r="FK23" s="1603"/>
      <c r="FL23" s="1603"/>
      <c r="FM23" s="1538"/>
      <c r="FN23" s="1565"/>
      <c r="FO23" s="1600"/>
      <c r="FP23" s="1568"/>
      <c r="FQ23" s="1568"/>
      <c r="FR23" s="1600"/>
      <c r="FS23" s="1585"/>
      <c r="FT23" s="1567"/>
      <c r="FU23" s="1602"/>
      <c r="FV23" s="1603"/>
      <c r="FW23" s="1603"/>
      <c r="FX23" s="1603"/>
      <c r="FY23" s="1538"/>
      <c r="FZ23" s="1565"/>
      <c r="GA23" s="1600"/>
      <c r="GB23" s="1568"/>
      <c r="GC23" s="1568"/>
      <c r="GD23" s="1600"/>
      <c r="GE23" s="1585"/>
      <c r="GF23" s="1567"/>
      <c r="GG23" s="1602"/>
      <c r="GH23" s="1603"/>
      <c r="GI23" s="1603"/>
      <c r="GJ23" s="1603"/>
      <c r="GK23" s="1538"/>
      <c r="GL23" s="1565"/>
      <c r="GM23" s="1600"/>
      <c r="GN23" s="1568"/>
      <c r="GO23" s="1568"/>
      <c r="GP23" s="1600"/>
      <c r="GQ23" s="1585"/>
      <c r="GR23" s="1567"/>
      <c r="GS23" s="1602"/>
      <c r="GT23" s="1603"/>
      <c r="GU23" s="1603"/>
      <c r="GV23" s="1603"/>
      <c r="GW23" s="1538"/>
      <c r="GX23" s="1565"/>
      <c r="GY23" s="1600"/>
      <c r="GZ23" s="1568"/>
      <c r="HA23" s="1568"/>
      <c r="HB23" s="1600"/>
      <c r="HC23" s="1585"/>
      <c r="HD23" s="1567"/>
      <c r="HE23" s="1602"/>
      <c r="HF23" s="1603"/>
      <c r="HG23" s="1603"/>
      <c r="HH23" s="1603"/>
      <c r="HI23" s="1538"/>
      <c r="HJ23" s="1565"/>
      <c r="HK23" s="1600"/>
      <c r="HL23" s="1568"/>
      <c r="HM23" s="1568"/>
      <c r="HN23" s="1600"/>
      <c r="HO23" s="1585"/>
      <c r="HP23" s="1567"/>
      <c r="HQ23" s="1602"/>
      <c r="HR23" s="1603"/>
      <c r="HS23" s="1603"/>
      <c r="HT23" s="1603"/>
      <c r="HU23" s="1538"/>
      <c r="HV23" s="1565"/>
      <c r="HW23" s="1600"/>
      <c r="HX23" s="1568"/>
      <c r="HY23" s="1568"/>
      <c r="HZ23" s="1600"/>
      <c r="IA23" s="1585"/>
      <c r="IB23" s="1567"/>
      <c r="IC23" s="1602"/>
      <c r="ID23" s="1603"/>
      <c r="IE23" s="1603"/>
      <c r="IF23" s="1603"/>
      <c r="IG23" s="1538"/>
      <c r="IH23" s="1565"/>
      <c r="II23" s="1600"/>
      <c r="IJ23" s="1568"/>
      <c r="IK23" s="1568"/>
      <c r="IL23" s="1600"/>
      <c r="IM23" s="1585"/>
      <c r="IN23" s="1567"/>
      <c r="IO23" s="1602"/>
      <c r="IP23" s="1603"/>
      <c r="IQ23" s="1603"/>
      <c r="IR23" s="1603"/>
      <c r="IS23" s="1538"/>
      <c r="IT23" s="1565"/>
      <c r="IU23" s="1600"/>
      <c r="IV23" s="1568"/>
      <c r="IW23" s="1568"/>
      <c r="IX23" s="1600"/>
      <c r="IY23" s="1585"/>
      <c r="IZ23" s="1567"/>
      <c r="JA23" s="1602"/>
      <c r="JB23" s="1603"/>
      <c r="JC23" s="1603"/>
      <c r="JD23" s="1603"/>
      <c r="JE23" s="1538"/>
      <c r="JF23" s="1565"/>
      <c r="JG23" s="1600"/>
      <c r="JH23" s="1568"/>
      <c r="JI23" s="1568"/>
      <c r="JJ23" s="1600"/>
      <c r="JK23" s="1585"/>
      <c r="JL23" s="1567"/>
      <c r="JM23" s="1602"/>
      <c r="JN23" s="1603"/>
      <c r="JO23" s="1603"/>
      <c r="JP23" s="1603"/>
      <c r="JQ23" s="1538"/>
      <c r="JR23" s="1565"/>
      <c r="JS23" s="1600"/>
      <c r="JT23" s="1568"/>
      <c r="JU23" s="1568"/>
      <c r="JV23" s="1600"/>
      <c r="JW23" s="1585"/>
      <c r="JX23" s="1567"/>
      <c r="JY23" s="1602"/>
      <c r="JZ23" s="1603"/>
      <c r="KA23" s="1603"/>
      <c r="KB23" s="1603"/>
      <c r="KC23" s="1538"/>
      <c r="KD23" s="1565"/>
      <c r="KE23" s="1600"/>
      <c r="KF23" s="1568"/>
      <c r="KG23" s="1568"/>
      <c r="KH23" s="1600"/>
      <c r="KI23" s="1585"/>
      <c r="KJ23" s="1567"/>
      <c r="KK23" s="1602"/>
      <c r="KL23" s="1603"/>
      <c r="KM23" s="1603"/>
      <c r="KN23" s="1603"/>
      <c r="KO23" s="1538"/>
      <c r="KP23" s="1565"/>
      <c r="KQ23" s="1600"/>
      <c r="KR23" s="1568"/>
      <c r="KS23" s="1568"/>
      <c r="KT23" s="1600"/>
      <c r="KU23" s="1585"/>
      <c r="KV23" s="1567"/>
      <c r="KW23" s="1602"/>
      <c r="KX23" s="1603"/>
      <c r="KY23" s="1603"/>
      <c r="KZ23" s="1603"/>
      <c r="LA23" s="1538"/>
      <c r="LB23" s="1565"/>
      <c r="LC23" s="1600"/>
      <c r="LD23" s="1568"/>
      <c r="LE23" s="1568"/>
      <c r="LF23" s="1600"/>
      <c r="LG23" s="1585"/>
      <c r="LH23" s="1567"/>
      <c r="LI23" s="1602"/>
      <c r="LJ23" s="1603"/>
      <c r="LK23" s="1603"/>
      <c r="LL23" s="1603"/>
      <c r="LM23" s="1538"/>
      <c r="LN23" s="1565"/>
      <c r="LO23" s="1600"/>
      <c r="LP23" s="1568"/>
      <c r="LQ23" s="1568"/>
      <c r="LR23" s="1600"/>
      <c r="LS23" s="1585"/>
      <c r="LT23" s="1567"/>
      <c r="LU23" s="1602"/>
      <c r="LV23" s="1603"/>
      <c r="LW23" s="1603"/>
      <c r="LX23" s="1603"/>
      <c r="LY23" s="1538"/>
      <c r="LZ23" s="1565"/>
      <c r="MA23" s="1600"/>
      <c r="MB23" s="1568"/>
      <c r="MC23" s="1568"/>
      <c r="MD23" s="1600"/>
      <c r="ME23" s="1585"/>
      <c r="MF23" s="1567"/>
      <c r="MG23" s="1602"/>
      <c r="MH23" s="1603"/>
      <c r="MI23" s="1603"/>
      <c r="MJ23" s="1603"/>
      <c r="MK23" s="1538"/>
      <c r="ML23" s="1565"/>
      <c r="MM23" s="1600"/>
      <c r="MN23" s="1568"/>
      <c r="MO23" s="1568"/>
      <c r="MP23" s="1600"/>
      <c r="MQ23" s="1585"/>
      <c r="MR23" s="1567"/>
      <c r="MS23" s="1602"/>
      <c r="MT23" s="1603"/>
      <c r="MU23" s="1603"/>
      <c r="MV23" s="1603"/>
      <c r="MW23" s="1538"/>
      <c r="MX23" s="1565"/>
      <c r="MY23" s="1600"/>
      <c r="MZ23" s="1568"/>
      <c r="NA23" s="1568"/>
      <c r="NB23" s="1600"/>
      <c r="NC23" s="1585"/>
      <c r="ND23" s="1567"/>
      <c r="NE23" s="1602"/>
      <c r="NF23" s="1603"/>
      <c r="NG23" s="1603"/>
      <c r="NH23" s="1603"/>
      <c r="NI23" s="1538"/>
      <c r="NJ23" s="1565"/>
      <c r="NK23" s="1600"/>
      <c r="NL23" s="1568"/>
      <c r="NM23" s="1568"/>
      <c r="NN23" s="1600"/>
      <c r="NO23" s="1585"/>
      <c r="NP23" s="1567"/>
      <c r="NQ23" s="1602"/>
      <c r="NR23" s="1603"/>
      <c r="NS23" s="1603"/>
      <c r="NT23" s="1603"/>
      <c r="NU23" s="1538"/>
      <c r="NV23" s="1565"/>
      <c r="NW23" s="1600"/>
      <c r="NX23" s="1568"/>
      <c r="NY23" s="1568"/>
      <c r="NZ23" s="1600"/>
      <c r="OA23" s="1585"/>
      <c r="OB23" s="1567"/>
      <c r="OC23" s="1602"/>
      <c r="OD23" s="1603"/>
      <c r="OE23" s="1603"/>
      <c r="OF23" s="1603"/>
      <c r="OG23" s="1538"/>
      <c r="OH23" s="1565"/>
      <c r="OI23" s="1600"/>
      <c r="OJ23" s="1568"/>
      <c r="OK23" s="1568"/>
      <c r="OL23" s="1600"/>
      <c r="OM23" s="1585"/>
      <c r="ON23" s="1567"/>
      <c r="OO23" s="1602"/>
      <c r="OP23" s="1603"/>
      <c r="OQ23" s="1603"/>
      <c r="OR23" s="1603"/>
      <c r="OS23" s="1538"/>
      <c r="OT23" s="1565"/>
      <c r="OU23" s="1600"/>
      <c r="OV23" s="1568"/>
      <c r="OW23" s="1568"/>
      <c r="OX23" s="1600"/>
      <c r="OY23" s="1585"/>
      <c r="OZ23" s="1567"/>
      <c r="PA23" s="1602"/>
      <c r="PB23" s="1603"/>
      <c r="PC23" s="1603"/>
      <c r="PD23" s="1603"/>
      <c r="PE23" s="1538"/>
      <c r="PF23" s="1565"/>
      <c r="PG23" s="1600"/>
      <c r="PH23" s="1568"/>
      <c r="PI23" s="1568"/>
      <c r="PJ23" s="1600"/>
      <c r="PK23" s="1585"/>
      <c r="PL23" s="1567"/>
      <c r="PM23" s="1602"/>
      <c r="PN23" s="1603"/>
      <c r="PO23" s="1603"/>
      <c r="PP23" s="1603"/>
      <c r="PQ23" s="1538"/>
      <c r="PR23" s="1565"/>
      <c r="PS23" s="1600"/>
      <c r="PT23" s="1568"/>
      <c r="PU23" s="1568"/>
      <c r="PV23" s="1600"/>
      <c r="PW23" s="1585"/>
      <c r="PX23" s="1567"/>
      <c r="PY23" s="1602"/>
      <c r="PZ23" s="1603"/>
      <c r="QA23" s="1603"/>
      <c r="QB23" s="1603"/>
      <c r="QC23" s="1538"/>
      <c r="QD23" s="1565"/>
      <c r="QE23" s="1600"/>
      <c r="QF23" s="1568"/>
      <c r="QG23" s="1568"/>
      <c r="QH23" s="1600"/>
      <c r="QI23" s="1585"/>
      <c r="QJ23" s="1567"/>
      <c r="QK23" s="1602"/>
      <c r="QL23" s="1603"/>
      <c r="QM23" s="1603"/>
      <c r="QN23" s="1603"/>
      <c r="QO23" s="1538"/>
      <c r="QP23" s="1565"/>
      <c r="QQ23" s="1600"/>
      <c r="QR23" s="1568"/>
      <c r="QS23" s="1568"/>
      <c r="QT23" s="1600"/>
      <c r="QU23" s="1585"/>
      <c r="QV23" s="1567"/>
      <c r="QW23" s="1602"/>
      <c r="QX23" s="1603"/>
      <c r="QY23" s="1603"/>
      <c r="QZ23" s="1603"/>
      <c r="RA23" s="1538"/>
      <c r="RB23" s="1565"/>
      <c r="RC23" s="1600"/>
      <c r="RD23" s="1568"/>
      <c r="RE23" s="1568"/>
      <c r="RF23" s="1600"/>
      <c r="RG23" s="1585"/>
      <c r="RH23" s="1567"/>
      <c r="RI23" s="1602"/>
      <c r="RJ23" s="1603"/>
      <c r="RK23" s="1603"/>
      <c r="RL23" s="1603"/>
      <c r="RM23" s="1538"/>
      <c r="RN23" s="1565"/>
      <c r="RO23" s="1600"/>
      <c r="RP23" s="1568"/>
      <c r="RQ23" s="1568"/>
      <c r="RR23" s="1600"/>
      <c r="RS23" s="1585"/>
      <c r="RT23" s="1567"/>
      <c r="RU23" s="1602"/>
      <c r="RV23" s="1603"/>
      <c r="RW23" s="1603"/>
      <c r="RX23" s="1603"/>
      <c r="RY23" s="1538"/>
      <c r="RZ23" s="1565"/>
      <c r="SA23" s="1600"/>
      <c r="SB23" s="1568"/>
      <c r="SC23" s="1568"/>
      <c r="SD23" s="1600"/>
      <c r="SE23" s="1585"/>
      <c r="SF23" s="1567"/>
      <c r="SG23" s="1602"/>
      <c r="SH23" s="1603"/>
      <c r="SI23" s="1603"/>
      <c r="SJ23" s="1603"/>
      <c r="SK23" s="1538"/>
      <c r="SL23" s="1565"/>
      <c r="SM23" s="1600"/>
      <c r="SN23" s="1568"/>
      <c r="SO23" s="1568"/>
      <c r="SP23" s="1600"/>
      <c r="SQ23" s="1585"/>
      <c r="SR23" s="1567"/>
      <c r="SS23" s="1602"/>
      <c r="ST23" s="1603"/>
      <c r="SU23" s="1603"/>
      <c r="SV23" s="1603"/>
      <c r="SW23" s="1538"/>
      <c r="SX23" s="1565"/>
      <c r="SY23" s="1600"/>
      <c r="SZ23" s="1568"/>
      <c r="TA23" s="1568"/>
      <c r="TB23" s="1600"/>
      <c r="TC23" s="1585"/>
      <c r="TD23" s="1567"/>
      <c r="TE23" s="1602"/>
      <c r="TF23" s="1603"/>
      <c r="TG23" s="1603"/>
      <c r="TH23" s="1603"/>
      <c r="TI23" s="1538"/>
      <c r="TJ23" s="1565"/>
      <c r="TK23" s="1600"/>
      <c r="TL23" s="1568"/>
      <c r="TM23" s="1568"/>
      <c r="TN23" s="1600"/>
      <c r="TO23" s="1585"/>
      <c r="TP23" s="1567"/>
      <c r="TQ23" s="1602"/>
      <c r="TR23" s="1603"/>
      <c r="TS23" s="1603"/>
      <c r="TT23" s="1603"/>
      <c r="TU23" s="1538"/>
      <c r="TV23" s="1565"/>
      <c r="TW23" s="1600"/>
      <c r="TX23" s="1568"/>
      <c r="TY23" s="1568"/>
      <c r="TZ23" s="1600"/>
      <c r="UA23" s="1585"/>
      <c r="UB23" s="1567"/>
      <c r="UC23" s="1602"/>
      <c r="UD23" s="1603"/>
      <c r="UE23" s="1603"/>
      <c r="UF23" s="1603"/>
      <c r="UG23" s="1538"/>
      <c r="UH23" s="1565"/>
      <c r="UI23" s="1600"/>
      <c r="UJ23" s="1568"/>
      <c r="UK23" s="1568"/>
      <c r="UL23" s="1600"/>
      <c r="UM23" s="1585"/>
      <c r="UN23" s="1567"/>
      <c r="UO23" s="1602"/>
      <c r="UP23" s="1603"/>
      <c r="UQ23" s="1603"/>
      <c r="UR23" s="1603"/>
      <c r="US23" s="1538"/>
      <c r="UT23" s="1565"/>
      <c r="UU23" s="1600"/>
      <c r="UV23" s="1568"/>
      <c r="UW23" s="1568"/>
      <c r="UX23" s="1600"/>
      <c r="UY23" s="1585"/>
      <c r="UZ23" s="1567"/>
      <c r="VA23" s="1602"/>
      <c r="VB23" s="1603"/>
      <c r="VC23" s="1603"/>
      <c r="VD23" s="1603"/>
      <c r="VE23" s="1538"/>
      <c r="VF23" s="1565"/>
      <c r="VG23" s="1600"/>
      <c r="VH23" s="1568"/>
      <c r="VI23" s="1568"/>
      <c r="VJ23" s="1600"/>
      <c r="VK23" s="1585"/>
      <c r="VL23" s="1567"/>
      <c r="VM23" s="1602"/>
      <c r="VN23" s="1603"/>
      <c r="VO23" s="1603"/>
      <c r="VP23" s="1603"/>
      <c r="VQ23" s="1538"/>
      <c r="VR23" s="1565"/>
      <c r="VS23" s="1600"/>
      <c r="VT23" s="1568"/>
      <c r="VU23" s="1568"/>
      <c r="VV23" s="1600"/>
      <c r="VW23" s="1585"/>
      <c r="VX23" s="1567"/>
      <c r="VY23" s="1602"/>
      <c r="VZ23" s="1603"/>
      <c r="WA23" s="1603"/>
      <c r="WB23" s="1603"/>
      <c r="WC23" s="1538"/>
      <c r="WD23" s="1565"/>
      <c r="WE23" s="1600"/>
      <c r="WF23" s="1568"/>
      <c r="WG23" s="1568"/>
      <c r="WH23" s="1600"/>
      <c r="WI23" s="1585"/>
      <c r="WJ23" s="1567"/>
      <c r="WK23" s="1602"/>
      <c r="WL23" s="1603"/>
      <c r="WM23" s="1603"/>
      <c r="WN23" s="1603"/>
      <c r="WO23" s="1538"/>
      <c r="WP23" s="1565"/>
      <c r="WQ23" s="1600"/>
      <c r="WR23" s="1568"/>
      <c r="WS23" s="1568"/>
      <c r="WT23" s="1600"/>
      <c r="WU23" s="1585"/>
      <c r="WV23" s="1567"/>
      <c r="WW23" s="1602"/>
      <c r="WX23" s="1603"/>
      <c r="WY23" s="1603"/>
      <c r="WZ23" s="1603"/>
      <c r="XA23" s="1538"/>
      <c r="XB23" s="1565"/>
      <c r="XC23" s="1600"/>
      <c r="XD23" s="1568"/>
      <c r="XE23" s="1568"/>
      <c r="XF23" s="1600"/>
      <c r="XG23" s="1585"/>
      <c r="XH23" s="1567"/>
      <c r="XI23" s="1602"/>
      <c r="XJ23" s="1603"/>
      <c r="XK23" s="1603"/>
      <c r="XL23" s="1603"/>
      <c r="XM23" s="1538"/>
      <c r="XN23" s="1565"/>
      <c r="XO23" s="1600"/>
      <c r="XP23" s="1568"/>
      <c r="XQ23" s="1568"/>
      <c r="XR23" s="1600"/>
      <c r="XS23" s="1585"/>
      <c r="XT23" s="1567"/>
      <c r="XU23" s="1602"/>
      <c r="XV23" s="1603"/>
      <c r="XW23" s="1603"/>
      <c r="XX23" s="1603"/>
      <c r="XY23" s="1538"/>
      <c r="XZ23" s="1565"/>
      <c r="YA23" s="1600"/>
      <c r="YB23" s="1568"/>
      <c r="YC23" s="1568"/>
      <c r="YD23" s="1600"/>
      <c r="YE23" s="1585"/>
      <c r="YF23" s="1567"/>
      <c r="YG23" s="1602"/>
      <c r="YH23" s="1603"/>
      <c r="YI23" s="1603"/>
      <c r="YJ23" s="1603"/>
      <c r="YK23" s="1538"/>
      <c r="YL23" s="1565"/>
      <c r="YM23" s="1600"/>
      <c r="YN23" s="1568"/>
      <c r="YO23" s="1568"/>
      <c r="YP23" s="1600"/>
      <c r="YQ23" s="1585"/>
      <c r="YR23" s="1567"/>
      <c r="YS23" s="1602"/>
      <c r="YT23" s="1603"/>
      <c r="YU23" s="1603"/>
      <c r="YV23" s="1603"/>
      <c r="YW23" s="1538"/>
      <c r="YX23" s="1565"/>
      <c r="YY23" s="1600"/>
      <c r="YZ23" s="1568"/>
      <c r="ZA23" s="1568"/>
      <c r="ZB23" s="1600"/>
      <c r="ZC23" s="1585"/>
      <c r="ZD23" s="1567"/>
      <c r="ZE23" s="1602"/>
      <c r="ZF23" s="1603"/>
      <c r="ZG23" s="1603"/>
      <c r="ZH23" s="1603"/>
      <c r="ZI23" s="1538"/>
      <c r="ZJ23" s="1565"/>
      <c r="ZK23" s="1600"/>
      <c r="ZL23" s="1568"/>
      <c r="ZM23" s="1568"/>
      <c r="ZN23" s="1600"/>
      <c r="ZO23" s="1585"/>
      <c r="ZP23" s="1567"/>
      <c r="ZQ23" s="1602"/>
      <c r="ZR23" s="1603"/>
      <c r="ZS23" s="1603"/>
      <c r="ZT23" s="1603"/>
      <c r="ZU23" s="1538"/>
      <c r="ZV23" s="1565"/>
      <c r="ZW23" s="1600"/>
      <c r="ZX23" s="1568"/>
      <c r="ZY23" s="1568"/>
      <c r="ZZ23" s="1600"/>
      <c r="AAA23" s="1585"/>
      <c r="AAB23" s="1567"/>
      <c r="AAC23" s="1602"/>
      <c r="AAD23" s="1603"/>
      <c r="AAE23" s="1603"/>
      <c r="AAF23" s="1603"/>
      <c r="AAG23" s="1538"/>
      <c r="AAH23" s="1565"/>
      <c r="AAI23" s="1600"/>
      <c r="AAJ23" s="1568"/>
      <c r="AAK23" s="1568"/>
      <c r="AAL23" s="1600"/>
      <c r="AAM23" s="1585"/>
      <c r="AAN23" s="1567"/>
      <c r="AAO23" s="1602"/>
      <c r="AAP23" s="1603"/>
      <c r="AAQ23" s="1603"/>
      <c r="AAR23" s="1603"/>
      <c r="AAS23" s="1538"/>
      <c r="AAT23" s="1565"/>
      <c r="AAU23" s="1600"/>
      <c r="AAV23" s="1568"/>
      <c r="AAW23" s="1568"/>
      <c r="AAX23" s="1600"/>
      <c r="AAY23" s="1585"/>
      <c r="AAZ23" s="1567"/>
      <c r="ABA23" s="1602"/>
      <c r="ABB23" s="1603"/>
      <c r="ABC23" s="1603"/>
      <c r="ABD23" s="1603"/>
      <c r="ABE23" s="1538"/>
      <c r="ABF23" s="1565"/>
      <c r="ABG23" s="1600"/>
      <c r="ABH23" s="1568"/>
      <c r="ABI23" s="1568"/>
      <c r="ABJ23" s="1600"/>
      <c r="ABK23" s="1585"/>
      <c r="ABL23" s="1567"/>
      <c r="ABM23" s="1602"/>
      <c r="ABN23" s="1603"/>
      <c r="ABO23" s="1603"/>
      <c r="ABP23" s="1603"/>
      <c r="ABQ23" s="1538"/>
      <c r="ABR23" s="1565"/>
      <c r="ABS23" s="1600"/>
      <c r="ABT23" s="1568"/>
      <c r="ABU23" s="1568"/>
      <c r="ABV23" s="1600"/>
      <c r="ABW23" s="1585"/>
      <c r="ABX23" s="1567"/>
      <c r="ABY23" s="1602"/>
      <c r="ABZ23" s="1603"/>
      <c r="ACA23" s="1603"/>
      <c r="ACB23" s="1603"/>
      <c r="ACC23" s="1538"/>
      <c r="ACD23" s="1565"/>
      <c r="ACE23" s="1600"/>
      <c r="ACF23" s="1568"/>
      <c r="ACG23" s="1568"/>
      <c r="ACH23" s="1600"/>
      <c r="ACI23" s="1585"/>
      <c r="ACJ23" s="1567"/>
      <c r="ACK23" s="1602"/>
      <c r="ACL23" s="1603"/>
      <c r="ACM23" s="1603"/>
      <c r="ACN23" s="1603"/>
      <c r="ACO23" s="1538"/>
      <c r="ACP23" s="1565"/>
      <c r="ACQ23" s="1600"/>
      <c r="ACR23" s="1568"/>
      <c r="ACS23" s="1568"/>
      <c r="ACT23" s="1600"/>
      <c r="ACU23" s="1585"/>
      <c r="ACV23" s="1567"/>
      <c r="ACW23" s="1602"/>
      <c r="ACX23" s="1603"/>
      <c r="ACY23" s="1603"/>
      <c r="ACZ23" s="1603"/>
      <c r="ADA23" s="1538"/>
      <c r="ADB23" s="1565"/>
      <c r="ADC23" s="1600"/>
      <c r="ADD23" s="1568"/>
      <c r="ADE23" s="1568"/>
      <c r="ADF23" s="1600"/>
      <c r="ADG23" s="1585"/>
      <c r="ADH23" s="1567"/>
      <c r="ADI23" s="1602"/>
      <c r="ADJ23" s="1603"/>
      <c r="ADK23" s="1603"/>
      <c r="ADL23" s="1603"/>
      <c r="ADM23" s="1538"/>
      <c r="ADN23" s="1565"/>
      <c r="ADO23" s="1600"/>
      <c r="ADP23" s="1568"/>
      <c r="ADQ23" s="1568"/>
      <c r="ADR23" s="1600"/>
      <c r="ADS23" s="1585"/>
      <c r="ADT23" s="1567"/>
      <c r="ADU23" s="1602"/>
      <c r="ADV23" s="1603"/>
      <c r="ADW23" s="1603"/>
      <c r="ADX23" s="1603"/>
      <c r="ADY23" s="1538"/>
      <c r="ADZ23" s="1565"/>
      <c r="AEA23" s="1600"/>
      <c r="AEB23" s="1568"/>
      <c r="AEC23" s="1568"/>
      <c r="AED23" s="1600"/>
      <c r="AEE23" s="1585"/>
      <c r="AEF23" s="1567"/>
      <c r="AEG23" s="1602"/>
      <c r="AEH23" s="1603"/>
      <c r="AEI23" s="1603"/>
      <c r="AEJ23" s="1603"/>
      <c r="AEK23" s="1538"/>
      <c r="AEL23" s="1565"/>
      <c r="AEM23" s="1600"/>
      <c r="AEN23" s="1568"/>
      <c r="AEO23" s="1568"/>
      <c r="AEP23" s="1600"/>
      <c r="AEQ23" s="1585"/>
      <c r="AER23" s="1567"/>
      <c r="AES23" s="1602"/>
      <c r="AET23" s="1603"/>
      <c r="AEU23" s="1603"/>
      <c r="AEV23" s="1603"/>
      <c r="AEW23" s="1538"/>
      <c r="AEX23" s="1565"/>
      <c r="AEY23" s="1600"/>
      <c r="AEZ23" s="1568"/>
      <c r="AFA23" s="1568"/>
      <c r="AFB23" s="1600"/>
      <c r="AFC23" s="1585"/>
      <c r="AFD23" s="1567"/>
      <c r="AFE23" s="1602"/>
      <c r="AFF23" s="1603"/>
      <c r="AFG23" s="1603"/>
      <c r="AFH23" s="1603"/>
      <c r="AFI23" s="1538"/>
      <c r="AFJ23" s="1565"/>
      <c r="AFK23" s="1600"/>
      <c r="AFL23" s="1568"/>
      <c r="AFM23" s="1568"/>
      <c r="AFN23" s="1600"/>
      <c r="AFO23" s="1585"/>
      <c r="AFP23" s="1567"/>
      <c r="AFQ23" s="1602"/>
      <c r="AFR23" s="1603"/>
      <c r="AFS23" s="1603"/>
      <c r="AFT23" s="1603"/>
      <c r="AFU23" s="1538"/>
      <c r="AFV23" s="1565"/>
      <c r="AFW23" s="1600"/>
      <c r="AFX23" s="1568"/>
      <c r="AFY23" s="1568"/>
      <c r="AFZ23" s="1600"/>
      <c r="AGA23" s="1585"/>
      <c r="AGB23" s="1567"/>
      <c r="AGC23" s="1602"/>
      <c r="AGD23" s="1603"/>
      <c r="AGE23" s="1603"/>
      <c r="AGF23" s="1603"/>
      <c r="AGG23" s="1538"/>
      <c r="AGH23" s="1565"/>
      <c r="AGI23" s="1600"/>
      <c r="AGJ23" s="1568"/>
      <c r="AGK23" s="1568"/>
      <c r="AGL23" s="1600"/>
      <c r="AGM23" s="1585"/>
      <c r="AGN23" s="1567"/>
      <c r="AGO23" s="1602"/>
      <c r="AGP23" s="1603"/>
      <c r="AGQ23" s="1603"/>
      <c r="AGR23" s="1603"/>
      <c r="AGS23" s="1538"/>
      <c r="AGT23" s="1565"/>
      <c r="AGU23" s="1600"/>
      <c r="AGV23" s="1568"/>
      <c r="AGW23" s="1568"/>
      <c r="AGX23" s="1600"/>
      <c r="AGY23" s="1585"/>
      <c r="AGZ23" s="1567"/>
      <c r="AHA23" s="1602"/>
      <c r="AHB23" s="1603"/>
      <c r="AHC23" s="1603"/>
      <c r="AHD23" s="1603"/>
      <c r="AHE23" s="1538"/>
      <c r="AHF23" s="1565"/>
      <c r="AHG23" s="1600"/>
      <c r="AHH23" s="1568"/>
      <c r="AHI23" s="1568"/>
      <c r="AHJ23" s="1600"/>
      <c r="AHK23" s="1585"/>
      <c r="AHL23" s="1567"/>
      <c r="AHM23" s="1602"/>
      <c r="AHN23" s="1603"/>
      <c r="AHO23" s="1603"/>
      <c r="AHP23" s="1603"/>
      <c r="AHQ23" s="1538"/>
      <c r="AHR23" s="1565"/>
      <c r="AHS23" s="1600"/>
      <c r="AHT23" s="1568"/>
      <c r="AHU23" s="1568"/>
      <c r="AHV23" s="1600"/>
      <c r="AHW23" s="1585"/>
      <c r="AHX23" s="1567"/>
      <c r="AHY23" s="1602"/>
      <c r="AHZ23" s="1603"/>
      <c r="AIA23" s="1603"/>
      <c r="AIB23" s="1603"/>
      <c r="AIC23" s="1538"/>
      <c r="AID23" s="1565"/>
      <c r="AIE23" s="1600"/>
      <c r="AIF23" s="1568"/>
      <c r="AIG23" s="1568"/>
      <c r="AIH23" s="1600"/>
      <c r="AII23" s="1585"/>
      <c r="AIJ23" s="1567"/>
      <c r="AIK23" s="1602"/>
      <c r="AIL23" s="1603"/>
      <c r="AIM23" s="1603"/>
      <c r="AIN23" s="1603"/>
      <c r="AIO23" s="1538"/>
      <c r="AIP23" s="1565"/>
      <c r="AIQ23" s="1600"/>
      <c r="AIR23" s="1568"/>
      <c r="AIS23" s="1568"/>
      <c r="AIT23" s="1600"/>
      <c r="AIU23" s="1585"/>
      <c r="AIV23" s="1567"/>
      <c r="AIW23" s="1602"/>
      <c r="AIX23" s="1603"/>
      <c r="AIY23" s="1603"/>
      <c r="AIZ23" s="1603"/>
      <c r="AJA23" s="1538"/>
      <c r="AJB23" s="1565"/>
      <c r="AJC23" s="1600"/>
      <c r="AJD23" s="1568"/>
      <c r="AJE23" s="1568"/>
      <c r="AJF23" s="1600"/>
      <c r="AJG23" s="1585"/>
      <c r="AJH23" s="1567"/>
      <c r="AJI23" s="1602"/>
      <c r="AJJ23" s="1603"/>
      <c r="AJK23" s="1603"/>
      <c r="AJL23" s="1603"/>
      <c r="AJM23" s="1538"/>
      <c r="AJN23" s="1565"/>
      <c r="AJO23" s="1600"/>
      <c r="AJP23" s="1568"/>
      <c r="AJQ23" s="1568"/>
      <c r="AJR23" s="1600"/>
      <c r="AJS23" s="1585"/>
      <c r="AJT23" s="1567"/>
      <c r="AJU23" s="1602"/>
      <c r="AJV23" s="1603"/>
      <c r="AJW23" s="1603"/>
      <c r="AJX23" s="1603"/>
      <c r="AJY23" s="1538"/>
      <c r="AJZ23" s="1565"/>
      <c r="AKA23" s="1600"/>
      <c r="AKB23" s="1568"/>
      <c r="AKC23" s="1568"/>
      <c r="AKD23" s="1600"/>
      <c r="AKE23" s="1585"/>
      <c r="AKF23" s="1567"/>
      <c r="AKG23" s="1602"/>
      <c r="AKH23" s="1603"/>
      <c r="AKI23" s="1603"/>
      <c r="AKJ23" s="1603"/>
      <c r="AKK23" s="1538"/>
      <c r="AKL23" s="1565"/>
      <c r="AKM23" s="1600"/>
      <c r="AKN23" s="1568"/>
      <c r="AKO23" s="1568"/>
      <c r="AKP23" s="1600"/>
      <c r="AKQ23" s="1585"/>
      <c r="AKR23" s="1567"/>
      <c r="AKS23" s="1602"/>
      <c r="AKT23" s="1603"/>
      <c r="AKU23" s="1603"/>
      <c r="AKV23" s="1603"/>
      <c r="AKW23" s="1538"/>
      <c r="AKX23" s="1565"/>
      <c r="AKY23" s="1600"/>
      <c r="AKZ23" s="1568"/>
      <c r="ALA23" s="1568"/>
      <c r="ALB23" s="1600"/>
      <c r="ALC23" s="1585"/>
      <c r="ALD23" s="1567"/>
      <c r="ALE23" s="1602"/>
      <c r="ALF23" s="1603"/>
      <c r="ALG23" s="1603"/>
      <c r="ALH23" s="1603"/>
      <c r="ALI23" s="1538"/>
      <c r="ALJ23" s="1565"/>
      <c r="ALK23" s="1600"/>
      <c r="ALL23" s="1568"/>
      <c r="ALM23" s="1568"/>
      <c r="ALN23" s="1600"/>
      <c r="ALO23" s="1585"/>
      <c r="ALP23" s="1567"/>
      <c r="ALQ23" s="1602"/>
      <c r="ALR23" s="1603"/>
      <c r="ALS23" s="1603"/>
      <c r="ALT23" s="1603"/>
      <c r="ALU23" s="1538"/>
      <c r="ALV23" s="1565"/>
      <c r="ALW23" s="1600"/>
      <c r="ALX23" s="1568"/>
      <c r="ALY23" s="1568"/>
      <c r="ALZ23" s="1600"/>
      <c r="AMA23" s="1585"/>
      <c r="AMB23" s="1567"/>
      <c r="AMC23" s="1602"/>
      <c r="AMD23" s="1603"/>
      <c r="AME23" s="1603"/>
      <c r="AMF23" s="1603"/>
      <c r="AMG23" s="1538"/>
      <c r="AMH23" s="1565"/>
      <c r="AMI23" s="1600"/>
      <c r="AMJ23" s="1568"/>
    </row>
    <row r="24" spans="1:1024" ht="16.899999999999999" customHeight="1">
      <c r="A24" s="1500"/>
      <c r="B24" s="1547"/>
      <c r="C24" s="1548"/>
      <c r="D24" s="1549"/>
      <c r="E24" s="1549" t="s">
        <v>5622</v>
      </c>
      <c r="F24" s="1548"/>
      <c r="G24" s="1550"/>
      <c r="H24" s="1567"/>
      <c r="I24" s="1551"/>
      <c r="J24" s="1552"/>
      <c r="K24" s="1552"/>
      <c r="L24" s="1552"/>
      <c r="M24" s="1538"/>
      <c r="N24" s="1565"/>
      <c r="O24" s="1600"/>
      <c r="P24" s="1568"/>
      <c r="Q24" s="1568"/>
      <c r="R24" s="1600"/>
      <c r="S24" s="1585"/>
      <c r="T24" s="1567"/>
      <c r="U24" s="1602"/>
      <c r="V24" s="1603"/>
      <c r="W24" s="1603"/>
      <c r="X24" s="1603"/>
      <c r="Z24" s="1565"/>
      <c r="AA24" s="1600"/>
      <c r="AB24" s="1568"/>
      <c r="AC24" s="1568"/>
      <c r="AD24" s="1600"/>
      <c r="AE24" s="1585"/>
      <c r="AF24" s="1567"/>
      <c r="AG24" s="1602"/>
      <c r="AH24" s="1603"/>
      <c r="AI24" s="1603"/>
      <c r="AJ24" s="1603"/>
      <c r="AL24" s="1565"/>
      <c r="AM24" s="1600"/>
      <c r="AN24" s="1568"/>
      <c r="AO24" s="1568"/>
      <c r="AP24" s="1600"/>
      <c r="AQ24" s="1585"/>
      <c r="AR24" s="1567"/>
      <c r="AS24" s="1602"/>
      <c r="AT24" s="1603"/>
      <c r="AU24" s="1603"/>
      <c r="AV24" s="1603"/>
      <c r="AX24" s="1565"/>
      <c r="AY24" s="1600"/>
      <c r="AZ24" s="1568"/>
      <c r="BA24" s="1568"/>
      <c r="BB24" s="1600"/>
      <c r="BC24" s="1585"/>
      <c r="BD24" s="1567"/>
      <c r="BE24" s="1602"/>
      <c r="BF24" s="1603"/>
      <c r="BG24" s="1603"/>
      <c r="BH24" s="1603"/>
      <c r="BJ24" s="1565"/>
      <c r="BK24" s="1600"/>
      <c r="BL24" s="1568"/>
      <c r="BM24" s="1568"/>
      <c r="BN24" s="1600"/>
      <c r="BO24" s="1585"/>
      <c r="BP24" s="1567"/>
      <c r="BQ24" s="1602"/>
      <c r="BR24" s="1603"/>
      <c r="BS24" s="1603"/>
      <c r="BT24" s="1603"/>
      <c r="BU24" s="1538"/>
      <c r="BV24" s="1565"/>
      <c r="BW24" s="1600"/>
      <c r="BX24" s="1568"/>
      <c r="BY24" s="1568"/>
      <c r="BZ24" s="1600"/>
      <c r="CA24" s="1585"/>
      <c r="CB24" s="1567"/>
      <c r="CC24" s="1602"/>
      <c r="CD24" s="1603"/>
      <c r="CE24" s="1603"/>
      <c r="CF24" s="1603"/>
      <c r="CG24" s="1538"/>
      <c r="CH24" s="1565"/>
      <c r="CI24" s="1600"/>
      <c r="CJ24" s="1568"/>
      <c r="CK24" s="1568"/>
      <c r="CL24" s="1600"/>
      <c r="CM24" s="1585"/>
      <c r="CN24" s="1567"/>
      <c r="CO24" s="1602"/>
      <c r="CP24" s="1603"/>
      <c r="CQ24" s="1603"/>
      <c r="CR24" s="1603"/>
      <c r="CS24" s="1538"/>
      <c r="CT24" s="1565"/>
      <c r="CU24" s="1600"/>
      <c r="CV24" s="1568"/>
      <c r="CW24" s="1568"/>
      <c r="CX24" s="1600"/>
      <c r="CY24" s="1585"/>
      <c r="CZ24" s="1567"/>
      <c r="DA24" s="1602"/>
      <c r="DB24" s="1603"/>
      <c r="DC24" s="1603"/>
      <c r="DD24" s="1603"/>
      <c r="DE24" s="1538"/>
      <c r="DF24" s="1565"/>
      <c r="DG24" s="1600"/>
      <c r="DH24" s="1568"/>
      <c r="DI24" s="1568"/>
      <c r="DJ24" s="1600"/>
      <c r="DK24" s="1585"/>
      <c r="DL24" s="1567"/>
      <c r="DM24" s="1602"/>
      <c r="DN24" s="1603"/>
      <c r="DO24" s="1603"/>
      <c r="DP24" s="1603"/>
      <c r="DQ24" s="1538"/>
      <c r="DR24" s="1565"/>
      <c r="DS24" s="1600"/>
      <c r="DT24" s="1568"/>
      <c r="DU24" s="1568"/>
      <c r="DV24" s="1600"/>
      <c r="DW24" s="1585"/>
      <c r="DX24" s="1567"/>
      <c r="DY24" s="1602"/>
      <c r="DZ24" s="1603"/>
      <c r="EA24" s="1603"/>
      <c r="EB24" s="1603"/>
      <c r="EC24" s="1538"/>
      <c r="ED24" s="1565"/>
      <c r="EE24" s="1600"/>
      <c r="EF24" s="1568"/>
      <c r="EG24" s="1568"/>
      <c r="EH24" s="1600"/>
      <c r="EI24" s="1585"/>
      <c r="EJ24" s="1567"/>
      <c r="EK24" s="1602"/>
      <c r="EL24" s="1603"/>
      <c r="EM24" s="1603"/>
      <c r="EN24" s="1603"/>
      <c r="EO24" s="1538"/>
      <c r="EP24" s="1565"/>
      <c r="EQ24" s="1600"/>
      <c r="ER24" s="1568"/>
      <c r="ES24" s="1568"/>
      <c r="ET24" s="1600"/>
      <c r="EU24" s="1585"/>
      <c r="EV24" s="1567"/>
      <c r="EW24" s="1602"/>
      <c r="EX24" s="1603"/>
      <c r="EY24" s="1603"/>
      <c r="EZ24" s="1603"/>
      <c r="FA24" s="1538"/>
      <c r="FB24" s="1565"/>
      <c r="FC24" s="1600"/>
      <c r="FD24" s="1568"/>
      <c r="FE24" s="1568"/>
      <c r="FF24" s="1600"/>
      <c r="FG24" s="1585"/>
      <c r="FH24" s="1567"/>
      <c r="FI24" s="1602"/>
      <c r="FJ24" s="1603"/>
      <c r="FK24" s="1603"/>
      <c r="FL24" s="1603"/>
      <c r="FM24" s="1538"/>
      <c r="FN24" s="1565"/>
      <c r="FO24" s="1600"/>
      <c r="FP24" s="1568"/>
      <c r="FQ24" s="1568"/>
      <c r="FR24" s="1600"/>
      <c r="FS24" s="1585"/>
      <c r="FT24" s="1567"/>
      <c r="FU24" s="1602"/>
      <c r="FV24" s="1603"/>
      <c r="FW24" s="1603"/>
      <c r="FX24" s="1603"/>
      <c r="FY24" s="1538"/>
      <c r="FZ24" s="1565"/>
      <c r="GA24" s="1600"/>
      <c r="GB24" s="1568"/>
      <c r="GC24" s="1568"/>
      <c r="GD24" s="1600"/>
      <c r="GE24" s="1585"/>
      <c r="GF24" s="1567"/>
      <c r="GG24" s="1602"/>
      <c r="GH24" s="1603"/>
      <c r="GI24" s="1603"/>
      <c r="GJ24" s="1603"/>
      <c r="GK24" s="1538"/>
      <c r="GL24" s="1565"/>
      <c r="GM24" s="1600"/>
      <c r="GN24" s="1568"/>
      <c r="GO24" s="1568"/>
      <c r="GP24" s="1600"/>
      <c r="GQ24" s="1585"/>
      <c r="GR24" s="1567"/>
      <c r="GS24" s="1602"/>
      <c r="GT24" s="1603"/>
      <c r="GU24" s="1603"/>
      <c r="GV24" s="1603"/>
      <c r="GW24" s="1538"/>
      <c r="GX24" s="1565"/>
      <c r="GY24" s="1600"/>
      <c r="GZ24" s="1568"/>
      <c r="HA24" s="1568"/>
      <c r="HB24" s="1600"/>
      <c r="HC24" s="1585"/>
      <c r="HD24" s="1567"/>
      <c r="HE24" s="1602"/>
      <c r="HF24" s="1603"/>
      <c r="HG24" s="1603"/>
      <c r="HH24" s="1603"/>
      <c r="HI24" s="1538"/>
      <c r="HJ24" s="1565"/>
      <c r="HK24" s="1600"/>
      <c r="HL24" s="1568"/>
      <c r="HM24" s="1568"/>
      <c r="HN24" s="1600"/>
      <c r="HO24" s="1585"/>
      <c r="HP24" s="1567"/>
      <c r="HQ24" s="1602"/>
      <c r="HR24" s="1603"/>
      <c r="HS24" s="1603"/>
      <c r="HT24" s="1603"/>
      <c r="HU24" s="1538"/>
      <c r="HV24" s="1565"/>
      <c r="HW24" s="1600"/>
      <c r="HX24" s="1568"/>
      <c r="HY24" s="1568"/>
      <c r="HZ24" s="1600"/>
      <c r="IA24" s="1585"/>
      <c r="IB24" s="1567"/>
      <c r="IC24" s="1602"/>
      <c r="ID24" s="1603"/>
      <c r="IE24" s="1603"/>
      <c r="IF24" s="1603"/>
      <c r="IG24" s="1538"/>
      <c r="IH24" s="1565"/>
      <c r="II24" s="1600"/>
      <c r="IJ24" s="1568"/>
      <c r="IK24" s="1568"/>
      <c r="IL24" s="1600"/>
      <c r="IM24" s="1585"/>
      <c r="IN24" s="1567"/>
      <c r="IO24" s="1602"/>
      <c r="IP24" s="1603"/>
      <c r="IQ24" s="1603"/>
      <c r="IR24" s="1603"/>
      <c r="IS24" s="1538"/>
      <c r="IT24" s="1565"/>
      <c r="IU24" s="1600"/>
      <c r="IV24" s="1568"/>
      <c r="IW24" s="1568"/>
      <c r="IX24" s="1600"/>
      <c r="IY24" s="1585"/>
      <c r="IZ24" s="1567"/>
      <c r="JA24" s="1602"/>
      <c r="JB24" s="1603"/>
      <c r="JC24" s="1603"/>
      <c r="JD24" s="1603"/>
      <c r="JE24" s="1538"/>
      <c r="JF24" s="1565"/>
      <c r="JG24" s="1600"/>
      <c r="JH24" s="1568"/>
      <c r="JI24" s="1568"/>
      <c r="JJ24" s="1600"/>
      <c r="JK24" s="1585"/>
      <c r="JL24" s="1567"/>
      <c r="JM24" s="1602"/>
      <c r="JN24" s="1603"/>
      <c r="JO24" s="1603"/>
      <c r="JP24" s="1603"/>
      <c r="JQ24" s="1538"/>
      <c r="JR24" s="1565"/>
      <c r="JS24" s="1600"/>
      <c r="JT24" s="1568"/>
      <c r="JU24" s="1568"/>
      <c r="JV24" s="1600"/>
      <c r="JW24" s="1585"/>
      <c r="JX24" s="1567"/>
      <c r="JY24" s="1602"/>
      <c r="JZ24" s="1603"/>
      <c r="KA24" s="1603"/>
      <c r="KB24" s="1603"/>
      <c r="KC24" s="1538"/>
      <c r="KD24" s="1565"/>
      <c r="KE24" s="1600"/>
      <c r="KF24" s="1568"/>
      <c r="KG24" s="1568"/>
      <c r="KH24" s="1600"/>
      <c r="KI24" s="1585"/>
      <c r="KJ24" s="1567"/>
      <c r="KK24" s="1602"/>
      <c r="KL24" s="1603"/>
      <c r="KM24" s="1603"/>
      <c r="KN24" s="1603"/>
      <c r="KO24" s="1538"/>
      <c r="KP24" s="1565"/>
      <c r="KQ24" s="1600"/>
      <c r="KR24" s="1568"/>
      <c r="KS24" s="1568"/>
      <c r="KT24" s="1600"/>
      <c r="KU24" s="1585"/>
      <c r="KV24" s="1567"/>
      <c r="KW24" s="1602"/>
      <c r="KX24" s="1603"/>
      <c r="KY24" s="1603"/>
      <c r="KZ24" s="1603"/>
      <c r="LA24" s="1538"/>
      <c r="LB24" s="1565"/>
      <c r="LC24" s="1600"/>
      <c r="LD24" s="1568"/>
      <c r="LE24" s="1568"/>
      <c r="LF24" s="1600"/>
      <c r="LG24" s="1585"/>
      <c r="LH24" s="1567"/>
      <c r="LI24" s="1602"/>
      <c r="LJ24" s="1603"/>
      <c r="LK24" s="1603"/>
      <c r="LL24" s="1603"/>
      <c r="LM24" s="1538"/>
      <c r="LN24" s="1565"/>
      <c r="LO24" s="1600"/>
      <c r="LP24" s="1568"/>
      <c r="LQ24" s="1568"/>
      <c r="LR24" s="1600"/>
      <c r="LS24" s="1585"/>
      <c r="LT24" s="1567"/>
      <c r="LU24" s="1602"/>
      <c r="LV24" s="1603"/>
      <c r="LW24" s="1603"/>
      <c r="LX24" s="1603"/>
      <c r="LY24" s="1538"/>
      <c r="LZ24" s="1565"/>
      <c r="MA24" s="1600"/>
      <c r="MB24" s="1568"/>
      <c r="MC24" s="1568"/>
      <c r="MD24" s="1600"/>
      <c r="ME24" s="1585"/>
      <c r="MF24" s="1567"/>
      <c r="MG24" s="1602"/>
      <c r="MH24" s="1603"/>
      <c r="MI24" s="1603"/>
      <c r="MJ24" s="1603"/>
      <c r="MK24" s="1538"/>
      <c r="ML24" s="1565"/>
      <c r="MM24" s="1600"/>
      <c r="MN24" s="1568"/>
      <c r="MO24" s="1568"/>
      <c r="MP24" s="1600"/>
      <c r="MQ24" s="1585"/>
      <c r="MR24" s="1567"/>
      <c r="MS24" s="1602"/>
      <c r="MT24" s="1603"/>
      <c r="MU24" s="1603"/>
      <c r="MV24" s="1603"/>
      <c r="MW24" s="1538"/>
      <c r="MX24" s="1565"/>
      <c r="MY24" s="1600"/>
      <c r="MZ24" s="1568"/>
      <c r="NA24" s="1568"/>
      <c r="NB24" s="1600"/>
      <c r="NC24" s="1585"/>
      <c r="ND24" s="1567"/>
      <c r="NE24" s="1602"/>
      <c r="NF24" s="1603"/>
      <c r="NG24" s="1603"/>
      <c r="NH24" s="1603"/>
      <c r="NI24" s="1538"/>
      <c r="NJ24" s="1565"/>
      <c r="NK24" s="1600"/>
      <c r="NL24" s="1568"/>
      <c r="NM24" s="1568"/>
      <c r="NN24" s="1600"/>
      <c r="NO24" s="1585"/>
      <c r="NP24" s="1567"/>
      <c r="NQ24" s="1602"/>
      <c r="NR24" s="1603"/>
      <c r="NS24" s="1603"/>
      <c r="NT24" s="1603"/>
      <c r="NU24" s="1538"/>
      <c r="NV24" s="1565"/>
      <c r="NW24" s="1600"/>
      <c r="NX24" s="1568"/>
      <c r="NY24" s="1568"/>
      <c r="NZ24" s="1600"/>
      <c r="OA24" s="1585"/>
      <c r="OB24" s="1567"/>
      <c r="OC24" s="1602"/>
      <c r="OD24" s="1603"/>
      <c r="OE24" s="1603"/>
      <c r="OF24" s="1603"/>
      <c r="OG24" s="1538"/>
      <c r="OH24" s="1565"/>
      <c r="OI24" s="1600"/>
      <c r="OJ24" s="1568"/>
      <c r="OK24" s="1568"/>
      <c r="OL24" s="1600"/>
      <c r="OM24" s="1585"/>
      <c r="ON24" s="1567"/>
      <c r="OO24" s="1602"/>
      <c r="OP24" s="1603"/>
      <c r="OQ24" s="1603"/>
      <c r="OR24" s="1603"/>
      <c r="OS24" s="1538"/>
      <c r="OT24" s="1565"/>
      <c r="OU24" s="1600"/>
      <c r="OV24" s="1568"/>
      <c r="OW24" s="1568"/>
      <c r="OX24" s="1600"/>
      <c r="OY24" s="1585"/>
      <c r="OZ24" s="1567"/>
      <c r="PA24" s="1602"/>
      <c r="PB24" s="1603"/>
      <c r="PC24" s="1603"/>
      <c r="PD24" s="1603"/>
      <c r="PE24" s="1538"/>
      <c r="PF24" s="1565"/>
      <c r="PG24" s="1600"/>
      <c r="PH24" s="1568"/>
      <c r="PI24" s="1568"/>
      <c r="PJ24" s="1600"/>
      <c r="PK24" s="1585"/>
      <c r="PL24" s="1567"/>
      <c r="PM24" s="1602"/>
      <c r="PN24" s="1603"/>
      <c r="PO24" s="1603"/>
      <c r="PP24" s="1603"/>
      <c r="PQ24" s="1538"/>
      <c r="PR24" s="1565"/>
      <c r="PS24" s="1600"/>
      <c r="PT24" s="1568"/>
      <c r="PU24" s="1568"/>
      <c r="PV24" s="1600"/>
      <c r="PW24" s="1585"/>
      <c r="PX24" s="1567"/>
      <c r="PY24" s="1602"/>
      <c r="PZ24" s="1603"/>
      <c r="QA24" s="1603"/>
      <c r="QB24" s="1603"/>
      <c r="QC24" s="1538"/>
      <c r="QD24" s="1565"/>
      <c r="QE24" s="1600"/>
      <c r="QF24" s="1568"/>
      <c r="QG24" s="1568"/>
      <c r="QH24" s="1600"/>
      <c r="QI24" s="1585"/>
      <c r="QJ24" s="1567"/>
      <c r="QK24" s="1602"/>
      <c r="QL24" s="1603"/>
      <c r="QM24" s="1603"/>
      <c r="QN24" s="1603"/>
      <c r="QO24" s="1538"/>
      <c r="QP24" s="1565"/>
      <c r="QQ24" s="1600"/>
      <c r="QR24" s="1568"/>
      <c r="QS24" s="1568"/>
      <c r="QT24" s="1600"/>
      <c r="QU24" s="1585"/>
      <c r="QV24" s="1567"/>
      <c r="QW24" s="1602"/>
      <c r="QX24" s="1603"/>
      <c r="QY24" s="1603"/>
      <c r="QZ24" s="1603"/>
      <c r="RA24" s="1538"/>
      <c r="RB24" s="1565"/>
      <c r="RC24" s="1600"/>
      <c r="RD24" s="1568"/>
      <c r="RE24" s="1568"/>
      <c r="RF24" s="1600"/>
      <c r="RG24" s="1585"/>
      <c r="RH24" s="1567"/>
      <c r="RI24" s="1602"/>
      <c r="RJ24" s="1603"/>
      <c r="RK24" s="1603"/>
      <c r="RL24" s="1603"/>
      <c r="RM24" s="1538"/>
      <c r="RN24" s="1565"/>
      <c r="RO24" s="1600"/>
      <c r="RP24" s="1568"/>
      <c r="RQ24" s="1568"/>
      <c r="RR24" s="1600"/>
      <c r="RS24" s="1585"/>
      <c r="RT24" s="1567"/>
      <c r="RU24" s="1602"/>
      <c r="RV24" s="1603"/>
      <c r="RW24" s="1603"/>
      <c r="RX24" s="1603"/>
      <c r="RY24" s="1538"/>
      <c r="RZ24" s="1565"/>
      <c r="SA24" s="1600"/>
      <c r="SB24" s="1568"/>
      <c r="SC24" s="1568"/>
      <c r="SD24" s="1600"/>
      <c r="SE24" s="1585"/>
      <c r="SF24" s="1567"/>
      <c r="SG24" s="1602"/>
      <c r="SH24" s="1603"/>
      <c r="SI24" s="1603"/>
      <c r="SJ24" s="1603"/>
      <c r="SK24" s="1538"/>
      <c r="SL24" s="1565"/>
      <c r="SM24" s="1600"/>
      <c r="SN24" s="1568"/>
      <c r="SO24" s="1568"/>
      <c r="SP24" s="1600"/>
      <c r="SQ24" s="1585"/>
      <c r="SR24" s="1567"/>
      <c r="SS24" s="1602"/>
      <c r="ST24" s="1603"/>
      <c r="SU24" s="1603"/>
      <c r="SV24" s="1603"/>
      <c r="SW24" s="1538"/>
      <c r="SX24" s="1565"/>
      <c r="SY24" s="1600"/>
      <c r="SZ24" s="1568"/>
      <c r="TA24" s="1568"/>
      <c r="TB24" s="1600"/>
      <c r="TC24" s="1585"/>
      <c r="TD24" s="1567"/>
      <c r="TE24" s="1602"/>
      <c r="TF24" s="1603"/>
      <c r="TG24" s="1603"/>
      <c r="TH24" s="1603"/>
      <c r="TI24" s="1538"/>
      <c r="TJ24" s="1565"/>
      <c r="TK24" s="1600"/>
      <c r="TL24" s="1568"/>
      <c r="TM24" s="1568"/>
      <c r="TN24" s="1600"/>
      <c r="TO24" s="1585"/>
      <c r="TP24" s="1567"/>
      <c r="TQ24" s="1602"/>
      <c r="TR24" s="1603"/>
      <c r="TS24" s="1603"/>
      <c r="TT24" s="1603"/>
      <c r="TU24" s="1538"/>
      <c r="TV24" s="1565"/>
      <c r="TW24" s="1600"/>
      <c r="TX24" s="1568"/>
      <c r="TY24" s="1568"/>
      <c r="TZ24" s="1600"/>
      <c r="UA24" s="1585"/>
      <c r="UB24" s="1567"/>
      <c r="UC24" s="1602"/>
      <c r="UD24" s="1603"/>
      <c r="UE24" s="1603"/>
      <c r="UF24" s="1603"/>
      <c r="UG24" s="1538"/>
      <c r="UH24" s="1565"/>
      <c r="UI24" s="1600"/>
      <c r="UJ24" s="1568"/>
      <c r="UK24" s="1568"/>
      <c r="UL24" s="1600"/>
      <c r="UM24" s="1585"/>
      <c r="UN24" s="1567"/>
      <c r="UO24" s="1602"/>
      <c r="UP24" s="1603"/>
      <c r="UQ24" s="1603"/>
      <c r="UR24" s="1603"/>
      <c r="US24" s="1538"/>
      <c r="UT24" s="1565"/>
      <c r="UU24" s="1600"/>
      <c r="UV24" s="1568"/>
      <c r="UW24" s="1568"/>
      <c r="UX24" s="1600"/>
      <c r="UY24" s="1585"/>
      <c r="UZ24" s="1567"/>
      <c r="VA24" s="1602"/>
      <c r="VB24" s="1603"/>
      <c r="VC24" s="1603"/>
      <c r="VD24" s="1603"/>
      <c r="VE24" s="1538"/>
      <c r="VF24" s="1565"/>
      <c r="VG24" s="1600"/>
      <c r="VH24" s="1568"/>
      <c r="VI24" s="1568"/>
      <c r="VJ24" s="1600"/>
      <c r="VK24" s="1585"/>
      <c r="VL24" s="1567"/>
      <c r="VM24" s="1602"/>
      <c r="VN24" s="1603"/>
      <c r="VO24" s="1603"/>
      <c r="VP24" s="1603"/>
      <c r="VQ24" s="1538"/>
      <c r="VR24" s="1565"/>
      <c r="VS24" s="1600"/>
      <c r="VT24" s="1568"/>
      <c r="VU24" s="1568"/>
      <c r="VV24" s="1600"/>
      <c r="VW24" s="1585"/>
      <c r="VX24" s="1567"/>
      <c r="VY24" s="1602"/>
      <c r="VZ24" s="1603"/>
      <c r="WA24" s="1603"/>
      <c r="WB24" s="1603"/>
      <c r="WC24" s="1538"/>
      <c r="WD24" s="1565"/>
      <c r="WE24" s="1600"/>
      <c r="WF24" s="1568"/>
      <c r="WG24" s="1568"/>
      <c r="WH24" s="1600"/>
      <c r="WI24" s="1585"/>
      <c r="WJ24" s="1567"/>
      <c r="WK24" s="1602"/>
      <c r="WL24" s="1603"/>
      <c r="WM24" s="1603"/>
      <c r="WN24" s="1603"/>
      <c r="WO24" s="1538"/>
      <c r="WP24" s="1565"/>
      <c r="WQ24" s="1600"/>
      <c r="WR24" s="1568"/>
      <c r="WS24" s="1568"/>
      <c r="WT24" s="1600"/>
      <c r="WU24" s="1585"/>
      <c r="WV24" s="1567"/>
      <c r="WW24" s="1602"/>
      <c r="WX24" s="1603"/>
      <c r="WY24" s="1603"/>
      <c r="WZ24" s="1603"/>
      <c r="XA24" s="1538"/>
      <c r="XB24" s="1565"/>
      <c r="XC24" s="1600"/>
      <c r="XD24" s="1568"/>
      <c r="XE24" s="1568"/>
      <c r="XF24" s="1600"/>
      <c r="XG24" s="1585"/>
      <c r="XH24" s="1567"/>
      <c r="XI24" s="1602"/>
      <c r="XJ24" s="1603"/>
      <c r="XK24" s="1603"/>
      <c r="XL24" s="1603"/>
      <c r="XM24" s="1538"/>
      <c r="XN24" s="1565"/>
      <c r="XO24" s="1600"/>
      <c r="XP24" s="1568"/>
      <c r="XQ24" s="1568"/>
      <c r="XR24" s="1600"/>
      <c r="XS24" s="1585"/>
      <c r="XT24" s="1567"/>
      <c r="XU24" s="1602"/>
      <c r="XV24" s="1603"/>
      <c r="XW24" s="1603"/>
      <c r="XX24" s="1603"/>
      <c r="XY24" s="1538"/>
      <c r="XZ24" s="1565"/>
      <c r="YA24" s="1600"/>
      <c r="YB24" s="1568"/>
      <c r="YC24" s="1568"/>
      <c r="YD24" s="1600"/>
      <c r="YE24" s="1585"/>
      <c r="YF24" s="1567"/>
      <c r="YG24" s="1602"/>
      <c r="YH24" s="1603"/>
      <c r="YI24" s="1603"/>
      <c r="YJ24" s="1603"/>
      <c r="YK24" s="1538"/>
      <c r="YL24" s="1565"/>
      <c r="YM24" s="1600"/>
      <c r="YN24" s="1568"/>
      <c r="YO24" s="1568"/>
      <c r="YP24" s="1600"/>
      <c r="YQ24" s="1585"/>
      <c r="YR24" s="1567"/>
      <c r="YS24" s="1602"/>
      <c r="YT24" s="1603"/>
      <c r="YU24" s="1603"/>
      <c r="YV24" s="1603"/>
      <c r="YW24" s="1538"/>
      <c r="YX24" s="1565"/>
      <c r="YY24" s="1600"/>
      <c r="YZ24" s="1568"/>
      <c r="ZA24" s="1568"/>
      <c r="ZB24" s="1600"/>
      <c r="ZC24" s="1585"/>
      <c r="ZD24" s="1567"/>
      <c r="ZE24" s="1602"/>
      <c r="ZF24" s="1603"/>
      <c r="ZG24" s="1603"/>
      <c r="ZH24" s="1603"/>
      <c r="ZI24" s="1538"/>
      <c r="ZJ24" s="1565"/>
      <c r="ZK24" s="1600"/>
      <c r="ZL24" s="1568"/>
      <c r="ZM24" s="1568"/>
      <c r="ZN24" s="1600"/>
      <c r="ZO24" s="1585"/>
      <c r="ZP24" s="1567"/>
      <c r="ZQ24" s="1602"/>
      <c r="ZR24" s="1603"/>
      <c r="ZS24" s="1603"/>
      <c r="ZT24" s="1603"/>
      <c r="ZU24" s="1538"/>
      <c r="ZV24" s="1565"/>
      <c r="ZW24" s="1600"/>
      <c r="ZX24" s="1568"/>
      <c r="ZY24" s="1568"/>
      <c r="ZZ24" s="1600"/>
      <c r="AAA24" s="1585"/>
      <c r="AAB24" s="1567"/>
      <c r="AAC24" s="1602"/>
      <c r="AAD24" s="1603"/>
      <c r="AAE24" s="1603"/>
      <c r="AAF24" s="1603"/>
      <c r="AAG24" s="1538"/>
      <c r="AAH24" s="1565"/>
      <c r="AAI24" s="1600"/>
      <c r="AAJ24" s="1568"/>
      <c r="AAK24" s="1568"/>
      <c r="AAL24" s="1600"/>
      <c r="AAM24" s="1585"/>
      <c r="AAN24" s="1567"/>
      <c r="AAO24" s="1602"/>
      <c r="AAP24" s="1603"/>
      <c r="AAQ24" s="1603"/>
      <c r="AAR24" s="1603"/>
      <c r="AAS24" s="1538"/>
      <c r="AAT24" s="1565"/>
      <c r="AAU24" s="1600"/>
      <c r="AAV24" s="1568"/>
      <c r="AAW24" s="1568"/>
      <c r="AAX24" s="1600"/>
      <c r="AAY24" s="1585"/>
      <c r="AAZ24" s="1567"/>
      <c r="ABA24" s="1602"/>
      <c r="ABB24" s="1603"/>
      <c r="ABC24" s="1603"/>
      <c r="ABD24" s="1603"/>
      <c r="ABE24" s="1538"/>
      <c r="ABF24" s="1565"/>
      <c r="ABG24" s="1600"/>
      <c r="ABH24" s="1568"/>
      <c r="ABI24" s="1568"/>
      <c r="ABJ24" s="1600"/>
      <c r="ABK24" s="1585"/>
      <c r="ABL24" s="1567"/>
      <c r="ABM24" s="1602"/>
      <c r="ABN24" s="1603"/>
      <c r="ABO24" s="1603"/>
      <c r="ABP24" s="1603"/>
      <c r="ABQ24" s="1538"/>
      <c r="ABR24" s="1565"/>
      <c r="ABS24" s="1600"/>
      <c r="ABT24" s="1568"/>
      <c r="ABU24" s="1568"/>
      <c r="ABV24" s="1600"/>
      <c r="ABW24" s="1585"/>
      <c r="ABX24" s="1567"/>
      <c r="ABY24" s="1602"/>
      <c r="ABZ24" s="1603"/>
      <c r="ACA24" s="1603"/>
      <c r="ACB24" s="1603"/>
      <c r="ACC24" s="1538"/>
      <c r="ACD24" s="1565"/>
      <c r="ACE24" s="1600"/>
      <c r="ACF24" s="1568"/>
      <c r="ACG24" s="1568"/>
      <c r="ACH24" s="1600"/>
      <c r="ACI24" s="1585"/>
      <c r="ACJ24" s="1567"/>
      <c r="ACK24" s="1602"/>
      <c r="ACL24" s="1603"/>
      <c r="ACM24" s="1603"/>
      <c r="ACN24" s="1603"/>
      <c r="ACO24" s="1538"/>
      <c r="ACP24" s="1565"/>
      <c r="ACQ24" s="1600"/>
      <c r="ACR24" s="1568"/>
      <c r="ACS24" s="1568"/>
      <c r="ACT24" s="1600"/>
      <c r="ACU24" s="1585"/>
      <c r="ACV24" s="1567"/>
      <c r="ACW24" s="1602"/>
      <c r="ACX24" s="1603"/>
      <c r="ACY24" s="1603"/>
      <c r="ACZ24" s="1603"/>
      <c r="ADA24" s="1538"/>
      <c r="ADB24" s="1565"/>
      <c r="ADC24" s="1600"/>
      <c r="ADD24" s="1568"/>
      <c r="ADE24" s="1568"/>
      <c r="ADF24" s="1600"/>
      <c r="ADG24" s="1585"/>
      <c r="ADH24" s="1567"/>
      <c r="ADI24" s="1602"/>
      <c r="ADJ24" s="1603"/>
      <c r="ADK24" s="1603"/>
      <c r="ADL24" s="1603"/>
      <c r="ADM24" s="1538"/>
      <c r="ADN24" s="1565"/>
      <c r="ADO24" s="1600"/>
      <c r="ADP24" s="1568"/>
      <c r="ADQ24" s="1568"/>
      <c r="ADR24" s="1600"/>
      <c r="ADS24" s="1585"/>
      <c r="ADT24" s="1567"/>
      <c r="ADU24" s="1602"/>
      <c r="ADV24" s="1603"/>
      <c r="ADW24" s="1603"/>
      <c r="ADX24" s="1603"/>
      <c r="ADY24" s="1538"/>
      <c r="ADZ24" s="1565"/>
      <c r="AEA24" s="1600"/>
      <c r="AEB24" s="1568"/>
      <c r="AEC24" s="1568"/>
      <c r="AED24" s="1600"/>
      <c r="AEE24" s="1585"/>
      <c r="AEF24" s="1567"/>
      <c r="AEG24" s="1602"/>
      <c r="AEH24" s="1603"/>
      <c r="AEI24" s="1603"/>
      <c r="AEJ24" s="1603"/>
      <c r="AEK24" s="1538"/>
      <c r="AEL24" s="1565"/>
      <c r="AEM24" s="1600"/>
      <c r="AEN24" s="1568"/>
      <c r="AEO24" s="1568"/>
      <c r="AEP24" s="1600"/>
      <c r="AEQ24" s="1585"/>
      <c r="AER24" s="1567"/>
      <c r="AES24" s="1602"/>
      <c r="AET24" s="1603"/>
      <c r="AEU24" s="1603"/>
      <c r="AEV24" s="1603"/>
      <c r="AEW24" s="1538"/>
      <c r="AEX24" s="1565"/>
      <c r="AEY24" s="1600"/>
      <c r="AEZ24" s="1568"/>
      <c r="AFA24" s="1568"/>
      <c r="AFB24" s="1600"/>
      <c r="AFC24" s="1585"/>
      <c r="AFD24" s="1567"/>
      <c r="AFE24" s="1602"/>
      <c r="AFF24" s="1603"/>
      <c r="AFG24" s="1603"/>
      <c r="AFH24" s="1603"/>
      <c r="AFI24" s="1538"/>
      <c r="AFJ24" s="1565"/>
      <c r="AFK24" s="1600"/>
      <c r="AFL24" s="1568"/>
      <c r="AFM24" s="1568"/>
      <c r="AFN24" s="1600"/>
      <c r="AFO24" s="1585"/>
      <c r="AFP24" s="1567"/>
      <c r="AFQ24" s="1602"/>
      <c r="AFR24" s="1603"/>
      <c r="AFS24" s="1603"/>
      <c r="AFT24" s="1603"/>
      <c r="AFU24" s="1538"/>
      <c r="AFV24" s="1565"/>
      <c r="AFW24" s="1600"/>
      <c r="AFX24" s="1568"/>
      <c r="AFY24" s="1568"/>
      <c r="AFZ24" s="1600"/>
      <c r="AGA24" s="1585"/>
      <c r="AGB24" s="1567"/>
      <c r="AGC24" s="1602"/>
      <c r="AGD24" s="1603"/>
      <c r="AGE24" s="1603"/>
      <c r="AGF24" s="1603"/>
      <c r="AGG24" s="1538"/>
      <c r="AGH24" s="1565"/>
      <c r="AGI24" s="1600"/>
      <c r="AGJ24" s="1568"/>
      <c r="AGK24" s="1568"/>
      <c r="AGL24" s="1600"/>
      <c r="AGM24" s="1585"/>
      <c r="AGN24" s="1567"/>
      <c r="AGO24" s="1602"/>
      <c r="AGP24" s="1603"/>
      <c r="AGQ24" s="1603"/>
      <c r="AGR24" s="1603"/>
      <c r="AGS24" s="1538"/>
      <c r="AGT24" s="1565"/>
      <c r="AGU24" s="1600"/>
      <c r="AGV24" s="1568"/>
      <c r="AGW24" s="1568"/>
      <c r="AGX24" s="1600"/>
      <c r="AGY24" s="1585"/>
      <c r="AGZ24" s="1567"/>
      <c r="AHA24" s="1602"/>
      <c r="AHB24" s="1603"/>
      <c r="AHC24" s="1603"/>
      <c r="AHD24" s="1603"/>
      <c r="AHE24" s="1538"/>
      <c r="AHF24" s="1565"/>
      <c r="AHG24" s="1600"/>
      <c r="AHH24" s="1568"/>
      <c r="AHI24" s="1568"/>
      <c r="AHJ24" s="1600"/>
      <c r="AHK24" s="1585"/>
      <c r="AHL24" s="1567"/>
      <c r="AHM24" s="1602"/>
      <c r="AHN24" s="1603"/>
      <c r="AHO24" s="1603"/>
      <c r="AHP24" s="1603"/>
      <c r="AHQ24" s="1538"/>
      <c r="AHR24" s="1565"/>
      <c r="AHS24" s="1600"/>
      <c r="AHT24" s="1568"/>
      <c r="AHU24" s="1568"/>
      <c r="AHV24" s="1600"/>
      <c r="AHW24" s="1585"/>
      <c r="AHX24" s="1567"/>
      <c r="AHY24" s="1602"/>
      <c r="AHZ24" s="1603"/>
      <c r="AIA24" s="1603"/>
      <c r="AIB24" s="1603"/>
      <c r="AIC24" s="1538"/>
      <c r="AID24" s="1565"/>
      <c r="AIE24" s="1600"/>
      <c r="AIF24" s="1568"/>
      <c r="AIG24" s="1568"/>
      <c r="AIH24" s="1600"/>
      <c r="AII24" s="1585"/>
      <c r="AIJ24" s="1567"/>
      <c r="AIK24" s="1602"/>
      <c r="AIL24" s="1603"/>
      <c r="AIM24" s="1603"/>
      <c r="AIN24" s="1603"/>
      <c r="AIO24" s="1538"/>
      <c r="AIP24" s="1565"/>
      <c r="AIQ24" s="1600"/>
      <c r="AIR24" s="1568"/>
      <c r="AIS24" s="1568"/>
      <c r="AIT24" s="1600"/>
      <c r="AIU24" s="1585"/>
      <c r="AIV24" s="1567"/>
      <c r="AIW24" s="1602"/>
      <c r="AIX24" s="1603"/>
      <c r="AIY24" s="1603"/>
      <c r="AIZ24" s="1603"/>
      <c r="AJA24" s="1538"/>
      <c r="AJB24" s="1565"/>
      <c r="AJC24" s="1600"/>
      <c r="AJD24" s="1568"/>
      <c r="AJE24" s="1568"/>
      <c r="AJF24" s="1600"/>
      <c r="AJG24" s="1585"/>
      <c r="AJH24" s="1567"/>
      <c r="AJI24" s="1602"/>
      <c r="AJJ24" s="1603"/>
      <c r="AJK24" s="1603"/>
      <c r="AJL24" s="1603"/>
      <c r="AJM24" s="1538"/>
      <c r="AJN24" s="1565"/>
      <c r="AJO24" s="1600"/>
      <c r="AJP24" s="1568"/>
      <c r="AJQ24" s="1568"/>
      <c r="AJR24" s="1600"/>
      <c r="AJS24" s="1585"/>
      <c r="AJT24" s="1567"/>
      <c r="AJU24" s="1602"/>
      <c r="AJV24" s="1603"/>
      <c r="AJW24" s="1603"/>
      <c r="AJX24" s="1603"/>
      <c r="AJY24" s="1538"/>
      <c r="AJZ24" s="1565"/>
      <c r="AKA24" s="1600"/>
      <c r="AKB24" s="1568"/>
      <c r="AKC24" s="1568"/>
      <c r="AKD24" s="1600"/>
      <c r="AKE24" s="1585"/>
      <c r="AKF24" s="1567"/>
      <c r="AKG24" s="1602"/>
      <c r="AKH24" s="1603"/>
      <c r="AKI24" s="1603"/>
      <c r="AKJ24" s="1603"/>
      <c r="AKK24" s="1538"/>
      <c r="AKL24" s="1565"/>
      <c r="AKM24" s="1600"/>
      <c r="AKN24" s="1568"/>
      <c r="AKO24" s="1568"/>
      <c r="AKP24" s="1600"/>
      <c r="AKQ24" s="1585"/>
      <c r="AKR24" s="1567"/>
      <c r="AKS24" s="1602"/>
      <c r="AKT24" s="1603"/>
      <c r="AKU24" s="1603"/>
      <c r="AKV24" s="1603"/>
      <c r="AKW24" s="1538"/>
      <c r="AKX24" s="1565"/>
      <c r="AKY24" s="1600"/>
      <c r="AKZ24" s="1568"/>
      <c r="ALA24" s="1568"/>
      <c r="ALB24" s="1600"/>
      <c r="ALC24" s="1585"/>
      <c r="ALD24" s="1567"/>
      <c r="ALE24" s="1602"/>
      <c r="ALF24" s="1603"/>
      <c r="ALG24" s="1603"/>
      <c r="ALH24" s="1603"/>
      <c r="ALI24" s="1538"/>
      <c r="ALJ24" s="1565"/>
      <c r="ALK24" s="1600"/>
      <c r="ALL24" s="1568"/>
      <c r="ALM24" s="1568"/>
      <c r="ALN24" s="1600"/>
      <c r="ALO24" s="1585"/>
      <c r="ALP24" s="1567"/>
      <c r="ALQ24" s="1602"/>
      <c r="ALR24" s="1603"/>
      <c r="ALS24" s="1603"/>
      <c r="ALT24" s="1603"/>
      <c r="ALU24" s="1538"/>
      <c r="ALV24" s="1565"/>
      <c r="ALW24" s="1600"/>
      <c r="ALX24" s="1568"/>
      <c r="ALY24" s="1568"/>
      <c r="ALZ24" s="1600"/>
      <c r="AMA24" s="1585"/>
      <c r="AMB24" s="1567"/>
      <c r="AMC24" s="1602"/>
      <c r="AMD24" s="1603"/>
      <c r="AME24" s="1603"/>
      <c r="AMF24" s="1603"/>
      <c r="AMG24" s="1538"/>
      <c r="AMH24" s="1565"/>
      <c r="AMI24" s="1600"/>
      <c r="AMJ24" s="1568"/>
    </row>
    <row r="25" spans="1:1024" ht="16.899999999999999" customHeight="1">
      <c r="A25" s="1500"/>
      <c r="B25" s="1547"/>
      <c r="C25" s="1548"/>
      <c r="D25" s="1549"/>
      <c r="E25" s="1549" t="s">
        <v>5623</v>
      </c>
      <c r="F25" s="1548"/>
      <c r="G25" s="1550"/>
      <c r="H25" s="1567"/>
      <c r="I25" s="1551"/>
      <c r="J25" s="1552"/>
      <c r="K25" s="1552"/>
      <c r="L25" s="1552"/>
      <c r="M25" s="1538"/>
      <c r="N25" s="1565"/>
      <c r="O25" s="1600"/>
      <c r="P25" s="1568"/>
      <c r="Q25" s="1568"/>
      <c r="R25" s="1600"/>
      <c r="S25" s="1585"/>
      <c r="T25" s="1567"/>
      <c r="U25" s="1602"/>
      <c r="V25" s="1603"/>
      <c r="W25" s="1603"/>
      <c r="X25" s="1603"/>
      <c r="Z25" s="1565"/>
      <c r="AA25" s="1600"/>
      <c r="AB25" s="1568"/>
      <c r="AC25" s="1568"/>
      <c r="AD25" s="1600"/>
      <c r="AE25" s="1585"/>
      <c r="AF25" s="1567"/>
      <c r="AG25" s="1602"/>
      <c r="AH25" s="1603"/>
      <c r="AI25" s="1603"/>
      <c r="AJ25" s="1603"/>
      <c r="AL25" s="1565"/>
      <c r="AM25" s="1600"/>
      <c r="AN25" s="1568"/>
      <c r="AO25" s="1568"/>
      <c r="AP25" s="1600"/>
      <c r="AQ25" s="1585"/>
      <c r="AR25" s="1567"/>
      <c r="AS25" s="1602"/>
      <c r="AT25" s="1603"/>
      <c r="AU25" s="1603"/>
      <c r="AV25" s="1603"/>
      <c r="AX25" s="1565"/>
      <c r="AY25" s="1600"/>
      <c r="AZ25" s="1568"/>
      <c r="BA25" s="1568"/>
      <c r="BB25" s="1600"/>
      <c r="BC25" s="1585"/>
      <c r="BD25" s="1567"/>
      <c r="BE25" s="1602"/>
      <c r="BF25" s="1603"/>
      <c r="BG25" s="1603"/>
      <c r="BH25" s="1603"/>
      <c r="BJ25" s="1565"/>
      <c r="BK25" s="1600"/>
      <c r="BL25" s="1568"/>
      <c r="BM25" s="1568"/>
      <c r="BN25" s="1600"/>
      <c r="BO25" s="1585"/>
      <c r="BP25" s="1567"/>
      <c r="BQ25" s="1602"/>
      <c r="BR25" s="1603"/>
      <c r="BS25" s="1603"/>
      <c r="BT25" s="1603"/>
      <c r="BU25" s="1538"/>
      <c r="BV25" s="1565"/>
      <c r="BW25" s="1600"/>
      <c r="BX25" s="1568"/>
      <c r="BY25" s="1568"/>
      <c r="BZ25" s="1600"/>
      <c r="CA25" s="1585"/>
      <c r="CB25" s="1567"/>
      <c r="CC25" s="1602"/>
      <c r="CD25" s="1603"/>
      <c r="CE25" s="1603"/>
      <c r="CF25" s="1603"/>
      <c r="CG25" s="1538"/>
      <c r="CH25" s="1565"/>
      <c r="CI25" s="1600"/>
      <c r="CJ25" s="1568"/>
      <c r="CK25" s="1568"/>
      <c r="CL25" s="1600"/>
      <c r="CM25" s="1585"/>
      <c r="CN25" s="1567"/>
      <c r="CO25" s="1602"/>
      <c r="CP25" s="1603"/>
      <c r="CQ25" s="1603"/>
      <c r="CR25" s="1603"/>
      <c r="CS25" s="1538"/>
      <c r="CT25" s="1565"/>
      <c r="CU25" s="1600"/>
      <c r="CV25" s="1568"/>
      <c r="CW25" s="1568"/>
      <c r="CX25" s="1600"/>
      <c r="CY25" s="1585"/>
      <c r="CZ25" s="1567"/>
      <c r="DA25" s="1602"/>
      <c r="DB25" s="1603"/>
      <c r="DC25" s="1603"/>
      <c r="DD25" s="1603"/>
      <c r="DE25" s="1538"/>
      <c r="DF25" s="1565"/>
      <c r="DG25" s="1600"/>
      <c r="DH25" s="1568"/>
      <c r="DI25" s="1568"/>
      <c r="DJ25" s="1600"/>
      <c r="DK25" s="1585"/>
      <c r="DL25" s="1567"/>
      <c r="DM25" s="1602"/>
      <c r="DN25" s="1603"/>
      <c r="DO25" s="1603"/>
      <c r="DP25" s="1603"/>
      <c r="DQ25" s="1538"/>
      <c r="DR25" s="1565"/>
      <c r="DS25" s="1600"/>
      <c r="DT25" s="1568"/>
      <c r="DU25" s="1568"/>
      <c r="DV25" s="1600"/>
      <c r="DW25" s="1585"/>
      <c r="DX25" s="1567"/>
      <c r="DY25" s="1602"/>
      <c r="DZ25" s="1603"/>
      <c r="EA25" s="1603"/>
      <c r="EB25" s="1603"/>
      <c r="EC25" s="1538"/>
      <c r="ED25" s="1565"/>
      <c r="EE25" s="1600"/>
      <c r="EF25" s="1568"/>
      <c r="EG25" s="1568"/>
      <c r="EH25" s="1600"/>
      <c r="EI25" s="1585"/>
      <c r="EJ25" s="1567"/>
      <c r="EK25" s="1602"/>
      <c r="EL25" s="1603"/>
      <c r="EM25" s="1603"/>
      <c r="EN25" s="1603"/>
      <c r="EO25" s="1538"/>
      <c r="EP25" s="1565"/>
      <c r="EQ25" s="1600"/>
      <c r="ER25" s="1568"/>
      <c r="ES25" s="1568"/>
      <c r="ET25" s="1600"/>
      <c r="EU25" s="1585"/>
      <c r="EV25" s="1567"/>
      <c r="EW25" s="1602"/>
      <c r="EX25" s="1603"/>
      <c r="EY25" s="1603"/>
      <c r="EZ25" s="1603"/>
      <c r="FA25" s="1538"/>
      <c r="FB25" s="1565"/>
      <c r="FC25" s="1600"/>
      <c r="FD25" s="1568"/>
      <c r="FE25" s="1568"/>
      <c r="FF25" s="1600"/>
      <c r="FG25" s="1585"/>
      <c r="FH25" s="1567"/>
      <c r="FI25" s="1602"/>
      <c r="FJ25" s="1603"/>
      <c r="FK25" s="1603"/>
      <c r="FL25" s="1603"/>
      <c r="FM25" s="1538"/>
      <c r="FN25" s="1565"/>
      <c r="FO25" s="1600"/>
      <c r="FP25" s="1568"/>
      <c r="FQ25" s="1568"/>
      <c r="FR25" s="1600"/>
      <c r="FS25" s="1585"/>
      <c r="FT25" s="1567"/>
      <c r="FU25" s="1602"/>
      <c r="FV25" s="1603"/>
      <c r="FW25" s="1603"/>
      <c r="FX25" s="1603"/>
      <c r="FY25" s="1538"/>
      <c r="FZ25" s="1565"/>
      <c r="GA25" s="1600"/>
      <c r="GB25" s="1568"/>
      <c r="GC25" s="1568"/>
      <c r="GD25" s="1600"/>
      <c r="GE25" s="1585"/>
      <c r="GF25" s="1567"/>
      <c r="GG25" s="1602"/>
      <c r="GH25" s="1603"/>
      <c r="GI25" s="1603"/>
      <c r="GJ25" s="1603"/>
      <c r="GK25" s="1538"/>
      <c r="GL25" s="1565"/>
      <c r="GM25" s="1600"/>
      <c r="GN25" s="1568"/>
      <c r="GO25" s="1568"/>
      <c r="GP25" s="1600"/>
      <c r="GQ25" s="1585"/>
      <c r="GR25" s="1567"/>
      <c r="GS25" s="1602"/>
      <c r="GT25" s="1603"/>
      <c r="GU25" s="1603"/>
      <c r="GV25" s="1603"/>
      <c r="GW25" s="1538"/>
      <c r="GX25" s="1565"/>
      <c r="GY25" s="1600"/>
      <c r="GZ25" s="1568"/>
      <c r="HA25" s="1568"/>
      <c r="HB25" s="1600"/>
      <c r="HC25" s="1585"/>
      <c r="HD25" s="1567"/>
      <c r="HE25" s="1602"/>
      <c r="HF25" s="1603"/>
      <c r="HG25" s="1603"/>
      <c r="HH25" s="1603"/>
      <c r="HI25" s="1538"/>
      <c r="HJ25" s="1565"/>
      <c r="HK25" s="1600"/>
      <c r="HL25" s="1568"/>
      <c r="HM25" s="1568"/>
      <c r="HN25" s="1600"/>
      <c r="HO25" s="1585"/>
      <c r="HP25" s="1567"/>
      <c r="HQ25" s="1602"/>
      <c r="HR25" s="1603"/>
      <c r="HS25" s="1603"/>
      <c r="HT25" s="1603"/>
      <c r="HU25" s="1538"/>
      <c r="HV25" s="1565"/>
      <c r="HW25" s="1600"/>
      <c r="HX25" s="1568"/>
      <c r="HY25" s="1568"/>
      <c r="HZ25" s="1600"/>
      <c r="IA25" s="1585"/>
      <c r="IB25" s="1567"/>
      <c r="IC25" s="1602"/>
      <c r="ID25" s="1603"/>
      <c r="IE25" s="1603"/>
      <c r="IF25" s="1603"/>
      <c r="IG25" s="1538"/>
      <c r="IH25" s="1565"/>
      <c r="II25" s="1600"/>
      <c r="IJ25" s="1568"/>
      <c r="IK25" s="1568"/>
      <c r="IL25" s="1600"/>
      <c r="IM25" s="1585"/>
      <c r="IN25" s="1567"/>
      <c r="IO25" s="1602"/>
      <c r="IP25" s="1603"/>
      <c r="IQ25" s="1603"/>
      <c r="IR25" s="1603"/>
      <c r="IS25" s="1538"/>
      <c r="IT25" s="1565"/>
      <c r="IU25" s="1600"/>
      <c r="IV25" s="1568"/>
      <c r="IW25" s="1568"/>
      <c r="IX25" s="1600"/>
      <c r="IY25" s="1585"/>
      <c r="IZ25" s="1567"/>
      <c r="JA25" s="1602"/>
      <c r="JB25" s="1603"/>
      <c r="JC25" s="1603"/>
      <c r="JD25" s="1603"/>
      <c r="JE25" s="1538"/>
      <c r="JF25" s="1565"/>
      <c r="JG25" s="1600"/>
      <c r="JH25" s="1568"/>
      <c r="JI25" s="1568"/>
      <c r="JJ25" s="1600"/>
      <c r="JK25" s="1585"/>
      <c r="JL25" s="1567"/>
      <c r="JM25" s="1602"/>
      <c r="JN25" s="1603"/>
      <c r="JO25" s="1603"/>
      <c r="JP25" s="1603"/>
      <c r="JQ25" s="1538"/>
      <c r="JR25" s="1565"/>
      <c r="JS25" s="1600"/>
      <c r="JT25" s="1568"/>
      <c r="JU25" s="1568"/>
      <c r="JV25" s="1600"/>
      <c r="JW25" s="1585"/>
      <c r="JX25" s="1567"/>
      <c r="JY25" s="1602"/>
      <c r="JZ25" s="1603"/>
      <c r="KA25" s="1603"/>
      <c r="KB25" s="1603"/>
      <c r="KC25" s="1538"/>
      <c r="KD25" s="1565"/>
      <c r="KE25" s="1600"/>
      <c r="KF25" s="1568"/>
      <c r="KG25" s="1568"/>
      <c r="KH25" s="1600"/>
      <c r="KI25" s="1585"/>
      <c r="KJ25" s="1567"/>
      <c r="KK25" s="1602"/>
      <c r="KL25" s="1603"/>
      <c r="KM25" s="1603"/>
      <c r="KN25" s="1603"/>
      <c r="KO25" s="1538"/>
      <c r="KP25" s="1565"/>
      <c r="KQ25" s="1600"/>
      <c r="KR25" s="1568"/>
      <c r="KS25" s="1568"/>
      <c r="KT25" s="1600"/>
      <c r="KU25" s="1585"/>
      <c r="KV25" s="1567"/>
      <c r="KW25" s="1602"/>
      <c r="KX25" s="1603"/>
      <c r="KY25" s="1603"/>
      <c r="KZ25" s="1603"/>
      <c r="LA25" s="1538"/>
      <c r="LB25" s="1565"/>
      <c r="LC25" s="1600"/>
      <c r="LD25" s="1568"/>
      <c r="LE25" s="1568"/>
      <c r="LF25" s="1600"/>
      <c r="LG25" s="1585"/>
      <c r="LH25" s="1567"/>
      <c r="LI25" s="1602"/>
      <c r="LJ25" s="1603"/>
      <c r="LK25" s="1603"/>
      <c r="LL25" s="1603"/>
      <c r="LM25" s="1538"/>
      <c r="LN25" s="1565"/>
      <c r="LO25" s="1600"/>
      <c r="LP25" s="1568"/>
      <c r="LQ25" s="1568"/>
      <c r="LR25" s="1600"/>
      <c r="LS25" s="1585"/>
      <c r="LT25" s="1567"/>
      <c r="LU25" s="1602"/>
      <c r="LV25" s="1603"/>
      <c r="LW25" s="1603"/>
      <c r="LX25" s="1603"/>
      <c r="LY25" s="1538"/>
      <c r="LZ25" s="1565"/>
      <c r="MA25" s="1600"/>
      <c r="MB25" s="1568"/>
      <c r="MC25" s="1568"/>
      <c r="MD25" s="1600"/>
      <c r="ME25" s="1585"/>
      <c r="MF25" s="1567"/>
      <c r="MG25" s="1602"/>
      <c r="MH25" s="1603"/>
      <c r="MI25" s="1603"/>
      <c r="MJ25" s="1603"/>
      <c r="MK25" s="1538"/>
      <c r="ML25" s="1565"/>
      <c r="MM25" s="1600"/>
      <c r="MN25" s="1568"/>
      <c r="MO25" s="1568"/>
      <c r="MP25" s="1600"/>
      <c r="MQ25" s="1585"/>
      <c r="MR25" s="1567"/>
      <c r="MS25" s="1602"/>
      <c r="MT25" s="1603"/>
      <c r="MU25" s="1603"/>
      <c r="MV25" s="1603"/>
      <c r="MW25" s="1538"/>
      <c r="MX25" s="1565"/>
      <c r="MY25" s="1600"/>
      <c r="MZ25" s="1568"/>
      <c r="NA25" s="1568"/>
      <c r="NB25" s="1600"/>
      <c r="NC25" s="1585"/>
      <c r="ND25" s="1567"/>
      <c r="NE25" s="1602"/>
      <c r="NF25" s="1603"/>
      <c r="NG25" s="1603"/>
      <c r="NH25" s="1603"/>
      <c r="NI25" s="1538"/>
      <c r="NJ25" s="1565"/>
      <c r="NK25" s="1600"/>
      <c r="NL25" s="1568"/>
      <c r="NM25" s="1568"/>
      <c r="NN25" s="1600"/>
      <c r="NO25" s="1585"/>
      <c r="NP25" s="1567"/>
      <c r="NQ25" s="1602"/>
      <c r="NR25" s="1603"/>
      <c r="NS25" s="1603"/>
      <c r="NT25" s="1603"/>
      <c r="NU25" s="1538"/>
      <c r="NV25" s="1565"/>
      <c r="NW25" s="1600"/>
      <c r="NX25" s="1568"/>
      <c r="NY25" s="1568"/>
      <c r="NZ25" s="1600"/>
      <c r="OA25" s="1585"/>
      <c r="OB25" s="1567"/>
      <c r="OC25" s="1602"/>
      <c r="OD25" s="1603"/>
      <c r="OE25" s="1603"/>
      <c r="OF25" s="1603"/>
      <c r="OG25" s="1538"/>
      <c r="OH25" s="1565"/>
      <c r="OI25" s="1600"/>
      <c r="OJ25" s="1568"/>
      <c r="OK25" s="1568"/>
      <c r="OL25" s="1600"/>
      <c r="OM25" s="1585"/>
      <c r="ON25" s="1567"/>
      <c r="OO25" s="1602"/>
      <c r="OP25" s="1603"/>
      <c r="OQ25" s="1603"/>
      <c r="OR25" s="1603"/>
      <c r="OS25" s="1538"/>
      <c r="OT25" s="1565"/>
      <c r="OU25" s="1600"/>
      <c r="OV25" s="1568"/>
      <c r="OW25" s="1568"/>
      <c r="OX25" s="1600"/>
      <c r="OY25" s="1585"/>
      <c r="OZ25" s="1567"/>
      <c r="PA25" s="1602"/>
      <c r="PB25" s="1603"/>
      <c r="PC25" s="1603"/>
      <c r="PD25" s="1603"/>
      <c r="PE25" s="1538"/>
      <c r="PF25" s="1565"/>
      <c r="PG25" s="1600"/>
      <c r="PH25" s="1568"/>
      <c r="PI25" s="1568"/>
      <c r="PJ25" s="1600"/>
      <c r="PK25" s="1585"/>
      <c r="PL25" s="1567"/>
      <c r="PM25" s="1602"/>
      <c r="PN25" s="1603"/>
      <c r="PO25" s="1603"/>
      <c r="PP25" s="1603"/>
      <c r="PQ25" s="1538"/>
      <c r="PR25" s="1565"/>
      <c r="PS25" s="1600"/>
      <c r="PT25" s="1568"/>
      <c r="PU25" s="1568"/>
      <c r="PV25" s="1600"/>
      <c r="PW25" s="1585"/>
      <c r="PX25" s="1567"/>
      <c r="PY25" s="1602"/>
      <c r="PZ25" s="1603"/>
      <c r="QA25" s="1603"/>
      <c r="QB25" s="1603"/>
      <c r="QC25" s="1538"/>
      <c r="QD25" s="1565"/>
      <c r="QE25" s="1600"/>
      <c r="QF25" s="1568"/>
      <c r="QG25" s="1568"/>
      <c r="QH25" s="1600"/>
      <c r="QI25" s="1585"/>
      <c r="QJ25" s="1567"/>
      <c r="QK25" s="1602"/>
      <c r="QL25" s="1603"/>
      <c r="QM25" s="1603"/>
      <c r="QN25" s="1603"/>
      <c r="QO25" s="1538"/>
      <c r="QP25" s="1565"/>
      <c r="QQ25" s="1600"/>
      <c r="QR25" s="1568"/>
      <c r="QS25" s="1568"/>
      <c r="QT25" s="1600"/>
      <c r="QU25" s="1585"/>
      <c r="QV25" s="1567"/>
      <c r="QW25" s="1602"/>
      <c r="QX25" s="1603"/>
      <c r="QY25" s="1603"/>
      <c r="QZ25" s="1603"/>
      <c r="RA25" s="1538"/>
      <c r="RB25" s="1565"/>
      <c r="RC25" s="1600"/>
      <c r="RD25" s="1568"/>
      <c r="RE25" s="1568"/>
      <c r="RF25" s="1600"/>
      <c r="RG25" s="1585"/>
      <c r="RH25" s="1567"/>
      <c r="RI25" s="1602"/>
      <c r="RJ25" s="1603"/>
      <c r="RK25" s="1603"/>
      <c r="RL25" s="1603"/>
      <c r="RM25" s="1538"/>
      <c r="RN25" s="1565"/>
      <c r="RO25" s="1600"/>
      <c r="RP25" s="1568"/>
      <c r="RQ25" s="1568"/>
      <c r="RR25" s="1600"/>
      <c r="RS25" s="1585"/>
      <c r="RT25" s="1567"/>
      <c r="RU25" s="1602"/>
      <c r="RV25" s="1603"/>
      <c r="RW25" s="1603"/>
      <c r="RX25" s="1603"/>
      <c r="RY25" s="1538"/>
      <c r="RZ25" s="1565"/>
      <c r="SA25" s="1600"/>
      <c r="SB25" s="1568"/>
      <c r="SC25" s="1568"/>
      <c r="SD25" s="1600"/>
      <c r="SE25" s="1585"/>
      <c r="SF25" s="1567"/>
      <c r="SG25" s="1602"/>
      <c r="SH25" s="1603"/>
      <c r="SI25" s="1603"/>
      <c r="SJ25" s="1603"/>
      <c r="SK25" s="1538"/>
      <c r="SL25" s="1565"/>
      <c r="SM25" s="1600"/>
      <c r="SN25" s="1568"/>
      <c r="SO25" s="1568"/>
      <c r="SP25" s="1600"/>
      <c r="SQ25" s="1585"/>
      <c r="SR25" s="1567"/>
      <c r="SS25" s="1602"/>
      <c r="ST25" s="1603"/>
      <c r="SU25" s="1603"/>
      <c r="SV25" s="1603"/>
      <c r="SW25" s="1538"/>
      <c r="SX25" s="1565"/>
      <c r="SY25" s="1600"/>
      <c r="SZ25" s="1568"/>
      <c r="TA25" s="1568"/>
      <c r="TB25" s="1600"/>
      <c r="TC25" s="1585"/>
      <c r="TD25" s="1567"/>
      <c r="TE25" s="1602"/>
      <c r="TF25" s="1603"/>
      <c r="TG25" s="1603"/>
      <c r="TH25" s="1603"/>
      <c r="TI25" s="1538"/>
      <c r="TJ25" s="1565"/>
      <c r="TK25" s="1600"/>
      <c r="TL25" s="1568"/>
      <c r="TM25" s="1568"/>
      <c r="TN25" s="1600"/>
      <c r="TO25" s="1585"/>
      <c r="TP25" s="1567"/>
      <c r="TQ25" s="1602"/>
      <c r="TR25" s="1603"/>
      <c r="TS25" s="1603"/>
      <c r="TT25" s="1603"/>
      <c r="TU25" s="1538"/>
      <c r="TV25" s="1565"/>
      <c r="TW25" s="1600"/>
      <c r="TX25" s="1568"/>
      <c r="TY25" s="1568"/>
      <c r="TZ25" s="1600"/>
      <c r="UA25" s="1585"/>
      <c r="UB25" s="1567"/>
      <c r="UC25" s="1602"/>
      <c r="UD25" s="1603"/>
      <c r="UE25" s="1603"/>
      <c r="UF25" s="1603"/>
      <c r="UG25" s="1538"/>
      <c r="UH25" s="1565"/>
      <c r="UI25" s="1600"/>
      <c r="UJ25" s="1568"/>
      <c r="UK25" s="1568"/>
      <c r="UL25" s="1600"/>
      <c r="UM25" s="1585"/>
      <c r="UN25" s="1567"/>
      <c r="UO25" s="1602"/>
      <c r="UP25" s="1603"/>
      <c r="UQ25" s="1603"/>
      <c r="UR25" s="1603"/>
      <c r="US25" s="1538"/>
      <c r="UT25" s="1565"/>
      <c r="UU25" s="1600"/>
      <c r="UV25" s="1568"/>
      <c r="UW25" s="1568"/>
      <c r="UX25" s="1600"/>
      <c r="UY25" s="1585"/>
      <c r="UZ25" s="1567"/>
      <c r="VA25" s="1602"/>
      <c r="VB25" s="1603"/>
      <c r="VC25" s="1603"/>
      <c r="VD25" s="1603"/>
      <c r="VE25" s="1538"/>
      <c r="VF25" s="1565"/>
      <c r="VG25" s="1600"/>
      <c r="VH25" s="1568"/>
      <c r="VI25" s="1568"/>
      <c r="VJ25" s="1600"/>
      <c r="VK25" s="1585"/>
      <c r="VL25" s="1567"/>
      <c r="VM25" s="1602"/>
      <c r="VN25" s="1603"/>
      <c r="VO25" s="1603"/>
      <c r="VP25" s="1603"/>
      <c r="VQ25" s="1538"/>
      <c r="VR25" s="1565"/>
      <c r="VS25" s="1600"/>
      <c r="VT25" s="1568"/>
      <c r="VU25" s="1568"/>
      <c r="VV25" s="1600"/>
      <c r="VW25" s="1585"/>
      <c r="VX25" s="1567"/>
      <c r="VY25" s="1602"/>
      <c r="VZ25" s="1603"/>
      <c r="WA25" s="1603"/>
      <c r="WB25" s="1603"/>
      <c r="WC25" s="1538"/>
      <c r="WD25" s="1565"/>
      <c r="WE25" s="1600"/>
      <c r="WF25" s="1568"/>
      <c r="WG25" s="1568"/>
      <c r="WH25" s="1600"/>
      <c r="WI25" s="1585"/>
      <c r="WJ25" s="1567"/>
      <c r="WK25" s="1602"/>
      <c r="WL25" s="1603"/>
      <c r="WM25" s="1603"/>
      <c r="WN25" s="1603"/>
      <c r="WO25" s="1538"/>
      <c r="WP25" s="1565"/>
      <c r="WQ25" s="1600"/>
      <c r="WR25" s="1568"/>
      <c r="WS25" s="1568"/>
      <c r="WT25" s="1600"/>
      <c r="WU25" s="1585"/>
      <c r="WV25" s="1567"/>
      <c r="WW25" s="1602"/>
      <c r="WX25" s="1603"/>
      <c r="WY25" s="1603"/>
      <c r="WZ25" s="1603"/>
      <c r="XA25" s="1538"/>
      <c r="XB25" s="1565"/>
      <c r="XC25" s="1600"/>
      <c r="XD25" s="1568"/>
      <c r="XE25" s="1568"/>
      <c r="XF25" s="1600"/>
      <c r="XG25" s="1585"/>
      <c r="XH25" s="1567"/>
      <c r="XI25" s="1602"/>
      <c r="XJ25" s="1603"/>
      <c r="XK25" s="1603"/>
      <c r="XL25" s="1603"/>
      <c r="XM25" s="1538"/>
      <c r="XN25" s="1565"/>
      <c r="XO25" s="1600"/>
      <c r="XP25" s="1568"/>
      <c r="XQ25" s="1568"/>
      <c r="XR25" s="1600"/>
      <c r="XS25" s="1585"/>
      <c r="XT25" s="1567"/>
      <c r="XU25" s="1602"/>
      <c r="XV25" s="1603"/>
      <c r="XW25" s="1603"/>
      <c r="XX25" s="1603"/>
      <c r="XY25" s="1538"/>
      <c r="XZ25" s="1565"/>
      <c r="YA25" s="1600"/>
      <c r="YB25" s="1568"/>
      <c r="YC25" s="1568"/>
      <c r="YD25" s="1600"/>
      <c r="YE25" s="1585"/>
      <c r="YF25" s="1567"/>
      <c r="YG25" s="1602"/>
      <c r="YH25" s="1603"/>
      <c r="YI25" s="1603"/>
      <c r="YJ25" s="1603"/>
      <c r="YK25" s="1538"/>
      <c r="YL25" s="1565"/>
      <c r="YM25" s="1600"/>
      <c r="YN25" s="1568"/>
      <c r="YO25" s="1568"/>
      <c r="YP25" s="1600"/>
      <c r="YQ25" s="1585"/>
      <c r="YR25" s="1567"/>
      <c r="YS25" s="1602"/>
      <c r="YT25" s="1603"/>
      <c r="YU25" s="1603"/>
      <c r="YV25" s="1603"/>
      <c r="YW25" s="1538"/>
      <c r="YX25" s="1565"/>
      <c r="YY25" s="1600"/>
      <c r="YZ25" s="1568"/>
      <c r="ZA25" s="1568"/>
      <c r="ZB25" s="1600"/>
      <c r="ZC25" s="1585"/>
      <c r="ZD25" s="1567"/>
      <c r="ZE25" s="1602"/>
      <c r="ZF25" s="1603"/>
      <c r="ZG25" s="1603"/>
      <c r="ZH25" s="1603"/>
      <c r="ZI25" s="1538"/>
      <c r="ZJ25" s="1565"/>
      <c r="ZK25" s="1600"/>
      <c r="ZL25" s="1568"/>
      <c r="ZM25" s="1568"/>
      <c r="ZN25" s="1600"/>
      <c r="ZO25" s="1585"/>
      <c r="ZP25" s="1567"/>
      <c r="ZQ25" s="1602"/>
      <c r="ZR25" s="1603"/>
      <c r="ZS25" s="1603"/>
      <c r="ZT25" s="1603"/>
      <c r="ZU25" s="1538"/>
      <c r="ZV25" s="1565"/>
      <c r="ZW25" s="1600"/>
      <c r="ZX25" s="1568"/>
      <c r="ZY25" s="1568"/>
      <c r="ZZ25" s="1600"/>
      <c r="AAA25" s="1585"/>
      <c r="AAB25" s="1567"/>
      <c r="AAC25" s="1602"/>
      <c r="AAD25" s="1603"/>
      <c r="AAE25" s="1603"/>
      <c r="AAF25" s="1603"/>
      <c r="AAG25" s="1538"/>
      <c r="AAH25" s="1565"/>
      <c r="AAI25" s="1600"/>
      <c r="AAJ25" s="1568"/>
      <c r="AAK25" s="1568"/>
      <c r="AAL25" s="1600"/>
      <c r="AAM25" s="1585"/>
      <c r="AAN25" s="1567"/>
      <c r="AAO25" s="1602"/>
      <c r="AAP25" s="1603"/>
      <c r="AAQ25" s="1603"/>
      <c r="AAR25" s="1603"/>
      <c r="AAS25" s="1538"/>
      <c r="AAT25" s="1565"/>
      <c r="AAU25" s="1600"/>
      <c r="AAV25" s="1568"/>
      <c r="AAW25" s="1568"/>
      <c r="AAX25" s="1600"/>
      <c r="AAY25" s="1585"/>
      <c r="AAZ25" s="1567"/>
      <c r="ABA25" s="1602"/>
      <c r="ABB25" s="1603"/>
      <c r="ABC25" s="1603"/>
      <c r="ABD25" s="1603"/>
      <c r="ABE25" s="1538"/>
      <c r="ABF25" s="1565"/>
      <c r="ABG25" s="1600"/>
      <c r="ABH25" s="1568"/>
      <c r="ABI25" s="1568"/>
      <c r="ABJ25" s="1600"/>
      <c r="ABK25" s="1585"/>
      <c r="ABL25" s="1567"/>
      <c r="ABM25" s="1602"/>
      <c r="ABN25" s="1603"/>
      <c r="ABO25" s="1603"/>
      <c r="ABP25" s="1603"/>
      <c r="ABQ25" s="1538"/>
      <c r="ABR25" s="1565"/>
      <c r="ABS25" s="1600"/>
      <c r="ABT25" s="1568"/>
      <c r="ABU25" s="1568"/>
      <c r="ABV25" s="1600"/>
      <c r="ABW25" s="1585"/>
      <c r="ABX25" s="1567"/>
      <c r="ABY25" s="1602"/>
      <c r="ABZ25" s="1603"/>
      <c r="ACA25" s="1603"/>
      <c r="ACB25" s="1603"/>
      <c r="ACC25" s="1538"/>
      <c r="ACD25" s="1565"/>
      <c r="ACE25" s="1600"/>
      <c r="ACF25" s="1568"/>
      <c r="ACG25" s="1568"/>
      <c r="ACH25" s="1600"/>
      <c r="ACI25" s="1585"/>
      <c r="ACJ25" s="1567"/>
      <c r="ACK25" s="1602"/>
      <c r="ACL25" s="1603"/>
      <c r="ACM25" s="1603"/>
      <c r="ACN25" s="1603"/>
      <c r="ACO25" s="1538"/>
      <c r="ACP25" s="1565"/>
      <c r="ACQ25" s="1600"/>
      <c r="ACR25" s="1568"/>
      <c r="ACS25" s="1568"/>
      <c r="ACT25" s="1600"/>
      <c r="ACU25" s="1585"/>
      <c r="ACV25" s="1567"/>
      <c r="ACW25" s="1602"/>
      <c r="ACX25" s="1603"/>
      <c r="ACY25" s="1603"/>
      <c r="ACZ25" s="1603"/>
      <c r="ADA25" s="1538"/>
      <c r="ADB25" s="1565"/>
      <c r="ADC25" s="1600"/>
      <c r="ADD25" s="1568"/>
      <c r="ADE25" s="1568"/>
      <c r="ADF25" s="1600"/>
      <c r="ADG25" s="1585"/>
      <c r="ADH25" s="1567"/>
      <c r="ADI25" s="1602"/>
      <c r="ADJ25" s="1603"/>
      <c r="ADK25" s="1603"/>
      <c r="ADL25" s="1603"/>
      <c r="ADM25" s="1538"/>
      <c r="ADN25" s="1565"/>
      <c r="ADO25" s="1600"/>
      <c r="ADP25" s="1568"/>
      <c r="ADQ25" s="1568"/>
      <c r="ADR25" s="1600"/>
      <c r="ADS25" s="1585"/>
      <c r="ADT25" s="1567"/>
      <c r="ADU25" s="1602"/>
      <c r="ADV25" s="1603"/>
      <c r="ADW25" s="1603"/>
      <c r="ADX25" s="1603"/>
      <c r="ADY25" s="1538"/>
      <c r="ADZ25" s="1565"/>
      <c r="AEA25" s="1600"/>
      <c r="AEB25" s="1568"/>
      <c r="AEC25" s="1568"/>
      <c r="AED25" s="1600"/>
      <c r="AEE25" s="1585"/>
      <c r="AEF25" s="1567"/>
      <c r="AEG25" s="1602"/>
      <c r="AEH25" s="1603"/>
      <c r="AEI25" s="1603"/>
      <c r="AEJ25" s="1603"/>
      <c r="AEK25" s="1538"/>
      <c r="AEL25" s="1565"/>
      <c r="AEM25" s="1600"/>
      <c r="AEN25" s="1568"/>
      <c r="AEO25" s="1568"/>
      <c r="AEP25" s="1600"/>
      <c r="AEQ25" s="1585"/>
      <c r="AER25" s="1567"/>
      <c r="AES25" s="1602"/>
      <c r="AET25" s="1603"/>
      <c r="AEU25" s="1603"/>
      <c r="AEV25" s="1603"/>
      <c r="AEW25" s="1538"/>
      <c r="AEX25" s="1565"/>
      <c r="AEY25" s="1600"/>
      <c r="AEZ25" s="1568"/>
      <c r="AFA25" s="1568"/>
      <c r="AFB25" s="1600"/>
      <c r="AFC25" s="1585"/>
      <c r="AFD25" s="1567"/>
      <c r="AFE25" s="1602"/>
      <c r="AFF25" s="1603"/>
      <c r="AFG25" s="1603"/>
      <c r="AFH25" s="1603"/>
      <c r="AFI25" s="1538"/>
      <c r="AFJ25" s="1565"/>
      <c r="AFK25" s="1600"/>
      <c r="AFL25" s="1568"/>
      <c r="AFM25" s="1568"/>
      <c r="AFN25" s="1600"/>
      <c r="AFO25" s="1585"/>
      <c r="AFP25" s="1567"/>
      <c r="AFQ25" s="1602"/>
      <c r="AFR25" s="1603"/>
      <c r="AFS25" s="1603"/>
      <c r="AFT25" s="1603"/>
      <c r="AFU25" s="1538"/>
      <c r="AFV25" s="1565"/>
      <c r="AFW25" s="1600"/>
      <c r="AFX25" s="1568"/>
      <c r="AFY25" s="1568"/>
      <c r="AFZ25" s="1600"/>
      <c r="AGA25" s="1585"/>
      <c r="AGB25" s="1567"/>
      <c r="AGC25" s="1602"/>
      <c r="AGD25" s="1603"/>
      <c r="AGE25" s="1603"/>
      <c r="AGF25" s="1603"/>
      <c r="AGG25" s="1538"/>
      <c r="AGH25" s="1565"/>
      <c r="AGI25" s="1600"/>
      <c r="AGJ25" s="1568"/>
      <c r="AGK25" s="1568"/>
      <c r="AGL25" s="1600"/>
      <c r="AGM25" s="1585"/>
      <c r="AGN25" s="1567"/>
      <c r="AGO25" s="1602"/>
      <c r="AGP25" s="1603"/>
      <c r="AGQ25" s="1603"/>
      <c r="AGR25" s="1603"/>
      <c r="AGS25" s="1538"/>
      <c r="AGT25" s="1565"/>
      <c r="AGU25" s="1600"/>
      <c r="AGV25" s="1568"/>
      <c r="AGW25" s="1568"/>
      <c r="AGX25" s="1600"/>
      <c r="AGY25" s="1585"/>
      <c r="AGZ25" s="1567"/>
      <c r="AHA25" s="1602"/>
      <c r="AHB25" s="1603"/>
      <c r="AHC25" s="1603"/>
      <c r="AHD25" s="1603"/>
      <c r="AHE25" s="1538"/>
      <c r="AHF25" s="1565"/>
      <c r="AHG25" s="1600"/>
      <c r="AHH25" s="1568"/>
      <c r="AHI25" s="1568"/>
      <c r="AHJ25" s="1600"/>
      <c r="AHK25" s="1585"/>
      <c r="AHL25" s="1567"/>
      <c r="AHM25" s="1602"/>
      <c r="AHN25" s="1603"/>
      <c r="AHO25" s="1603"/>
      <c r="AHP25" s="1603"/>
      <c r="AHQ25" s="1538"/>
      <c r="AHR25" s="1565"/>
      <c r="AHS25" s="1600"/>
      <c r="AHT25" s="1568"/>
      <c r="AHU25" s="1568"/>
      <c r="AHV25" s="1600"/>
      <c r="AHW25" s="1585"/>
      <c r="AHX25" s="1567"/>
      <c r="AHY25" s="1602"/>
      <c r="AHZ25" s="1603"/>
      <c r="AIA25" s="1603"/>
      <c r="AIB25" s="1603"/>
      <c r="AIC25" s="1538"/>
      <c r="AID25" s="1565"/>
      <c r="AIE25" s="1600"/>
      <c r="AIF25" s="1568"/>
      <c r="AIG25" s="1568"/>
      <c r="AIH25" s="1600"/>
      <c r="AII25" s="1585"/>
      <c r="AIJ25" s="1567"/>
      <c r="AIK25" s="1602"/>
      <c r="AIL25" s="1603"/>
      <c r="AIM25" s="1603"/>
      <c r="AIN25" s="1603"/>
      <c r="AIO25" s="1538"/>
      <c r="AIP25" s="1565"/>
      <c r="AIQ25" s="1600"/>
      <c r="AIR25" s="1568"/>
      <c r="AIS25" s="1568"/>
      <c r="AIT25" s="1600"/>
      <c r="AIU25" s="1585"/>
      <c r="AIV25" s="1567"/>
      <c r="AIW25" s="1602"/>
      <c r="AIX25" s="1603"/>
      <c r="AIY25" s="1603"/>
      <c r="AIZ25" s="1603"/>
      <c r="AJA25" s="1538"/>
      <c r="AJB25" s="1565"/>
      <c r="AJC25" s="1600"/>
      <c r="AJD25" s="1568"/>
      <c r="AJE25" s="1568"/>
      <c r="AJF25" s="1600"/>
      <c r="AJG25" s="1585"/>
      <c r="AJH25" s="1567"/>
      <c r="AJI25" s="1602"/>
      <c r="AJJ25" s="1603"/>
      <c r="AJK25" s="1603"/>
      <c r="AJL25" s="1603"/>
      <c r="AJM25" s="1538"/>
      <c r="AJN25" s="1565"/>
      <c r="AJO25" s="1600"/>
      <c r="AJP25" s="1568"/>
      <c r="AJQ25" s="1568"/>
      <c r="AJR25" s="1600"/>
      <c r="AJS25" s="1585"/>
      <c r="AJT25" s="1567"/>
      <c r="AJU25" s="1602"/>
      <c r="AJV25" s="1603"/>
      <c r="AJW25" s="1603"/>
      <c r="AJX25" s="1603"/>
      <c r="AJY25" s="1538"/>
      <c r="AJZ25" s="1565"/>
      <c r="AKA25" s="1600"/>
      <c r="AKB25" s="1568"/>
      <c r="AKC25" s="1568"/>
      <c r="AKD25" s="1600"/>
      <c r="AKE25" s="1585"/>
      <c r="AKF25" s="1567"/>
      <c r="AKG25" s="1602"/>
      <c r="AKH25" s="1603"/>
      <c r="AKI25" s="1603"/>
      <c r="AKJ25" s="1603"/>
      <c r="AKK25" s="1538"/>
      <c r="AKL25" s="1565"/>
      <c r="AKM25" s="1600"/>
      <c r="AKN25" s="1568"/>
      <c r="AKO25" s="1568"/>
      <c r="AKP25" s="1600"/>
      <c r="AKQ25" s="1585"/>
      <c r="AKR25" s="1567"/>
      <c r="AKS25" s="1602"/>
      <c r="AKT25" s="1603"/>
      <c r="AKU25" s="1603"/>
      <c r="AKV25" s="1603"/>
      <c r="AKW25" s="1538"/>
      <c r="AKX25" s="1565"/>
      <c r="AKY25" s="1600"/>
      <c r="AKZ25" s="1568"/>
      <c r="ALA25" s="1568"/>
      <c r="ALB25" s="1600"/>
      <c r="ALC25" s="1585"/>
      <c r="ALD25" s="1567"/>
      <c r="ALE25" s="1602"/>
      <c r="ALF25" s="1603"/>
      <c r="ALG25" s="1603"/>
      <c r="ALH25" s="1603"/>
      <c r="ALI25" s="1538"/>
      <c r="ALJ25" s="1565"/>
      <c r="ALK25" s="1600"/>
      <c r="ALL25" s="1568"/>
      <c r="ALM25" s="1568"/>
      <c r="ALN25" s="1600"/>
      <c r="ALO25" s="1585"/>
      <c r="ALP25" s="1567"/>
      <c r="ALQ25" s="1602"/>
      <c r="ALR25" s="1603"/>
      <c r="ALS25" s="1603"/>
      <c r="ALT25" s="1603"/>
      <c r="ALU25" s="1538"/>
      <c r="ALV25" s="1565"/>
      <c r="ALW25" s="1600"/>
      <c r="ALX25" s="1568"/>
      <c r="ALY25" s="1568"/>
      <c r="ALZ25" s="1600"/>
      <c r="AMA25" s="1585"/>
      <c r="AMB25" s="1567"/>
      <c r="AMC25" s="1602"/>
      <c r="AMD25" s="1603"/>
      <c r="AME25" s="1603"/>
      <c r="AMF25" s="1603"/>
      <c r="AMG25" s="1538"/>
      <c r="AMH25" s="1565"/>
      <c r="AMI25" s="1600"/>
      <c r="AMJ25" s="1568"/>
    </row>
    <row r="26" spans="1:1024" ht="16.899999999999999" customHeight="1">
      <c r="A26" s="1500"/>
      <c r="B26" s="1547"/>
      <c r="C26" s="1548"/>
      <c r="D26" s="1549"/>
      <c r="E26" s="1549" t="s">
        <v>5624</v>
      </c>
      <c r="F26" s="1548"/>
      <c r="G26" s="1550"/>
      <c r="H26" s="1567"/>
      <c r="I26" s="1551"/>
      <c r="J26" s="1552"/>
      <c r="K26" s="1552"/>
      <c r="L26" s="1552"/>
      <c r="M26" s="1538"/>
      <c r="N26" s="1565"/>
      <c r="O26" s="1600"/>
      <c r="P26" s="1568"/>
      <c r="Q26" s="1568"/>
      <c r="R26" s="1600"/>
      <c r="S26" s="1585"/>
      <c r="T26" s="1567"/>
      <c r="U26" s="1602"/>
      <c r="V26" s="1603"/>
      <c r="W26" s="1603"/>
      <c r="X26" s="1603"/>
      <c r="Z26" s="1565"/>
      <c r="AA26" s="1600"/>
      <c r="AB26" s="1568"/>
      <c r="AC26" s="1568"/>
      <c r="AD26" s="1600"/>
      <c r="AE26" s="1585"/>
      <c r="AF26" s="1567"/>
      <c r="AG26" s="1602"/>
      <c r="AH26" s="1603"/>
      <c r="AI26" s="1603"/>
      <c r="AJ26" s="1603"/>
      <c r="AL26" s="1565"/>
      <c r="AM26" s="1600"/>
      <c r="AN26" s="1568"/>
      <c r="AO26" s="1568"/>
      <c r="AP26" s="1600"/>
      <c r="AQ26" s="1585"/>
      <c r="AR26" s="1567"/>
      <c r="AS26" s="1602"/>
      <c r="AT26" s="1603"/>
      <c r="AU26" s="1603"/>
      <c r="AV26" s="1603"/>
      <c r="AX26" s="1565"/>
      <c r="AY26" s="1600"/>
      <c r="AZ26" s="1568"/>
      <c r="BA26" s="1568"/>
      <c r="BB26" s="1600"/>
      <c r="BC26" s="1585"/>
      <c r="BD26" s="1567"/>
      <c r="BE26" s="1602"/>
      <c r="BF26" s="1603"/>
      <c r="BG26" s="1603"/>
      <c r="BH26" s="1603"/>
      <c r="BJ26" s="1565"/>
      <c r="BK26" s="1600"/>
      <c r="BL26" s="1568"/>
      <c r="BM26" s="1568"/>
      <c r="BN26" s="1600"/>
      <c r="BO26" s="1585"/>
      <c r="BP26" s="1567"/>
      <c r="BQ26" s="1602"/>
      <c r="BR26" s="1603"/>
      <c r="BS26" s="1603"/>
      <c r="BT26" s="1603"/>
      <c r="BU26" s="1538"/>
      <c r="BV26" s="1565"/>
      <c r="BW26" s="1600"/>
      <c r="BX26" s="1568"/>
      <c r="BY26" s="1568"/>
      <c r="BZ26" s="1600"/>
      <c r="CA26" s="1585"/>
      <c r="CB26" s="1567"/>
      <c r="CC26" s="1602"/>
      <c r="CD26" s="1603"/>
      <c r="CE26" s="1603"/>
      <c r="CF26" s="1603"/>
      <c r="CG26" s="1538"/>
      <c r="CH26" s="1565"/>
      <c r="CI26" s="1600"/>
      <c r="CJ26" s="1568"/>
      <c r="CK26" s="1568"/>
      <c r="CL26" s="1600"/>
      <c r="CM26" s="1585"/>
      <c r="CN26" s="1567"/>
      <c r="CO26" s="1602"/>
      <c r="CP26" s="1603"/>
      <c r="CQ26" s="1603"/>
      <c r="CR26" s="1603"/>
      <c r="CS26" s="1538"/>
      <c r="CT26" s="1565"/>
      <c r="CU26" s="1600"/>
      <c r="CV26" s="1568"/>
      <c r="CW26" s="1568"/>
      <c r="CX26" s="1600"/>
      <c r="CY26" s="1585"/>
      <c r="CZ26" s="1567"/>
      <c r="DA26" s="1602"/>
      <c r="DB26" s="1603"/>
      <c r="DC26" s="1603"/>
      <c r="DD26" s="1603"/>
      <c r="DE26" s="1538"/>
      <c r="DF26" s="1565"/>
      <c r="DG26" s="1600"/>
      <c r="DH26" s="1568"/>
      <c r="DI26" s="1568"/>
      <c r="DJ26" s="1600"/>
      <c r="DK26" s="1585"/>
      <c r="DL26" s="1567"/>
      <c r="DM26" s="1602"/>
      <c r="DN26" s="1603"/>
      <c r="DO26" s="1603"/>
      <c r="DP26" s="1603"/>
      <c r="DQ26" s="1538"/>
      <c r="DR26" s="1565"/>
      <c r="DS26" s="1600"/>
      <c r="DT26" s="1568"/>
      <c r="DU26" s="1568"/>
      <c r="DV26" s="1600"/>
      <c r="DW26" s="1585"/>
      <c r="DX26" s="1567"/>
      <c r="DY26" s="1602"/>
      <c r="DZ26" s="1603"/>
      <c r="EA26" s="1603"/>
      <c r="EB26" s="1603"/>
      <c r="EC26" s="1538"/>
      <c r="ED26" s="1565"/>
      <c r="EE26" s="1600"/>
      <c r="EF26" s="1568"/>
      <c r="EG26" s="1568"/>
      <c r="EH26" s="1600"/>
      <c r="EI26" s="1585"/>
      <c r="EJ26" s="1567"/>
      <c r="EK26" s="1602"/>
      <c r="EL26" s="1603"/>
      <c r="EM26" s="1603"/>
      <c r="EN26" s="1603"/>
      <c r="EO26" s="1538"/>
      <c r="EP26" s="1565"/>
      <c r="EQ26" s="1600"/>
      <c r="ER26" s="1568"/>
      <c r="ES26" s="1568"/>
      <c r="ET26" s="1600"/>
      <c r="EU26" s="1585"/>
      <c r="EV26" s="1567"/>
      <c r="EW26" s="1602"/>
      <c r="EX26" s="1603"/>
      <c r="EY26" s="1603"/>
      <c r="EZ26" s="1603"/>
      <c r="FA26" s="1538"/>
      <c r="FB26" s="1565"/>
      <c r="FC26" s="1600"/>
      <c r="FD26" s="1568"/>
      <c r="FE26" s="1568"/>
      <c r="FF26" s="1600"/>
      <c r="FG26" s="1585"/>
      <c r="FH26" s="1567"/>
      <c r="FI26" s="1602"/>
      <c r="FJ26" s="1603"/>
      <c r="FK26" s="1603"/>
      <c r="FL26" s="1603"/>
      <c r="FM26" s="1538"/>
      <c r="FN26" s="1565"/>
      <c r="FO26" s="1600"/>
      <c r="FP26" s="1568"/>
      <c r="FQ26" s="1568"/>
      <c r="FR26" s="1600"/>
      <c r="FS26" s="1585"/>
      <c r="FT26" s="1567"/>
      <c r="FU26" s="1602"/>
      <c r="FV26" s="1603"/>
      <c r="FW26" s="1603"/>
      <c r="FX26" s="1603"/>
      <c r="FY26" s="1538"/>
      <c r="FZ26" s="1565"/>
      <c r="GA26" s="1600"/>
      <c r="GB26" s="1568"/>
      <c r="GC26" s="1568"/>
      <c r="GD26" s="1600"/>
      <c r="GE26" s="1585"/>
      <c r="GF26" s="1567"/>
      <c r="GG26" s="1602"/>
      <c r="GH26" s="1603"/>
      <c r="GI26" s="1603"/>
      <c r="GJ26" s="1603"/>
      <c r="GK26" s="1538"/>
      <c r="GL26" s="1565"/>
      <c r="GM26" s="1600"/>
      <c r="GN26" s="1568"/>
      <c r="GO26" s="1568"/>
      <c r="GP26" s="1600"/>
      <c r="GQ26" s="1585"/>
      <c r="GR26" s="1567"/>
      <c r="GS26" s="1602"/>
      <c r="GT26" s="1603"/>
      <c r="GU26" s="1603"/>
      <c r="GV26" s="1603"/>
      <c r="GW26" s="1538"/>
      <c r="GX26" s="1565"/>
      <c r="GY26" s="1600"/>
      <c r="GZ26" s="1568"/>
      <c r="HA26" s="1568"/>
      <c r="HB26" s="1600"/>
      <c r="HC26" s="1585"/>
      <c r="HD26" s="1567"/>
      <c r="HE26" s="1602"/>
      <c r="HF26" s="1603"/>
      <c r="HG26" s="1603"/>
      <c r="HH26" s="1603"/>
      <c r="HI26" s="1538"/>
      <c r="HJ26" s="1565"/>
      <c r="HK26" s="1600"/>
      <c r="HL26" s="1568"/>
      <c r="HM26" s="1568"/>
      <c r="HN26" s="1600"/>
      <c r="HO26" s="1585"/>
      <c r="HP26" s="1567"/>
      <c r="HQ26" s="1602"/>
      <c r="HR26" s="1603"/>
      <c r="HS26" s="1603"/>
      <c r="HT26" s="1603"/>
      <c r="HU26" s="1538"/>
      <c r="HV26" s="1565"/>
      <c r="HW26" s="1600"/>
      <c r="HX26" s="1568"/>
      <c r="HY26" s="1568"/>
      <c r="HZ26" s="1600"/>
      <c r="IA26" s="1585"/>
      <c r="IB26" s="1567"/>
      <c r="IC26" s="1602"/>
      <c r="ID26" s="1603"/>
      <c r="IE26" s="1603"/>
      <c r="IF26" s="1603"/>
      <c r="IG26" s="1538"/>
      <c r="IH26" s="1565"/>
      <c r="II26" s="1600"/>
      <c r="IJ26" s="1568"/>
      <c r="IK26" s="1568"/>
      <c r="IL26" s="1600"/>
      <c r="IM26" s="1585"/>
      <c r="IN26" s="1567"/>
      <c r="IO26" s="1602"/>
      <c r="IP26" s="1603"/>
      <c r="IQ26" s="1603"/>
      <c r="IR26" s="1603"/>
      <c r="IS26" s="1538"/>
      <c r="IT26" s="1565"/>
      <c r="IU26" s="1600"/>
      <c r="IV26" s="1568"/>
      <c r="IW26" s="1568"/>
      <c r="IX26" s="1600"/>
      <c r="IY26" s="1585"/>
      <c r="IZ26" s="1567"/>
      <c r="JA26" s="1602"/>
      <c r="JB26" s="1603"/>
      <c r="JC26" s="1603"/>
      <c r="JD26" s="1603"/>
      <c r="JE26" s="1538"/>
      <c r="JF26" s="1565"/>
      <c r="JG26" s="1600"/>
      <c r="JH26" s="1568"/>
      <c r="JI26" s="1568"/>
      <c r="JJ26" s="1600"/>
      <c r="JK26" s="1585"/>
      <c r="JL26" s="1567"/>
      <c r="JM26" s="1602"/>
      <c r="JN26" s="1603"/>
      <c r="JO26" s="1603"/>
      <c r="JP26" s="1603"/>
      <c r="JQ26" s="1538"/>
      <c r="JR26" s="1565"/>
      <c r="JS26" s="1600"/>
      <c r="JT26" s="1568"/>
      <c r="JU26" s="1568"/>
      <c r="JV26" s="1600"/>
      <c r="JW26" s="1585"/>
      <c r="JX26" s="1567"/>
      <c r="JY26" s="1602"/>
      <c r="JZ26" s="1603"/>
      <c r="KA26" s="1603"/>
      <c r="KB26" s="1603"/>
      <c r="KC26" s="1538"/>
      <c r="KD26" s="1565"/>
      <c r="KE26" s="1600"/>
      <c r="KF26" s="1568"/>
      <c r="KG26" s="1568"/>
      <c r="KH26" s="1600"/>
      <c r="KI26" s="1585"/>
      <c r="KJ26" s="1567"/>
      <c r="KK26" s="1602"/>
      <c r="KL26" s="1603"/>
      <c r="KM26" s="1603"/>
      <c r="KN26" s="1603"/>
      <c r="KO26" s="1538"/>
      <c r="KP26" s="1565"/>
      <c r="KQ26" s="1600"/>
      <c r="KR26" s="1568"/>
      <c r="KS26" s="1568"/>
      <c r="KT26" s="1600"/>
      <c r="KU26" s="1585"/>
      <c r="KV26" s="1567"/>
      <c r="KW26" s="1602"/>
      <c r="KX26" s="1603"/>
      <c r="KY26" s="1603"/>
      <c r="KZ26" s="1603"/>
      <c r="LA26" s="1538"/>
      <c r="LB26" s="1565"/>
      <c r="LC26" s="1600"/>
      <c r="LD26" s="1568"/>
      <c r="LE26" s="1568"/>
      <c r="LF26" s="1600"/>
      <c r="LG26" s="1585"/>
      <c r="LH26" s="1567"/>
      <c r="LI26" s="1602"/>
      <c r="LJ26" s="1603"/>
      <c r="LK26" s="1603"/>
      <c r="LL26" s="1603"/>
      <c r="LM26" s="1538"/>
      <c r="LN26" s="1565"/>
      <c r="LO26" s="1600"/>
      <c r="LP26" s="1568"/>
      <c r="LQ26" s="1568"/>
      <c r="LR26" s="1600"/>
      <c r="LS26" s="1585"/>
      <c r="LT26" s="1567"/>
      <c r="LU26" s="1602"/>
      <c r="LV26" s="1603"/>
      <c r="LW26" s="1603"/>
      <c r="LX26" s="1603"/>
      <c r="LY26" s="1538"/>
      <c r="LZ26" s="1565"/>
      <c r="MA26" s="1600"/>
      <c r="MB26" s="1568"/>
      <c r="MC26" s="1568"/>
      <c r="MD26" s="1600"/>
      <c r="ME26" s="1585"/>
      <c r="MF26" s="1567"/>
      <c r="MG26" s="1602"/>
      <c r="MH26" s="1603"/>
      <c r="MI26" s="1603"/>
      <c r="MJ26" s="1603"/>
      <c r="MK26" s="1538"/>
      <c r="ML26" s="1565"/>
      <c r="MM26" s="1600"/>
      <c r="MN26" s="1568"/>
      <c r="MO26" s="1568"/>
      <c r="MP26" s="1600"/>
      <c r="MQ26" s="1585"/>
      <c r="MR26" s="1567"/>
      <c r="MS26" s="1602"/>
      <c r="MT26" s="1603"/>
      <c r="MU26" s="1603"/>
      <c r="MV26" s="1603"/>
      <c r="MW26" s="1538"/>
      <c r="MX26" s="1565"/>
      <c r="MY26" s="1600"/>
      <c r="MZ26" s="1568"/>
      <c r="NA26" s="1568"/>
      <c r="NB26" s="1600"/>
      <c r="NC26" s="1585"/>
      <c r="ND26" s="1567"/>
      <c r="NE26" s="1602"/>
      <c r="NF26" s="1603"/>
      <c r="NG26" s="1603"/>
      <c r="NH26" s="1603"/>
      <c r="NI26" s="1538"/>
      <c r="NJ26" s="1565"/>
      <c r="NK26" s="1600"/>
      <c r="NL26" s="1568"/>
      <c r="NM26" s="1568"/>
      <c r="NN26" s="1600"/>
      <c r="NO26" s="1585"/>
      <c r="NP26" s="1567"/>
      <c r="NQ26" s="1602"/>
      <c r="NR26" s="1603"/>
      <c r="NS26" s="1603"/>
      <c r="NT26" s="1603"/>
      <c r="NU26" s="1538"/>
      <c r="NV26" s="1565"/>
      <c r="NW26" s="1600"/>
      <c r="NX26" s="1568"/>
      <c r="NY26" s="1568"/>
      <c r="NZ26" s="1600"/>
      <c r="OA26" s="1585"/>
      <c r="OB26" s="1567"/>
      <c r="OC26" s="1602"/>
      <c r="OD26" s="1603"/>
      <c r="OE26" s="1603"/>
      <c r="OF26" s="1603"/>
      <c r="OG26" s="1538"/>
      <c r="OH26" s="1565"/>
      <c r="OI26" s="1600"/>
      <c r="OJ26" s="1568"/>
      <c r="OK26" s="1568"/>
      <c r="OL26" s="1600"/>
      <c r="OM26" s="1585"/>
      <c r="ON26" s="1567"/>
      <c r="OO26" s="1602"/>
      <c r="OP26" s="1603"/>
      <c r="OQ26" s="1603"/>
      <c r="OR26" s="1603"/>
      <c r="OS26" s="1538"/>
      <c r="OT26" s="1565"/>
      <c r="OU26" s="1600"/>
      <c r="OV26" s="1568"/>
      <c r="OW26" s="1568"/>
      <c r="OX26" s="1600"/>
      <c r="OY26" s="1585"/>
      <c r="OZ26" s="1567"/>
      <c r="PA26" s="1602"/>
      <c r="PB26" s="1603"/>
      <c r="PC26" s="1603"/>
      <c r="PD26" s="1603"/>
      <c r="PE26" s="1538"/>
      <c r="PF26" s="1565"/>
      <c r="PG26" s="1600"/>
      <c r="PH26" s="1568"/>
      <c r="PI26" s="1568"/>
      <c r="PJ26" s="1600"/>
      <c r="PK26" s="1585"/>
      <c r="PL26" s="1567"/>
      <c r="PM26" s="1602"/>
      <c r="PN26" s="1603"/>
      <c r="PO26" s="1603"/>
      <c r="PP26" s="1603"/>
      <c r="PQ26" s="1538"/>
      <c r="PR26" s="1565"/>
      <c r="PS26" s="1600"/>
      <c r="PT26" s="1568"/>
      <c r="PU26" s="1568"/>
      <c r="PV26" s="1600"/>
      <c r="PW26" s="1585"/>
      <c r="PX26" s="1567"/>
      <c r="PY26" s="1602"/>
      <c r="PZ26" s="1603"/>
      <c r="QA26" s="1603"/>
      <c r="QB26" s="1603"/>
      <c r="QC26" s="1538"/>
      <c r="QD26" s="1565"/>
      <c r="QE26" s="1600"/>
      <c r="QF26" s="1568"/>
      <c r="QG26" s="1568"/>
      <c r="QH26" s="1600"/>
      <c r="QI26" s="1585"/>
      <c r="QJ26" s="1567"/>
      <c r="QK26" s="1602"/>
      <c r="QL26" s="1603"/>
      <c r="QM26" s="1603"/>
      <c r="QN26" s="1603"/>
      <c r="QO26" s="1538"/>
      <c r="QP26" s="1565"/>
      <c r="QQ26" s="1600"/>
      <c r="QR26" s="1568"/>
      <c r="QS26" s="1568"/>
      <c r="QT26" s="1600"/>
      <c r="QU26" s="1585"/>
      <c r="QV26" s="1567"/>
      <c r="QW26" s="1602"/>
      <c r="QX26" s="1603"/>
      <c r="QY26" s="1603"/>
      <c r="QZ26" s="1603"/>
      <c r="RA26" s="1538"/>
      <c r="RB26" s="1565"/>
      <c r="RC26" s="1600"/>
      <c r="RD26" s="1568"/>
      <c r="RE26" s="1568"/>
      <c r="RF26" s="1600"/>
      <c r="RG26" s="1585"/>
      <c r="RH26" s="1567"/>
      <c r="RI26" s="1602"/>
      <c r="RJ26" s="1603"/>
      <c r="RK26" s="1603"/>
      <c r="RL26" s="1603"/>
      <c r="RM26" s="1538"/>
      <c r="RN26" s="1565"/>
      <c r="RO26" s="1600"/>
      <c r="RP26" s="1568"/>
      <c r="RQ26" s="1568"/>
      <c r="RR26" s="1600"/>
      <c r="RS26" s="1585"/>
      <c r="RT26" s="1567"/>
      <c r="RU26" s="1602"/>
      <c r="RV26" s="1603"/>
      <c r="RW26" s="1603"/>
      <c r="RX26" s="1603"/>
      <c r="RY26" s="1538"/>
      <c r="RZ26" s="1565"/>
      <c r="SA26" s="1600"/>
      <c r="SB26" s="1568"/>
      <c r="SC26" s="1568"/>
      <c r="SD26" s="1600"/>
      <c r="SE26" s="1585"/>
      <c r="SF26" s="1567"/>
      <c r="SG26" s="1602"/>
      <c r="SH26" s="1603"/>
      <c r="SI26" s="1603"/>
      <c r="SJ26" s="1603"/>
      <c r="SK26" s="1538"/>
      <c r="SL26" s="1565"/>
      <c r="SM26" s="1600"/>
      <c r="SN26" s="1568"/>
      <c r="SO26" s="1568"/>
      <c r="SP26" s="1600"/>
      <c r="SQ26" s="1585"/>
      <c r="SR26" s="1567"/>
      <c r="SS26" s="1602"/>
      <c r="ST26" s="1603"/>
      <c r="SU26" s="1603"/>
      <c r="SV26" s="1603"/>
      <c r="SW26" s="1538"/>
      <c r="SX26" s="1565"/>
      <c r="SY26" s="1600"/>
      <c r="SZ26" s="1568"/>
      <c r="TA26" s="1568"/>
      <c r="TB26" s="1600"/>
      <c r="TC26" s="1585"/>
      <c r="TD26" s="1567"/>
      <c r="TE26" s="1602"/>
      <c r="TF26" s="1603"/>
      <c r="TG26" s="1603"/>
      <c r="TH26" s="1603"/>
      <c r="TI26" s="1538"/>
      <c r="TJ26" s="1565"/>
      <c r="TK26" s="1600"/>
      <c r="TL26" s="1568"/>
      <c r="TM26" s="1568"/>
      <c r="TN26" s="1600"/>
      <c r="TO26" s="1585"/>
      <c r="TP26" s="1567"/>
      <c r="TQ26" s="1602"/>
      <c r="TR26" s="1603"/>
      <c r="TS26" s="1603"/>
      <c r="TT26" s="1603"/>
      <c r="TU26" s="1538"/>
      <c r="TV26" s="1565"/>
      <c r="TW26" s="1600"/>
      <c r="TX26" s="1568"/>
      <c r="TY26" s="1568"/>
      <c r="TZ26" s="1600"/>
      <c r="UA26" s="1585"/>
      <c r="UB26" s="1567"/>
      <c r="UC26" s="1602"/>
      <c r="UD26" s="1603"/>
      <c r="UE26" s="1603"/>
      <c r="UF26" s="1603"/>
      <c r="UG26" s="1538"/>
      <c r="UH26" s="1565"/>
      <c r="UI26" s="1600"/>
      <c r="UJ26" s="1568"/>
      <c r="UK26" s="1568"/>
      <c r="UL26" s="1600"/>
      <c r="UM26" s="1585"/>
      <c r="UN26" s="1567"/>
      <c r="UO26" s="1602"/>
      <c r="UP26" s="1603"/>
      <c r="UQ26" s="1603"/>
      <c r="UR26" s="1603"/>
      <c r="US26" s="1538"/>
      <c r="UT26" s="1565"/>
      <c r="UU26" s="1600"/>
      <c r="UV26" s="1568"/>
      <c r="UW26" s="1568"/>
      <c r="UX26" s="1600"/>
      <c r="UY26" s="1585"/>
      <c r="UZ26" s="1567"/>
      <c r="VA26" s="1602"/>
      <c r="VB26" s="1603"/>
      <c r="VC26" s="1603"/>
      <c r="VD26" s="1603"/>
      <c r="VE26" s="1538"/>
      <c r="VF26" s="1565"/>
      <c r="VG26" s="1600"/>
      <c r="VH26" s="1568"/>
      <c r="VI26" s="1568"/>
      <c r="VJ26" s="1600"/>
      <c r="VK26" s="1585"/>
      <c r="VL26" s="1567"/>
      <c r="VM26" s="1602"/>
      <c r="VN26" s="1603"/>
      <c r="VO26" s="1603"/>
      <c r="VP26" s="1603"/>
      <c r="VQ26" s="1538"/>
      <c r="VR26" s="1565"/>
      <c r="VS26" s="1600"/>
      <c r="VT26" s="1568"/>
      <c r="VU26" s="1568"/>
      <c r="VV26" s="1600"/>
      <c r="VW26" s="1585"/>
      <c r="VX26" s="1567"/>
      <c r="VY26" s="1602"/>
      <c r="VZ26" s="1603"/>
      <c r="WA26" s="1603"/>
      <c r="WB26" s="1603"/>
      <c r="WC26" s="1538"/>
      <c r="WD26" s="1565"/>
      <c r="WE26" s="1600"/>
      <c r="WF26" s="1568"/>
      <c r="WG26" s="1568"/>
      <c r="WH26" s="1600"/>
      <c r="WI26" s="1585"/>
      <c r="WJ26" s="1567"/>
      <c r="WK26" s="1602"/>
      <c r="WL26" s="1603"/>
      <c r="WM26" s="1603"/>
      <c r="WN26" s="1603"/>
      <c r="WO26" s="1538"/>
      <c r="WP26" s="1565"/>
      <c r="WQ26" s="1600"/>
      <c r="WR26" s="1568"/>
      <c r="WS26" s="1568"/>
      <c r="WT26" s="1600"/>
      <c r="WU26" s="1585"/>
      <c r="WV26" s="1567"/>
      <c r="WW26" s="1602"/>
      <c r="WX26" s="1603"/>
      <c r="WY26" s="1603"/>
      <c r="WZ26" s="1603"/>
      <c r="XA26" s="1538"/>
      <c r="XB26" s="1565"/>
      <c r="XC26" s="1600"/>
      <c r="XD26" s="1568"/>
      <c r="XE26" s="1568"/>
      <c r="XF26" s="1600"/>
      <c r="XG26" s="1585"/>
      <c r="XH26" s="1567"/>
      <c r="XI26" s="1602"/>
      <c r="XJ26" s="1603"/>
      <c r="XK26" s="1603"/>
      <c r="XL26" s="1603"/>
      <c r="XM26" s="1538"/>
      <c r="XN26" s="1565"/>
      <c r="XO26" s="1600"/>
      <c r="XP26" s="1568"/>
      <c r="XQ26" s="1568"/>
      <c r="XR26" s="1600"/>
      <c r="XS26" s="1585"/>
      <c r="XT26" s="1567"/>
      <c r="XU26" s="1602"/>
      <c r="XV26" s="1603"/>
      <c r="XW26" s="1603"/>
      <c r="XX26" s="1603"/>
      <c r="XY26" s="1538"/>
      <c r="XZ26" s="1565"/>
      <c r="YA26" s="1600"/>
      <c r="YB26" s="1568"/>
      <c r="YC26" s="1568"/>
      <c r="YD26" s="1600"/>
      <c r="YE26" s="1585"/>
      <c r="YF26" s="1567"/>
      <c r="YG26" s="1602"/>
      <c r="YH26" s="1603"/>
      <c r="YI26" s="1603"/>
      <c r="YJ26" s="1603"/>
      <c r="YK26" s="1538"/>
      <c r="YL26" s="1565"/>
      <c r="YM26" s="1600"/>
      <c r="YN26" s="1568"/>
      <c r="YO26" s="1568"/>
      <c r="YP26" s="1600"/>
      <c r="YQ26" s="1585"/>
      <c r="YR26" s="1567"/>
      <c r="YS26" s="1602"/>
      <c r="YT26" s="1603"/>
      <c r="YU26" s="1603"/>
      <c r="YV26" s="1603"/>
      <c r="YW26" s="1538"/>
      <c r="YX26" s="1565"/>
      <c r="YY26" s="1600"/>
      <c r="YZ26" s="1568"/>
      <c r="ZA26" s="1568"/>
      <c r="ZB26" s="1600"/>
      <c r="ZC26" s="1585"/>
      <c r="ZD26" s="1567"/>
      <c r="ZE26" s="1602"/>
      <c r="ZF26" s="1603"/>
      <c r="ZG26" s="1603"/>
      <c r="ZH26" s="1603"/>
      <c r="ZI26" s="1538"/>
      <c r="ZJ26" s="1565"/>
      <c r="ZK26" s="1600"/>
      <c r="ZL26" s="1568"/>
      <c r="ZM26" s="1568"/>
      <c r="ZN26" s="1600"/>
      <c r="ZO26" s="1585"/>
      <c r="ZP26" s="1567"/>
      <c r="ZQ26" s="1602"/>
      <c r="ZR26" s="1603"/>
      <c r="ZS26" s="1603"/>
      <c r="ZT26" s="1603"/>
      <c r="ZU26" s="1538"/>
      <c r="ZV26" s="1565"/>
      <c r="ZW26" s="1600"/>
      <c r="ZX26" s="1568"/>
      <c r="ZY26" s="1568"/>
      <c r="ZZ26" s="1600"/>
      <c r="AAA26" s="1585"/>
      <c r="AAB26" s="1567"/>
      <c r="AAC26" s="1602"/>
      <c r="AAD26" s="1603"/>
      <c r="AAE26" s="1603"/>
      <c r="AAF26" s="1603"/>
      <c r="AAG26" s="1538"/>
      <c r="AAH26" s="1565"/>
      <c r="AAI26" s="1600"/>
      <c r="AAJ26" s="1568"/>
      <c r="AAK26" s="1568"/>
      <c r="AAL26" s="1600"/>
      <c r="AAM26" s="1585"/>
      <c r="AAN26" s="1567"/>
      <c r="AAO26" s="1602"/>
      <c r="AAP26" s="1603"/>
      <c r="AAQ26" s="1603"/>
      <c r="AAR26" s="1603"/>
      <c r="AAS26" s="1538"/>
      <c r="AAT26" s="1565"/>
      <c r="AAU26" s="1600"/>
      <c r="AAV26" s="1568"/>
      <c r="AAW26" s="1568"/>
      <c r="AAX26" s="1600"/>
      <c r="AAY26" s="1585"/>
      <c r="AAZ26" s="1567"/>
      <c r="ABA26" s="1602"/>
      <c r="ABB26" s="1603"/>
      <c r="ABC26" s="1603"/>
      <c r="ABD26" s="1603"/>
      <c r="ABE26" s="1538"/>
      <c r="ABF26" s="1565"/>
      <c r="ABG26" s="1600"/>
      <c r="ABH26" s="1568"/>
      <c r="ABI26" s="1568"/>
      <c r="ABJ26" s="1600"/>
      <c r="ABK26" s="1585"/>
      <c r="ABL26" s="1567"/>
      <c r="ABM26" s="1602"/>
      <c r="ABN26" s="1603"/>
      <c r="ABO26" s="1603"/>
      <c r="ABP26" s="1603"/>
      <c r="ABQ26" s="1538"/>
      <c r="ABR26" s="1565"/>
      <c r="ABS26" s="1600"/>
      <c r="ABT26" s="1568"/>
      <c r="ABU26" s="1568"/>
      <c r="ABV26" s="1600"/>
      <c r="ABW26" s="1585"/>
      <c r="ABX26" s="1567"/>
      <c r="ABY26" s="1602"/>
      <c r="ABZ26" s="1603"/>
      <c r="ACA26" s="1603"/>
      <c r="ACB26" s="1603"/>
      <c r="ACC26" s="1538"/>
      <c r="ACD26" s="1565"/>
      <c r="ACE26" s="1600"/>
      <c r="ACF26" s="1568"/>
      <c r="ACG26" s="1568"/>
      <c r="ACH26" s="1600"/>
      <c r="ACI26" s="1585"/>
      <c r="ACJ26" s="1567"/>
      <c r="ACK26" s="1602"/>
      <c r="ACL26" s="1603"/>
      <c r="ACM26" s="1603"/>
      <c r="ACN26" s="1603"/>
      <c r="ACO26" s="1538"/>
      <c r="ACP26" s="1565"/>
      <c r="ACQ26" s="1600"/>
      <c r="ACR26" s="1568"/>
      <c r="ACS26" s="1568"/>
      <c r="ACT26" s="1600"/>
      <c r="ACU26" s="1585"/>
      <c r="ACV26" s="1567"/>
      <c r="ACW26" s="1602"/>
      <c r="ACX26" s="1603"/>
      <c r="ACY26" s="1603"/>
      <c r="ACZ26" s="1603"/>
      <c r="ADA26" s="1538"/>
      <c r="ADB26" s="1565"/>
      <c r="ADC26" s="1600"/>
      <c r="ADD26" s="1568"/>
      <c r="ADE26" s="1568"/>
      <c r="ADF26" s="1600"/>
      <c r="ADG26" s="1585"/>
      <c r="ADH26" s="1567"/>
      <c r="ADI26" s="1602"/>
      <c r="ADJ26" s="1603"/>
      <c r="ADK26" s="1603"/>
      <c r="ADL26" s="1603"/>
      <c r="ADM26" s="1538"/>
      <c r="ADN26" s="1565"/>
      <c r="ADO26" s="1600"/>
      <c r="ADP26" s="1568"/>
      <c r="ADQ26" s="1568"/>
      <c r="ADR26" s="1600"/>
      <c r="ADS26" s="1585"/>
      <c r="ADT26" s="1567"/>
      <c r="ADU26" s="1602"/>
      <c r="ADV26" s="1603"/>
      <c r="ADW26" s="1603"/>
      <c r="ADX26" s="1603"/>
      <c r="ADY26" s="1538"/>
      <c r="ADZ26" s="1565"/>
      <c r="AEA26" s="1600"/>
      <c r="AEB26" s="1568"/>
      <c r="AEC26" s="1568"/>
      <c r="AED26" s="1600"/>
      <c r="AEE26" s="1585"/>
      <c r="AEF26" s="1567"/>
      <c r="AEG26" s="1602"/>
      <c r="AEH26" s="1603"/>
      <c r="AEI26" s="1603"/>
      <c r="AEJ26" s="1603"/>
      <c r="AEK26" s="1538"/>
      <c r="AEL26" s="1565"/>
      <c r="AEM26" s="1600"/>
      <c r="AEN26" s="1568"/>
      <c r="AEO26" s="1568"/>
      <c r="AEP26" s="1600"/>
      <c r="AEQ26" s="1585"/>
      <c r="AER26" s="1567"/>
      <c r="AES26" s="1602"/>
      <c r="AET26" s="1603"/>
      <c r="AEU26" s="1603"/>
      <c r="AEV26" s="1603"/>
      <c r="AEW26" s="1538"/>
      <c r="AEX26" s="1565"/>
      <c r="AEY26" s="1600"/>
      <c r="AEZ26" s="1568"/>
      <c r="AFA26" s="1568"/>
      <c r="AFB26" s="1600"/>
      <c r="AFC26" s="1585"/>
      <c r="AFD26" s="1567"/>
      <c r="AFE26" s="1602"/>
      <c r="AFF26" s="1603"/>
      <c r="AFG26" s="1603"/>
      <c r="AFH26" s="1603"/>
      <c r="AFI26" s="1538"/>
      <c r="AFJ26" s="1565"/>
      <c r="AFK26" s="1600"/>
      <c r="AFL26" s="1568"/>
      <c r="AFM26" s="1568"/>
      <c r="AFN26" s="1600"/>
      <c r="AFO26" s="1585"/>
      <c r="AFP26" s="1567"/>
      <c r="AFQ26" s="1602"/>
      <c r="AFR26" s="1603"/>
      <c r="AFS26" s="1603"/>
      <c r="AFT26" s="1603"/>
      <c r="AFU26" s="1538"/>
      <c r="AFV26" s="1565"/>
      <c r="AFW26" s="1600"/>
      <c r="AFX26" s="1568"/>
      <c r="AFY26" s="1568"/>
      <c r="AFZ26" s="1600"/>
      <c r="AGA26" s="1585"/>
      <c r="AGB26" s="1567"/>
      <c r="AGC26" s="1602"/>
      <c r="AGD26" s="1603"/>
      <c r="AGE26" s="1603"/>
      <c r="AGF26" s="1603"/>
      <c r="AGG26" s="1538"/>
      <c r="AGH26" s="1565"/>
      <c r="AGI26" s="1600"/>
      <c r="AGJ26" s="1568"/>
      <c r="AGK26" s="1568"/>
      <c r="AGL26" s="1600"/>
      <c r="AGM26" s="1585"/>
      <c r="AGN26" s="1567"/>
      <c r="AGO26" s="1602"/>
      <c r="AGP26" s="1603"/>
      <c r="AGQ26" s="1603"/>
      <c r="AGR26" s="1603"/>
      <c r="AGS26" s="1538"/>
      <c r="AGT26" s="1565"/>
      <c r="AGU26" s="1600"/>
      <c r="AGV26" s="1568"/>
      <c r="AGW26" s="1568"/>
      <c r="AGX26" s="1600"/>
      <c r="AGY26" s="1585"/>
      <c r="AGZ26" s="1567"/>
      <c r="AHA26" s="1602"/>
      <c r="AHB26" s="1603"/>
      <c r="AHC26" s="1603"/>
      <c r="AHD26" s="1603"/>
      <c r="AHE26" s="1538"/>
      <c r="AHF26" s="1565"/>
      <c r="AHG26" s="1600"/>
      <c r="AHH26" s="1568"/>
      <c r="AHI26" s="1568"/>
      <c r="AHJ26" s="1600"/>
      <c r="AHK26" s="1585"/>
      <c r="AHL26" s="1567"/>
      <c r="AHM26" s="1602"/>
      <c r="AHN26" s="1603"/>
      <c r="AHO26" s="1603"/>
      <c r="AHP26" s="1603"/>
      <c r="AHQ26" s="1538"/>
      <c r="AHR26" s="1565"/>
      <c r="AHS26" s="1600"/>
      <c r="AHT26" s="1568"/>
      <c r="AHU26" s="1568"/>
      <c r="AHV26" s="1600"/>
      <c r="AHW26" s="1585"/>
      <c r="AHX26" s="1567"/>
      <c r="AHY26" s="1602"/>
      <c r="AHZ26" s="1603"/>
      <c r="AIA26" s="1603"/>
      <c r="AIB26" s="1603"/>
      <c r="AIC26" s="1538"/>
      <c r="AID26" s="1565"/>
      <c r="AIE26" s="1600"/>
      <c r="AIF26" s="1568"/>
      <c r="AIG26" s="1568"/>
      <c r="AIH26" s="1600"/>
      <c r="AII26" s="1585"/>
      <c r="AIJ26" s="1567"/>
      <c r="AIK26" s="1602"/>
      <c r="AIL26" s="1603"/>
      <c r="AIM26" s="1603"/>
      <c r="AIN26" s="1603"/>
      <c r="AIO26" s="1538"/>
      <c r="AIP26" s="1565"/>
      <c r="AIQ26" s="1600"/>
      <c r="AIR26" s="1568"/>
      <c r="AIS26" s="1568"/>
      <c r="AIT26" s="1600"/>
      <c r="AIU26" s="1585"/>
      <c r="AIV26" s="1567"/>
      <c r="AIW26" s="1602"/>
      <c r="AIX26" s="1603"/>
      <c r="AIY26" s="1603"/>
      <c r="AIZ26" s="1603"/>
      <c r="AJA26" s="1538"/>
      <c r="AJB26" s="1565"/>
      <c r="AJC26" s="1600"/>
      <c r="AJD26" s="1568"/>
      <c r="AJE26" s="1568"/>
      <c r="AJF26" s="1600"/>
      <c r="AJG26" s="1585"/>
      <c r="AJH26" s="1567"/>
      <c r="AJI26" s="1602"/>
      <c r="AJJ26" s="1603"/>
      <c r="AJK26" s="1603"/>
      <c r="AJL26" s="1603"/>
      <c r="AJM26" s="1538"/>
      <c r="AJN26" s="1565"/>
      <c r="AJO26" s="1600"/>
      <c r="AJP26" s="1568"/>
      <c r="AJQ26" s="1568"/>
      <c r="AJR26" s="1600"/>
      <c r="AJS26" s="1585"/>
      <c r="AJT26" s="1567"/>
      <c r="AJU26" s="1602"/>
      <c r="AJV26" s="1603"/>
      <c r="AJW26" s="1603"/>
      <c r="AJX26" s="1603"/>
      <c r="AJY26" s="1538"/>
      <c r="AJZ26" s="1565"/>
      <c r="AKA26" s="1600"/>
      <c r="AKB26" s="1568"/>
      <c r="AKC26" s="1568"/>
      <c r="AKD26" s="1600"/>
      <c r="AKE26" s="1585"/>
      <c r="AKF26" s="1567"/>
      <c r="AKG26" s="1602"/>
      <c r="AKH26" s="1603"/>
      <c r="AKI26" s="1603"/>
      <c r="AKJ26" s="1603"/>
      <c r="AKK26" s="1538"/>
      <c r="AKL26" s="1565"/>
      <c r="AKM26" s="1600"/>
      <c r="AKN26" s="1568"/>
      <c r="AKO26" s="1568"/>
      <c r="AKP26" s="1600"/>
      <c r="AKQ26" s="1585"/>
      <c r="AKR26" s="1567"/>
      <c r="AKS26" s="1602"/>
      <c r="AKT26" s="1603"/>
      <c r="AKU26" s="1603"/>
      <c r="AKV26" s="1603"/>
      <c r="AKW26" s="1538"/>
      <c r="AKX26" s="1565"/>
      <c r="AKY26" s="1600"/>
      <c r="AKZ26" s="1568"/>
      <c r="ALA26" s="1568"/>
      <c r="ALB26" s="1600"/>
      <c r="ALC26" s="1585"/>
      <c r="ALD26" s="1567"/>
      <c r="ALE26" s="1602"/>
      <c r="ALF26" s="1603"/>
      <c r="ALG26" s="1603"/>
      <c r="ALH26" s="1603"/>
      <c r="ALI26" s="1538"/>
      <c r="ALJ26" s="1565"/>
      <c r="ALK26" s="1600"/>
      <c r="ALL26" s="1568"/>
      <c r="ALM26" s="1568"/>
      <c r="ALN26" s="1600"/>
      <c r="ALO26" s="1585"/>
      <c r="ALP26" s="1567"/>
      <c r="ALQ26" s="1602"/>
      <c r="ALR26" s="1603"/>
      <c r="ALS26" s="1603"/>
      <c r="ALT26" s="1603"/>
      <c r="ALU26" s="1538"/>
      <c r="ALV26" s="1565"/>
      <c r="ALW26" s="1600"/>
      <c r="ALX26" s="1568"/>
      <c r="ALY26" s="1568"/>
      <c r="ALZ26" s="1600"/>
      <c r="AMA26" s="1585"/>
      <c r="AMB26" s="1567"/>
      <c r="AMC26" s="1602"/>
      <c r="AMD26" s="1603"/>
      <c r="AME26" s="1603"/>
      <c r="AMF26" s="1603"/>
      <c r="AMG26" s="1538"/>
      <c r="AMH26" s="1565"/>
      <c r="AMI26" s="1600"/>
      <c r="AMJ26" s="1568"/>
    </row>
    <row r="27" spans="1:1024" ht="16.899999999999999" customHeight="1">
      <c r="A27" s="1500"/>
      <c r="B27" s="1547" t="s">
        <v>5620</v>
      </c>
      <c r="C27" s="1548"/>
      <c r="D27" s="1549"/>
      <c r="E27" s="1549" t="s">
        <v>5621</v>
      </c>
      <c r="F27" s="1548"/>
      <c r="G27" s="1550"/>
      <c r="H27" s="1567"/>
      <c r="I27" s="1551"/>
      <c r="J27" s="1552"/>
      <c r="K27" s="1552"/>
      <c r="L27" s="1552"/>
      <c r="M27" s="1538"/>
      <c r="N27" s="1565"/>
      <c r="O27" s="1600"/>
      <c r="P27" s="1568"/>
      <c r="Q27" s="1568"/>
      <c r="R27" s="1600"/>
      <c r="S27" s="1585"/>
      <c r="T27" s="1567"/>
      <c r="U27" s="1602"/>
      <c r="V27" s="1603"/>
      <c r="W27" s="1603"/>
      <c r="X27" s="1603"/>
      <c r="Z27" s="1565"/>
      <c r="AA27" s="1600"/>
      <c r="AB27" s="1568"/>
      <c r="AC27" s="1568"/>
      <c r="AD27" s="1600"/>
      <c r="AE27" s="1585"/>
      <c r="AF27" s="1567"/>
      <c r="AG27" s="1602"/>
      <c r="AH27" s="1603"/>
      <c r="AI27" s="1603"/>
      <c r="AJ27" s="1603"/>
      <c r="AL27" s="1565"/>
      <c r="AM27" s="1600"/>
      <c r="AN27" s="1568"/>
      <c r="AO27" s="1568"/>
      <c r="AP27" s="1600"/>
      <c r="AQ27" s="1585"/>
      <c r="AR27" s="1567"/>
      <c r="AS27" s="1602"/>
      <c r="AT27" s="1603"/>
      <c r="AU27" s="1603"/>
      <c r="AV27" s="1603"/>
      <c r="AX27" s="1565"/>
      <c r="AY27" s="1600"/>
      <c r="AZ27" s="1568"/>
      <c r="BA27" s="1568"/>
      <c r="BB27" s="1600"/>
      <c r="BC27" s="1585"/>
      <c r="BD27" s="1567"/>
      <c r="BE27" s="1602"/>
      <c r="BF27" s="1603"/>
      <c r="BG27" s="1603"/>
      <c r="BH27" s="1603"/>
      <c r="BJ27" s="1565"/>
      <c r="BK27" s="1600"/>
      <c r="BL27" s="1568"/>
      <c r="BM27" s="1568"/>
      <c r="BN27" s="1600"/>
      <c r="BO27" s="1585"/>
      <c r="BP27" s="1567"/>
      <c r="BQ27" s="1602"/>
      <c r="BR27" s="1603"/>
      <c r="BS27" s="1603"/>
      <c r="BT27" s="1603"/>
      <c r="BU27" s="1538"/>
      <c r="BV27" s="1565"/>
      <c r="BW27" s="1600"/>
      <c r="BX27" s="1568"/>
      <c r="BY27" s="1568"/>
      <c r="BZ27" s="1600"/>
      <c r="CA27" s="1585"/>
      <c r="CB27" s="1567"/>
      <c r="CC27" s="1602"/>
      <c r="CD27" s="1603"/>
      <c r="CE27" s="1603"/>
      <c r="CF27" s="1603"/>
      <c r="CG27" s="1538"/>
      <c r="CH27" s="1565"/>
      <c r="CI27" s="1600"/>
      <c r="CJ27" s="1568"/>
      <c r="CK27" s="1568"/>
      <c r="CL27" s="1600"/>
      <c r="CM27" s="1585"/>
      <c r="CN27" s="1567"/>
      <c r="CO27" s="1602"/>
      <c r="CP27" s="1603"/>
      <c r="CQ27" s="1603"/>
      <c r="CR27" s="1603"/>
      <c r="CS27" s="1538"/>
      <c r="CT27" s="1565"/>
      <c r="CU27" s="1600"/>
      <c r="CV27" s="1568"/>
      <c r="CW27" s="1568"/>
      <c r="CX27" s="1600"/>
      <c r="CY27" s="1585"/>
      <c r="CZ27" s="1567"/>
      <c r="DA27" s="1602"/>
      <c r="DB27" s="1603"/>
      <c r="DC27" s="1603"/>
      <c r="DD27" s="1603"/>
      <c r="DE27" s="1538"/>
      <c r="DF27" s="1565"/>
      <c r="DG27" s="1600"/>
      <c r="DH27" s="1568"/>
      <c r="DI27" s="1568"/>
      <c r="DJ27" s="1600"/>
      <c r="DK27" s="1585"/>
      <c r="DL27" s="1567"/>
      <c r="DM27" s="1602"/>
      <c r="DN27" s="1603"/>
      <c r="DO27" s="1603"/>
      <c r="DP27" s="1603"/>
      <c r="DQ27" s="1538"/>
      <c r="DR27" s="1565"/>
      <c r="DS27" s="1600"/>
      <c r="DT27" s="1568"/>
      <c r="DU27" s="1568"/>
      <c r="DV27" s="1600"/>
      <c r="DW27" s="1585"/>
      <c r="DX27" s="1567"/>
      <c r="DY27" s="1602"/>
      <c r="DZ27" s="1603"/>
      <c r="EA27" s="1603"/>
      <c r="EB27" s="1603"/>
      <c r="EC27" s="1538"/>
      <c r="ED27" s="1565"/>
      <c r="EE27" s="1600"/>
      <c r="EF27" s="1568"/>
      <c r="EG27" s="1568"/>
      <c r="EH27" s="1600"/>
      <c r="EI27" s="1585"/>
      <c r="EJ27" s="1567"/>
      <c r="EK27" s="1602"/>
      <c r="EL27" s="1603"/>
      <c r="EM27" s="1603"/>
      <c r="EN27" s="1603"/>
      <c r="EO27" s="1538"/>
      <c r="EP27" s="1565"/>
      <c r="EQ27" s="1600"/>
      <c r="ER27" s="1568"/>
      <c r="ES27" s="1568"/>
      <c r="ET27" s="1600"/>
      <c r="EU27" s="1585"/>
      <c r="EV27" s="1567"/>
      <c r="EW27" s="1602"/>
      <c r="EX27" s="1603"/>
      <c r="EY27" s="1603"/>
      <c r="EZ27" s="1603"/>
      <c r="FA27" s="1538"/>
      <c r="FB27" s="1565"/>
      <c r="FC27" s="1600"/>
      <c r="FD27" s="1568"/>
      <c r="FE27" s="1568"/>
      <c r="FF27" s="1600"/>
      <c r="FG27" s="1585"/>
      <c r="FH27" s="1567"/>
      <c r="FI27" s="1602"/>
      <c r="FJ27" s="1603"/>
      <c r="FK27" s="1603"/>
      <c r="FL27" s="1603"/>
      <c r="FM27" s="1538"/>
      <c r="FN27" s="1565"/>
      <c r="FO27" s="1600"/>
      <c r="FP27" s="1568"/>
      <c r="FQ27" s="1568"/>
      <c r="FR27" s="1600"/>
      <c r="FS27" s="1585"/>
      <c r="FT27" s="1567"/>
      <c r="FU27" s="1602"/>
      <c r="FV27" s="1603"/>
      <c r="FW27" s="1603"/>
      <c r="FX27" s="1603"/>
      <c r="FY27" s="1538"/>
      <c r="FZ27" s="1565"/>
      <c r="GA27" s="1600"/>
      <c r="GB27" s="1568"/>
      <c r="GC27" s="1568"/>
      <c r="GD27" s="1600"/>
      <c r="GE27" s="1585"/>
      <c r="GF27" s="1567"/>
      <c r="GG27" s="1602"/>
      <c r="GH27" s="1603"/>
      <c r="GI27" s="1603"/>
      <c r="GJ27" s="1603"/>
      <c r="GK27" s="1538"/>
      <c r="GL27" s="1565"/>
      <c r="GM27" s="1600"/>
      <c r="GN27" s="1568"/>
      <c r="GO27" s="1568"/>
      <c r="GP27" s="1600"/>
      <c r="GQ27" s="1585"/>
      <c r="GR27" s="1567"/>
      <c r="GS27" s="1602"/>
      <c r="GT27" s="1603"/>
      <c r="GU27" s="1603"/>
      <c r="GV27" s="1603"/>
      <c r="GW27" s="1538"/>
      <c r="GX27" s="1565"/>
      <c r="GY27" s="1600"/>
      <c r="GZ27" s="1568"/>
      <c r="HA27" s="1568"/>
      <c r="HB27" s="1600"/>
      <c r="HC27" s="1585"/>
      <c r="HD27" s="1567"/>
      <c r="HE27" s="1602"/>
      <c r="HF27" s="1603"/>
      <c r="HG27" s="1603"/>
      <c r="HH27" s="1603"/>
      <c r="HI27" s="1538"/>
      <c r="HJ27" s="1565"/>
      <c r="HK27" s="1600"/>
      <c r="HL27" s="1568"/>
      <c r="HM27" s="1568"/>
      <c r="HN27" s="1600"/>
      <c r="HO27" s="1585"/>
      <c r="HP27" s="1567"/>
      <c r="HQ27" s="1602"/>
      <c r="HR27" s="1603"/>
      <c r="HS27" s="1603"/>
      <c r="HT27" s="1603"/>
      <c r="HU27" s="1538"/>
      <c r="HV27" s="1565"/>
      <c r="HW27" s="1600"/>
      <c r="HX27" s="1568"/>
      <c r="HY27" s="1568"/>
      <c r="HZ27" s="1600"/>
      <c r="IA27" s="1585"/>
      <c r="IB27" s="1567"/>
      <c r="IC27" s="1602"/>
      <c r="ID27" s="1603"/>
      <c r="IE27" s="1603"/>
      <c r="IF27" s="1603"/>
      <c r="IG27" s="1538"/>
      <c r="IH27" s="1565"/>
      <c r="II27" s="1600"/>
      <c r="IJ27" s="1568"/>
      <c r="IK27" s="1568"/>
      <c r="IL27" s="1600"/>
      <c r="IM27" s="1585"/>
      <c r="IN27" s="1567"/>
      <c r="IO27" s="1602"/>
      <c r="IP27" s="1603"/>
      <c r="IQ27" s="1603"/>
      <c r="IR27" s="1603"/>
      <c r="IS27" s="1538"/>
      <c r="IT27" s="1565"/>
      <c r="IU27" s="1600"/>
      <c r="IV27" s="1568"/>
      <c r="IW27" s="1568"/>
      <c r="IX27" s="1600"/>
      <c r="IY27" s="1585"/>
      <c r="IZ27" s="1567"/>
      <c r="JA27" s="1602"/>
      <c r="JB27" s="1603"/>
      <c r="JC27" s="1603"/>
      <c r="JD27" s="1603"/>
      <c r="JE27" s="1538"/>
      <c r="JF27" s="1565"/>
      <c r="JG27" s="1600"/>
      <c r="JH27" s="1568"/>
      <c r="JI27" s="1568"/>
      <c r="JJ27" s="1600"/>
      <c r="JK27" s="1585"/>
      <c r="JL27" s="1567"/>
      <c r="JM27" s="1602"/>
      <c r="JN27" s="1603"/>
      <c r="JO27" s="1603"/>
      <c r="JP27" s="1603"/>
      <c r="JQ27" s="1538"/>
      <c r="JR27" s="1565"/>
      <c r="JS27" s="1600"/>
      <c r="JT27" s="1568"/>
      <c r="JU27" s="1568"/>
      <c r="JV27" s="1600"/>
      <c r="JW27" s="1585"/>
      <c r="JX27" s="1567"/>
      <c r="JY27" s="1602"/>
      <c r="JZ27" s="1603"/>
      <c r="KA27" s="1603"/>
      <c r="KB27" s="1603"/>
      <c r="KC27" s="1538"/>
      <c r="KD27" s="1565"/>
      <c r="KE27" s="1600"/>
      <c r="KF27" s="1568"/>
      <c r="KG27" s="1568"/>
      <c r="KH27" s="1600"/>
      <c r="KI27" s="1585"/>
      <c r="KJ27" s="1567"/>
      <c r="KK27" s="1602"/>
      <c r="KL27" s="1603"/>
      <c r="KM27" s="1603"/>
      <c r="KN27" s="1603"/>
      <c r="KO27" s="1538"/>
      <c r="KP27" s="1565"/>
      <c r="KQ27" s="1600"/>
      <c r="KR27" s="1568"/>
      <c r="KS27" s="1568"/>
      <c r="KT27" s="1600"/>
      <c r="KU27" s="1585"/>
      <c r="KV27" s="1567"/>
      <c r="KW27" s="1602"/>
      <c r="KX27" s="1603"/>
      <c r="KY27" s="1603"/>
      <c r="KZ27" s="1603"/>
      <c r="LA27" s="1538"/>
      <c r="LB27" s="1565"/>
      <c r="LC27" s="1600"/>
      <c r="LD27" s="1568"/>
      <c r="LE27" s="1568"/>
      <c r="LF27" s="1600"/>
      <c r="LG27" s="1585"/>
      <c r="LH27" s="1567"/>
      <c r="LI27" s="1602"/>
      <c r="LJ27" s="1603"/>
      <c r="LK27" s="1603"/>
      <c r="LL27" s="1603"/>
      <c r="LM27" s="1538"/>
      <c r="LN27" s="1565"/>
      <c r="LO27" s="1600"/>
      <c r="LP27" s="1568"/>
      <c r="LQ27" s="1568"/>
      <c r="LR27" s="1600"/>
      <c r="LS27" s="1585"/>
      <c r="LT27" s="1567"/>
      <c r="LU27" s="1602"/>
      <c r="LV27" s="1603"/>
      <c r="LW27" s="1603"/>
      <c r="LX27" s="1603"/>
      <c r="LY27" s="1538"/>
      <c r="LZ27" s="1565"/>
      <c r="MA27" s="1600"/>
      <c r="MB27" s="1568"/>
      <c r="MC27" s="1568"/>
      <c r="MD27" s="1600"/>
      <c r="ME27" s="1585"/>
      <c r="MF27" s="1567"/>
      <c r="MG27" s="1602"/>
      <c r="MH27" s="1603"/>
      <c r="MI27" s="1603"/>
      <c r="MJ27" s="1603"/>
      <c r="MK27" s="1538"/>
      <c r="ML27" s="1565"/>
      <c r="MM27" s="1600"/>
      <c r="MN27" s="1568"/>
      <c r="MO27" s="1568"/>
      <c r="MP27" s="1600"/>
      <c r="MQ27" s="1585"/>
      <c r="MR27" s="1567"/>
      <c r="MS27" s="1602"/>
      <c r="MT27" s="1603"/>
      <c r="MU27" s="1603"/>
      <c r="MV27" s="1603"/>
      <c r="MW27" s="1538"/>
      <c r="MX27" s="1565"/>
      <c r="MY27" s="1600"/>
      <c r="MZ27" s="1568"/>
      <c r="NA27" s="1568"/>
      <c r="NB27" s="1600"/>
      <c r="NC27" s="1585"/>
      <c r="ND27" s="1567"/>
      <c r="NE27" s="1602"/>
      <c r="NF27" s="1603"/>
      <c r="NG27" s="1603"/>
      <c r="NH27" s="1603"/>
      <c r="NI27" s="1538"/>
      <c r="NJ27" s="1565"/>
      <c r="NK27" s="1600"/>
      <c r="NL27" s="1568"/>
      <c r="NM27" s="1568"/>
      <c r="NN27" s="1600"/>
      <c r="NO27" s="1585"/>
      <c r="NP27" s="1567"/>
      <c r="NQ27" s="1602"/>
      <c r="NR27" s="1603"/>
      <c r="NS27" s="1603"/>
      <c r="NT27" s="1603"/>
      <c r="NU27" s="1538"/>
      <c r="NV27" s="1565"/>
      <c r="NW27" s="1600"/>
      <c r="NX27" s="1568"/>
      <c r="NY27" s="1568"/>
      <c r="NZ27" s="1600"/>
      <c r="OA27" s="1585"/>
      <c r="OB27" s="1567"/>
      <c r="OC27" s="1602"/>
      <c r="OD27" s="1603"/>
      <c r="OE27" s="1603"/>
      <c r="OF27" s="1603"/>
      <c r="OG27" s="1538"/>
      <c r="OH27" s="1565"/>
      <c r="OI27" s="1600"/>
      <c r="OJ27" s="1568"/>
      <c r="OK27" s="1568"/>
      <c r="OL27" s="1600"/>
      <c r="OM27" s="1585"/>
      <c r="ON27" s="1567"/>
      <c r="OO27" s="1602"/>
      <c r="OP27" s="1603"/>
      <c r="OQ27" s="1603"/>
      <c r="OR27" s="1603"/>
      <c r="OS27" s="1538"/>
      <c r="OT27" s="1565"/>
      <c r="OU27" s="1600"/>
      <c r="OV27" s="1568"/>
      <c r="OW27" s="1568"/>
      <c r="OX27" s="1600"/>
      <c r="OY27" s="1585"/>
      <c r="OZ27" s="1567"/>
      <c r="PA27" s="1602"/>
      <c r="PB27" s="1603"/>
      <c r="PC27" s="1603"/>
      <c r="PD27" s="1603"/>
      <c r="PE27" s="1538"/>
      <c r="PF27" s="1565"/>
      <c r="PG27" s="1600"/>
      <c r="PH27" s="1568"/>
      <c r="PI27" s="1568"/>
      <c r="PJ27" s="1600"/>
      <c r="PK27" s="1585"/>
      <c r="PL27" s="1567"/>
      <c r="PM27" s="1602"/>
      <c r="PN27" s="1603"/>
      <c r="PO27" s="1603"/>
      <c r="PP27" s="1603"/>
      <c r="PQ27" s="1538"/>
      <c r="PR27" s="1565"/>
      <c r="PS27" s="1600"/>
      <c r="PT27" s="1568"/>
      <c r="PU27" s="1568"/>
      <c r="PV27" s="1600"/>
      <c r="PW27" s="1585"/>
      <c r="PX27" s="1567"/>
      <c r="PY27" s="1602"/>
      <c r="PZ27" s="1603"/>
      <c r="QA27" s="1603"/>
      <c r="QB27" s="1603"/>
      <c r="QC27" s="1538"/>
      <c r="QD27" s="1565"/>
      <c r="QE27" s="1600"/>
      <c r="QF27" s="1568"/>
      <c r="QG27" s="1568"/>
      <c r="QH27" s="1600"/>
      <c r="QI27" s="1585"/>
      <c r="QJ27" s="1567"/>
      <c r="QK27" s="1602"/>
      <c r="QL27" s="1603"/>
      <c r="QM27" s="1603"/>
      <c r="QN27" s="1603"/>
      <c r="QO27" s="1538"/>
      <c r="QP27" s="1565"/>
      <c r="QQ27" s="1600"/>
      <c r="QR27" s="1568"/>
      <c r="QS27" s="1568"/>
      <c r="QT27" s="1600"/>
      <c r="QU27" s="1585"/>
      <c r="QV27" s="1567"/>
      <c r="QW27" s="1602"/>
      <c r="QX27" s="1603"/>
      <c r="QY27" s="1603"/>
      <c r="QZ27" s="1603"/>
      <c r="RA27" s="1538"/>
      <c r="RB27" s="1565"/>
      <c r="RC27" s="1600"/>
      <c r="RD27" s="1568"/>
      <c r="RE27" s="1568"/>
      <c r="RF27" s="1600"/>
      <c r="RG27" s="1585"/>
      <c r="RH27" s="1567"/>
      <c r="RI27" s="1602"/>
      <c r="RJ27" s="1603"/>
      <c r="RK27" s="1603"/>
      <c r="RL27" s="1603"/>
      <c r="RM27" s="1538"/>
      <c r="RN27" s="1565"/>
      <c r="RO27" s="1600"/>
      <c r="RP27" s="1568"/>
      <c r="RQ27" s="1568"/>
      <c r="RR27" s="1600"/>
      <c r="RS27" s="1585"/>
      <c r="RT27" s="1567"/>
      <c r="RU27" s="1602"/>
      <c r="RV27" s="1603"/>
      <c r="RW27" s="1603"/>
      <c r="RX27" s="1603"/>
      <c r="RY27" s="1538"/>
      <c r="RZ27" s="1565"/>
      <c r="SA27" s="1600"/>
      <c r="SB27" s="1568"/>
      <c r="SC27" s="1568"/>
      <c r="SD27" s="1600"/>
      <c r="SE27" s="1585"/>
      <c r="SF27" s="1567"/>
      <c r="SG27" s="1602"/>
      <c r="SH27" s="1603"/>
      <c r="SI27" s="1603"/>
      <c r="SJ27" s="1603"/>
      <c r="SK27" s="1538"/>
      <c r="SL27" s="1565"/>
      <c r="SM27" s="1600"/>
      <c r="SN27" s="1568"/>
      <c r="SO27" s="1568"/>
      <c r="SP27" s="1600"/>
      <c r="SQ27" s="1585"/>
      <c r="SR27" s="1567"/>
      <c r="SS27" s="1602"/>
      <c r="ST27" s="1603"/>
      <c r="SU27" s="1603"/>
      <c r="SV27" s="1603"/>
      <c r="SW27" s="1538"/>
      <c r="SX27" s="1565"/>
      <c r="SY27" s="1600"/>
      <c r="SZ27" s="1568"/>
      <c r="TA27" s="1568"/>
      <c r="TB27" s="1600"/>
      <c r="TC27" s="1585"/>
      <c r="TD27" s="1567"/>
      <c r="TE27" s="1602"/>
      <c r="TF27" s="1603"/>
      <c r="TG27" s="1603"/>
      <c r="TH27" s="1603"/>
      <c r="TI27" s="1538"/>
      <c r="TJ27" s="1565"/>
      <c r="TK27" s="1600"/>
      <c r="TL27" s="1568"/>
      <c r="TM27" s="1568"/>
      <c r="TN27" s="1600"/>
      <c r="TO27" s="1585"/>
      <c r="TP27" s="1567"/>
      <c r="TQ27" s="1602"/>
      <c r="TR27" s="1603"/>
      <c r="TS27" s="1603"/>
      <c r="TT27" s="1603"/>
      <c r="TU27" s="1538"/>
      <c r="TV27" s="1565"/>
      <c r="TW27" s="1600"/>
      <c r="TX27" s="1568"/>
      <c r="TY27" s="1568"/>
      <c r="TZ27" s="1600"/>
      <c r="UA27" s="1585"/>
      <c r="UB27" s="1567"/>
      <c r="UC27" s="1602"/>
      <c r="UD27" s="1603"/>
      <c r="UE27" s="1603"/>
      <c r="UF27" s="1603"/>
      <c r="UG27" s="1538"/>
      <c r="UH27" s="1565"/>
      <c r="UI27" s="1600"/>
      <c r="UJ27" s="1568"/>
      <c r="UK27" s="1568"/>
      <c r="UL27" s="1600"/>
      <c r="UM27" s="1585"/>
      <c r="UN27" s="1567"/>
      <c r="UO27" s="1602"/>
      <c r="UP27" s="1603"/>
      <c r="UQ27" s="1603"/>
      <c r="UR27" s="1603"/>
      <c r="US27" s="1538"/>
      <c r="UT27" s="1565"/>
      <c r="UU27" s="1600"/>
      <c r="UV27" s="1568"/>
      <c r="UW27" s="1568"/>
      <c r="UX27" s="1600"/>
      <c r="UY27" s="1585"/>
      <c r="UZ27" s="1567"/>
      <c r="VA27" s="1602"/>
      <c r="VB27" s="1603"/>
      <c r="VC27" s="1603"/>
      <c r="VD27" s="1603"/>
      <c r="VE27" s="1538"/>
      <c r="VF27" s="1565"/>
      <c r="VG27" s="1600"/>
      <c r="VH27" s="1568"/>
      <c r="VI27" s="1568"/>
      <c r="VJ27" s="1600"/>
      <c r="VK27" s="1585"/>
      <c r="VL27" s="1567"/>
      <c r="VM27" s="1602"/>
      <c r="VN27" s="1603"/>
      <c r="VO27" s="1603"/>
      <c r="VP27" s="1603"/>
      <c r="VQ27" s="1538"/>
      <c r="VR27" s="1565"/>
      <c r="VS27" s="1600"/>
      <c r="VT27" s="1568"/>
      <c r="VU27" s="1568"/>
      <c r="VV27" s="1600"/>
      <c r="VW27" s="1585"/>
      <c r="VX27" s="1567"/>
      <c r="VY27" s="1602"/>
      <c r="VZ27" s="1603"/>
      <c r="WA27" s="1603"/>
      <c r="WB27" s="1603"/>
      <c r="WC27" s="1538"/>
      <c r="WD27" s="1565"/>
      <c r="WE27" s="1600"/>
      <c r="WF27" s="1568"/>
      <c r="WG27" s="1568"/>
      <c r="WH27" s="1600"/>
      <c r="WI27" s="1585"/>
      <c r="WJ27" s="1567"/>
      <c r="WK27" s="1602"/>
      <c r="WL27" s="1603"/>
      <c r="WM27" s="1603"/>
      <c r="WN27" s="1603"/>
      <c r="WO27" s="1538"/>
      <c r="WP27" s="1565"/>
      <c r="WQ27" s="1600"/>
      <c r="WR27" s="1568"/>
      <c r="WS27" s="1568"/>
      <c r="WT27" s="1600"/>
      <c r="WU27" s="1585"/>
      <c r="WV27" s="1567"/>
      <c r="WW27" s="1602"/>
      <c r="WX27" s="1603"/>
      <c r="WY27" s="1603"/>
      <c r="WZ27" s="1603"/>
      <c r="XA27" s="1538"/>
      <c r="XB27" s="1565"/>
      <c r="XC27" s="1600"/>
      <c r="XD27" s="1568"/>
      <c r="XE27" s="1568"/>
      <c r="XF27" s="1600"/>
      <c r="XG27" s="1585"/>
      <c r="XH27" s="1567"/>
      <c r="XI27" s="1602"/>
      <c r="XJ27" s="1603"/>
      <c r="XK27" s="1603"/>
      <c r="XL27" s="1603"/>
      <c r="XM27" s="1538"/>
      <c r="XN27" s="1565"/>
      <c r="XO27" s="1600"/>
      <c r="XP27" s="1568"/>
      <c r="XQ27" s="1568"/>
      <c r="XR27" s="1600"/>
      <c r="XS27" s="1585"/>
      <c r="XT27" s="1567"/>
      <c r="XU27" s="1602"/>
      <c r="XV27" s="1603"/>
      <c r="XW27" s="1603"/>
      <c r="XX27" s="1603"/>
      <c r="XY27" s="1538"/>
      <c r="XZ27" s="1565"/>
      <c r="YA27" s="1600"/>
      <c r="YB27" s="1568"/>
      <c r="YC27" s="1568"/>
      <c r="YD27" s="1600"/>
      <c r="YE27" s="1585"/>
      <c r="YF27" s="1567"/>
      <c r="YG27" s="1602"/>
      <c r="YH27" s="1603"/>
      <c r="YI27" s="1603"/>
      <c r="YJ27" s="1603"/>
      <c r="YK27" s="1538"/>
      <c r="YL27" s="1565"/>
      <c r="YM27" s="1600"/>
      <c r="YN27" s="1568"/>
      <c r="YO27" s="1568"/>
      <c r="YP27" s="1600"/>
      <c r="YQ27" s="1585"/>
      <c r="YR27" s="1567"/>
      <c r="YS27" s="1602"/>
      <c r="YT27" s="1603"/>
      <c r="YU27" s="1603"/>
      <c r="YV27" s="1603"/>
      <c r="YW27" s="1538"/>
      <c r="YX27" s="1565"/>
      <c r="YY27" s="1600"/>
      <c r="YZ27" s="1568"/>
      <c r="ZA27" s="1568"/>
      <c r="ZB27" s="1600"/>
      <c r="ZC27" s="1585"/>
      <c r="ZD27" s="1567"/>
      <c r="ZE27" s="1602"/>
      <c r="ZF27" s="1603"/>
      <c r="ZG27" s="1603"/>
      <c r="ZH27" s="1603"/>
      <c r="ZI27" s="1538"/>
      <c r="ZJ27" s="1565"/>
      <c r="ZK27" s="1600"/>
      <c r="ZL27" s="1568"/>
      <c r="ZM27" s="1568"/>
      <c r="ZN27" s="1600"/>
      <c r="ZO27" s="1585"/>
      <c r="ZP27" s="1567"/>
      <c r="ZQ27" s="1602"/>
      <c r="ZR27" s="1603"/>
      <c r="ZS27" s="1603"/>
      <c r="ZT27" s="1603"/>
      <c r="ZU27" s="1538"/>
      <c r="ZV27" s="1565"/>
      <c r="ZW27" s="1600"/>
      <c r="ZX27" s="1568"/>
      <c r="ZY27" s="1568"/>
      <c r="ZZ27" s="1600"/>
      <c r="AAA27" s="1585"/>
      <c r="AAB27" s="1567"/>
      <c r="AAC27" s="1602"/>
      <c r="AAD27" s="1603"/>
      <c r="AAE27" s="1603"/>
      <c r="AAF27" s="1603"/>
      <c r="AAG27" s="1538"/>
      <c r="AAH27" s="1565"/>
      <c r="AAI27" s="1600"/>
      <c r="AAJ27" s="1568"/>
      <c r="AAK27" s="1568"/>
      <c r="AAL27" s="1600"/>
      <c r="AAM27" s="1585"/>
      <c r="AAN27" s="1567"/>
      <c r="AAO27" s="1602"/>
      <c r="AAP27" s="1603"/>
      <c r="AAQ27" s="1603"/>
      <c r="AAR27" s="1603"/>
      <c r="AAS27" s="1538"/>
      <c r="AAT27" s="1565"/>
      <c r="AAU27" s="1600"/>
      <c r="AAV27" s="1568"/>
      <c r="AAW27" s="1568"/>
      <c r="AAX27" s="1600"/>
      <c r="AAY27" s="1585"/>
      <c r="AAZ27" s="1567"/>
      <c r="ABA27" s="1602"/>
      <c r="ABB27" s="1603"/>
      <c r="ABC27" s="1603"/>
      <c r="ABD27" s="1603"/>
      <c r="ABE27" s="1538"/>
      <c r="ABF27" s="1565"/>
      <c r="ABG27" s="1600"/>
      <c r="ABH27" s="1568"/>
      <c r="ABI27" s="1568"/>
      <c r="ABJ27" s="1600"/>
      <c r="ABK27" s="1585"/>
      <c r="ABL27" s="1567"/>
      <c r="ABM27" s="1602"/>
      <c r="ABN27" s="1603"/>
      <c r="ABO27" s="1603"/>
      <c r="ABP27" s="1603"/>
      <c r="ABQ27" s="1538"/>
      <c r="ABR27" s="1565"/>
      <c r="ABS27" s="1600"/>
      <c r="ABT27" s="1568"/>
      <c r="ABU27" s="1568"/>
      <c r="ABV27" s="1600"/>
      <c r="ABW27" s="1585"/>
      <c r="ABX27" s="1567"/>
      <c r="ABY27" s="1602"/>
      <c r="ABZ27" s="1603"/>
      <c r="ACA27" s="1603"/>
      <c r="ACB27" s="1603"/>
      <c r="ACC27" s="1538"/>
      <c r="ACD27" s="1565"/>
      <c r="ACE27" s="1600"/>
      <c r="ACF27" s="1568"/>
      <c r="ACG27" s="1568"/>
      <c r="ACH27" s="1600"/>
      <c r="ACI27" s="1585"/>
      <c r="ACJ27" s="1567"/>
      <c r="ACK27" s="1602"/>
      <c r="ACL27" s="1603"/>
      <c r="ACM27" s="1603"/>
      <c r="ACN27" s="1603"/>
      <c r="ACO27" s="1538"/>
      <c r="ACP27" s="1565"/>
      <c r="ACQ27" s="1600"/>
      <c r="ACR27" s="1568"/>
      <c r="ACS27" s="1568"/>
      <c r="ACT27" s="1600"/>
      <c r="ACU27" s="1585"/>
      <c r="ACV27" s="1567"/>
      <c r="ACW27" s="1602"/>
      <c r="ACX27" s="1603"/>
      <c r="ACY27" s="1603"/>
      <c r="ACZ27" s="1603"/>
      <c r="ADA27" s="1538"/>
      <c r="ADB27" s="1565"/>
      <c r="ADC27" s="1600"/>
      <c r="ADD27" s="1568"/>
      <c r="ADE27" s="1568"/>
      <c r="ADF27" s="1600"/>
      <c r="ADG27" s="1585"/>
      <c r="ADH27" s="1567"/>
      <c r="ADI27" s="1602"/>
      <c r="ADJ27" s="1603"/>
      <c r="ADK27" s="1603"/>
      <c r="ADL27" s="1603"/>
      <c r="ADM27" s="1538"/>
      <c r="ADN27" s="1565"/>
      <c r="ADO27" s="1600"/>
      <c r="ADP27" s="1568"/>
      <c r="ADQ27" s="1568"/>
      <c r="ADR27" s="1600"/>
      <c r="ADS27" s="1585"/>
      <c r="ADT27" s="1567"/>
      <c r="ADU27" s="1602"/>
      <c r="ADV27" s="1603"/>
      <c r="ADW27" s="1603"/>
      <c r="ADX27" s="1603"/>
      <c r="ADY27" s="1538"/>
      <c r="ADZ27" s="1565"/>
      <c r="AEA27" s="1600"/>
      <c r="AEB27" s="1568"/>
      <c r="AEC27" s="1568"/>
      <c r="AED27" s="1600"/>
      <c r="AEE27" s="1585"/>
      <c r="AEF27" s="1567"/>
      <c r="AEG27" s="1602"/>
      <c r="AEH27" s="1603"/>
      <c r="AEI27" s="1603"/>
      <c r="AEJ27" s="1603"/>
      <c r="AEK27" s="1538"/>
      <c r="AEL27" s="1565"/>
      <c r="AEM27" s="1600"/>
      <c r="AEN27" s="1568"/>
      <c r="AEO27" s="1568"/>
      <c r="AEP27" s="1600"/>
      <c r="AEQ27" s="1585"/>
      <c r="AER27" s="1567"/>
      <c r="AES27" s="1602"/>
      <c r="AET27" s="1603"/>
      <c r="AEU27" s="1603"/>
      <c r="AEV27" s="1603"/>
      <c r="AEW27" s="1538"/>
      <c r="AEX27" s="1565"/>
      <c r="AEY27" s="1600"/>
      <c r="AEZ27" s="1568"/>
      <c r="AFA27" s="1568"/>
      <c r="AFB27" s="1600"/>
      <c r="AFC27" s="1585"/>
      <c r="AFD27" s="1567"/>
      <c r="AFE27" s="1602"/>
      <c r="AFF27" s="1603"/>
      <c r="AFG27" s="1603"/>
      <c r="AFH27" s="1603"/>
      <c r="AFI27" s="1538"/>
      <c r="AFJ27" s="1565"/>
      <c r="AFK27" s="1600"/>
      <c r="AFL27" s="1568"/>
      <c r="AFM27" s="1568"/>
      <c r="AFN27" s="1600"/>
      <c r="AFO27" s="1585"/>
      <c r="AFP27" s="1567"/>
      <c r="AFQ27" s="1602"/>
      <c r="AFR27" s="1603"/>
      <c r="AFS27" s="1603"/>
      <c r="AFT27" s="1603"/>
      <c r="AFU27" s="1538"/>
      <c r="AFV27" s="1565"/>
      <c r="AFW27" s="1600"/>
      <c r="AFX27" s="1568"/>
      <c r="AFY27" s="1568"/>
      <c r="AFZ27" s="1600"/>
      <c r="AGA27" s="1585"/>
      <c r="AGB27" s="1567"/>
      <c r="AGC27" s="1602"/>
      <c r="AGD27" s="1603"/>
      <c r="AGE27" s="1603"/>
      <c r="AGF27" s="1603"/>
      <c r="AGG27" s="1538"/>
      <c r="AGH27" s="1565"/>
      <c r="AGI27" s="1600"/>
      <c r="AGJ27" s="1568"/>
      <c r="AGK27" s="1568"/>
      <c r="AGL27" s="1600"/>
      <c r="AGM27" s="1585"/>
      <c r="AGN27" s="1567"/>
      <c r="AGO27" s="1602"/>
      <c r="AGP27" s="1603"/>
      <c r="AGQ27" s="1603"/>
      <c r="AGR27" s="1603"/>
      <c r="AGS27" s="1538"/>
      <c r="AGT27" s="1565"/>
      <c r="AGU27" s="1600"/>
      <c r="AGV27" s="1568"/>
      <c r="AGW27" s="1568"/>
      <c r="AGX27" s="1600"/>
      <c r="AGY27" s="1585"/>
      <c r="AGZ27" s="1567"/>
      <c r="AHA27" s="1602"/>
      <c r="AHB27" s="1603"/>
      <c r="AHC27" s="1603"/>
      <c r="AHD27" s="1603"/>
      <c r="AHE27" s="1538"/>
      <c r="AHF27" s="1565"/>
      <c r="AHG27" s="1600"/>
      <c r="AHH27" s="1568"/>
      <c r="AHI27" s="1568"/>
      <c r="AHJ27" s="1600"/>
      <c r="AHK27" s="1585"/>
      <c r="AHL27" s="1567"/>
      <c r="AHM27" s="1602"/>
      <c r="AHN27" s="1603"/>
      <c r="AHO27" s="1603"/>
      <c r="AHP27" s="1603"/>
      <c r="AHQ27" s="1538"/>
      <c r="AHR27" s="1565"/>
      <c r="AHS27" s="1600"/>
      <c r="AHT27" s="1568"/>
      <c r="AHU27" s="1568"/>
      <c r="AHV27" s="1600"/>
      <c r="AHW27" s="1585"/>
      <c r="AHX27" s="1567"/>
      <c r="AHY27" s="1602"/>
      <c r="AHZ27" s="1603"/>
      <c r="AIA27" s="1603"/>
      <c r="AIB27" s="1603"/>
      <c r="AIC27" s="1538"/>
      <c r="AID27" s="1565"/>
      <c r="AIE27" s="1600"/>
      <c r="AIF27" s="1568"/>
      <c r="AIG27" s="1568"/>
      <c r="AIH27" s="1600"/>
      <c r="AII27" s="1585"/>
      <c r="AIJ27" s="1567"/>
      <c r="AIK27" s="1602"/>
      <c r="AIL27" s="1603"/>
      <c r="AIM27" s="1603"/>
      <c r="AIN27" s="1603"/>
      <c r="AIO27" s="1538"/>
      <c r="AIP27" s="1565"/>
      <c r="AIQ27" s="1600"/>
      <c r="AIR27" s="1568"/>
      <c r="AIS27" s="1568"/>
      <c r="AIT27" s="1600"/>
      <c r="AIU27" s="1585"/>
      <c r="AIV27" s="1567"/>
      <c r="AIW27" s="1602"/>
      <c r="AIX27" s="1603"/>
      <c r="AIY27" s="1603"/>
      <c r="AIZ27" s="1603"/>
      <c r="AJA27" s="1538"/>
      <c r="AJB27" s="1565"/>
      <c r="AJC27" s="1600"/>
      <c r="AJD27" s="1568"/>
      <c r="AJE27" s="1568"/>
      <c r="AJF27" s="1600"/>
      <c r="AJG27" s="1585"/>
      <c r="AJH27" s="1567"/>
      <c r="AJI27" s="1602"/>
      <c r="AJJ27" s="1603"/>
      <c r="AJK27" s="1603"/>
      <c r="AJL27" s="1603"/>
      <c r="AJM27" s="1538"/>
      <c r="AJN27" s="1565"/>
      <c r="AJO27" s="1600"/>
      <c r="AJP27" s="1568"/>
      <c r="AJQ27" s="1568"/>
      <c r="AJR27" s="1600"/>
      <c r="AJS27" s="1585"/>
      <c r="AJT27" s="1567"/>
      <c r="AJU27" s="1602"/>
      <c r="AJV27" s="1603"/>
      <c r="AJW27" s="1603"/>
      <c r="AJX27" s="1603"/>
      <c r="AJY27" s="1538"/>
      <c r="AJZ27" s="1565"/>
      <c r="AKA27" s="1600"/>
      <c r="AKB27" s="1568"/>
      <c r="AKC27" s="1568"/>
      <c r="AKD27" s="1600"/>
      <c r="AKE27" s="1585"/>
      <c r="AKF27" s="1567"/>
      <c r="AKG27" s="1602"/>
      <c r="AKH27" s="1603"/>
      <c r="AKI27" s="1603"/>
      <c r="AKJ27" s="1603"/>
      <c r="AKK27" s="1538"/>
      <c r="AKL27" s="1565"/>
      <c r="AKM27" s="1600"/>
      <c r="AKN27" s="1568"/>
      <c r="AKO27" s="1568"/>
      <c r="AKP27" s="1600"/>
      <c r="AKQ27" s="1585"/>
      <c r="AKR27" s="1567"/>
      <c r="AKS27" s="1602"/>
      <c r="AKT27" s="1603"/>
      <c r="AKU27" s="1603"/>
      <c r="AKV27" s="1603"/>
      <c r="AKW27" s="1538"/>
      <c r="AKX27" s="1565"/>
      <c r="AKY27" s="1600"/>
      <c r="AKZ27" s="1568"/>
      <c r="ALA27" s="1568"/>
      <c r="ALB27" s="1600"/>
      <c r="ALC27" s="1585"/>
      <c r="ALD27" s="1567"/>
      <c r="ALE27" s="1602"/>
      <c r="ALF27" s="1603"/>
      <c r="ALG27" s="1603"/>
      <c r="ALH27" s="1603"/>
      <c r="ALI27" s="1538"/>
      <c r="ALJ27" s="1565"/>
      <c r="ALK27" s="1600"/>
      <c r="ALL27" s="1568"/>
      <c r="ALM27" s="1568"/>
      <c r="ALN27" s="1600"/>
      <c r="ALO27" s="1585"/>
      <c r="ALP27" s="1567"/>
      <c r="ALQ27" s="1602"/>
      <c r="ALR27" s="1603"/>
      <c r="ALS27" s="1603"/>
      <c r="ALT27" s="1603"/>
      <c r="ALU27" s="1538"/>
      <c r="ALV27" s="1565"/>
      <c r="ALW27" s="1600"/>
      <c r="ALX27" s="1568"/>
      <c r="ALY27" s="1568"/>
      <c r="ALZ27" s="1600"/>
      <c r="AMA27" s="1585"/>
      <c r="AMB27" s="1567"/>
      <c r="AMC27" s="1602"/>
      <c r="AMD27" s="1603"/>
      <c r="AME27" s="1603"/>
      <c r="AMF27" s="1603"/>
      <c r="AMG27" s="1538"/>
      <c r="AMH27" s="1565"/>
      <c r="AMI27" s="1600"/>
      <c r="AMJ27" s="1568"/>
    </row>
    <row r="28" spans="1:1024" ht="16.899999999999999" customHeight="1">
      <c r="A28" s="1500"/>
      <c r="B28" s="1547"/>
      <c r="C28" s="1548"/>
      <c r="D28" s="1549"/>
      <c r="E28" s="1549" t="s">
        <v>5625</v>
      </c>
      <c r="F28" s="1548"/>
      <c r="G28" s="1550"/>
      <c r="H28" s="1567"/>
      <c r="I28" s="1551"/>
      <c r="J28" s="1552"/>
      <c r="K28" s="1552"/>
      <c r="L28" s="1552"/>
      <c r="M28" s="1538"/>
      <c r="N28" s="1565"/>
      <c r="O28" s="1600"/>
      <c r="P28" s="1568"/>
      <c r="Q28" s="1568"/>
      <c r="R28" s="1600"/>
      <c r="S28" s="1585"/>
      <c r="T28" s="1567"/>
      <c r="U28" s="1602"/>
      <c r="V28" s="1603"/>
      <c r="W28" s="1603"/>
      <c r="X28" s="1603"/>
      <c r="Z28" s="1565"/>
      <c r="AA28" s="1600"/>
      <c r="AB28" s="1568"/>
      <c r="AC28" s="1568"/>
      <c r="AD28" s="1600"/>
      <c r="AE28" s="1585"/>
      <c r="AF28" s="1567"/>
      <c r="AG28" s="1602"/>
      <c r="AH28" s="1603"/>
      <c r="AI28" s="1603"/>
      <c r="AJ28" s="1603"/>
      <c r="AL28" s="1565"/>
      <c r="AM28" s="1600"/>
      <c r="AN28" s="1568"/>
      <c r="AO28" s="1568"/>
      <c r="AP28" s="1600"/>
      <c r="AQ28" s="1585"/>
      <c r="AR28" s="1567"/>
      <c r="AS28" s="1602"/>
      <c r="AT28" s="1603"/>
      <c r="AU28" s="1603"/>
      <c r="AV28" s="1603"/>
      <c r="AX28" s="1565"/>
      <c r="AY28" s="1600"/>
      <c r="AZ28" s="1568"/>
      <c r="BA28" s="1568"/>
      <c r="BB28" s="1600"/>
      <c r="BC28" s="1585"/>
      <c r="BD28" s="1567"/>
      <c r="BE28" s="1602"/>
      <c r="BF28" s="1603"/>
      <c r="BG28" s="1603"/>
      <c r="BH28" s="1603"/>
      <c r="BJ28" s="1565"/>
      <c r="BK28" s="1600"/>
      <c r="BL28" s="1568"/>
      <c r="BM28" s="1568"/>
      <c r="BN28" s="1600"/>
      <c r="BO28" s="1585"/>
      <c r="BP28" s="1567"/>
      <c r="BQ28" s="1602"/>
      <c r="BR28" s="1603"/>
      <c r="BS28" s="1603"/>
      <c r="BT28" s="1603"/>
      <c r="BU28" s="1538"/>
      <c r="BV28" s="1565"/>
      <c r="BW28" s="1600"/>
      <c r="BX28" s="1568"/>
      <c r="BY28" s="1568"/>
      <c r="BZ28" s="1600"/>
      <c r="CA28" s="1585"/>
      <c r="CB28" s="1567"/>
      <c r="CC28" s="1602"/>
      <c r="CD28" s="1603"/>
      <c r="CE28" s="1603"/>
      <c r="CF28" s="1603"/>
      <c r="CG28" s="1538"/>
      <c r="CH28" s="1565"/>
      <c r="CI28" s="1600"/>
      <c r="CJ28" s="1568"/>
      <c r="CK28" s="1568"/>
      <c r="CL28" s="1600"/>
      <c r="CM28" s="1585"/>
      <c r="CN28" s="1567"/>
      <c r="CO28" s="1602"/>
      <c r="CP28" s="1603"/>
      <c r="CQ28" s="1603"/>
      <c r="CR28" s="1603"/>
      <c r="CS28" s="1538"/>
      <c r="CT28" s="1565"/>
      <c r="CU28" s="1600"/>
      <c r="CV28" s="1568"/>
      <c r="CW28" s="1568"/>
      <c r="CX28" s="1600"/>
      <c r="CY28" s="1585"/>
      <c r="CZ28" s="1567"/>
      <c r="DA28" s="1602"/>
      <c r="DB28" s="1603"/>
      <c r="DC28" s="1603"/>
      <c r="DD28" s="1603"/>
      <c r="DE28" s="1538"/>
      <c r="DF28" s="1565"/>
      <c r="DG28" s="1600"/>
      <c r="DH28" s="1568"/>
      <c r="DI28" s="1568"/>
      <c r="DJ28" s="1600"/>
      <c r="DK28" s="1585"/>
      <c r="DL28" s="1567"/>
      <c r="DM28" s="1602"/>
      <c r="DN28" s="1603"/>
      <c r="DO28" s="1603"/>
      <c r="DP28" s="1603"/>
      <c r="DQ28" s="1538"/>
      <c r="DR28" s="1565"/>
      <c r="DS28" s="1600"/>
      <c r="DT28" s="1568"/>
      <c r="DU28" s="1568"/>
      <c r="DV28" s="1600"/>
      <c r="DW28" s="1585"/>
      <c r="DX28" s="1567"/>
      <c r="DY28" s="1602"/>
      <c r="DZ28" s="1603"/>
      <c r="EA28" s="1603"/>
      <c r="EB28" s="1603"/>
      <c r="EC28" s="1538"/>
      <c r="ED28" s="1565"/>
      <c r="EE28" s="1600"/>
      <c r="EF28" s="1568"/>
      <c r="EG28" s="1568"/>
      <c r="EH28" s="1600"/>
      <c r="EI28" s="1585"/>
      <c r="EJ28" s="1567"/>
      <c r="EK28" s="1602"/>
      <c r="EL28" s="1603"/>
      <c r="EM28" s="1603"/>
      <c r="EN28" s="1603"/>
      <c r="EO28" s="1538"/>
      <c r="EP28" s="1565"/>
      <c r="EQ28" s="1600"/>
      <c r="ER28" s="1568"/>
      <c r="ES28" s="1568"/>
      <c r="ET28" s="1600"/>
      <c r="EU28" s="1585"/>
      <c r="EV28" s="1567"/>
      <c r="EW28" s="1602"/>
      <c r="EX28" s="1603"/>
      <c r="EY28" s="1603"/>
      <c r="EZ28" s="1603"/>
      <c r="FA28" s="1538"/>
      <c r="FB28" s="1565"/>
      <c r="FC28" s="1600"/>
      <c r="FD28" s="1568"/>
      <c r="FE28" s="1568"/>
      <c r="FF28" s="1600"/>
      <c r="FG28" s="1585"/>
      <c r="FH28" s="1567"/>
      <c r="FI28" s="1602"/>
      <c r="FJ28" s="1603"/>
      <c r="FK28" s="1603"/>
      <c r="FL28" s="1603"/>
      <c r="FM28" s="1538"/>
      <c r="FN28" s="1565"/>
      <c r="FO28" s="1600"/>
      <c r="FP28" s="1568"/>
      <c r="FQ28" s="1568"/>
      <c r="FR28" s="1600"/>
      <c r="FS28" s="1585"/>
      <c r="FT28" s="1567"/>
      <c r="FU28" s="1602"/>
      <c r="FV28" s="1603"/>
      <c r="FW28" s="1603"/>
      <c r="FX28" s="1603"/>
      <c r="FY28" s="1538"/>
      <c r="FZ28" s="1565"/>
      <c r="GA28" s="1600"/>
      <c r="GB28" s="1568"/>
      <c r="GC28" s="1568"/>
      <c r="GD28" s="1600"/>
      <c r="GE28" s="1585"/>
      <c r="GF28" s="1567"/>
      <c r="GG28" s="1602"/>
      <c r="GH28" s="1603"/>
      <c r="GI28" s="1603"/>
      <c r="GJ28" s="1603"/>
      <c r="GK28" s="1538"/>
      <c r="GL28" s="1565"/>
      <c r="GM28" s="1600"/>
      <c r="GN28" s="1568"/>
      <c r="GO28" s="1568"/>
      <c r="GP28" s="1600"/>
      <c r="GQ28" s="1585"/>
      <c r="GR28" s="1567"/>
      <c r="GS28" s="1602"/>
      <c r="GT28" s="1603"/>
      <c r="GU28" s="1603"/>
      <c r="GV28" s="1603"/>
      <c r="GW28" s="1538"/>
      <c r="GX28" s="1565"/>
      <c r="GY28" s="1600"/>
      <c r="GZ28" s="1568"/>
      <c r="HA28" s="1568"/>
      <c r="HB28" s="1600"/>
      <c r="HC28" s="1585"/>
      <c r="HD28" s="1567"/>
      <c r="HE28" s="1602"/>
      <c r="HF28" s="1603"/>
      <c r="HG28" s="1603"/>
      <c r="HH28" s="1603"/>
      <c r="HI28" s="1538"/>
      <c r="HJ28" s="1565"/>
      <c r="HK28" s="1600"/>
      <c r="HL28" s="1568"/>
      <c r="HM28" s="1568"/>
      <c r="HN28" s="1600"/>
      <c r="HO28" s="1585"/>
      <c r="HP28" s="1567"/>
      <c r="HQ28" s="1602"/>
      <c r="HR28" s="1603"/>
      <c r="HS28" s="1603"/>
      <c r="HT28" s="1603"/>
      <c r="HU28" s="1538"/>
      <c r="HV28" s="1565"/>
      <c r="HW28" s="1600"/>
      <c r="HX28" s="1568"/>
      <c r="HY28" s="1568"/>
      <c r="HZ28" s="1600"/>
      <c r="IA28" s="1585"/>
      <c r="IB28" s="1567"/>
      <c r="IC28" s="1602"/>
      <c r="ID28" s="1603"/>
      <c r="IE28" s="1603"/>
      <c r="IF28" s="1603"/>
      <c r="IG28" s="1538"/>
      <c r="IH28" s="1565"/>
      <c r="II28" s="1600"/>
      <c r="IJ28" s="1568"/>
      <c r="IK28" s="1568"/>
      <c r="IL28" s="1600"/>
      <c r="IM28" s="1585"/>
      <c r="IN28" s="1567"/>
      <c r="IO28" s="1602"/>
      <c r="IP28" s="1603"/>
      <c r="IQ28" s="1603"/>
      <c r="IR28" s="1603"/>
      <c r="IS28" s="1538"/>
      <c r="IT28" s="1565"/>
      <c r="IU28" s="1600"/>
      <c r="IV28" s="1568"/>
      <c r="IW28" s="1568"/>
      <c r="IX28" s="1600"/>
      <c r="IY28" s="1585"/>
      <c r="IZ28" s="1567"/>
      <c r="JA28" s="1602"/>
      <c r="JB28" s="1603"/>
      <c r="JC28" s="1603"/>
      <c r="JD28" s="1603"/>
      <c r="JE28" s="1538"/>
      <c r="JF28" s="1565"/>
      <c r="JG28" s="1600"/>
      <c r="JH28" s="1568"/>
      <c r="JI28" s="1568"/>
      <c r="JJ28" s="1600"/>
      <c r="JK28" s="1585"/>
      <c r="JL28" s="1567"/>
      <c r="JM28" s="1602"/>
      <c r="JN28" s="1603"/>
      <c r="JO28" s="1603"/>
      <c r="JP28" s="1603"/>
      <c r="JQ28" s="1538"/>
      <c r="JR28" s="1565"/>
      <c r="JS28" s="1600"/>
      <c r="JT28" s="1568"/>
      <c r="JU28" s="1568"/>
      <c r="JV28" s="1600"/>
      <c r="JW28" s="1585"/>
      <c r="JX28" s="1567"/>
      <c r="JY28" s="1602"/>
      <c r="JZ28" s="1603"/>
      <c r="KA28" s="1603"/>
      <c r="KB28" s="1603"/>
      <c r="KC28" s="1538"/>
      <c r="KD28" s="1565"/>
      <c r="KE28" s="1600"/>
      <c r="KF28" s="1568"/>
      <c r="KG28" s="1568"/>
      <c r="KH28" s="1600"/>
      <c r="KI28" s="1585"/>
      <c r="KJ28" s="1567"/>
      <c r="KK28" s="1602"/>
      <c r="KL28" s="1603"/>
      <c r="KM28" s="1603"/>
      <c r="KN28" s="1603"/>
      <c r="KO28" s="1538"/>
      <c r="KP28" s="1565"/>
      <c r="KQ28" s="1600"/>
      <c r="KR28" s="1568"/>
      <c r="KS28" s="1568"/>
      <c r="KT28" s="1600"/>
      <c r="KU28" s="1585"/>
      <c r="KV28" s="1567"/>
      <c r="KW28" s="1602"/>
      <c r="KX28" s="1603"/>
      <c r="KY28" s="1603"/>
      <c r="KZ28" s="1603"/>
      <c r="LA28" s="1538"/>
      <c r="LB28" s="1565"/>
      <c r="LC28" s="1600"/>
      <c r="LD28" s="1568"/>
      <c r="LE28" s="1568"/>
      <c r="LF28" s="1600"/>
      <c r="LG28" s="1585"/>
      <c r="LH28" s="1567"/>
      <c r="LI28" s="1602"/>
      <c r="LJ28" s="1603"/>
      <c r="LK28" s="1603"/>
      <c r="LL28" s="1603"/>
      <c r="LM28" s="1538"/>
      <c r="LN28" s="1565"/>
      <c r="LO28" s="1600"/>
      <c r="LP28" s="1568"/>
      <c r="LQ28" s="1568"/>
      <c r="LR28" s="1600"/>
      <c r="LS28" s="1585"/>
      <c r="LT28" s="1567"/>
      <c r="LU28" s="1602"/>
      <c r="LV28" s="1603"/>
      <c r="LW28" s="1603"/>
      <c r="LX28" s="1603"/>
      <c r="LY28" s="1538"/>
      <c r="LZ28" s="1565"/>
      <c r="MA28" s="1600"/>
      <c r="MB28" s="1568"/>
      <c r="MC28" s="1568"/>
      <c r="MD28" s="1600"/>
      <c r="ME28" s="1585"/>
      <c r="MF28" s="1567"/>
      <c r="MG28" s="1602"/>
      <c r="MH28" s="1603"/>
      <c r="MI28" s="1603"/>
      <c r="MJ28" s="1603"/>
      <c r="MK28" s="1538"/>
      <c r="ML28" s="1565"/>
      <c r="MM28" s="1600"/>
      <c r="MN28" s="1568"/>
      <c r="MO28" s="1568"/>
      <c r="MP28" s="1600"/>
      <c r="MQ28" s="1585"/>
      <c r="MR28" s="1567"/>
      <c r="MS28" s="1602"/>
      <c r="MT28" s="1603"/>
      <c r="MU28" s="1603"/>
      <c r="MV28" s="1603"/>
      <c r="MW28" s="1538"/>
      <c r="MX28" s="1565"/>
      <c r="MY28" s="1600"/>
      <c r="MZ28" s="1568"/>
      <c r="NA28" s="1568"/>
      <c r="NB28" s="1600"/>
      <c r="NC28" s="1585"/>
      <c r="ND28" s="1567"/>
      <c r="NE28" s="1602"/>
      <c r="NF28" s="1603"/>
      <c r="NG28" s="1603"/>
      <c r="NH28" s="1603"/>
      <c r="NI28" s="1538"/>
      <c r="NJ28" s="1565"/>
      <c r="NK28" s="1600"/>
      <c r="NL28" s="1568"/>
      <c r="NM28" s="1568"/>
      <c r="NN28" s="1600"/>
      <c r="NO28" s="1585"/>
      <c r="NP28" s="1567"/>
      <c r="NQ28" s="1602"/>
      <c r="NR28" s="1603"/>
      <c r="NS28" s="1603"/>
      <c r="NT28" s="1603"/>
      <c r="NU28" s="1538"/>
      <c r="NV28" s="1565"/>
      <c r="NW28" s="1600"/>
      <c r="NX28" s="1568"/>
      <c r="NY28" s="1568"/>
      <c r="NZ28" s="1600"/>
      <c r="OA28" s="1585"/>
      <c r="OB28" s="1567"/>
      <c r="OC28" s="1602"/>
      <c r="OD28" s="1603"/>
      <c r="OE28" s="1603"/>
      <c r="OF28" s="1603"/>
      <c r="OG28" s="1538"/>
      <c r="OH28" s="1565"/>
      <c r="OI28" s="1600"/>
      <c r="OJ28" s="1568"/>
      <c r="OK28" s="1568"/>
      <c r="OL28" s="1600"/>
      <c r="OM28" s="1585"/>
      <c r="ON28" s="1567"/>
      <c r="OO28" s="1602"/>
      <c r="OP28" s="1603"/>
      <c r="OQ28" s="1603"/>
      <c r="OR28" s="1603"/>
      <c r="OS28" s="1538"/>
      <c r="OT28" s="1565"/>
      <c r="OU28" s="1600"/>
      <c r="OV28" s="1568"/>
      <c r="OW28" s="1568"/>
      <c r="OX28" s="1600"/>
      <c r="OY28" s="1585"/>
      <c r="OZ28" s="1567"/>
      <c r="PA28" s="1602"/>
      <c r="PB28" s="1603"/>
      <c r="PC28" s="1603"/>
      <c r="PD28" s="1603"/>
      <c r="PE28" s="1538"/>
      <c r="PF28" s="1565"/>
      <c r="PG28" s="1600"/>
      <c r="PH28" s="1568"/>
      <c r="PI28" s="1568"/>
      <c r="PJ28" s="1600"/>
      <c r="PK28" s="1585"/>
      <c r="PL28" s="1567"/>
      <c r="PM28" s="1602"/>
      <c r="PN28" s="1603"/>
      <c r="PO28" s="1603"/>
      <c r="PP28" s="1603"/>
      <c r="PQ28" s="1538"/>
      <c r="PR28" s="1565"/>
      <c r="PS28" s="1600"/>
      <c r="PT28" s="1568"/>
      <c r="PU28" s="1568"/>
      <c r="PV28" s="1600"/>
      <c r="PW28" s="1585"/>
      <c r="PX28" s="1567"/>
      <c r="PY28" s="1602"/>
      <c r="PZ28" s="1603"/>
      <c r="QA28" s="1603"/>
      <c r="QB28" s="1603"/>
      <c r="QC28" s="1538"/>
      <c r="QD28" s="1565"/>
      <c r="QE28" s="1600"/>
      <c r="QF28" s="1568"/>
      <c r="QG28" s="1568"/>
      <c r="QH28" s="1600"/>
      <c r="QI28" s="1585"/>
      <c r="QJ28" s="1567"/>
      <c r="QK28" s="1602"/>
      <c r="QL28" s="1603"/>
      <c r="QM28" s="1603"/>
      <c r="QN28" s="1603"/>
      <c r="QO28" s="1538"/>
      <c r="QP28" s="1565"/>
      <c r="QQ28" s="1600"/>
      <c r="QR28" s="1568"/>
      <c r="QS28" s="1568"/>
      <c r="QT28" s="1600"/>
      <c r="QU28" s="1585"/>
      <c r="QV28" s="1567"/>
      <c r="QW28" s="1602"/>
      <c r="QX28" s="1603"/>
      <c r="QY28" s="1603"/>
      <c r="QZ28" s="1603"/>
      <c r="RA28" s="1538"/>
      <c r="RB28" s="1565"/>
      <c r="RC28" s="1600"/>
      <c r="RD28" s="1568"/>
      <c r="RE28" s="1568"/>
      <c r="RF28" s="1600"/>
      <c r="RG28" s="1585"/>
      <c r="RH28" s="1567"/>
      <c r="RI28" s="1602"/>
      <c r="RJ28" s="1603"/>
      <c r="RK28" s="1603"/>
      <c r="RL28" s="1603"/>
      <c r="RM28" s="1538"/>
      <c r="RN28" s="1565"/>
      <c r="RO28" s="1600"/>
      <c r="RP28" s="1568"/>
      <c r="RQ28" s="1568"/>
      <c r="RR28" s="1600"/>
      <c r="RS28" s="1585"/>
      <c r="RT28" s="1567"/>
      <c r="RU28" s="1602"/>
      <c r="RV28" s="1603"/>
      <c r="RW28" s="1603"/>
      <c r="RX28" s="1603"/>
      <c r="RY28" s="1538"/>
      <c r="RZ28" s="1565"/>
      <c r="SA28" s="1600"/>
      <c r="SB28" s="1568"/>
      <c r="SC28" s="1568"/>
      <c r="SD28" s="1600"/>
      <c r="SE28" s="1585"/>
      <c r="SF28" s="1567"/>
      <c r="SG28" s="1602"/>
      <c r="SH28" s="1603"/>
      <c r="SI28" s="1603"/>
      <c r="SJ28" s="1603"/>
      <c r="SK28" s="1538"/>
      <c r="SL28" s="1565"/>
      <c r="SM28" s="1600"/>
      <c r="SN28" s="1568"/>
      <c r="SO28" s="1568"/>
      <c r="SP28" s="1600"/>
      <c r="SQ28" s="1585"/>
      <c r="SR28" s="1567"/>
      <c r="SS28" s="1602"/>
      <c r="ST28" s="1603"/>
      <c r="SU28" s="1603"/>
      <c r="SV28" s="1603"/>
      <c r="SW28" s="1538"/>
      <c r="SX28" s="1565"/>
      <c r="SY28" s="1600"/>
      <c r="SZ28" s="1568"/>
      <c r="TA28" s="1568"/>
      <c r="TB28" s="1600"/>
      <c r="TC28" s="1585"/>
      <c r="TD28" s="1567"/>
      <c r="TE28" s="1602"/>
      <c r="TF28" s="1603"/>
      <c r="TG28" s="1603"/>
      <c r="TH28" s="1603"/>
      <c r="TI28" s="1538"/>
      <c r="TJ28" s="1565"/>
      <c r="TK28" s="1600"/>
      <c r="TL28" s="1568"/>
      <c r="TM28" s="1568"/>
      <c r="TN28" s="1600"/>
      <c r="TO28" s="1585"/>
      <c r="TP28" s="1567"/>
      <c r="TQ28" s="1602"/>
      <c r="TR28" s="1603"/>
      <c r="TS28" s="1603"/>
      <c r="TT28" s="1603"/>
      <c r="TU28" s="1538"/>
      <c r="TV28" s="1565"/>
      <c r="TW28" s="1600"/>
      <c r="TX28" s="1568"/>
      <c r="TY28" s="1568"/>
      <c r="TZ28" s="1600"/>
      <c r="UA28" s="1585"/>
      <c r="UB28" s="1567"/>
      <c r="UC28" s="1602"/>
      <c r="UD28" s="1603"/>
      <c r="UE28" s="1603"/>
      <c r="UF28" s="1603"/>
      <c r="UG28" s="1538"/>
      <c r="UH28" s="1565"/>
      <c r="UI28" s="1600"/>
      <c r="UJ28" s="1568"/>
      <c r="UK28" s="1568"/>
      <c r="UL28" s="1600"/>
      <c r="UM28" s="1585"/>
      <c r="UN28" s="1567"/>
      <c r="UO28" s="1602"/>
      <c r="UP28" s="1603"/>
      <c r="UQ28" s="1603"/>
      <c r="UR28" s="1603"/>
      <c r="US28" s="1538"/>
      <c r="UT28" s="1565"/>
      <c r="UU28" s="1600"/>
      <c r="UV28" s="1568"/>
      <c r="UW28" s="1568"/>
      <c r="UX28" s="1600"/>
      <c r="UY28" s="1585"/>
      <c r="UZ28" s="1567"/>
      <c r="VA28" s="1602"/>
      <c r="VB28" s="1603"/>
      <c r="VC28" s="1603"/>
      <c r="VD28" s="1603"/>
      <c r="VE28" s="1538"/>
      <c r="VF28" s="1565"/>
      <c r="VG28" s="1600"/>
      <c r="VH28" s="1568"/>
      <c r="VI28" s="1568"/>
      <c r="VJ28" s="1600"/>
      <c r="VK28" s="1585"/>
      <c r="VL28" s="1567"/>
      <c r="VM28" s="1602"/>
      <c r="VN28" s="1603"/>
      <c r="VO28" s="1603"/>
      <c r="VP28" s="1603"/>
      <c r="VQ28" s="1538"/>
      <c r="VR28" s="1565"/>
      <c r="VS28" s="1600"/>
      <c r="VT28" s="1568"/>
      <c r="VU28" s="1568"/>
      <c r="VV28" s="1600"/>
      <c r="VW28" s="1585"/>
      <c r="VX28" s="1567"/>
      <c r="VY28" s="1602"/>
      <c r="VZ28" s="1603"/>
      <c r="WA28" s="1603"/>
      <c r="WB28" s="1603"/>
      <c r="WC28" s="1538"/>
      <c r="WD28" s="1565"/>
      <c r="WE28" s="1600"/>
      <c r="WF28" s="1568"/>
      <c r="WG28" s="1568"/>
      <c r="WH28" s="1600"/>
      <c r="WI28" s="1585"/>
      <c r="WJ28" s="1567"/>
      <c r="WK28" s="1602"/>
      <c r="WL28" s="1603"/>
      <c r="WM28" s="1603"/>
      <c r="WN28" s="1603"/>
      <c r="WO28" s="1538"/>
      <c r="WP28" s="1565"/>
      <c r="WQ28" s="1600"/>
      <c r="WR28" s="1568"/>
      <c r="WS28" s="1568"/>
      <c r="WT28" s="1600"/>
      <c r="WU28" s="1585"/>
      <c r="WV28" s="1567"/>
      <c r="WW28" s="1602"/>
      <c r="WX28" s="1603"/>
      <c r="WY28" s="1603"/>
      <c r="WZ28" s="1603"/>
      <c r="XA28" s="1538"/>
      <c r="XB28" s="1565"/>
      <c r="XC28" s="1600"/>
      <c r="XD28" s="1568"/>
      <c r="XE28" s="1568"/>
      <c r="XF28" s="1600"/>
      <c r="XG28" s="1585"/>
      <c r="XH28" s="1567"/>
      <c r="XI28" s="1602"/>
      <c r="XJ28" s="1603"/>
      <c r="XK28" s="1603"/>
      <c r="XL28" s="1603"/>
      <c r="XM28" s="1538"/>
      <c r="XN28" s="1565"/>
      <c r="XO28" s="1600"/>
      <c r="XP28" s="1568"/>
      <c r="XQ28" s="1568"/>
      <c r="XR28" s="1600"/>
      <c r="XS28" s="1585"/>
      <c r="XT28" s="1567"/>
      <c r="XU28" s="1602"/>
      <c r="XV28" s="1603"/>
      <c r="XW28" s="1603"/>
      <c r="XX28" s="1603"/>
      <c r="XY28" s="1538"/>
      <c r="XZ28" s="1565"/>
      <c r="YA28" s="1600"/>
      <c r="YB28" s="1568"/>
      <c r="YC28" s="1568"/>
      <c r="YD28" s="1600"/>
      <c r="YE28" s="1585"/>
      <c r="YF28" s="1567"/>
      <c r="YG28" s="1602"/>
      <c r="YH28" s="1603"/>
      <c r="YI28" s="1603"/>
      <c r="YJ28" s="1603"/>
      <c r="YK28" s="1538"/>
      <c r="YL28" s="1565"/>
      <c r="YM28" s="1600"/>
      <c r="YN28" s="1568"/>
      <c r="YO28" s="1568"/>
      <c r="YP28" s="1600"/>
      <c r="YQ28" s="1585"/>
      <c r="YR28" s="1567"/>
      <c r="YS28" s="1602"/>
      <c r="YT28" s="1603"/>
      <c r="YU28" s="1603"/>
      <c r="YV28" s="1603"/>
      <c r="YW28" s="1538"/>
      <c r="YX28" s="1565"/>
      <c r="YY28" s="1600"/>
      <c r="YZ28" s="1568"/>
      <c r="ZA28" s="1568"/>
      <c r="ZB28" s="1600"/>
      <c r="ZC28" s="1585"/>
      <c r="ZD28" s="1567"/>
      <c r="ZE28" s="1602"/>
      <c r="ZF28" s="1603"/>
      <c r="ZG28" s="1603"/>
      <c r="ZH28" s="1603"/>
      <c r="ZI28" s="1538"/>
      <c r="ZJ28" s="1565"/>
      <c r="ZK28" s="1600"/>
      <c r="ZL28" s="1568"/>
      <c r="ZM28" s="1568"/>
      <c r="ZN28" s="1600"/>
      <c r="ZO28" s="1585"/>
      <c r="ZP28" s="1567"/>
      <c r="ZQ28" s="1602"/>
      <c r="ZR28" s="1603"/>
      <c r="ZS28" s="1603"/>
      <c r="ZT28" s="1603"/>
      <c r="ZU28" s="1538"/>
      <c r="ZV28" s="1565"/>
      <c r="ZW28" s="1600"/>
      <c r="ZX28" s="1568"/>
      <c r="ZY28" s="1568"/>
      <c r="ZZ28" s="1600"/>
      <c r="AAA28" s="1585"/>
      <c r="AAB28" s="1567"/>
      <c r="AAC28" s="1602"/>
      <c r="AAD28" s="1603"/>
      <c r="AAE28" s="1603"/>
      <c r="AAF28" s="1603"/>
      <c r="AAG28" s="1538"/>
      <c r="AAH28" s="1565"/>
      <c r="AAI28" s="1600"/>
      <c r="AAJ28" s="1568"/>
      <c r="AAK28" s="1568"/>
      <c r="AAL28" s="1600"/>
      <c r="AAM28" s="1585"/>
      <c r="AAN28" s="1567"/>
      <c r="AAO28" s="1602"/>
      <c r="AAP28" s="1603"/>
      <c r="AAQ28" s="1603"/>
      <c r="AAR28" s="1603"/>
      <c r="AAS28" s="1538"/>
      <c r="AAT28" s="1565"/>
      <c r="AAU28" s="1600"/>
      <c r="AAV28" s="1568"/>
      <c r="AAW28" s="1568"/>
      <c r="AAX28" s="1600"/>
      <c r="AAY28" s="1585"/>
      <c r="AAZ28" s="1567"/>
      <c r="ABA28" s="1602"/>
      <c r="ABB28" s="1603"/>
      <c r="ABC28" s="1603"/>
      <c r="ABD28" s="1603"/>
      <c r="ABE28" s="1538"/>
      <c r="ABF28" s="1565"/>
      <c r="ABG28" s="1600"/>
      <c r="ABH28" s="1568"/>
      <c r="ABI28" s="1568"/>
      <c r="ABJ28" s="1600"/>
      <c r="ABK28" s="1585"/>
      <c r="ABL28" s="1567"/>
      <c r="ABM28" s="1602"/>
      <c r="ABN28" s="1603"/>
      <c r="ABO28" s="1603"/>
      <c r="ABP28" s="1603"/>
      <c r="ABQ28" s="1538"/>
      <c r="ABR28" s="1565"/>
      <c r="ABS28" s="1600"/>
      <c r="ABT28" s="1568"/>
      <c r="ABU28" s="1568"/>
      <c r="ABV28" s="1600"/>
      <c r="ABW28" s="1585"/>
      <c r="ABX28" s="1567"/>
      <c r="ABY28" s="1602"/>
      <c r="ABZ28" s="1603"/>
      <c r="ACA28" s="1603"/>
      <c r="ACB28" s="1603"/>
      <c r="ACC28" s="1538"/>
      <c r="ACD28" s="1565"/>
      <c r="ACE28" s="1600"/>
      <c r="ACF28" s="1568"/>
      <c r="ACG28" s="1568"/>
      <c r="ACH28" s="1600"/>
      <c r="ACI28" s="1585"/>
      <c r="ACJ28" s="1567"/>
      <c r="ACK28" s="1602"/>
      <c r="ACL28" s="1603"/>
      <c r="ACM28" s="1603"/>
      <c r="ACN28" s="1603"/>
      <c r="ACO28" s="1538"/>
      <c r="ACP28" s="1565"/>
      <c r="ACQ28" s="1600"/>
      <c r="ACR28" s="1568"/>
      <c r="ACS28" s="1568"/>
      <c r="ACT28" s="1600"/>
      <c r="ACU28" s="1585"/>
      <c r="ACV28" s="1567"/>
      <c r="ACW28" s="1602"/>
      <c r="ACX28" s="1603"/>
      <c r="ACY28" s="1603"/>
      <c r="ACZ28" s="1603"/>
      <c r="ADA28" s="1538"/>
      <c r="ADB28" s="1565"/>
      <c r="ADC28" s="1600"/>
      <c r="ADD28" s="1568"/>
      <c r="ADE28" s="1568"/>
      <c r="ADF28" s="1600"/>
      <c r="ADG28" s="1585"/>
      <c r="ADH28" s="1567"/>
      <c r="ADI28" s="1602"/>
      <c r="ADJ28" s="1603"/>
      <c r="ADK28" s="1603"/>
      <c r="ADL28" s="1603"/>
      <c r="ADM28" s="1538"/>
      <c r="ADN28" s="1565"/>
      <c r="ADO28" s="1600"/>
      <c r="ADP28" s="1568"/>
      <c r="ADQ28" s="1568"/>
      <c r="ADR28" s="1600"/>
      <c r="ADS28" s="1585"/>
      <c r="ADT28" s="1567"/>
      <c r="ADU28" s="1602"/>
      <c r="ADV28" s="1603"/>
      <c r="ADW28" s="1603"/>
      <c r="ADX28" s="1603"/>
      <c r="ADY28" s="1538"/>
      <c r="ADZ28" s="1565"/>
      <c r="AEA28" s="1600"/>
      <c r="AEB28" s="1568"/>
      <c r="AEC28" s="1568"/>
      <c r="AED28" s="1600"/>
      <c r="AEE28" s="1585"/>
      <c r="AEF28" s="1567"/>
      <c r="AEG28" s="1602"/>
      <c r="AEH28" s="1603"/>
      <c r="AEI28" s="1603"/>
      <c r="AEJ28" s="1603"/>
      <c r="AEK28" s="1538"/>
      <c r="AEL28" s="1565"/>
      <c r="AEM28" s="1600"/>
      <c r="AEN28" s="1568"/>
      <c r="AEO28" s="1568"/>
      <c r="AEP28" s="1600"/>
      <c r="AEQ28" s="1585"/>
      <c r="AER28" s="1567"/>
      <c r="AES28" s="1602"/>
      <c r="AET28" s="1603"/>
      <c r="AEU28" s="1603"/>
      <c r="AEV28" s="1603"/>
      <c r="AEW28" s="1538"/>
      <c r="AEX28" s="1565"/>
      <c r="AEY28" s="1600"/>
      <c r="AEZ28" s="1568"/>
      <c r="AFA28" s="1568"/>
      <c r="AFB28" s="1600"/>
      <c r="AFC28" s="1585"/>
      <c r="AFD28" s="1567"/>
      <c r="AFE28" s="1602"/>
      <c r="AFF28" s="1603"/>
      <c r="AFG28" s="1603"/>
      <c r="AFH28" s="1603"/>
      <c r="AFI28" s="1538"/>
      <c r="AFJ28" s="1565"/>
      <c r="AFK28" s="1600"/>
      <c r="AFL28" s="1568"/>
      <c r="AFM28" s="1568"/>
      <c r="AFN28" s="1600"/>
      <c r="AFO28" s="1585"/>
      <c r="AFP28" s="1567"/>
      <c r="AFQ28" s="1602"/>
      <c r="AFR28" s="1603"/>
      <c r="AFS28" s="1603"/>
      <c r="AFT28" s="1603"/>
      <c r="AFU28" s="1538"/>
      <c r="AFV28" s="1565"/>
      <c r="AFW28" s="1600"/>
      <c r="AFX28" s="1568"/>
      <c r="AFY28" s="1568"/>
      <c r="AFZ28" s="1600"/>
      <c r="AGA28" s="1585"/>
      <c r="AGB28" s="1567"/>
      <c r="AGC28" s="1602"/>
      <c r="AGD28" s="1603"/>
      <c r="AGE28" s="1603"/>
      <c r="AGF28" s="1603"/>
      <c r="AGG28" s="1538"/>
      <c r="AGH28" s="1565"/>
      <c r="AGI28" s="1600"/>
      <c r="AGJ28" s="1568"/>
      <c r="AGK28" s="1568"/>
      <c r="AGL28" s="1600"/>
      <c r="AGM28" s="1585"/>
      <c r="AGN28" s="1567"/>
      <c r="AGO28" s="1602"/>
      <c r="AGP28" s="1603"/>
      <c r="AGQ28" s="1603"/>
      <c r="AGR28" s="1603"/>
      <c r="AGS28" s="1538"/>
      <c r="AGT28" s="1565"/>
      <c r="AGU28" s="1600"/>
      <c r="AGV28" s="1568"/>
      <c r="AGW28" s="1568"/>
      <c r="AGX28" s="1600"/>
      <c r="AGY28" s="1585"/>
      <c r="AGZ28" s="1567"/>
      <c r="AHA28" s="1602"/>
      <c r="AHB28" s="1603"/>
      <c r="AHC28" s="1603"/>
      <c r="AHD28" s="1603"/>
      <c r="AHE28" s="1538"/>
      <c r="AHF28" s="1565"/>
      <c r="AHG28" s="1600"/>
      <c r="AHH28" s="1568"/>
      <c r="AHI28" s="1568"/>
      <c r="AHJ28" s="1600"/>
      <c r="AHK28" s="1585"/>
      <c r="AHL28" s="1567"/>
      <c r="AHM28" s="1602"/>
      <c r="AHN28" s="1603"/>
      <c r="AHO28" s="1603"/>
      <c r="AHP28" s="1603"/>
      <c r="AHQ28" s="1538"/>
      <c r="AHR28" s="1565"/>
      <c r="AHS28" s="1600"/>
      <c r="AHT28" s="1568"/>
      <c r="AHU28" s="1568"/>
      <c r="AHV28" s="1600"/>
      <c r="AHW28" s="1585"/>
      <c r="AHX28" s="1567"/>
      <c r="AHY28" s="1602"/>
      <c r="AHZ28" s="1603"/>
      <c r="AIA28" s="1603"/>
      <c r="AIB28" s="1603"/>
      <c r="AIC28" s="1538"/>
      <c r="AID28" s="1565"/>
      <c r="AIE28" s="1600"/>
      <c r="AIF28" s="1568"/>
      <c r="AIG28" s="1568"/>
      <c r="AIH28" s="1600"/>
      <c r="AII28" s="1585"/>
      <c r="AIJ28" s="1567"/>
      <c r="AIK28" s="1602"/>
      <c r="AIL28" s="1603"/>
      <c r="AIM28" s="1603"/>
      <c r="AIN28" s="1603"/>
      <c r="AIO28" s="1538"/>
      <c r="AIP28" s="1565"/>
      <c r="AIQ28" s="1600"/>
      <c r="AIR28" s="1568"/>
      <c r="AIS28" s="1568"/>
      <c r="AIT28" s="1600"/>
      <c r="AIU28" s="1585"/>
      <c r="AIV28" s="1567"/>
      <c r="AIW28" s="1602"/>
      <c r="AIX28" s="1603"/>
      <c r="AIY28" s="1603"/>
      <c r="AIZ28" s="1603"/>
      <c r="AJA28" s="1538"/>
      <c r="AJB28" s="1565"/>
      <c r="AJC28" s="1600"/>
      <c r="AJD28" s="1568"/>
      <c r="AJE28" s="1568"/>
      <c r="AJF28" s="1600"/>
      <c r="AJG28" s="1585"/>
      <c r="AJH28" s="1567"/>
      <c r="AJI28" s="1602"/>
      <c r="AJJ28" s="1603"/>
      <c r="AJK28" s="1603"/>
      <c r="AJL28" s="1603"/>
      <c r="AJM28" s="1538"/>
      <c r="AJN28" s="1565"/>
      <c r="AJO28" s="1600"/>
      <c r="AJP28" s="1568"/>
      <c r="AJQ28" s="1568"/>
      <c r="AJR28" s="1600"/>
      <c r="AJS28" s="1585"/>
      <c r="AJT28" s="1567"/>
      <c r="AJU28" s="1602"/>
      <c r="AJV28" s="1603"/>
      <c r="AJW28" s="1603"/>
      <c r="AJX28" s="1603"/>
      <c r="AJY28" s="1538"/>
      <c r="AJZ28" s="1565"/>
      <c r="AKA28" s="1600"/>
      <c r="AKB28" s="1568"/>
      <c r="AKC28" s="1568"/>
      <c r="AKD28" s="1600"/>
      <c r="AKE28" s="1585"/>
      <c r="AKF28" s="1567"/>
      <c r="AKG28" s="1602"/>
      <c r="AKH28" s="1603"/>
      <c r="AKI28" s="1603"/>
      <c r="AKJ28" s="1603"/>
      <c r="AKK28" s="1538"/>
      <c r="AKL28" s="1565"/>
      <c r="AKM28" s="1600"/>
      <c r="AKN28" s="1568"/>
      <c r="AKO28" s="1568"/>
      <c r="AKP28" s="1600"/>
      <c r="AKQ28" s="1585"/>
      <c r="AKR28" s="1567"/>
      <c r="AKS28" s="1602"/>
      <c r="AKT28" s="1603"/>
      <c r="AKU28" s="1603"/>
      <c r="AKV28" s="1603"/>
      <c r="AKW28" s="1538"/>
      <c r="AKX28" s="1565"/>
      <c r="AKY28" s="1600"/>
      <c r="AKZ28" s="1568"/>
      <c r="ALA28" s="1568"/>
      <c r="ALB28" s="1600"/>
      <c r="ALC28" s="1585"/>
      <c r="ALD28" s="1567"/>
      <c r="ALE28" s="1602"/>
      <c r="ALF28" s="1603"/>
      <c r="ALG28" s="1603"/>
      <c r="ALH28" s="1603"/>
      <c r="ALI28" s="1538"/>
      <c r="ALJ28" s="1565"/>
      <c r="ALK28" s="1600"/>
      <c r="ALL28" s="1568"/>
      <c r="ALM28" s="1568"/>
      <c r="ALN28" s="1600"/>
      <c r="ALO28" s="1585"/>
      <c r="ALP28" s="1567"/>
      <c r="ALQ28" s="1602"/>
      <c r="ALR28" s="1603"/>
      <c r="ALS28" s="1603"/>
      <c r="ALT28" s="1603"/>
      <c r="ALU28" s="1538"/>
      <c r="ALV28" s="1565"/>
      <c r="ALW28" s="1600"/>
      <c r="ALX28" s="1568"/>
      <c r="ALY28" s="1568"/>
      <c r="ALZ28" s="1600"/>
      <c r="AMA28" s="1585"/>
      <c r="AMB28" s="1567"/>
      <c r="AMC28" s="1602"/>
      <c r="AMD28" s="1603"/>
      <c r="AME28" s="1603"/>
      <c r="AMF28" s="1603"/>
      <c r="AMG28" s="1538"/>
      <c r="AMH28" s="1565"/>
      <c r="AMI28" s="1600"/>
      <c r="AMJ28" s="1568"/>
    </row>
    <row r="29" spans="1:1024" ht="16.899999999999999" customHeight="1">
      <c r="A29" s="1500"/>
      <c r="B29" s="1547"/>
      <c r="C29" s="1548"/>
      <c r="D29" s="1549"/>
      <c r="E29" s="1549" t="s">
        <v>5624</v>
      </c>
      <c r="F29" s="1548"/>
      <c r="G29" s="1550"/>
      <c r="H29" s="1567"/>
      <c r="I29" s="1551"/>
      <c r="J29" s="1552"/>
      <c r="K29" s="1552"/>
      <c r="L29" s="1552"/>
      <c r="M29" s="1538"/>
      <c r="N29" s="1565"/>
      <c r="O29" s="1600"/>
      <c r="P29" s="1568"/>
      <c r="Q29" s="1568"/>
      <c r="R29" s="1600"/>
      <c r="S29" s="1585"/>
      <c r="T29" s="1567"/>
      <c r="U29" s="1602"/>
      <c r="V29" s="1603"/>
      <c r="W29" s="1603"/>
      <c r="X29" s="1603"/>
      <c r="Z29" s="1565"/>
      <c r="AA29" s="1600"/>
      <c r="AB29" s="1568"/>
      <c r="AC29" s="1568"/>
      <c r="AD29" s="1600"/>
      <c r="AE29" s="1585"/>
      <c r="AF29" s="1567"/>
      <c r="AG29" s="1602"/>
      <c r="AH29" s="1603"/>
      <c r="AI29" s="1603"/>
      <c r="AJ29" s="1603"/>
      <c r="AL29" s="1565"/>
      <c r="AM29" s="1600"/>
      <c r="AN29" s="1568"/>
      <c r="AO29" s="1568"/>
      <c r="AP29" s="1600"/>
      <c r="AQ29" s="1585"/>
      <c r="AR29" s="1567"/>
      <c r="AS29" s="1602"/>
      <c r="AT29" s="1603"/>
      <c r="AU29" s="1603"/>
      <c r="AV29" s="1603"/>
      <c r="AX29" s="1565"/>
      <c r="AY29" s="1600"/>
      <c r="AZ29" s="1568"/>
      <c r="BA29" s="1568"/>
      <c r="BB29" s="1600"/>
      <c r="BC29" s="1585"/>
      <c r="BD29" s="1567"/>
      <c r="BE29" s="1602"/>
      <c r="BF29" s="1603"/>
      <c r="BG29" s="1603"/>
      <c r="BH29" s="1603"/>
      <c r="BJ29" s="1565"/>
      <c r="BK29" s="1600"/>
      <c r="BL29" s="1568"/>
      <c r="BM29" s="1568"/>
      <c r="BN29" s="1600"/>
      <c r="BO29" s="1585"/>
      <c r="BP29" s="1567"/>
      <c r="BQ29" s="1602"/>
      <c r="BR29" s="1603"/>
      <c r="BS29" s="1603"/>
      <c r="BT29" s="1603"/>
      <c r="BU29" s="1538"/>
      <c r="BV29" s="1565"/>
      <c r="BW29" s="1600"/>
      <c r="BX29" s="1568"/>
      <c r="BY29" s="1568"/>
      <c r="BZ29" s="1600"/>
      <c r="CA29" s="1585"/>
      <c r="CB29" s="1567"/>
      <c r="CC29" s="1602"/>
      <c r="CD29" s="1603"/>
      <c r="CE29" s="1603"/>
      <c r="CF29" s="1603"/>
      <c r="CG29" s="1538"/>
      <c r="CH29" s="1565"/>
      <c r="CI29" s="1600"/>
      <c r="CJ29" s="1568"/>
      <c r="CK29" s="1568"/>
      <c r="CL29" s="1600"/>
      <c r="CM29" s="1585"/>
      <c r="CN29" s="1567"/>
      <c r="CO29" s="1602"/>
      <c r="CP29" s="1603"/>
      <c r="CQ29" s="1603"/>
      <c r="CR29" s="1603"/>
      <c r="CS29" s="1538"/>
      <c r="CT29" s="1565"/>
      <c r="CU29" s="1600"/>
      <c r="CV29" s="1568"/>
      <c r="CW29" s="1568"/>
      <c r="CX29" s="1600"/>
      <c r="CY29" s="1585"/>
      <c r="CZ29" s="1567"/>
      <c r="DA29" s="1602"/>
      <c r="DB29" s="1603"/>
      <c r="DC29" s="1603"/>
      <c r="DD29" s="1603"/>
      <c r="DE29" s="1538"/>
      <c r="DF29" s="1565"/>
      <c r="DG29" s="1600"/>
      <c r="DH29" s="1568"/>
      <c r="DI29" s="1568"/>
      <c r="DJ29" s="1600"/>
      <c r="DK29" s="1585"/>
      <c r="DL29" s="1567"/>
      <c r="DM29" s="1602"/>
      <c r="DN29" s="1603"/>
      <c r="DO29" s="1603"/>
      <c r="DP29" s="1603"/>
      <c r="DQ29" s="1538"/>
      <c r="DR29" s="1565"/>
      <c r="DS29" s="1600"/>
      <c r="DT29" s="1568"/>
      <c r="DU29" s="1568"/>
      <c r="DV29" s="1600"/>
      <c r="DW29" s="1585"/>
      <c r="DX29" s="1567"/>
      <c r="DY29" s="1602"/>
      <c r="DZ29" s="1603"/>
      <c r="EA29" s="1603"/>
      <c r="EB29" s="1603"/>
      <c r="EC29" s="1538"/>
      <c r="ED29" s="1565"/>
      <c r="EE29" s="1600"/>
      <c r="EF29" s="1568"/>
      <c r="EG29" s="1568"/>
      <c r="EH29" s="1600"/>
      <c r="EI29" s="1585"/>
      <c r="EJ29" s="1567"/>
      <c r="EK29" s="1602"/>
      <c r="EL29" s="1603"/>
      <c r="EM29" s="1603"/>
      <c r="EN29" s="1603"/>
      <c r="EO29" s="1538"/>
      <c r="EP29" s="1565"/>
      <c r="EQ29" s="1600"/>
      <c r="ER29" s="1568"/>
      <c r="ES29" s="1568"/>
      <c r="ET29" s="1600"/>
      <c r="EU29" s="1585"/>
      <c r="EV29" s="1567"/>
      <c r="EW29" s="1602"/>
      <c r="EX29" s="1603"/>
      <c r="EY29" s="1603"/>
      <c r="EZ29" s="1603"/>
      <c r="FA29" s="1538"/>
      <c r="FB29" s="1565"/>
      <c r="FC29" s="1600"/>
      <c r="FD29" s="1568"/>
      <c r="FE29" s="1568"/>
      <c r="FF29" s="1600"/>
      <c r="FG29" s="1585"/>
      <c r="FH29" s="1567"/>
      <c r="FI29" s="1602"/>
      <c r="FJ29" s="1603"/>
      <c r="FK29" s="1603"/>
      <c r="FL29" s="1603"/>
      <c r="FM29" s="1538"/>
      <c r="FN29" s="1565"/>
      <c r="FO29" s="1600"/>
      <c r="FP29" s="1568"/>
      <c r="FQ29" s="1568"/>
      <c r="FR29" s="1600"/>
      <c r="FS29" s="1585"/>
      <c r="FT29" s="1567"/>
      <c r="FU29" s="1602"/>
      <c r="FV29" s="1603"/>
      <c r="FW29" s="1603"/>
      <c r="FX29" s="1603"/>
      <c r="FY29" s="1538"/>
      <c r="FZ29" s="1565"/>
      <c r="GA29" s="1600"/>
      <c r="GB29" s="1568"/>
      <c r="GC29" s="1568"/>
      <c r="GD29" s="1600"/>
      <c r="GE29" s="1585"/>
      <c r="GF29" s="1567"/>
      <c r="GG29" s="1602"/>
      <c r="GH29" s="1603"/>
      <c r="GI29" s="1603"/>
      <c r="GJ29" s="1603"/>
      <c r="GK29" s="1538"/>
      <c r="GL29" s="1565"/>
      <c r="GM29" s="1600"/>
      <c r="GN29" s="1568"/>
      <c r="GO29" s="1568"/>
      <c r="GP29" s="1600"/>
      <c r="GQ29" s="1585"/>
      <c r="GR29" s="1567"/>
      <c r="GS29" s="1602"/>
      <c r="GT29" s="1603"/>
      <c r="GU29" s="1603"/>
      <c r="GV29" s="1603"/>
      <c r="GW29" s="1538"/>
      <c r="GX29" s="1565"/>
      <c r="GY29" s="1600"/>
      <c r="GZ29" s="1568"/>
      <c r="HA29" s="1568"/>
      <c r="HB29" s="1600"/>
      <c r="HC29" s="1585"/>
      <c r="HD29" s="1567"/>
      <c r="HE29" s="1602"/>
      <c r="HF29" s="1603"/>
      <c r="HG29" s="1603"/>
      <c r="HH29" s="1603"/>
      <c r="HI29" s="1538"/>
      <c r="HJ29" s="1565"/>
      <c r="HK29" s="1600"/>
      <c r="HL29" s="1568"/>
      <c r="HM29" s="1568"/>
      <c r="HN29" s="1600"/>
      <c r="HO29" s="1585"/>
      <c r="HP29" s="1567"/>
      <c r="HQ29" s="1602"/>
      <c r="HR29" s="1603"/>
      <c r="HS29" s="1603"/>
      <c r="HT29" s="1603"/>
      <c r="HU29" s="1538"/>
      <c r="HV29" s="1565"/>
      <c r="HW29" s="1600"/>
      <c r="HX29" s="1568"/>
      <c r="HY29" s="1568"/>
      <c r="HZ29" s="1600"/>
      <c r="IA29" s="1585"/>
      <c r="IB29" s="1567"/>
      <c r="IC29" s="1602"/>
      <c r="ID29" s="1603"/>
      <c r="IE29" s="1603"/>
      <c r="IF29" s="1603"/>
      <c r="IG29" s="1538"/>
      <c r="IH29" s="1565"/>
      <c r="II29" s="1600"/>
      <c r="IJ29" s="1568"/>
      <c r="IK29" s="1568"/>
      <c r="IL29" s="1600"/>
      <c r="IM29" s="1585"/>
      <c r="IN29" s="1567"/>
      <c r="IO29" s="1602"/>
      <c r="IP29" s="1603"/>
      <c r="IQ29" s="1603"/>
      <c r="IR29" s="1603"/>
      <c r="IS29" s="1538"/>
      <c r="IT29" s="1565"/>
      <c r="IU29" s="1600"/>
      <c r="IV29" s="1568"/>
      <c r="IW29" s="1568"/>
      <c r="IX29" s="1600"/>
      <c r="IY29" s="1585"/>
      <c r="IZ29" s="1567"/>
      <c r="JA29" s="1602"/>
      <c r="JB29" s="1603"/>
      <c r="JC29" s="1603"/>
      <c r="JD29" s="1603"/>
      <c r="JE29" s="1538"/>
      <c r="JF29" s="1565"/>
      <c r="JG29" s="1600"/>
      <c r="JH29" s="1568"/>
      <c r="JI29" s="1568"/>
      <c r="JJ29" s="1600"/>
      <c r="JK29" s="1585"/>
      <c r="JL29" s="1567"/>
      <c r="JM29" s="1602"/>
      <c r="JN29" s="1603"/>
      <c r="JO29" s="1603"/>
      <c r="JP29" s="1603"/>
      <c r="JQ29" s="1538"/>
      <c r="JR29" s="1565"/>
      <c r="JS29" s="1600"/>
      <c r="JT29" s="1568"/>
      <c r="JU29" s="1568"/>
      <c r="JV29" s="1600"/>
      <c r="JW29" s="1585"/>
      <c r="JX29" s="1567"/>
      <c r="JY29" s="1602"/>
      <c r="JZ29" s="1603"/>
      <c r="KA29" s="1603"/>
      <c r="KB29" s="1603"/>
      <c r="KC29" s="1538"/>
      <c r="KD29" s="1565"/>
      <c r="KE29" s="1600"/>
      <c r="KF29" s="1568"/>
      <c r="KG29" s="1568"/>
      <c r="KH29" s="1600"/>
      <c r="KI29" s="1585"/>
      <c r="KJ29" s="1567"/>
      <c r="KK29" s="1602"/>
      <c r="KL29" s="1603"/>
      <c r="KM29" s="1603"/>
      <c r="KN29" s="1603"/>
      <c r="KO29" s="1538"/>
      <c r="KP29" s="1565"/>
      <c r="KQ29" s="1600"/>
      <c r="KR29" s="1568"/>
      <c r="KS29" s="1568"/>
      <c r="KT29" s="1600"/>
      <c r="KU29" s="1585"/>
      <c r="KV29" s="1567"/>
      <c r="KW29" s="1602"/>
      <c r="KX29" s="1603"/>
      <c r="KY29" s="1603"/>
      <c r="KZ29" s="1603"/>
      <c r="LA29" s="1538"/>
      <c r="LB29" s="1565"/>
      <c r="LC29" s="1600"/>
      <c r="LD29" s="1568"/>
      <c r="LE29" s="1568"/>
      <c r="LF29" s="1600"/>
      <c r="LG29" s="1585"/>
      <c r="LH29" s="1567"/>
      <c r="LI29" s="1602"/>
      <c r="LJ29" s="1603"/>
      <c r="LK29" s="1603"/>
      <c r="LL29" s="1603"/>
      <c r="LM29" s="1538"/>
      <c r="LN29" s="1565"/>
      <c r="LO29" s="1600"/>
      <c r="LP29" s="1568"/>
      <c r="LQ29" s="1568"/>
      <c r="LR29" s="1600"/>
      <c r="LS29" s="1585"/>
      <c r="LT29" s="1567"/>
      <c r="LU29" s="1602"/>
      <c r="LV29" s="1603"/>
      <c r="LW29" s="1603"/>
      <c r="LX29" s="1603"/>
      <c r="LY29" s="1538"/>
      <c r="LZ29" s="1565"/>
      <c r="MA29" s="1600"/>
      <c r="MB29" s="1568"/>
      <c r="MC29" s="1568"/>
      <c r="MD29" s="1600"/>
      <c r="ME29" s="1585"/>
      <c r="MF29" s="1567"/>
      <c r="MG29" s="1602"/>
      <c r="MH29" s="1603"/>
      <c r="MI29" s="1603"/>
      <c r="MJ29" s="1603"/>
      <c r="MK29" s="1538"/>
      <c r="ML29" s="1565"/>
      <c r="MM29" s="1600"/>
      <c r="MN29" s="1568"/>
      <c r="MO29" s="1568"/>
      <c r="MP29" s="1600"/>
      <c r="MQ29" s="1585"/>
      <c r="MR29" s="1567"/>
      <c r="MS29" s="1602"/>
      <c r="MT29" s="1603"/>
      <c r="MU29" s="1603"/>
      <c r="MV29" s="1603"/>
      <c r="MW29" s="1538"/>
      <c r="MX29" s="1565"/>
      <c r="MY29" s="1600"/>
      <c r="MZ29" s="1568"/>
      <c r="NA29" s="1568"/>
      <c r="NB29" s="1600"/>
      <c r="NC29" s="1585"/>
      <c r="ND29" s="1567"/>
      <c r="NE29" s="1602"/>
      <c r="NF29" s="1603"/>
      <c r="NG29" s="1603"/>
      <c r="NH29" s="1603"/>
      <c r="NI29" s="1538"/>
      <c r="NJ29" s="1565"/>
      <c r="NK29" s="1600"/>
      <c r="NL29" s="1568"/>
      <c r="NM29" s="1568"/>
      <c r="NN29" s="1600"/>
      <c r="NO29" s="1585"/>
      <c r="NP29" s="1567"/>
      <c r="NQ29" s="1602"/>
      <c r="NR29" s="1603"/>
      <c r="NS29" s="1603"/>
      <c r="NT29" s="1603"/>
      <c r="NU29" s="1538"/>
      <c r="NV29" s="1565"/>
      <c r="NW29" s="1600"/>
      <c r="NX29" s="1568"/>
      <c r="NY29" s="1568"/>
      <c r="NZ29" s="1600"/>
      <c r="OA29" s="1585"/>
      <c r="OB29" s="1567"/>
      <c r="OC29" s="1602"/>
      <c r="OD29" s="1603"/>
      <c r="OE29" s="1603"/>
      <c r="OF29" s="1603"/>
      <c r="OG29" s="1538"/>
      <c r="OH29" s="1565"/>
      <c r="OI29" s="1600"/>
      <c r="OJ29" s="1568"/>
      <c r="OK29" s="1568"/>
      <c r="OL29" s="1600"/>
      <c r="OM29" s="1585"/>
      <c r="ON29" s="1567"/>
      <c r="OO29" s="1602"/>
      <c r="OP29" s="1603"/>
      <c r="OQ29" s="1603"/>
      <c r="OR29" s="1603"/>
      <c r="OS29" s="1538"/>
      <c r="OT29" s="1565"/>
      <c r="OU29" s="1600"/>
      <c r="OV29" s="1568"/>
      <c r="OW29" s="1568"/>
      <c r="OX29" s="1600"/>
      <c r="OY29" s="1585"/>
      <c r="OZ29" s="1567"/>
      <c r="PA29" s="1602"/>
      <c r="PB29" s="1603"/>
      <c r="PC29" s="1603"/>
      <c r="PD29" s="1603"/>
      <c r="PE29" s="1538"/>
      <c r="PF29" s="1565"/>
      <c r="PG29" s="1600"/>
      <c r="PH29" s="1568"/>
      <c r="PI29" s="1568"/>
      <c r="PJ29" s="1600"/>
      <c r="PK29" s="1585"/>
      <c r="PL29" s="1567"/>
      <c r="PM29" s="1602"/>
      <c r="PN29" s="1603"/>
      <c r="PO29" s="1603"/>
      <c r="PP29" s="1603"/>
      <c r="PQ29" s="1538"/>
      <c r="PR29" s="1565"/>
      <c r="PS29" s="1600"/>
      <c r="PT29" s="1568"/>
      <c r="PU29" s="1568"/>
      <c r="PV29" s="1600"/>
      <c r="PW29" s="1585"/>
      <c r="PX29" s="1567"/>
      <c r="PY29" s="1602"/>
      <c r="PZ29" s="1603"/>
      <c r="QA29" s="1603"/>
      <c r="QB29" s="1603"/>
      <c r="QC29" s="1538"/>
      <c r="QD29" s="1565"/>
      <c r="QE29" s="1600"/>
      <c r="QF29" s="1568"/>
      <c r="QG29" s="1568"/>
      <c r="QH29" s="1600"/>
      <c r="QI29" s="1585"/>
      <c r="QJ29" s="1567"/>
      <c r="QK29" s="1602"/>
      <c r="QL29" s="1603"/>
      <c r="QM29" s="1603"/>
      <c r="QN29" s="1603"/>
      <c r="QO29" s="1538"/>
      <c r="QP29" s="1565"/>
      <c r="QQ29" s="1600"/>
      <c r="QR29" s="1568"/>
      <c r="QS29" s="1568"/>
      <c r="QT29" s="1600"/>
      <c r="QU29" s="1585"/>
      <c r="QV29" s="1567"/>
      <c r="QW29" s="1602"/>
      <c r="QX29" s="1603"/>
      <c r="QY29" s="1603"/>
      <c r="QZ29" s="1603"/>
      <c r="RA29" s="1538"/>
      <c r="RB29" s="1565"/>
      <c r="RC29" s="1600"/>
      <c r="RD29" s="1568"/>
      <c r="RE29" s="1568"/>
      <c r="RF29" s="1600"/>
      <c r="RG29" s="1585"/>
      <c r="RH29" s="1567"/>
      <c r="RI29" s="1602"/>
      <c r="RJ29" s="1603"/>
      <c r="RK29" s="1603"/>
      <c r="RL29" s="1603"/>
      <c r="RM29" s="1538"/>
      <c r="RN29" s="1565"/>
      <c r="RO29" s="1600"/>
      <c r="RP29" s="1568"/>
      <c r="RQ29" s="1568"/>
      <c r="RR29" s="1600"/>
      <c r="RS29" s="1585"/>
      <c r="RT29" s="1567"/>
      <c r="RU29" s="1602"/>
      <c r="RV29" s="1603"/>
      <c r="RW29" s="1603"/>
      <c r="RX29" s="1603"/>
      <c r="RY29" s="1538"/>
      <c r="RZ29" s="1565"/>
      <c r="SA29" s="1600"/>
      <c r="SB29" s="1568"/>
      <c r="SC29" s="1568"/>
      <c r="SD29" s="1600"/>
      <c r="SE29" s="1585"/>
      <c r="SF29" s="1567"/>
      <c r="SG29" s="1602"/>
      <c r="SH29" s="1603"/>
      <c r="SI29" s="1603"/>
      <c r="SJ29" s="1603"/>
      <c r="SK29" s="1538"/>
      <c r="SL29" s="1565"/>
      <c r="SM29" s="1600"/>
      <c r="SN29" s="1568"/>
      <c r="SO29" s="1568"/>
      <c r="SP29" s="1600"/>
      <c r="SQ29" s="1585"/>
      <c r="SR29" s="1567"/>
      <c r="SS29" s="1602"/>
      <c r="ST29" s="1603"/>
      <c r="SU29" s="1603"/>
      <c r="SV29" s="1603"/>
      <c r="SW29" s="1538"/>
      <c r="SX29" s="1565"/>
      <c r="SY29" s="1600"/>
      <c r="SZ29" s="1568"/>
      <c r="TA29" s="1568"/>
      <c r="TB29" s="1600"/>
      <c r="TC29" s="1585"/>
      <c r="TD29" s="1567"/>
      <c r="TE29" s="1602"/>
      <c r="TF29" s="1603"/>
      <c r="TG29" s="1603"/>
      <c r="TH29" s="1603"/>
      <c r="TI29" s="1538"/>
      <c r="TJ29" s="1565"/>
      <c r="TK29" s="1600"/>
      <c r="TL29" s="1568"/>
      <c r="TM29" s="1568"/>
      <c r="TN29" s="1600"/>
      <c r="TO29" s="1585"/>
      <c r="TP29" s="1567"/>
      <c r="TQ29" s="1602"/>
      <c r="TR29" s="1603"/>
      <c r="TS29" s="1603"/>
      <c r="TT29" s="1603"/>
      <c r="TU29" s="1538"/>
      <c r="TV29" s="1565"/>
      <c r="TW29" s="1600"/>
      <c r="TX29" s="1568"/>
      <c r="TY29" s="1568"/>
      <c r="TZ29" s="1600"/>
      <c r="UA29" s="1585"/>
      <c r="UB29" s="1567"/>
      <c r="UC29" s="1602"/>
      <c r="UD29" s="1603"/>
      <c r="UE29" s="1603"/>
      <c r="UF29" s="1603"/>
      <c r="UG29" s="1538"/>
      <c r="UH29" s="1565"/>
      <c r="UI29" s="1600"/>
      <c r="UJ29" s="1568"/>
      <c r="UK29" s="1568"/>
      <c r="UL29" s="1600"/>
      <c r="UM29" s="1585"/>
      <c r="UN29" s="1567"/>
      <c r="UO29" s="1602"/>
      <c r="UP29" s="1603"/>
      <c r="UQ29" s="1603"/>
      <c r="UR29" s="1603"/>
      <c r="US29" s="1538"/>
      <c r="UT29" s="1565"/>
      <c r="UU29" s="1600"/>
      <c r="UV29" s="1568"/>
      <c r="UW29" s="1568"/>
      <c r="UX29" s="1600"/>
      <c r="UY29" s="1585"/>
      <c r="UZ29" s="1567"/>
      <c r="VA29" s="1602"/>
      <c r="VB29" s="1603"/>
      <c r="VC29" s="1603"/>
      <c r="VD29" s="1603"/>
      <c r="VE29" s="1538"/>
      <c r="VF29" s="1565"/>
      <c r="VG29" s="1600"/>
      <c r="VH29" s="1568"/>
      <c r="VI29" s="1568"/>
      <c r="VJ29" s="1600"/>
      <c r="VK29" s="1585"/>
      <c r="VL29" s="1567"/>
      <c r="VM29" s="1602"/>
      <c r="VN29" s="1603"/>
      <c r="VO29" s="1603"/>
      <c r="VP29" s="1603"/>
      <c r="VQ29" s="1538"/>
      <c r="VR29" s="1565"/>
      <c r="VS29" s="1600"/>
      <c r="VT29" s="1568"/>
      <c r="VU29" s="1568"/>
      <c r="VV29" s="1600"/>
      <c r="VW29" s="1585"/>
      <c r="VX29" s="1567"/>
      <c r="VY29" s="1602"/>
      <c r="VZ29" s="1603"/>
      <c r="WA29" s="1603"/>
      <c r="WB29" s="1603"/>
      <c r="WC29" s="1538"/>
      <c r="WD29" s="1565"/>
      <c r="WE29" s="1600"/>
      <c r="WF29" s="1568"/>
      <c r="WG29" s="1568"/>
      <c r="WH29" s="1600"/>
      <c r="WI29" s="1585"/>
      <c r="WJ29" s="1567"/>
      <c r="WK29" s="1602"/>
      <c r="WL29" s="1603"/>
      <c r="WM29" s="1603"/>
      <c r="WN29" s="1603"/>
      <c r="WO29" s="1538"/>
      <c r="WP29" s="1565"/>
      <c r="WQ29" s="1600"/>
      <c r="WR29" s="1568"/>
      <c r="WS29" s="1568"/>
      <c r="WT29" s="1600"/>
      <c r="WU29" s="1585"/>
      <c r="WV29" s="1567"/>
      <c r="WW29" s="1602"/>
      <c r="WX29" s="1603"/>
      <c r="WY29" s="1603"/>
      <c r="WZ29" s="1603"/>
      <c r="XA29" s="1538"/>
      <c r="XB29" s="1565"/>
      <c r="XC29" s="1600"/>
      <c r="XD29" s="1568"/>
      <c r="XE29" s="1568"/>
      <c r="XF29" s="1600"/>
      <c r="XG29" s="1585"/>
      <c r="XH29" s="1567"/>
      <c r="XI29" s="1602"/>
      <c r="XJ29" s="1603"/>
      <c r="XK29" s="1603"/>
      <c r="XL29" s="1603"/>
      <c r="XM29" s="1538"/>
      <c r="XN29" s="1565"/>
      <c r="XO29" s="1600"/>
      <c r="XP29" s="1568"/>
      <c r="XQ29" s="1568"/>
      <c r="XR29" s="1600"/>
      <c r="XS29" s="1585"/>
      <c r="XT29" s="1567"/>
      <c r="XU29" s="1602"/>
      <c r="XV29" s="1603"/>
      <c r="XW29" s="1603"/>
      <c r="XX29" s="1603"/>
      <c r="XY29" s="1538"/>
      <c r="XZ29" s="1565"/>
      <c r="YA29" s="1600"/>
      <c r="YB29" s="1568"/>
      <c r="YC29" s="1568"/>
      <c r="YD29" s="1600"/>
      <c r="YE29" s="1585"/>
      <c r="YF29" s="1567"/>
      <c r="YG29" s="1602"/>
      <c r="YH29" s="1603"/>
      <c r="YI29" s="1603"/>
      <c r="YJ29" s="1603"/>
      <c r="YK29" s="1538"/>
      <c r="YL29" s="1565"/>
      <c r="YM29" s="1600"/>
      <c r="YN29" s="1568"/>
      <c r="YO29" s="1568"/>
      <c r="YP29" s="1600"/>
      <c r="YQ29" s="1585"/>
      <c r="YR29" s="1567"/>
      <c r="YS29" s="1602"/>
      <c r="YT29" s="1603"/>
      <c r="YU29" s="1603"/>
      <c r="YV29" s="1603"/>
      <c r="YW29" s="1538"/>
      <c r="YX29" s="1565"/>
      <c r="YY29" s="1600"/>
      <c r="YZ29" s="1568"/>
      <c r="ZA29" s="1568"/>
      <c r="ZB29" s="1600"/>
      <c r="ZC29" s="1585"/>
      <c r="ZD29" s="1567"/>
      <c r="ZE29" s="1602"/>
      <c r="ZF29" s="1603"/>
      <c r="ZG29" s="1603"/>
      <c r="ZH29" s="1603"/>
      <c r="ZI29" s="1538"/>
      <c r="ZJ29" s="1565"/>
      <c r="ZK29" s="1600"/>
      <c r="ZL29" s="1568"/>
      <c r="ZM29" s="1568"/>
      <c r="ZN29" s="1600"/>
      <c r="ZO29" s="1585"/>
      <c r="ZP29" s="1567"/>
      <c r="ZQ29" s="1602"/>
      <c r="ZR29" s="1603"/>
      <c r="ZS29" s="1603"/>
      <c r="ZT29" s="1603"/>
      <c r="ZU29" s="1538"/>
      <c r="ZV29" s="1565"/>
      <c r="ZW29" s="1600"/>
      <c r="ZX29" s="1568"/>
      <c r="ZY29" s="1568"/>
      <c r="ZZ29" s="1600"/>
      <c r="AAA29" s="1585"/>
      <c r="AAB29" s="1567"/>
      <c r="AAC29" s="1602"/>
      <c r="AAD29" s="1603"/>
      <c r="AAE29" s="1603"/>
      <c r="AAF29" s="1603"/>
      <c r="AAG29" s="1538"/>
      <c r="AAH29" s="1565"/>
      <c r="AAI29" s="1600"/>
      <c r="AAJ29" s="1568"/>
      <c r="AAK29" s="1568"/>
      <c r="AAL29" s="1600"/>
      <c r="AAM29" s="1585"/>
      <c r="AAN29" s="1567"/>
      <c r="AAO29" s="1602"/>
      <c r="AAP29" s="1603"/>
      <c r="AAQ29" s="1603"/>
      <c r="AAR29" s="1603"/>
      <c r="AAS29" s="1538"/>
      <c r="AAT29" s="1565"/>
      <c r="AAU29" s="1600"/>
      <c r="AAV29" s="1568"/>
      <c r="AAW29" s="1568"/>
      <c r="AAX29" s="1600"/>
      <c r="AAY29" s="1585"/>
      <c r="AAZ29" s="1567"/>
      <c r="ABA29" s="1602"/>
      <c r="ABB29" s="1603"/>
      <c r="ABC29" s="1603"/>
      <c r="ABD29" s="1603"/>
      <c r="ABE29" s="1538"/>
      <c r="ABF29" s="1565"/>
      <c r="ABG29" s="1600"/>
      <c r="ABH29" s="1568"/>
      <c r="ABI29" s="1568"/>
      <c r="ABJ29" s="1600"/>
      <c r="ABK29" s="1585"/>
      <c r="ABL29" s="1567"/>
      <c r="ABM29" s="1602"/>
      <c r="ABN29" s="1603"/>
      <c r="ABO29" s="1603"/>
      <c r="ABP29" s="1603"/>
      <c r="ABQ29" s="1538"/>
      <c r="ABR29" s="1565"/>
      <c r="ABS29" s="1600"/>
      <c r="ABT29" s="1568"/>
      <c r="ABU29" s="1568"/>
      <c r="ABV29" s="1600"/>
      <c r="ABW29" s="1585"/>
      <c r="ABX29" s="1567"/>
      <c r="ABY29" s="1602"/>
      <c r="ABZ29" s="1603"/>
      <c r="ACA29" s="1603"/>
      <c r="ACB29" s="1603"/>
      <c r="ACC29" s="1538"/>
      <c r="ACD29" s="1565"/>
      <c r="ACE29" s="1600"/>
      <c r="ACF29" s="1568"/>
      <c r="ACG29" s="1568"/>
      <c r="ACH29" s="1600"/>
      <c r="ACI29" s="1585"/>
      <c r="ACJ29" s="1567"/>
      <c r="ACK29" s="1602"/>
      <c r="ACL29" s="1603"/>
      <c r="ACM29" s="1603"/>
      <c r="ACN29" s="1603"/>
      <c r="ACO29" s="1538"/>
      <c r="ACP29" s="1565"/>
      <c r="ACQ29" s="1600"/>
      <c r="ACR29" s="1568"/>
      <c r="ACS29" s="1568"/>
      <c r="ACT29" s="1600"/>
      <c r="ACU29" s="1585"/>
      <c r="ACV29" s="1567"/>
      <c r="ACW29" s="1602"/>
      <c r="ACX29" s="1603"/>
      <c r="ACY29" s="1603"/>
      <c r="ACZ29" s="1603"/>
      <c r="ADA29" s="1538"/>
      <c r="ADB29" s="1565"/>
      <c r="ADC29" s="1600"/>
      <c r="ADD29" s="1568"/>
      <c r="ADE29" s="1568"/>
      <c r="ADF29" s="1600"/>
      <c r="ADG29" s="1585"/>
      <c r="ADH29" s="1567"/>
      <c r="ADI29" s="1602"/>
      <c r="ADJ29" s="1603"/>
      <c r="ADK29" s="1603"/>
      <c r="ADL29" s="1603"/>
      <c r="ADM29" s="1538"/>
      <c r="ADN29" s="1565"/>
      <c r="ADO29" s="1600"/>
      <c r="ADP29" s="1568"/>
      <c r="ADQ29" s="1568"/>
      <c r="ADR29" s="1600"/>
      <c r="ADS29" s="1585"/>
      <c r="ADT29" s="1567"/>
      <c r="ADU29" s="1602"/>
      <c r="ADV29" s="1603"/>
      <c r="ADW29" s="1603"/>
      <c r="ADX29" s="1603"/>
      <c r="ADY29" s="1538"/>
      <c r="ADZ29" s="1565"/>
      <c r="AEA29" s="1600"/>
      <c r="AEB29" s="1568"/>
      <c r="AEC29" s="1568"/>
      <c r="AED29" s="1600"/>
      <c r="AEE29" s="1585"/>
      <c r="AEF29" s="1567"/>
      <c r="AEG29" s="1602"/>
      <c r="AEH29" s="1603"/>
      <c r="AEI29" s="1603"/>
      <c r="AEJ29" s="1603"/>
      <c r="AEK29" s="1538"/>
      <c r="AEL29" s="1565"/>
      <c r="AEM29" s="1600"/>
      <c r="AEN29" s="1568"/>
      <c r="AEO29" s="1568"/>
      <c r="AEP29" s="1600"/>
      <c r="AEQ29" s="1585"/>
      <c r="AER29" s="1567"/>
      <c r="AES29" s="1602"/>
      <c r="AET29" s="1603"/>
      <c r="AEU29" s="1603"/>
      <c r="AEV29" s="1603"/>
      <c r="AEW29" s="1538"/>
      <c r="AEX29" s="1565"/>
      <c r="AEY29" s="1600"/>
      <c r="AEZ29" s="1568"/>
      <c r="AFA29" s="1568"/>
      <c r="AFB29" s="1600"/>
      <c r="AFC29" s="1585"/>
      <c r="AFD29" s="1567"/>
      <c r="AFE29" s="1602"/>
      <c r="AFF29" s="1603"/>
      <c r="AFG29" s="1603"/>
      <c r="AFH29" s="1603"/>
      <c r="AFI29" s="1538"/>
      <c r="AFJ29" s="1565"/>
      <c r="AFK29" s="1600"/>
      <c r="AFL29" s="1568"/>
      <c r="AFM29" s="1568"/>
      <c r="AFN29" s="1600"/>
      <c r="AFO29" s="1585"/>
      <c r="AFP29" s="1567"/>
      <c r="AFQ29" s="1602"/>
      <c r="AFR29" s="1603"/>
      <c r="AFS29" s="1603"/>
      <c r="AFT29" s="1603"/>
      <c r="AFU29" s="1538"/>
      <c r="AFV29" s="1565"/>
      <c r="AFW29" s="1600"/>
      <c r="AFX29" s="1568"/>
      <c r="AFY29" s="1568"/>
      <c r="AFZ29" s="1600"/>
      <c r="AGA29" s="1585"/>
      <c r="AGB29" s="1567"/>
      <c r="AGC29" s="1602"/>
      <c r="AGD29" s="1603"/>
      <c r="AGE29" s="1603"/>
      <c r="AGF29" s="1603"/>
      <c r="AGG29" s="1538"/>
      <c r="AGH29" s="1565"/>
      <c r="AGI29" s="1600"/>
      <c r="AGJ29" s="1568"/>
      <c r="AGK29" s="1568"/>
      <c r="AGL29" s="1600"/>
      <c r="AGM29" s="1585"/>
      <c r="AGN29" s="1567"/>
      <c r="AGO29" s="1602"/>
      <c r="AGP29" s="1603"/>
      <c r="AGQ29" s="1603"/>
      <c r="AGR29" s="1603"/>
      <c r="AGS29" s="1538"/>
      <c r="AGT29" s="1565"/>
      <c r="AGU29" s="1600"/>
      <c r="AGV29" s="1568"/>
      <c r="AGW29" s="1568"/>
      <c r="AGX29" s="1600"/>
      <c r="AGY29" s="1585"/>
      <c r="AGZ29" s="1567"/>
      <c r="AHA29" s="1602"/>
      <c r="AHB29" s="1603"/>
      <c r="AHC29" s="1603"/>
      <c r="AHD29" s="1603"/>
      <c r="AHE29" s="1538"/>
      <c r="AHF29" s="1565"/>
      <c r="AHG29" s="1600"/>
      <c r="AHH29" s="1568"/>
      <c r="AHI29" s="1568"/>
      <c r="AHJ29" s="1600"/>
      <c r="AHK29" s="1585"/>
      <c r="AHL29" s="1567"/>
      <c r="AHM29" s="1602"/>
      <c r="AHN29" s="1603"/>
      <c r="AHO29" s="1603"/>
      <c r="AHP29" s="1603"/>
      <c r="AHQ29" s="1538"/>
      <c r="AHR29" s="1565"/>
      <c r="AHS29" s="1600"/>
      <c r="AHT29" s="1568"/>
      <c r="AHU29" s="1568"/>
      <c r="AHV29" s="1600"/>
      <c r="AHW29" s="1585"/>
      <c r="AHX29" s="1567"/>
      <c r="AHY29" s="1602"/>
      <c r="AHZ29" s="1603"/>
      <c r="AIA29" s="1603"/>
      <c r="AIB29" s="1603"/>
      <c r="AIC29" s="1538"/>
      <c r="AID29" s="1565"/>
      <c r="AIE29" s="1600"/>
      <c r="AIF29" s="1568"/>
      <c r="AIG29" s="1568"/>
      <c r="AIH29" s="1600"/>
      <c r="AII29" s="1585"/>
      <c r="AIJ29" s="1567"/>
      <c r="AIK29" s="1602"/>
      <c r="AIL29" s="1603"/>
      <c r="AIM29" s="1603"/>
      <c r="AIN29" s="1603"/>
      <c r="AIO29" s="1538"/>
      <c r="AIP29" s="1565"/>
      <c r="AIQ29" s="1600"/>
      <c r="AIR29" s="1568"/>
      <c r="AIS29" s="1568"/>
      <c r="AIT29" s="1600"/>
      <c r="AIU29" s="1585"/>
      <c r="AIV29" s="1567"/>
      <c r="AIW29" s="1602"/>
      <c r="AIX29" s="1603"/>
      <c r="AIY29" s="1603"/>
      <c r="AIZ29" s="1603"/>
      <c r="AJA29" s="1538"/>
      <c r="AJB29" s="1565"/>
      <c r="AJC29" s="1600"/>
      <c r="AJD29" s="1568"/>
      <c r="AJE29" s="1568"/>
      <c r="AJF29" s="1600"/>
      <c r="AJG29" s="1585"/>
      <c r="AJH29" s="1567"/>
      <c r="AJI29" s="1602"/>
      <c r="AJJ29" s="1603"/>
      <c r="AJK29" s="1603"/>
      <c r="AJL29" s="1603"/>
      <c r="AJM29" s="1538"/>
      <c r="AJN29" s="1565"/>
      <c r="AJO29" s="1600"/>
      <c r="AJP29" s="1568"/>
      <c r="AJQ29" s="1568"/>
      <c r="AJR29" s="1600"/>
      <c r="AJS29" s="1585"/>
      <c r="AJT29" s="1567"/>
      <c r="AJU29" s="1602"/>
      <c r="AJV29" s="1603"/>
      <c r="AJW29" s="1603"/>
      <c r="AJX29" s="1603"/>
      <c r="AJY29" s="1538"/>
      <c r="AJZ29" s="1565"/>
      <c r="AKA29" s="1600"/>
      <c r="AKB29" s="1568"/>
      <c r="AKC29" s="1568"/>
      <c r="AKD29" s="1600"/>
      <c r="AKE29" s="1585"/>
      <c r="AKF29" s="1567"/>
      <c r="AKG29" s="1602"/>
      <c r="AKH29" s="1603"/>
      <c r="AKI29" s="1603"/>
      <c r="AKJ29" s="1603"/>
      <c r="AKK29" s="1538"/>
      <c r="AKL29" s="1565"/>
      <c r="AKM29" s="1600"/>
      <c r="AKN29" s="1568"/>
      <c r="AKO29" s="1568"/>
      <c r="AKP29" s="1600"/>
      <c r="AKQ29" s="1585"/>
      <c r="AKR29" s="1567"/>
      <c r="AKS29" s="1602"/>
      <c r="AKT29" s="1603"/>
      <c r="AKU29" s="1603"/>
      <c r="AKV29" s="1603"/>
      <c r="AKW29" s="1538"/>
      <c r="AKX29" s="1565"/>
      <c r="AKY29" s="1600"/>
      <c r="AKZ29" s="1568"/>
      <c r="ALA29" s="1568"/>
      <c r="ALB29" s="1600"/>
      <c r="ALC29" s="1585"/>
      <c r="ALD29" s="1567"/>
      <c r="ALE29" s="1602"/>
      <c r="ALF29" s="1603"/>
      <c r="ALG29" s="1603"/>
      <c r="ALH29" s="1603"/>
      <c r="ALI29" s="1538"/>
      <c r="ALJ29" s="1565"/>
      <c r="ALK29" s="1600"/>
      <c r="ALL29" s="1568"/>
      <c r="ALM29" s="1568"/>
      <c r="ALN29" s="1600"/>
      <c r="ALO29" s="1585"/>
      <c r="ALP29" s="1567"/>
      <c r="ALQ29" s="1602"/>
      <c r="ALR29" s="1603"/>
      <c r="ALS29" s="1603"/>
      <c r="ALT29" s="1603"/>
      <c r="ALU29" s="1538"/>
      <c r="ALV29" s="1565"/>
      <c r="ALW29" s="1600"/>
      <c r="ALX29" s="1568"/>
      <c r="ALY29" s="1568"/>
      <c r="ALZ29" s="1600"/>
      <c r="AMA29" s="1585"/>
      <c r="AMB29" s="1567"/>
      <c r="AMC29" s="1602"/>
      <c r="AMD29" s="1603"/>
      <c r="AME29" s="1603"/>
      <c r="AMF29" s="1603"/>
      <c r="AMG29" s="1538"/>
      <c r="AMH29" s="1565"/>
      <c r="AMI29" s="1600"/>
      <c r="AMJ29" s="1568"/>
    </row>
    <row r="30" spans="1:1024" ht="16.899999999999999" customHeight="1">
      <c r="A30" s="1500"/>
      <c r="B30" s="1547" t="s">
        <v>5626</v>
      </c>
      <c r="C30" s="1548"/>
      <c r="D30" s="1549"/>
      <c r="E30" s="1549" t="s">
        <v>5627</v>
      </c>
      <c r="F30" s="1548"/>
      <c r="G30" s="1550"/>
      <c r="H30" s="1567"/>
      <c r="I30" s="1551"/>
      <c r="J30" s="1552"/>
      <c r="K30" s="1552"/>
      <c r="L30" s="1552"/>
      <c r="M30" s="1538"/>
      <c r="N30" s="1565"/>
      <c r="O30" s="1600"/>
      <c r="P30" s="1568"/>
      <c r="Q30" s="1568"/>
      <c r="R30" s="1600"/>
      <c r="S30" s="1585"/>
      <c r="T30" s="1567"/>
      <c r="U30" s="1602"/>
      <c r="V30" s="1603"/>
      <c r="W30" s="1603"/>
      <c r="X30" s="1603"/>
      <c r="Z30" s="1565"/>
      <c r="AA30" s="1600"/>
      <c r="AB30" s="1568"/>
      <c r="AC30" s="1568"/>
      <c r="AD30" s="1600"/>
      <c r="AE30" s="1585"/>
      <c r="AF30" s="1567"/>
      <c r="AG30" s="1602"/>
      <c r="AH30" s="1603"/>
      <c r="AI30" s="1603"/>
      <c r="AJ30" s="1603"/>
      <c r="AL30" s="1565"/>
      <c r="AM30" s="1600"/>
      <c r="AN30" s="1568"/>
      <c r="AO30" s="1568"/>
      <c r="AP30" s="1600"/>
      <c r="AQ30" s="1585"/>
      <c r="AR30" s="1567"/>
      <c r="AS30" s="1602"/>
      <c r="AT30" s="1603"/>
      <c r="AU30" s="1603"/>
      <c r="AV30" s="1603"/>
      <c r="AX30" s="1565"/>
      <c r="AY30" s="1600"/>
      <c r="AZ30" s="1568"/>
      <c r="BA30" s="1568"/>
      <c r="BB30" s="1600"/>
      <c r="BC30" s="1585"/>
      <c r="BD30" s="1567"/>
      <c r="BE30" s="1602"/>
      <c r="BF30" s="1603"/>
      <c r="BG30" s="1603"/>
      <c r="BH30" s="1603"/>
      <c r="BJ30" s="1565"/>
      <c r="BK30" s="1600"/>
      <c r="BL30" s="1568"/>
      <c r="BM30" s="1568"/>
      <c r="BN30" s="1600"/>
      <c r="BO30" s="1585"/>
      <c r="BP30" s="1567"/>
      <c r="BQ30" s="1602"/>
      <c r="BR30" s="1603"/>
      <c r="BS30" s="1603"/>
      <c r="BT30" s="1603"/>
      <c r="BU30" s="1538"/>
      <c r="BV30" s="1565"/>
      <c r="BW30" s="1600"/>
      <c r="BX30" s="1568"/>
      <c r="BY30" s="1568"/>
      <c r="BZ30" s="1600"/>
      <c r="CA30" s="1585"/>
      <c r="CB30" s="1567"/>
      <c r="CC30" s="1602"/>
      <c r="CD30" s="1603"/>
      <c r="CE30" s="1603"/>
      <c r="CF30" s="1603"/>
      <c r="CG30" s="1538"/>
      <c r="CH30" s="1565"/>
      <c r="CI30" s="1600"/>
      <c r="CJ30" s="1568"/>
      <c r="CK30" s="1568"/>
      <c r="CL30" s="1600"/>
      <c r="CM30" s="1585"/>
      <c r="CN30" s="1567"/>
      <c r="CO30" s="1602"/>
      <c r="CP30" s="1603"/>
      <c r="CQ30" s="1603"/>
      <c r="CR30" s="1603"/>
      <c r="CS30" s="1538"/>
      <c r="CT30" s="1565"/>
      <c r="CU30" s="1600"/>
      <c r="CV30" s="1568"/>
      <c r="CW30" s="1568"/>
      <c r="CX30" s="1600"/>
      <c r="CY30" s="1585"/>
      <c r="CZ30" s="1567"/>
      <c r="DA30" s="1602"/>
      <c r="DB30" s="1603"/>
      <c r="DC30" s="1603"/>
      <c r="DD30" s="1603"/>
      <c r="DE30" s="1538"/>
      <c r="DF30" s="1565"/>
      <c r="DG30" s="1600"/>
      <c r="DH30" s="1568"/>
      <c r="DI30" s="1568"/>
      <c r="DJ30" s="1600"/>
      <c r="DK30" s="1585"/>
      <c r="DL30" s="1567"/>
      <c r="DM30" s="1602"/>
      <c r="DN30" s="1603"/>
      <c r="DO30" s="1603"/>
      <c r="DP30" s="1603"/>
      <c r="DQ30" s="1538"/>
      <c r="DR30" s="1565"/>
      <c r="DS30" s="1600"/>
      <c r="DT30" s="1568"/>
      <c r="DU30" s="1568"/>
      <c r="DV30" s="1600"/>
      <c r="DW30" s="1585"/>
      <c r="DX30" s="1567"/>
      <c r="DY30" s="1602"/>
      <c r="DZ30" s="1603"/>
      <c r="EA30" s="1603"/>
      <c r="EB30" s="1603"/>
      <c r="EC30" s="1538"/>
      <c r="ED30" s="1565"/>
      <c r="EE30" s="1600"/>
      <c r="EF30" s="1568"/>
      <c r="EG30" s="1568"/>
      <c r="EH30" s="1600"/>
      <c r="EI30" s="1585"/>
      <c r="EJ30" s="1567"/>
      <c r="EK30" s="1602"/>
      <c r="EL30" s="1603"/>
      <c r="EM30" s="1603"/>
      <c r="EN30" s="1603"/>
      <c r="EO30" s="1538"/>
      <c r="EP30" s="1565"/>
      <c r="EQ30" s="1600"/>
      <c r="ER30" s="1568"/>
      <c r="ES30" s="1568"/>
      <c r="ET30" s="1600"/>
      <c r="EU30" s="1585"/>
      <c r="EV30" s="1567"/>
      <c r="EW30" s="1602"/>
      <c r="EX30" s="1603"/>
      <c r="EY30" s="1603"/>
      <c r="EZ30" s="1603"/>
      <c r="FA30" s="1538"/>
      <c r="FB30" s="1565"/>
      <c r="FC30" s="1600"/>
      <c r="FD30" s="1568"/>
      <c r="FE30" s="1568"/>
      <c r="FF30" s="1600"/>
      <c r="FG30" s="1585"/>
      <c r="FH30" s="1567"/>
      <c r="FI30" s="1602"/>
      <c r="FJ30" s="1603"/>
      <c r="FK30" s="1603"/>
      <c r="FL30" s="1603"/>
      <c r="FM30" s="1538"/>
      <c r="FN30" s="1565"/>
      <c r="FO30" s="1600"/>
      <c r="FP30" s="1568"/>
      <c r="FQ30" s="1568"/>
      <c r="FR30" s="1600"/>
      <c r="FS30" s="1585"/>
      <c r="FT30" s="1567"/>
      <c r="FU30" s="1602"/>
      <c r="FV30" s="1603"/>
      <c r="FW30" s="1603"/>
      <c r="FX30" s="1603"/>
      <c r="FY30" s="1538"/>
      <c r="FZ30" s="1565"/>
      <c r="GA30" s="1600"/>
      <c r="GB30" s="1568"/>
      <c r="GC30" s="1568"/>
      <c r="GD30" s="1600"/>
      <c r="GE30" s="1585"/>
      <c r="GF30" s="1567"/>
      <c r="GG30" s="1602"/>
      <c r="GH30" s="1603"/>
      <c r="GI30" s="1603"/>
      <c r="GJ30" s="1603"/>
      <c r="GK30" s="1538"/>
      <c r="GL30" s="1565"/>
      <c r="GM30" s="1600"/>
      <c r="GN30" s="1568"/>
      <c r="GO30" s="1568"/>
      <c r="GP30" s="1600"/>
      <c r="GQ30" s="1585"/>
      <c r="GR30" s="1567"/>
      <c r="GS30" s="1602"/>
      <c r="GT30" s="1603"/>
      <c r="GU30" s="1603"/>
      <c r="GV30" s="1603"/>
      <c r="GW30" s="1538"/>
      <c r="GX30" s="1565"/>
      <c r="GY30" s="1600"/>
      <c r="GZ30" s="1568"/>
      <c r="HA30" s="1568"/>
      <c r="HB30" s="1600"/>
      <c r="HC30" s="1585"/>
      <c r="HD30" s="1567"/>
      <c r="HE30" s="1602"/>
      <c r="HF30" s="1603"/>
      <c r="HG30" s="1603"/>
      <c r="HH30" s="1603"/>
      <c r="HI30" s="1538"/>
      <c r="HJ30" s="1565"/>
      <c r="HK30" s="1600"/>
      <c r="HL30" s="1568"/>
      <c r="HM30" s="1568"/>
      <c r="HN30" s="1600"/>
      <c r="HO30" s="1585"/>
      <c r="HP30" s="1567"/>
      <c r="HQ30" s="1602"/>
      <c r="HR30" s="1603"/>
      <c r="HS30" s="1603"/>
      <c r="HT30" s="1603"/>
      <c r="HU30" s="1538"/>
      <c r="HV30" s="1565"/>
      <c r="HW30" s="1600"/>
      <c r="HX30" s="1568"/>
      <c r="HY30" s="1568"/>
      <c r="HZ30" s="1600"/>
      <c r="IA30" s="1585"/>
      <c r="IB30" s="1567"/>
      <c r="IC30" s="1602"/>
      <c r="ID30" s="1603"/>
      <c r="IE30" s="1603"/>
      <c r="IF30" s="1603"/>
      <c r="IG30" s="1538"/>
      <c r="IH30" s="1565"/>
      <c r="II30" s="1600"/>
      <c r="IJ30" s="1568"/>
      <c r="IK30" s="1568"/>
      <c r="IL30" s="1600"/>
      <c r="IM30" s="1585"/>
      <c r="IN30" s="1567"/>
      <c r="IO30" s="1602"/>
      <c r="IP30" s="1603"/>
      <c r="IQ30" s="1603"/>
      <c r="IR30" s="1603"/>
      <c r="IS30" s="1538"/>
      <c r="IT30" s="1565"/>
      <c r="IU30" s="1600"/>
      <c r="IV30" s="1568"/>
      <c r="IW30" s="1568"/>
      <c r="IX30" s="1600"/>
      <c r="IY30" s="1585"/>
      <c r="IZ30" s="1567"/>
      <c r="JA30" s="1602"/>
      <c r="JB30" s="1603"/>
      <c r="JC30" s="1603"/>
      <c r="JD30" s="1603"/>
      <c r="JE30" s="1538"/>
      <c r="JF30" s="1565"/>
      <c r="JG30" s="1600"/>
      <c r="JH30" s="1568"/>
      <c r="JI30" s="1568"/>
      <c r="JJ30" s="1600"/>
      <c r="JK30" s="1585"/>
      <c r="JL30" s="1567"/>
      <c r="JM30" s="1602"/>
      <c r="JN30" s="1603"/>
      <c r="JO30" s="1603"/>
      <c r="JP30" s="1603"/>
      <c r="JQ30" s="1538"/>
      <c r="JR30" s="1565"/>
      <c r="JS30" s="1600"/>
      <c r="JT30" s="1568"/>
      <c r="JU30" s="1568"/>
      <c r="JV30" s="1600"/>
      <c r="JW30" s="1585"/>
      <c r="JX30" s="1567"/>
      <c r="JY30" s="1602"/>
      <c r="JZ30" s="1603"/>
      <c r="KA30" s="1603"/>
      <c r="KB30" s="1603"/>
      <c r="KC30" s="1538"/>
      <c r="KD30" s="1565"/>
      <c r="KE30" s="1600"/>
      <c r="KF30" s="1568"/>
      <c r="KG30" s="1568"/>
      <c r="KH30" s="1600"/>
      <c r="KI30" s="1585"/>
      <c r="KJ30" s="1567"/>
      <c r="KK30" s="1602"/>
      <c r="KL30" s="1603"/>
      <c r="KM30" s="1603"/>
      <c r="KN30" s="1603"/>
      <c r="KO30" s="1538"/>
      <c r="KP30" s="1565"/>
      <c r="KQ30" s="1600"/>
      <c r="KR30" s="1568"/>
      <c r="KS30" s="1568"/>
      <c r="KT30" s="1600"/>
      <c r="KU30" s="1585"/>
      <c r="KV30" s="1567"/>
      <c r="KW30" s="1602"/>
      <c r="KX30" s="1603"/>
      <c r="KY30" s="1603"/>
      <c r="KZ30" s="1603"/>
      <c r="LA30" s="1538"/>
      <c r="LB30" s="1565"/>
      <c r="LC30" s="1600"/>
      <c r="LD30" s="1568"/>
      <c r="LE30" s="1568"/>
      <c r="LF30" s="1600"/>
      <c r="LG30" s="1585"/>
      <c r="LH30" s="1567"/>
      <c r="LI30" s="1602"/>
      <c r="LJ30" s="1603"/>
      <c r="LK30" s="1603"/>
      <c r="LL30" s="1603"/>
      <c r="LM30" s="1538"/>
      <c r="LN30" s="1565"/>
      <c r="LO30" s="1600"/>
      <c r="LP30" s="1568"/>
      <c r="LQ30" s="1568"/>
      <c r="LR30" s="1600"/>
      <c r="LS30" s="1585"/>
      <c r="LT30" s="1567"/>
      <c r="LU30" s="1602"/>
      <c r="LV30" s="1603"/>
      <c r="LW30" s="1603"/>
      <c r="LX30" s="1603"/>
      <c r="LY30" s="1538"/>
      <c r="LZ30" s="1565"/>
      <c r="MA30" s="1600"/>
      <c r="MB30" s="1568"/>
      <c r="MC30" s="1568"/>
      <c r="MD30" s="1600"/>
      <c r="ME30" s="1585"/>
      <c r="MF30" s="1567"/>
      <c r="MG30" s="1602"/>
      <c r="MH30" s="1603"/>
      <c r="MI30" s="1603"/>
      <c r="MJ30" s="1603"/>
      <c r="MK30" s="1538"/>
      <c r="ML30" s="1565"/>
      <c r="MM30" s="1600"/>
      <c r="MN30" s="1568"/>
      <c r="MO30" s="1568"/>
      <c r="MP30" s="1600"/>
      <c r="MQ30" s="1585"/>
      <c r="MR30" s="1567"/>
      <c r="MS30" s="1602"/>
      <c r="MT30" s="1603"/>
      <c r="MU30" s="1603"/>
      <c r="MV30" s="1603"/>
      <c r="MW30" s="1538"/>
      <c r="MX30" s="1565"/>
      <c r="MY30" s="1600"/>
      <c r="MZ30" s="1568"/>
      <c r="NA30" s="1568"/>
      <c r="NB30" s="1600"/>
      <c r="NC30" s="1585"/>
      <c r="ND30" s="1567"/>
      <c r="NE30" s="1602"/>
      <c r="NF30" s="1603"/>
      <c r="NG30" s="1603"/>
      <c r="NH30" s="1603"/>
      <c r="NI30" s="1538"/>
      <c r="NJ30" s="1565"/>
      <c r="NK30" s="1600"/>
      <c r="NL30" s="1568"/>
      <c r="NM30" s="1568"/>
      <c r="NN30" s="1600"/>
      <c r="NO30" s="1585"/>
      <c r="NP30" s="1567"/>
      <c r="NQ30" s="1602"/>
      <c r="NR30" s="1603"/>
      <c r="NS30" s="1603"/>
      <c r="NT30" s="1603"/>
      <c r="NU30" s="1538"/>
      <c r="NV30" s="1565"/>
      <c r="NW30" s="1600"/>
      <c r="NX30" s="1568"/>
      <c r="NY30" s="1568"/>
      <c r="NZ30" s="1600"/>
      <c r="OA30" s="1585"/>
      <c r="OB30" s="1567"/>
      <c r="OC30" s="1602"/>
      <c r="OD30" s="1603"/>
      <c r="OE30" s="1603"/>
      <c r="OF30" s="1603"/>
      <c r="OG30" s="1538"/>
      <c r="OH30" s="1565"/>
      <c r="OI30" s="1600"/>
      <c r="OJ30" s="1568"/>
      <c r="OK30" s="1568"/>
      <c r="OL30" s="1600"/>
      <c r="OM30" s="1585"/>
      <c r="ON30" s="1567"/>
      <c r="OO30" s="1602"/>
      <c r="OP30" s="1603"/>
      <c r="OQ30" s="1603"/>
      <c r="OR30" s="1603"/>
      <c r="OS30" s="1538"/>
      <c r="OT30" s="1565"/>
      <c r="OU30" s="1600"/>
      <c r="OV30" s="1568"/>
      <c r="OW30" s="1568"/>
      <c r="OX30" s="1600"/>
      <c r="OY30" s="1585"/>
      <c r="OZ30" s="1567"/>
      <c r="PA30" s="1602"/>
      <c r="PB30" s="1603"/>
      <c r="PC30" s="1603"/>
      <c r="PD30" s="1603"/>
      <c r="PE30" s="1538"/>
      <c r="PF30" s="1565"/>
      <c r="PG30" s="1600"/>
      <c r="PH30" s="1568"/>
      <c r="PI30" s="1568"/>
      <c r="PJ30" s="1600"/>
      <c r="PK30" s="1585"/>
      <c r="PL30" s="1567"/>
      <c r="PM30" s="1602"/>
      <c r="PN30" s="1603"/>
      <c r="PO30" s="1603"/>
      <c r="PP30" s="1603"/>
      <c r="PQ30" s="1538"/>
      <c r="PR30" s="1565"/>
      <c r="PS30" s="1600"/>
      <c r="PT30" s="1568"/>
      <c r="PU30" s="1568"/>
      <c r="PV30" s="1600"/>
      <c r="PW30" s="1585"/>
      <c r="PX30" s="1567"/>
      <c r="PY30" s="1602"/>
      <c r="PZ30" s="1603"/>
      <c r="QA30" s="1603"/>
      <c r="QB30" s="1603"/>
      <c r="QC30" s="1538"/>
      <c r="QD30" s="1565"/>
      <c r="QE30" s="1600"/>
      <c r="QF30" s="1568"/>
      <c r="QG30" s="1568"/>
      <c r="QH30" s="1600"/>
      <c r="QI30" s="1585"/>
      <c r="QJ30" s="1567"/>
      <c r="QK30" s="1602"/>
      <c r="QL30" s="1603"/>
      <c r="QM30" s="1603"/>
      <c r="QN30" s="1603"/>
      <c r="QO30" s="1538"/>
      <c r="QP30" s="1565"/>
      <c r="QQ30" s="1600"/>
      <c r="QR30" s="1568"/>
      <c r="QS30" s="1568"/>
      <c r="QT30" s="1600"/>
      <c r="QU30" s="1585"/>
      <c r="QV30" s="1567"/>
      <c r="QW30" s="1602"/>
      <c r="QX30" s="1603"/>
      <c r="QY30" s="1603"/>
      <c r="QZ30" s="1603"/>
      <c r="RA30" s="1538"/>
      <c r="RB30" s="1565"/>
      <c r="RC30" s="1600"/>
      <c r="RD30" s="1568"/>
      <c r="RE30" s="1568"/>
      <c r="RF30" s="1600"/>
      <c r="RG30" s="1585"/>
      <c r="RH30" s="1567"/>
      <c r="RI30" s="1602"/>
      <c r="RJ30" s="1603"/>
      <c r="RK30" s="1603"/>
      <c r="RL30" s="1603"/>
      <c r="RM30" s="1538"/>
      <c r="RN30" s="1565"/>
      <c r="RO30" s="1600"/>
      <c r="RP30" s="1568"/>
      <c r="RQ30" s="1568"/>
      <c r="RR30" s="1600"/>
      <c r="RS30" s="1585"/>
      <c r="RT30" s="1567"/>
      <c r="RU30" s="1602"/>
      <c r="RV30" s="1603"/>
      <c r="RW30" s="1603"/>
      <c r="RX30" s="1603"/>
      <c r="RY30" s="1538"/>
      <c r="RZ30" s="1565"/>
      <c r="SA30" s="1600"/>
      <c r="SB30" s="1568"/>
      <c r="SC30" s="1568"/>
      <c r="SD30" s="1600"/>
      <c r="SE30" s="1585"/>
      <c r="SF30" s="1567"/>
      <c r="SG30" s="1602"/>
      <c r="SH30" s="1603"/>
      <c r="SI30" s="1603"/>
      <c r="SJ30" s="1603"/>
      <c r="SK30" s="1538"/>
      <c r="SL30" s="1565"/>
      <c r="SM30" s="1600"/>
      <c r="SN30" s="1568"/>
      <c r="SO30" s="1568"/>
      <c r="SP30" s="1600"/>
      <c r="SQ30" s="1585"/>
      <c r="SR30" s="1567"/>
      <c r="SS30" s="1602"/>
      <c r="ST30" s="1603"/>
      <c r="SU30" s="1603"/>
      <c r="SV30" s="1603"/>
      <c r="SW30" s="1538"/>
      <c r="SX30" s="1565"/>
      <c r="SY30" s="1600"/>
      <c r="SZ30" s="1568"/>
      <c r="TA30" s="1568"/>
      <c r="TB30" s="1600"/>
      <c r="TC30" s="1585"/>
      <c r="TD30" s="1567"/>
      <c r="TE30" s="1602"/>
      <c r="TF30" s="1603"/>
      <c r="TG30" s="1603"/>
      <c r="TH30" s="1603"/>
      <c r="TI30" s="1538"/>
      <c r="TJ30" s="1565"/>
      <c r="TK30" s="1600"/>
      <c r="TL30" s="1568"/>
      <c r="TM30" s="1568"/>
      <c r="TN30" s="1600"/>
      <c r="TO30" s="1585"/>
      <c r="TP30" s="1567"/>
      <c r="TQ30" s="1602"/>
      <c r="TR30" s="1603"/>
      <c r="TS30" s="1603"/>
      <c r="TT30" s="1603"/>
      <c r="TU30" s="1538"/>
      <c r="TV30" s="1565"/>
      <c r="TW30" s="1600"/>
      <c r="TX30" s="1568"/>
      <c r="TY30" s="1568"/>
      <c r="TZ30" s="1600"/>
      <c r="UA30" s="1585"/>
      <c r="UB30" s="1567"/>
      <c r="UC30" s="1602"/>
      <c r="UD30" s="1603"/>
      <c r="UE30" s="1603"/>
      <c r="UF30" s="1603"/>
      <c r="UG30" s="1538"/>
      <c r="UH30" s="1565"/>
      <c r="UI30" s="1600"/>
      <c r="UJ30" s="1568"/>
      <c r="UK30" s="1568"/>
      <c r="UL30" s="1600"/>
      <c r="UM30" s="1585"/>
      <c r="UN30" s="1567"/>
      <c r="UO30" s="1602"/>
      <c r="UP30" s="1603"/>
      <c r="UQ30" s="1603"/>
      <c r="UR30" s="1603"/>
      <c r="US30" s="1538"/>
      <c r="UT30" s="1565"/>
      <c r="UU30" s="1600"/>
      <c r="UV30" s="1568"/>
      <c r="UW30" s="1568"/>
      <c r="UX30" s="1600"/>
      <c r="UY30" s="1585"/>
      <c r="UZ30" s="1567"/>
      <c r="VA30" s="1602"/>
      <c r="VB30" s="1603"/>
      <c r="VC30" s="1603"/>
      <c r="VD30" s="1603"/>
      <c r="VE30" s="1538"/>
      <c r="VF30" s="1565"/>
      <c r="VG30" s="1600"/>
      <c r="VH30" s="1568"/>
      <c r="VI30" s="1568"/>
      <c r="VJ30" s="1600"/>
      <c r="VK30" s="1585"/>
      <c r="VL30" s="1567"/>
      <c r="VM30" s="1602"/>
      <c r="VN30" s="1603"/>
      <c r="VO30" s="1603"/>
      <c r="VP30" s="1603"/>
      <c r="VQ30" s="1538"/>
      <c r="VR30" s="1565"/>
      <c r="VS30" s="1600"/>
      <c r="VT30" s="1568"/>
      <c r="VU30" s="1568"/>
      <c r="VV30" s="1600"/>
      <c r="VW30" s="1585"/>
      <c r="VX30" s="1567"/>
      <c r="VY30" s="1602"/>
      <c r="VZ30" s="1603"/>
      <c r="WA30" s="1603"/>
      <c r="WB30" s="1603"/>
      <c r="WC30" s="1538"/>
      <c r="WD30" s="1565"/>
      <c r="WE30" s="1600"/>
      <c r="WF30" s="1568"/>
      <c r="WG30" s="1568"/>
      <c r="WH30" s="1600"/>
      <c r="WI30" s="1585"/>
      <c r="WJ30" s="1567"/>
      <c r="WK30" s="1602"/>
      <c r="WL30" s="1603"/>
      <c r="WM30" s="1603"/>
      <c r="WN30" s="1603"/>
      <c r="WO30" s="1538"/>
      <c r="WP30" s="1565"/>
      <c r="WQ30" s="1600"/>
      <c r="WR30" s="1568"/>
      <c r="WS30" s="1568"/>
      <c r="WT30" s="1600"/>
      <c r="WU30" s="1585"/>
      <c r="WV30" s="1567"/>
      <c r="WW30" s="1602"/>
      <c r="WX30" s="1603"/>
      <c r="WY30" s="1603"/>
      <c r="WZ30" s="1603"/>
      <c r="XA30" s="1538"/>
      <c r="XB30" s="1565"/>
      <c r="XC30" s="1600"/>
      <c r="XD30" s="1568"/>
      <c r="XE30" s="1568"/>
      <c r="XF30" s="1600"/>
      <c r="XG30" s="1585"/>
      <c r="XH30" s="1567"/>
      <c r="XI30" s="1602"/>
      <c r="XJ30" s="1603"/>
      <c r="XK30" s="1603"/>
      <c r="XL30" s="1603"/>
      <c r="XM30" s="1538"/>
      <c r="XN30" s="1565"/>
      <c r="XO30" s="1600"/>
      <c r="XP30" s="1568"/>
      <c r="XQ30" s="1568"/>
      <c r="XR30" s="1600"/>
      <c r="XS30" s="1585"/>
      <c r="XT30" s="1567"/>
      <c r="XU30" s="1602"/>
      <c r="XV30" s="1603"/>
      <c r="XW30" s="1603"/>
      <c r="XX30" s="1603"/>
      <c r="XY30" s="1538"/>
      <c r="XZ30" s="1565"/>
      <c r="YA30" s="1600"/>
      <c r="YB30" s="1568"/>
      <c r="YC30" s="1568"/>
      <c r="YD30" s="1600"/>
      <c r="YE30" s="1585"/>
      <c r="YF30" s="1567"/>
      <c r="YG30" s="1602"/>
      <c r="YH30" s="1603"/>
      <c r="YI30" s="1603"/>
      <c r="YJ30" s="1603"/>
      <c r="YK30" s="1538"/>
      <c r="YL30" s="1565"/>
      <c r="YM30" s="1600"/>
      <c r="YN30" s="1568"/>
      <c r="YO30" s="1568"/>
      <c r="YP30" s="1600"/>
      <c r="YQ30" s="1585"/>
      <c r="YR30" s="1567"/>
      <c r="YS30" s="1602"/>
      <c r="YT30" s="1603"/>
      <c r="YU30" s="1603"/>
      <c r="YV30" s="1603"/>
      <c r="YW30" s="1538"/>
      <c r="YX30" s="1565"/>
      <c r="YY30" s="1600"/>
      <c r="YZ30" s="1568"/>
      <c r="ZA30" s="1568"/>
      <c r="ZB30" s="1600"/>
      <c r="ZC30" s="1585"/>
      <c r="ZD30" s="1567"/>
      <c r="ZE30" s="1602"/>
      <c r="ZF30" s="1603"/>
      <c r="ZG30" s="1603"/>
      <c r="ZH30" s="1603"/>
      <c r="ZI30" s="1538"/>
      <c r="ZJ30" s="1565"/>
      <c r="ZK30" s="1600"/>
      <c r="ZL30" s="1568"/>
      <c r="ZM30" s="1568"/>
      <c r="ZN30" s="1600"/>
      <c r="ZO30" s="1585"/>
      <c r="ZP30" s="1567"/>
      <c r="ZQ30" s="1602"/>
      <c r="ZR30" s="1603"/>
      <c r="ZS30" s="1603"/>
      <c r="ZT30" s="1603"/>
      <c r="ZU30" s="1538"/>
      <c r="ZV30" s="1565"/>
      <c r="ZW30" s="1600"/>
      <c r="ZX30" s="1568"/>
      <c r="ZY30" s="1568"/>
      <c r="ZZ30" s="1600"/>
      <c r="AAA30" s="1585"/>
      <c r="AAB30" s="1567"/>
      <c r="AAC30" s="1602"/>
      <c r="AAD30" s="1603"/>
      <c r="AAE30" s="1603"/>
      <c r="AAF30" s="1603"/>
      <c r="AAG30" s="1538"/>
      <c r="AAH30" s="1565"/>
      <c r="AAI30" s="1600"/>
      <c r="AAJ30" s="1568"/>
      <c r="AAK30" s="1568"/>
      <c r="AAL30" s="1600"/>
      <c r="AAM30" s="1585"/>
      <c r="AAN30" s="1567"/>
      <c r="AAO30" s="1602"/>
      <c r="AAP30" s="1603"/>
      <c r="AAQ30" s="1603"/>
      <c r="AAR30" s="1603"/>
      <c r="AAS30" s="1538"/>
      <c r="AAT30" s="1565"/>
      <c r="AAU30" s="1600"/>
      <c r="AAV30" s="1568"/>
      <c r="AAW30" s="1568"/>
      <c r="AAX30" s="1600"/>
      <c r="AAY30" s="1585"/>
      <c r="AAZ30" s="1567"/>
      <c r="ABA30" s="1602"/>
      <c r="ABB30" s="1603"/>
      <c r="ABC30" s="1603"/>
      <c r="ABD30" s="1603"/>
      <c r="ABE30" s="1538"/>
      <c r="ABF30" s="1565"/>
      <c r="ABG30" s="1600"/>
      <c r="ABH30" s="1568"/>
      <c r="ABI30" s="1568"/>
      <c r="ABJ30" s="1600"/>
      <c r="ABK30" s="1585"/>
      <c r="ABL30" s="1567"/>
      <c r="ABM30" s="1602"/>
      <c r="ABN30" s="1603"/>
      <c r="ABO30" s="1603"/>
      <c r="ABP30" s="1603"/>
      <c r="ABQ30" s="1538"/>
      <c r="ABR30" s="1565"/>
      <c r="ABS30" s="1600"/>
      <c r="ABT30" s="1568"/>
      <c r="ABU30" s="1568"/>
      <c r="ABV30" s="1600"/>
      <c r="ABW30" s="1585"/>
      <c r="ABX30" s="1567"/>
      <c r="ABY30" s="1602"/>
      <c r="ABZ30" s="1603"/>
      <c r="ACA30" s="1603"/>
      <c r="ACB30" s="1603"/>
      <c r="ACC30" s="1538"/>
      <c r="ACD30" s="1565"/>
      <c r="ACE30" s="1600"/>
      <c r="ACF30" s="1568"/>
      <c r="ACG30" s="1568"/>
      <c r="ACH30" s="1600"/>
      <c r="ACI30" s="1585"/>
      <c r="ACJ30" s="1567"/>
      <c r="ACK30" s="1602"/>
      <c r="ACL30" s="1603"/>
      <c r="ACM30" s="1603"/>
      <c r="ACN30" s="1603"/>
      <c r="ACO30" s="1538"/>
      <c r="ACP30" s="1565"/>
      <c r="ACQ30" s="1600"/>
      <c r="ACR30" s="1568"/>
      <c r="ACS30" s="1568"/>
      <c r="ACT30" s="1600"/>
      <c r="ACU30" s="1585"/>
      <c r="ACV30" s="1567"/>
      <c r="ACW30" s="1602"/>
      <c r="ACX30" s="1603"/>
      <c r="ACY30" s="1603"/>
      <c r="ACZ30" s="1603"/>
      <c r="ADA30" s="1538"/>
      <c r="ADB30" s="1565"/>
      <c r="ADC30" s="1600"/>
      <c r="ADD30" s="1568"/>
      <c r="ADE30" s="1568"/>
      <c r="ADF30" s="1600"/>
      <c r="ADG30" s="1585"/>
      <c r="ADH30" s="1567"/>
      <c r="ADI30" s="1602"/>
      <c r="ADJ30" s="1603"/>
      <c r="ADK30" s="1603"/>
      <c r="ADL30" s="1603"/>
      <c r="ADM30" s="1538"/>
      <c r="ADN30" s="1565"/>
      <c r="ADO30" s="1600"/>
      <c r="ADP30" s="1568"/>
      <c r="ADQ30" s="1568"/>
      <c r="ADR30" s="1600"/>
      <c r="ADS30" s="1585"/>
      <c r="ADT30" s="1567"/>
      <c r="ADU30" s="1602"/>
      <c r="ADV30" s="1603"/>
      <c r="ADW30" s="1603"/>
      <c r="ADX30" s="1603"/>
      <c r="ADY30" s="1538"/>
      <c r="ADZ30" s="1565"/>
      <c r="AEA30" s="1600"/>
      <c r="AEB30" s="1568"/>
      <c r="AEC30" s="1568"/>
      <c r="AED30" s="1600"/>
      <c r="AEE30" s="1585"/>
      <c r="AEF30" s="1567"/>
      <c r="AEG30" s="1602"/>
      <c r="AEH30" s="1603"/>
      <c r="AEI30" s="1603"/>
      <c r="AEJ30" s="1603"/>
      <c r="AEK30" s="1538"/>
      <c r="AEL30" s="1565"/>
      <c r="AEM30" s="1600"/>
      <c r="AEN30" s="1568"/>
      <c r="AEO30" s="1568"/>
      <c r="AEP30" s="1600"/>
      <c r="AEQ30" s="1585"/>
      <c r="AER30" s="1567"/>
      <c r="AES30" s="1602"/>
      <c r="AET30" s="1603"/>
      <c r="AEU30" s="1603"/>
      <c r="AEV30" s="1603"/>
      <c r="AEW30" s="1538"/>
      <c r="AEX30" s="1565"/>
      <c r="AEY30" s="1600"/>
      <c r="AEZ30" s="1568"/>
      <c r="AFA30" s="1568"/>
      <c r="AFB30" s="1600"/>
      <c r="AFC30" s="1585"/>
      <c r="AFD30" s="1567"/>
      <c r="AFE30" s="1602"/>
      <c r="AFF30" s="1603"/>
      <c r="AFG30" s="1603"/>
      <c r="AFH30" s="1603"/>
      <c r="AFI30" s="1538"/>
      <c r="AFJ30" s="1565"/>
      <c r="AFK30" s="1600"/>
      <c r="AFL30" s="1568"/>
      <c r="AFM30" s="1568"/>
      <c r="AFN30" s="1600"/>
      <c r="AFO30" s="1585"/>
      <c r="AFP30" s="1567"/>
      <c r="AFQ30" s="1602"/>
      <c r="AFR30" s="1603"/>
      <c r="AFS30" s="1603"/>
      <c r="AFT30" s="1603"/>
      <c r="AFU30" s="1538"/>
      <c r="AFV30" s="1565"/>
      <c r="AFW30" s="1600"/>
      <c r="AFX30" s="1568"/>
      <c r="AFY30" s="1568"/>
      <c r="AFZ30" s="1600"/>
      <c r="AGA30" s="1585"/>
      <c r="AGB30" s="1567"/>
      <c r="AGC30" s="1602"/>
      <c r="AGD30" s="1603"/>
      <c r="AGE30" s="1603"/>
      <c r="AGF30" s="1603"/>
      <c r="AGG30" s="1538"/>
      <c r="AGH30" s="1565"/>
      <c r="AGI30" s="1600"/>
      <c r="AGJ30" s="1568"/>
      <c r="AGK30" s="1568"/>
      <c r="AGL30" s="1600"/>
      <c r="AGM30" s="1585"/>
      <c r="AGN30" s="1567"/>
      <c r="AGO30" s="1602"/>
      <c r="AGP30" s="1603"/>
      <c r="AGQ30" s="1603"/>
      <c r="AGR30" s="1603"/>
      <c r="AGS30" s="1538"/>
      <c r="AGT30" s="1565"/>
      <c r="AGU30" s="1600"/>
      <c r="AGV30" s="1568"/>
      <c r="AGW30" s="1568"/>
      <c r="AGX30" s="1600"/>
      <c r="AGY30" s="1585"/>
      <c r="AGZ30" s="1567"/>
      <c r="AHA30" s="1602"/>
      <c r="AHB30" s="1603"/>
      <c r="AHC30" s="1603"/>
      <c r="AHD30" s="1603"/>
      <c r="AHE30" s="1538"/>
      <c r="AHF30" s="1565"/>
      <c r="AHG30" s="1600"/>
      <c r="AHH30" s="1568"/>
      <c r="AHI30" s="1568"/>
      <c r="AHJ30" s="1600"/>
      <c r="AHK30" s="1585"/>
      <c r="AHL30" s="1567"/>
      <c r="AHM30" s="1602"/>
      <c r="AHN30" s="1603"/>
      <c r="AHO30" s="1603"/>
      <c r="AHP30" s="1603"/>
      <c r="AHQ30" s="1538"/>
      <c r="AHR30" s="1565"/>
      <c r="AHS30" s="1600"/>
      <c r="AHT30" s="1568"/>
      <c r="AHU30" s="1568"/>
      <c r="AHV30" s="1600"/>
      <c r="AHW30" s="1585"/>
      <c r="AHX30" s="1567"/>
      <c r="AHY30" s="1602"/>
      <c r="AHZ30" s="1603"/>
      <c r="AIA30" s="1603"/>
      <c r="AIB30" s="1603"/>
      <c r="AIC30" s="1538"/>
      <c r="AID30" s="1565"/>
      <c r="AIE30" s="1600"/>
      <c r="AIF30" s="1568"/>
      <c r="AIG30" s="1568"/>
      <c r="AIH30" s="1600"/>
      <c r="AII30" s="1585"/>
      <c r="AIJ30" s="1567"/>
      <c r="AIK30" s="1602"/>
      <c r="AIL30" s="1603"/>
      <c r="AIM30" s="1603"/>
      <c r="AIN30" s="1603"/>
      <c r="AIO30" s="1538"/>
      <c r="AIP30" s="1565"/>
      <c r="AIQ30" s="1600"/>
      <c r="AIR30" s="1568"/>
      <c r="AIS30" s="1568"/>
      <c r="AIT30" s="1600"/>
      <c r="AIU30" s="1585"/>
      <c r="AIV30" s="1567"/>
      <c r="AIW30" s="1602"/>
      <c r="AIX30" s="1603"/>
      <c r="AIY30" s="1603"/>
      <c r="AIZ30" s="1603"/>
      <c r="AJA30" s="1538"/>
      <c r="AJB30" s="1565"/>
      <c r="AJC30" s="1600"/>
      <c r="AJD30" s="1568"/>
      <c r="AJE30" s="1568"/>
      <c r="AJF30" s="1600"/>
      <c r="AJG30" s="1585"/>
      <c r="AJH30" s="1567"/>
      <c r="AJI30" s="1602"/>
      <c r="AJJ30" s="1603"/>
      <c r="AJK30" s="1603"/>
      <c r="AJL30" s="1603"/>
      <c r="AJM30" s="1538"/>
      <c r="AJN30" s="1565"/>
      <c r="AJO30" s="1600"/>
      <c r="AJP30" s="1568"/>
      <c r="AJQ30" s="1568"/>
      <c r="AJR30" s="1600"/>
      <c r="AJS30" s="1585"/>
      <c r="AJT30" s="1567"/>
      <c r="AJU30" s="1602"/>
      <c r="AJV30" s="1603"/>
      <c r="AJW30" s="1603"/>
      <c r="AJX30" s="1603"/>
      <c r="AJY30" s="1538"/>
      <c r="AJZ30" s="1565"/>
      <c r="AKA30" s="1600"/>
      <c r="AKB30" s="1568"/>
      <c r="AKC30" s="1568"/>
      <c r="AKD30" s="1600"/>
      <c r="AKE30" s="1585"/>
      <c r="AKF30" s="1567"/>
      <c r="AKG30" s="1602"/>
      <c r="AKH30" s="1603"/>
      <c r="AKI30" s="1603"/>
      <c r="AKJ30" s="1603"/>
      <c r="AKK30" s="1538"/>
      <c r="AKL30" s="1565"/>
      <c r="AKM30" s="1600"/>
      <c r="AKN30" s="1568"/>
      <c r="AKO30" s="1568"/>
      <c r="AKP30" s="1600"/>
      <c r="AKQ30" s="1585"/>
      <c r="AKR30" s="1567"/>
      <c r="AKS30" s="1602"/>
      <c r="AKT30" s="1603"/>
      <c r="AKU30" s="1603"/>
      <c r="AKV30" s="1603"/>
      <c r="AKW30" s="1538"/>
      <c r="AKX30" s="1565"/>
      <c r="AKY30" s="1600"/>
      <c r="AKZ30" s="1568"/>
      <c r="ALA30" s="1568"/>
      <c r="ALB30" s="1600"/>
      <c r="ALC30" s="1585"/>
      <c r="ALD30" s="1567"/>
      <c r="ALE30" s="1602"/>
      <c r="ALF30" s="1603"/>
      <c r="ALG30" s="1603"/>
      <c r="ALH30" s="1603"/>
      <c r="ALI30" s="1538"/>
      <c r="ALJ30" s="1565"/>
      <c r="ALK30" s="1600"/>
      <c r="ALL30" s="1568"/>
      <c r="ALM30" s="1568"/>
      <c r="ALN30" s="1600"/>
      <c r="ALO30" s="1585"/>
      <c r="ALP30" s="1567"/>
      <c r="ALQ30" s="1602"/>
      <c r="ALR30" s="1603"/>
      <c r="ALS30" s="1603"/>
      <c r="ALT30" s="1603"/>
      <c r="ALU30" s="1538"/>
      <c r="ALV30" s="1565"/>
      <c r="ALW30" s="1600"/>
      <c r="ALX30" s="1568"/>
      <c r="ALY30" s="1568"/>
      <c r="ALZ30" s="1600"/>
      <c r="AMA30" s="1585"/>
      <c r="AMB30" s="1567"/>
      <c r="AMC30" s="1602"/>
      <c r="AMD30" s="1603"/>
      <c r="AME30" s="1603"/>
      <c r="AMF30" s="1603"/>
      <c r="AMG30" s="1538"/>
      <c r="AMH30" s="1565"/>
      <c r="AMI30" s="1600"/>
      <c r="AMJ30" s="1568"/>
    </row>
    <row r="31" spans="1:1024" ht="16.899999999999999" customHeight="1">
      <c r="A31" s="1500"/>
      <c r="B31" s="1547"/>
      <c r="C31" s="1548"/>
      <c r="D31" s="1549"/>
      <c r="E31" s="1549" t="s">
        <v>5628</v>
      </c>
      <c r="F31" s="1548"/>
      <c r="G31" s="1550"/>
      <c r="H31" s="1567"/>
      <c r="I31" s="1551"/>
      <c r="J31" s="1552"/>
      <c r="K31" s="1552"/>
      <c r="L31" s="1552"/>
      <c r="M31" s="1538"/>
      <c r="N31" s="1565"/>
      <c r="O31" s="1600"/>
      <c r="P31" s="1568"/>
      <c r="Q31" s="1568"/>
      <c r="R31" s="1600"/>
      <c r="S31" s="1585"/>
      <c r="T31" s="1567"/>
      <c r="U31" s="1602"/>
      <c r="V31" s="1603"/>
      <c r="W31" s="1603"/>
      <c r="X31" s="1603"/>
      <c r="Z31" s="1565"/>
      <c r="AA31" s="1600"/>
      <c r="AB31" s="1568"/>
      <c r="AC31" s="1568"/>
      <c r="AD31" s="1600"/>
      <c r="AE31" s="1585"/>
      <c r="AF31" s="1567"/>
      <c r="AG31" s="1602"/>
      <c r="AH31" s="1603"/>
      <c r="AI31" s="1603"/>
      <c r="AJ31" s="1603"/>
      <c r="AL31" s="1565"/>
      <c r="AM31" s="1600"/>
      <c r="AN31" s="1568"/>
      <c r="AO31" s="1568"/>
      <c r="AP31" s="1600"/>
      <c r="AQ31" s="1585"/>
      <c r="AR31" s="1567"/>
      <c r="AS31" s="1602"/>
      <c r="AT31" s="1603"/>
      <c r="AU31" s="1603"/>
      <c r="AV31" s="1603"/>
      <c r="AX31" s="1565"/>
      <c r="AY31" s="1600"/>
      <c r="AZ31" s="1568"/>
      <c r="BA31" s="1568"/>
      <c r="BB31" s="1600"/>
      <c r="BC31" s="1585"/>
      <c r="BD31" s="1567"/>
      <c r="BE31" s="1602"/>
      <c r="BF31" s="1603"/>
      <c r="BG31" s="1603"/>
      <c r="BH31" s="1603"/>
      <c r="BJ31" s="1565"/>
      <c r="BK31" s="1600"/>
      <c r="BL31" s="1568"/>
      <c r="BM31" s="1568"/>
      <c r="BN31" s="1600"/>
      <c r="BO31" s="1585"/>
      <c r="BP31" s="1567"/>
      <c r="BQ31" s="1602"/>
      <c r="BR31" s="1603"/>
      <c r="BS31" s="1603"/>
      <c r="BT31" s="1603"/>
      <c r="BU31" s="1538"/>
      <c r="BV31" s="1565"/>
      <c r="BW31" s="1600"/>
      <c r="BX31" s="1568"/>
      <c r="BY31" s="1568"/>
      <c r="BZ31" s="1600"/>
      <c r="CA31" s="1585"/>
      <c r="CB31" s="1567"/>
      <c r="CC31" s="1602"/>
      <c r="CD31" s="1603"/>
      <c r="CE31" s="1603"/>
      <c r="CF31" s="1603"/>
      <c r="CG31" s="1538"/>
      <c r="CH31" s="1565"/>
      <c r="CI31" s="1600"/>
      <c r="CJ31" s="1568"/>
      <c r="CK31" s="1568"/>
      <c r="CL31" s="1600"/>
      <c r="CM31" s="1585"/>
      <c r="CN31" s="1567"/>
      <c r="CO31" s="1602"/>
      <c r="CP31" s="1603"/>
      <c r="CQ31" s="1603"/>
      <c r="CR31" s="1603"/>
      <c r="CS31" s="1538"/>
      <c r="CT31" s="1565"/>
      <c r="CU31" s="1600"/>
      <c r="CV31" s="1568"/>
      <c r="CW31" s="1568"/>
      <c r="CX31" s="1600"/>
      <c r="CY31" s="1585"/>
      <c r="CZ31" s="1567"/>
      <c r="DA31" s="1602"/>
      <c r="DB31" s="1603"/>
      <c r="DC31" s="1603"/>
      <c r="DD31" s="1603"/>
      <c r="DE31" s="1538"/>
      <c r="DF31" s="1565"/>
      <c r="DG31" s="1600"/>
      <c r="DH31" s="1568"/>
      <c r="DI31" s="1568"/>
      <c r="DJ31" s="1600"/>
      <c r="DK31" s="1585"/>
      <c r="DL31" s="1567"/>
      <c r="DM31" s="1602"/>
      <c r="DN31" s="1603"/>
      <c r="DO31" s="1603"/>
      <c r="DP31" s="1603"/>
      <c r="DQ31" s="1538"/>
      <c r="DR31" s="1565"/>
      <c r="DS31" s="1600"/>
      <c r="DT31" s="1568"/>
      <c r="DU31" s="1568"/>
      <c r="DV31" s="1600"/>
      <c r="DW31" s="1585"/>
      <c r="DX31" s="1567"/>
      <c r="DY31" s="1602"/>
      <c r="DZ31" s="1603"/>
      <c r="EA31" s="1603"/>
      <c r="EB31" s="1603"/>
      <c r="EC31" s="1538"/>
      <c r="ED31" s="1565"/>
      <c r="EE31" s="1600"/>
      <c r="EF31" s="1568"/>
      <c r="EG31" s="1568"/>
      <c r="EH31" s="1600"/>
      <c r="EI31" s="1585"/>
      <c r="EJ31" s="1567"/>
      <c r="EK31" s="1602"/>
      <c r="EL31" s="1603"/>
      <c r="EM31" s="1603"/>
      <c r="EN31" s="1603"/>
      <c r="EO31" s="1538"/>
      <c r="EP31" s="1565"/>
      <c r="EQ31" s="1600"/>
      <c r="ER31" s="1568"/>
      <c r="ES31" s="1568"/>
      <c r="ET31" s="1600"/>
      <c r="EU31" s="1585"/>
      <c r="EV31" s="1567"/>
      <c r="EW31" s="1602"/>
      <c r="EX31" s="1603"/>
      <c r="EY31" s="1603"/>
      <c r="EZ31" s="1603"/>
      <c r="FA31" s="1538"/>
      <c r="FB31" s="1565"/>
      <c r="FC31" s="1600"/>
      <c r="FD31" s="1568"/>
      <c r="FE31" s="1568"/>
      <c r="FF31" s="1600"/>
      <c r="FG31" s="1585"/>
      <c r="FH31" s="1567"/>
      <c r="FI31" s="1602"/>
      <c r="FJ31" s="1603"/>
      <c r="FK31" s="1603"/>
      <c r="FL31" s="1603"/>
      <c r="FM31" s="1538"/>
      <c r="FN31" s="1565"/>
      <c r="FO31" s="1600"/>
      <c r="FP31" s="1568"/>
      <c r="FQ31" s="1568"/>
      <c r="FR31" s="1600"/>
      <c r="FS31" s="1585"/>
      <c r="FT31" s="1567"/>
      <c r="FU31" s="1602"/>
      <c r="FV31" s="1603"/>
      <c r="FW31" s="1603"/>
      <c r="FX31" s="1603"/>
      <c r="FY31" s="1538"/>
      <c r="FZ31" s="1565"/>
      <c r="GA31" s="1600"/>
      <c r="GB31" s="1568"/>
      <c r="GC31" s="1568"/>
      <c r="GD31" s="1600"/>
      <c r="GE31" s="1585"/>
      <c r="GF31" s="1567"/>
      <c r="GG31" s="1602"/>
      <c r="GH31" s="1603"/>
      <c r="GI31" s="1603"/>
      <c r="GJ31" s="1603"/>
      <c r="GK31" s="1538"/>
      <c r="GL31" s="1565"/>
      <c r="GM31" s="1600"/>
      <c r="GN31" s="1568"/>
      <c r="GO31" s="1568"/>
      <c r="GP31" s="1600"/>
      <c r="GQ31" s="1585"/>
      <c r="GR31" s="1567"/>
      <c r="GS31" s="1602"/>
      <c r="GT31" s="1603"/>
      <c r="GU31" s="1603"/>
      <c r="GV31" s="1603"/>
      <c r="GW31" s="1538"/>
      <c r="GX31" s="1565"/>
      <c r="GY31" s="1600"/>
      <c r="GZ31" s="1568"/>
      <c r="HA31" s="1568"/>
      <c r="HB31" s="1600"/>
      <c r="HC31" s="1585"/>
      <c r="HD31" s="1567"/>
      <c r="HE31" s="1602"/>
      <c r="HF31" s="1603"/>
      <c r="HG31" s="1603"/>
      <c r="HH31" s="1603"/>
      <c r="HI31" s="1538"/>
      <c r="HJ31" s="1565"/>
      <c r="HK31" s="1600"/>
      <c r="HL31" s="1568"/>
      <c r="HM31" s="1568"/>
      <c r="HN31" s="1600"/>
      <c r="HO31" s="1585"/>
      <c r="HP31" s="1567"/>
      <c r="HQ31" s="1602"/>
      <c r="HR31" s="1603"/>
      <c r="HS31" s="1603"/>
      <c r="HT31" s="1603"/>
      <c r="HU31" s="1538"/>
      <c r="HV31" s="1565"/>
      <c r="HW31" s="1600"/>
      <c r="HX31" s="1568"/>
      <c r="HY31" s="1568"/>
      <c r="HZ31" s="1600"/>
      <c r="IA31" s="1585"/>
      <c r="IB31" s="1567"/>
      <c r="IC31" s="1602"/>
      <c r="ID31" s="1603"/>
      <c r="IE31" s="1603"/>
      <c r="IF31" s="1603"/>
      <c r="IG31" s="1538"/>
      <c r="IH31" s="1565"/>
      <c r="II31" s="1600"/>
      <c r="IJ31" s="1568"/>
      <c r="IK31" s="1568"/>
      <c r="IL31" s="1600"/>
      <c r="IM31" s="1585"/>
      <c r="IN31" s="1567"/>
      <c r="IO31" s="1602"/>
      <c r="IP31" s="1603"/>
      <c r="IQ31" s="1603"/>
      <c r="IR31" s="1603"/>
      <c r="IS31" s="1538"/>
      <c r="IT31" s="1565"/>
      <c r="IU31" s="1600"/>
      <c r="IV31" s="1568"/>
      <c r="IW31" s="1568"/>
      <c r="IX31" s="1600"/>
      <c r="IY31" s="1585"/>
      <c r="IZ31" s="1567"/>
      <c r="JA31" s="1602"/>
      <c r="JB31" s="1603"/>
      <c r="JC31" s="1603"/>
      <c r="JD31" s="1603"/>
      <c r="JE31" s="1538"/>
      <c r="JF31" s="1565"/>
      <c r="JG31" s="1600"/>
      <c r="JH31" s="1568"/>
      <c r="JI31" s="1568"/>
      <c r="JJ31" s="1600"/>
      <c r="JK31" s="1585"/>
      <c r="JL31" s="1567"/>
      <c r="JM31" s="1602"/>
      <c r="JN31" s="1603"/>
      <c r="JO31" s="1603"/>
      <c r="JP31" s="1603"/>
      <c r="JQ31" s="1538"/>
      <c r="JR31" s="1565"/>
      <c r="JS31" s="1600"/>
      <c r="JT31" s="1568"/>
      <c r="JU31" s="1568"/>
      <c r="JV31" s="1600"/>
      <c r="JW31" s="1585"/>
      <c r="JX31" s="1567"/>
      <c r="JY31" s="1602"/>
      <c r="JZ31" s="1603"/>
      <c r="KA31" s="1603"/>
      <c r="KB31" s="1603"/>
      <c r="KC31" s="1538"/>
      <c r="KD31" s="1565"/>
      <c r="KE31" s="1600"/>
      <c r="KF31" s="1568"/>
      <c r="KG31" s="1568"/>
      <c r="KH31" s="1600"/>
      <c r="KI31" s="1585"/>
      <c r="KJ31" s="1567"/>
      <c r="KK31" s="1602"/>
      <c r="KL31" s="1603"/>
      <c r="KM31" s="1603"/>
      <c r="KN31" s="1603"/>
      <c r="KO31" s="1538"/>
      <c r="KP31" s="1565"/>
      <c r="KQ31" s="1600"/>
      <c r="KR31" s="1568"/>
      <c r="KS31" s="1568"/>
      <c r="KT31" s="1600"/>
      <c r="KU31" s="1585"/>
      <c r="KV31" s="1567"/>
      <c r="KW31" s="1602"/>
      <c r="KX31" s="1603"/>
      <c r="KY31" s="1603"/>
      <c r="KZ31" s="1603"/>
      <c r="LA31" s="1538"/>
      <c r="LB31" s="1565"/>
      <c r="LC31" s="1600"/>
      <c r="LD31" s="1568"/>
      <c r="LE31" s="1568"/>
      <c r="LF31" s="1600"/>
      <c r="LG31" s="1585"/>
      <c r="LH31" s="1567"/>
      <c r="LI31" s="1602"/>
      <c r="LJ31" s="1603"/>
      <c r="LK31" s="1603"/>
      <c r="LL31" s="1603"/>
      <c r="LM31" s="1538"/>
      <c r="LN31" s="1565"/>
      <c r="LO31" s="1600"/>
      <c r="LP31" s="1568"/>
      <c r="LQ31" s="1568"/>
      <c r="LR31" s="1600"/>
      <c r="LS31" s="1585"/>
      <c r="LT31" s="1567"/>
      <c r="LU31" s="1602"/>
      <c r="LV31" s="1603"/>
      <c r="LW31" s="1603"/>
      <c r="LX31" s="1603"/>
      <c r="LY31" s="1538"/>
      <c r="LZ31" s="1565"/>
      <c r="MA31" s="1600"/>
      <c r="MB31" s="1568"/>
      <c r="MC31" s="1568"/>
      <c r="MD31" s="1600"/>
      <c r="ME31" s="1585"/>
      <c r="MF31" s="1567"/>
      <c r="MG31" s="1602"/>
      <c r="MH31" s="1603"/>
      <c r="MI31" s="1603"/>
      <c r="MJ31" s="1603"/>
      <c r="MK31" s="1538"/>
      <c r="ML31" s="1565"/>
      <c r="MM31" s="1600"/>
      <c r="MN31" s="1568"/>
      <c r="MO31" s="1568"/>
      <c r="MP31" s="1600"/>
      <c r="MQ31" s="1585"/>
      <c r="MR31" s="1567"/>
      <c r="MS31" s="1602"/>
      <c r="MT31" s="1603"/>
      <c r="MU31" s="1603"/>
      <c r="MV31" s="1603"/>
      <c r="MW31" s="1538"/>
      <c r="MX31" s="1565"/>
      <c r="MY31" s="1600"/>
      <c r="MZ31" s="1568"/>
      <c r="NA31" s="1568"/>
      <c r="NB31" s="1600"/>
      <c r="NC31" s="1585"/>
      <c r="ND31" s="1567"/>
      <c r="NE31" s="1602"/>
      <c r="NF31" s="1603"/>
      <c r="NG31" s="1603"/>
      <c r="NH31" s="1603"/>
      <c r="NI31" s="1538"/>
      <c r="NJ31" s="1565"/>
      <c r="NK31" s="1600"/>
      <c r="NL31" s="1568"/>
      <c r="NM31" s="1568"/>
      <c r="NN31" s="1600"/>
      <c r="NO31" s="1585"/>
      <c r="NP31" s="1567"/>
      <c r="NQ31" s="1602"/>
      <c r="NR31" s="1603"/>
      <c r="NS31" s="1603"/>
      <c r="NT31" s="1603"/>
      <c r="NU31" s="1538"/>
      <c r="NV31" s="1565"/>
      <c r="NW31" s="1600"/>
      <c r="NX31" s="1568"/>
      <c r="NY31" s="1568"/>
      <c r="NZ31" s="1600"/>
      <c r="OA31" s="1585"/>
      <c r="OB31" s="1567"/>
      <c r="OC31" s="1602"/>
      <c r="OD31" s="1603"/>
      <c r="OE31" s="1603"/>
      <c r="OF31" s="1603"/>
      <c r="OG31" s="1538"/>
      <c r="OH31" s="1565"/>
      <c r="OI31" s="1600"/>
      <c r="OJ31" s="1568"/>
      <c r="OK31" s="1568"/>
      <c r="OL31" s="1600"/>
      <c r="OM31" s="1585"/>
      <c r="ON31" s="1567"/>
      <c r="OO31" s="1602"/>
      <c r="OP31" s="1603"/>
      <c r="OQ31" s="1603"/>
      <c r="OR31" s="1603"/>
      <c r="OS31" s="1538"/>
      <c r="OT31" s="1565"/>
      <c r="OU31" s="1600"/>
      <c r="OV31" s="1568"/>
      <c r="OW31" s="1568"/>
      <c r="OX31" s="1600"/>
      <c r="OY31" s="1585"/>
      <c r="OZ31" s="1567"/>
      <c r="PA31" s="1602"/>
      <c r="PB31" s="1603"/>
      <c r="PC31" s="1603"/>
      <c r="PD31" s="1603"/>
      <c r="PE31" s="1538"/>
      <c r="PF31" s="1565"/>
      <c r="PG31" s="1600"/>
      <c r="PH31" s="1568"/>
      <c r="PI31" s="1568"/>
      <c r="PJ31" s="1600"/>
      <c r="PK31" s="1585"/>
      <c r="PL31" s="1567"/>
      <c r="PM31" s="1602"/>
      <c r="PN31" s="1603"/>
      <c r="PO31" s="1603"/>
      <c r="PP31" s="1603"/>
      <c r="PQ31" s="1538"/>
      <c r="PR31" s="1565"/>
      <c r="PS31" s="1600"/>
      <c r="PT31" s="1568"/>
      <c r="PU31" s="1568"/>
      <c r="PV31" s="1600"/>
      <c r="PW31" s="1585"/>
      <c r="PX31" s="1567"/>
      <c r="PY31" s="1602"/>
      <c r="PZ31" s="1603"/>
      <c r="QA31" s="1603"/>
      <c r="QB31" s="1603"/>
      <c r="QC31" s="1538"/>
      <c r="QD31" s="1565"/>
      <c r="QE31" s="1600"/>
      <c r="QF31" s="1568"/>
      <c r="QG31" s="1568"/>
      <c r="QH31" s="1600"/>
      <c r="QI31" s="1585"/>
      <c r="QJ31" s="1567"/>
      <c r="QK31" s="1602"/>
      <c r="QL31" s="1603"/>
      <c r="QM31" s="1603"/>
      <c r="QN31" s="1603"/>
      <c r="QO31" s="1538"/>
      <c r="QP31" s="1565"/>
      <c r="QQ31" s="1600"/>
      <c r="QR31" s="1568"/>
      <c r="QS31" s="1568"/>
      <c r="QT31" s="1600"/>
      <c r="QU31" s="1585"/>
      <c r="QV31" s="1567"/>
      <c r="QW31" s="1602"/>
      <c r="QX31" s="1603"/>
      <c r="QY31" s="1603"/>
      <c r="QZ31" s="1603"/>
      <c r="RA31" s="1538"/>
      <c r="RB31" s="1565"/>
      <c r="RC31" s="1600"/>
      <c r="RD31" s="1568"/>
      <c r="RE31" s="1568"/>
      <c r="RF31" s="1600"/>
      <c r="RG31" s="1585"/>
      <c r="RH31" s="1567"/>
      <c r="RI31" s="1602"/>
      <c r="RJ31" s="1603"/>
      <c r="RK31" s="1603"/>
      <c r="RL31" s="1603"/>
      <c r="RM31" s="1538"/>
      <c r="RN31" s="1565"/>
      <c r="RO31" s="1600"/>
      <c r="RP31" s="1568"/>
      <c r="RQ31" s="1568"/>
      <c r="RR31" s="1600"/>
      <c r="RS31" s="1585"/>
      <c r="RT31" s="1567"/>
      <c r="RU31" s="1602"/>
      <c r="RV31" s="1603"/>
      <c r="RW31" s="1603"/>
      <c r="RX31" s="1603"/>
      <c r="RY31" s="1538"/>
      <c r="RZ31" s="1565"/>
      <c r="SA31" s="1600"/>
      <c r="SB31" s="1568"/>
      <c r="SC31" s="1568"/>
      <c r="SD31" s="1600"/>
      <c r="SE31" s="1585"/>
      <c r="SF31" s="1567"/>
      <c r="SG31" s="1602"/>
      <c r="SH31" s="1603"/>
      <c r="SI31" s="1603"/>
      <c r="SJ31" s="1603"/>
      <c r="SK31" s="1538"/>
      <c r="SL31" s="1565"/>
      <c r="SM31" s="1600"/>
      <c r="SN31" s="1568"/>
      <c r="SO31" s="1568"/>
      <c r="SP31" s="1600"/>
      <c r="SQ31" s="1585"/>
      <c r="SR31" s="1567"/>
      <c r="SS31" s="1602"/>
      <c r="ST31" s="1603"/>
      <c r="SU31" s="1603"/>
      <c r="SV31" s="1603"/>
      <c r="SW31" s="1538"/>
      <c r="SX31" s="1565"/>
      <c r="SY31" s="1600"/>
      <c r="SZ31" s="1568"/>
      <c r="TA31" s="1568"/>
      <c r="TB31" s="1600"/>
      <c r="TC31" s="1585"/>
      <c r="TD31" s="1567"/>
      <c r="TE31" s="1602"/>
      <c r="TF31" s="1603"/>
      <c r="TG31" s="1603"/>
      <c r="TH31" s="1603"/>
      <c r="TI31" s="1538"/>
      <c r="TJ31" s="1565"/>
      <c r="TK31" s="1600"/>
      <c r="TL31" s="1568"/>
      <c r="TM31" s="1568"/>
      <c r="TN31" s="1600"/>
      <c r="TO31" s="1585"/>
      <c r="TP31" s="1567"/>
      <c r="TQ31" s="1602"/>
      <c r="TR31" s="1603"/>
      <c r="TS31" s="1603"/>
      <c r="TT31" s="1603"/>
      <c r="TU31" s="1538"/>
      <c r="TV31" s="1565"/>
      <c r="TW31" s="1600"/>
      <c r="TX31" s="1568"/>
      <c r="TY31" s="1568"/>
      <c r="TZ31" s="1600"/>
      <c r="UA31" s="1585"/>
      <c r="UB31" s="1567"/>
      <c r="UC31" s="1602"/>
      <c r="UD31" s="1603"/>
      <c r="UE31" s="1603"/>
      <c r="UF31" s="1603"/>
      <c r="UG31" s="1538"/>
      <c r="UH31" s="1565"/>
      <c r="UI31" s="1600"/>
      <c r="UJ31" s="1568"/>
      <c r="UK31" s="1568"/>
      <c r="UL31" s="1600"/>
      <c r="UM31" s="1585"/>
      <c r="UN31" s="1567"/>
      <c r="UO31" s="1602"/>
      <c r="UP31" s="1603"/>
      <c r="UQ31" s="1603"/>
      <c r="UR31" s="1603"/>
      <c r="US31" s="1538"/>
      <c r="UT31" s="1565"/>
      <c r="UU31" s="1600"/>
      <c r="UV31" s="1568"/>
      <c r="UW31" s="1568"/>
      <c r="UX31" s="1600"/>
      <c r="UY31" s="1585"/>
      <c r="UZ31" s="1567"/>
      <c r="VA31" s="1602"/>
      <c r="VB31" s="1603"/>
      <c r="VC31" s="1603"/>
      <c r="VD31" s="1603"/>
      <c r="VE31" s="1538"/>
      <c r="VF31" s="1565"/>
      <c r="VG31" s="1600"/>
      <c r="VH31" s="1568"/>
      <c r="VI31" s="1568"/>
      <c r="VJ31" s="1600"/>
      <c r="VK31" s="1585"/>
      <c r="VL31" s="1567"/>
      <c r="VM31" s="1602"/>
      <c r="VN31" s="1603"/>
      <c r="VO31" s="1603"/>
      <c r="VP31" s="1603"/>
      <c r="VQ31" s="1538"/>
      <c r="VR31" s="1565"/>
      <c r="VS31" s="1600"/>
      <c r="VT31" s="1568"/>
      <c r="VU31" s="1568"/>
      <c r="VV31" s="1600"/>
      <c r="VW31" s="1585"/>
      <c r="VX31" s="1567"/>
      <c r="VY31" s="1602"/>
      <c r="VZ31" s="1603"/>
      <c r="WA31" s="1603"/>
      <c r="WB31" s="1603"/>
      <c r="WC31" s="1538"/>
      <c r="WD31" s="1565"/>
      <c r="WE31" s="1600"/>
      <c r="WF31" s="1568"/>
      <c r="WG31" s="1568"/>
      <c r="WH31" s="1600"/>
      <c r="WI31" s="1585"/>
      <c r="WJ31" s="1567"/>
      <c r="WK31" s="1602"/>
      <c r="WL31" s="1603"/>
      <c r="WM31" s="1603"/>
      <c r="WN31" s="1603"/>
      <c r="WO31" s="1538"/>
      <c r="WP31" s="1565"/>
      <c r="WQ31" s="1600"/>
      <c r="WR31" s="1568"/>
      <c r="WS31" s="1568"/>
      <c r="WT31" s="1600"/>
      <c r="WU31" s="1585"/>
      <c r="WV31" s="1567"/>
      <c r="WW31" s="1602"/>
      <c r="WX31" s="1603"/>
      <c r="WY31" s="1603"/>
      <c r="WZ31" s="1603"/>
      <c r="XA31" s="1538"/>
      <c r="XB31" s="1565"/>
      <c r="XC31" s="1600"/>
      <c r="XD31" s="1568"/>
      <c r="XE31" s="1568"/>
      <c r="XF31" s="1600"/>
      <c r="XG31" s="1585"/>
      <c r="XH31" s="1567"/>
      <c r="XI31" s="1602"/>
      <c r="XJ31" s="1603"/>
      <c r="XK31" s="1603"/>
      <c r="XL31" s="1603"/>
      <c r="XM31" s="1538"/>
      <c r="XN31" s="1565"/>
      <c r="XO31" s="1600"/>
      <c r="XP31" s="1568"/>
      <c r="XQ31" s="1568"/>
      <c r="XR31" s="1600"/>
      <c r="XS31" s="1585"/>
      <c r="XT31" s="1567"/>
      <c r="XU31" s="1602"/>
      <c r="XV31" s="1603"/>
      <c r="XW31" s="1603"/>
      <c r="XX31" s="1603"/>
      <c r="XY31" s="1538"/>
      <c r="XZ31" s="1565"/>
      <c r="YA31" s="1600"/>
      <c r="YB31" s="1568"/>
      <c r="YC31" s="1568"/>
      <c r="YD31" s="1600"/>
      <c r="YE31" s="1585"/>
      <c r="YF31" s="1567"/>
      <c r="YG31" s="1602"/>
      <c r="YH31" s="1603"/>
      <c r="YI31" s="1603"/>
      <c r="YJ31" s="1603"/>
      <c r="YK31" s="1538"/>
      <c r="YL31" s="1565"/>
      <c r="YM31" s="1600"/>
      <c r="YN31" s="1568"/>
      <c r="YO31" s="1568"/>
      <c r="YP31" s="1600"/>
      <c r="YQ31" s="1585"/>
      <c r="YR31" s="1567"/>
      <c r="YS31" s="1602"/>
      <c r="YT31" s="1603"/>
      <c r="YU31" s="1603"/>
      <c r="YV31" s="1603"/>
      <c r="YW31" s="1538"/>
      <c r="YX31" s="1565"/>
      <c r="YY31" s="1600"/>
      <c r="YZ31" s="1568"/>
      <c r="ZA31" s="1568"/>
      <c r="ZB31" s="1600"/>
      <c r="ZC31" s="1585"/>
      <c r="ZD31" s="1567"/>
      <c r="ZE31" s="1602"/>
      <c r="ZF31" s="1603"/>
      <c r="ZG31" s="1603"/>
      <c r="ZH31" s="1603"/>
      <c r="ZI31" s="1538"/>
      <c r="ZJ31" s="1565"/>
      <c r="ZK31" s="1600"/>
      <c r="ZL31" s="1568"/>
      <c r="ZM31" s="1568"/>
      <c r="ZN31" s="1600"/>
      <c r="ZO31" s="1585"/>
      <c r="ZP31" s="1567"/>
      <c r="ZQ31" s="1602"/>
      <c r="ZR31" s="1603"/>
      <c r="ZS31" s="1603"/>
      <c r="ZT31" s="1603"/>
      <c r="ZU31" s="1538"/>
      <c r="ZV31" s="1565"/>
      <c r="ZW31" s="1600"/>
      <c r="ZX31" s="1568"/>
      <c r="ZY31" s="1568"/>
      <c r="ZZ31" s="1600"/>
      <c r="AAA31" s="1585"/>
      <c r="AAB31" s="1567"/>
      <c r="AAC31" s="1602"/>
      <c r="AAD31" s="1603"/>
      <c r="AAE31" s="1603"/>
      <c r="AAF31" s="1603"/>
      <c r="AAG31" s="1538"/>
      <c r="AAH31" s="1565"/>
      <c r="AAI31" s="1600"/>
      <c r="AAJ31" s="1568"/>
      <c r="AAK31" s="1568"/>
      <c r="AAL31" s="1600"/>
      <c r="AAM31" s="1585"/>
      <c r="AAN31" s="1567"/>
      <c r="AAO31" s="1602"/>
      <c r="AAP31" s="1603"/>
      <c r="AAQ31" s="1603"/>
      <c r="AAR31" s="1603"/>
      <c r="AAS31" s="1538"/>
      <c r="AAT31" s="1565"/>
      <c r="AAU31" s="1600"/>
      <c r="AAV31" s="1568"/>
      <c r="AAW31" s="1568"/>
      <c r="AAX31" s="1600"/>
      <c r="AAY31" s="1585"/>
      <c r="AAZ31" s="1567"/>
      <c r="ABA31" s="1602"/>
      <c r="ABB31" s="1603"/>
      <c r="ABC31" s="1603"/>
      <c r="ABD31" s="1603"/>
      <c r="ABE31" s="1538"/>
      <c r="ABF31" s="1565"/>
      <c r="ABG31" s="1600"/>
      <c r="ABH31" s="1568"/>
      <c r="ABI31" s="1568"/>
      <c r="ABJ31" s="1600"/>
      <c r="ABK31" s="1585"/>
      <c r="ABL31" s="1567"/>
      <c r="ABM31" s="1602"/>
      <c r="ABN31" s="1603"/>
      <c r="ABO31" s="1603"/>
      <c r="ABP31" s="1603"/>
      <c r="ABQ31" s="1538"/>
      <c r="ABR31" s="1565"/>
      <c r="ABS31" s="1600"/>
      <c r="ABT31" s="1568"/>
      <c r="ABU31" s="1568"/>
      <c r="ABV31" s="1600"/>
      <c r="ABW31" s="1585"/>
      <c r="ABX31" s="1567"/>
      <c r="ABY31" s="1602"/>
      <c r="ABZ31" s="1603"/>
      <c r="ACA31" s="1603"/>
      <c r="ACB31" s="1603"/>
      <c r="ACC31" s="1538"/>
      <c r="ACD31" s="1565"/>
      <c r="ACE31" s="1600"/>
      <c r="ACF31" s="1568"/>
      <c r="ACG31" s="1568"/>
      <c r="ACH31" s="1600"/>
      <c r="ACI31" s="1585"/>
      <c r="ACJ31" s="1567"/>
      <c r="ACK31" s="1602"/>
      <c r="ACL31" s="1603"/>
      <c r="ACM31" s="1603"/>
      <c r="ACN31" s="1603"/>
      <c r="ACO31" s="1538"/>
      <c r="ACP31" s="1565"/>
      <c r="ACQ31" s="1600"/>
      <c r="ACR31" s="1568"/>
      <c r="ACS31" s="1568"/>
      <c r="ACT31" s="1600"/>
      <c r="ACU31" s="1585"/>
      <c r="ACV31" s="1567"/>
      <c r="ACW31" s="1602"/>
      <c r="ACX31" s="1603"/>
      <c r="ACY31" s="1603"/>
      <c r="ACZ31" s="1603"/>
      <c r="ADA31" s="1538"/>
      <c r="ADB31" s="1565"/>
      <c r="ADC31" s="1600"/>
      <c r="ADD31" s="1568"/>
      <c r="ADE31" s="1568"/>
      <c r="ADF31" s="1600"/>
      <c r="ADG31" s="1585"/>
      <c r="ADH31" s="1567"/>
      <c r="ADI31" s="1602"/>
      <c r="ADJ31" s="1603"/>
      <c r="ADK31" s="1603"/>
      <c r="ADL31" s="1603"/>
      <c r="ADM31" s="1538"/>
      <c r="ADN31" s="1565"/>
      <c r="ADO31" s="1600"/>
      <c r="ADP31" s="1568"/>
      <c r="ADQ31" s="1568"/>
      <c r="ADR31" s="1600"/>
      <c r="ADS31" s="1585"/>
      <c r="ADT31" s="1567"/>
      <c r="ADU31" s="1602"/>
      <c r="ADV31" s="1603"/>
      <c r="ADW31" s="1603"/>
      <c r="ADX31" s="1603"/>
      <c r="ADY31" s="1538"/>
      <c r="ADZ31" s="1565"/>
      <c r="AEA31" s="1600"/>
      <c r="AEB31" s="1568"/>
      <c r="AEC31" s="1568"/>
      <c r="AED31" s="1600"/>
      <c r="AEE31" s="1585"/>
      <c r="AEF31" s="1567"/>
      <c r="AEG31" s="1602"/>
      <c r="AEH31" s="1603"/>
      <c r="AEI31" s="1603"/>
      <c r="AEJ31" s="1603"/>
      <c r="AEK31" s="1538"/>
      <c r="AEL31" s="1565"/>
      <c r="AEM31" s="1600"/>
      <c r="AEN31" s="1568"/>
      <c r="AEO31" s="1568"/>
      <c r="AEP31" s="1600"/>
      <c r="AEQ31" s="1585"/>
      <c r="AER31" s="1567"/>
      <c r="AES31" s="1602"/>
      <c r="AET31" s="1603"/>
      <c r="AEU31" s="1603"/>
      <c r="AEV31" s="1603"/>
      <c r="AEW31" s="1538"/>
      <c r="AEX31" s="1565"/>
      <c r="AEY31" s="1600"/>
      <c r="AEZ31" s="1568"/>
      <c r="AFA31" s="1568"/>
      <c r="AFB31" s="1600"/>
      <c r="AFC31" s="1585"/>
      <c r="AFD31" s="1567"/>
      <c r="AFE31" s="1602"/>
      <c r="AFF31" s="1603"/>
      <c r="AFG31" s="1603"/>
      <c r="AFH31" s="1603"/>
      <c r="AFI31" s="1538"/>
      <c r="AFJ31" s="1565"/>
      <c r="AFK31" s="1600"/>
      <c r="AFL31" s="1568"/>
      <c r="AFM31" s="1568"/>
      <c r="AFN31" s="1600"/>
      <c r="AFO31" s="1585"/>
      <c r="AFP31" s="1567"/>
      <c r="AFQ31" s="1602"/>
      <c r="AFR31" s="1603"/>
      <c r="AFS31" s="1603"/>
      <c r="AFT31" s="1603"/>
      <c r="AFU31" s="1538"/>
      <c r="AFV31" s="1565"/>
      <c r="AFW31" s="1600"/>
      <c r="AFX31" s="1568"/>
      <c r="AFY31" s="1568"/>
      <c r="AFZ31" s="1600"/>
      <c r="AGA31" s="1585"/>
      <c r="AGB31" s="1567"/>
      <c r="AGC31" s="1602"/>
      <c r="AGD31" s="1603"/>
      <c r="AGE31" s="1603"/>
      <c r="AGF31" s="1603"/>
      <c r="AGG31" s="1538"/>
      <c r="AGH31" s="1565"/>
      <c r="AGI31" s="1600"/>
      <c r="AGJ31" s="1568"/>
      <c r="AGK31" s="1568"/>
      <c r="AGL31" s="1600"/>
      <c r="AGM31" s="1585"/>
      <c r="AGN31" s="1567"/>
      <c r="AGO31" s="1602"/>
      <c r="AGP31" s="1603"/>
      <c r="AGQ31" s="1603"/>
      <c r="AGR31" s="1603"/>
      <c r="AGS31" s="1538"/>
      <c r="AGT31" s="1565"/>
      <c r="AGU31" s="1600"/>
      <c r="AGV31" s="1568"/>
      <c r="AGW31" s="1568"/>
      <c r="AGX31" s="1600"/>
      <c r="AGY31" s="1585"/>
      <c r="AGZ31" s="1567"/>
      <c r="AHA31" s="1602"/>
      <c r="AHB31" s="1603"/>
      <c r="AHC31" s="1603"/>
      <c r="AHD31" s="1603"/>
      <c r="AHE31" s="1538"/>
      <c r="AHF31" s="1565"/>
      <c r="AHG31" s="1600"/>
      <c r="AHH31" s="1568"/>
      <c r="AHI31" s="1568"/>
      <c r="AHJ31" s="1600"/>
      <c r="AHK31" s="1585"/>
      <c r="AHL31" s="1567"/>
      <c r="AHM31" s="1602"/>
      <c r="AHN31" s="1603"/>
      <c r="AHO31" s="1603"/>
      <c r="AHP31" s="1603"/>
      <c r="AHQ31" s="1538"/>
      <c r="AHR31" s="1565"/>
      <c r="AHS31" s="1600"/>
      <c r="AHT31" s="1568"/>
      <c r="AHU31" s="1568"/>
      <c r="AHV31" s="1600"/>
      <c r="AHW31" s="1585"/>
      <c r="AHX31" s="1567"/>
      <c r="AHY31" s="1602"/>
      <c r="AHZ31" s="1603"/>
      <c r="AIA31" s="1603"/>
      <c r="AIB31" s="1603"/>
      <c r="AIC31" s="1538"/>
      <c r="AID31" s="1565"/>
      <c r="AIE31" s="1600"/>
      <c r="AIF31" s="1568"/>
      <c r="AIG31" s="1568"/>
      <c r="AIH31" s="1600"/>
      <c r="AII31" s="1585"/>
      <c r="AIJ31" s="1567"/>
      <c r="AIK31" s="1602"/>
      <c r="AIL31" s="1603"/>
      <c r="AIM31" s="1603"/>
      <c r="AIN31" s="1603"/>
      <c r="AIO31" s="1538"/>
      <c r="AIP31" s="1565"/>
      <c r="AIQ31" s="1600"/>
      <c r="AIR31" s="1568"/>
      <c r="AIS31" s="1568"/>
      <c r="AIT31" s="1600"/>
      <c r="AIU31" s="1585"/>
      <c r="AIV31" s="1567"/>
      <c r="AIW31" s="1602"/>
      <c r="AIX31" s="1603"/>
      <c r="AIY31" s="1603"/>
      <c r="AIZ31" s="1603"/>
      <c r="AJA31" s="1538"/>
      <c r="AJB31" s="1565"/>
      <c r="AJC31" s="1600"/>
      <c r="AJD31" s="1568"/>
      <c r="AJE31" s="1568"/>
      <c r="AJF31" s="1600"/>
      <c r="AJG31" s="1585"/>
      <c r="AJH31" s="1567"/>
      <c r="AJI31" s="1602"/>
      <c r="AJJ31" s="1603"/>
      <c r="AJK31" s="1603"/>
      <c r="AJL31" s="1603"/>
      <c r="AJM31" s="1538"/>
      <c r="AJN31" s="1565"/>
      <c r="AJO31" s="1600"/>
      <c r="AJP31" s="1568"/>
      <c r="AJQ31" s="1568"/>
      <c r="AJR31" s="1600"/>
      <c r="AJS31" s="1585"/>
      <c r="AJT31" s="1567"/>
      <c r="AJU31" s="1602"/>
      <c r="AJV31" s="1603"/>
      <c r="AJW31" s="1603"/>
      <c r="AJX31" s="1603"/>
      <c r="AJY31" s="1538"/>
      <c r="AJZ31" s="1565"/>
      <c r="AKA31" s="1600"/>
      <c r="AKB31" s="1568"/>
      <c r="AKC31" s="1568"/>
      <c r="AKD31" s="1600"/>
      <c r="AKE31" s="1585"/>
      <c r="AKF31" s="1567"/>
      <c r="AKG31" s="1602"/>
      <c r="AKH31" s="1603"/>
      <c r="AKI31" s="1603"/>
      <c r="AKJ31" s="1603"/>
      <c r="AKK31" s="1538"/>
      <c r="AKL31" s="1565"/>
      <c r="AKM31" s="1600"/>
      <c r="AKN31" s="1568"/>
      <c r="AKO31" s="1568"/>
      <c r="AKP31" s="1600"/>
      <c r="AKQ31" s="1585"/>
      <c r="AKR31" s="1567"/>
      <c r="AKS31" s="1602"/>
      <c r="AKT31" s="1603"/>
      <c r="AKU31" s="1603"/>
      <c r="AKV31" s="1603"/>
      <c r="AKW31" s="1538"/>
      <c r="AKX31" s="1565"/>
      <c r="AKY31" s="1600"/>
      <c r="AKZ31" s="1568"/>
      <c r="ALA31" s="1568"/>
      <c r="ALB31" s="1600"/>
      <c r="ALC31" s="1585"/>
      <c r="ALD31" s="1567"/>
      <c r="ALE31" s="1602"/>
      <c r="ALF31" s="1603"/>
      <c r="ALG31" s="1603"/>
      <c r="ALH31" s="1603"/>
      <c r="ALI31" s="1538"/>
      <c r="ALJ31" s="1565"/>
      <c r="ALK31" s="1600"/>
      <c r="ALL31" s="1568"/>
      <c r="ALM31" s="1568"/>
      <c r="ALN31" s="1600"/>
      <c r="ALO31" s="1585"/>
      <c r="ALP31" s="1567"/>
      <c r="ALQ31" s="1602"/>
      <c r="ALR31" s="1603"/>
      <c r="ALS31" s="1603"/>
      <c r="ALT31" s="1603"/>
      <c r="ALU31" s="1538"/>
      <c r="ALV31" s="1565"/>
      <c r="ALW31" s="1600"/>
      <c r="ALX31" s="1568"/>
      <c r="ALY31" s="1568"/>
      <c r="ALZ31" s="1600"/>
      <c r="AMA31" s="1585"/>
      <c r="AMB31" s="1567"/>
      <c r="AMC31" s="1602"/>
      <c r="AMD31" s="1603"/>
      <c r="AME31" s="1603"/>
      <c r="AMF31" s="1603"/>
      <c r="AMG31" s="1538"/>
      <c r="AMH31" s="1565"/>
      <c r="AMI31" s="1600"/>
      <c r="AMJ31" s="1568"/>
    </row>
    <row r="32" spans="1:1024" ht="16.899999999999999" customHeight="1">
      <c r="A32" s="1500"/>
      <c r="B32" s="1547" t="s">
        <v>5629</v>
      </c>
      <c r="C32" s="1548"/>
      <c r="D32" s="1549"/>
      <c r="E32" s="1549" t="s">
        <v>5630</v>
      </c>
      <c r="F32" s="1548"/>
      <c r="G32" s="1550"/>
      <c r="H32" s="1567"/>
      <c r="I32" s="1551"/>
      <c r="J32" s="1552"/>
      <c r="K32" s="1552"/>
      <c r="L32" s="1552"/>
      <c r="M32" s="1538"/>
      <c r="N32" s="1565"/>
      <c r="O32" s="1600"/>
      <c r="P32" s="1568"/>
      <c r="Q32" s="1568"/>
      <c r="R32" s="1600"/>
      <c r="S32" s="1585"/>
      <c r="T32" s="1567"/>
      <c r="U32" s="1602"/>
      <c r="V32" s="1603"/>
      <c r="W32" s="1603"/>
      <c r="X32" s="1603"/>
      <c r="Z32" s="1565"/>
      <c r="AA32" s="1600"/>
      <c r="AB32" s="1568"/>
      <c r="AC32" s="1568"/>
      <c r="AD32" s="1600"/>
      <c r="AE32" s="1585"/>
      <c r="AF32" s="1567"/>
      <c r="AG32" s="1602"/>
      <c r="AH32" s="1603"/>
      <c r="AI32" s="1603"/>
      <c r="AJ32" s="1603"/>
      <c r="AL32" s="1565"/>
      <c r="AM32" s="1600"/>
      <c r="AN32" s="1568"/>
      <c r="AO32" s="1568"/>
      <c r="AP32" s="1600"/>
      <c r="AQ32" s="1585"/>
      <c r="AR32" s="1567"/>
      <c r="AS32" s="1602"/>
      <c r="AT32" s="1603"/>
      <c r="AU32" s="1603"/>
      <c r="AV32" s="1603"/>
      <c r="AX32" s="1565"/>
      <c r="AY32" s="1600"/>
      <c r="AZ32" s="1568"/>
      <c r="BA32" s="1568"/>
      <c r="BB32" s="1600"/>
      <c r="BC32" s="1585"/>
      <c r="BD32" s="1567"/>
      <c r="BE32" s="1602"/>
      <c r="BF32" s="1603"/>
      <c r="BG32" s="1603"/>
      <c r="BH32" s="1603"/>
      <c r="BJ32" s="1565"/>
      <c r="BK32" s="1600"/>
      <c r="BL32" s="1568"/>
      <c r="BM32" s="1568"/>
      <c r="BN32" s="1600"/>
      <c r="BO32" s="1585"/>
      <c r="BP32" s="1567"/>
      <c r="BQ32" s="1602"/>
      <c r="BR32" s="1603"/>
      <c r="BS32" s="1603"/>
      <c r="BT32" s="1603"/>
      <c r="BU32" s="1538"/>
      <c r="BV32" s="1565"/>
      <c r="BW32" s="1600"/>
      <c r="BX32" s="1568"/>
      <c r="BY32" s="1568"/>
      <c r="BZ32" s="1600"/>
      <c r="CA32" s="1585"/>
      <c r="CB32" s="1567"/>
      <c r="CC32" s="1602"/>
      <c r="CD32" s="1603"/>
      <c r="CE32" s="1603"/>
      <c r="CF32" s="1603"/>
      <c r="CG32" s="1538"/>
      <c r="CH32" s="1565"/>
      <c r="CI32" s="1600"/>
      <c r="CJ32" s="1568"/>
      <c r="CK32" s="1568"/>
      <c r="CL32" s="1600"/>
      <c r="CM32" s="1585"/>
      <c r="CN32" s="1567"/>
      <c r="CO32" s="1602"/>
      <c r="CP32" s="1603"/>
      <c r="CQ32" s="1603"/>
      <c r="CR32" s="1603"/>
      <c r="CS32" s="1538"/>
      <c r="CT32" s="1565"/>
      <c r="CU32" s="1600"/>
      <c r="CV32" s="1568"/>
      <c r="CW32" s="1568"/>
      <c r="CX32" s="1600"/>
      <c r="CY32" s="1585"/>
      <c r="CZ32" s="1567"/>
      <c r="DA32" s="1602"/>
      <c r="DB32" s="1603"/>
      <c r="DC32" s="1603"/>
      <c r="DD32" s="1603"/>
      <c r="DE32" s="1538"/>
      <c r="DF32" s="1565"/>
      <c r="DG32" s="1600"/>
      <c r="DH32" s="1568"/>
      <c r="DI32" s="1568"/>
      <c r="DJ32" s="1600"/>
      <c r="DK32" s="1585"/>
      <c r="DL32" s="1567"/>
      <c r="DM32" s="1602"/>
      <c r="DN32" s="1603"/>
      <c r="DO32" s="1603"/>
      <c r="DP32" s="1603"/>
      <c r="DQ32" s="1538"/>
      <c r="DR32" s="1565"/>
      <c r="DS32" s="1600"/>
      <c r="DT32" s="1568"/>
      <c r="DU32" s="1568"/>
      <c r="DV32" s="1600"/>
      <c r="DW32" s="1585"/>
      <c r="DX32" s="1567"/>
      <c r="DY32" s="1602"/>
      <c r="DZ32" s="1603"/>
      <c r="EA32" s="1603"/>
      <c r="EB32" s="1603"/>
      <c r="EC32" s="1538"/>
      <c r="ED32" s="1565"/>
      <c r="EE32" s="1600"/>
      <c r="EF32" s="1568"/>
      <c r="EG32" s="1568"/>
      <c r="EH32" s="1600"/>
      <c r="EI32" s="1585"/>
      <c r="EJ32" s="1567"/>
      <c r="EK32" s="1602"/>
      <c r="EL32" s="1603"/>
      <c r="EM32" s="1603"/>
      <c r="EN32" s="1603"/>
      <c r="EO32" s="1538"/>
      <c r="EP32" s="1565"/>
      <c r="EQ32" s="1600"/>
      <c r="ER32" s="1568"/>
      <c r="ES32" s="1568"/>
      <c r="ET32" s="1600"/>
      <c r="EU32" s="1585"/>
      <c r="EV32" s="1567"/>
      <c r="EW32" s="1602"/>
      <c r="EX32" s="1603"/>
      <c r="EY32" s="1603"/>
      <c r="EZ32" s="1603"/>
      <c r="FA32" s="1538"/>
      <c r="FB32" s="1565"/>
      <c r="FC32" s="1600"/>
      <c r="FD32" s="1568"/>
      <c r="FE32" s="1568"/>
      <c r="FF32" s="1600"/>
      <c r="FG32" s="1585"/>
      <c r="FH32" s="1567"/>
      <c r="FI32" s="1602"/>
      <c r="FJ32" s="1603"/>
      <c r="FK32" s="1603"/>
      <c r="FL32" s="1603"/>
      <c r="FM32" s="1538"/>
      <c r="FN32" s="1565"/>
      <c r="FO32" s="1600"/>
      <c r="FP32" s="1568"/>
      <c r="FQ32" s="1568"/>
      <c r="FR32" s="1600"/>
      <c r="FS32" s="1585"/>
      <c r="FT32" s="1567"/>
      <c r="FU32" s="1602"/>
      <c r="FV32" s="1603"/>
      <c r="FW32" s="1603"/>
      <c r="FX32" s="1603"/>
      <c r="FY32" s="1538"/>
      <c r="FZ32" s="1565"/>
      <c r="GA32" s="1600"/>
      <c r="GB32" s="1568"/>
      <c r="GC32" s="1568"/>
      <c r="GD32" s="1600"/>
      <c r="GE32" s="1585"/>
      <c r="GF32" s="1567"/>
      <c r="GG32" s="1602"/>
      <c r="GH32" s="1603"/>
      <c r="GI32" s="1603"/>
      <c r="GJ32" s="1603"/>
      <c r="GK32" s="1538"/>
      <c r="GL32" s="1565"/>
      <c r="GM32" s="1600"/>
      <c r="GN32" s="1568"/>
      <c r="GO32" s="1568"/>
      <c r="GP32" s="1600"/>
      <c r="GQ32" s="1585"/>
      <c r="GR32" s="1567"/>
      <c r="GS32" s="1602"/>
      <c r="GT32" s="1603"/>
      <c r="GU32" s="1603"/>
      <c r="GV32" s="1603"/>
      <c r="GW32" s="1538"/>
      <c r="GX32" s="1565"/>
      <c r="GY32" s="1600"/>
      <c r="GZ32" s="1568"/>
      <c r="HA32" s="1568"/>
      <c r="HB32" s="1600"/>
      <c r="HC32" s="1585"/>
      <c r="HD32" s="1567"/>
      <c r="HE32" s="1602"/>
      <c r="HF32" s="1603"/>
      <c r="HG32" s="1603"/>
      <c r="HH32" s="1603"/>
      <c r="HI32" s="1538"/>
      <c r="HJ32" s="1565"/>
      <c r="HK32" s="1600"/>
      <c r="HL32" s="1568"/>
      <c r="HM32" s="1568"/>
      <c r="HN32" s="1600"/>
      <c r="HO32" s="1585"/>
      <c r="HP32" s="1567"/>
      <c r="HQ32" s="1602"/>
      <c r="HR32" s="1603"/>
      <c r="HS32" s="1603"/>
      <c r="HT32" s="1603"/>
      <c r="HU32" s="1538"/>
      <c r="HV32" s="1565"/>
      <c r="HW32" s="1600"/>
      <c r="HX32" s="1568"/>
      <c r="HY32" s="1568"/>
      <c r="HZ32" s="1600"/>
      <c r="IA32" s="1585"/>
      <c r="IB32" s="1567"/>
      <c r="IC32" s="1602"/>
      <c r="ID32" s="1603"/>
      <c r="IE32" s="1603"/>
      <c r="IF32" s="1603"/>
      <c r="IG32" s="1538"/>
      <c r="IH32" s="1565"/>
      <c r="II32" s="1600"/>
      <c r="IJ32" s="1568"/>
      <c r="IK32" s="1568"/>
      <c r="IL32" s="1600"/>
      <c r="IM32" s="1585"/>
      <c r="IN32" s="1567"/>
      <c r="IO32" s="1602"/>
      <c r="IP32" s="1603"/>
      <c r="IQ32" s="1603"/>
      <c r="IR32" s="1603"/>
      <c r="IS32" s="1538"/>
      <c r="IT32" s="1565"/>
      <c r="IU32" s="1600"/>
      <c r="IV32" s="1568"/>
      <c r="IW32" s="1568"/>
      <c r="IX32" s="1600"/>
      <c r="IY32" s="1585"/>
      <c r="IZ32" s="1567"/>
      <c r="JA32" s="1602"/>
      <c r="JB32" s="1603"/>
      <c r="JC32" s="1603"/>
      <c r="JD32" s="1603"/>
      <c r="JE32" s="1538"/>
      <c r="JF32" s="1565"/>
      <c r="JG32" s="1600"/>
      <c r="JH32" s="1568"/>
      <c r="JI32" s="1568"/>
      <c r="JJ32" s="1600"/>
      <c r="JK32" s="1585"/>
      <c r="JL32" s="1567"/>
      <c r="JM32" s="1602"/>
      <c r="JN32" s="1603"/>
      <c r="JO32" s="1603"/>
      <c r="JP32" s="1603"/>
      <c r="JQ32" s="1538"/>
      <c r="JR32" s="1565"/>
      <c r="JS32" s="1600"/>
      <c r="JT32" s="1568"/>
      <c r="JU32" s="1568"/>
      <c r="JV32" s="1600"/>
      <c r="JW32" s="1585"/>
      <c r="JX32" s="1567"/>
      <c r="JY32" s="1602"/>
      <c r="JZ32" s="1603"/>
      <c r="KA32" s="1603"/>
      <c r="KB32" s="1603"/>
      <c r="KC32" s="1538"/>
      <c r="KD32" s="1565"/>
      <c r="KE32" s="1600"/>
      <c r="KF32" s="1568"/>
      <c r="KG32" s="1568"/>
      <c r="KH32" s="1600"/>
      <c r="KI32" s="1585"/>
      <c r="KJ32" s="1567"/>
      <c r="KK32" s="1602"/>
      <c r="KL32" s="1603"/>
      <c r="KM32" s="1603"/>
      <c r="KN32" s="1603"/>
      <c r="KO32" s="1538"/>
      <c r="KP32" s="1565"/>
      <c r="KQ32" s="1600"/>
      <c r="KR32" s="1568"/>
      <c r="KS32" s="1568"/>
      <c r="KT32" s="1600"/>
      <c r="KU32" s="1585"/>
      <c r="KV32" s="1567"/>
      <c r="KW32" s="1602"/>
      <c r="KX32" s="1603"/>
      <c r="KY32" s="1603"/>
      <c r="KZ32" s="1603"/>
      <c r="LA32" s="1538"/>
      <c r="LB32" s="1565"/>
      <c r="LC32" s="1600"/>
      <c r="LD32" s="1568"/>
      <c r="LE32" s="1568"/>
      <c r="LF32" s="1600"/>
      <c r="LG32" s="1585"/>
      <c r="LH32" s="1567"/>
      <c r="LI32" s="1602"/>
      <c r="LJ32" s="1603"/>
      <c r="LK32" s="1603"/>
      <c r="LL32" s="1603"/>
      <c r="LM32" s="1538"/>
      <c r="LN32" s="1565"/>
      <c r="LO32" s="1600"/>
      <c r="LP32" s="1568"/>
      <c r="LQ32" s="1568"/>
      <c r="LR32" s="1600"/>
      <c r="LS32" s="1585"/>
      <c r="LT32" s="1567"/>
      <c r="LU32" s="1602"/>
      <c r="LV32" s="1603"/>
      <c r="LW32" s="1603"/>
      <c r="LX32" s="1603"/>
      <c r="LY32" s="1538"/>
      <c r="LZ32" s="1565"/>
      <c r="MA32" s="1600"/>
      <c r="MB32" s="1568"/>
      <c r="MC32" s="1568"/>
      <c r="MD32" s="1600"/>
      <c r="ME32" s="1585"/>
      <c r="MF32" s="1567"/>
      <c r="MG32" s="1602"/>
      <c r="MH32" s="1603"/>
      <c r="MI32" s="1603"/>
      <c r="MJ32" s="1603"/>
      <c r="MK32" s="1538"/>
      <c r="ML32" s="1565"/>
      <c r="MM32" s="1600"/>
      <c r="MN32" s="1568"/>
      <c r="MO32" s="1568"/>
      <c r="MP32" s="1600"/>
      <c r="MQ32" s="1585"/>
      <c r="MR32" s="1567"/>
      <c r="MS32" s="1602"/>
      <c r="MT32" s="1603"/>
      <c r="MU32" s="1603"/>
      <c r="MV32" s="1603"/>
      <c r="MW32" s="1538"/>
      <c r="MX32" s="1565"/>
      <c r="MY32" s="1600"/>
      <c r="MZ32" s="1568"/>
      <c r="NA32" s="1568"/>
      <c r="NB32" s="1600"/>
      <c r="NC32" s="1585"/>
      <c r="ND32" s="1567"/>
      <c r="NE32" s="1602"/>
      <c r="NF32" s="1603"/>
      <c r="NG32" s="1603"/>
      <c r="NH32" s="1603"/>
      <c r="NI32" s="1538"/>
      <c r="NJ32" s="1565"/>
      <c r="NK32" s="1600"/>
      <c r="NL32" s="1568"/>
      <c r="NM32" s="1568"/>
      <c r="NN32" s="1600"/>
      <c r="NO32" s="1585"/>
      <c r="NP32" s="1567"/>
      <c r="NQ32" s="1602"/>
      <c r="NR32" s="1603"/>
      <c r="NS32" s="1603"/>
      <c r="NT32" s="1603"/>
      <c r="NU32" s="1538"/>
      <c r="NV32" s="1565"/>
      <c r="NW32" s="1600"/>
      <c r="NX32" s="1568"/>
      <c r="NY32" s="1568"/>
      <c r="NZ32" s="1600"/>
      <c r="OA32" s="1585"/>
      <c r="OB32" s="1567"/>
      <c r="OC32" s="1602"/>
      <c r="OD32" s="1603"/>
      <c r="OE32" s="1603"/>
      <c r="OF32" s="1603"/>
      <c r="OG32" s="1538"/>
      <c r="OH32" s="1565"/>
      <c r="OI32" s="1600"/>
      <c r="OJ32" s="1568"/>
      <c r="OK32" s="1568"/>
      <c r="OL32" s="1600"/>
      <c r="OM32" s="1585"/>
      <c r="ON32" s="1567"/>
      <c r="OO32" s="1602"/>
      <c r="OP32" s="1603"/>
      <c r="OQ32" s="1603"/>
      <c r="OR32" s="1603"/>
      <c r="OS32" s="1538"/>
      <c r="OT32" s="1565"/>
      <c r="OU32" s="1600"/>
      <c r="OV32" s="1568"/>
      <c r="OW32" s="1568"/>
      <c r="OX32" s="1600"/>
      <c r="OY32" s="1585"/>
      <c r="OZ32" s="1567"/>
      <c r="PA32" s="1602"/>
      <c r="PB32" s="1603"/>
      <c r="PC32" s="1603"/>
      <c r="PD32" s="1603"/>
      <c r="PE32" s="1538"/>
      <c r="PF32" s="1565"/>
      <c r="PG32" s="1600"/>
      <c r="PH32" s="1568"/>
      <c r="PI32" s="1568"/>
      <c r="PJ32" s="1600"/>
      <c r="PK32" s="1585"/>
      <c r="PL32" s="1567"/>
      <c r="PM32" s="1602"/>
      <c r="PN32" s="1603"/>
      <c r="PO32" s="1603"/>
      <c r="PP32" s="1603"/>
      <c r="PQ32" s="1538"/>
      <c r="PR32" s="1565"/>
      <c r="PS32" s="1600"/>
      <c r="PT32" s="1568"/>
      <c r="PU32" s="1568"/>
      <c r="PV32" s="1600"/>
      <c r="PW32" s="1585"/>
      <c r="PX32" s="1567"/>
      <c r="PY32" s="1602"/>
      <c r="PZ32" s="1603"/>
      <c r="QA32" s="1603"/>
      <c r="QB32" s="1603"/>
      <c r="QC32" s="1538"/>
      <c r="QD32" s="1565"/>
      <c r="QE32" s="1600"/>
      <c r="QF32" s="1568"/>
      <c r="QG32" s="1568"/>
      <c r="QH32" s="1600"/>
      <c r="QI32" s="1585"/>
      <c r="QJ32" s="1567"/>
      <c r="QK32" s="1602"/>
      <c r="QL32" s="1603"/>
      <c r="QM32" s="1603"/>
      <c r="QN32" s="1603"/>
      <c r="QO32" s="1538"/>
      <c r="QP32" s="1565"/>
      <c r="QQ32" s="1600"/>
      <c r="QR32" s="1568"/>
      <c r="QS32" s="1568"/>
      <c r="QT32" s="1600"/>
      <c r="QU32" s="1585"/>
      <c r="QV32" s="1567"/>
      <c r="QW32" s="1602"/>
      <c r="QX32" s="1603"/>
      <c r="QY32" s="1603"/>
      <c r="QZ32" s="1603"/>
      <c r="RA32" s="1538"/>
      <c r="RB32" s="1565"/>
      <c r="RC32" s="1600"/>
      <c r="RD32" s="1568"/>
      <c r="RE32" s="1568"/>
      <c r="RF32" s="1600"/>
      <c r="RG32" s="1585"/>
      <c r="RH32" s="1567"/>
      <c r="RI32" s="1602"/>
      <c r="RJ32" s="1603"/>
      <c r="RK32" s="1603"/>
      <c r="RL32" s="1603"/>
      <c r="RM32" s="1538"/>
      <c r="RN32" s="1565"/>
      <c r="RO32" s="1600"/>
      <c r="RP32" s="1568"/>
      <c r="RQ32" s="1568"/>
      <c r="RR32" s="1600"/>
      <c r="RS32" s="1585"/>
      <c r="RT32" s="1567"/>
      <c r="RU32" s="1602"/>
      <c r="RV32" s="1603"/>
      <c r="RW32" s="1603"/>
      <c r="RX32" s="1603"/>
      <c r="RY32" s="1538"/>
      <c r="RZ32" s="1565"/>
      <c r="SA32" s="1600"/>
      <c r="SB32" s="1568"/>
      <c r="SC32" s="1568"/>
      <c r="SD32" s="1600"/>
      <c r="SE32" s="1585"/>
      <c r="SF32" s="1567"/>
      <c r="SG32" s="1602"/>
      <c r="SH32" s="1603"/>
      <c r="SI32" s="1603"/>
      <c r="SJ32" s="1603"/>
      <c r="SK32" s="1538"/>
      <c r="SL32" s="1565"/>
      <c r="SM32" s="1600"/>
      <c r="SN32" s="1568"/>
      <c r="SO32" s="1568"/>
      <c r="SP32" s="1600"/>
      <c r="SQ32" s="1585"/>
      <c r="SR32" s="1567"/>
      <c r="SS32" s="1602"/>
      <c r="ST32" s="1603"/>
      <c r="SU32" s="1603"/>
      <c r="SV32" s="1603"/>
      <c r="SW32" s="1538"/>
      <c r="SX32" s="1565"/>
      <c r="SY32" s="1600"/>
      <c r="SZ32" s="1568"/>
      <c r="TA32" s="1568"/>
      <c r="TB32" s="1600"/>
      <c r="TC32" s="1585"/>
      <c r="TD32" s="1567"/>
      <c r="TE32" s="1602"/>
      <c r="TF32" s="1603"/>
      <c r="TG32" s="1603"/>
      <c r="TH32" s="1603"/>
      <c r="TI32" s="1538"/>
      <c r="TJ32" s="1565"/>
      <c r="TK32" s="1600"/>
      <c r="TL32" s="1568"/>
      <c r="TM32" s="1568"/>
      <c r="TN32" s="1600"/>
      <c r="TO32" s="1585"/>
      <c r="TP32" s="1567"/>
      <c r="TQ32" s="1602"/>
      <c r="TR32" s="1603"/>
      <c r="TS32" s="1603"/>
      <c r="TT32" s="1603"/>
      <c r="TU32" s="1538"/>
      <c r="TV32" s="1565"/>
      <c r="TW32" s="1600"/>
      <c r="TX32" s="1568"/>
      <c r="TY32" s="1568"/>
      <c r="TZ32" s="1600"/>
      <c r="UA32" s="1585"/>
      <c r="UB32" s="1567"/>
      <c r="UC32" s="1602"/>
      <c r="UD32" s="1603"/>
      <c r="UE32" s="1603"/>
      <c r="UF32" s="1603"/>
      <c r="UG32" s="1538"/>
      <c r="UH32" s="1565"/>
      <c r="UI32" s="1600"/>
      <c r="UJ32" s="1568"/>
      <c r="UK32" s="1568"/>
      <c r="UL32" s="1600"/>
      <c r="UM32" s="1585"/>
      <c r="UN32" s="1567"/>
      <c r="UO32" s="1602"/>
      <c r="UP32" s="1603"/>
      <c r="UQ32" s="1603"/>
      <c r="UR32" s="1603"/>
      <c r="US32" s="1538"/>
      <c r="UT32" s="1565"/>
      <c r="UU32" s="1600"/>
      <c r="UV32" s="1568"/>
      <c r="UW32" s="1568"/>
      <c r="UX32" s="1600"/>
      <c r="UY32" s="1585"/>
      <c r="UZ32" s="1567"/>
      <c r="VA32" s="1602"/>
      <c r="VB32" s="1603"/>
      <c r="VC32" s="1603"/>
      <c r="VD32" s="1603"/>
      <c r="VE32" s="1538"/>
      <c r="VF32" s="1565"/>
      <c r="VG32" s="1600"/>
      <c r="VH32" s="1568"/>
      <c r="VI32" s="1568"/>
      <c r="VJ32" s="1600"/>
      <c r="VK32" s="1585"/>
      <c r="VL32" s="1567"/>
      <c r="VM32" s="1602"/>
      <c r="VN32" s="1603"/>
      <c r="VO32" s="1603"/>
      <c r="VP32" s="1603"/>
      <c r="VQ32" s="1538"/>
      <c r="VR32" s="1565"/>
      <c r="VS32" s="1600"/>
      <c r="VT32" s="1568"/>
      <c r="VU32" s="1568"/>
      <c r="VV32" s="1600"/>
      <c r="VW32" s="1585"/>
      <c r="VX32" s="1567"/>
      <c r="VY32" s="1602"/>
      <c r="VZ32" s="1603"/>
      <c r="WA32" s="1603"/>
      <c r="WB32" s="1603"/>
      <c r="WC32" s="1538"/>
      <c r="WD32" s="1565"/>
      <c r="WE32" s="1600"/>
      <c r="WF32" s="1568"/>
      <c r="WG32" s="1568"/>
      <c r="WH32" s="1600"/>
      <c r="WI32" s="1585"/>
      <c r="WJ32" s="1567"/>
      <c r="WK32" s="1602"/>
      <c r="WL32" s="1603"/>
      <c r="WM32" s="1603"/>
      <c r="WN32" s="1603"/>
      <c r="WO32" s="1538"/>
      <c r="WP32" s="1565"/>
      <c r="WQ32" s="1600"/>
      <c r="WR32" s="1568"/>
      <c r="WS32" s="1568"/>
      <c r="WT32" s="1600"/>
      <c r="WU32" s="1585"/>
      <c r="WV32" s="1567"/>
      <c r="WW32" s="1602"/>
      <c r="WX32" s="1603"/>
      <c r="WY32" s="1603"/>
      <c r="WZ32" s="1603"/>
      <c r="XA32" s="1538"/>
      <c r="XB32" s="1565"/>
      <c r="XC32" s="1600"/>
      <c r="XD32" s="1568"/>
      <c r="XE32" s="1568"/>
      <c r="XF32" s="1600"/>
      <c r="XG32" s="1585"/>
      <c r="XH32" s="1567"/>
      <c r="XI32" s="1602"/>
      <c r="XJ32" s="1603"/>
      <c r="XK32" s="1603"/>
      <c r="XL32" s="1603"/>
      <c r="XM32" s="1538"/>
      <c r="XN32" s="1565"/>
      <c r="XO32" s="1600"/>
      <c r="XP32" s="1568"/>
      <c r="XQ32" s="1568"/>
      <c r="XR32" s="1600"/>
      <c r="XS32" s="1585"/>
      <c r="XT32" s="1567"/>
      <c r="XU32" s="1602"/>
      <c r="XV32" s="1603"/>
      <c r="XW32" s="1603"/>
      <c r="XX32" s="1603"/>
      <c r="XY32" s="1538"/>
      <c r="XZ32" s="1565"/>
      <c r="YA32" s="1600"/>
      <c r="YB32" s="1568"/>
      <c r="YC32" s="1568"/>
      <c r="YD32" s="1600"/>
      <c r="YE32" s="1585"/>
      <c r="YF32" s="1567"/>
      <c r="YG32" s="1602"/>
      <c r="YH32" s="1603"/>
      <c r="YI32" s="1603"/>
      <c r="YJ32" s="1603"/>
      <c r="YK32" s="1538"/>
      <c r="YL32" s="1565"/>
      <c r="YM32" s="1600"/>
      <c r="YN32" s="1568"/>
      <c r="YO32" s="1568"/>
      <c r="YP32" s="1600"/>
      <c r="YQ32" s="1585"/>
      <c r="YR32" s="1567"/>
      <c r="YS32" s="1602"/>
      <c r="YT32" s="1603"/>
      <c r="YU32" s="1603"/>
      <c r="YV32" s="1603"/>
      <c r="YW32" s="1538"/>
      <c r="YX32" s="1565"/>
      <c r="YY32" s="1600"/>
      <c r="YZ32" s="1568"/>
      <c r="ZA32" s="1568"/>
      <c r="ZB32" s="1600"/>
      <c r="ZC32" s="1585"/>
      <c r="ZD32" s="1567"/>
      <c r="ZE32" s="1602"/>
      <c r="ZF32" s="1603"/>
      <c r="ZG32" s="1603"/>
      <c r="ZH32" s="1603"/>
      <c r="ZI32" s="1538"/>
      <c r="ZJ32" s="1565"/>
      <c r="ZK32" s="1600"/>
      <c r="ZL32" s="1568"/>
      <c r="ZM32" s="1568"/>
      <c r="ZN32" s="1600"/>
      <c r="ZO32" s="1585"/>
      <c r="ZP32" s="1567"/>
      <c r="ZQ32" s="1602"/>
      <c r="ZR32" s="1603"/>
      <c r="ZS32" s="1603"/>
      <c r="ZT32" s="1603"/>
      <c r="ZU32" s="1538"/>
      <c r="ZV32" s="1565"/>
      <c r="ZW32" s="1600"/>
      <c r="ZX32" s="1568"/>
      <c r="ZY32" s="1568"/>
      <c r="ZZ32" s="1600"/>
      <c r="AAA32" s="1585"/>
      <c r="AAB32" s="1567"/>
      <c r="AAC32" s="1602"/>
      <c r="AAD32" s="1603"/>
      <c r="AAE32" s="1603"/>
      <c r="AAF32" s="1603"/>
      <c r="AAG32" s="1538"/>
      <c r="AAH32" s="1565"/>
      <c r="AAI32" s="1600"/>
      <c r="AAJ32" s="1568"/>
      <c r="AAK32" s="1568"/>
      <c r="AAL32" s="1600"/>
      <c r="AAM32" s="1585"/>
      <c r="AAN32" s="1567"/>
      <c r="AAO32" s="1602"/>
      <c r="AAP32" s="1603"/>
      <c r="AAQ32" s="1603"/>
      <c r="AAR32" s="1603"/>
      <c r="AAS32" s="1538"/>
      <c r="AAT32" s="1565"/>
      <c r="AAU32" s="1600"/>
      <c r="AAV32" s="1568"/>
      <c r="AAW32" s="1568"/>
      <c r="AAX32" s="1600"/>
      <c r="AAY32" s="1585"/>
      <c r="AAZ32" s="1567"/>
      <c r="ABA32" s="1602"/>
      <c r="ABB32" s="1603"/>
      <c r="ABC32" s="1603"/>
      <c r="ABD32" s="1603"/>
      <c r="ABE32" s="1538"/>
      <c r="ABF32" s="1565"/>
      <c r="ABG32" s="1600"/>
      <c r="ABH32" s="1568"/>
      <c r="ABI32" s="1568"/>
      <c r="ABJ32" s="1600"/>
      <c r="ABK32" s="1585"/>
      <c r="ABL32" s="1567"/>
      <c r="ABM32" s="1602"/>
      <c r="ABN32" s="1603"/>
      <c r="ABO32" s="1603"/>
      <c r="ABP32" s="1603"/>
      <c r="ABQ32" s="1538"/>
      <c r="ABR32" s="1565"/>
      <c r="ABS32" s="1600"/>
      <c r="ABT32" s="1568"/>
      <c r="ABU32" s="1568"/>
      <c r="ABV32" s="1600"/>
      <c r="ABW32" s="1585"/>
      <c r="ABX32" s="1567"/>
      <c r="ABY32" s="1602"/>
      <c r="ABZ32" s="1603"/>
      <c r="ACA32" s="1603"/>
      <c r="ACB32" s="1603"/>
      <c r="ACC32" s="1538"/>
      <c r="ACD32" s="1565"/>
      <c r="ACE32" s="1600"/>
      <c r="ACF32" s="1568"/>
      <c r="ACG32" s="1568"/>
      <c r="ACH32" s="1600"/>
      <c r="ACI32" s="1585"/>
      <c r="ACJ32" s="1567"/>
      <c r="ACK32" s="1602"/>
      <c r="ACL32" s="1603"/>
      <c r="ACM32" s="1603"/>
      <c r="ACN32" s="1603"/>
      <c r="ACO32" s="1538"/>
      <c r="ACP32" s="1565"/>
      <c r="ACQ32" s="1600"/>
      <c r="ACR32" s="1568"/>
      <c r="ACS32" s="1568"/>
      <c r="ACT32" s="1600"/>
      <c r="ACU32" s="1585"/>
      <c r="ACV32" s="1567"/>
      <c r="ACW32" s="1602"/>
      <c r="ACX32" s="1603"/>
      <c r="ACY32" s="1603"/>
      <c r="ACZ32" s="1603"/>
      <c r="ADA32" s="1538"/>
      <c r="ADB32" s="1565"/>
      <c r="ADC32" s="1600"/>
      <c r="ADD32" s="1568"/>
      <c r="ADE32" s="1568"/>
      <c r="ADF32" s="1600"/>
      <c r="ADG32" s="1585"/>
      <c r="ADH32" s="1567"/>
      <c r="ADI32" s="1602"/>
      <c r="ADJ32" s="1603"/>
      <c r="ADK32" s="1603"/>
      <c r="ADL32" s="1603"/>
      <c r="ADM32" s="1538"/>
      <c r="ADN32" s="1565"/>
      <c r="ADO32" s="1600"/>
      <c r="ADP32" s="1568"/>
      <c r="ADQ32" s="1568"/>
      <c r="ADR32" s="1600"/>
      <c r="ADS32" s="1585"/>
      <c r="ADT32" s="1567"/>
      <c r="ADU32" s="1602"/>
      <c r="ADV32" s="1603"/>
      <c r="ADW32" s="1603"/>
      <c r="ADX32" s="1603"/>
      <c r="ADY32" s="1538"/>
      <c r="ADZ32" s="1565"/>
      <c r="AEA32" s="1600"/>
      <c r="AEB32" s="1568"/>
      <c r="AEC32" s="1568"/>
      <c r="AED32" s="1600"/>
      <c r="AEE32" s="1585"/>
      <c r="AEF32" s="1567"/>
      <c r="AEG32" s="1602"/>
      <c r="AEH32" s="1603"/>
      <c r="AEI32" s="1603"/>
      <c r="AEJ32" s="1603"/>
      <c r="AEK32" s="1538"/>
      <c r="AEL32" s="1565"/>
      <c r="AEM32" s="1600"/>
      <c r="AEN32" s="1568"/>
      <c r="AEO32" s="1568"/>
      <c r="AEP32" s="1600"/>
      <c r="AEQ32" s="1585"/>
      <c r="AER32" s="1567"/>
      <c r="AES32" s="1602"/>
      <c r="AET32" s="1603"/>
      <c r="AEU32" s="1603"/>
      <c r="AEV32" s="1603"/>
      <c r="AEW32" s="1538"/>
      <c r="AEX32" s="1565"/>
      <c r="AEY32" s="1600"/>
      <c r="AEZ32" s="1568"/>
      <c r="AFA32" s="1568"/>
      <c r="AFB32" s="1600"/>
      <c r="AFC32" s="1585"/>
      <c r="AFD32" s="1567"/>
      <c r="AFE32" s="1602"/>
      <c r="AFF32" s="1603"/>
      <c r="AFG32" s="1603"/>
      <c r="AFH32" s="1603"/>
      <c r="AFI32" s="1538"/>
      <c r="AFJ32" s="1565"/>
      <c r="AFK32" s="1600"/>
      <c r="AFL32" s="1568"/>
      <c r="AFM32" s="1568"/>
      <c r="AFN32" s="1600"/>
      <c r="AFO32" s="1585"/>
      <c r="AFP32" s="1567"/>
      <c r="AFQ32" s="1602"/>
      <c r="AFR32" s="1603"/>
      <c r="AFS32" s="1603"/>
      <c r="AFT32" s="1603"/>
      <c r="AFU32" s="1538"/>
      <c r="AFV32" s="1565"/>
      <c r="AFW32" s="1600"/>
      <c r="AFX32" s="1568"/>
      <c r="AFY32" s="1568"/>
      <c r="AFZ32" s="1600"/>
      <c r="AGA32" s="1585"/>
      <c r="AGB32" s="1567"/>
      <c r="AGC32" s="1602"/>
      <c r="AGD32" s="1603"/>
      <c r="AGE32" s="1603"/>
      <c r="AGF32" s="1603"/>
      <c r="AGG32" s="1538"/>
      <c r="AGH32" s="1565"/>
      <c r="AGI32" s="1600"/>
      <c r="AGJ32" s="1568"/>
      <c r="AGK32" s="1568"/>
      <c r="AGL32" s="1600"/>
      <c r="AGM32" s="1585"/>
      <c r="AGN32" s="1567"/>
      <c r="AGO32" s="1602"/>
      <c r="AGP32" s="1603"/>
      <c r="AGQ32" s="1603"/>
      <c r="AGR32" s="1603"/>
      <c r="AGS32" s="1538"/>
      <c r="AGT32" s="1565"/>
      <c r="AGU32" s="1600"/>
      <c r="AGV32" s="1568"/>
      <c r="AGW32" s="1568"/>
      <c r="AGX32" s="1600"/>
      <c r="AGY32" s="1585"/>
      <c r="AGZ32" s="1567"/>
      <c r="AHA32" s="1602"/>
      <c r="AHB32" s="1603"/>
      <c r="AHC32" s="1603"/>
      <c r="AHD32" s="1603"/>
      <c r="AHE32" s="1538"/>
      <c r="AHF32" s="1565"/>
      <c r="AHG32" s="1600"/>
      <c r="AHH32" s="1568"/>
      <c r="AHI32" s="1568"/>
      <c r="AHJ32" s="1600"/>
      <c r="AHK32" s="1585"/>
      <c r="AHL32" s="1567"/>
      <c r="AHM32" s="1602"/>
      <c r="AHN32" s="1603"/>
      <c r="AHO32" s="1603"/>
      <c r="AHP32" s="1603"/>
      <c r="AHQ32" s="1538"/>
      <c r="AHR32" s="1565"/>
      <c r="AHS32" s="1600"/>
      <c r="AHT32" s="1568"/>
      <c r="AHU32" s="1568"/>
      <c r="AHV32" s="1600"/>
      <c r="AHW32" s="1585"/>
      <c r="AHX32" s="1567"/>
      <c r="AHY32" s="1602"/>
      <c r="AHZ32" s="1603"/>
      <c r="AIA32" s="1603"/>
      <c r="AIB32" s="1603"/>
      <c r="AIC32" s="1538"/>
      <c r="AID32" s="1565"/>
      <c r="AIE32" s="1600"/>
      <c r="AIF32" s="1568"/>
      <c r="AIG32" s="1568"/>
      <c r="AIH32" s="1600"/>
      <c r="AII32" s="1585"/>
      <c r="AIJ32" s="1567"/>
      <c r="AIK32" s="1602"/>
      <c r="AIL32" s="1603"/>
      <c r="AIM32" s="1603"/>
      <c r="AIN32" s="1603"/>
      <c r="AIO32" s="1538"/>
      <c r="AIP32" s="1565"/>
      <c r="AIQ32" s="1600"/>
      <c r="AIR32" s="1568"/>
      <c r="AIS32" s="1568"/>
      <c r="AIT32" s="1600"/>
      <c r="AIU32" s="1585"/>
      <c r="AIV32" s="1567"/>
      <c r="AIW32" s="1602"/>
      <c r="AIX32" s="1603"/>
      <c r="AIY32" s="1603"/>
      <c r="AIZ32" s="1603"/>
      <c r="AJA32" s="1538"/>
      <c r="AJB32" s="1565"/>
      <c r="AJC32" s="1600"/>
      <c r="AJD32" s="1568"/>
      <c r="AJE32" s="1568"/>
      <c r="AJF32" s="1600"/>
      <c r="AJG32" s="1585"/>
      <c r="AJH32" s="1567"/>
      <c r="AJI32" s="1602"/>
      <c r="AJJ32" s="1603"/>
      <c r="AJK32" s="1603"/>
      <c r="AJL32" s="1603"/>
      <c r="AJM32" s="1538"/>
      <c r="AJN32" s="1565"/>
      <c r="AJO32" s="1600"/>
      <c r="AJP32" s="1568"/>
      <c r="AJQ32" s="1568"/>
      <c r="AJR32" s="1600"/>
      <c r="AJS32" s="1585"/>
      <c r="AJT32" s="1567"/>
      <c r="AJU32" s="1602"/>
      <c r="AJV32" s="1603"/>
      <c r="AJW32" s="1603"/>
      <c r="AJX32" s="1603"/>
      <c r="AJY32" s="1538"/>
      <c r="AJZ32" s="1565"/>
      <c r="AKA32" s="1600"/>
      <c r="AKB32" s="1568"/>
      <c r="AKC32" s="1568"/>
      <c r="AKD32" s="1600"/>
      <c r="AKE32" s="1585"/>
      <c r="AKF32" s="1567"/>
      <c r="AKG32" s="1602"/>
      <c r="AKH32" s="1603"/>
      <c r="AKI32" s="1603"/>
      <c r="AKJ32" s="1603"/>
      <c r="AKK32" s="1538"/>
      <c r="AKL32" s="1565"/>
      <c r="AKM32" s="1600"/>
      <c r="AKN32" s="1568"/>
      <c r="AKO32" s="1568"/>
      <c r="AKP32" s="1600"/>
      <c r="AKQ32" s="1585"/>
      <c r="AKR32" s="1567"/>
      <c r="AKS32" s="1602"/>
      <c r="AKT32" s="1603"/>
      <c r="AKU32" s="1603"/>
      <c r="AKV32" s="1603"/>
      <c r="AKW32" s="1538"/>
      <c r="AKX32" s="1565"/>
      <c r="AKY32" s="1600"/>
      <c r="AKZ32" s="1568"/>
      <c r="ALA32" s="1568"/>
      <c r="ALB32" s="1600"/>
      <c r="ALC32" s="1585"/>
      <c r="ALD32" s="1567"/>
      <c r="ALE32" s="1602"/>
      <c r="ALF32" s="1603"/>
      <c r="ALG32" s="1603"/>
      <c r="ALH32" s="1603"/>
      <c r="ALI32" s="1538"/>
      <c r="ALJ32" s="1565"/>
      <c r="ALK32" s="1600"/>
      <c r="ALL32" s="1568"/>
      <c r="ALM32" s="1568"/>
      <c r="ALN32" s="1600"/>
      <c r="ALO32" s="1585"/>
      <c r="ALP32" s="1567"/>
      <c r="ALQ32" s="1602"/>
      <c r="ALR32" s="1603"/>
      <c r="ALS32" s="1603"/>
      <c r="ALT32" s="1603"/>
      <c r="ALU32" s="1538"/>
      <c r="ALV32" s="1565"/>
      <c r="ALW32" s="1600"/>
      <c r="ALX32" s="1568"/>
      <c r="ALY32" s="1568"/>
      <c r="ALZ32" s="1600"/>
      <c r="AMA32" s="1585"/>
      <c r="AMB32" s="1567"/>
      <c r="AMC32" s="1602"/>
      <c r="AMD32" s="1603"/>
      <c r="AME32" s="1603"/>
      <c r="AMF32" s="1603"/>
      <c r="AMG32" s="1538"/>
      <c r="AMH32" s="1565"/>
      <c r="AMI32" s="1600"/>
      <c r="AMJ32" s="1568"/>
    </row>
    <row r="33" spans="1:1024" ht="16.899999999999999" customHeight="1">
      <c r="A33" s="1500"/>
      <c r="B33" s="1547" t="s">
        <v>5631</v>
      </c>
      <c r="C33" s="1548"/>
      <c r="D33" s="1549"/>
      <c r="E33" s="1549" t="s">
        <v>5632</v>
      </c>
      <c r="F33" s="1548"/>
      <c r="G33" s="1550"/>
      <c r="H33" s="1567"/>
      <c r="I33" s="1551"/>
      <c r="J33" s="1552"/>
      <c r="K33" s="1552"/>
      <c r="L33" s="1552"/>
      <c r="M33" s="1538"/>
      <c r="N33" s="1565"/>
      <c r="O33" s="1600"/>
      <c r="P33" s="1568"/>
      <c r="Q33" s="1568"/>
      <c r="R33" s="1600"/>
      <c r="S33" s="1585"/>
      <c r="T33" s="1567"/>
      <c r="U33" s="1602"/>
      <c r="V33" s="1603"/>
      <c r="W33" s="1603"/>
      <c r="X33" s="1603"/>
      <c r="Z33" s="1565"/>
      <c r="AA33" s="1600"/>
      <c r="AB33" s="1568"/>
      <c r="AC33" s="1568"/>
      <c r="AD33" s="1600"/>
      <c r="AE33" s="1585"/>
      <c r="AF33" s="1567"/>
      <c r="AG33" s="1602"/>
      <c r="AH33" s="1603"/>
      <c r="AI33" s="1603"/>
      <c r="AJ33" s="1603"/>
      <c r="AL33" s="1565"/>
      <c r="AM33" s="1600"/>
      <c r="AN33" s="1568"/>
      <c r="AO33" s="1568"/>
      <c r="AP33" s="1600"/>
      <c r="AQ33" s="1585"/>
      <c r="AR33" s="1567"/>
      <c r="AS33" s="1602"/>
      <c r="AT33" s="1603"/>
      <c r="AU33" s="1603"/>
      <c r="AV33" s="1603"/>
      <c r="AX33" s="1565"/>
      <c r="AY33" s="1600"/>
      <c r="AZ33" s="1568"/>
      <c r="BA33" s="1568"/>
      <c r="BB33" s="1600"/>
      <c r="BC33" s="1585"/>
      <c r="BD33" s="1567"/>
      <c r="BE33" s="1602"/>
      <c r="BF33" s="1603"/>
      <c r="BG33" s="1603"/>
      <c r="BH33" s="1603"/>
      <c r="BJ33" s="1565"/>
      <c r="BK33" s="1600"/>
      <c r="BL33" s="1568"/>
      <c r="BM33" s="1568"/>
      <c r="BN33" s="1600"/>
      <c r="BO33" s="1585"/>
      <c r="BP33" s="1567"/>
      <c r="BQ33" s="1602"/>
      <c r="BR33" s="1603"/>
      <c r="BS33" s="1603"/>
      <c r="BT33" s="1603"/>
      <c r="BU33" s="1538"/>
      <c r="BV33" s="1565"/>
      <c r="BW33" s="1600"/>
      <c r="BX33" s="1568"/>
      <c r="BY33" s="1568"/>
      <c r="BZ33" s="1600"/>
      <c r="CA33" s="1585"/>
      <c r="CB33" s="1567"/>
      <c r="CC33" s="1602"/>
      <c r="CD33" s="1603"/>
      <c r="CE33" s="1603"/>
      <c r="CF33" s="1603"/>
      <c r="CG33" s="1538"/>
      <c r="CH33" s="1565"/>
      <c r="CI33" s="1600"/>
      <c r="CJ33" s="1568"/>
      <c r="CK33" s="1568"/>
      <c r="CL33" s="1600"/>
      <c r="CM33" s="1585"/>
      <c r="CN33" s="1567"/>
      <c r="CO33" s="1602"/>
      <c r="CP33" s="1603"/>
      <c r="CQ33" s="1603"/>
      <c r="CR33" s="1603"/>
      <c r="CS33" s="1538"/>
      <c r="CT33" s="1565"/>
      <c r="CU33" s="1600"/>
      <c r="CV33" s="1568"/>
      <c r="CW33" s="1568"/>
      <c r="CX33" s="1600"/>
      <c r="CY33" s="1585"/>
      <c r="CZ33" s="1567"/>
      <c r="DA33" s="1602"/>
      <c r="DB33" s="1603"/>
      <c r="DC33" s="1603"/>
      <c r="DD33" s="1603"/>
      <c r="DE33" s="1538"/>
      <c r="DF33" s="1565"/>
      <c r="DG33" s="1600"/>
      <c r="DH33" s="1568"/>
      <c r="DI33" s="1568"/>
      <c r="DJ33" s="1600"/>
      <c r="DK33" s="1585"/>
      <c r="DL33" s="1567"/>
      <c r="DM33" s="1602"/>
      <c r="DN33" s="1603"/>
      <c r="DO33" s="1603"/>
      <c r="DP33" s="1603"/>
      <c r="DQ33" s="1538"/>
      <c r="DR33" s="1565"/>
      <c r="DS33" s="1600"/>
      <c r="DT33" s="1568"/>
      <c r="DU33" s="1568"/>
      <c r="DV33" s="1600"/>
      <c r="DW33" s="1585"/>
      <c r="DX33" s="1567"/>
      <c r="DY33" s="1602"/>
      <c r="DZ33" s="1603"/>
      <c r="EA33" s="1603"/>
      <c r="EB33" s="1603"/>
      <c r="EC33" s="1538"/>
      <c r="ED33" s="1565"/>
      <c r="EE33" s="1600"/>
      <c r="EF33" s="1568"/>
      <c r="EG33" s="1568"/>
      <c r="EH33" s="1600"/>
      <c r="EI33" s="1585"/>
      <c r="EJ33" s="1567"/>
      <c r="EK33" s="1602"/>
      <c r="EL33" s="1603"/>
      <c r="EM33" s="1603"/>
      <c r="EN33" s="1603"/>
      <c r="EO33" s="1538"/>
      <c r="EP33" s="1565"/>
      <c r="EQ33" s="1600"/>
      <c r="ER33" s="1568"/>
      <c r="ES33" s="1568"/>
      <c r="ET33" s="1600"/>
      <c r="EU33" s="1585"/>
      <c r="EV33" s="1567"/>
      <c r="EW33" s="1602"/>
      <c r="EX33" s="1603"/>
      <c r="EY33" s="1603"/>
      <c r="EZ33" s="1603"/>
      <c r="FA33" s="1538"/>
      <c r="FB33" s="1565"/>
      <c r="FC33" s="1600"/>
      <c r="FD33" s="1568"/>
      <c r="FE33" s="1568"/>
      <c r="FF33" s="1600"/>
      <c r="FG33" s="1585"/>
      <c r="FH33" s="1567"/>
      <c r="FI33" s="1602"/>
      <c r="FJ33" s="1603"/>
      <c r="FK33" s="1603"/>
      <c r="FL33" s="1603"/>
      <c r="FM33" s="1538"/>
      <c r="FN33" s="1565"/>
      <c r="FO33" s="1600"/>
      <c r="FP33" s="1568"/>
      <c r="FQ33" s="1568"/>
      <c r="FR33" s="1600"/>
      <c r="FS33" s="1585"/>
      <c r="FT33" s="1567"/>
      <c r="FU33" s="1602"/>
      <c r="FV33" s="1603"/>
      <c r="FW33" s="1603"/>
      <c r="FX33" s="1603"/>
      <c r="FY33" s="1538"/>
      <c r="FZ33" s="1565"/>
      <c r="GA33" s="1600"/>
      <c r="GB33" s="1568"/>
      <c r="GC33" s="1568"/>
      <c r="GD33" s="1600"/>
      <c r="GE33" s="1585"/>
      <c r="GF33" s="1567"/>
      <c r="GG33" s="1602"/>
      <c r="GH33" s="1603"/>
      <c r="GI33" s="1603"/>
      <c r="GJ33" s="1603"/>
      <c r="GK33" s="1538"/>
      <c r="GL33" s="1565"/>
      <c r="GM33" s="1600"/>
      <c r="GN33" s="1568"/>
      <c r="GO33" s="1568"/>
      <c r="GP33" s="1600"/>
      <c r="GQ33" s="1585"/>
      <c r="GR33" s="1567"/>
      <c r="GS33" s="1602"/>
      <c r="GT33" s="1603"/>
      <c r="GU33" s="1603"/>
      <c r="GV33" s="1603"/>
      <c r="GW33" s="1538"/>
      <c r="GX33" s="1565"/>
      <c r="GY33" s="1600"/>
      <c r="GZ33" s="1568"/>
      <c r="HA33" s="1568"/>
      <c r="HB33" s="1600"/>
      <c r="HC33" s="1585"/>
      <c r="HD33" s="1567"/>
      <c r="HE33" s="1602"/>
      <c r="HF33" s="1603"/>
      <c r="HG33" s="1603"/>
      <c r="HH33" s="1603"/>
      <c r="HI33" s="1538"/>
      <c r="HJ33" s="1565"/>
      <c r="HK33" s="1600"/>
      <c r="HL33" s="1568"/>
      <c r="HM33" s="1568"/>
      <c r="HN33" s="1600"/>
      <c r="HO33" s="1585"/>
      <c r="HP33" s="1567"/>
      <c r="HQ33" s="1602"/>
      <c r="HR33" s="1603"/>
      <c r="HS33" s="1603"/>
      <c r="HT33" s="1603"/>
      <c r="HU33" s="1538"/>
      <c r="HV33" s="1565"/>
      <c r="HW33" s="1600"/>
      <c r="HX33" s="1568"/>
      <c r="HY33" s="1568"/>
      <c r="HZ33" s="1600"/>
      <c r="IA33" s="1585"/>
      <c r="IB33" s="1567"/>
      <c r="IC33" s="1602"/>
      <c r="ID33" s="1603"/>
      <c r="IE33" s="1603"/>
      <c r="IF33" s="1603"/>
      <c r="IG33" s="1538"/>
      <c r="IH33" s="1565"/>
      <c r="II33" s="1600"/>
      <c r="IJ33" s="1568"/>
      <c r="IK33" s="1568"/>
      <c r="IL33" s="1600"/>
      <c r="IM33" s="1585"/>
      <c r="IN33" s="1567"/>
      <c r="IO33" s="1602"/>
      <c r="IP33" s="1603"/>
      <c r="IQ33" s="1603"/>
      <c r="IR33" s="1603"/>
      <c r="IS33" s="1538"/>
      <c r="IT33" s="1565"/>
      <c r="IU33" s="1600"/>
      <c r="IV33" s="1568"/>
      <c r="IW33" s="1568"/>
      <c r="IX33" s="1600"/>
      <c r="IY33" s="1585"/>
      <c r="IZ33" s="1567"/>
      <c r="JA33" s="1602"/>
      <c r="JB33" s="1603"/>
      <c r="JC33" s="1603"/>
      <c r="JD33" s="1603"/>
      <c r="JE33" s="1538"/>
      <c r="JF33" s="1565"/>
      <c r="JG33" s="1600"/>
      <c r="JH33" s="1568"/>
      <c r="JI33" s="1568"/>
      <c r="JJ33" s="1600"/>
      <c r="JK33" s="1585"/>
      <c r="JL33" s="1567"/>
      <c r="JM33" s="1602"/>
      <c r="JN33" s="1603"/>
      <c r="JO33" s="1603"/>
      <c r="JP33" s="1603"/>
      <c r="JQ33" s="1538"/>
      <c r="JR33" s="1565"/>
      <c r="JS33" s="1600"/>
      <c r="JT33" s="1568"/>
      <c r="JU33" s="1568"/>
      <c r="JV33" s="1600"/>
      <c r="JW33" s="1585"/>
      <c r="JX33" s="1567"/>
      <c r="JY33" s="1602"/>
      <c r="JZ33" s="1603"/>
      <c r="KA33" s="1603"/>
      <c r="KB33" s="1603"/>
      <c r="KC33" s="1538"/>
      <c r="KD33" s="1565"/>
      <c r="KE33" s="1600"/>
      <c r="KF33" s="1568"/>
      <c r="KG33" s="1568"/>
      <c r="KH33" s="1600"/>
      <c r="KI33" s="1585"/>
      <c r="KJ33" s="1567"/>
      <c r="KK33" s="1602"/>
      <c r="KL33" s="1603"/>
      <c r="KM33" s="1603"/>
      <c r="KN33" s="1603"/>
      <c r="KO33" s="1538"/>
      <c r="KP33" s="1565"/>
      <c r="KQ33" s="1600"/>
      <c r="KR33" s="1568"/>
      <c r="KS33" s="1568"/>
      <c r="KT33" s="1600"/>
      <c r="KU33" s="1585"/>
      <c r="KV33" s="1567"/>
      <c r="KW33" s="1602"/>
      <c r="KX33" s="1603"/>
      <c r="KY33" s="1603"/>
      <c r="KZ33" s="1603"/>
      <c r="LA33" s="1538"/>
      <c r="LB33" s="1565"/>
      <c r="LC33" s="1600"/>
      <c r="LD33" s="1568"/>
      <c r="LE33" s="1568"/>
      <c r="LF33" s="1600"/>
      <c r="LG33" s="1585"/>
      <c r="LH33" s="1567"/>
      <c r="LI33" s="1602"/>
      <c r="LJ33" s="1603"/>
      <c r="LK33" s="1603"/>
      <c r="LL33" s="1603"/>
      <c r="LM33" s="1538"/>
      <c r="LN33" s="1565"/>
      <c r="LO33" s="1600"/>
      <c r="LP33" s="1568"/>
      <c r="LQ33" s="1568"/>
      <c r="LR33" s="1600"/>
      <c r="LS33" s="1585"/>
      <c r="LT33" s="1567"/>
      <c r="LU33" s="1602"/>
      <c r="LV33" s="1603"/>
      <c r="LW33" s="1603"/>
      <c r="LX33" s="1603"/>
      <c r="LY33" s="1538"/>
      <c r="LZ33" s="1565"/>
      <c r="MA33" s="1600"/>
      <c r="MB33" s="1568"/>
      <c r="MC33" s="1568"/>
      <c r="MD33" s="1600"/>
      <c r="ME33" s="1585"/>
      <c r="MF33" s="1567"/>
      <c r="MG33" s="1602"/>
      <c r="MH33" s="1603"/>
      <c r="MI33" s="1603"/>
      <c r="MJ33" s="1603"/>
      <c r="MK33" s="1538"/>
      <c r="ML33" s="1565"/>
      <c r="MM33" s="1600"/>
      <c r="MN33" s="1568"/>
      <c r="MO33" s="1568"/>
      <c r="MP33" s="1600"/>
      <c r="MQ33" s="1585"/>
      <c r="MR33" s="1567"/>
      <c r="MS33" s="1602"/>
      <c r="MT33" s="1603"/>
      <c r="MU33" s="1603"/>
      <c r="MV33" s="1603"/>
      <c r="MW33" s="1538"/>
      <c r="MX33" s="1565"/>
      <c r="MY33" s="1600"/>
      <c r="MZ33" s="1568"/>
      <c r="NA33" s="1568"/>
      <c r="NB33" s="1600"/>
      <c r="NC33" s="1585"/>
      <c r="ND33" s="1567"/>
      <c r="NE33" s="1602"/>
      <c r="NF33" s="1603"/>
      <c r="NG33" s="1603"/>
      <c r="NH33" s="1603"/>
      <c r="NI33" s="1538"/>
      <c r="NJ33" s="1565"/>
      <c r="NK33" s="1600"/>
      <c r="NL33" s="1568"/>
      <c r="NM33" s="1568"/>
      <c r="NN33" s="1600"/>
      <c r="NO33" s="1585"/>
      <c r="NP33" s="1567"/>
      <c r="NQ33" s="1602"/>
      <c r="NR33" s="1603"/>
      <c r="NS33" s="1603"/>
      <c r="NT33" s="1603"/>
      <c r="NU33" s="1538"/>
      <c r="NV33" s="1565"/>
      <c r="NW33" s="1600"/>
      <c r="NX33" s="1568"/>
      <c r="NY33" s="1568"/>
      <c r="NZ33" s="1600"/>
      <c r="OA33" s="1585"/>
      <c r="OB33" s="1567"/>
      <c r="OC33" s="1602"/>
      <c r="OD33" s="1603"/>
      <c r="OE33" s="1603"/>
      <c r="OF33" s="1603"/>
      <c r="OG33" s="1538"/>
      <c r="OH33" s="1565"/>
      <c r="OI33" s="1600"/>
      <c r="OJ33" s="1568"/>
      <c r="OK33" s="1568"/>
      <c r="OL33" s="1600"/>
      <c r="OM33" s="1585"/>
      <c r="ON33" s="1567"/>
      <c r="OO33" s="1602"/>
      <c r="OP33" s="1603"/>
      <c r="OQ33" s="1603"/>
      <c r="OR33" s="1603"/>
      <c r="OS33" s="1538"/>
      <c r="OT33" s="1565"/>
      <c r="OU33" s="1600"/>
      <c r="OV33" s="1568"/>
      <c r="OW33" s="1568"/>
      <c r="OX33" s="1600"/>
      <c r="OY33" s="1585"/>
      <c r="OZ33" s="1567"/>
      <c r="PA33" s="1602"/>
      <c r="PB33" s="1603"/>
      <c r="PC33" s="1603"/>
      <c r="PD33" s="1603"/>
      <c r="PE33" s="1538"/>
      <c r="PF33" s="1565"/>
      <c r="PG33" s="1600"/>
      <c r="PH33" s="1568"/>
      <c r="PI33" s="1568"/>
      <c r="PJ33" s="1600"/>
      <c r="PK33" s="1585"/>
      <c r="PL33" s="1567"/>
      <c r="PM33" s="1602"/>
      <c r="PN33" s="1603"/>
      <c r="PO33" s="1603"/>
      <c r="PP33" s="1603"/>
      <c r="PQ33" s="1538"/>
      <c r="PR33" s="1565"/>
      <c r="PS33" s="1600"/>
      <c r="PT33" s="1568"/>
      <c r="PU33" s="1568"/>
      <c r="PV33" s="1600"/>
      <c r="PW33" s="1585"/>
      <c r="PX33" s="1567"/>
      <c r="PY33" s="1602"/>
      <c r="PZ33" s="1603"/>
      <c r="QA33" s="1603"/>
      <c r="QB33" s="1603"/>
      <c r="QC33" s="1538"/>
      <c r="QD33" s="1565"/>
      <c r="QE33" s="1600"/>
      <c r="QF33" s="1568"/>
      <c r="QG33" s="1568"/>
      <c r="QH33" s="1600"/>
      <c r="QI33" s="1585"/>
      <c r="QJ33" s="1567"/>
      <c r="QK33" s="1602"/>
      <c r="QL33" s="1603"/>
      <c r="QM33" s="1603"/>
      <c r="QN33" s="1603"/>
      <c r="QO33" s="1538"/>
      <c r="QP33" s="1565"/>
      <c r="QQ33" s="1600"/>
      <c r="QR33" s="1568"/>
      <c r="QS33" s="1568"/>
      <c r="QT33" s="1600"/>
      <c r="QU33" s="1585"/>
      <c r="QV33" s="1567"/>
      <c r="QW33" s="1602"/>
      <c r="QX33" s="1603"/>
      <c r="QY33" s="1603"/>
      <c r="QZ33" s="1603"/>
      <c r="RA33" s="1538"/>
      <c r="RB33" s="1565"/>
      <c r="RC33" s="1600"/>
      <c r="RD33" s="1568"/>
      <c r="RE33" s="1568"/>
      <c r="RF33" s="1600"/>
      <c r="RG33" s="1585"/>
      <c r="RH33" s="1567"/>
      <c r="RI33" s="1602"/>
      <c r="RJ33" s="1603"/>
      <c r="RK33" s="1603"/>
      <c r="RL33" s="1603"/>
      <c r="RM33" s="1538"/>
      <c r="RN33" s="1565"/>
      <c r="RO33" s="1600"/>
      <c r="RP33" s="1568"/>
      <c r="RQ33" s="1568"/>
      <c r="RR33" s="1600"/>
      <c r="RS33" s="1585"/>
      <c r="RT33" s="1567"/>
      <c r="RU33" s="1602"/>
      <c r="RV33" s="1603"/>
      <c r="RW33" s="1603"/>
      <c r="RX33" s="1603"/>
      <c r="RY33" s="1538"/>
      <c r="RZ33" s="1565"/>
      <c r="SA33" s="1600"/>
      <c r="SB33" s="1568"/>
      <c r="SC33" s="1568"/>
      <c r="SD33" s="1600"/>
      <c r="SE33" s="1585"/>
      <c r="SF33" s="1567"/>
      <c r="SG33" s="1602"/>
      <c r="SH33" s="1603"/>
      <c r="SI33" s="1603"/>
      <c r="SJ33" s="1603"/>
      <c r="SK33" s="1538"/>
      <c r="SL33" s="1565"/>
      <c r="SM33" s="1600"/>
      <c r="SN33" s="1568"/>
      <c r="SO33" s="1568"/>
      <c r="SP33" s="1600"/>
      <c r="SQ33" s="1585"/>
      <c r="SR33" s="1567"/>
      <c r="SS33" s="1602"/>
      <c r="ST33" s="1603"/>
      <c r="SU33" s="1603"/>
      <c r="SV33" s="1603"/>
      <c r="SW33" s="1538"/>
      <c r="SX33" s="1565"/>
      <c r="SY33" s="1600"/>
      <c r="SZ33" s="1568"/>
      <c r="TA33" s="1568"/>
      <c r="TB33" s="1600"/>
      <c r="TC33" s="1585"/>
      <c r="TD33" s="1567"/>
      <c r="TE33" s="1602"/>
      <c r="TF33" s="1603"/>
      <c r="TG33" s="1603"/>
      <c r="TH33" s="1603"/>
      <c r="TI33" s="1538"/>
      <c r="TJ33" s="1565"/>
      <c r="TK33" s="1600"/>
      <c r="TL33" s="1568"/>
      <c r="TM33" s="1568"/>
      <c r="TN33" s="1600"/>
      <c r="TO33" s="1585"/>
      <c r="TP33" s="1567"/>
      <c r="TQ33" s="1602"/>
      <c r="TR33" s="1603"/>
      <c r="TS33" s="1603"/>
      <c r="TT33" s="1603"/>
      <c r="TU33" s="1538"/>
      <c r="TV33" s="1565"/>
      <c r="TW33" s="1600"/>
      <c r="TX33" s="1568"/>
      <c r="TY33" s="1568"/>
      <c r="TZ33" s="1600"/>
      <c r="UA33" s="1585"/>
      <c r="UB33" s="1567"/>
      <c r="UC33" s="1602"/>
      <c r="UD33" s="1603"/>
      <c r="UE33" s="1603"/>
      <c r="UF33" s="1603"/>
      <c r="UG33" s="1538"/>
      <c r="UH33" s="1565"/>
      <c r="UI33" s="1600"/>
      <c r="UJ33" s="1568"/>
      <c r="UK33" s="1568"/>
      <c r="UL33" s="1600"/>
      <c r="UM33" s="1585"/>
      <c r="UN33" s="1567"/>
      <c r="UO33" s="1602"/>
      <c r="UP33" s="1603"/>
      <c r="UQ33" s="1603"/>
      <c r="UR33" s="1603"/>
      <c r="US33" s="1538"/>
      <c r="UT33" s="1565"/>
      <c r="UU33" s="1600"/>
      <c r="UV33" s="1568"/>
      <c r="UW33" s="1568"/>
      <c r="UX33" s="1600"/>
      <c r="UY33" s="1585"/>
      <c r="UZ33" s="1567"/>
      <c r="VA33" s="1602"/>
      <c r="VB33" s="1603"/>
      <c r="VC33" s="1603"/>
      <c r="VD33" s="1603"/>
      <c r="VE33" s="1538"/>
      <c r="VF33" s="1565"/>
      <c r="VG33" s="1600"/>
      <c r="VH33" s="1568"/>
      <c r="VI33" s="1568"/>
      <c r="VJ33" s="1600"/>
      <c r="VK33" s="1585"/>
      <c r="VL33" s="1567"/>
      <c r="VM33" s="1602"/>
      <c r="VN33" s="1603"/>
      <c r="VO33" s="1603"/>
      <c r="VP33" s="1603"/>
      <c r="VQ33" s="1538"/>
      <c r="VR33" s="1565"/>
      <c r="VS33" s="1600"/>
      <c r="VT33" s="1568"/>
      <c r="VU33" s="1568"/>
      <c r="VV33" s="1600"/>
      <c r="VW33" s="1585"/>
      <c r="VX33" s="1567"/>
      <c r="VY33" s="1602"/>
      <c r="VZ33" s="1603"/>
      <c r="WA33" s="1603"/>
      <c r="WB33" s="1603"/>
      <c r="WC33" s="1538"/>
      <c r="WD33" s="1565"/>
      <c r="WE33" s="1600"/>
      <c r="WF33" s="1568"/>
      <c r="WG33" s="1568"/>
      <c r="WH33" s="1600"/>
      <c r="WI33" s="1585"/>
      <c r="WJ33" s="1567"/>
      <c r="WK33" s="1602"/>
      <c r="WL33" s="1603"/>
      <c r="WM33" s="1603"/>
      <c r="WN33" s="1603"/>
      <c r="WO33" s="1538"/>
      <c r="WP33" s="1565"/>
      <c r="WQ33" s="1600"/>
      <c r="WR33" s="1568"/>
      <c r="WS33" s="1568"/>
      <c r="WT33" s="1600"/>
      <c r="WU33" s="1585"/>
      <c r="WV33" s="1567"/>
      <c r="WW33" s="1602"/>
      <c r="WX33" s="1603"/>
      <c r="WY33" s="1603"/>
      <c r="WZ33" s="1603"/>
      <c r="XA33" s="1538"/>
      <c r="XB33" s="1565"/>
      <c r="XC33" s="1600"/>
      <c r="XD33" s="1568"/>
      <c r="XE33" s="1568"/>
      <c r="XF33" s="1600"/>
      <c r="XG33" s="1585"/>
      <c r="XH33" s="1567"/>
      <c r="XI33" s="1602"/>
      <c r="XJ33" s="1603"/>
      <c r="XK33" s="1603"/>
      <c r="XL33" s="1603"/>
      <c r="XM33" s="1538"/>
      <c r="XN33" s="1565"/>
      <c r="XO33" s="1600"/>
      <c r="XP33" s="1568"/>
      <c r="XQ33" s="1568"/>
      <c r="XR33" s="1600"/>
      <c r="XS33" s="1585"/>
      <c r="XT33" s="1567"/>
      <c r="XU33" s="1602"/>
      <c r="XV33" s="1603"/>
      <c r="XW33" s="1603"/>
      <c r="XX33" s="1603"/>
      <c r="XY33" s="1538"/>
      <c r="XZ33" s="1565"/>
      <c r="YA33" s="1600"/>
      <c r="YB33" s="1568"/>
      <c r="YC33" s="1568"/>
      <c r="YD33" s="1600"/>
      <c r="YE33" s="1585"/>
      <c r="YF33" s="1567"/>
      <c r="YG33" s="1602"/>
      <c r="YH33" s="1603"/>
      <c r="YI33" s="1603"/>
      <c r="YJ33" s="1603"/>
      <c r="YK33" s="1538"/>
      <c r="YL33" s="1565"/>
      <c r="YM33" s="1600"/>
      <c r="YN33" s="1568"/>
      <c r="YO33" s="1568"/>
      <c r="YP33" s="1600"/>
      <c r="YQ33" s="1585"/>
      <c r="YR33" s="1567"/>
      <c r="YS33" s="1602"/>
      <c r="YT33" s="1603"/>
      <c r="YU33" s="1603"/>
      <c r="YV33" s="1603"/>
      <c r="YW33" s="1538"/>
      <c r="YX33" s="1565"/>
      <c r="YY33" s="1600"/>
      <c r="YZ33" s="1568"/>
      <c r="ZA33" s="1568"/>
      <c r="ZB33" s="1600"/>
      <c r="ZC33" s="1585"/>
      <c r="ZD33" s="1567"/>
      <c r="ZE33" s="1602"/>
      <c r="ZF33" s="1603"/>
      <c r="ZG33" s="1603"/>
      <c r="ZH33" s="1603"/>
      <c r="ZI33" s="1538"/>
      <c r="ZJ33" s="1565"/>
      <c r="ZK33" s="1600"/>
      <c r="ZL33" s="1568"/>
      <c r="ZM33" s="1568"/>
      <c r="ZN33" s="1600"/>
      <c r="ZO33" s="1585"/>
      <c r="ZP33" s="1567"/>
      <c r="ZQ33" s="1602"/>
      <c r="ZR33" s="1603"/>
      <c r="ZS33" s="1603"/>
      <c r="ZT33" s="1603"/>
      <c r="ZU33" s="1538"/>
      <c r="ZV33" s="1565"/>
      <c r="ZW33" s="1600"/>
      <c r="ZX33" s="1568"/>
      <c r="ZY33" s="1568"/>
      <c r="ZZ33" s="1600"/>
      <c r="AAA33" s="1585"/>
      <c r="AAB33" s="1567"/>
      <c r="AAC33" s="1602"/>
      <c r="AAD33" s="1603"/>
      <c r="AAE33" s="1603"/>
      <c r="AAF33" s="1603"/>
      <c r="AAG33" s="1538"/>
      <c r="AAH33" s="1565"/>
      <c r="AAI33" s="1600"/>
      <c r="AAJ33" s="1568"/>
      <c r="AAK33" s="1568"/>
      <c r="AAL33" s="1600"/>
      <c r="AAM33" s="1585"/>
      <c r="AAN33" s="1567"/>
      <c r="AAO33" s="1602"/>
      <c r="AAP33" s="1603"/>
      <c r="AAQ33" s="1603"/>
      <c r="AAR33" s="1603"/>
      <c r="AAS33" s="1538"/>
      <c r="AAT33" s="1565"/>
      <c r="AAU33" s="1600"/>
      <c r="AAV33" s="1568"/>
      <c r="AAW33" s="1568"/>
      <c r="AAX33" s="1600"/>
      <c r="AAY33" s="1585"/>
      <c r="AAZ33" s="1567"/>
      <c r="ABA33" s="1602"/>
      <c r="ABB33" s="1603"/>
      <c r="ABC33" s="1603"/>
      <c r="ABD33" s="1603"/>
      <c r="ABE33" s="1538"/>
      <c r="ABF33" s="1565"/>
      <c r="ABG33" s="1600"/>
      <c r="ABH33" s="1568"/>
      <c r="ABI33" s="1568"/>
      <c r="ABJ33" s="1600"/>
      <c r="ABK33" s="1585"/>
      <c r="ABL33" s="1567"/>
      <c r="ABM33" s="1602"/>
      <c r="ABN33" s="1603"/>
      <c r="ABO33" s="1603"/>
      <c r="ABP33" s="1603"/>
      <c r="ABQ33" s="1538"/>
      <c r="ABR33" s="1565"/>
      <c r="ABS33" s="1600"/>
      <c r="ABT33" s="1568"/>
      <c r="ABU33" s="1568"/>
      <c r="ABV33" s="1600"/>
      <c r="ABW33" s="1585"/>
      <c r="ABX33" s="1567"/>
      <c r="ABY33" s="1602"/>
      <c r="ABZ33" s="1603"/>
      <c r="ACA33" s="1603"/>
      <c r="ACB33" s="1603"/>
      <c r="ACC33" s="1538"/>
      <c r="ACD33" s="1565"/>
      <c r="ACE33" s="1600"/>
      <c r="ACF33" s="1568"/>
      <c r="ACG33" s="1568"/>
      <c r="ACH33" s="1600"/>
      <c r="ACI33" s="1585"/>
      <c r="ACJ33" s="1567"/>
      <c r="ACK33" s="1602"/>
      <c r="ACL33" s="1603"/>
      <c r="ACM33" s="1603"/>
      <c r="ACN33" s="1603"/>
      <c r="ACO33" s="1538"/>
      <c r="ACP33" s="1565"/>
      <c r="ACQ33" s="1600"/>
      <c r="ACR33" s="1568"/>
      <c r="ACS33" s="1568"/>
      <c r="ACT33" s="1600"/>
      <c r="ACU33" s="1585"/>
      <c r="ACV33" s="1567"/>
      <c r="ACW33" s="1602"/>
      <c r="ACX33" s="1603"/>
      <c r="ACY33" s="1603"/>
      <c r="ACZ33" s="1603"/>
      <c r="ADA33" s="1538"/>
      <c r="ADB33" s="1565"/>
      <c r="ADC33" s="1600"/>
      <c r="ADD33" s="1568"/>
      <c r="ADE33" s="1568"/>
      <c r="ADF33" s="1600"/>
      <c r="ADG33" s="1585"/>
      <c r="ADH33" s="1567"/>
      <c r="ADI33" s="1602"/>
      <c r="ADJ33" s="1603"/>
      <c r="ADK33" s="1603"/>
      <c r="ADL33" s="1603"/>
      <c r="ADM33" s="1538"/>
      <c r="ADN33" s="1565"/>
      <c r="ADO33" s="1600"/>
      <c r="ADP33" s="1568"/>
      <c r="ADQ33" s="1568"/>
      <c r="ADR33" s="1600"/>
      <c r="ADS33" s="1585"/>
      <c r="ADT33" s="1567"/>
      <c r="ADU33" s="1602"/>
      <c r="ADV33" s="1603"/>
      <c r="ADW33" s="1603"/>
      <c r="ADX33" s="1603"/>
      <c r="ADY33" s="1538"/>
      <c r="ADZ33" s="1565"/>
      <c r="AEA33" s="1600"/>
      <c r="AEB33" s="1568"/>
      <c r="AEC33" s="1568"/>
      <c r="AED33" s="1600"/>
      <c r="AEE33" s="1585"/>
      <c r="AEF33" s="1567"/>
      <c r="AEG33" s="1602"/>
      <c r="AEH33" s="1603"/>
      <c r="AEI33" s="1603"/>
      <c r="AEJ33" s="1603"/>
      <c r="AEK33" s="1538"/>
      <c r="AEL33" s="1565"/>
      <c r="AEM33" s="1600"/>
      <c r="AEN33" s="1568"/>
      <c r="AEO33" s="1568"/>
      <c r="AEP33" s="1600"/>
      <c r="AEQ33" s="1585"/>
      <c r="AER33" s="1567"/>
      <c r="AES33" s="1602"/>
      <c r="AET33" s="1603"/>
      <c r="AEU33" s="1603"/>
      <c r="AEV33" s="1603"/>
      <c r="AEW33" s="1538"/>
      <c r="AEX33" s="1565"/>
      <c r="AEY33" s="1600"/>
      <c r="AEZ33" s="1568"/>
      <c r="AFA33" s="1568"/>
      <c r="AFB33" s="1600"/>
      <c r="AFC33" s="1585"/>
      <c r="AFD33" s="1567"/>
      <c r="AFE33" s="1602"/>
      <c r="AFF33" s="1603"/>
      <c r="AFG33" s="1603"/>
      <c r="AFH33" s="1603"/>
      <c r="AFI33" s="1538"/>
      <c r="AFJ33" s="1565"/>
      <c r="AFK33" s="1600"/>
      <c r="AFL33" s="1568"/>
      <c r="AFM33" s="1568"/>
      <c r="AFN33" s="1600"/>
      <c r="AFO33" s="1585"/>
      <c r="AFP33" s="1567"/>
      <c r="AFQ33" s="1602"/>
      <c r="AFR33" s="1603"/>
      <c r="AFS33" s="1603"/>
      <c r="AFT33" s="1603"/>
      <c r="AFU33" s="1538"/>
      <c r="AFV33" s="1565"/>
      <c r="AFW33" s="1600"/>
      <c r="AFX33" s="1568"/>
      <c r="AFY33" s="1568"/>
      <c r="AFZ33" s="1600"/>
      <c r="AGA33" s="1585"/>
      <c r="AGB33" s="1567"/>
      <c r="AGC33" s="1602"/>
      <c r="AGD33" s="1603"/>
      <c r="AGE33" s="1603"/>
      <c r="AGF33" s="1603"/>
      <c r="AGG33" s="1538"/>
      <c r="AGH33" s="1565"/>
      <c r="AGI33" s="1600"/>
      <c r="AGJ33" s="1568"/>
      <c r="AGK33" s="1568"/>
      <c r="AGL33" s="1600"/>
      <c r="AGM33" s="1585"/>
      <c r="AGN33" s="1567"/>
      <c r="AGO33" s="1602"/>
      <c r="AGP33" s="1603"/>
      <c r="AGQ33" s="1603"/>
      <c r="AGR33" s="1603"/>
      <c r="AGS33" s="1538"/>
      <c r="AGT33" s="1565"/>
      <c r="AGU33" s="1600"/>
      <c r="AGV33" s="1568"/>
      <c r="AGW33" s="1568"/>
      <c r="AGX33" s="1600"/>
      <c r="AGY33" s="1585"/>
      <c r="AGZ33" s="1567"/>
      <c r="AHA33" s="1602"/>
      <c r="AHB33" s="1603"/>
      <c r="AHC33" s="1603"/>
      <c r="AHD33" s="1603"/>
      <c r="AHE33" s="1538"/>
      <c r="AHF33" s="1565"/>
      <c r="AHG33" s="1600"/>
      <c r="AHH33" s="1568"/>
      <c r="AHI33" s="1568"/>
      <c r="AHJ33" s="1600"/>
      <c r="AHK33" s="1585"/>
      <c r="AHL33" s="1567"/>
      <c r="AHM33" s="1602"/>
      <c r="AHN33" s="1603"/>
      <c r="AHO33" s="1603"/>
      <c r="AHP33" s="1603"/>
      <c r="AHQ33" s="1538"/>
      <c r="AHR33" s="1565"/>
      <c r="AHS33" s="1600"/>
      <c r="AHT33" s="1568"/>
      <c r="AHU33" s="1568"/>
      <c r="AHV33" s="1600"/>
      <c r="AHW33" s="1585"/>
      <c r="AHX33" s="1567"/>
      <c r="AHY33" s="1602"/>
      <c r="AHZ33" s="1603"/>
      <c r="AIA33" s="1603"/>
      <c r="AIB33" s="1603"/>
      <c r="AIC33" s="1538"/>
      <c r="AID33" s="1565"/>
      <c r="AIE33" s="1600"/>
      <c r="AIF33" s="1568"/>
      <c r="AIG33" s="1568"/>
      <c r="AIH33" s="1600"/>
      <c r="AII33" s="1585"/>
      <c r="AIJ33" s="1567"/>
      <c r="AIK33" s="1602"/>
      <c r="AIL33" s="1603"/>
      <c r="AIM33" s="1603"/>
      <c r="AIN33" s="1603"/>
      <c r="AIO33" s="1538"/>
      <c r="AIP33" s="1565"/>
      <c r="AIQ33" s="1600"/>
      <c r="AIR33" s="1568"/>
      <c r="AIS33" s="1568"/>
      <c r="AIT33" s="1600"/>
      <c r="AIU33" s="1585"/>
      <c r="AIV33" s="1567"/>
      <c r="AIW33" s="1602"/>
      <c r="AIX33" s="1603"/>
      <c r="AIY33" s="1603"/>
      <c r="AIZ33" s="1603"/>
      <c r="AJA33" s="1538"/>
      <c r="AJB33" s="1565"/>
      <c r="AJC33" s="1600"/>
      <c r="AJD33" s="1568"/>
      <c r="AJE33" s="1568"/>
      <c r="AJF33" s="1600"/>
      <c r="AJG33" s="1585"/>
      <c r="AJH33" s="1567"/>
      <c r="AJI33" s="1602"/>
      <c r="AJJ33" s="1603"/>
      <c r="AJK33" s="1603"/>
      <c r="AJL33" s="1603"/>
      <c r="AJM33" s="1538"/>
      <c r="AJN33" s="1565"/>
      <c r="AJO33" s="1600"/>
      <c r="AJP33" s="1568"/>
      <c r="AJQ33" s="1568"/>
      <c r="AJR33" s="1600"/>
      <c r="AJS33" s="1585"/>
      <c r="AJT33" s="1567"/>
      <c r="AJU33" s="1602"/>
      <c r="AJV33" s="1603"/>
      <c r="AJW33" s="1603"/>
      <c r="AJX33" s="1603"/>
      <c r="AJY33" s="1538"/>
      <c r="AJZ33" s="1565"/>
      <c r="AKA33" s="1600"/>
      <c r="AKB33" s="1568"/>
      <c r="AKC33" s="1568"/>
      <c r="AKD33" s="1600"/>
      <c r="AKE33" s="1585"/>
      <c r="AKF33" s="1567"/>
      <c r="AKG33" s="1602"/>
      <c r="AKH33" s="1603"/>
      <c r="AKI33" s="1603"/>
      <c r="AKJ33" s="1603"/>
      <c r="AKK33" s="1538"/>
      <c r="AKL33" s="1565"/>
      <c r="AKM33" s="1600"/>
      <c r="AKN33" s="1568"/>
      <c r="AKO33" s="1568"/>
      <c r="AKP33" s="1600"/>
      <c r="AKQ33" s="1585"/>
      <c r="AKR33" s="1567"/>
      <c r="AKS33" s="1602"/>
      <c r="AKT33" s="1603"/>
      <c r="AKU33" s="1603"/>
      <c r="AKV33" s="1603"/>
      <c r="AKW33" s="1538"/>
      <c r="AKX33" s="1565"/>
      <c r="AKY33" s="1600"/>
      <c r="AKZ33" s="1568"/>
      <c r="ALA33" s="1568"/>
      <c r="ALB33" s="1600"/>
      <c r="ALC33" s="1585"/>
      <c r="ALD33" s="1567"/>
      <c r="ALE33" s="1602"/>
      <c r="ALF33" s="1603"/>
      <c r="ALG33" s="1603"/>
      <c r="ALH33" s="1603"/>
      <c r="ALI33" s="1538"/>
      <c r="ALJ33" s="1565"/>
      <c r="ALK33" s="1600"/>
      <c r="ALL33" s="1568"/>
      <c r="ALM33" s="1568"/>
      <c r="ALN33" s="1600"/>
      <c r="ALO33" s="1585"/>
      <c r="ALP33" s="1567"/>
      <c r="ALQ33" s="1602"/>
      <c r="ALR33" s="1603"/>
      <c r="ALS33" s="1603"/>
      <c r="ALT33" s="1603"/>
      <c r="ALU33" s="1538"/>
      <c r="ALV33" s="1565"/>
      <c r="ALW33" s="1600"/>
      <c r="ALX33" s="1568"/>
      <c r="ALY33" s="1568"/>
      <c r="ALZ33" s="1600"/>
      <c r="AMA33" s="1585"/>
      <c r="AMB33" s="1567"/>
      <c r="AMC33" s="1602"/>
      <c r="AMD33" s="1603"/>
      <c r="AME33" s="1603"/>
      <c r="AMF33" s="1603"/>
      <c r="AMG33" s="1538"/>
      <c r="AMH33" s="1565"/>
      <c r="AMI33" s="1600"/>
      <c r="AMJ33" s="1568"/>
    </row>
    <row r="34" spans="1:1024" ht="16.899999999999999" customHeight="1">
      <c r="A34" s="1500"/>
      <c r="B34" s="1547"/>
      <c r="C34" s="1604"/>
      <c r="D34" s="1549"/>
      <c r="E34" s="1549" t="s">
        <v>5633</v>
      </c>
      <c r="F34" s="1548"/>
      <c r="G34" s="1550"/>
      <c r="H34" s="1567"/>
      <c r="I34" s="1551"/>
      <c r="J34" s="1552"/>
      <c r="K34" s="1552"/>
      <c r="L34" s="1552"/>
      <c r="M34" s="1538"/>
      <c r="N34" s="1565"/>
      <c r="O34" s="1605"/>
      <c r="P34" s="1568"/>
      <c r="Q34" s="1568"/>
      <c r="R34" s="1600"/>
      <c r="S34" s="1585"/>
      <c r="T34" s="1567"/>
      <c r="U34" s="1602"/>
      <c r="V34" s="1603"/>
      <c r="W34" s="1603"/>
      <c r="X34" s="1603"/>
      <c r="Z34" s="1565"/>
      <c r="AA34" s="1605"/>
      <c r="AB34" s="1568"/>
      <c r="AC34" s="1568"/>
      <c r="AD34" s="1600"/>
      <c r="AE34" s="1585"/>
      <c r="AF34" s="1567"/>
      <c r="AG34" s="1602"/>
      <c r="AH34" s="1603"/>
      <c r="AI34" s="1603"/>
      <c r="AJ34" s="1603"/>
      <c r="AL34" s="1565"/>
      <c r="AM34" s="1605"/>
      <c r="AN34" s="1568"/>
      <c r="AO34" s="1568"/>
      <c r="AP34" s="1600"/>
      <c r="AQ34" s="1585"/>
      <c r="AR34" s="1567"/>
      <c r="AS34" s="1602"/>
      <c r="AT34" s="1603"/>
      <c r="AU34" s="1603"/>
      <c r="AV34" s="1603"/>
      <c r="AX34" s="1565"/>
      <c r="AY34" s="1605"/>
      <c r="AZ34" s="1568"/>
      <c r="BA34" s="1568"/>
      <c r="BB34" s="1600"/>
      <c r="BC34" s="1585"/>
      <c r="BD34" s="1567"/>
      <c r="BE34" s="1602"/>
      <c r="BF34" s="1603"/>
      <c r="BG34" s="1603"/>
      <c r="BH34" s="1603"/>
      <c r="BJ34" s="1565"/>
      <c r="BK34" s="1605"/>
      <c r="BL34" s="1568"/>
      <c r="BM34" s="1568"/>
      <c r="BN34" s="1600"/>
      <c r="BO34" s="1585"/>
      <c r="BP34" s="1567"/>
      <c r="BQ34" s="1602"/>
      <c r="BR34" s="1603"/>
      <c r="BS34" s="1603"/>
      <c r="BT34" s="1603"/>
      <c r="BU34" s="1538"/>
      <c r="BV34" s="1565"/>
      <c r="BW34" s="1605"/>
      <c r="BX34" s="1568"/>
      <c r="BY34" s="1568"/>
      <c r="BZ34" s="1600"/>
      <c r="CA34" s="1585"/>
      <c r="CB34" s="1567"/>
      <c r="CC34" s="1602"/>
      <c r="CD34" s="1603"/>
      <c r="CE34" s="1603"/>
      <c r="CF34" s="1603"/>
      <c r="CG34" s="1538"/>
      <c r="CH34" s="1565"/>
      <c r="CI34" s="1605"/>
      <c r="CJ34" s="1568"/>
      <c r="CK34" s="1568"/>
      <c r="CL34" s="1600"/>
      <c r="CM34" s="1585"/>
      <c r="CN34" s="1567"/>
      <c r="CO34" s="1602"/>
      <c r="CP34" s="1603"/>
      <c r="CQ34" s="1603"/>
      <c r="CR34" s="1603"/>
      <c r="CS34" s="1538"/>
      <c r="CT34" s="1565"/>
      <c r="CU34" s="1605"/>
      <c r="CV34" s="1568"/>
      <c r="CW34" s="1568"/>
      <c r="CX34" s="1600"/>
      <c r="CY34" s="1585"/>
      <c r="CZ34" s="1567"/>
      <c r="DA34" s="1602"/>
      <c r="DB34" s="1603"/>
      <c r="DC34" s="1603"/>
      <c r="DD34" s="1603"/>
      <c r="DE34" s="1538"/>
      <c r="DF34" s="1565"/>
      <c r="DG34" s="1605"/>
      <c r="DH34" s="1568"/>
      <c r="DI34" s="1568"/>
      <c r="DJ34" s="1600"/>
      <c r="DK34" s="1585"/>
      <c r="DL34" s="1567"/>
      <c r="DM34" s="1602"/>
      <c r="DN34" s="1603"/>
      <c r="DO34" s="1603"/>
      <c r="DP34" s="1603"/>
      <c r="DQ34" s="1538"/>
      <c r="DR34" s="1565"/>
      <c r="DS34" s="1605"/>
      <c r="DT34" s="1568"/>
      <c r="DU34" s="1568"/>
      <c r="DV34" s="1600"/>
      <c r="DW34" s="1585"/>
      <c r="DX34" s="1567"/>
      <c r="DY34" s="1602"/>
      <c r="DZ34" s="1603"/>
      <c r="EA34" s="1603"/>
      <c r="EB34" s="1603"/>
      <c r="EC34" s="1538"/>
      <c r="ED34" s="1565"/>
      <c r="EE34" s="1605"/>
      <c r="EF34" s="1568"/>
      <c r="EG34" s="1568"/>
      <c r="EH34" s="1600"/>
      <c r="EI34" s="1585"/>
      <c r="EJ34" s="1567"/>
      <c r="EK34" s="1602"/>
      <c r="EL34" s="1603"/>
      <c r="EM34" s="1603"/>
      <c r="EN34" s="1603"/>
      <c r="EO34" s="1538"/>
      <c r="EP34" s="1565"/>
      <c r="EQ34" s="1605"/>
      <c r="ER34" s="1568"/>
      <c r="ES34" s="1568"/>
      <c r="ET34" s="1600"/>
      <c r="EU34" s="1585"/>
      <c r="EV34" s="1567"/>
      <c r="EW34" s="1602"/>
      <c r="EX34" s="1603"/>
      <c r="EY34" s="1603"/>
      <c r="EZ34" s="1603"/>
      <c r="FA34" s="1538"/>
      <c r="FB34" s="1565"/>
      <c r="FC34" s="1605"/>
      <c r="FD34" s="1568"/>
      <c r="FE34" s="1568"/>
      <c r="FF34" s="1600"/>
      <c r="FG34" s="1585"/>
      <c r="FH34" s="1567"/>
      <c r="FI34" s="1602"/>
      <c r="FJ34" s="1603"/>
      <c r="FK34" s="1603"/>
      <c r="FL34" s="1603"/>
      <c r="FM34" s="1538"/>
      <c r="FN34" s="1565"/>
      <c r="FO34" s="1605"/>
      <c r="FP34" s="1568"/>
      <c r="FQ34" s="1568"/>
      <c r="FR34" s="1600"/>
      <c r="FS34" s="1585"/>
      <c r="FT34" s="1567"/>
      <c r="FU34" s="1602"/>
      <c r="FV34" s="1603"/>
      <c r="FW34" s="1603"/>
      <c r="FX34" s="1603"/>
      <c r="FY34" s="1538"/>
      <c r="FZ34" s="1565"/>
      <c r="GA34" s="1605"/>
      <c r="GB34" s="1568"/>
      <c r="GC34" s="1568"/>
      <c r="GD34" s="1600"/>
      <c r="GE34" s="1585"/>
      <c r="GF34" s="1567"/>
      <c r="GG34" s="1602"/>
      <c r="GH34" s="1603"/>
      <c r="GI34" s="1603"/>
      <c r="GJ34" s="1603"/>
      <c r="GK34" s="1538"/>
      <c r="GL34" s="1565"/>
      <c r="GM34" s="1605"/>
      <c r="GN34" s="1568"/>
      <c r="GO34" s="1568"/>
      <c r="GP34" s="1600"/>
      <c r="GQ34" s="1585"/>
      <c r="GR34" s="1567"/>
      <c r="GS34" s="1602"/>
      <c r="GT34" s="1603"/>
      <c r="GU34" s="1603"/>
      <c r="GV34" s="1603"/>
      <c r="GW34" s="1538"/>
      <c r="GX34" s="1565"/>
      <c r="GY34" s="1605"/>
      <c r="GZ34" s="1568"/>
      <c r="HA34" s="1568"/>
      <c r="HB34" s="1600"/>
      <c r="HC34" s="1585"/>
      <c r="HD34" s="1567"/>
      <c r="HE34" s="1602"/>
      <c r="HF34" s="1603"/>
      <c r="HG34" s="1603"/>
      <c r="HH34" s="1603"/>
      <c r="HI34" s="1538"/>
      <c r="HJ34" s="1565"/>
      <c r="HK34" s="1605"/>
      <c r="HL34" s="1568"/>
      <c r="HM34" s="1568"/>
      <c r="HN34" s="1600"/>
      <c r="HO34" s="1585"/>
      <c r="HP34" s="1567"/>
      <c r="HQ34" s="1602"/>
      <c r="HR34" s="1603"/>
      <c r="HS34" s="1603"/>
      <c r="HT34" s="1603"/>
      <c r="HU34" s="1538"/>
      <c r="HV34" s="1565"/>
      <c r="HW34" s="1605"/>
      <c r="HX34" s="1568"/>
      <c r="HY34" s="1568"/>
      <c r="HZ34" s="1600"/>
      <c r="IA34" s="1585"/>
      <c r="IB34" s="1567"/>
      <c r="IC34" s="1602"/>
      <c r="ID34" s="1603"/>
      <c r="IE34" s="1603"/>
      <c r="IF34" s="1603"/>
      <c r="IG34" s="1538"/>
      <c r="IH34" s="1565"/>
      <c r="II34" s="1605"/>
      <c r="IJ34" s="1568"/>
      <c r="IK34" s="1568"/>
      <c r="IL34" s="1600"/>
      <c r="IM34" s="1585"/>
      <c r="IN34" s="1567"/>
      <c r="IO34" s="1602"/>
      <c r="IP34" s="1603"/>
      <c r="IQ34" s="1603"/>
      <c r="IR34" s="1603"/>
      <c r="IS34" s="1538"/>
      <c r="IT34" s="1565"/>
      <c r="IU34" s="1605"/>
      <c r="IV34" s="1568"/>
      <c r="IW34" s="1568"/>
      <c r="IX34" s="1600"/>
      <c r="IY34" s="1585"/>
      <c r="IZ34" s="1567"/>
      <c r="JA34" s="1602"/>
      <c r="JB34" s="1603"/>
      <c r="JC34" s="1603"/>
      <c r="JD34" s="1603"/>
      <c r="JE34" s="1538"/>
      <c r="JF34" s="1565"/>
      <c r="JG34" s="1605"/>
      <c r="JH34" s="1568"/>
      <c r="JI34" s="1568"/>
      <c r="JJ34" s="1600"/>
      <c r="JK34" s="1585"/>
      <c r="JL34" s="1567"/>
      <c r="JM34" s="1602"/>
      <c r="JN34" s="1603"/>
      <c r="JO34" s="1603"/>
      <c r="JP34" s="1603"/>
      <c r="JQ34" s="1538"/>
      <c r="JR34" s="1565"/>
      <c r="JS34" s="1605"/>
      <c r="JT34" s="1568"/>
      <c r="JU34" s="1568"/>
      <c r="JV34" s="1600"/>
      <c r="JW34" s="1585"/>
      <c r="JX34" s="1567"/>
      <c r="JY34" s="1602"/>
      <c r="JZ34" s="1603"/>
      <c r="KA34" s="1603"/>
      <c r="KB34" s="1603"/>
      <c r="KC34" s="1538"/>
      <c r="KD34" s="1565"/>
      <c r="KE34" s="1605"/>
      <c r="KF34" s="1568"/>
      <c r="KG34" s="1568"/>
      <c r="KH34" s="1600"/>
      <c r="KI34" s="1585"/>
      <c r="KJ34" s="1567"/>
      <c r="KK34" s="1602"/>
      <c r="KL34" s="1603"/>
      <c r="KM34" s="1603"/>
      <c r="KN34" s="1603"/>
      <c r="KO34" s="1538"/>
      <c r="KP34" s="1565"/>
      <c r="KQ34" s="1605"/>
      <c r="KR34" s="1568"/>
      <c r="KS34" s="1568"/>
      <c r="KT34" s="1600"/>
      <c r="KU34" s="1585"/>
      <c r="KV34" s="1567"/>
      <c r="KW34" s="1602"/>
      <c r="KX34" s="1603"/>
      <c r="KY34" s="1603"/>
      <c r="KZ34" s="1603"/>
      <c r="LA34" s="1538"/>
      <c r="LB34" s="1565"/>
      <c r="LC34" s="1605"/>
      <c r="LD34" s="1568"/>
      <c r="LE34" s="1568"/>
      <c r="LF34" s="1600"/>
      <c r="LG34" s="1585"/>
      <c r="LH34" s="1567"/>
      <c r="LI34" s="1602"/>
      <c r="LJ34" s="1603"/>
      <c r="LK34" s="1603"/>
      <c r="LL34" s="1603"/>
      <c r="LM34" s="1538"/>
      <c r="LN34" s="1565"/>
      <c r="LO34" s="1605"/>
      <c r="LP34" s="1568"/>
      <c r="LQ34" s="1568"/>
      <c r="LR34" s="1600"/>
      <c r="LS34" s="1585"/>
      <c r="LT34" s="1567"/>
      <c r="LU34" s="1602"/>
      <c r="LV34" s="1603"/>
      <c r="LW34" s="1603"/>
      <c r="LX34" s="1603"/>
      <c r="LY34" s="1538"/>
      <c r="LZ34" s="1565"/>
      <c r="MA34" s="1605"/>
      <c r="MB34" s="1568"/>
      <c r="MC34" s="1568"/>
      <c r="MD34" s="1600"/>
      <c r="ME34" s="1585"/>
      <c r="MF34" s="1567"/>
      <c r="MG34" s="1602"/>
      <c r="MH34" s="1603"/>
      <c r="MI34" s="1603"/>
      <c r="MJ34" s="1603"/>
      <c r="MK34" s="1538"/>
      <c r="ML34" s="1565"/>
      <c r="MM34" s="1605"/>
      <c r="MN34" s="1568"/>
      <c r="MO34" s="1568"/>
      <c r="MP34" s="1600"/>
      <c r="MQ34" s="1585"/>
      <c r="MR34" s="1567"/>
      <c r="MS34" s="1602"/>
      <c r="MT34" s="1603"/>
      <c r="MU34" s="1603"/>
      <c r="MV34" s="1603"/>
      <c r="MW34" s="1538"/>
      <c r="MX34" s="1565"/>
      <c r="MY34" s="1605"/>
      <c r="MZ34" s="1568"/>
      <c r="NA34" s="1568"/>
      <c r="NB34" s="1600"/>
      <c r="NC34" s="1585"/>
      <c r="ND34" s="1567"/>
      <c r="NE34" s="1602"/>
      <c r="NF34" s="1603"/>
      <c r="NG34" s="1603"/>
      <c r="NH34" s="1603"/>
      <c r="NI34" s="1538"/>
      <c r="NJ34" s="1565"/>
      <c r="NK34" s="1605"/>
      <c r="NL34" s="1568"/>
      <c r="NM34" s="1568"/>
      <c r="NN34" s="1600"/>
      <c r="NO34" s="1585"/>
      <c r="NP34" s="1567"/>
      <c r="NQ34" s="1602"/>
      <c r="NR34" s="1603"/>
      <c r="NS34" s="1603"/>
      <c r="NT34" s="1603"/>
      <c r="NU34" s="1538"/>
      <c r="NV34" s="1565"/>
      <c r="NW34" s="1605"/>
      <c r="NX34" s="1568"/>
      <c r="NY34" s="1568"/>
      <c r="NZ34" s="1600"/>
      <c r="OA34" s="1585"/>
      <c r="OB34" s="1567"/>
      <c r="OC34" s="1602"/>
      <c r="OD34" s="1603"/>
      <c r="OE34" s="1603"/>
      <c r="OF34" s="1603"/>
      <c r="OG34" s="1538"/>
      <c r="OH34" s="1565"/>
      <c r="OI34" s="1605"/>
      <c r="OJ34" s="1568"/>
      <c r="OK34" s="1568"/>
      <c r="OL34" s="1600"/>
      <c r="OM34" s="1585"/>
      <c r="ON34" s="1567"/>
      <c r="OO34" s="1602"/>
      <c r="OP34" s="1603"/>
      <c r="OQ34" s="1603"/>
      <c r="OR34" s="1603"/>
      <c r="OS34" s="1538"/>
      <c r="OT34" s="1565"/>
      <c r="OU34" s="1605"/>
      <c r="OV34" s="1568"/>
      <c r="OW34" s="1568"/>
      <c r="OX34" s="1600"/>
      <c r="OY34" s="1585"/>
      <c r="OZ34" s="1567"/>
      <c r="PA34" s="1602"/>
      <c r="PB34" s="1603"/>
      <c r="PC34" s="1603"/>
      <c r="PD34" s="1603"/>
      <c r="PE34" s="1538"/>
      <c r="PF34" s="1565"/>
      <c r="PG34" s="1605"/>
      <c r="PH34" s="1568"/>
      <c r="PI34" s="1568"/>
      <c r="PJ34" s="1600"/>
      <c r="PK34" s="1585"/>
      <c r="PL34" s="1567"/>
      <c r="PM34" s="1602"/>
      <c r="PN34" s="1603"/>
      <c r="PO34" s="1603"/>
      <c r="PP34" s="1603"/>
      <c r="PQ34" s="1538"/>
      <c r="PR34" s="1565"/>
      <c r="PS34" s="1605"/>
      <c r="PT34" s="1568"/>
      <c r="PU34" s="1568"/>
      <c r="PV34" s="1600"/>
      <c r="PW34" s="1585"/>
      <c r="PX34" s="1567"/>
      <c r="PY34" s="1602"/>
      <c r="PZ34" s="1603"/>
      <c r="QA34" s="1603"/>
      <c r="QB34" s="1603"/>
      <c r="QC34" s="1538"/>
      <c r="QD34" s="1565"/>
      <c r="QE34" s="1605"/>
      <c r="QF34" s="1568"/>
      <c r="QG34" s="1568"/>
      <c r="QH34" s="1600"/>
      <c r="QI34" s="1585"/>
      <c r="QJ34" s="1567"/>
      <c r="QK34" s="1602"/>
      <c r="QL34" s="1603"/>
      <c r="QM34" s="1603"/>
      <c r="QN34" s="1603"/>
      <c r="QO34" s="1538"/>
      <c r="QP34" s="1565"/>
      <c r="QQ34" s="1605"/>
      <c r="QR34" s="1568"/>
      <c r="QS34" s="1568"/>
      <c r="QT34" s="1600"/>
      <c r="QU34" s="1585"/>
      <c r="QV34" s="1567"/>
      <c r="QW34" s="1602"/>
      <c r="QX34" s="1603"/>
      <c r="QY34" s="1603"/>
      <c r="QZ34" s="1603"/>
      <c r="RA34" s="1538"/>
      <c r="RB34" s="1565"/>
      <c r="RC34" s="1605"/>
      <c r="RD34" s="1568"/>
      <c r="RE34" s="1568"/>
      <c r="RF34" s="1600"/>
      <c r="RG34" s="1585"/>
      <c r="RH34" s="1567"/>
      <c r="RI34" s="1602"/>
      <c r="RJ34" s="1603"/>
      <c r="RK34" s="1603"/>
      <c r="RL34" s="1603"/>
      <c r="RM34" s="1538"/>
      <c r="RN34" s="1565"/>
      <c r="RO34" s="1605"/>
      <c r="RP34" s="1568"/>
      <c r="RQ34" s="1568"/>
      <c r="RR34" s="1600"/>
      <c r="RS34" s="1585"/>
      <c r="RT34" s="1567"/>
      <c r="RU34" s="1602"/>
      <c r="RV34" s="1603"/>
      <c r="RW34" s="1603"/>
      <c r="RX34" s="1603"/>
      <c r="RY34" s="1538"/>
      <c r="RZ34" s="1565"/>
      <c r="SA34" s="1605"/>
      <c r="SB34" s="1568"/>
      <c r="SC34" s="1568"/>
      <c r="SD34" s="1600"/>
      <c r="SE34" s="1585"/>
      <c r="SF34" s="1567"/>
      <c r="SG34" s="1602"/>
      <c r="SH34" s="1603"/>
      <c r="SI34" s="1603"/>
      <c r="SJ34" s="1603"/>
      <c r="SK34" s="1538"/>
      <c r="SL34" s="1565"/>
      <c r="SM34" s="1605"/>
      <c r="SN34" s="1568"/>
      <c r="SO34" s="1568"/>
      <c r="SP34" s="1600"/>
      <c r="SQ34" s="1585"/>
      <c r="SR34" s="1567"/>
      <c r="SS34" s="1602"/>
      <c r="ST34" s="1603"/>
      <c r="SU34" s="1603"/>
      <c r="SV34" s="1603"/>
      <c r="SW34" s="1538"/>
      <c r="SX34" s="1565"/>
      <c r="SY34" s="1605"/>
      <c r="SZ34" s="1568"/>
      <c r="TA34" s="1568"/>
      <c r="TB34" s="1600"/>
      <c r="TC34" s="1585"/>
      <c r="TD34" s="1567"/>
      <c r="TE34" s="1602"/>
      <c r="TF34" s="1603"/>
      <c r="TG34" s="1603"/>
      <c r="TH34" s="1603"/>
      <c r="TI34" s="1538"/>
      <c r="TJ34" s="1565"/>
      <c r="TK34" s="1605"/>
      <c r="TL34" s="1568"/>
      <c r="TM34" s="1568"/>
      <c r="TN34" s="1600"/>
      <c r="TO34" s="1585"/>
      <c r="TP34" s="1567"/>
      <c r="TQ34" s="1602"/>
      <c r="TR34" s="1603"/>
      <c r="TS34" s="1603"/>
      <c r="TT34" s="1603"/>
      <c r="TU34" s="1538"/>
      <c r="TV34" s="1565"/>
      <c r="TW34" s="1605"/>
      <c r="TX34" s="1568"/>
      <c r="TY34" s="1568"/>
      <c r="TZ34" s="1600"/>
      <c r="UA34" s="1585"/>
      <c r="UB34" s="1567"/>
      <c r="UC34" s="1602"/>
      <c r="UD34" s="1603"/>
      <c r="UE34" s="1603"/>
      <c r="UF34" s="1603"/>
      <c r="UG34" s="1538"/>
      <c r="UH34" s="1565"/>
      <c r="UI34" s="1605"/>
      <c r="UJ34" s="1568"/>
      <c r="UK34" s="1568"/>
      <c r="UL34" s="1600"/>
      <c r="UM34" s="1585"/>
      <c r="UN34" s="1567"/>
      <c r="UO34" s="1602"/>
      <c r="UP34" s="1603"/>
      <c r="UQ34" s="1603"/>
      <c r="UR34" s="1603"/>
      <c r="US34" s="1538"/>
      <c r="UT34" s="1565"/>
      <c r="UU34" s="1605"/>
      <c r="UV34" s="1568"/>
      <c r="UW34" s="1568"/>
      <c r="UX34" s="1600"/>
      <c r="UY34" s="1585"/>
      <c r="UZ34" s="1567"/>
      <c r="VA34" s="1602"/>
      <c r="VB34" s="1603"/>
      <c r="VC34" s="1603"/>
      <c r="VD34" s="1603"/>
      <c r="VE34" s="1538"/>
      <c r="VF34" s="1565"/>
      <c r="VG34" s="1605"/>
      <c r="VH34" s="1568"/>
      <c r="VI34" s="1568"/>
      <c r="VJ34" s="1600"/>
      <c r="VK34" s="1585"/>
      <c r="VL34" s="1567"/>
      <c r="VM34" s="1602"/>
      <c r="VN34" s="1603"/>
      <c r="VO34" s="1603"/>
      <c r="VP34" s="1603"/>
      <c r="VQ34" s="1538"/>
      <c r="VR34" s="1565"/>
      <c r="VS34" s="1605"/>
      <c r="VT34" s="1568"/>
      <c r="VU34" s="1568"/>
      <c r="VV34" s="1600"/>
      <c r="VW34" s="1585"/>
      <c r="VX34" s="1567"/>
      <c r="VY34" s="1602"/>
      <c r="VZ34" s="1603"/>
      <c r="WA34" s="1603"/>
      <c r="WB34" s="1603"/>
      <c r="WC34" s="1538"/>
      <c r="WD34" s="1565"/>
      <c r="WE34" s="1605"/>
      <c r="WF34" s="1568"/>
      <c r="WG34" s="1568"/>
      <c r="WH34" s="1600"/>
      <c r="WI34" s="1585"/>
      <c r="WJ34" s="1567"/>
      <c r="WK34" s="1602"/>
      <c r="WL34" s="1603"/>
      <c r="WM34" s="1603"/>
      <c r="WN34" s="1603"/>
      <c r="WO34" s="1538"/>
      <c r="WP34" s="1565"/>
      <c r="WQ34" s="1605"/>
      <c r="WR34" s="1568"/>
      <c r="WS34" s="1568"/>
      <c r="WT34" s="1600"/>
      <c r="WU34" s="1585"/>
      <c r="WV34" s="1567"/>
      <c r="WW34" s="1602"/>
      <c r="WX34" s="1603"/>
      <c r="WY34" s="1603"/>
      <c r="WZ34" s="1603"/>
      <c r="XA34" s="1538"/>
      <c r="XB34" s="1565"/>
      <c r="XC34" s="1605"/>
      <c r="XD34" s="1568"/>
      <c r="XE34" s="1568"/>
      <c r="XF34" s="1600"/>
      <c r="XG34" s="1585"/>
      <c r="XH34" s="1567"/>
      <c r="XI34" s="1602"/>
      <c r="XJ34" s="1603"/>
      <c r="XK34" s="1603"/>
      <c r="XL34" s="1603"/>
      <c r="XM34" s="1538"/>
      <c r="XN34" s="1565"/>
      <c r="XO34" s="1605"/>
      <c r="XP34" s="1568"/>
      <c r="XQ34" s="1568"/>
      <c r="XR34" s="1600"/>
      <c r="XS34" s="1585"/>
      <c r="XT34" s="1567"/>
      <c r="XU34" s="1602"/>
      <c r="XV34" s="1603"/>
      <c r="XW34" s="1603"/>
      <c r="XX34" s="1603"/>
      <c r="XY34" s="1538"/>
      <c r="XZ34" s="1565"/>
      <c r="YA34" s="1605"/>
      <c r="YB34" s="1568"/>
      <c r="YC34" s="1568"/>
      <c r="YD34" s="1600"/>
      <c r="YE34" s="1585"/>
      <c r="YF34" s="1567"/>
      <c r="YG34" s="1602"/>
      <c r="YH34" s="1603"/>
      <c r="YI34" s="1603"/>
      <c r="YJ34" s="1603"/>
      <c r="YK34" s="1538"/>
      <c r="YL34" s="1565"/>
      <c r="YM34" s="1605"/>
      <c r="YN34" s="1568"/>
      <c r="YO34" s="1568"/>
      <c r="YP34" s="1600"/>
      <c r="YQ34" s="1585"/>
      <c r="YR34" s="1567"/>
      <c r="YS34" s="1602"/>
      <c r="YT34" s="1603"/>
      <c r="YU34" s="1603"/>
      <c r="YV34" s="1603"/>
      <c r="YW34" s="1538"/>
      <c r="YX34" s="1565"/>
      <c r="YY34" s="1605"/>
      <c r="YZ34" s="1568"/>
      <c r="ZA34" s="1568"/>
      <c r="ZB34" s="1600"/>
      <c r="ZC34" s="1585"/>
      <c r="ZD34" s="1567"/>
      <c r="ZE34" s="1602"/>
      <c r="ZF34" s="1603"/>
      <c r="ZG34" s="1603"/>
      <c r="ZH34" s="1603"/>
      <c r="ZI34" s="1538"/>
      <c r="ZJ34" s="1565"/>
      <c r="ZK34" s="1605"/>
      <c r="ZL34" s="1568"/>
      <c r="ZM34" s="1568"/>
      <c r="ZN34" s="1600"/>
      <c r="ZO34" s="1585"/>
      <c r="ZP34" s="1567"/>
      <c r="ZQ34" s="1602"/>
      <c r="ZR34" s="1603"/>
      <c r="ZS34" s="1603"/>
      <c r="ZT34" s="1603"/>
      <c r="ZU34" s="1538"/>
      <c r="ZV34" s="1565"/>
      <c r="ZW34" s="1605"/>
      <c r="ZX34" s="1568"/>
      <c r="ZY34" s="1568"/>
      <c r="ZZ34" s="1600"/>
      <c r="AAA34" s="1585"/>
      <c r="AAB34" s="1567"/>
      <c r="AAC34" s="1602"/>
      <c r="AAD34" s="1603"/>
      <c r="AAE34" s="1603"/>
      <c r="AAF34" s="1603"/>
      <c r="AAG34" s="1538"/>
      <c r="AAH34" s="1565"/>
      <c r="AAI34" s="1605"/>
      <c r="AAJ34" s="1568"/>
      <c r="AAK34" s="1568"/>
      <c r="AAL34" s="1600"/>
      <c r="AAM34" s="1585"/>
      <c r="AAN34" s="1567"/>
      <c r="AAO34" s="1602"/>
      <c r="AAP34" s="1603"/>
      <c r="AAQ34" s="1603"/>
      <c r="AAR34" s="1603"/>
      <c r="AAS34" s="1538"/>
      <c r="AAT34" s="1565"/>
      <c r="AAU34" s="1605"/>
      <c r="AAV34" s="1568"/>
      <c r="AAW34" s="1568"/>
      <c r="AAX34" s="1600"/>
      <c r="AAY34" s="1585"/>
      <c r="AAZ34" s="1567"/>
      <c r="ABA34" s="1602"/>
      <c r="ABB34" s="1603"/>
      <c r="ABC34" s="1603"/>
      <c r="ABD34" s="1603"/>
      <c r="ABE34" s="1538"/>
      <c r="ABF34" s="1565"/>
      <c r="ABG34" s="1605"/>
      <c r="ABH34" s="1568"/>
      <c r="ABI34" s="1568"/>
      <c r="ABJ34" s="1600"/>
      <c r="ABK34" s="1585"/>
      <c r="ABL34" s="1567"/>
      <c r="ABM34" s="1602"/>
      <c r="ABN34" s="1603"/>
      <c r="ABO34" s="1603"/>
      <c r="ABP34" s="1603"/>
      <c r="ABQ34" s="1538"/>
      <c r="ABR34" s="1565"/>
      <c r="ABS34" s="1605"/>
      <c r="ABT34" s="1568"/>
      <c r="ABU34" s="1568"/>
      <c r="ABV34" s="1600"/>
      <c r="ABW34" s="1585"/>
      <c r="ABX34" s="1567"/>
      <c r="ABY34" s="1602"/>
      <c r="ABZ34" s="1603"/>
      <c r="ACA34" s="1603"/>
      <c r="ACB34" s="1603"/>
      <c r="ACC34" s="1538"/>
      <c r="ACD34" s="1565"/>
      <c r="ACE34" s="1605"/>
      <c r="ACF34" s="1568"/>
      <c r="ACG34" s="1568"/>
      <c r="ACH34" s="1600"/>
      <c r="ACI34" s="1585"/>
      <c r="ACJ34" s="1567"/>
      <c r="ACK34" s="1602"/>
      <c r="ACL34" s="1603"/>
      <c r="ACM34" s="1603"/>
      <c r="ACN34" s="1603"/>
      <c r="ACO34" s="1538"/>
      <c r="ACP34" s="1565"/>
      <c r="ACQ34" s="1605"/>
      <c r="ACR34" s="1568"/>
      <c r="ACS34" s="1568"/>
      <c r="ACT34" s="1600"/>
      <c r="ACU34" s="1585"/>
      <c r="ACV34" s="1567"/>
      <c r="ACW34" s="1602"/>
      <c r="ACX34" s="1603"/>
      <c r="ACY34" s="1603"/>
      <c r="ACZ34" s="1603"/>
      <c r="ADA34" s="1538"/>
      <c r="ADB34" s="1565"/>
      <c r="ADC34" s="1605"/>
      <c r="ADD34" s="1568"/>
      <c r="ADE34" s="1568"/>
      <c r="ADF34" s="1600"/>
      <c r="ADG34" s="1585"/>
      <c r="ADH34" s="1567"/>
      <c r="ADI34" s="1602"/>
      <c r="ADJ34" s="1603"/>
      <c r="ADK34" s="1603"/>
      <c r="ADL34" s="1603"/>
      <c r="ADM34" s="1538"/>
      <c r="ADN34" s="1565"/>
      <c r="ADO34" s="1605"/>
      <c r="ADP34" s="1568"/>
      <c r="ADQ34" s="1568"/>
      <c r="ADR34" s="1600"/>
      <c r="ADS34" s="1585"/>
      <c r="ADT34" s="1567"/>
      <c r="ADU34" s="1602"/>
      <c r="ADV34" s="1603"/>
      <c r="ADW34" s="1603"/>
      <c r="ADX34" s="1603"/>
      <c r="ADY34" s="1538"/>
      <c r="ADZ34" s="1565"/>
      <c r="AEA34" s="1605"/>
      <c r="AEB34" s="1568"/>
      <c r="AEC34" s="1568"/>
      <c r="AED34" s="1600"/>
      <c r="AEE34" s="1585"/>
      <c r="AEF34" s="1567"/>
      <c r="AEG34" s="1602"/>
      <c r="AEH34" s="1603"/>
      <c r="AEI34" s="1603"/>
      <c r="AEJ34" s="1603"/>
      <c r="AEK34" s="1538"/>
      <c r="AEL34" s="1565"/>
      <c r="AEM34" s="1605"/>
      <c r="AEN34" s="1568"/>
      <c r="AEO34" s="1568"/>
      <c r="AEP34" s="1600"/>
      <c r="AEQ34" s="1585"/>
      <c r="AER34" s="1567"/>
      <c r="AES34" s="1602"/>
      <c r="AET34" s="1603"/>
      <c r="AEU34" s="1603"/>
      <c r="AEV34" s="1603"/>
      <c r="AEW34" s="1538"/>
      <c r="AEX34" s="1565"/>
      <c r="AEY34" s="1605"/>
      <c r="AEZ34" s="1568"/>
      <c r="AFA34" s="1568"/>
      <c r="AFB34" s="1600"/>
      <c r="AFC34" s="1585"/>
      <c r="AFD34" s="1567"/>
      <c r="AFE34" s="1602"/>
      <c r="AFF34" s="1603"/>
      <c r="AFG34" s="1603"/>
      <c r="AFH34" s="1603"/>
      <c r="AFI34" s="1538"/>
      <c r="AFJ34" s="1565"/>
      <c r="AFK34" s="1605"/>
      <c r="AFL34" s="1568"/>
      <c r="AFM34" s="1568"/>
      <c r="AFN34" s="1600"/>
      <c r="AFO34" s="1585"/>
      <c r="AFP34" s="1567"/>
      <c r="AFQ34" s="1602"/>
      <c r="AFR34" s="1603"/>
      <c r="AFS34" s="1603"/>
      <c r="AFT34" s="1603"/>
      <c r="AFU34" s="1538"/>
      <c r="AFV34" s="1565"/>
      <c r="AFW34" s="1605"/>
      <c r="AFX34" s="1568"/>
      <c r="AFY34" s="1568"/>
      <c r="AFZ34" s="1600"/>
      <c r="AGA34" s="1585"/>
      <c r="AGB34" s="1567"/>
      <c r="AGC34" s="1602"/>
      <c r="AGD34" s="1603"/>
      <c r="AGE34" s="1603"/>
      <c r="AGF34" s="1603"/>
      <c r="AGG34" s="1538"/>
      <c r="AGH34" s="1565"/>
      <c r="AGI34" s="1605"/>
      <c r="AGJ34" s="1568"/>
      <c r="AGK34" s="1568"/>
      <c r="AGL34" s="1600"/>
      <c r="AGM34" s="1585"/>
      <c r="AGN34" s="1567"/>
      <c r="AGO34" s="1602"/>
      <c r="AGP34" s="1603"/>
      <c r="AGQ34" s="1603"/>
      <c r="AGR34" s="1603"/>
      <c r="AGS34" s="1538"/>
      <c r="AGT34" s="1565"/>
      <c r="AGU34" s="1605"/>
      <c r="AGV34" s="1568"/>
      <c r="AGW34" s="1568"/>
      <c r="AGX34" s="1600"/>
      <c r="AGY34" s="1585"/>
      <c r="AGZ34" s="1567"/>
      <c r="AHA34" s="1602"/>
      <c r="AHB34" s="1603"/>
      <c r="AHC34" s="1603"/>
      <c r="AHD34" s="1603"/>
      <c r="AHE34" s="1538"/>
      <c r="AHF34" s="1565"/>
      <c r="AHG34" s="1605"/>
      <c r="AHH34" s="1568"/>
      <c r="AHI34" s="1568"/>
      <c r="AHJ34" s="1600"/>
      <c r="AHK34" s="1585"/>
      <c r="AHL34" s="1567"/>
      <c r="AHM34" s="1602"/>
      <c r="AHN34" s="1603"/>
      <c r="AHO34" s="1603"/>
      <c r="AHP34" s="1603"/>
      <c r="AHQ34" s="1538"/>
      <c r="AHR34" s="1565"/>
      <c r="AHS34" s="1605"/>
      <c r="AHT34" s="1568"/>
      <c r="AHU34" s="1568"/>
      <c r="AHV34" s="1600"/>
      <c r="AHW34" s="1585"/>
      <c r="AHX34" s="1567"/>
      <c r="AHY34" s="1602"/>
      <c r="AHZ34" s="1603"/>
      <c r="AIA34" s="1603"/>
      <c r="AIB34" s="1603"/>
      <c r="AIC34" s="1538"/>
      <c r="AID34" s="1565"/>
      <c r="AIE34" s="1605"/>
      <c r="AIF34" s="1568"/>
      <c r="AIG34" s="1568"/>
      <c r="AIH34" s="1600"/>
      <c r="AII34" s="1585"/>
      <c r="AIJ34" s="1567"/>
      <c r="AIK34" s="1602"/>
      <c r="AIL34" s="1603"/>
      <c r="AIM34" s="1603"/>
      <c r="AIN34" s="1603"/>
      <c r="AIO34" s="1538"/>
      <c r="AIP34" s="1565"/>
      <c r="AIQ34" s="1605"/>
      <c r="AIR34" s="1568"/>
      <c r="AIS34" s="1568"/>
      <c r="AIT34" s="1600"/>
      <c r="AIU34" s="1585"/>
      <c r="AIV34" s="1567"/>
      <c r="AIW34" s="1602"/>
      <c r="AIX34" s="1603"/>
      <c r="AIY34" s="1603"/>
      <c r="AIZ34" s="1603"/>
      <c r="AJA34" s="1538"/>
      <c r="AJB34" s="1565"/>
      <c r="AJC34" s="1605"/>
      <c r="AJD34" s="1568"/>
      <c r="AJE34" s="1568"/>
      <c r="AJF34" s="1600"/>
      <c r="AJG34" s="1585"/>
      <c r="AJH34" s="1567"/>
      <c r="AJI34" s="1602"/>
      <c r="AJJ34" s="1603"/>
      <c r="AJK34" s="1603"/>
      <c r="AJL34" s="1603"/>
      <c r="AJM34" s="1538"/>
      <c r="AJN34" s="1565"/>
      <c r="AJO34" s="1605"/>
      <c r="AJP34" s="1568"/>
      <c r="AJQ34" s="1568"/>
      <c r="AJR34" s="1600"/>
      <c r="AJS34" s="1585"/>
      <c r="AJT34" s="1567"/>
      <c r="AJU34" s="1602"/>
      <c r="AJV34" s="1603"/>
      <c r="AJW34" s="1603"/>
      <c r="AJX34" s="1603"/>
      <c r="AJY34" s="1538"/>
      <c r="AJZ34" s="1565"/>
      <c r="AKA34" s="1605"/>
      <c r="AKB34" s="1568"/>
      <c r="AKC34" s="1568"/>
      <c r="AKD34" s="1600"/>
      <c r="AKE34" s="1585"/>
      <c r="AKF34" s="1567"/>
      <c r="AKG34" s="1602"/>
      <c r="AKH34" s="1603"/>
      <c r="AKI34" s="1603"/>
      <c r="AKJ34" s="1603"/>
      <c r="AKK34" s="1538"/>
      <c r="AKL34" s="1565"/>
      <c r="AKM34" s="1605"/>
      <c r="AKN34" s="1568"/>
      <c r="AKO34" s="1568"/>
      <c r="AKP34" s="1600"/>
      <c r="AKQ34" s="1585"/>
      <c r="AKR34" s="1567"/>
      <c r="AKS34" s="1602"/>
      <c r="AKT34" s="1603"/>
      <c r="AKU34" s="1603"/>
      <c r="AKV34" s="1603"/>
      <c r="AKW34" s="1538"/>
      <c r="AKX34" s="1565"/>
      <c r="AKY34" s="1605"/>
      <c r="AKZ34" s="1568"/>
      <c r="ALA34" s="1568"/>
      <c r="ALB34" s="1600"/>
      <c r="ALC34" s="1585"/>
      <c r="ALD34" s="1567"/>
      <c r="ALE34" s="1602"/>
      <c r="ALF34" s="1603"/>
      <c r="ALG34" s="1603"/>
      <c r="ALH34" s="1603"/>
      <c r="ALI34" s="1538"/>
      <c r="ALJ34" s="1565"/>
      <c r="ALK34" s="1605"/>
      <c r="ALL34" s="1568"/>
      <c r="ALM34" s="1568"/>
      <c r="ALN34" s="1600"/>
      <c r="ALO34" s="1585"/>
      <c r="ALP34" s="1567"/>
      <c r="ALQ34" s="1602"/>
      <c r="ALR34" s="1603"/>
      <c r="ALS34" s="1603"/>
      <c r="ALT34" s="1603"/>
      <c r="ALU34" s="1538"/>
      <c r="ALV34" s="1565"/>
      <c r="ALW34" s="1605"/>
      <c r="ALX34" s="1568"/>
      <c r="ALY34" s="1568"/>
      <c r="ALZ34" s="1600"/>
      <c r="AMA34" s="1585"/>
      <c r="AMB34" s="1567"/>
      <c r="AMC34" s="1602"/>
      <c r="AMD34" s="1603"/>
      <c r="AME34" s="1603"/>
      <c r="AMF34" s="1603"/>
      <c r="AMG34" s="1538"/>
      <c r="AMH34" s="1565"/>
      <c r="AMI34" s="1605"/>
      <c r="AMJ34" s="1568"/>
    </row>
    <row r="35" spans="1:1024" ht="16.899999999999999" customHeight="1">
      <c r="A35" s="1500"/>
      <c r="B35" s="1547"/>
      <c r="C35" s="1548"/>
      <c r="D35" s="1549"/>
      <c r="E35" s="1549" t="s">
        <v>5634</v>
      </c>
      <c r="F35" s="1548"/>
      <c r="G35" s="1550"/>
      <c r="H35" s="1567"/>
      <c r="I35" s="1551"/>
      <c r="J35" s="1552"/>
      <c r="K35" s="1552"/>
      <c r="L35" s="1552"/>
      <c r="M35" s="1538"/>
      <c r="N35" s="1565"/>
      <c r="O35" s="1600"/>
      <c r="P35" s="1568"/>
      <c r="Q35" s="1568"/>
      <c r="R35" s="1600"/>
      <c r="S35" s="1585"/>
      <c r="T35" s="1567"/>
      <c r="U35" s="1602"/>
      <c r="V35" s="1603"/>
      <c r="W35" s="1603"/>
      <c r="X35" s="1603"/>
      <c r="Z35" s="1565"/>
      <c r="AA35" s="1600"/>
      <c r="AB35" s="1568"/>
      <c r="AC35" s="1568"/>
      <c r="AD35" s="1600"/>
      <c r="AE35" s="1585"/>
      <c r="AF35" s="1567"/>
      <c r="AG35" s="1602"/>
      <c r="AH35" s="1603"/>
      <c r="AI35" s="1603"/>
      <c r="AJ35" s="1603"/>
      <c r="AL35" s="1565"/>
      <c r="AM35" s="1600"/>
      <c r="AN35" s="1568"/>
      <c r="AO35" s="1568"/>
      <c r="AP35" s="1600"/>
      <c r="AQ35" s="1585"/>
      <c r="AR35" s="1567"/>
      <c r="AS35" s="1602"/>
      <c r="AT35" s="1603"/>
      <c r="AU35" s="1603"/>
      <c r="AV35" s="1603"/>
      <c r="AX35" s="1565"/>
      <c r="AY35" s="1600"/>
      <c r="AZ35" s="1568"/>
      <c r="BA35" s="1568"/>
      <c r="BB35" s="1600"/>
      <c r="BC35" s="1585"/>
      <c r="BD35" s="1567"/>
      <c r="BE35" s="1602"/>
      <c r="BF35" s="1603"/>
      <c r="BG35" s="1603"/>
      <c r="BH35" s="1603"/>
      <c r="BJ35" s="1565"/>
      <c r="BK35" s="1600"/>
      <c r="BL35" s="1568"/>
      <c r="BM35" s="1568"/>
      <c r="BN35" s="1600"/>
      <c r="BO35" s="1585"/>
      <c r="BP35" s="1567"/>
      <c r="BQ35" s="1602"/>
      <c r="BR35" s="1603"/>
      <c r="BS35" s="1603"/>
      <c r="BT35" s="1603"/>
      <c r="BU35" s="1538"/>
      <c r="BV35" s="1565"/>
      <c r="BW35" s="1600"/>
      <c r="BX35" s="1568"/>
      <c r="BY35" s="1568"/>
      <c r="BZ35" s="1600"/>
      <c r="CA35" s="1585"/>
      <c r="CB35" s="1567"/>
      <c r="CC35" s="1602"/>
      <c r="CD35" s="1603"/>
      <c r="CE35" s="1603"/>
      <c r="CF35" s="1603"/>
      <c r="CG35" s="1538"/>
      <c r="CH35" s="1565"/>
      <c r="CI35" s="1600"/>
      <c r="CJ35" s="1568"/>
      <c r="CK35" s="1568"/>
      <c r="CL35" s="1600"/>
      <c r="CM35" s="1585"/>
      <c r="CN35" s="1567"/>
      <c r="CO35" s="1602"/>
      <c r="CP35" s="1603"/>
      <c r="CQ35" s="1603"/>
      <c r="CR35" s="1603"/>
      <c r="CS35" s="1538"/>
      <c r="CT35" s="1565"/>
      <c r="CU35" s="1600"/>
      <c r="CV35" s="1568"/>
      <c r="CW35" s="1568"/>
      <c r="CX35" s="1600"/>
      <c r="CY35" s="1585"/>
      <c r="CZ35" s="1567"/>
      <c r="DA35" s="1602"/>
      <c r="DB35" s="1603"/>
      <c r="DC35" s="1603"/>
      <c r="DD35" s="1603"/>
      <c r="DE35" s="1538"/>
      <c r="DF35" s="1565"/>
      <c r="DG35" s="1600"/>
      <c r="DH35" s="1568"/>
      <c r="DI35" s="1568"/>
      <c r="DJ35" s="1600"/>
      <c r="DK35" s="1585"/>
      <c r="DL35" s="1567"/>
      <c r="DM35" s="1602"/>
      <c r="DN35" s="1603"/>
      <c r="DO35" s="1603"/>
      <c r="DP35" s="1603"/>
      <c r="DQ35" s="1538"/>
      <c r="DR35" s="1565"/>
      <c r="DS35" s="1600"/>
      <c r="DT35" s="1568"/>
      <c r="DU35" s="1568"/>
      <c r="DV35" s="1600"/>
      <c r="DW35" s="1585"/>
      <c r="DX35" s="1567"/>
      <c r="DY35" s="1602"/>
      <c r="DZ35" s="1603"/>
      <c r="EA35" s="1603"/>
      <c r="EB35" s="1603"/>
      <c r="EC35" s="1538"/>
      <c r="ED35" s="1565"/>
      <c r="EE35" s="1600"/>
      <c r="EF35" s="1568"/>
      <c r="EG35" s="1568"/>
      <c r="EH35" s="1600"/>
      <c r="EI35" s="1585"/>
      <c r="EJ35" s="1567"/>
      <c r="EK35" s="1602"/>
      <c r="EL35" s="1603"/>
      <c r="EM35" s="1603"/>
      <c r="EN35" s="1603"/>
      <c r="EO35" s="1538"/>
      <c r="EP35" s="1565"/>
      <c r="EQ35" s="1600"/>
      <c r="ER35" s="1568"/>
      <c r="ES35" s="1568"/>
      <c r="ET35" s="1600"/>
      <c r="EU35" s="1585"/>
      <c r="EV35" s="1567"/>
      <c r="EW35" s="1602"/>
      <c r="EX35" s="1603"/>
      <c r="EY35" s="1603"/>
      <c r="EZ35" s="1603"/>
      <c r="FA35" s="1538"/>
      <c r="FB35" s="1565"/>
      <c r="FC35" s="1600"/>
      <c r="FD35" s="1568"/>
      <c r="FE35" s="1568"/>
      <c r="FF35" s="1600"/>
      <c r="FG35" s="1585"/>
      <c r="FH35" s="1567"/>
      <c r="FI35" s="1602"/>
      <c r="FJ35" s="1603"/>
      <c r="FK35" s="1603"/>
      <c r="FL35" s="1603"/>
      <c r="FM35" s="1538"/>
      <c r="FN35" s="1565"/>
      <c r="FO35" s="1600"/>
      <c r="FP35" s="1568"/>
      <c r="FQ35" s="1568"/>
      <c r="FR35" s="1600"/>
      <c r="FS35" s="1585"/>
      <c r="FT35" s="1567"/>
      <c r="FU35" s="1602"/>
      <c r="FV35" s="1603"/>
      <c r="FW35" s="1603"/>
      <c r="FX35" s="1603"/>
      <c r="FY35" s="1538"/>
      <c r="FZ35" s="1565"/>
      <c r="GA35" s="1600"/>
      <c r="GB35" s="1568"/>
      <c r="GC35" s="1568"/>
      <c r="GD35" s="1600"/>
      <c r="GE35" s="1585"/>
      <c r="GF35" s="1567"/>
      <c r="GG35" s="1602"/>
      <c r="GH35" s="1603"/>
      <c r="GI35" s="1603"/>
      <c r="GJ35" s="1603"/>
      <c r="GK35" s="1538"/>
      <c r="GL35" s="1565"/>
      <c r="GM35" s="1600"/>
      <c r="GN35" s="1568"/>
      <c r="GO35" s="1568"/>
      <c r="GP35" s="1600"/>
      <c r="GQ35" s="1585"/>
      <c r="GR35" s="1567"/>
      <c r="GS35" s="1602"/>
      <c r="GT35" s="1603"/>
      <c r="GU35" s="1603"/>
      <c r="GV35" s="1603"/>
      <c r="GW35" s="1538"/>
      <c r="GX35" s="1565"/>
      <c r="GY35" s="1600"/>
      <c r="GZ35" s="1568"/>
      <c r="HA35" s="1568"/>
      <c r="HB35" s="1600"/>
      <c r="HC35" s="1585"/>
      <c r="HD35" s="1567"/>
      <c r="HE35" s="1602"/>
      <c r="HF35" s="1603"/>
      <c r="HG35" s="1603"/>
      <c r="HH35" s="1603"/>
      <c r="HI35" s="1538"/>
      <c r="HJ35" s="1565"/>
      <c r="HK35" s="1600"/>
      <c r="HL35" s="1568"/>
      <c r="HM35" s="1568"/>
      <c r="HN35" s="1600"/>
      <c r="HO35" s="1585"/>
      <c r="HP35" s="1567"/>
      <c r="HQ35" s="1602"/>
      <c r="HR35" s="1603"/>
      <c r="HS35" s="1603"/>
      <c r="HT35" s="1603"/>
      <c r="HU35" s="1538"/>
      <c r="HV35" s="1565"/>
      <c r="HW35" s="1600"/>
      <c r="HX35" s="1568"/>
      <c r="HY35" s="1568"/>
      <c r="HZ35" s="1600"/>
      <c r="IA35" s="1585"/>
      <c r="IB35" s="1567"/>
      <c r="IC35" s="1602"/>
      <c r="ID35" s="1603"/>
      <c r="IE35" s="1603"/>
      <c r="IF35" s="1603"/>
      <c r="IG35" s="1538"/>
      <c r="IH35" s="1565"/>
      <c r="II35" s="1600"/>
      <c r="IJ35" s="1568"/>
      <c r="IK35" s="1568"/>
      <c r="IL35" s="1600"/>
      <c r="IM35" s="1585"/>
      <c r="IN35" s="1567"/>
      <c r="IO35" s="1602"/>
      <c r="IP35" s="1603"/>
      <c r="IQ35" s="1603"/>
      <c r="IR35" s="1603"/>
      <c r="IS35" s="1538"/>
      <c r="IT35" s="1565"/>
      <c r="IU35" s="1600"/>
      <c r="IV35" s="1568"/>
      <c r="IW35" s="1568"/>
      <c r="IX35" s="1600"/>
      <c r="IY35" s="1585"/>
      <c r="IZ35" s="1567"/>
      <c r="JA35" s="1602"/>
      <c r="JB35" s="1603"/>
      <c r="JC35" s="1603"/>
      <c r="JD35" s="1603"/>
      <c r="JE35" s="1538"/>
      <c r="JF35" s="1565"/>
      <c r="JG35" s="1600"/>
      <c r="JH35" s="1568"/>
      <c r="JI35" s="1568"/>
      <c r="JJ35" s="1600"/>
      <c r="JK35" s="1585"/>
      <c r="JL35" s="1567"/>
      <c r="JM35" s="1602"/>
      <c r="JN35" s="1603"/>
      <c r="JO35" s="1603"/>
      <c r="JP35" s="1603"/>
      <c r="JQ35" s="1538"/>
      <c r="JR35" s="1565"/>
      <c r="JS35" s="1600"/>
      <c r="JT35" s="1568"/>
      <c r="JU35" s="1568"/>
      <c r="JV35" s="1600"/>
      <c r="JW35" s="1585"/>
      <c r="JX35" s="1567"/>
      <c r="JY35" s="1602"/>
      <c r="JZ35" s="1603"/>
      <c r="KA35" s="1603"/>
      <c r="KB35" s="1603"/>
      <c r="KC35" s="1538"/>
      <c r="KD35" s="1565"/>
      <c r="KE35" s="1600"/>
      <c r="KF35" s="1568"/>
      <c r="KG35" s="1568"/>
      <c r="KH35" s="1600"/>
      <c r="KI35" s="1585"/>
      <c r="KJ35" s="1567"/>
      <c r="KK35" s="1602"/>
      <c r="KL35" s="1603"/>
      <c r="KM35" s="1603"/>
      <c r="KN35" s="1603"/>
      <c r="KO35" s="1538"/>
      <c r="KP35" s="1565"/>
      <c r="KQ35" s="1600"/>
      <c r="KR35" s="1568"/>
      <c r="KS35" s="1568"/>
      <c r="KT35" s="1600"/>
      <c r="KU35" s="1585"/>
      <c r="KV35" s="1567"/>
      <c r="KW35" s="1602"/>
      <c r="KX35" s="1603"/>
      <c r="KY35" s="1603"/>
      <c r="KZ35" s="1603"/>
      <c r="LA35" s="1538"/>
      <c r="LB35" s="1565"/>
      <c r="LC35" s="1600"/>
      <c r="LD35" s="1568"/>
      <c r="LE35" s="1568"/>
      <c r="LF35" s="1600"/>
      <c r="LG35" s="1585"/>
      <c r="LH35" s="1567"/>
      <c r="LI35" s="1602"/>
      <c r="LJ35" s="1603"/>
      <c r="LK35" s="1603"/>
      <c r="LL35" s="1603"/>
      <c r="LM35" s="1538"/>
      <c r="LN35" s="1565"/>
      <c r="LO35" s="1600"/>
      <c r="LP35" s="1568"/>
      <c r="LQ35" s="1568"/>
      <c r="LR35" s="1600"/>
      <c r="LS35" s="1585"/>
      <c r="LT35" s="1567"/>
      <c r="LU35" s="1602"/>
      <c r="LV35" s="1603"/>
      <c r="LW35" s="1603"/>
      <c r="LX35" s="1603"/>
      <c r="LY35" s="1538"/>
      <c r="LZ35" s="1565"/>
      <c r="MA35" s="1600"/>
      <c r="MB35" s="1568"/>
      <c r="MC35" s="1568"/>
      <c r="MD35" s="1600"/>
      <c r="ME35" s="1585"/>
      <c r="MF35" s="1567"/>
      <c r="MG35" s="1602"/>
      <c r="MH35" s="1603"/>
      <c r="MI35" s="1603"/>
      <c r="MJ35" s="1603"/>
      <c r="MK35" s="1538"/>
      <c r="ML35" s="1565"/>
      <c r="MM35" s="1600"/>
      <c r="MN35" s="1568"/>
      <c r="MO35" s="1568"/>
      <c r="MP35" s="1600"/>
      <c r="MQ35" s="1585"/>
      <c r="MR35" s="1567"/>
      <c r="MS35" s="1602"/>
      <c r="MT35" s="1603"/>
      <c r="MU35" s="1603"/>
      <c r="MV35" s="1603"/>
      <c r="MW35" s="1538"/>
      <c r="MX35" s="1565"/>
      <c r="MY35" s="1600"/>
      <c r="MZ35" s="1568"/>
      <c r="NA35" s="1568"/>
      <c r="NB35" s="1600"/>
      <c r="NC35" s="1585"/>
      <c r="ND35" s="1567"/>
      <c r="NE35" s="1602"/>
      <c r="NF35" s="1603"/>
      <c r="NG35" s="1603"/>
      <c r="NH35" s="1603"/>
      <c r="NI35" s="1538"/>
      <c r="NJ35" s="1565"/>
      <c r="NK35" s="1600"/>
      <c r="NL35" s="1568"/>
      <c r="NM35" s="1568"/>
      <c r="NN35" s="1600"/>
      <c r="NO35" s="1585"/>
      <c r="NP35" s="1567"/>
      <c r="NQ35" s="1602"/>
      <c r="NR35" s="1603"/>
      <c r="NS35" s="1603"/>
      <c r="NT35" s="1603"/>
      <c r="NU35" s="1538"/>
      <c r="NV35" s="1565"/>
      <c r="NW35" s="1600"/>
      <c r="NX35" s="1568"/>
      <c r="NY35" s="1568"/>
      <c r="NZ35" s="1600"/>
      <c r="OA35" s="1585"/>
      <c r="OB35" s="1567"/>
      <c r="OC35" s="1602"/>
      <c r="OD35" s="1603"/>
      <c r="OE35" s="1603"/>
      <c r="OF35" s="1603"/>
      <c r="OG35" s="1538"/>
      <c r="OH35" s="1565"/>
      <c r="OI35" s="1600"/>
      <c r="OJ35" s="1568"/>
      <c r="OK35" s="1568"/>
      <c r="OL35" s="1600"/>
      <c r="OM35" s="1585"/>
      <c r="ON35" s="1567"/>
      <c r="OO35" s="1602"/>
      <c r="OP35" s="1603"/>
      <c r="OQ35" s="1603"/>
      <c r="OR35" s="1603"/>
      <c r="OS35" s="1538"/>
      <c r="OT35" s="1565"/>
      <c r="OU35" s="1600"/>
      <c r="OV35" s="1568"/>
      <c r="OW35" s="1568"/>
      <c r="OX35" s="1600"/>
      <c r="OY35" s="1585"/>
      <c r="OZ35" s="1567"/>
      <c r="PA35" s="1602"/>
      <c r="PB35" s="1603"/>
      <c r="PC35" s="1603"/>
      <c r="PD35" s="1603"/>
      <c r="PE35" s="1538"/>
      <c r="PF35" s="1565"/>
      <c r="PG35" s="1600"/>
      <c r="PH35" s="1568"/>
      <c r="PI35" s="1568"/>
      <c r="PJ35" s="1600"/>
      <c r="PK35" s="1585"/>
      <c r="PL35" s="1567"/>
      <c r="PM35" s="1602"/>
      <c r="PN35" s="1603"/>
      <c r="PO35" s="1603"/>
      <c r="PP35" s="1603"/>
      <c r="PQ35" s="1538"/>
      <c r="PR35" s="1565"/>
      <c r="PS35" s="1600"/>
      <c r="PT35" s="1568"/>
      <c r="PU35" s="1568"/>
      <c r="PV35" s="1600"/>
      <c r="PW35" s="1585"/>
      <c r="PX35" s="1567"/>
      <c r="PY35" s="1602"/>
      <c r="PZ35" s="1603"/>
      <c r="QA35" s="1603"/>
      <c r="QB35" s="1603"/>
      <c r="QC35" s="1538"/>
      <c r="QD35" s="1565"/>
      <c r="QE35" s="1600"/>
      <c r="QF35" s="1568"/>
      <c r="QG35" s="1568"/>
      <c r="QH35" s="1600"/>
      <c r="QI35" s="1585"/>
      <c r="QJ35" s="1567"/>
      <c r="QK35" s="1602"/>
      <c r="QL35" s="1603"/>
      <c r="QM35" s="1603"/>
      <c r="QN35" s="1603"/>
      <c r="QO35" s="1538"/>
      <c r="QP35" s="1565"/>
      <c r="QQ35" s="1600"/>
      <c r="QR35" s="1568"/>
      <c r="QS35" s="1568"/>
      <c r="QT35" s="1600"/>
      <c r="QU35" s="1585"/>
      <c r="QV35" s="1567"/>
      <c r="QW35" s="1602"/>
      <c r="QX35" s="1603"/>
      <c r="QY35" s="1603"/>
      <c r="QZ35" s="1603"/>
      <c r="RA35" s="1538"/>
      <c r="RB35" s="1565"/>
      <c r="RC35" s="1600"/>
      <c r="RD35" s="1568"/>
      <c r="RE35" s="1568"/>
      <c r="RF35" s="1600"/>
      <c r="RG35" s="1585"/>
      <c r="RH35" s="1567"/>
      <c r="RI35" s="1602"/>
      <c r="RJ35" s="1603"/>
      <c r="RK35" s="1603"/>
      <c r="RL35" s="1603"/>
      <c r="RM35" s="1538"/>
      <c r="RN35" s="1565"/>
      <c r="RO35" s="1600"/>
      <c r="RP35" s="1568"/>
      <c r="RQ35" s="1568"/>
      <c r="RR35" s="1600"/>
      <c r="RS35" s="1585"/>
      <c r="RT35" s="1567"/>
      <c r="RU35" s="1602"/>
      <c r="RV35" s="1603"/>
      <c r="RW35" s="1603"/>
      <c r="RX35" s="1603"/>
      <c r="RY35" s="1538"/>
      <c r="RZ35" s="1565"/>
      <c r="SA35" s="1600"/>
      <c r="SB35" s="1568"/>
      <c r="SC35" s="1568"/>
      <c r="SD35" s="1600"/>
      <c r="SE35" s="1585"/>
      <c r="SF35" s="1567"/>
      <c r="SG35" s="1602"/>
      <c r="SH35" s="1603"/>
      <c r="SI35" s="1603"/>
      <c r="SJ35" s="1603"/>
      <c r="SK35" s="1538"/>
      <c r="SL35" s="1565"/>
      <c r="SM35" s="1600"/>
      <c r="SN35" s="1568"/>
      <c r="SO35" s="1568"/>
      <c r="SP35" s="1600"/>
      <c r="SQ35" s="1585"/>
      <c r="SR35" s="1567"/>
      <c r="SS35" s="1602"/>
      <c r="ST35" s="1603"/>
      <c r="SU35" s="1603"/>
      <c r="SV35" s="1603"/>
      <c r="SW35" s="1538"/>
      <c r="SX35" s="1565"/>
      <c r="SY35" s="1600"/>
      <c r="SZ35" s="1568"/>
      <c r="TA35" s="1568"/>
      <c r="TB35" s="1600"/>
      <c r="TC35" s="1585"/>
      <c r="TD35" s="1567"/>
      <c r="TE35" s="1602"/>
      <c r="TF35" s="1603"/>
      <c r="TG35" s="1603"/>
      <c r="TH35" s="1603"/>
      <c r="TI35" s="1538"/>
      <c r="TJ35" s="1565"/>
      <c r="TK35" s="1600"/>
      <c r="TL35" s="1568"/>
      <c r="TM35" s="1568"/>
      <c r="TN35" s="1600"/>
      <c r="TO35" s="1585"/>
      <c r="TP35" s="1567"/>
      <c r="TQ35" s="1602"/>
      <c r="TR35" s="1603"/>
      <c r="TS35" s="1603"/>
      <c r="TT35" s="1603"/>
      <c r="TU35" s="1538"/>
      <c r="TV35" s="1565"/>
      <c r="TW35" s="1600"/>
      <c r="TX35" s="1568"/>
      <c r="TY35" s="1568"/>
      <c r="TZ35" s="1600"/>
      <c r="UA35" s="1585"/>
      <c r="UB35" s="1567"/>
      <c r="UC35" s="1602"/>
      <c r="UD35" s="1603"/>
      <c r="UE35" s="1603"/>
      <c r="UF35" s="1603"/>
      <c r="UG35" s="1538"/>
      <c r="UH35" s="1565"/>
      <c r="UI35" s="1600"/>
      <c r="UJ35" s="1568"/>
      <c r="UK35" s="1568"/>
      <c r="UL35" s="1600"/>
      <c r="UM35" s="1585"/>
      <c r="UN35" s="1567"/>
      <c r="UO35" s="1602"/>
      <c r="UP35" s="1603"/>
      <c r="UQ35" s="1603"/>
      <c r="UR35" s="1603"/>
      <c r="US35" s="1538"/>
      <c r="UT35" s="1565"/>
      <c r="UU35" s="1600"/>
      <c r="UV35" s="1568"/>
      <c r="UW35" s="1568"/>
      <c r="UX35" s="1600"/>
      <c r="UY35" s="1585"/>
      <c r="UZ35" s="1567"/>
      <c r="VA35" s="1602"/>
      <c r="VB35" s="1603"/>
      <c r="VC35" s="1603"/>
      <c r="VD35" s="1603"/>
      <c r="VE35" s="1538"/>
      <c r="VF35" s="1565"/>
      <c r="VG35" s="1600"/>
      <c r="VH35" s="1568"/>
      <c r="VI35" s="1568"/>
      <c r="VJ35" s="1600"/>
      <c r="VK35" s="1585"/>
      <c r="VL35" s="1567"/>
      <c r="VM35" s="1602"/>
      <c r="VN35" s="1603"/>
      <c r="VO35" s="1603"/>
      <c r="VP35" s="1603"/>
      <c r="VQ35" s="1538"/>
      <c r="VR35" s="1565"/>
      <c r="VS35" s="1600"/>
      <c r="VT35" s="1568"/>
      <c r="VU35" s="1568"/>
      <c r="VV35" s="1600"/>
      <c r="VW35" s="1585"/>
      <c r="VX35" s="1567"/>
      <c r="VY35" s="1602"/>
      <c r="VZ35" s="1603"/>
      <c r="WA35" s="1603"/>
      <c r="WB35" s="1603"/>
      <c r="WC35" s="1538"/>
      <c r="WD35" s="1565"/>
      <c r="WE35" s="1600"/>
      <c r="WF35" s="1568"/>
      <c r="WG35" s="1568"/>
      <c r="WH35" s="1600"/>
      <c r="WI35" s="1585"/>
      <c r="WJ35" s="1567"/>
      <c r="WK35" s="1602"/>
      <c r="WL35" s="1603"/>
      <c r="WM35" s="1603"/>
      <c r="WN35" s="1603"/>
      <c r="WO35" s="1538"/>
      <c r="WP35" s="1565"/>
      <c r="WQ35" s="1600"/>
      <c r="WR35" s="1568"/>
      <c r="WS35" s="1568"/>
      <c r="WT35" s="1600"/>
      <c r="WU35" s="1585"/>
      <c r="WV35" s="1567"/>
      <c r="WW35" s="1602"/>
      <c r="WX35" s="1603"/>
      <c r="WY35" s="1603"/>
      <c r="WZ35" s="1603"/>
      <c r="XA35" s="1538"/>
      <c r="XB35" s="1565"/>
      <c r="XC35" s="1600"/>
      <c r="XD35" s="1568"/>
      <c r="XE35" s="1568"/>
      <c r="XF35" s="1600"/>
      <c r="XG35" s="1585"/>
      <c r="XH35" s="1567"/>
      <c r="XI35" s="1602"/>
      <c r="XJ35" s="1603"/>
      <c r="XK35" s="1603"/>
      <c r="XL35" s="1603"/>
      <c r="XM35" s="1538"/>
      <c r="XN35" s="1565"/>
      <c r="XO35" s="1600"/>
      <c r="XP35" s="1568"/>
      <c r="XQ35" s="1568"/>
      <c r="XR35" s="1600"/>
      <c r="XS35" s="1585"/>
      <c r="XT35" s="1567"/>
      <c r="XU35" s="1602"/>
      <c r="XV35" s="1603"/>
      <c r="XW35" s="1603"/>
      <c r="XX35" s="1603"/>
      <c r="XY35" s="1538"/>
      <c r="XZ35" s="1565"/>
      <c r="YA35" s="1600"/>
      <c r="YB35" s="1568"/>
      <c r="YC35" s="1568"/>
      <c r="YD35" s="1600"/>
      <c r="YE35" s="1585"/>
      <c r="YF35" s="1567"/>
      <c r="YG35" s="1602"/>
      <c r="YH35" s="1603"/>
      <c r="YI35" s="1603"/>
      <c r="YJ35" s="1603"/>
      <c r="YK35" s="1538"/>
      <c r="YL35" s="1565"/>
      <c r="YM35" s="1600"/>
      <c r="YN35" s="1568"/>
      <c r="YO35" s="1568"/>
      <c r="YP35" s="1600"/>
      <c r="YQ35" s="1585"/>
      <c r="YR35" s="1567"/>
      <c r="YS35" s="1602"/>
      <c r="YT35" s="1603"/>
      <c r="YU35" s="1603"/>
      <c r="YV35" s="1603"/>
      <c r="YW35" s="1538"/>
      <c r="YX35" s="1565"/>
      <c r="YY35" s="1600"/>
      <c r="YZ35" s="1568"/>
      <c r="ZA35" s="1568"/>
      <c r="ZB35" s="1600"/>
      <c r="ZC35" s="1585"/>
      <c r="ZD35" s="1567"/>
      <c r="ZE35" s="1602"/>
      <c r="ZF35" s="1603"/>
      <c r="ZG35" s="1603"/>
      <c r="ZH35" s="1603"/>
      <c r="ZI35" s="1538"/>
      <c r="ZJ35" s="1565"/>
      <c r="ZK35" s="1600"/>
      <c r="ZL35" s="1568"/>
      <c r="ZM35" s="1568"/>
      <c r="ZN35" s="1600"/>
      <c r="ZO35" s="1585"/>
      <c r="ZP35" s="1567"/>
      <c r="ZQ35" s="1602"/>
      <c r="ZR35" s="1603"/>
      <c r="ZS35" s="1603"/>
      <c r="ZT35" s="1603"/>
      <c r="ZU35" s="1538"/>
      <c r="ZV35" s="1565"/>
      <c r="ZW35" s="1600"/>
      <c r="ZX35" s="1568"/>
      <c r="ZY35" s="1568"/>
      <c r="ZZ35" s="1600"/>
      <c r="AAA35" s="1585"/>
      <c r="AAB35" s="1567"/>
      <c r="AAC35" s="1602"/>
      <c r="AAD35" s="1603"/>
      <c r="AAE35" s="1603"/>
      <c r="AAF35" s="1603"/>
      <c r="AAG35" s="1538"/>
      <c r="AAH35" s="1565"/>
      <c r="AAI35" s="1600"/>
      <c r="AAJ35" s="1568"/>
      <c r="AAK35" s="1568"/>
      <c r="AAL35" s="1600"/>
      <c r="AAM35" s="1585"/>
      <c r="AAN35" s="1567"/>
      <c r="AAO35" s="1602"/>
      <c r="AAP35" s="1603"/>
      <c r="AAQ35" s="1603"/>
      <c r="AAR35" s="1603"/>
      <c r="AAS35" s="1538"/>
      <c r="AAT35" s="1565"/>
      <c r="AAU35" s="1600"/>
      <c r="AAV35" s="1568"/>
      <c r="AAW35" s="1568"/>
      <c r="AAX35" s="1600"/>
      <c r="AAY35" s="1585"/>
      <c r="AAZ35" s="1567"/>
      <c r="ABA35" s="1602"/>
      <c r="ABB35" s="1603"/>
      <c r="ABC35" s="1603"/>
      <c r="ABD35" s="1603"/>
      <c r="ABE35" s="1538"/>
      <c r="ABF35" s="1565"/>
      <c r="ABG35" s="1600"/>
      <c r="ABH35" s="1568"/>
      <c r="ABI35" s="1568"/>
      <c r="ABJ35" s="1600"/>
      <c r="ABK35" s="1585"/>
      <c r="ABL35" s="1567"/>
      <c r="ABM35" s="1602"/>
      <c r="ABN35" s="1603"/>
      <c r="ABO35" s="1603"/>
      <c r="ABP35" s="1603"/>
      <c r="ABQ35" s="1538"/>
      <c r="ABR35" s="1565"/>
      <c r="ABS35" s="1600"/>
      <c r="ABT35" s="1568"/>
      <c r="ABU35" s="1568"/>
      <c r="ABV35" s="1600"/>
      <c r="ABW35" s="1585"/>
      <c r="ABX35" s="1567"/>
      <c r="ABY35" s="1602"/>
      <c r="ABZ35" s="1603"/>
      <c r="ACA35" s="1603"/>
      <c r="ACB35" s="1603"/>
      <c r="ACC35" s="1538"/>
      <c r="ACD35" s="1565"/>
      <c r="ACE35" s="1600"/>
      <c r="ACF35" s="1568"/>
      <c r="ACG35" s="1568"/>
      <c r="ACH35" s="1600"/>
      <c r="ACI35" s="1585"/>
      <c r="ACJ35" s="1567"/>
      <c r="ACK35" s="1602"/>
      <c r="ACL35" s="1603"/>
      <c r="ACM35" s="1603"/>
      <c r="ACN35" s="1603"/>
      <c r="ACO35" s="1538"/>
      <c r="ACP35" s="1565"/>
      <c r="ACQ35" s="1600"/>
      <c r="ACR35" s="1568"/>
      <c r="ACS35" s="1568"/>
      <c r="ACT35" s="1600"/>
      <c r="ACU35" s="1585"/>
      <c r="ACV35" s="1567"/>
      <c r="ACW35" s="1602"/>
      <c r="ACX35" s="1603"/>
      <c r="ACY35" s="1603"/>
      <c r="ACZ35" s="1603"/>
      <c r="ADA35" s="1538"/>
      <c r="ADB35" s="1565"/>
      <c r="ADC35" s="1600"/>
      <c r="ADD35" s="1568"/>
      <c r="ADE35" s="1568"/>
      <c r="ADF35" s="1600"/>
      <c r="ADG35" s="1585"/>
      <c r="ADH35" s="1567"/>
      <c r="ADI35" s="1602"/>
      <c r="ADJ35" s="1603"/>
      <c r="ADK35" s="1603"/>
      <c r="ADL35" s="1603"/>
      <c r="ADM35" s="1538"/>
      <c r="ADN35" s="1565"/>
      <c r="ADO35" s="1600"/>
      <c r="ADP35" s="1568"/>
      <c r="ADQ35" s="1568"/>
      <c r="ADR35" s="1600"/>
      <c r="ADS35" s="1585"/>
      <c r="ADT35" s="1567"/>
      <c r="ADU35" s="1602"/>
      <c r="ADV35" s="1603"/>
      <c r="ADW35" s="1603"/>
      <c r="ADX35" s="1603"/>
      <c r="ADY35" s="1538"/>
      <c r="ADZ35" s="1565"/>
      <c r="AEA35" s="1600"/>
      <c r="AEB35" s="1568"/>
      <c r="AEC35" s="1568"/>
      <c r="AED35" s="1600"/>
      <c r="AEE35" s="1585"/>
      <c r="AEF35" s="1567"/>
      <c r="AEG35" s="1602"/>
      <c r="AEH35" s="1603"/>
      <c r="AEI35" s="1603"/>
      <c r="AEJ35" s="1603"/>
      <c r="AEK35" s="1538"/>
      <c r="AEL35" s="1565"/>
      <c r="AEM35" s="1600"/>
      <c r="AEN35" s="1568"/>
      <c r="AEO35" s="1568"/>
      <c r="AEP35" s="1600"/>
      <c r="AEQ35" s="1585"/>
      <c r="AER35" s="1567"/>
      <c r="AES35" s="1602"/>
      <c r="AET35" s="1603"/>
      <c r="AEU35" s="1603"/>
      <c r="AEV35" s="1603"/>
      <c r="AEW35" s="1538"/>
      <c r="AEX35" s="1565"/>
      <c r="AEY35" s="1600"/>
      <c r="AEZ35" s="1568"/>
      <c r="AFA35" s="1568"/>
      <c r="AFB35" s="1600"/>
      <c r="AFC35" s="1585"/>
      <c r="AFD35" s="1567"/>
      <c r="AFE35" s="1602"/>
      <c r="AFF35" s="1603"/>
      <c r="AFG35" s="1603"/>
      <c r="AFH35" s="1603"/>
      <c r="AFI35" s="1538"/>
      <c r="AFJ35" s="1565"/>
      <c r="AFK35" s="1600"/>
      <c r="AFL35" s="1568"/>
      <c r="AFM35" s="1568"/>
      <c r="AFN35" s="1600"/>
      <c r="AFO35" s="1585"/>
      <c r="AFP35" s="1567"/>
      <c r="AFQ35" s="1602"/>
      <c r="AFR35" s="1603"/>
      <c r="AFS35" s="1603"/>
      <c r="AFT35" s="1603"/>
      <c r="AFU35" s="1538"/>
      <c r="AFV35" s="1565"/>
      <c r="AFW35" s="1600"/>
      <c r="AFX35" s="1568"/>
      <c r="AFY35" s="1568"/>
      <c r="AFZ35" s="1600"/>
      <c r="AGA35" s="1585"/>
      <c r="AGB35" s="1567"/>
      <c r="AGC35" s="1602"/>
      <c r="AGD35" s="1603"/>
      <c r="AGE35" s="1603"/>
      <c r="AGF35" s="1603"/>
      <c r="AGG35" s="1538"/>
      <c r="AGH35" s="1565"/>
      <c r="AGI35" s="1600"/>
      <c r="AGJ35" s="1568"/>
      <c r="AGK35" s="1568"/>
      <c r="AGL35" s="1600"/>
      <c r="AGM35" s="1585"/>
      <c r="AGN35" s="1567"/>
      <c r="AGO35" s="1602"/>
      <c r="AGP35" s="1603"/>
      <c r="AGQ35" s="1603"/>
      <c r="AGR35" s="1603"/>
      <c r="AGS35" s="1538"/>
      <c r="AGT35" s="1565"/>
      <c r="AGU35" s="1600"/>
      <c r="AGV35" s="1568"/>
      <c r="AGW35" s="1568"/>
      <c r="AGX35" s="1600"/>
      <c r="AGY35" s="1585"/>
      <c r="AGZ35" s="1567"/>
      <c r="AHA35" s="1602"/>
      <c r="AHB35" s="1603"/>
      <c r="AHC35" s="1603"/>
      <c r="AHD35" s="1603"/>
      <c r="AHE35" s="1538"/>
      <c r="AHF35" s="1565"/>
      <c r="AHG35" s="1600"/>
      <c r="AHH35" s="1568"/>
      <c r="AHI35" s="1568"/>
      <c r="AHJ35" s="1600"/>
      <c r="AHK35" s="1585"/>
      <c r="AHL35" s="1567"/>
      <c r="AHM35" s="1602"/>
      <c r="AHN35" s="1603"/>
      <c r="AHO35" s="1603"/>
      <c r="AHP35" s="1603"/>
      <c r="AHQ35" s="1538"/>
      <c r="AHR35" s="1565"/>
      <c r="AHS35" s="1600"/>
      <c r="AHT35" s="1568"/>
      <c r="AHU35" s="1568"/>
      <c r="AHV35" s="1600"/>
      <c r="AHW35" s="1585"/>
      <c r="AHX35" s="1567"/>
      <c r="AHY35" s="1602"/>
      <c r="AHZ35" s="1603"/>
      <c r="AIA35" s="1603"/>
      <c r="AIB35" s="1603"/>
      <c r="AIC35" s="1538"/>
      <c r="AID35" s="1565"/>
      <c r="AIE35" s="1600"/>
      <c r="AIF35" s="1568"/>
      <c r="AIG35" s="1568"/>
      <c r="AIH35" s="1600"/>
      <c r="AII35" s="1585"/>
      <c r="AIJ35" s="1567"/>
      <c r="AIK35" s="1602"/>
      <c r="AIL35" s="1603"/>
      <c r="AIM35" s="1603"/>
      <c r="AIN35" s="1603"/>
      <c r="AIO35" s="1538"/>
      <c r="AIP35" s="1565"/>
      <c r="AIQ35" s="1600"/>
      <c r="AIR35" s="1568"/>
      <c r="AIS35" s="1568"/>
      <c r="AIT35" s="1600"/>
      <c r="AIU35" s="1585"/>
      <c r="AIV35" s="1567"/>
      <c r="AIW35" s="1602"/>
      <c r="AIX35" s="1603"/>
      <c r="AIY35" s="1603"/>
      <c r="AIZ35" s="1603"/>
      <c r="AJA35" s="1538"/>
      <c r="AJB35" s="1565"/>
      <c r="AJC35" s="1600"/>
      <c r="AJD35" s="1568"/>
      <c r="AJE35" s="1568"/>
      <c r="AJF35" s="1600"/>
      <c r="AJG35" s="1585"/>
      <c r="AJH35" s="1567"/>
      <c r="AJI35" s="1602"/>
      <c r="AJJ35" s="1603"/>
      <c r="AJK35" s="1603"/>
      <c r="AJL35" s="1603"/>
      <c r="AJM35" s="1538"/>
      <c r="AJN35" s="1565"/>
      <c r="AJO35" s="1600"/>
      <c r="AJP35" s="1568"/>
      <c r="AJQ35" s="1568"/>
      <c r="AJR35" s="1600"/>
      <c r="AJS35" s="1585"/>
      <c r="AJT35" s="1567"/>
      <c r="AJU35" s="1602"/>
      <c r="AJV35" s="1603"/>
      <c r="AJW35" s="1603"/>
      <c r="AJX35" s="1603"/>
      <c r="AJY35" s="1538"/>
      <c r="AJZ35" s="1565"/>
      <c r="AKA35" s="1600"/>
      <c r="AKB35" s="1568"/>
      <c r="AKC35" s="1568"/>
      <c r="AKD35" s="1600"/>
      <c r="AKE35" s="1585"/>
      <c r="AKF35" s="1567"/>
      <c r="AKG35" s="1602"/>
      <c r="AKH35" s="1603"/>
      <c r="AKI35" s="1603"/>
      <c r="AKJ35" s="1603"/>
      <c r="AKK35" s="1538"/>
      <c r="AKL35" s="1565"/>
      <c r="AKM35" s="1600"/>
      <c r="AKN35" s="1568"/>
      <c r="AKO35" s="1568"/>
      <c r="AKP35" s="1600"/>
      <c r="AKQ35" s="1585"/>
      <c r="AKR35" s="1567"/>
      <c r="AKS35" s="1602"/>
      <c r="AKT35" s="1603"/>
      <c r="AKU35" s="1603"/>
      <c r="AKV35" s="1603"/>
      <c r="AKW35" s="1538"/>
      <c r="AKX35" s="1565"/>
      <c r="AKY35" s="1600"/>
      <c r="AKZ35" s="1568"/>
      <c r="ALA35" s="1568"/>
      <c r="ALB35" s="1600"/>
      <c r="ALC35" s="1585"/>
      <c r="ALD35" s="1567"/>
      <c r="ALE35" s="1602"/>
      <c r="ALF35" s="1603"/>
      <c r="ALG35" s="1603"/>
      <c r="ALH35" s="1603"/>
      <c r="ALI35" s="1538"/>
      <c r="ALJ35" s="1565"/>
      <c r="ALK35" s="1600"/>
      <c r="ALL35" s="1568"/>
      <c r="ALM35" s="1568"/>
      <c r="ALN35" s="1600"/>
      <c r="ALO35" s="1585"/>
      <c r="ALP35" s="1567"/>
      <c r="ALQ35" s="1602"/>
      <c r="ALR35" s="1603"/>
      <c r="ALS35" s="1603"/>
      <c r="ALT35" s="1603"/>
      <c r="ALU35" s="1538"/>
      <c r="ALV35" s="1565"/>
      <c r="ALW35" s="1600"/>
      <c r="ALX35" s="1568"/>
      <c r="ALY35" s="1568"/>
      <c r="ALZ35" s="1600"/>
      <c r="AMA35" s="1585"/>
      <c r="AMB35" s="1567"/>
      <c r="AMC35" s="1602"/>
      <c r="AMD35" s="1603"/>
      <c r="AME35" s="1603"/>
      <c r="AMF35" s="1603"/>
      <c r="AMG35" s="1538"/>
      <c r="AMH35" s="1565"/>
      <c r="AMI35" s="1600"/>
      <c r="AMJ35" s="1568"/>
    </row>
    <row r="36" spans="1:1024" ht="16.899999999999999" customHeight="1">
      <c r="A36" s="1500"/>
      <c r="B36" s="1547"/>
      <c r="C36" s="1548"/>
      <c r="D36" s="1549"/>
      <c r="E36" s="1549" t="s">
        <v>5635</v>
      </c>
      <c r="F36" s="1548"/>
      <c r="G36" s="1550"/>
      <c r="H36" s="1567"/>
      <c r="I36" s="1551"/>
      <c r="J36" s="1552"/>
      <c r="K36" s="1552"/>
      <c r="L36" s="1552"/>
      <c r="M36" s="1538"/>
      <c r="N36" s="1565"/>
      <c r="O36" s="1600"/>
      <c r="P36" s="1568"/>
      <c r="Q36" s="1568"/>
      <c r="R36" s="1600"/>
      <c r="S36" s="1585"/>
      <c r="T36" s="1567"/>
      <c r="U36" s="1602"/>
      <c r="V36" s="1603"/>
      <c r="W36" s="1603"/>
      <c r="X36" s="1603"/>
      <c r="Z36" s="1565"/>
      <c r="AA36" s="1600"/>
      <c r="AB36" s="1568"/>
      <c r="AC36" s="1568"/>
      <c r="AD36" s="1600"/>
      <c r="AE36" s="1585"/>
      <c r="AF36" s="1567"/>
      <c r="AG36" s="1602"/>
      <c r="AH36" s="1603"/>
      <c r="AI36" s="1603"/>
      <c r="AJ36" s="1603"/>
      <c r="AL36" s="1565"/>
      <c r="AM36" s="1600"/>
      <c r="AN36" s="1568"/>
      <c r="AO36" s="1568"/>
      <c r="AP36" s="1600"/>
      <c r="AQ36" s="1585"/>
      <c r="AR36" s="1567"/>
      <c r="AS36" s="1602"/>
      <c r="AT36" s="1603"/>
      <c r="AU36" s="1603"/>
      <c r="AV36" s="1603"/>
      <c r="AX36" s="1565"/>
      <c r="AY36" s="1600"/>
      <c r="AZ36" s="1568"/>
      <c r="BA36" s="1568"/>
      <c r="BB36" s="1600"/>
      <c r="BC36" s="1585"/>
      <c r="BD36" s="1567"/>
      <c r="BE36" s="1602"/>
      <c r="BF36" s="1603"/>
      <c r="BG36" s="1603"/>
      <c r="BH36" s="1603"/>
      <c r="BJ36" s="1565"/>
      <c r="BK36" s="1600"/>
      <c r="BL36" s="1568"/>
      <c r="BM36" s="1568"/>
      <c r="BN36" s="1600"/>
      <c r="BO36" s="1585"/>
      <c r="BP36" s="1567"/>
      <c r="BQ36" s="1602"/>
      <c r="BR36" s="1603"/>
      <c r="BS36" s="1603"/>
      <c r="BT36" s="1603"/>
      <c r="BU36" s="1538"/>
      <c r="BV36" s="1565"/>
      <c r="BW36" s="1600"/>
      <c r="BX36" s="1568"/>
      <c r="BY36" s="1568"/>
      <c r="BZ36" s="1600"/>
      <c r="CA36" s="1585"/>
      <c r="CB36" s="1567"/>
      <c r="CC36" s="1602"/>
      <c r="CD36" s="1603"/>
      <c r="CE36" s="1603"/>
      <c r="CF36" s="1603"/>
      <c r="CG36" s="1538"/>
      <c r="CH36" s="1565"/>
      <c r="CI36" s="1600"/>
      <c r="CJ36" s="1568"/>
      <c r="CK36" s="1568"/>
      <c r="CL36" s="1600"/>
      <c r="CM36" s="1585"/>
      <c r="CN36" s="1567"/>
      <c r="CO36" s="1602"/>
      <c r="CP36" s="1603"/>
      <c r="CQ36" s="1603"/>
      <c r="CR36" s="1603"/>
      <c r="CS36" s="1538"/>
      <c r="CT36" s="1565"/>
      <c r="CU36" s="1600"/>
      <c r="CV36" s="1568"/>
      <c r="CW36" s="1568"/>
      <c r="CX36" s="1600"/>
      <c r="CY36" s="1585"/>
      <c r="CZ36" s="1567"/>
      <c r="DA36" s="1602"/>
      <c r="DB36" s="1603"/>
      <c r="DC36" s="1603"/>
      <c r="DD36" s="1603"/>
      <c r="DE36" s="1538"/>
      <c r="DF36" s="1565"/>
      <c r="DG36" s="1600"/>
      <c r="DH36" s="1568"/>
      <c r="DI36" s="1568"/>
      <c r="DJ36" s="1600"/>
      <c r="DK36" s="1585"/>
      <c r="DL36" s="1567"/>
      <c r="DM36" s="1602"/>
      <c r="DN36" s="1603"/>
      <c r="DO36" s="1603"/>
      <c r="DP36" s="1603"/>
      <c r="DQ36" s="1538"/>
      <c r="DR36" s="1565"/>
      <c r="DS36" s="1600"/>
      <c r="DT36" s="1568"/>
      <c r="DU36" s="1568"/>
      <c r="DV36" s="1600"/>
      <c r="DW36" s="1585"/>
      <c r="DX36" s="1567"/>
      <c r="DY36" s="1602"/>
      <c r="DZ36" s="1603"/>
      <c r="EA36" s="1603"/>
      <c r="EB36" s="1603"/>
      <c r="EC36" s="1538"/>
      <c r="ED36" s="1565"/>
      <c r="EE36" s="1600"/>
      <c r="EF36" s="1568"/>
      <c r="EG36" s="1568"/>
      <c r="EH36" s="1600"/>
      <c r="EI36" s="1585"/>
      <c r="EJ36" s="1567"/>
      <c r="EK36" s="1602"/>
      <c r="EL36" s="1603"/>
      <c r="EM36" s="1603"/>
      <c r="EN36" s="1603"/>
      <c r="EO36" s="1538"/>
      <c r="EP36" s="1565"/>
      <c r="EQ36" s="1600"/>
      <c r="ER36" s="1568"/>
      <c r="ES36" s="1568"/>
      <c r="ET36" s="1600"/>
      <c r="EU36" s="1585"/>
      <c r="EV36" s="1567"/>
      <c r="EW36" s="1602"/>
      <c r="EX36" s="1603"/>
      <c r="EY36" s="1603"/>
      <c r="EZ36" s="1603"/>
      <c r="FA36" s="1538"/>
      <c r="FB36" s="1565"/>
      <c r="FC36" s="1600"/>
      <c r="FD36" s="1568"/>
      <c r="FE36" s="1568"/>
      <c r="FF36" s="1600"/>
      <c r="FG36" s="1585"/>
      <c r="FH36" s="1567"/>
      <c r="FI36" s="1602"/>
      <c r="FJ36" s="1603"/>
      <c r="FK36" s="1603"/>
      <c r="FL36" s="1603"/>
      <c r="FM36" s="1538"/>
      <c r="FN36" s="1565"/>
      <c r="FO36" s="1600"/>
      <c r="FP36" s="1568"/>
      <c r="FQ36" s="1568"/>
      <c r="FR36" s="1600"/>
      <c r="FS36" s="1585"/>
      <c r="FT36" s="1567"/>
      <c r="FU36" s="1602"/>
      <c r="FV36" s="1603"/>
      <c r="FW36" s="1603"/>
      <c r="FX36" s="1603"/>
      <c r="FY36" s="1538"/>
      <c r="FZ36" s="1565"/>
      <c r="GA36" s="1600"/>
      <c r="GB36" s="1568"/>
      <c r="GC36" s="1568"/>
      <c r="GD36" s="1600"/>
      <c r="GE36" s="1585"/>
      <c r="GF36" s="1567"/>
      <c r="GG36" s="1602"/>
      <c r="GH36" s="1603"/>
      <c r="GI36" s="1603"/>
      <c r="GJ36" s="1603"/>
      <c r="GK36" s="1538"/>
      <c r="GL36" s="1565"/>
      <c r="GM36" s="1600"/>
      <c r="GN36" s="1568"/>
      <c r="GO36" s="1568"/>
      <c r="GP36" s="1600"/>
      <c r="GQ36" s="1585"/>
      <c r="GR36" s="1567"/>
      <c r="GS36" s="1602"/>
      <c r="GT36" s="1603"/>
      <c r="GU36" s="1603"/>
      <c r="GV36" s="1603"/>
      <c r="GW36" s="1538"/>
      <c r="GX36" s="1565"/>
      <c r="GY36" s="1600"/>
      <c r="GZ36" s="1568"/>
      <c r="HA36" s="1568"/>
      <c r="HB36" s="1600"/>
      <c r="HC36" s="1585"/>
      <c r="HD36" s="1567"/>
      <c r="HE36" s="1602"/>
      <c r="HF36" s="1603"/>
      <c r="HG36" s="1603"/>
      <c r="HH36" s="1603"/>
      <c r="HI36" s="1538"/>
      <c r="HJ36" s="1565"/>
      <c r="HK36" s="1600"/>
      <c r="HL36" s="1568"/>
      <c r="HM36" s="1568"/>
      <c r="HN36" s="1600"/>
      <c r="HO36" s="1585"/>
      <c r="HP36" s="1567"/>
      <c r="HQ36" s="1602"/>
      <c r="HR36" s="1603"/>
      <c r="HS36" s="1603"/>
      <c r="HT36" s="1603"/>
      <c r="HU36" s="1538"/>
      <c r="HV36" s="1565"/>
      <c r="HW36" s="1600"/>
      <c r="HX36" s="1568"/>
      <c r="HY36" s="1568"/>
      <c r="HZ36" s="1600"/>
      <c r="IA36" s="1585"/>
      <c r="IB36" s="1567"/>
      <c r="IC36" s="1602"/>
      <c r="ID36" s="1603"/>
      <c r="IE36" s="1603"/>
      <c r="IF36" s="1603"/>
      <c r="IG36" s="1538"/>
      <c r="IH36" s="1565"/>
      <c r="II36" s="1600"/>
      <c r="IJ36" s="1568"/>
      <c r="IK36" s="1568"/>
      <c r="IL36" s="1600"/>
      <c r="IM36" s="1585"/>
      <c r="IN36" s="1567"/>
      <c r="IO36" s="1602"/>
      <c r="IP36" s="1603"/>
      <c r="IQ36" s="1603"/>
      <c r="IR36" s="1603"/>
      <c r="IS36" s="1538"/>
      <c r="IT36" s="1565"/>
      <c r="IU36" s="1600"/>
      <c r="IV36" s="1568"/>
      <c r="IW36" s="1568"/>
      <c r="IX36" s="1600"/>
      <c r="IY36" s="1585"/>
      <c r="IZ36" s="1567"/>
      <c r="JA36" s="1602"/>
      <c r="JB36" s="1603"/>
      <c r="JC36" s="1603"/>
      <c r="JD36" s="1603"/>
      <c r="JE36" s="1538"/>
      <c r="JF36" s="1565"/>
      <c r="JG36" s="1600"/>
      <c r="JH36" s="1568"/>
      <c r="JI36" s="1568"/>
      <c r="JJ36" s="1600"/>
      <c r="JK36" s="1585"/>
      <c r="JL36" s="1567"/>
      <c r="JM36" s="1602"/>
      <c r="JN36" s="1603"/>
      <c r="JO36" s="1603"/>
      <c r="JP36" s="1603"/>
      <c r="JQ36" s="1538"/>
      <c r="JR36" s="1565"/>
      <c r="JS36" s="1600"/>
      <c r="JT36" s="1568"/>
      <c r="JU36" s="1568"/>
      <c r="JV36" s="1600"/>
      <c r="JW36" s="1585"/>
      <c r="JX36" s="1567"/>
      <c r="JY36" s="1602"/>
      <c r="JZ36" s="1603"/>
      <c r="KA36" s="1603"/>
      <c r="KB36" s="1603"/>
      <c r="KC36" s="1538"/>
      <c r="KD36" s="1565"/>
      <c r="KE36" s="1600"/>
      <c r="KF36" s="1568"/>
      <c r="KG36" s="1568"/>
      <c r="KH36" s="1600"/>
      <c r="KI36" s="1585"/>
      <c r="KJ36" s="1567"/>
      <c r="KK36" s="1602"/>
      <c r="KL36" s="1603"/>
      <c r="KM36" s="1603"/>
      <c r="KN36" s="1603"/>
      <c r="KO36" s="1538"/>
      <c r="KP36" s="1565"/>
      <c r="KQ36" s="1600"/>
      <c r="KR36" s="1568"/>
      <c r="KS36" s="1568"/>
      <c r="KT36" s="1600"/>
      <c r="KU36" s="1585"/>
      <c r="KV36" s="1567"/>
      <c r="KW36" s="1602"/>
      <c r="KX36" s="1603"/>
      <c r="KY36" s="1603"/>
      <c r="KZ36" s="1603"/>
      <c r="LA36" s="1538"/>
      <c r="LB36" s="1565"/>
      <c r="LC36" s="1600"/>
      <c r="LD36" s="1568"/>
      <c r="LE36" s="1568"/>
      <c r="LF36" s="1600"/>
      <c r="LG36" s="1585"/>
      <c r="LH36" s="1567"/>
      <c r="LI36" s="1602"/>
      <c r="LJ36" s="1603"/>
      <c r="LK36" s="1603"/>
      <c r="LL36" s="1603"/>
      <c r="LM36" s="1538"/>
      <c r="LN36" s="1565"/>
      <c r="LO36" s="1600"/>
      <c r="LP36" s="1568"/>
      <c r="LQ36" s="1568"/>
      <c r="LR36" s="1600"/>
      <c r="LS36" s="1585"/>
      <c r="LT36" s="1567"/>
      <c r="LU36" s="1602"/>
      <c r="LV36" s="1603"/>
      <c r="LW36" s="1603"/>
      <c r="LX36" s="1603"/>
      <c r="LY36" s="1538"/>
      <c r="LZ36" s="1565"/>
      <c r="MA36" s="1600"/>
      <c r="MB36" s="1568"/>
      <c r="MC36" s="1568"/>
      <c r="MD36" s="1600"/>
      <c r="ME36" s="1585"/>
      <c r="MF36" s="1567"/>
      <c r="MG36" s="1602"/>
      <c r="MH36" s="1603"/>
      <c r="MI36" s="1603"/>
      <c r="MJ36" s="1603"/>
      <c r="MK36" s="1538"/>
      <c r="ML36" s="1565"/>
      <c r="MM36" s="1600"/>
      <c r="MN36" s="1568"/>
      <c r="MO36" s="1568"/>
      <c r="MP36" s="1600"/>
      <c r="MQ36" s="1585"/>
      <c r="MR36" s="1567"/>
      <c r="MS36" s="1602"/>
      <c r="MT36" s="1603"/>
      <c r="MU36" s="1603"/>
      <c r="MV36" s="1603"/>
      <c r="MW36" s="1538"/>
      <c r="MX36" s="1565"/>
      <c r="MY36" s="1600"/>
      <c r="MZ36" s="1568"/>
      <c r="NA36" s="1568"/>
      <c r="NB36" s="1600"/>
      <c r="NC36" s="1585"/>
      <c r="ND36" s="1567"/>
      <c r="NE36" s="1602"/>
      <c r="NF36" s="1603"/>
      <c r="NG36" s="1603"/>
      <c r="NH36" s="1603"/>
      <c r="NI36" s="1538"/>
      <c r="NJ36" s="1565"/>
      <c r="NK36" s="1600"/>
      <c r="NL36" s="1568"/>
      <c r="NM36" s="1568"/>
      <c r="NN36" s="1600"/>
      <c r="NO36" s="1585"/>
      <c r="NP36" s="1567"/>
      <c r="NQ36" s="1602"/>
      <c r="NR36" s="1603"/>
      <c r="NS36" s="1603"/>
      <c r="NT36" s="1603"/>
      <c r="NU36" s="1538"/>
      <c r="NV36" s="1565"/>
      <c r="NW36" s="1600"/>
      <c r="NX36" s="1568"/>
      <c r="NY36" s="1568"/>
      <c r="NZ36" s="1600"/>
      <c r="OA36" s="1585"/>
      <c r="OB36" s="1567"/>
      <c r="OC36" s="1602"/>
      <c r="OD36" s="1603"/>
      <c r="OE36" s="1603"/>
      <c r="OF36" s="1603"/>
      <c r="OG36" s="1538"/>
      <c r="OH36" s="1565"/>
      <c r="OI36" s="1600"/>
      <c r="OJ36" s="1568"/>
      <c r="OK36" s="1568"/>
      <c r="OL36" s="1600"/>
      <c r="OM36" s="1585"/>
      <c r="ON36" s="1567"/>
      <c r="OO36" s="1602"/>
      <c r="OP36" s="1603"/>
      <c r="OQ36" s="1603"/>
      <c r="OR36" s="1603"/>
      <c r="OS36" s="1538"/>
      <c r="OT36" s="1565"/>
      <c r="OU36" s="1600"/>
      <c r="OV36" s="1568"/>
      <c r="OW36" s="1568"/>
      <c r="OX36" s="1600"/>
      <c r="OY36" s="1585"/>
      <c r="OZ36" s="1567"/>
      <c r="PA36" s="1602"/>
      <c r="PB36" s="1603"/>
      <c r="PC36" s="1603"/>
      <c r="PD36" s="1603"/>
      <c r="PE36" s="1538"/>
      <c r="PF36" s="1565"/>
      <c r="PG36" s="1600"/>
      <c r="PH36" s="1568"/>
      <c r="PI36" s="1568"/>
      <c r="PJ36" s="1600"/>
      <c r="PK36" s="1585"/>
      <c r="PL36" s="1567"/>
      <c r="PM36" s="1602"/>
      <c r="PN36" s="1603"/>
      <c r="PO36" s="1603"/>
      <c r="PP36" s="1603"/>
      <c r="PQ36" s="1538"/>
      <c r="PR36" s="1565"/>
      <c r="PS36" s="1600"/>
      <c r="PT36" s="1568"/>
      <c r="PU36" s="1568"/>
      <c r="PV36" s="1600"/>
      <c r="PW36" s="1585"/>
      <c r="PX36" s="1567"/>
      <c r="PY36" s="1602"/>
      <c r="PZ36" s="1603"/>
      <c r="QA36" s="1603"/>
      <c r="QB36" s="1603"/>
      <c r="QC36" s="1538"/>
      <c r="QD36" s="1565"/>
      <c r="QE36" s="1600"/>
      <c r="QF36" s="1568"/>
      <c r="QG36" s="1568"/>
      <c r="QH36" s="1600"/>
      <c r="QI36" s="1585"/>
      <c r="QJ36" s="1567"/>
      <c r="QK36" s="1602"/>
      <c r="QL36" s="1603"/>
      <c r="QM36" s="1603"/>
      <c r="QN36" s="1603"/>
      <c r="QO36" s="1538"/>
      <c r="QP36" s="1565"/>
      <c r="QQ36" s="1600"/>
      <c r="QR36" s="1568"/>
      <c r="QS36" s="1568"/>
      <c r="QT36" s="1600"/>
      <c r="QU36" s="1585"/>
      <c r="QV36" s="1567"/>
      <c r="QW36" s="1602"/>
      <c r="QX36" s="1603"/>
      <c r="QY36" s="1603"/>
      <c r="QZ36" s="1603"/>
      <c r="RA36" s="1538"/>
      <c r="RB36" s="1565"/>
      <c r="RC36" s="1600"/>
      <c r="RD36" s="1568"/>
      <c r="RE36" s="1568"/>
      <c r="RF36" s="1600"/>
      <c r="RG36" s="1585"/>
      <c r="RH36" s="1567"/>
      <c r="RI36" s="1602"/>
      <c r="RJ36" s="1603"/>
      <c r="RK36" s="1603"/>
      <c r="RL36" s="1603"/>
      <c r="RM36" s="1538"/>
      <c r="RN36" s="1565"/>
      <c r="RO36" s="1600"/>
      <c r="RP36" s="1568"/>
      <c r="RQ36" s="1568"/>
      <c r="RR36" s="1600"/>
      <c r="RS36" s="1585"/>
      <c r="RT36" s="1567"/>
      <c r="RU36" s="1602"/>
      <c r="RV36" s="1603"/>
      <c r="RW36" s="1603"/>
      <c r="RX36" s="1603"/>
      <c r="RY36" s="1538"/>
      <c r="RZ36" s="1565"/>
      <c r="SA36" s="1600"/>
      <c r="SB36" s="1568"/>
      <c r="SC36" s="1568"/>
      <c r="SD36" s="1600"/>
      <c r="SE36" s="1585"/>
      <c r="SF36" s="1567"/>
      <c r="SG36" s="1602"/>
      <c r="SH36" s="1603"/>
      <c r="SI36" s="1603"/>
      <c r="SJ36" s="1603"/>
      <c r="SK36" s="1538"/>
      <c r="SL36" s="1565"/>
      <c r="SM36" s="1600"/>
      <c r="SN36" s="1568"/>
      <c r="SO36" s="1568"/>
      <c r="SP36" s="1600"/>
      <c r="SQ36" s="1585"/>
      <c r="SR36" s="1567"/>
      <c r="SS36" s="1602"/>
      <c r="ST36" s="1603"/>
      <c r="SU36" s="1603"/>
      <c r="SV36" s="1603"/>
      <c r="SW36" s="1538"/>
      <c r="SX36" s="1565"/>
      <c r="SY36" s="1600"/>
      <c r="SZ36" s="1568"/>
      <c r="TA36" s="1568"/>
      <c r="TB36" s="1600"/>
      <c r="TC36" s="1585"/>
      <c r="TD36" s="1567"/>
      <c r="TE36" s="1602"/>
      <c r="TF36" s="1603"/>
      <c r="TG36" s="1603"/>
      <c r="TH36" s="1603"/>
      <c r="TI36" s="1538"/>
      <c r="TJ36" s="1565"/>
      <c r="TK36" s="1600"/>
      <c r="TL36" s="1568"/>
      <c r="TM36" s="1568"/>
      <c r="TN36" s="1600"/>
      <c r="TO36" s="1585"/>
      <c r="TP36" s="1567"/>
      <c r="TQ36" s="1602"/>
      <c r="TR36" s="1603"/>
      <c r="TS36" s="1603"/>
      <c r="TT36" s="1603"/>
      <c r="TU36" s="1538"/>
      <c r="TV36" s="1565"/>
      <c r="TW36" s="1600"/>
      <c r="TX36" s="1568"/>
      <c r="TY36" s="1568"/>
      <c r="TZ36" s="1600"/>
      <c r="UA36" s="1585"/>
      <c r="UB36" s="1567"/>
      <c r="UC36" s="1602"/>
      <c r="UD36" s="1603"/>
      <c r="UE36" s="1603"/>
      <c r="UF36" s="1603"/>
      <c r="UG36" s="1538"/>
      <c r="UH36" s="1565"/>
      <c r="UI36" s="1600"/>
      <c r="UJ36" s="1568"/>
      <c r="UK36" s="1568"/>
      <c r="UL36" s="1600"/>
      <c r="UM36" s="1585"/>
      <c r="UN36" s="1567"/>
      <c r="UO36" s="1602"/>
      <c r="UP36" s="1603"/>
      <c r="UQ36" s="1603"/>
      <c r="UR36" s="1603"/>
      <c r="US36" s="1538"/>
      <c r="UT36" s="1565"/>
      <c r="UU36" s="1600"/>
      <c r="UV36" s="1568"/>
      <c r="UW36" s="1568"/>
      <c r="UX36" s="1600"/>
      <c r="UY36" s="1585"/>
      <c r="UZ36" s="1567"/>
      <c r="VA36" s="1602"/>
      <c r="VB36" s="1603"/>
      <c r="VC36" s="1603"/>
      <c r="VD36" s="1603"/>
      <c r="VE36" s="1538"/>
      <c r="VF36" s="1565"/>
      <c r="VG36" s="1600"/>
      <c r="VH36" s="1568"/>
      <c r="VI36" s="1568"/>
      <c r="VJ36" s="1600"/>
      <c r="VK36" s="1585"/>
      <c r="VL36" s="1567"/>
      <c r="VM36" s="1602"/>
      <c r="VN36" s="1603"/>
      <c r="VO36" s="1603"/>
      <c r="VP36" s="1603"/>
      <c r="VQ36" s="1538"/>
      <c r="VR36" s="1565"/>
      <c r="VS36" s="1600"/>
      <c r="VT36" s="1568"/>
      <c r="VU36" s="1568"/>
      <c r="VV36" s="1600"/>
      <c r="VW36" s="1585"/>
      <c r="VX36" s="1567"/>
      <c r="VY36" s="1602"/>
      <c r="VZ36" s="1603"/>
      <c r="WA36" s="1603"/>
      <c r="WB36" s="1603"/>
      <c r="WC36" s="1538"/>
      <c r="WD36" s="1565"/>
      <c r="WE36" s="1600"/>
      <c r="WF36" s="1568"/>
      <c r="WG36" s="1568"/>
      <c r="WH36" s="1600"/>
      <c r="WI36" s="1585"/>
      <c r="WJ36" s="1567"/>
      <c r="WK36" s="1602"/>
      <c r="WL36" s="1603"/>
      <c r="WM36" s="1603"/>
      <c r="WN36" s="1603"/>
      <c r="WO36" s="1538"/>
      <c r="WP36" s="1565"/>
      <c r="WQ36" s="1600"/>
      <c r="WR36" s="1568"/>
      <c r="WS36" s="1568"/>
      <c r="WT36" s="1600"/>
      <c r="WU36" s="1585"/>
      <c r="WV36" s="1567"/>
      <c r="WW36" s="1602"/>
      <c r="WX36" s="1603"/>
      <c r="WY36" s="1603"/>
      <c r="WZ36" s="1603"/>
      <c r="XA36" s="1538"/>
      <c r="XB36" s="1565"/>
      <c r="XC36" s="1600"/>
      <c r="XD36" s="1568"/>
      <c r="XE36" s="1568"/>
      <c r="XF36" s="1600"/>
      <c r="XG36" s="1585"/>
      <c r="XH36" s="1567"/>
      <c r="XI36" s="1602"/>
      <c r="XJ36" s="1603"/>
      <c r="XK36" s="1603"/>
      <c r="XL36" s="1603"/>
      <c r="XM36" s="1538"/>
      <c r="XN36" s="1565"/>
      <c r="XO36" s="1600"/>
      <c r="XP36" s="1568"/>
      <c r="XQ36" s="1568"/>
      <c r="XR36" s="1600"/>
      <c r="XS36" s="1585"/>
      <c r="XT36" s="1567"/>
      <c r="XU36" s="1602"/>
      <c r="XV36" s="1603"/>
      <c r="XW36" s="1603"/>
      <c r="XX36" s="1603"/>
      <c r="XY36" s="1538"/>
      <c r="XZ36" s="1565"/>
      <c r="YA36" s="1600"/>
      <c r="YB36" s="1568"/>
      <c r="YC36" s="1568"/>
      <c r="YD36" s="1600"/>
      <c r="YE36" s="1585"/>
      <c r="YF36" s="1567"/>
      <c r="YG36" s="1602"/>
      <c r="YH36" s="1603"/>
      <c r="YI36" s="1603"/>
      <c r="YJ36" s="1603"/>
      <c r="YK36" s="1538"/>
      <c r="YL36" s="1565"/>
      <c r="YM36" s="1600"/>
      <c r="YN36" s="1568"/>
      <c r="YO36" s="1568"/>
      <c r="YP36" s="1600"/>
      <c r="YQ36" s="1585"/>
      <c r="YR36" s="1567"/>
      <c r="YS36" s="1602"/>
      <c r="YT36" s="1603"/>
      <c r="YU36" s="1603"/>
      <c r="YV36" s="1603"/>
      <c r="YW36" s="1538"/>
      <c r="YX36" s="1565"/>
      <c r="YY36" s="1600"/>
      <c r="YZ36" s="1568"/>
      <c r="ZA36" s="1568"/>
      <c r="ZB36" s="1600"/>
      <c r="ZC36" s="1585"/>
      <c r="ZD36" s="1567"/>
      <c r="ZE36" s="1602"/>
      <c r="ZF36" s="1603"/>
      <c r="ZG36" s="1603"/>
      <c r="ZH36" s="1603"/>
      <c r="ZI36" s="1538"/>
      <c r="ZJ36" s="1565"/>
      <c r="ZK36" s="1600"/>
      <c r="ZL36" s="1568"/>
      <c r="ZM36" s="1568"/>
      <c r="ZN36" s="1600"/>
      <c r="ZO36" s="1585"/>
      <c r="ZP36" s="1567"/>
      <c r="ZQ36" s="1602"/>
      <c r="ZR36" s="1603"/>
      <c r="ZS36" s="1603"/>
      <c r="ZT36" s="1603"/>
      <c r="ZU36" s="1538"/>
      <c r="ZV36" s="1565"/>
      <c r="ZW36" s="1600"/>
      <c r="ZX36" s="1568"/>
      <c r="ZY36" s="1568"/>
      <c r="ZZ36" s="1600"/>
      <c r="AAA36" s="1585"/>
      <c r="AAB36" s="1567"/>
      <c r="AAC36" s="1602"/>
      <c r="AAD36" s="1603"/>
      <c r="AAE36" s="1603"/>
      <c r="AAF36" s="1603"/>
      <c r="AAG36" s="1538"/>
      <c r="AAH36" s="1565"/>
      <c r="AAI36" s="1600"/>
      <c r="AAJ36" s="1568"/>
      <c r="AAK36" s="1568"/>
      <c r="AAL36" s="1600"/>
      <c r="AAM36" s="1585"/>
      <c r="AAN36" s="1567"/>
      <c r="AAO36" s="1602"/>
      <c r="AAP36" s="1603"/>
      <c r="AAQ36" s="1603"/>
      <c r="AAR36" s="1603"/>
      <c r="AAS36" s="1538"/>
      <c r="AAT36" s="1565"/>
      <c r="AAU36" s="1600"/>
      <c r="AAV36" s="1568"/>
      <c r="AAW36" s="1568"/>
      <c r="AAX36" s="1600"/>
      <c r="AAY36" s="1585"/>
      <c r="AAZ36" s="1567"/>
      <c r="ABA36" s="1602"/>
      <c r="ABB36" s="1603"/>
      <c r="ABC36" s="1603"/>
      <c r="ABD36" s="1603"/>
      <c r="ABE36" s="1538"/>
      <c r="ABF36" s="1565"/>
      <c r="ABG36" s="1600"/>
      <c r="ABH36" s="1568"/>
      <c r="ABI36" s="1568"/>
      <c r="ABJ36" s="1600"/>
      <c r="ABK36" s="1585"/>
      <c r="ABL36" s="1567"/>
      <c r="ABM36" s="1602"/>
      <c r="ABN36" s="1603"/>
      <c r="ABO36" s="1603"/>
      <c r="ABP36" s="1603"/>
      <c r="ABQ36" s="1538"/>
      <c r="ABR36" s="1565"/>
      <c r="ABS36" s="1600"/>
      <c r="ABT36" s="1568"/>
      <c r="ABU36" s="1568"/>
      <c r="ABV36" s="1600"/>
      <c r="ABW36" s="1585"/>
      <c r="ABX36" s="1567"/>
      <c r="ABY36" s="1602"/>
      <c r="ABZ36" s="1603"/>
      <c r="ACA36" s="1603"/>
      <c r="ACB36" s="1603"/>
      <c r="ACC36" s="1538"/>
      <c r="ACD36" s="1565"/>
      <c r="ACE36" s="1600"/>
      <c r="ACF36" s="1568"/>
      <c r="ACG36" s="1568"/>
      <c r="ACH36" s="1600"/>
      <c r="ACI36" s="1585"/>
      <c r="ACJ36" s="1567"/>
      <c r="ACK36" s="1602"/>
      <c r="ACL36" s="1603"/>
      <c r="ACM36" s="1603"/>
      <c r="ACN36" s="1603"/>
      <c r="ACO36" s="1538"/>
      <c r="ACP36" s="1565"/>
      <c r="ACQ36" s="1600"/>
      <c r="ACR36" s="1568"/>
      <c r="ACS36" s="1568"/>
      <c r="ACT36" s="1600"/>
      <c r="ACU36" s="1585"/>
      <c r="ACV36" s="1567"/>
      <c r="ACW36" s="1602"/>
      <c r="ACX36" s="1603"/>
      <c r="ACY36" s="1603"/>
      <c r="ACZ36" s="1603"/>
      <c r="ADA36" s="1538"/>
      <c r="ADB36" s="1565"/>
      <c r="ADC36" s="1600"/>
      <c r="ADD36" s="1568"/>
      <c r="ADE36" s="1568"/>
      <c r="ADF36" s="1600"/>
      <c r="ADG36" s="1585"/>
      <c r="ADH36" s="1567"/>
      <c r="ADI36" s="1602"/>
      <c r="ADJ36" s="1603"/>
      <c r="ADK36" s="1603"/>
      <c r="ADL36" s="1603"/>
      <c r="ADM36" s="1538"/>
      <c r="ADN36" s="1565"/>
      <c r="ADO36" s="1600"/>
      <c r="ADP36" s="1568"/>
      <c r="ADQ36" s="1568"/>
      <c r="ADR36" s="1600"/>
      <c r="ADS36" s="1585"/>
      <c r="ADT36" s="1567"/>
      <c r="ADU36" s="1602"/>
      <c r="ADV36" s="1603"/>
      <c r="ADW36" s="1603"/>
      <c r="ADX36" s="1603"/>
      <c r="ADY36" s="1538"/>
      <c r="ADZ36" s="1565"/>
      <c r="AEA36" s="1600"/>
      <c r="AEB36" s="1568"/>
      <c r="AEC36" s="1568"/>
      <c r="AED36" s="1600"/>
      <c r="AEE36" s="1585"/>
      <c r="AEF36" s="1567"/>
      <c r="AEG36" s="1602"/>
      <c r="AEH36" s="1603"/>
      <c r="AEI36" s="1603"/>
      <c r="AEJ36" s="1603"/>
      <c r="AEK36" s="1538"/>
      <c r="AEL36" s="1565"/>
      <c r="AEM36" s="1600"/>
      <c r="AEN36" s="1568"/>
      <c r="AEO36" s="1568"/>
      <c r="AEP36" s="1600"/>
      <c r="AEQ36" s="1585"/>
      <c r="AER36" s="1567"/>
      <c r="AES36" s="1602"/>
      <c r="AET36" s="1603"/>
      <c r="AEU36" s="1603"/>
      <c r="AEV36" s="1603"/>
      <c r="AEW36" s="1538"/>
      <c r="AEX36" s="1565"/>
      <c r="AEY36" s="1600"/>
      <c r="AEZ36" s="1568"/>
      <c r="AFA36" s="1568"/>
      <c r="AFB36" s="1600"/>
      <c r="AFC36" s="1585"/>
      <c r="AFD36" s="1567"/>
      <c r="AFE36" s="1602"/>
      <c r="AFF36" s="1603"/>
      <c r="AFG36" s="1603"/>
      <c r="AFH36" s="1603"/>
      <c r="AFI36" s="1538"/>
      <c r="AFJ36" s="1565"/>
      <c r="AFK36" s="1600"/>
      <c r="AFL36" s="1568"/>
      <c r="AFM36" s="1568"/>
      <c r="AFN36" s="1600"/>
      <c r="AFO36" s="1585"/>
      <c r="AFP36" s="1567"/>
      <c r="AFQ36" s="1602"/>
      <c r="AFR36" s="1603"/>
      <c r="AFS36" s="1603"/>
      <c r="AFT36" s="1603"/>
      <c r="AFU36" s="1538"/>
      <c r="AFV36" s="1565"/>
      <c r="AFW36" s="1600"/>
      <c r="AFX36" s="1568"/>
      <c r="AFY36" s="1568"/>
      <c r="AFZ36" s="1600"/>
      <c r="AGA36" s="1585"/>
      <c r="AGB36" s="1567"/>
      <c r="AGC36" s="1602"/>
      <c r="AGD36" s="1603"/>
      <c r="AGE36" s="1603"/>
      <c r="AGF36" s="1603"/>
      <c r="AGG36" s="1538"/>
      <c r="AGH36" s="1565"/>
      <c r="AGI36" s="1600"/>
      <c r="AGJ36" s="1568"/>
      <c r="AGK36" s="1568"/>
      <c r="AGL36" s="1600"/>
      <c r="AGM36" s="1585"/>
      <c r="AGN36" s="1567"/>
      <c r="AGO36" s="1602"/>
      <c r="AGP36" s="1603"/>
      <c r="AGQ36" s="1603"/>
      <c r="AGR36" s="1603"/>
      <c r="AGS36" s="1538"/>
      <c r="AGT36" s="1565"/>
      <c r="AGU36" s="1600"/>
      <c r="AGV36" s="1568"/>
      <c r="AGW36" s="1568"/>
      <c r="AGX36" s="1600"/>
      <c r="AGY36" s="1585"/>
      <c r="AGZ36" s="1567"/>
      <c r="AHA36" s="1602"/>
      <c r="AHB36" s="1603"/>
      <c r="AHC36" s="1603"/>
      <c r="AHD36" s="1603"/>
      <c r="AHE36" s="1538"/>
      <c r="AHF36" s="1565"/>
      <c r="AHG36" s="1600"/>
      <c r="AHH36" s="1568"/>
      <c r="AHI36" s="1568"/>
      <c r="AHJ36" s="1600"/>
      <c r="AHK36" s="1585"/>
      <c r="AHL36" s="1567"/>
      <c r="AHM36" s="1602"/>
      <c r="AHN36" s="1603"/>
      <c r="AHO36" s="1603"/>
      <c r="AHP36" s="1603"/>
      <c r="AHQ36" s="1538"/>
      <c r="AHR36" s="1565"/>
      <c r="AHS36" s="1600"/>
      <c r="AHT36" s="1568"/>
      <c r="AHU36" s="1568"/>
      <c r="AHV36" s="1600"/>
      <c r="AHW36" s="1585"/>
      <c r="AHX36" s="1567"/>
      <c r="AHY36" s="1602"/>
      <c r="AHZ36" s="1603"/>
      <c r="AIA36" s="1603"/>
      <c r="AIB36" s="1603"/>
      <c r="AIC36" s="1538"/>
      <c r="AID36" s="1565"/>
      <c r="AIE36" s="1600"/>
      <c r="AIF36" s="1568"/>
      <c r="AIG36" s="1568"/>
      <c r="AIH36" s="1600"/>
      <c r="AII36" s="1585"/>
      <c r="AIJ36" s="1567"/>
      <c r="AIK36" s="1602"/>
      <c r="AIL36" s="1603"/>
      <c r="AIM36" s="1603"/>
      <c r="AIN36" s="1603"/>
      <c r="AIO36" s="1538"/>
      <c r="AIP36" s="1565"/>
      <c r="AIQ36" s="1600"/>
      <c r="AIR36" s="1568"/>
      <c r="AIS36" s="1568"/>
      <c r="AIT36" s="1600"/>
      <c r="AIU36" s="1585"/>
      <c r="AIV36" s="1567"/>
      <c r="AIW36" s="1602"/>
      <c r="AIX36" s="1603"/>
      <c r="AIY36" s="1603"/>
      <c r="AIZ36" s="1603"/>
      <c r="AJA36" s="1538"/>
      <c r="AJB36" s="1565"/>
      <c r="AJC36" s="1600"/>
      <c r="AJD36" s="1568"/>
      <c r="AJE36" s="1568"/>
      <c r="AJF36" s="1600"/>
      <c r="AJG36" s="1585"/>
      <c r="AJH36" s="1567"/>
      <c r="AJI36" s="1602"/>
      <c r="AJJ36" s="1603"/>
      <c r="AJK36" s="1603"/>
      <c r="AJL36" s="1603"/>
      <c r="AJM36" s="1538"/>
      <c r="AJN36" s="1565"/>
      <c r="AJO36" s="1600"/>
      <c r="AJP36" s="1568"/>
      <c r="AJQ36" s="1568"/>
      <c r="AJR36" s="1600"/>
      <c r="AJS36" s="1585"/>
      <c r="AJT36" s="1567"/>
      <c r="AJU36" s="1602"/>
      <c r="AJV36" s="1603"/>
      <c r="AJW36" s="1603"/>
      <c r="AJX36" s="1603"/>
      <c r="AJY36" s="1538"/>
      <c r="AJZ36" s="1565"/>
      <c r="AKA36" s="1600"/>
      <c r="AKB36" s="1568"/>
      <c r="AKC36" s="1568"/>
      <c r="AKD36" s="1600"/>
      <c r="AKE36" s="1585"/>
      <c r="AKF36" s="1567"/>
      <c r="AKG36" s="1602"/>
      <c r="AKH36" s="1603"/>
      <c r="AKI36" s="1603"/>
      <c r="AKJ36" s="1603"/>
      <c r="AKK36" s="1538"/>
      <c r="AKL36" s="1565"/>
      <c r="AKM36" s="1600"/>
      <c r="AKN36" s="1568"/>
      <c r="AKO36" s="1568"/>
      <c r="AKP36" s="1600"/>
      <c r="AKQ36" s="1585"/>
      <c r="AKR36" s="1567"/>
      <c r="AKS36" s="1602"/>
      <c r="AKT36" s="1603"/>
      <c r="AKU36" s="1603"/>
      <c r="AKV36" s="1603"/>
      <c r="AKW36" s="1538"/>
      <c r="AKX36" s="1565"/>
      <c r="AKY36" s="1600"/>
      <c r="AKZ36" s="1568"/>
      <c r="ALA36" s="1568"/>
      <c r="ALB36" s="1600"/>
      <c r="ALC36" s="1585"/>
      <c r="ALD36" s="1567"/>
      <c r="ALE36" s="1602"/>
      <c r="ALF36" s="1603"/>
      <c r="ALG36" s="1603"/>
      <c r="ALH36" s="1603"/>
      <c r="ALI36" s="1538"/>
      <c r="ALJ36" s="1565"/>
      <c r="ALK36" s="1600"/>
      <c r="ALL36" s="1568"/>
      <c r="ALM36" s="1568"/>
      <c r="ALN36" s="1600"/>
      <c r="ALO36" s="1585"/>
      <c r="ALP36" s="1567"/>
      <c r="ALQ36" s="1602"/>
      <c r="ALR36" s="1603"/>
      <c r="ALS36" s="1603"/>
      <c r="ALT36" s="1603"/>
      <c r="ALU36" s="1538"/>
      <c r="ALV36" s="1565"/>
      <c r="ALW36" s="1600"/>
      <c r="ALX36" s="1568"/>
      <c r="ALY36" s="1568"/>
      <c r="ALZ36" s="1600"/>
      <c r="AMA36" s="1585"/>
      <c r="AMB36" s="1567"/>
      <c r="AMC36" s="1602"/>
      <c r="AMD36" s="1603"/>
      <c r="AME36" s="1603"/>
      <c r="AMF36" s="1603"/>
      <c r="AMG36" s="1538"/>
      <c r="AMH36" s="1565"/>
      <c r="AMI36" s="1600"/>
      <c r="AMJ36" s="1568"/>
    </row>
    <row r="37" spans="1:1024" ht="16.899999999999999" customHeight="1">
      <c r="A37" s="1500"/>
      <c r="B37" s="1547"/>
      <c r="C37" s="1548"/>
      <c r="D37" s="1549"/>
      <c r="E37" s="1549"/>
      <c r="F37" s="1548"/>
      <c r="G37" s="1550"/>
      <c r="H37" s="1567"/>
      <c r="I37" s="1551"/>
      <c r="J37" s="1552"/>
      <c r="K37" s="1552"/>
      <c r="L37" s="1552"/>
      <c r="M37" s="1538"/>
      <c r="N37" s="1565"/>
      <c r="O37" s="1600"/>
      <c r="P37" s="1568"/>
      <c r="Q37" s="1568"/>
      <c r="R37" s="1600"/>
      <c r="S37" s="1585"/>
      <c r="T37" s="1567"/>
      <c r="U37" s="1602"/>
      <c r="V37" s="1603"/>
      <c r="W37" s="1603"/>
      <c r="X37" s="1603"/>
      <c r="Z37" s="1565"/>
      <c r="AA37" s="1600"/>
      <c r="AB37" s="1568"/>
      <c r="AC37" s="1568"/>
      <c r="AD37" s="1600"/>
      <c r="AE37" s="1585"/>
      <c r="AF37" s="1567"/>
      <c r="AG37" s="1602"/>
      <c r="AH37" s="1603"/>
      <c r="AI37" s="1603"/>
      <c r="AJ37" s="1603"/>
      <c r="AL37" s="1565"/>
      <c r="AM37" s="1600"/>
      <c r="AN37" s="1568"/>
      <c r="AO37" s="1568"/>
      <c r="AP37" s="1600"/>
      <c r="AQ37" s="1585"/>
      <c r="AR37" s="1567"/>
      <c r="AS37" s="1602"/>
      <c r="AT37" s="1603"/>
      <c r="AU37" s="1603"/>
      <c r="AV37" s="1603"/>
      <c r="AX37" s="1565"/>
      <c r="AY37" s="1600"/>
      <c r="AZ37" s="1568"/>
      <c r="BA37" s="1568"/>
      <c r="BB37" s="1600"/>
      <c r="BC37" s="1585"/>
      <c r="BD37" s="1567"/>
      <c r="BE37" s="1602"/>
      <c r="BF37" s="1603"/>
      <c r="BG37" s="1603"/>
      <c r="BH37" s="1603"/>
      <c r="BJ37" s="1565"/>
      <c r="BK37" s="1600"/>
      <c r="BL37" s="1568"/>
      <c r="BM37" s="1568"/>
      <c r="BN37" s="1600"/>
      <c r="BO37" s="1585"/>
      <c r="BP37" s="1567"/>
      <c r="BQ37" s="1602"/>
      <c r="BR37" s="1603"/>
      <c r="BS37" s="1603"/>
      <c r="BT37" s="1603"/>
      <c r="BU37" s="1538"/>
      <c r="BV37" s="1565"/>
      <c r="BW37" s="1600"/>
      <c r="BX37" s="1568"/>
      <c r="BY37" s="1568"/>
      <c r="BZ37" s="1600"/>
      <c r="CA37" s="1585"/>
      <c r="CB37" s="1567"/>
      <c r="CC37" s="1602"/>
      <c r="CD37" s="1603"/>
      <c r="CE37" s="1603"/>
      <c r="CF37" s="1603"/>
      <c r="CG37" s="1538"/>
      <c r="CH37" s="1565"/>
      <c r="CI37" s="1600"/>
      <c r="CJ37" s="1568"/>
      <c r="CK37" s="1568"/>
      <c r="CL37" s="1600"/>
      <c r="CM37" s="1585"/>
      <c r="CN37" s="1567"/>
      <c r="CO37" s="1602"/>
      <c r="CP37" s="1603"/>
      <c r="CQ37" s="1603"/>
      <c r="CR37" s="1603"/>
      <c r="CS37" s="1538"/>
      <c r="CT37" s="1565"/>
      <c r="CU37" s="1600"/>
      <c r="CV37" s="1568"/>
      <c r="CW37" s="1568"/>
      <c r="CX37" s="1600"/>
      <c r="CY37" s="1585"/>
      <c r="CZ37" s="1567"/>
      <c r="DA37" s="1602"/>
      <c r="DB37" s="1603"/>
      <c r="DC37" s="1603"/>
      <c r="DD37" s="1603"/>
      <c r="DE37" s="1538"/>
      <c r="DF37" s="1565"/>
      <c r="DG37" s="1600"/>
      <c r="DH37" s="1568"/>
      <c r="DI37" s="1568"/>
      <c r="DJ37" s="1600"/>
      <c r="DK37" s="1585"/>
      <c r="DL37" s="1567"/>
      <c r="DM37" s="1602"/>
      <c r="DN37" s="1603"/>
      <c r="DO37" s="1603"/>
      <c r="DP37" s="1603"/>
      <c r="DQ37" s="1538"/>
      <c r="DR37" s="1565"/>
      <c r="DS37" s="1600"/>
      <c r="DT37" s="1568"/>
      <c r="DU37" s="1568"/>
      <c r="DV37" s="1600"/>
      <c r="DW37" s="1585"/>
      <c r="DX37" s="1567"/>
      <c r="DY37" s="1602"/>
      <c r="DZ37" s="1603"/>
      <c r="EA37" s="1603"/>
      <c r="EB37" s="1603"/>
      <c r="EC37" s="1538"/>
      <c r="ED37" s="1565"/>
      <c r="EE37" s="1600"/>
      <c r="EF37" s="1568"/>
      <c r="EG37" s="1568"/>
      <c r="EH37" s="1600"/>
      <c r="EI37" s="1585"/>
      <c r="EJ37" s="1567"/>
      <c r="EK37" s="1602"/>
      <c r="EL37" s="1603"/>
      <c r="EM37" s="1603"/>
      <c r="EN37" s="1603"/>
      <c r="EO37" s="1538"/>
      <c r="EP37" s="1565"/>
      <c r="EQ37" s="1600"/>
      <c r="ER37" s="1568"/>
      <c r="ES37" s="1568"/>
      <c r="ET37" s="1600"/>
      <c r="EU37" s="1585"/>
      <c r="EV37" s="1567"/>
      <c r="EW37" s="1602"/>
      <c r="EX37" s="1603"/>
      <c r="EY37" s="1603"/>
      <c r="EZ37" s="1603"/>
      <c r="FA37" s="1538"/>
      <c r="FB37" s="1565"/>
      <c r="FC37" s="1600"/>
      <c r="FD37" s="1568"/>
      <c r="FE37" s="1568"/>
      <c r="FF37" s="1600"/>
      <c r="FG37" s="1585"/>
      <c r="FH37" s="1567"/>
      <c r="FI37" s="1602"/>
      <c r="FJ37" s="1603"/>
      <c r="FK37" s="1603"/>
      <c r="FL37" s="1603"/>
      <c r="FM37" s="1538"/>
      <c r="FN37" s="1565"/>
      <c r="FO37" s="1600"/>
      <c r="FP37" s="1568"/>
      <c r="FQ37" s="1568"/>
      <c r="FR37" s="1600"/>
      <c r="FS37" s="1585"/>
      <c r="FT37" s="1567"/>
      <c r="FU37" s="1602"/>
      <c r="FV37" s="1603"/>
      <c r="FW37" s="1603"/>
      <c r="FX37" s="1603"/>
      <c r="FY37" s="1538"/>
      <c r="FZ37" s="1565"/>
      <c r="GA37" s="1600"/>
      <c r="GB37" s="1568"/>
      <c r="GC37" s="1568"/>
      <c r="GD37" s="1600"/>
      <c r="GE37" s="1585"/>
      <c r="GF37" s="1567"/>
      <c r="GG37" s="1602"/>
      <c r="GH37" s="1603"/>
      <c r="GI37" s="1603"/>
      <c r="GJ37" s="1603"/>
      <c r="GK37" s="1538"/>
      <c r="GL37" s="1565"/>
      <c r="GM37" s="1600"/>
      <c r="GN37" s="1568"/>
      <c r="GO37" s="1568"/>
      <c r="GP37" s="1600"/>
      <c r="GQ37" s="1585"/>
      <c r="GR37" s="1567"/>
      <c r="GS37" s="1602"/>
      <c r="GT37" s="1603"/>
      <c r="GU37" s="1603"/>
      <c r="GV37" s="1603"/>
      <c r="GW37" s="1538"/>
      <c r="GX37" s="1565"/>
      <c r="GY37" s="1600"/>
      <c r="GZ37" s="1568"/>
      <c r="HA37" s="1568"/>
      <c r="HB37" s="1600"/>
      <c r="HC37" s="1585"/>
      <c r="HD37" s="1567"/>
      <c r="HE37" s="1602"/>
      <c r="HF37" s="1603"/>
      <c r="HG37" s="1603"/>
      <c r="HH37" s="1603"/>
      <c r="HI37" s="1538"/>
      <c r="HJ37" s="1565"/>
      <c r="HK37" s="1600"/>
      <c r="HL37" s="1568"/>
      <c r="HM37" s="1568"/>
      <c r="HN37" s="1600"/>
      <c r="HO37" s="1585"/>
      <c r="HP37" s="1567"/>
      <c r="HQ37" s="1602"/>
      <c r="HR37" s="1603"/>
      <c r="HS37" s="1603"/>
      <c r="HT37" s="1603"/>
      <c r="HU37" s="1538"/>
      <c r="HV37" s="1565"/>
      <c r="HW37" s="1600"/>
      <c r="HX37" s="1568"/>
      <c r="HY37" s="1568"/>
      <c r="HZ37" s="1600"/>
      <c r="IA37" s="1585"/>
      <c r="IB37" s="1567"/>
      <c r="IC37" s="1602"/>
      <c r="ID37" s="1603"/>
      <c r="IE37" s="1603"/>
      <c r="IF37" s="1603"/>
      <c r="IG37" s="1538"/>
      <c r="IH37" s="1565"/>
      <c r="II37" s="1600"/>
      <c r="IJ37" s="1568"/>
      <c r="IK37" s="1568"/>
      <c r="IL37" s="1600"/>
      <c r="IM37" s="1585"/>
      <c r="IN37" s="1567"/>
      <c r="IO37" s="1602"/>
      <c r="IP37" s="1603"/>
      <c r="IQ37" s="1603"/>
      <c r="IR37" s="1603"/>
      <c r="IS37" s="1538"/>
      <c r="IT37" s="1565"/>
      <c r="IU37" s="1600"/>
      <c r="IV37" s="1568"/>
      <c r="IW37" s="1568"/>
      <c r="IX37" s="1600"/>
      <c r="IY37" s="1585"/>
      <c r="IZ37" s="1567"/>
      <c r="JA37" s="1602"/>
      <c r="JB37" s="1603"/>
      <c r="JC37" s="1603"/>
      <c r="JD37" s="1603"/>
      <c r="JE37" s="1538"/>
      <c r="JF37" s="1565"/>
      <c r="JG37" s="1600"/>
      <c r="JH37" s="1568"/>
      <c r="JI37" s="1568"/>
      <c r="JJ37" s="1600"/>
      <c r="JK37" s="1585"/>
      <c r="JL37" s="1567"/>
      <c r="JM37" s="1602"/>
      <c r="JN37" s="1603"/>
      <c r="JO37" s="1603"/>
      <c r="JP37" s="1603"/>
      <c r="JQ37" s="1538"/>
      <c r="JR37" s="1565"/>
      <c r="JS37" s="1600"/>
      <c r="JT37" s="1568"/>
      <c r="JU37" s="1568"/>
      <c r="JV37" s="1600"/>
      <c r="JW37" s="1585"/>
      <c r="JX37" s="1567"/>
      <c r="JY37" s="1602"/>
      <c r="JZ37" s="1603"/>
      <c r="KA37" s="1603"/>
      <c r="KB37" s="1603"/>
      <c r="KC37" s="1538"/>
      <c r="KD37" s="1565"/>
      <c r="KE37" s="1600"/>
      <c r="KF37" s="1568"/>
      <c r="KG37" s="1568"/>
      <c r="KH37" s="1600"/>
      <c r="KI37" s="1585"/>
      <c r="KJ37" s="1567"/>
      <c r="KK37" s="1602"/>
      <c r="KL37" s="1603"/>
      <c r="KM37" s="1603"/>
      <c r="KN37" s="1603"/>
      <c r="KO37" s="1538"/>
      <c r="KP37" s="1565"/>
      <c r="KQ37" s="1600"/>
      <c r="KR37" s="1568"/>
      <c r="KS37" s="1568"/>
      <c r="KT37" s="1600"/>
      <c r="KU37" s="1585"/>
      <c r="KV37" s="1567"/>
      <c r="KW37" s="1602"/>
      <c r="KX37" s="1603"/>
      <c r="KY37" s="1603"/>
      <c r="KZ37" s="1603"/>
      <c r="LA37" s="1538"/>
      <c r="LB37" s="1565"/>
      <c r="LC37" s="1600"/>
      <c r="LD37" s="1568"/>
      <c r="LE37" s="1568"/>
      <c r="LF37" s="1600"/>
      <c r="LG37" s="1585"/>
      <c r="LH37" s="1567"/>
      <c r="LI37" s="1602"/>
      <c r="LJ37" s="1603"/>
      <c r="LK37" s="1603"/>
      <c r="LL37" s="1603"/>
      <c r="LM37" s="1538"/>
      <c r="LN37" s="1565"/>
      <c r="LO37" s="1600"/>
      <c r="LP37" s="1568"/>
      <c r="LQ37" s="1568"/>
      <c r="LR37" s="1600"/>
      <c r="LS37" s="1585"/>
      <c r="LT37" s="1567"/>
      <c r="LU37" s="1602"/>
      <c r="LV37" s="1603"/>
      <c r="LW37" s="1603"/>
      <c r="LX37" s="1603"/>
      <c r="LY37" s="1538"/>
      <c r="LZ37" s="1565"/>
      <c r="MA37" s="1600"/>
      <c r="MB37" s="1568"/>
      <c r="MC37" s="1568"/>
      <c r="MD37" s="1600"/>
      <c r="ME37" s="1585"/>
      <c r="MF37" s="1567"/>
      <c r="MG37" s="1602"/>
      <c r="MH37" s="1603"/>
      <c r="MI37" s="1603"/>
      <c r="MJ37" s="1603"/>
      <c r="MK37" s="1538"/>
      <c r="ML37" s="1565"/>
      <c r="MM37" s="1600"/>
      <c r="MN37" s="1568"/>
      <c r="MO37" s="1568"/>
      <c r="MP37" s="1600"/>
      <c r="MQ37" s="1585"/>
      <c r="MR37" s="1567"/>
      <c r="MS37" s="1602"/>
      <c r="MT37" s="1603"/>
      <c r="MU37" s="1603"/>
      <c r="MV37" s="1603"/>
      <c r="MW37" s="1538"/>
      <c r="MX37" s="1565"/>
      <c r="MY37" s="1600"/>
      <c r="MZ37" s="1568"/>
      <c r="NA37" s="1568"/>
      <c r="NB37" s="1600"/>
      <c r="NC37" s="1585"/>
      <c r="ND37" s="1567"/>
      <c r="NE37" s="1602"/>
      <c r="NF37" s="1603"/>
      <c r="NG37" s="1603"/>
      <c r="NH37" s="1603"/>
      <c r="NI37" s="1538"/>
      <c r="NJ37" s="1565"/>
      <c r="NK37" s="1600"/>
      <c r="NL37" s="1568"/>
      <c r="NM37" s="1568"/>
      <c r="NN37" s="1600"/>
      <c r="NO37" s="1585"/>
      <c r="NP37" s="1567"/>
      <c r="NQ37" s="1602"/>
      <c r="NR37" s="1603"/>
      <c r="NS37" s="1603"/>
      <c r="NT37" s="1603"/>
      <c r="NU37" s="1538"/>
      <c r="NV37" s="1565"/>
      <c r="NW37" s="1600"/>
      <c r="NX37" s="1568"/>
      <c r="NY37" s="1568"/>
      <c r="NZ37" s="1600"/>
      <c r="OA37" s="1585"/>
      <c r="OB37" s="1567"/>
      <c r="OC37" s="1602"/>
      <c r="OD37" s="1603"/>
      <c r="OE37" s="1603"/>
      <c r="OF37" s="1603"/>
      <c r="OG37" s="1538"/>
      <c r="OH37" s="1565"/>
      <c r="OI37" s="1600"/>
      <c r="OJ37" s="1568"/>
      <c r="OK37" s="1568"/>
      <c r="OL37" s="1600"/>
      <c r="OM37" s="1585"/>
      <c r="ON37" s="1567"/>
      <c r="OO37" s="1602"/>
      <c r="OP37" s="1603"/>
      <c r="OQ37" s="1603"/>
      <c r="OR37" s="1603"/>
      <c r="OS37" s="1538"/>
      <c r="OT37" s="1565"/>
      <c r="OU37" s="1600"/>
      <c r="OV37" s="1568"/>
      <c r="OW37" s="1568"/>
      <c r="OX37" s="1600"/>
      <c r="OY37" s="1585"/>
      <c r="OZ37" s="1567"/>
      <c r="PA37" s="1602"/>
      <c r="PB37" s="1603"/>
      <c r="PC37" s="1603"/>
      <c r="PD37" s="1603"/>
      <c r="PE37" s="1538"/>
      <c r="PF37" s="1565"/>
      <c r="PG37" s="1600"/>
      <c r="PH37" s="1568"/>
      <c r="PI37" s="1568"/>
      <c r="PJ37" s="1600"/>
      <c r="PK37" s="1585"/>
      <c r="PL37" s="1567"/>
      <c r="PM37" s="1602"/>
      <c r="PN37" s="1603"/>
      <c r="PO37" s="1603"/>
      <c r="PP37" s="1603"/>
      <c r="PQ37" s="1538"/>
      <c r="PR37" s="1565"/>
      <c r="PS37" s="1600"/>
      <c r="PT37" s="1568"/>
      <c r="PU37" s="1568"/>
      <c r="PV37" s="1600"/>
      <c r="PW37" s="1585"/>
      <c r="PX37" s="1567"/>
      <c r="PY37" s="1602"/>
      <c r="PZ37" s="1603"/>
      <c r="QA37" s="1603"/>
      <c r="QB37" s="1603"/>
      <c r="QC37" s="1538"/>
      <c r="QD37" s="1565"/>
      <c r="QE37" s="1600"/>
      <c r="QF37" s="1568"/>
      <c r="QG37" s="1568"/>
      <c r="QH37" s="1600"/>
      <c r="QI37" s="1585"/>
      <c r="QJ37" s="1567"/>
      <c r="QK37" s="1602"/>
      <c r="QL37" s="1603"/>
      <c r="QM37" s="1603"/>
      <c r="QN37" s="1603"/>
      <c r="QO37" s="1538"/>
      <c r="QP37" s="1565"/>
      <c r="QQ37" s="1600"/>
      <c r="QR37" s="1568"/>
      <c r="QS37" s="1568"/>
      <c r="QT37" s="1600"/>
      <c r="QU37" s="1585"/>
      <c r="QV37" s="1567"/>
      <c r="QW37" s="1602"/>
      <c r="QX37" s="1603"/>
      <c r="QY37" s="1603"/>
      <c r="QZ37" s="1603"/>
      <c r="RA37" s="1538"/>
      <c r="RB37" s="1565"/>
      <c r="RC37" s="1600"/>
      <c r="RD37" s="1568"/>
      <c r="RE37" s="1568"/>
      <c r="RF37" s="1600"/>
      <c r="RG37" s="1585"/>
      <c r="RH37" s="1567"/>
      <c r="RI37" s="1602"/>
      <c r="RJ37" s="1603"/>
      <c r="RK37" s="1603"/>
      <c r="RL37" s="1603"/>
      <c r="RM37" s="1538"/>
      <c r="RN37" s="1565"/>
      <c r="RO37" s="1600"/>
      <c r="RP37" s="1568"/>
      <c r="RQ37" s="1568"/>
      <c r="RR37" s="1600"/>
      <c r="RS37" s="1585"/>
      <c r="RT37" s="1567"/>
      <c r="RU37" s="1602"/>
      <c r="RV37" s="1603"/>
      <c r="RW37" s="1603"/>
      <c r="RX37" s="1603"/>
      <c r="RY37" s="1538"/>
      <c r="RZ37" s="1565"/>
      <c r="SA37" s="1600"/>
      <c r="SB37" s="1568"/>
      <c r="SC37" s="1568"/>
      <c r="SD37" s="1600"/>
      <c r="SE37" s="1585"/>
      <c r="SF37" s="1567"/>
      <c r="SG37" s="1602"/>
      <c r="SH37" s="1603"/>
      <c r="SI37" s="1603"/>
      <c r="SJ37" s="1603"/>
      <c r="SK37" s="1538"/>
      <c r="SL37" s="1565"/>
      <c r="SM37" s="1600"/>
      <c r="SN37" s="1568"/>
      <c r="SO37" s="1568"/>
      <c r="SP37" s="1600"/>
      <c r="SQ37" s="1585"/>
      <c r="SR37" s="1567"/>
      <c r="SS37" s="1602"/>
      <c r="ST37" s="1603"/>
      <c r="SU37" s="1603"/>
      <c r="SV37" s="1603"/>
      <c r="SW37" s="1538"/>
      <c r="SX37" s="1565"/>
      <c r="SY37" s="1600"/>
      <c r="SZ37" s="1568"/>
      <c r="TA37" s="1568"/>
      <c r="TB37" s="1600"/>
      <c r="TC37" s="1585"/>
      <c r="TD37" s="1567"/>
      <c r="TE37" s="1602"/>
      <c r="TF37" s="1603"/>
      <c r="TG37" s="1603"/>
      <c r="TH37" s="1603"/>
      <c r="TI37" s="1538"/>
      <c r="TJ37" s="1565"/>
      <c r="TK37" s="1600"/>
      <c r="TL37" s="1568"/>
      <c r="TM37" s="1568"/>
      <c r="TN37" s="1600"/>
      <c r="TO37" s="1585"/>
      <c r="TP37" s="1567"/>
      <c r="TQ37" s="1602"/>
      <c r="TR37" s="1603"/>
      <c r="TS37" s="1603"/>
      <c r="TT37" s="1603"/>
      <c r="TU37" s="1538"/>
      <c r="TV37" s="1565"/>
      <c r="TW37" s="1600"/>
      <c r="TX37" s="1568"/>
      <c r="TY37" s="1568"/>
      <c r="TZ37" s="1600"/>
      <c r="UA37" s="1585"/>
      <c r="UB37" s="1567"/>
      <c r="UC37" s="1602"/>
      <c r="UD37" s="1603"/>
      <c r="UE37" s="1603"/>
      <c r="UF37" s="1603"/>
      <c r="UG37" s="1538"/>
      <c r="UH37" s="1565"/>
      <c r="UI37" s="1600"/>
      <c r="UJ37" s="1568"/>
      <c r="UK37" s="1568"/>
      <c r="UL37" s="1600"/>
      <c r="UM37" s="1585"/>
      <c r="UN37" s="1567"/>
      <c r="UO37" s="1602"/>
      <c r="UP37" s="1603"/>
      <c r="UQ37" s="1603"/>
      <c r="UR37" s="1603"/>
      <c r="US37" s="1538"/>
      <c r="UT37" s="1565"/>
      <c r="UU37" s="1600"/>
      <c r="UV37" s="1568"/>
      <c r="UW37" s="1568"/>
      <c r="UX37" s="1600"/>
      <c r="UY37" s="1585"/>
      <c r="UZ37" s="1567"/>
      <c r="VA37" s="1602"/>
      <c r="VB37" s="1603"/>
      <c r="VC37" s="1603"/>
      <c r="VD37" s="1603"/>
      <c r="VE37" s="1538"/>
      <c r="VF37" s="1565"/>
      <c r="VG37" s="1600"/>
      <c r="VH37" s="1568"/>
      <c r="VI37" s="1568"/>
      <c r="VJ37" s="1600"/>
      <c r="VK37" s="1585"/>
      <c r="VL37" s="1567"/>
      <c r="VM37" s="1602"/>
      <c r="VN37" s="1603"/>
      <c r="VO37" s="1603"/>
      <c r="VP37" s="1603"/>
      <c r="VQ37" s="1538"/>
      <c r="VR37" s="1565"/>
      <c r="VS37" s="1600"/>
      <c r="VT37" s="1568"/>
      <c r="VU37" s="1568"/>
      <c r="VV37" s="1600"/>
      <c r="VW37" s="1585"/>
      <c r="VX37" s="1567"/>
      <c r="VY37" s="1602"/>
      <c r="VZ37" s="1603"/>
      <c r="WA37" s="1603"/>
      <c r="WB37" s="1603"/>
      <c r="WC37" s="1538"/>
      <c r="WD37" s="1565"/>
      <c r="WE37" s="1600"/>
      <c r="WF37" s="1568"/>
      <c r="WG37" s="1568"/>
      <c r="WH37" s="1600"/>
      <c r="WI37" s="1585"/>
      <c r="WJ37" s="1567"/>
      <c r="WK37" s="1602"/>
      <c r="WL37" s="1603"/>
      <c r="WM37" s="1603"/>
      <c r="WN37" s="1603"/>
      <c r="WO37" s="1538"/>
      <c r="WP37" s="1565"/>
      <c r="WQ37" s="1600"/>
      <c r="WR37" s="1568"/>
      <c r="WS37" s="1568"/>
      <c r="WT37" s="1600"/>
      <c r="WU37" s="1585"/>
      <c r="WV37" s="1567"/>
      <c r="WW37" s="1602"/>
      <c r="WX37" s="1603"/>
      <c r="WY37" s="1603"/>
      <c r="WZ37" s="1603"/>
      <c r="XA37" s="1538"/>
      <c r="XB37" s="1565"/>
      <c r="XC37" s="1600"/>
      <c r="XD37" s="1568"/>
      <c r="XE37" s="1568"/>
      <c r="XF37" s="1600"/>
      <c r="XG37" s="1585"/>
      <c r="XH37" s="1567"/>
      <c r="XI37" s="1602"/>
      <c r="XJ37" s="1603"/>
      <c r="XK37" s="1603"/>
      <c r="XL37" s="1603"/>
      <c r="XM37" s="1538"/>
      <c r="XN37" s="1565"/>
      <c r="XO37" s="1600"/>
      <c r="XP37" s="1568"/>
      <c r="XQ37" s="1568"/>
      <c r="XR37" s="1600"/>
      <c r="XS37" s="1585"/>
      <c r="XT37" s="1567"/>
      <c r="XU37" s="1602"/>
      <c r="XV37" s="1603"/>
      <c r="XW37" s="1603"/>
      <c r="XX37" s="1603"/>
      <c r="XY37" s="1538"/>
      <c r="XZ37" s="1565"/>
      <c r="YA37" s="1600"/>
      <c r="YB37" s="1568"/>
      <c r="YC37" s="1568"/>
      <c r="YD37" s="1600"/>
      <c r="YE37" s="1585"/>
      <c r="YF37" s="1567"/>
      <c r="YG37" s="1602"/>
      <c r="YH37" s="1603"/>
      <c r="YI37" s="1603"/>
      <c r="YJ37" s="1603"/>
      <c r="YK37" s="1538"/>
      <c r="YL37" s="1565"/>
      <c r="YM37" s="1600"/>
      <c r="YN37" s="1568"/>
      <c r="YO37" s="1568"/>
      <c r="YP37" s="1600"/>
      <c r="YQ37" s="1585"/>
      <c r="YR37" s="1567"/>
      <c r="YS37" s="1602"/>
      <c r="YT37" s="1603"/>
      <c r="YU37" s="1603"/>
      <c r="YV37" s="1603"/>
      <c r="YW37" s="1538"/>
      <c r="YX37" s="1565"/>
      <c r="YY37" s="1600"/>
      <c r="YZ37" s="1568"/>
      <c r="ZA37" s="1568"/>
      <c r="ZB37" s="1600"/>
      <c r="ZC37" s="1585"/>
      <c r="ZD37" s="1567"/>
      <c r="ZE37" s="1602"/>
      <c r="ZF37" s="1603"/>
      <c r="ZG37" s="1603"/>
      <c r="ZH37" s="1603"/>
      <c r="ZI37" s="1538"/>
      <c r="ZJ37" s="1565"/>
      <c r="ZK37" s="1600"/>
      <c r="ZL37" s="1568"/>
      <c r="ZM37" s="1568"/>
      <c r="ZN37" s="1600"/>
      <c r="ZO37" s="1585"/>
      <c r="ZP37" s="1567"/>
      <c r="ZQ37" s="1602"/>
      <c r="ZR37" s="1603"/>
      <c r="ZS37" s="1603"/>
      <c r="ZT37" s="1603"/>
      <c r="ZU37" s="1538"/>
      <c r="ZV37" s="1565"/>
      <c r="ZW37" s="1600"/>
      <c r="ZX37" s="1568"/>
      <c r="ZY37" s="1568"/>
      <c r="ZZ37" s="1600"/>
      <c r="AAA37" s="1585"/>
      <c r="AAB37" s="1567"/>
      <c r="AAC37" s="1602"/>
      <c r="AAD37" s="1603"/>
      <c r="AAE37" s="1603"/>
      <c r="AAF37" s="1603"/>
      <c r="AAG37" s="1538"/>
      <c r="AAH37" s="1565"/>
      <c r="AAI37" s="1600"/>
      <c r="AAJ37" s="1568"/>
      <c r="AAK37" s="1568"/>
      <c r="AAL37" s="1600"/>
      <c r="AAM37" s="1585"/>
      <c r="AAN37" s="1567"/>
      <c r="AAO37" s="1602"/>
      <c r="AAP37" s="1603"/>
      <c r="AAQ37" s="1603"/>
      <c r="AAR37" s="1603"/>
      <c r="AAS37" s="1538"/>
      <c r="AAT37" s="1565"/>
      <c r="AAU37" s="1600"/>
      <c r="AAV37" s="1568"/>
      <c r="AAW37" s="1568"/>
      <c r="AAX37" s="1600"/>
      <c r="AAY37" s="1585"/>
      <c r="AAZ37" s="1567"/>
      <c r="ABA37" s="1602"/>
      <c r="ABB37" s="1603"/>
      <c r="ABC37" s="1603"/>
      <c r="ABD37" s="1603"/>
      <c r="ABE37" s="1538"/>
      <c r="ABF37" s="1565"/>
      <c r="ABG37" s="1600"/>
      <c r="ABH37" s="1568"/>
      <c r="ABI37" s="1568"/>
      <c r="ABJ37" s="1600"/>
      <c r="ABK37" s="1585"/>
      <c r="ABL37" s="1567"/>
      <c r="ABM37" s="1602"/>
      <c r="ABN37" s="1603"/>
      <c r="ABO37" s="1603"/>
      <c r="ABP37" s="1603"/>
      <c r="ABQ37" s="1538"/>
      <c r="ABR37" s="1565"/>
      <c r="ABS37" s="1600"/>
      <c r="ABT37" s="1568"/>
      <c r="ABU37" s="1568"/>
      <c r="ABV37" s="1600"/>
      <c r="ABW37" s="1585"/>
      <c r="ABX37" s="1567"/>
      <c r="ABY37" s="1602"/>
      <c r="ABZ37" s="1603"/>
      <c r="ACA37" s="1603"/>
      <c r="ACB37" s="1603"/>
      <c r="ACC37" s="1538"/>
      <c r="ACD37" s="1565"/>
      <c r="ACE37" s="1600"/>
      <c r="ACF37" s="1568"/>
      <c r="ACG37" s="1568"/>
      <c r="ACH37" s="1600"/>
      <c r="ACI37" s="1585"/>
      <c r="ACJ37" s="1567"/>
      <c r="ACK37" s="1602"/>
      <c r="ACL37" s="1603"/>
      <c r="ACM37" s="1603"/>
      <c r="ACN37" s="1603"/>
      <c r="ACO37" s="1538"/>
      <c r="ACP37" s="1565"/>
      <c r="ACQ37" s="1600"/>
      <c r="ACR37" s="1568"/>
      <c r="ACS37" s="1568"/>
      <c r="ACT37" s="1600"/>
      <c r="ACU37" s="1585"/>
      <c r="ACV37" s="1567"/>
      <c r="ACW37" s="1602"/>
      <c r="ACX37" s="1603"/>
      <c r="ACY37" s="1603"/>
      <c r="ACZ37" s="1603"/>
      <c r="ADA37" s="1538"/>
      <c r="ADB37" s="1565"/>
      <c r="ADC37" s="1600"/>
      <c r="ADD37" s="1568"/>
      <c r="ADE37" s="1568"/>
      <c r="ADF37" s="1600"/>
      <c r="ADG37" s="1585"/>
      <c r="ADH37" s="1567"/>
      <c r="ADI37" s="1602"/>
      <c r="ADJ37" s="1603"/>
      <c r="ADK37" s="1603"/>
      <c r="ADL37" s="1603"/>
      <c r="ADM37" s="1538"/>
      <c r="ADN37" s="1565"/>
      <c r="ADO37" s="1600"/>
      <c r="ADP37" s="1568"/>
      <c r="ADQ37" s="1568"/>
      <c r="ADR37" s="1600"/>
      <c r="ADS37" s="1585"/>
      <c r="ADT37" s="1567"/>
      <c r="ADU37" s="1602"/>
      <c r="ADV37" s="1603"/>
      <c r="ADW37" s="1603"/>
      <c r="ADX37" s="1603"/>
      <c r="ADY37" s="1538"/>
      <c r="ADZ37" s="1565"/>
      <c r="AEA37" s="1600"/>
      <c r="AEB37" s="1568"/>
      <c r="AEC37" s="1568"/>
      <c r="AED37" s="1600"/>
      <c r="AEE37" s="1585"/>
      <c r="AEF37" s="1567"/>
      <c r="AEG37" s="1602"/>
      <c r="AEH37" s="1603"/>
      <c r="AEI37" s="1603"/>
      <c r="AEJ37" s="1603"/>
      <c r="AEK37" s="1538"/>
      <c r="AEL37" s="1565"/>
      <c r="AEM37" s="1600"/>
      <c r="AEN37" s="1568"/>
      <c r="AEO37" s="1568"/>
      <c r="AEP37" s="1600"/>
      <c r="AEQ37" s="1585"/>
      <c r="AER37" s="1567"/>
      <c r="AES37" s="1602"/>
      <c r="AET37" s="1603"/>
      <c r="AEU37" s="1603"/>
      <c r="AEV37" s="1603"/>
      <c r="AEW37" s="1538"/>
      <c r="AEX37" s="1565"/>
      <c r="AEY37" s="1600"/>
      <c r="AEZ37" s="1568"/>
      <c r="AFA37" s="1568"/>
      <c r="AFB37" s="1600"/>
      <c r="AFC37" s="1585"/>
      <c r="AFD37" s="1567"/>
      <c r="AFE37" s="1602"/>
      <c r="AFF37" s="1603"/>
      <c r="AFG37" s="1603"/>
      <c r="AFH37" s="1603"/>
      <c r="AFI37" s="1538"/>
      <c r="AFJ37" s="1565"/>
      <c r="AFK37" s="1600"/>
      <c r="AFL37" s="1568"/>
      <c r="AFM37" s="1568"/>
      <c r="AFN37" s="1600"/>
      <c r="AFO37" s="1585"/>
      <c r="AFP37" s="1567"/>
      <c r="AFQ37" s="1602"/>
      <c r="AFR37" s="1603"/>
      <c r="AFS37" s="1603"/>
      <c r="AFT37" s="1603"/>
      <c r="AFU37" s="1538"/>
      <c r="AFV37" s="1565"/>
      <c r="AFW37" s="1600"/>
      <c r="AFX37" s="1568"/>
      <c r="AFY37" s="1568"/>
      <c r="AFZ37" s="1600"/>
      <c r="AGA37" s="1585"/>
      <c r="AGB37" s="1567"/>
      <c r="AGC37" s="1602"/>
      <c r="AGD37" s="1603"/>
      <c r="AGE37" s="1603"/>
      <c r="AGF37" s="1603"/>
      <c r="AGG37" s="1538"/>
      <c r="AGH37" s="1565"/>
      <c r="AGI37" s="1600"/>
      <c r="AGJ37" s="1568"/>
      <c r="AGK37" s="1568"/>
      <c r="AGL37" s="1600"/>
      <c r="AGM37" s="1585"/>
      <c r="AGN37" s="1567"/>
      <c r="AGO37" s="1602"/>
      <c r="AGP37" s="1603"/>
      <c r="AGQ37" s="1603"/>
      <c r="AGR37" s="1603"/>
      <c r="AGS37" s="1538"/>
      <c r="AGT37" s="1565"/>
      <c r="AGU37" s="1600"/>
      <c r="AGV37" s="1568"/>
      <c r="AGW37" s="1568"/>
      <c r="AGX37" s="1600"/>
      <c r="AGY37" s="1585"/>
      <c r="AGZ37" s="1567"/>
      <c r="AHA37" s="1602"/>
      <c r="AHB37" s="1603"/>
      <c r="AHC37" s="1603"/>
      <c r="AHD37" s="1603"/>
      <c r="AHE37" s="1538"/>
      <c r="AHF37" s="1565"/>
      <c r="AHG37" s="1600"/>
      <c r="AHH37" s="1568"/>
      <c r="AHI37" s="1568"/>
      <c r="AHJ37" s="1600"/>
      <c r="AHK37" s="1585"/>
      <c r="AHL37" s="1567"/>
      <c r="AHM37" s="1602"/>
      <c r="AHN37" s="1603"/>
      <c r="AHO37" s="1603"/>
      <c r="AHP37" s="1603"/>
      <c r="AHQ37" s="1538"/>
      <c r="AHR37" s="1565"/>
      <c r="AHS37" s="1600"/>
      <c r="AHT37" s="1568"/>
      <c r="AHU37" s="1568"/>
      <c r="AHV37" s="1600"/>
      <c r="AHW37" s="1585"/>
      <c r="AHX37" s="1567"/>
      <c r="AHY37" s="1602"/>
      <c r="AHZ37" s="1603"/>
      <c r="AIA37" s="1603"/>
      <c r="AIB37" s="1603"/>
      <c r="AIC37" s="1538"/>
      <c r="AID37" s="1565"/>
      <c r="AIE37" s="1600"/>
      <c r="AIF37" s="1568"/>
      <c r="AIG37" s="1568"/>
      <c r="AIH37" s="1600"/>
      <c r="AII37" s="1585"/>
      <c r="AIJ37" s="1567"/>
      <c r="AIK37" s="1602"/>
      <c r="AIL37" s="1603"/>
      <c r="AIM37" s="1603"/>
      <c r="AIN37" s="1603"/>
      <c r="AIO37" s="1538"/>
      <c r="AIP37" s="1565"/>
      <c r="AIQ37" s="1600"/>
      <c r="AIR37" s="1568"/>
      <c r="AIS37" s="1568"/>
      <c r="AIT37" s="1600"/>
      <c r="AIU37" s="1585"/>
      <c r="AIV37" s="1567"/>
      <c r="AIW37" s="1602"/>
      <c r="AIX37" s="1603"/>
      <c r="AIY37" s="1603"/>
      <c r="AIZ37" s="1603"/>
      <c r="AJA37" s="1538"/>
      <c r="AJB37" s="1565"/>
      <c r="AJC37" s="1600"/>
      <c r="AJD37" s="1568"/>
      <c r="AJE37" s="1568"/>
      <c r="AJF37" s="1600"/>
      <c r="AJG37" s="1585"/>
      <c r="AJH37" s="1567"/>
      <c r="AJI37" s="1602"/>
      <c r="AJJ37" s="1603"/>
      <c r="AJK37" s="1603"/>
      <c r="AJL37" s="1603"/>
      <c r="AJM37" s="1538"/>
      <c r="AJN37" s="1565"/>
      <c r="AJO37" s="1600"/>
      <c r="AJP37" s="1568"/>
      <c r="AJQ37" s="1568"/>
      <c r="AJR37" s="1600"/>
      <c r="AJS37" s="1585"/>
      <c r="AJT37" s="1567"/>
      <c r="AJU37" s="1602"/>
      <c r="AJV37" s="1603"/>
      <c r="AJW37" s="1603"/>
      <c r="AJX37" s="1603"/>
      <c r="AJY37" s="1538"/>
      <c r="AJZ37" s="1565"/>
      <c r="AKA37" s="1600"/>
      <c r="AKB37" s="1568"/>
      <c r="AKC37" s="1568"/>
      <c r="AKD37" s="1600"/>
      <c r="AKE37" s="1585"/>
      <c r="AKF37" s="1567"/>
      <c r="AKG37" s="1602"/>
      <c r="AKH37" s="1603"/>
      <c r="AKI37" s="1603"/>
      <c r="AKJ37" s="1603"/>
      <c r="AKK37" s="1538"/>
      <c r="AKL37" s="1565"/>
      <c r="AKM37" s="1600"/>
      <c r="AKN37" s="1568"/>
      <c r="AKO37" s="1568"/>
      <c r="AKP37" s="1600"/>
      <c r="AKQ37" s="1585"/>
      <c r="AKR37" s="1567"/>
      <c r="AKS37" s="1602"/>
      <c r="AKT37" s="1603"/>
      <c r="AKU37" s="1603"/>
      <c r="AKV37" s="1603"/>
      <c r="AKW37" s="1538"/>
      <c r="AKX37" s="1565"/>
      <c r="AKY37" s="1600"/>
      <c r="AKZ37" s="1568"/>
      <c r="ALA37" s="1568"/>
      <c r="ALB37" s="1600"/>
      <c r="ALC37" s="1585"/>
      <c r="ALD37" s="1567"/>
      <c r="ALE37" s="1602"/>
      <c r="ALF37" s="1603"/>
      <c r="ALG37" s="1603"/>
      <c r="ALH37" s="1603"/>
      <c r="ALI37" s="1538"/>
      <c r="ALJ37" s="1565"/>
      <c r="ALK37" s="1600"/>
      <c r="ALL37" s="1568"/>
      <c r="ALM37" s="1568"/>
      <c r="ALN37" s="1600"/>
      <c r="ALO37" s="1585"/>
      <c r="ALP37" s="1567"/>
      <c r="ALQ37" s="1602"/>
      <c r="ALR37" s="1603"/>
      <c r="ALS37" s="1603"/>
      <c r="ALT37" s="1603"/>
      <c r="ALU37" s="1538"/>
      <c r="ALV37" s="1565"/>
      <c r="ALW37" s="1600"/>
      <c r="ALX37" s="1568"/>
      <c r="ALY37" s="1568"/>
      <c r="ALZ37" s="1600"/>
      <c r="AMA37" s="1585"/>
      <c r="AMB37" s="1567"/>
      <c r="AMC37" s="1602"/>
      <c r="AMD37" s="1603"/>
      <c r="AME37" s="1603"/>
      <c r="AMF37" s="1603"/>
      <c r="AMG37" s="1538"/>
      <c r="AMH37" s="1565"/>
      <c r="AMI37" s="1600"/>
      <c r="AMJ37" s="1568"/>
    </row>
    <row r="38" spans="1:1024" s="1496" customFormat="1" ht="16.899999999999999" customHeight="1">
      <c r="A38" s="1553"/>
      <c r="B38" s="1547" t="s">
        <v>5636</v>
      </c>
      <c r="C38" s="1553"/>
      <c r="D38" s="1553"/>
      <c r="E38" s="1581" t="s">
        <v>5369</v>
      </c>
      <c r="F38" s="1554" t="s">
        <v>62</v>
      </c>
      <c r="G38" s="1582">
        <v>4</v>
      </c>
      <c r="H38" s="1555"/>
      <c r="I38" s="1555"/>
      <c r="J38" s="1552">
        <f>H38*G38</f>
        <v>0</v>
      </c>
      <c r="K38" s="1552">
        <f>I38*G38</f>
        <v>0</v>
      </c>
      <c r="L38" s="1555">
        <f>K38+J38</f>
        <v>0</v>
      </c>
      <c r="N38" s="1565"/>
      <c r="R38" s="1544"/>
      <c r="S38" s="1544"/>
      <c r="T38" s="1606"/>
      <c r="U38" s="1606"/>
      <c r="V38" s="1607"/>
      <c r="W38" s="1607"/>
      <c r="X38" s="1606"/>
      <c r="Z38" s="1565"/>
      <c r="AD38" s="1544"/>
      <c r="AE38" s="1544"/>
      <c r="AF38" s="1606"/>
      <c r="AG38" s="1606"/>
      <c r="AH38" s="1607"/>
      <c r="AI38" s="1607"/>
      <c r="AJ38" s="1606"/>
      <c r="AL38" s="1565"/>
      <c r="AP38" s="1544"/>
      <c r="AQ38" s="1544"/>
      <c r="AR38" s="1606"/>
      <c r="AS38" s="1606"/>
      <c r="AT38" s="1607"/>
      <c r="AU38" s="1607"/>
      <c r="AV38" s="1606"/>
      <c r="AX38" s="1565"/>
      <c r="BB38" s="1544"/>
      <c r="BC38" s="1544"/>
      <c r="BD38" s="1606"/>
      <c r="BE38" s="1606"/>
      <c r="BF38" s="1607"/>
      <c r="BG38" s="1607"/>
      <c r="BH38" s="1606"/>
      <c r="BJ38" s="1565"/>
      <c r="BN38" s="1544"/>
      <c r="BO38" s="1544"/>
      <c r="BP38" s="1606"/>
      <c r="BQ38" s="1606"/>
      <c r="BR38" s="1607"/>
      <c r="BS38" s="1607"/>
      <c r="BT38" s="1606"/>
      <c r="BV38" s="1565"/>
      <c r="BZ38" s="1544"/>
      <c r="CA38" s="1544"/>
      <c r="CB38" s="1606"/>
      <c r="CC38" s="1606"/>
      <c r="CD38" s="1607"/>
      <c r="CE38" s="1607"/>
      <c r="CF38" s="1606"/>
      <c r="CH38" s="1565"/>
      <c r="CL38" s="1544"/>
      <c r="CM38" s="1544"/>
      <c r="CN38" s="1606"/>
      <c r="CO38" s="1606"/>
      <c r="CP38" s="1607"/>
      <c r="CQ38" s="1607"/>
      <c r="CR38" s="1606"/>
      <c r="CT38" s="1565"/>
      <c r="CX38" s="1544"/>
      <c r="CY38" s="1544"/>
      <c r="CZ38" s="1606"/>
      <c r="DA38" s="1606"/>
      <c r="DB38" s="1607"/>
      <c r="DC38" s="1607"/>
      <c r="DD38" s="1606"/>
      <c r="DF38" s="1565"/>
      <c r="DJ38" s="1544"/>
      <c r="DK38" s="1544"/>
      <c r="DL38" s="1606"/>
      <c r="DM38" s="1606"/>
      <c r="DN38" s="1607"/>
      <c r="DO38" s="1607"/>
      <c r="DP38" s="1606"/>
      <c r="DR38" s="1565"/>
      <c r="DV38" s="1544"/>
      <c r="DW38" s="1544"/>
      <c r="DX38" s="1606"/>
      <c r="DY38" s="1606"/>
      <c r="DZ38" s="1607"/>
      <c r="EA38" s="1607"/>
      <c r="EB38" s="1606"/>
      <c r="ED38" s="1565"/>
      <c r="EH38" s="1544"/>
      <c r="EI38" s="1544"/>
      <c r="EJ38" s="1606"/>
      <c r="EK38" s="1606"/>
      <c r="EL38" s="1607"/>
      <c r="EM38" s="1607"/>
      <c r="EN38" s="1606"/>
      <c r="EP38" s="1565"/>
      <c r="ET38" s="1544"/>
      <c r="EU38" s="1544"/>
      <c r="EV38" s="1606"/>
      <c r="EW38" s="1606"/>
      <c r="EX38" s="1607"/>
      <c r="EY38" s="1607"/>
      <c r="EZ38" s="1606"/>
      <c r="FB38" s="1565"/>
      <c r="FF38" s="1544"/>
      <c r="FG38" s="1544"/>
      <c r="FH38" s="1606"/>
      <c r="FI38" s="1606"/>
      <c r="FJ38" s="1607"/>
      <c r="FK38" s="1607"/>
      <c r="FL38" s="1606"/>
      <c r="FN38" s="1565"/>
      <c r="FR38" s="1544"/>
      <c r="FS38" s="1544"/>
      <c r="FT38" s="1606"/>
      <c r="FU38" s="1606"/>
      <c r="FV38" s="1607"/>
      <c r="FW38" s="1607"/>
      <c r="FX38" s="1606"/>
      <c r="FZ38" s="1565"/>
      <c r="GD38" s="1544"/>
      <c r="GE38" s="1544"/>
      <c r="GF38" s="1606"/>
      <c r="GG38" s="1606"/>
      <c r="GH38" s="1607"/>
      <c r="GI38" s="1607"/>
      <c r="GJ38" s="1606"/>
      <c r="GL38" s="1565"/>
      <c r="GP38" s="1544"/>
      <c r="GQ38" s="1544"/>
      <c r="GR38" s="1606"/>
      <c r="GS38" s="1606"/>
      <c r="GT38" s="1607"/>
      <c r="GU38" s="1607"/>
      <c r="GV38" s="1606"/>
      <c r="GX38" s="1565"/>
      <c r="HB38" s="1544"/>
      <c r="HC38" s="1544"/>
      <c r="HD38" s="1606"/>
      <c r="HE38" s="1606"/>
      <c r="HF38" s="1607"/>
      <c r="HG38" s="1607"/>
      <c r="HH38" s="1606"/>
      <c r="HJ38" s="1565"/>
      <c r="HN38" s="1544"/>
      <c r="HO38" s="1544"/>
      <c r="HP38" s="1606"/>
      <c r="HQ38" s="1606"/>
      <c r="HR38" s="1607"/>
      <c r="HS38" s="1607"/>
      <c r="HT38" s="1606"/>
      <c r="HV38" s="1565"/>
      <c r="HZ38" s="1544"/>
      <c r="IA38" s="1544"/>
      <c r="IB38" s="1606"/>
      <c r="IC38" s="1606"/>
      <c r="ID38" s="1607"/>
      <c r="IE38" s="1607"/>
      <c r="IF38" s="1606"/>
      <c r="IH38" s="1565"/>
      <c r="IL38" s="1544"/>
      <c r="IM38" s="1544"/>
      <c r="IN38" s="1606"/>
      <c r="IO38" s="1606"/>
      <c r="IP38" s="1607"/>
      <c r="IQ38" s="1607"/>
      <c r="IR38" s="1606"/>
      <c r="IT38" s="1565"/>
      <c r="IX38" s="1544"/>
      <c r="IY38" s="1544"/>
      <c r="IZ38" s="1606"/>
      <c r="JA38" s="1606"/>
      <c r="JB38" s="1607"/>
      <c r="JC38" s="1607"/>
      <c r="JD38" s="1606"/>
      <c r="JF38" s="1565"/>
      <c r="JJ38" s="1544"/>
      <c r="JK38" s="1544"/>
      <c r="JL38" s="1606"/>
      <c r="JM38" s="1606"/>
      <c r="JN38" s="1607"/>
      <c r="JO38" s="1607"/>
      <c r="JP38" s="1606"/>
      <c r="JR38" s="1565"/>
      <c r="JV38" s="1544"/>
      <c r="JW38" s="1544"/>
      <c r="JX38" s="1606"/>
      <c r="JY38" s="1606"/>
      <c r="JZ38" s="1607"/>
      <c r="KA38" s="1607"/>
      <c r="KB38" s="1606"/>
      <c r="KD38" s="1565"/>
      <c r="KH38" s="1544"/>
      <c r="KI38" s="1544"/>
      <c r="KJ38" s="1606"/>
      <c r="KK38" s="1606"/>
      <c r="KL38" s="1607"/>
      <c r="KM38" s="1607"/>
      <c r="KN38" s="1606"/>
      <c r="KP38" s="1565"/>
      <c r="KT38" s="1544"/>
      <c r="KU38" s="1544"/>
      <c r="KV38" s="1606"/>
      <c r="KW38" s="1606"/>
      <c r="KX38" s="1607"/>
      <c r="KY38" s="1607"/>
      <c r="KZ38" s="1606"/>
      <c r="LB38" s="1565"/>
      <c r="LF38" s="1544"/>
      <c r="LG38" s="1544"/>
      <c r="LH38" s="1606"/>
      <c r="LI38" s="1606"/>
      <c r="LJ38" s="1607"/>
      <c r="LK38" s="1607"/>
      <c r="LL38" s="1606"/>
      <c r="LN38" s="1565"/>
      <c r="LR38" s="1544"/>
      <c r="LS38" s="1544"/>
      <c r="LT38" s="1606"/>
      <c r="LU38" s="1606"/>
      <c r="LV38" s="1607"/>
      <c r="LW38" s="1607"/>
      <c r="LX38" s="1606"/>
      <c r="LZ38" s="1565"/>
      <c r="MD38" s="1544"/>
      <c r="ME38" s="1544"/>
      <c r="MF38" s="1606"/>
      <c r="MG38" s="1606"/>
      <c r="MH38" s="1607"/>
      <c r="MI38" s="1607"/>
      <c r="MJ38" s="1606"/>
      <c r="ML38" s="1565"/>
      <c r="MP38" s="1544"/>
      <c r="MQ38" s="1544"/>
      <c r="MR38" s="1606"/>
      <c r="MS38" s="1606"/>
      <c r="MT38" s="1607"/>
      <c r="MU38" s="1607"/>
      <c r="MV38" s="1606"/>
      <c r="MX38" s="1565"/>
      <c r="NB38" s="1544"/>
      <c r="NC38" s="1544"/>
      <c r="ND38" s="1606"/>
      <c r="NE38" s="1606"/>
      <c r="NF38" s="1607"/>
      <c r="NG38" s="1607"/>
      <c r="NH38" s="1606"/>
      <c r="NJ38" s="1565"/>
      <c r="NN38" s="1544"/>
      <c r="NO38" s="1544"/>
      <c r="NP38" s="1606"/>
      <c r="NQ38" s="1606"/>
      <c r="NR38" s="1607"/>
      <c r="NS38" s="1607"/>
      <c r="NT38" s="1606"/>
      <c r="NV38" s="1565"/>
      <c r="NZ38" s="1544"/>
      <c r="OA38" s="1544"/>
      <c r="OB38" s="1606"/>
      <c r="OC38" s="1606"/>
      <c r="OD38" s="1607"/>
      <c r="OE38" s="1607"/>
      <c r="OF38" s="1606"/>
      <c r="OH38" s="1565"/>
      <c r="OL38" s="1544"/>
      <c r="OM38" s="1544"/>
      <c r="ON38" s="1606"/>
      <c r="OO38" s="1606"/>
      <c r="OP38" s="1607"/>
      <c r="OQ38" s="1607"/>
      <c r="OR38" s="1606"/>
      <c r="OT38" s="1565"/>
      <c r="OX38" s="1544"/>
      <c r="OY38" s="1544"/>
      <c r="OZ38" s="1606"/>
      <c r="PA38" s="1606"/>
      <c r="PB38" s="1607"/>
      <c r="PC38" s="1607"/>
      <c r="PD38" s="1606"/>
      <c r="PF38" s="1565"/>
      <c r="PJ38" s="1544"/>
      <c r="PK38" s="1544"/>
      <c r="PL38" s="1606"/>
      <c r="PM38" s="1606"/>
      <c r="PN38" s="1607"/>
      <c r="PO38" s="1607"/>
      <c r="PP38" s="1606"/>
      <c r="PR38" s="1565"/>
      <c r="PV38" s="1544"/>
      <c r="PW38" s="1544"/>
      <c r="PX38" s="1606"/>
      <c r="PY38" s="1606"/>
      <c r="PZ38" s="1607"/>
      <c r="QA38" s="1607"/>
      <c r="QB38" s="1606"/>
      <c r="QD38" s="1565"/>
      <c r="QH38" s="1544"/>
      <c r="QI38" s="1544"/>
      <c r="QJ38" s="1606"/>
      <c r="QK38" s="1606"/>
      <c r="QL38" s="1607"/>
      <c r="QM38" s="1607"/>
      <c r="QN38" s="1606"/>
      <c r="QP38" s="1565"/>
      <c r="QT38" s="1544"/>
      <c r="QU38" s="1544"/>
      <c r="QV38" s="1606"/>
      <c r="QW38" s="1606"/>
      <c r="QX38" s="1607"/>
      <c r="QY38" s="1607"/>
      <c r="QZ38" s="1606"/>
      <c r="RB38" s="1565"/>
      <c r="RF38" s="1544"/>
      <c r="RG38" s="1544"/>
      <c r="RH38" s="1606"/>
      <c r="RI38" s="1606"/>
      <c r="RJ38" s="1607"/>
      <c r="RK38" s="1607"/>
      <c r="RL38" s="1606"/>
      <c r="RN38" s="1565"/>
      <c r="RR38" s="1544"/>
      <c r="RS38" s="1544"/>
      <c r="RT38" s="1606"/>
      <c r="RU38" s="1606"/>
      <c r="RV38" s="1607"/>
      <c r="RW38" s="1607"/>
      <c r="RX38" s="1606"/>
      <c r="RZ38" s="1565"/>
      <c r="SD38" s="1544"/>
      <c r="SE38" s="1544"/>
      <c r="SF38" s="1606"/>
      <c r="SG38" s="1606"/>
      <c r="SH38" s="1607"/>
      <c r="SI38" s="1607"/>
      <c r="SJ38" s="1606"/>
      <c r="SL38" s="1565"/>
      <c r="SP38" s="1544"/>
      <c r="SQ38" s="1544"/>
      <c r="SR38" s="1606"/>
      <c r="SS38" s="1606"/>
      <c r="ST38" s="1607"/>
      <c r="SU38" s="1607"/>
      <c r="SV38" s="1606"/>
      <c r="SX38" s="1565"/>
      <c r="TB38" s="1544"/>
      <c r="TC38" s="1544"/>
      <c r="TD38" s="1606"/>
      <c r="TE38" s="1606"/>
      <c r="TF38" s="1607"/>
      <c r="TG38" s="1607"/>
      <c r="TH38" s="1606"/>
      <c r="TJ38" s="1565"/>
      <c r="TN38" s="1544"/>
      <c r="TO38" s="1544"/>
      <c r="TP38" s="1606"/>
      <c r="TQ38" s="1606"/>
      <c r="TR38" s="1607"/>
      <c r="TS38" s="1607"/>
      <c r="TT38" s="1606"/>
      <c r="TV38" s="1565"/>
      <c r="TZ38" s="1544"/>
      <c r="UA38" s="1544"/>
      <c r="UB38" s="1606"/>
      <c r="UC38" s="1606"/>
      <c r="UD38" s="1607"/>
      <c r="UE38" s="1607"/>
      <c r="UF38" s="1606"/>
      <c r="UH38" s="1565"/>
      <c r="UL38" s="1544"/>
      <c r="UM38" s="1544"/>
      <c r="UN38" s="1606"/>
      <c r="UO38" s="1606"/>
      <c r="UP38" s="1607"/>
      <c r="UQ38" s="1607"/>
      <c r="UR38" s="1606"/>
      <c r="UT38" s="1565"/>
      <c r="UX38" s="1544"/>
      <c r="UY38" s="1544"/>
      <c r="UZ38" s="1606"/>
      <c r="VA38" s="1606"/>
      <c r="VB38" s="1607"/>
      <c r="VC38" s="1607"/>
      <c r="VD38" s="1606"/>
      <c r="VF38" s="1565"/>
      <c r="VJ38" s="1544"/>
      <c r="VK38" s="1544"/>
      <c r="VL38" s="1606"/>
      <c r="VM38" s="1606"/>
      <c r="VN38" s="1607"/>
      <c r="VO38" s="1607"/>
      <c r="VP38" s="1606"/>
      <c r="VR38" s="1565"/>
      <c r="VV38" s="1544"/>
      <c r="VW38" s="1544"/>
      <c r="VX38" s="1606"/>
      <c r="VY38" s="1606"/>
      <c r="VZ38" s="1607"/>
      <c r="WA38" s="1607"/>
      <c r="WB38" s="1606"/>
      <c r="WD38" s="1565"/>
      <c r="WH38" s="1544"/>
      <c r="WI38" s="1544"/>
      <c r="WJ38" s="1606"/>
      <c r="WK38" s="1606"/>
      <c r="WL38" s="1607"/>
      <c r="WM38" s="1607"/>
      <c r="WN38" s="1606"/>
      <c r="WP38" s="1565"/>
      <c r="WT38" s="1544"/>
      <c r="WU38" s="1544"/>
      <c r="WV38" s="1606"/>
      <c r="WW38" s="1606"/>
      <c r="WX38" s="1607"/>
      <c r="WY38" s="1607"/>
      <c r="WZ38" s="1606"/>
      <c r="XB38" s="1565"/>
      <c r="XF38" s="1544"/>
      <c r="XG38" s="1544"/>
      <c r="XH38" s="1606"/>
      <c r="XI38" s="1606"/>
      <c r="XJ38" s="1607"/>
      <c r="XK38" s="1607"/>
      <c r="XL38" s="1606"/>
      <c r="XN38" s="1565"/>
      <c r="XR38" s="1544"/>
      <c r="XS38" s="1544"/>
      <c r="XT38" s="1606"/>
      <c r="XU38" s="1606"/>
      <c r="XV38" s="1607"/>
      <c r="XW38" s="1607"/>
      <c r="XX38" s="1606"/>
      <c r="XZ38" s="1565"/>
      <c r="YD38" s="1544"/>
      <c r="YE38" s="1544"/>
      <c r="YF38" s="1606"/>
      <c r="YG38" s="1606"/>
      <c r="YH38" s="1607"/>
      <c r="YI38" s="1607"/>
      <c r="YJ38" s="1606"/>
      <c r="YL38" s="1565"/>
      <c r="YP38" s="1544"/>
      <c r="YQ38" s="1544"/>
      <c r="YR38" s="1606"/>
      <c r="YS38" s="1606"/>
      <c r="YT38" s="1607"/>
      <c r="YU38" s="1607"/>
      <c r="YV38" s="1606"/>
      <c r="YX38" s="1565"/>
      <c r="ZB38" s="1544"/>
      <c r="ZC38" s="1544"/>
      <c r="ZD38" s="1606"/>
      <c r="ZE38" s="1606"/>
      <c r="ZF38" s="1607"/>
      <c r="ZG38" s="1607"/>
      <c r="ZH38" s="1606"/>
      <c r="ZJ38" s="1565"/>
      <c r="ZN38" s="1544"/>
      <c r="ZO38" s="1544"/>
      <c r="ZP38" s="1606"/>
      <c r="ZQ38" s="1606"/>
      <c r="ZR38" s="1607"/>
      <c r="ZS38" s="1607"/>
      <c r="ZT38" s="1606"/>
      <c r="ZV38" s="1565"/>
      <c r="ZZ38" s="1544"/>
      <c r="AAA38" s="1544"/>
      <c r="AAB38" s="1606"/>
      <c r="AAC38" s="1606"/>
      <c r="AAD38" s="1607"/>
      <c r="AAE38" s="1607"/>
      <c r="AAF38" s="1606"/>
      <c r="AAH38" s="1565"/>
      <c r="AAL38" s="1544"/>
      <c r="AAM38" s="1544"/>
      <c r="AAN38" s="1606"/>
      <c r="AAO38" s="1606"/>
      <c r="AAP38" s="1607"/>
      <c r="AAQ38" s="1607"/>
      <c r="AAR38" s="1606"/>
      <c r="AAT38" s="1565"/>
      <c r="AAX38" s="1544"/>
      <c r="AAY38" s="1544"/>
      <c r="AAZ38" s="1606"/>
      <c r="ABA38" s="1606"/>
      <c r="ABB38" s="1607"/>
      <c r="ABC38" s="1607"/>
      <c r="ABD38" s="1606"/>
      <c r="ABF38" s="1565"/>
      <c r="ABJ38" s="1544"/>
      <c r="ABK38" s="1544"/>
      <c r="ABL38" s="1606"/>
      <c r="ABM38" s="1606"/>
      <c r="ABN38" s="1607"/>
      <c r="ABO38" s="1607"/>
      <c r="ABP38" s="1606"/>
      <c r="ABR38" s="1565"/>
      <c r="ABV38" s="1544"/>
      <c r="ABW38" s="1544"/>
      <c r="ABX38" s="1606"/>
      <c r="ABY38" s="1606"/>
      <c r="ABZ38" s="1607"/>
      <c r="ACA38" s="1607"/>
      <c r="ACB38" s="1606"/>
      <c r="ACD38" s="1565"/>
      <c r="ACH38" s="1544"/>
      <c r="ACI38" s="1544"/>
      <c r="ACJ38" s="1606"/>
      <c r="ACK38" s="1606"/>
      <c r="ACL38" s="1607"/>
      <c r="ACM38" s="1607"/>
      <c r="ACN38" s="1606"/>
      <c r="ACP38" s="1565"/>
      <c r="ACT38" s="1544"/>
      <c r="ACU38" s="1544"/>
      <c r="ACV38" s="1606"/>
      <c r="ACW38" s="1606"/>
      <c r="ACX38" s="1607"/>
      <c r="ACY38" s="1607"/>
      <c r="ACZ38" s="1606"/>
      <c r="ADB38" s="1565"/>
      <c r="ADF38" s="1544"/>
      <c r="ADG38" s="1544"/>
      <c r="ADH38" s="1606"/>
      <c r="ADI38" s="1606"/>
      <c r="ADJ38" s="1607"/>
      <c r="ADK38" s="1607"/>
      <c r="ADL38" s="1606"/>
      <c r="ADN38" s="1565"/>
      <c r="ADR38" s="1544"/>
      <c r="ADS38" s="1544"/>
      <c r="ADT38" s="1606"/>
      <c r="ADU38" s="1606"/>
      <c r="ADV38" s="1607"/>
      <c r="ADW38" s="1607"/>
      <c r="ADX38" s="1606"/>
      <c r="ADZ38" s="1565"/>
      <c r="AED38" s="1544"/>
      <c r="AEE38" s="1544"/>
      <c r="AEF38" s="1606"/>
      <c r="AEG38" s="1606"/>
      <c r="AEH38" s="1607"/>
      <c r="AEI38" s="1607"/>
      <c r="AEJ38" s="1606"/>
      <c r="AEL38" s="1565"/>
      <c r="AEP38" s="1544"/>
      <c r="AEQ38" s="1544"/>
      <c r="AER38" s="1606"/>
      <c r="AES38" s="1606"/>
      <c r="AET38" s="1607"/>
      <c r="AEU38" s="1607"/>
      <c r="AEV38" s="1606"/>
      <c r="AEX38" s="1565"/>
      <c r="AFB38" s="1544"/>
      <c r="AFC38" s="1544"/>
      <c r="AFD38" s="1606"/>
      <c r="AFE38" s="1606"/>
      <c r="AFF38" s="1607"/>
      <c r="AFG38" s="1607"/>
      <c r="AFH38" s="1606"/>
      <c r="AFJ38" s="1565"/>
      <c r="AFN38" s="1544"/>
      <c r="AFO38" s="1544"/>
      <c r="AFP38" s="1606"/>
      <c r="AFQ38" s="1606"/>
      <c r="AFR38" s="1607"/>
      <c r="AFS38" s="1607"/>
      <c r="AFT38" s="1606"/>
      <c r="AFV38" s="1565"/>
      <c r="AFZ38" s="1544"/>
      <c r="AGA38" s="1544"/>
      <c r="AGB38" s="1606"/>
      <c r="AGC38" s="1606"/>
      <c r="AGD38" s="1607"/>
      <c r="AGE38" s="1607"/>
      <c r="AGF38" s="1606"/>
      <c r="AGH38" s="1565"/>
      <c r="AGL38" s="1544"/>
      <c r="AGM38" s="1544"/>
      <c r="AGN38" s="1606"/>
      <c r="AGO38" s="1606"/>
      <c r="AGP38" s="1607"/>
      <c r="AGQ38" s="1607"/>
      <c r="AGR38" s="1606"/>
      <c r="AGT38" s="1565"/>
      <c r="AGX38" s="1544"/>
      <c r="AGY38" s="1544"/>
      <c r="AGZ38" s="1606"/>
      <c r="AHA38" s="1606"/>
      <c r="AHB38" s="1607"/>
      <c r="AHC38" s="1607"/>
      <c r="AHD38" s="1606"/>
      <c r="AHF38" s="1565"/>
      <c r="AHJ38" s="1544"/>
      <c r="AHK38" s="1544"/>
      <c r="AHL38" s="1606"/>
      <c r="AHM38" s="1606"/>
      <c r="AHN38" s="1607"/>
      <c r="AHO38" s="1607"/>
      <c r="AHP38" s="1606"/>
      <c r="AHR38" s="1565"/>
      <c r="AHV38" s="1544"/>
      <c r="AHW38" s="1544"/>
      <c r="AHX38" s="1606"/>
      <c r="AHY38" s="1606"/>
      <c r="AHZ38" s="1607"/>
      <c r="AIA38" s="1607"/>
      <c r="AIB38" s="1606"/>
      <c r="AID38" s="1565"/>
      <c r="AIH38" s="1544"/>
      <c r="AII38" s="1544"/>
      <c r="AIJ38" s="1606"/>
      <c r="AIK38" s="1606"/>
      <c r="AIL38" s="1607"/>
      <c r="AIM38" s="1607"/>
      <c r="AIN38" s="1606"/>
      <c r="AIP38" s="1565"/>
      <c r="AIT38" s="1544"/>
      <c r="AIU38" s="1544"/>
      <c r="AIV38" s="1606"/>
      <c r="AIW38" s="1606"/>
      <c r="AIX38" s="1607"/>
      <c r="AIY38" s="1607"/>
      <c r="AIZ38" s="1606"/>
      <c r="AJB38" s="1565"/>
      <c r="AJF38" s="1544"/>
      <c r="AJG38" s="1544"/>
      <c r="AJH38" s="1606"/>
      <c r="AJI38" s="1606"/>
      <c r="AJJ38" s="1607"/>
      <c r="AJK38" s="1607"/>
      <c r="AJL38" s="1606"/>
      <c r="AJN38" s="1565"/>
      <c r="AJR38" s="1544"/>
      <c r="AJS38" s="1544"/>
      <c r="AJT38" s="1606"/>
      <c r="AJU38" s="1606"/>
      <c r="AJV38" s="1607"/>
      <c r="AJW38" s="1607"/>
      <c r="AJX38" s="1606"/>
      <c r="AJZ38" s="1565"/>
      <c r="AKD38" s="1544"/>
      <c r="AKE38" s="1544"/>
      <c r="AKF38" s="1606"/>
      <c r="AKG38" s="1606"/>
      <c r="AKH38" s="1607"/>
      <c r="AKI38" s="1607"/>
      <c r="AKJ38" s="1606"/>
      <c r="AKL38" s="1565"/>
      <c r="AKP38" s="1544"/>
      <c r="AKQ38" s="1544"/>
      <c r="AKR38" s="1606"/>
      <c r="AKS38" s="1606"/>
      <c r="AKT38" s="1607"/>
      <c r="AKU38" s="1607"/>
      <c r="AKV38" s="1606"/>
      <c r="AKX38" s="1565"/>
      <c r="ALB38" s="1544"/>
      <c r="ALC38" s="1544"/>
      <c r="ALD38" s="1606"/>
      <c r="ALE38" s="1606"/>
      <c r="ALF38" s="1607"/>
      <c r="ALG38" s="1607"/>
      <c r="ALH38" s="1606"/>
      <c r="ALJ38" s="1565"/>
      <c r="ALN38" s="1544"/>
      <c r="ALO38" s="1544"/>
      <c r="ALP38" s="1606"/>
      <c r="ALQ38" s="1606"/>
      <c r="ALR38" s="1607"/>
      <c r="ALS38" s="1607"/>
      <c r="ALT38" s="1606"/>
      <c r="ALV38" s="1565"/>
      <c r="ALZ38" s="1544"/>
      <c r="AMA38" s="1544"/>
      <c r="AMB38" s="1606"/>
      <c r="AMC38" s="1606"/>
      <c r="AMD38" s="1607"/>
      <c r="AME38" s="1607"/>
      <c r="AMF38" s="1606"/>
      <c r="AMH38" s="1565"/>
    </row>
    <row r="39" spans="1:1024" s="1496" customFormat="1" ht="16.899999999999999" customHeight="1">
      <c r="A39" s="1553"/>
      <c r="B39" s="1547" t="s">
        <v>5637</v>
      </c>
      <c r="C39" s="1553"/>
      <c r="D39" s="1553"/>
      <c r="E39" s="1581" t="s">
        <v>5370</v>
      </c>
      <c r="F39" s="1554"/>
      <c r="G39" s="1582"/>
      <c r="H39" s="1555"/>
      <c r="I39" s="1555"/>
      <c r="J39" s="1552"/>
      <c r="K39" s="1552"/>
      <c r="L39" s="1555"/>
      <c r="N39" s="1565"/>
      <c r="R39" s="1544"/>
      <c r="S39" s="1544"/>
      <c r="T39" s="1606"/>
      <c r="U39" s="1606"/>
      <c r="V39" s="1607"/>
      <c r="W39" s="1607"/>
      <c r="X39" s="1606"/>
      <c r="Z39" s="1565"/>
      <c r="AD39" s="1544"/>
      <c r="AE39" s="1544"/>
      <c r="AF39" s="1606"/>
      <c r="AG39" s="1606"/>
      <c r="AH39" s="1607"/>
      <c r="AI39" s="1607"/>
      <c r="AJ39" s="1606"/>
      <c r="AL39" s="1565"/>
      <c r="AP39" s="1544"/>
      <c r="AQ39" s="1544"/>
      <c r="AR39" s="1606"/>
      <c r="AS39" s="1606"/>
      <c r="AT39" s="1607"/>
      <c r="AU39" s="1607"/>
      <c r="AV39" s="1606"/>
      <c r="AX39" s="1565"/>
      <c r="BB39" s="1544"/>
      <c r="BC39" s="1544"/>
      <c r="BD39" s="1606"/>
      <c r="BE39" s="1606"/>
      <c r="BF39" s="1607"/>
      <c r="BG39" s="1607"/>
      <c r="BH39" s="1606"/>
      <c r="BJ39" s="1565"/>
      <c r="BN39" s="1544"/>
      <c r="BO39" s="1544"/>
      <c r="BP39" s="1606"/>
      <c r="BQ39" s="1606"/>
      <c r="BR39" s="1607"/>
      <c r="BS39" s="1607"/>
      <c r="BT39" s="1606"/>
      <c r="BV39" s="1565"/>
      <c r="BZ39" s="1544"/>
      <c r="CA39" s="1544"/>
      <c r="CB39" s="1606"/>
      <c r="CC39" s="1606"/>
      <c r="CD39" s="1607"/>
      <c r="CE39" s="1607"/>
      <c r="CF39" s="1606"/>
      <c r="CH39" s="1565"/>
      <c r="CL39" s="1544"/>
      <c r="CM39" s="1544"/>
      <c r="CN39" s="1606"/>
      <c r="CO39" s="1606"/>
      <c r="CP39" s="1607"/>
      <c r="CQ39" s="1607"/>
      <c r="CR39" s="1606"/>
      <c r="CT39" s="1565"/>
      <c r="CX39" s="1544"/>
      <c r="CY39" s="1544"/>
      <c r="CZ39" s="1606"/>
      <c r="DA39" s="1606"/>
      <c r="DB39" s="1607"/>
      <c r="DC39" s="1607"/>
      <c r="DD39" s="1606"/>
      <c r="DF39" s="1565"/>
      <c r="DJ39" s="1544"/>
      <c r="DK39" s="1544"/>
      <c r="DL39" s="1606"/>
      <c r="DM39" s="1606"/>
      <c r="DN39" s="1607"/>
      <c r="DO39" s="1607"/>
      <c r="DP39" s="1606"/>
      <c r="DR39" s="1565"/>
      <c r="DV39" s="1544"/>
      <c r="DW39" s="1544"/>
      <c r="DX39" s="1606"/>
      <c r="DY39" s="1606"/>
      <c r="DZ39" s="1607"/>
      <c r="EA39" s="1607"/>
      <c r="EB39" s="1606"/>
      <c r="ED39" s="1565"/>
      <c r="EH39" s="1544"/>
      <c r="EI39" s="1544"/>
      <c r="EJ39" s="1606"/>
      <c r="EK39" s="1606"/>
      <c r="EL39" s="1607"/>
      <c r="EM39" s="1607"/>
      <c r="EN39" s="1606"/>
      <c r="EP39" s="1565"/>
      <c r="ET39" s="1544"/>
      <c r="EU39" s="1544"/>
      <c r="EV39" s="1606"/>
      <c r="EW39" s="1606"/>
      <c r="EX39" s="1607"/>
      <c r="EY39" s="1607"/>
      <c r="EZ39" s="1606"/>
      <c r="FB39" s="1565"/>
      <c r="FF39" s="1544"/>
      <c r="FG39" s="1544"/>
      <c r="FH39" s="1606"/>
      <c r="FI39" s="1606"/>
      <c r="FJ39" s="1607"/>
      <c r="FK39" s="1607"/>
      <c r="FL39" s="1606"/>
      <c r="FN39" s="1565"/>
      <c r="FR39" s="1544"/>
      <c r="FS39" s="1544"/>
      <c r="FT39" s="1606"/>
      <c r="FU39" s="1606"/>
      <c r="FV39" s="1607"/>
      <c r="FW39" s="1607"/>
      <c r="FX39" s="1606"/>
      <c r="FZ39" s="1565"/>
      <c r="GD39" s="1544"/>
      <c r="GE39" s="1544"/>
      <c r="GF39" s="1606"/>
      <c r="GG39" s="1606"/>
      <c r="GH39" s="1607"/>
      <c r="GI39" s="1607"/>
      <c r="GJ39" s="1606"/>
      <c r="GL39" s="1565"/>
      <c r="GP39" s="1544"/>
      <c r="GQ39" s="1544"/>
      <c r="GR39" s="1606"/>
      <c r="GS39" s="1606"/>
      <c r="GT39" s="1607"/>
      <c r="GU39" s="1607"/>
      <c r="GV39" s="1606"/>
      <c r="GX39" s="1565"/>
      <c r="HB39" s="1544"/>
      <c r="HC39" s="1544"/>
      <c r="HD39" s="1606"/>
      <c r="HE39" s="1606"/>
      <c r="HF39" s="1607"/>
      <c r="HG39" s="1607"/>
      <c r="HH39" s="1606"/>
      <c r="HJ39" s="1565"/>
      <c r="HN39" s="1544"/>
      <c r="HO39" s="1544"/>
      <c r="HP39" s="1606"/>
      <c r="HQ39" s="1606"/>
      <c r="HR39" s="1607"/>
      <c r="HS39" s="1607"/>
      <c r="HT39" s="1606"/>
      <c r="HV39" s="1565"/>
      <c r="HZ39" s="1544"/>
      <c r="IA39" s="1544"/>
      <c r="IB39" s="1606"/>
      <c r="IC39" s="1606"/>
      <c r="ID39" s="1607"/>
      <c r="IE39" s="1607"/>
      <c r="IF39" s="1606"/>
      <c r="IH39" s="1565"/>
      <c r="IL39" s="1544"/>
      <c r="IM39" s="1544"/>
      <c r="IN39" s="1606"/>
      <c r="IO39" s="1606"/>
      <c r="IP39" s="1607"/>
      <c r="IQ39" s="1607"/>
      <c r="IR39" s="1606"/>
      <c r="IT39" s="1565"/>
      <c r="IX39" s="1544"/>
      <c r="IY39" s="1544"/>
      <c r="IZ39" s="1606"/>
      <c r="JA39" s="1606"/>
      <c r="JB39" s="1607"/>
      <c r="JC39" s="1607"/>
      <c r="JD39" s="1606"/>
      <c r="JF39" s="1565"/>
      <c r="JJ39" s="1544"/>
      <c r="JK39" s="1544"/>
      <c r="JL39" s="1606"/>
      <c r="JM39" s="1606"/>
      <c r="JN39" s="1607"/>
      <c r="JO39" s="1607"/>
      <c r="JP39" s="1606"/>
      <c r="JR39" s="1565"/>
      <c r="JV39" s="1544"/>
      <c r="JW39" s="1544"/>
      <c r="JX39" s="1606"/>
      <c r="JY39" s="1606"/>
      <c r="JZ39" s="1607"/>
      <c r="KA39" s="1607"/>
      <c r="KB39" s="1606"/>
      <c r="KD39" s="1565"/>
      <c r="KH39" s="1544"/>
      <c r="KI39" s="1544"/>
      <c r="KJ39" s="1606"/>
      <c r="KK39" s="1606"/>
      <c r="KL39" s="1607"/>
      <c r="KM39" s="1607"/>
      <c r="KN39" s="1606"/>
      <c r="KP39" s="1565"/>
      <c r="KT39" s="1544"/>
      <c r="KU39" s="1544"/>
      <c r="KV39" s="1606"/>
      <c r="KW39" s="1606"/>
      <c r="KX39" s="1607"/>
      <c r="KY39" s="1607"/>
      <c r="KZ39" s="1606"/>
      <c r="LB39" s="1565"/>
      <c r="LF39" s="1544"/>
      <c r="LG39" s="1544"/>
      <c r="LH39" s="1606"/>
      <c r="LI39" s="1606"/>
      <c r="LJ39" s="1607"/>
      <c r="LK39" s="1607"/>
      <c r="LL39" s="1606"/>
      <c r="LN39" s="1565"/>
      <c r="LR39" s="1544"/>
      <c r="LS39" s="1544"/>
      <c r="LT39" s="1606"/>
      <c r="LU39" s="1606"/>
      <c r="LV39" s="1607"/>
      <c r="LW39" s="1607"/>
      <c r="LX39" s="1606"/>
      <c r="LZ39" s="1565"/>
      <c r="MD39" s="1544"/>
      <c r="ME39" s="1544"/>
      <c r="MF39" s="1606"/>
      <c r="MG39" s="1606"/>
      <c r="MH39" s="1607"/>
      <c r="MI39" s="1607"/>
      <c r="MJ39" s="1606"/>
      <c r="ML39" s="1565"/>
      <c r="MP39" s="1544"/>
      <c r="MQ39" s="1544"/>
      <c r="MR39" s="1606"/>
      <c r="MS39" s="1606"/>
      <c r="MT39" s="1607"/>
      <c r="MU39" s="1607"/>
      <c r="MV39" s="1606"/>
      <c r="MX39" s="1565"/>
      <c r="NB39" s="1544"/>
      <c r="NC39" s="1544"/>
      <c r="ND39" s="1606"/>
      <c r="NE39" s="1606"/>
      <c r="NF39" s="1607"/>
      <c r="NG39" s="1607"/>
      <c r="NH39" s="1606"/>
      <c r="NJ39" s="1565"/>
      <c r="NN39" s="1544"/>
      <c r="NO39" s="1544"/>
      <c r="NP39" s="1606"/>
      <c r="NQ39" s="1606"/>
      <c r="NR39" s="1607"/>
      <c r="NS39" s="1607"/>
      <c r="NT39" s="1606"/>
      <c r="NV39" s="1565"/>
      <c r="NZ39" s="1544"/>
      <c r="OA39" s="1544"/>
      <c r="OB39" s="1606"/>
      <c r="OC39" s="1606"/>
      <c r="OD39" s="1607"/>
      <c r="OE39" s="1607"/>
      <c r="OF39" s="1606"/>
      <c r="OH39" s="1565"/>
      <c r="OL39" s="1544"/>
      <c r="OM39" s="1544"/>
      <c r="ON39" s="1606"/>
      <c r="OO39" s="1606"/>
      <c r="OP39" s="1607"/>
      <c r="OQ39" s="1607"/>
      <c r="OR39" s="1606"/>
      <c r="OT39" s="1565"/>
      <c r="OX39" s="1544"/>
      <c r="OY39" s="1544"/>
      <c r="OZ39" s="1606"/>
      <c r="PA39" s="1606"/>
      <c r="PB39" s="1607"/>
      <c r="PC39" s="1607"/>
      <c r="PD39" s="1606"/>
      <c r="PF39" s="1565"/>
      <c r="PJ39" s="1544"/>
      <c r="PK39" s="1544"/>
      <c r="PL39" s="1606"/>
      <c r="PM39" s="1606"/>
      <c r="PN39" s="1607"/>
      <c r="PO39" s="1607"/>
      <c r="PP39" s="1606"/>
      <c r="PR39" s="1565"/>
      <c r="PV39" s="1544"/>
      <c r="PW39" s="1544"/>
      <c r="PX39" s="1606"/>
      <c r="PY39" s="1606"/>
      <c r="PZ39" s="1607"/>
      <c r="QA39" s="1607"/>
      <c r="QB39" s="1606"/>
      <c r="QD39" s="1565"/>
      <c r="QH39" s="1544"/>
      <c r="QI39" s="1544"/>
      <c r="QJ39" s="1606"/>
      <c r="QK39" s="1606"/>
      <c r="QL39" s="1607"/>
      <c r="QM39" s="1607"/>
      <c r="QN39" s="1606"/>
      <c r="QP39" s="1565"/>
      <c r="QT39" s="1544"/>
      <c r="QU39" s="1544"/>
      <c r="QV39" s="1606"/>
      <c r="QW39" s="1606"/>
      <c r="QX39" s="1607"/>
      <c r="QY39" s="1607"/>
      <c r="QZ39" s="1606"/>
      <c r="RB39" s="1565"/>
      <c r="RF39" s="1544"/>
      <c r="RG39" s="1544"/>
      <c r="RH39" s="1606"/>
      <c r="RI39" s="1606"/>
      <c r="RJ39" s="1607"/>
      <c r="RK39" s="1607"/>
      <c r="RL39" s="1606"/>
      <c r="RN39" s="1565"/>
      <c r="RR39" s="1544"/>
      <c r="RS39" s="1544"/>
      <c r="RT39" s="1606"/>
      <c r="RU39" s="1606"/>
      <c r="RV39" s="1607"/>
      <c r="RW39" s="1607"/>
      <c r="RX39" s="1606"/>
      <c r="RZ39" s="1565"/>
      <c r="SD39" s="1544"/>
      <c r="SE39" s="1544"/>
      <c r="SF39" s="1606"/>
      <c r="SG39" s="1606"/>
      <c r="SH39" s="1607"/>
      <c r="SI39" s="1607"/>
      <c r="SJ39" s="1606"/>
      <c r="SL39" s="1565"/>
      <c r="SP39" s="1544"/>
      <c r="SQ39" s="1544"/>
      <c r="SR39" s="1606"/>
      <c r="SS39" s="1606"/>
      <c r="ST39" s="1607"/>
      <c r="SU39" s="1607"/>
      <c r="SV39" s="1606"/>
      <c r="SX39" s="1565"/>
      <c r="TB39" s="1544"/>
      <c r="TC39" s="1544"/>
      <c r="TD39" s="1606"/>
      <c r="TE39" s="1606"/>
      <c r="TF39" s="1607"/>
      <c r="TG39" s="1607"/>
      <c r="TH39" s="1606"/>
      <c r="TJ39" s="1565"/>
      <c r="TN39" s="1544"/>
      <c r="TO39" s="1544"/>
      <c r="TP39" s="1606"/>
      <c r="TQ39" s="1606"/>
      <c r="TR39" s="1607"/>
      <c r="TS39" s="1607"/>
      <c r="TT39" s="1606"/>
      <c r="TV39" s="1565"/>
      <c r="TZ39" s="1544"/>
      <c r="UA39" s="1544"/>
      <c r="UB39" s="1606"/>
      <c r="UC39" s="1606"/>
      <c r="UD39" s="1607"/>
      <c r="UE39" s="1607"/>
      <c r="UF39" s="1606"/>
      <c r="UH39" s="1565"/>
      <c r="UL39" s="1544"/>
      <c r="UM39" s="1544"/>
      <c r="UN39" s="1606"/>
      <c r="UO39" s="1606"/>
      <c r="UP39" s="1607"/>
      <c r="UQ39" s="1607"/>
      <c r="UR39" s="1606"/>
      <c r="UT39" s="1565"/>
      <c r="UX39" s="1544"/>
      <c r="UY39" s="1544"/>
      <c r="UZ39" s="1606"/>
      <c r="VA39" s="1606"/>
      <c r="VB39" s="1607"/>
      <c r="VC39" s="1607"/>
      <c r="VD39" s="1606"/>
      <c r="VF39" s="1565"/>
      <c r="VJ39" s="1544"/>
      <c r="VK39" s="1544"/>
      <c r="VL39" s="1606"/>
      <c r="VM39" s="1606"/>
      <c r="VN39" s="1607"/>
      <c r="VO39" s="1607"/>
      <c r="VP39" s="1606"/>
      <c r="VR39" s="1565"/>
      <c r="VV39" s="1544"/>
      <c r="VW39" s="1544"/>
      <c r="VX39" s="1606"/>
      <c r="VY39" s="1606"/>
      <c r="VZ39" s="1607"/>
      <c r="WA39" s="1607"/>
      <c r="WB39" s="1606"/>
      <c r="WD39" s="1565"/>
      <c r="WH39" s="1544"/>
      <c r="WI39" s="1544"/>
      <c r="WJ39" s="1606"/>
      <c r="WK39" s="1606"/>
      <c r="WL39" s="1607"/>
      <c r="WM39" s="1607"/>
      <c r="WN39" s="1606"/>
      <c r="WP39" s="1565"/>
      <c r="WT39" s="1544"/>
      <c r="WU39" s="1544"/>
      <c r="WV39" s="1606"/>
      <c r="WW39" s="1606"/>
      <c r="WX39" s="1607"/>
      <c r="WY39" s="1607"/>
      <c r="WZ39" s="1606"/>
      <c r="XB39" s="1565"/>
      <c r="XF39" s="1544"/>
      <c r="XG39" s="1544"/>
      <c r="XH39" s="1606"/>
      <c r="XI39" s="1606"/>
      <c r="XJ39" s="1607"/>
      <c r="XK39" s="1607"/>
      <c r="XL39" s="1606"/>
      <c r="XN39" s="1565"/>
      <c r="XR39" s="1544"/>
      <c r="XS39" s="1544"/>
      <c r="XT39" s="1606"/>
      <c r="XU39" s="1606"/>
      <c r="XV39" s="1607"/>
      <c r="XW39" s="1607"/>
      <c r="XX39" s="1606"/>
      <c r="XZ39" s="1565"/>
      <c r="YD39" s="1544"/>
      <c r="YE39" s="1544"/>
      <c r="YF39" s="1606"/>
      <c r="YG39" s="1606"/>
      <c r="YH39" s="1607"/>
      <c r="YI39" s="1607"/>
      <c r="YJ39" s="1606"/>
      <c r="YL39" s="1565"/>
      <c r="YP39" s="1544"/>
      <c r="YQ39" s="1544"/>
      <c r="YR39" s="1606"/>
      <c r="YS39" s="1606"/>
      <c r="YT39" s="1607"/>
      <c r="YU39" s="1607"/>
      <c r="YV39" s="1606"/>
      <c r="YX39" s="1565"/>
      <c r="ZB39" s="1544"/>
      <c r="ZC39" s="1544"/>
      <c r="ZD39" s="1606"/>
      <c r="ZE39" s="1606"/>
      <c r="ZF39" s="1607"/>
      <c r="ZG39" s="1607"/>
      <c r="ZH39" s="1606"/>
      <c r="ZJ39" s="1565"/>
      <c r="ZN39" s="1544"/>
      <c r="ZO39" s="1544"/>
      <c r="ZP39" s="1606"/>
      <c r="ZQ39" s="1606"/>
      <c r="ZR39" s="1607"/>
      <c r="ZS39" s="1607"/>
      <c r="ZT39" s="1606"/>
      <c r="ZV39" s="1565"/>
      <c r="ZZ39" s="1544"/>
      <c r="AAA39" s="1544"/>
      <c r="AAB39" s="1606"/>
      <c r="AAC39" s="1606"/>
      <c r="AAD39" s="1607"/>
      <c r="AAE39" s="1607"/>
      <c r="AAF39" s="1606"/>
      <c r="AAH39" s="1565"/>
      <c r="AAL39" s="1544"/>
      <c r="AAM39" s="1544"/>
      <c r="AAN39" s="1606"/>
      <c r="AAO39" s="1606"/>
      <c r="AAP39" s="1607"/>
      <c r="AAQ39" s="1607"/>
      <c r="AAR39" s="1606"/>
      <c r="AAT39" s="1565"/>
      <c r="AAX39" s="1544"/>
      <c r="AAY39" s="1544"/>
      <c r="AAZ39" s="1606"/>
      <c r="ABA39" s="1606"/>
      <c r="ABB39" s="1607"/>
      <c r="ABC39" s="1607"/>
      <c r="ABD39" s="1606"/>
      <c r="ABF39" s="1565"/>
      <c r="ABJ39" s="1544"/>
      <c r="ABK39" s="1544"/>
      <c r="ABL39" s="1606"/>
      <c r="ABM39" s="1606"/>
      <c r="ABN39" s="1607"/>
      <c r="ABO39" s="1607"/>
      <c r="ABP39" s="1606"/>
      <c r="ABR39" s="1565"/>
      <c r="ABV39" s="1544"/>
      <c r="ABW39" s="1544"/>
      <c r="ABX39" s="1606"/>
      <c r="ABY39" s="1606"/>
      <c r="ABZ39" s="1607"/>
      <c r="ACA39" s="1607"/>
      <c r="ACB39" s="1606"/>
      <c r="ACD39" s="1565"/>
      <c r="ACH39" s="1544"/>
      <c r="ACI39" s="1544"/>
      <c r="ACJ39" s="1606"/>
      <c r="ACK39" s="1606"/>
      <c r="ACL39" s="1607"/>
      <c r="ACM39" s="1607"/>
      <c r="ACN39" s="1606"/>
      <c r="ACP39" s="1565"/>
      <c r="ACT39" s="1544"/>
      <c r="ACU39" s="1544"/>
      <c r="ACV39" s="1606"/>
      <c r="ACW39" s="1606"/>
      <c r="ACX39" s="1607"/>
      <c r="ACY39" s="1607"/>
      <c r="ACZ39" s="1606"/>
      <c r="ADB39" s="1565"/>
      <c r="ADF39" s="1544"/>
      <c r="ADG39" s="1544"/>
      <c r="ADH39" s="1606"/>
      <c r="ADI39" s="1606"/>
      <c r="ADJ39" s="1607"/>
      <c r="ADK39" s="1607"/>
      <c r="ADL39" s="1606"/>
      <c r="ADN39" s="1565"/>
      <c r="ADR39" s="1544"/>
      <c r="ADS39" s="1544"/>
      <c r="ADT39" s="1606"/>
      <c r="ADU39" s="1606"/>
      <c r="ADV39" s="1607"/>
      <c r="ADW39" s="1607"/>
      <c r="ADX39" s="1606"/>
      <c r="ADZ39" s="1565"/>
      <c r="AED39" s="1544"/>
      <c r="AEE39" s="1544"/>
      <c r="AEF39" s="1606"/>
      <c r="AEG39" s="1606"/>
      <c r="AEH39" s="1607"/>
      <c r="AEI39" s="1607"/>
      <c r="AEJ39" s="1606"/>
      <c r="AEL39" s="1565"/>
      <c r="AEP39" s="1544"/>
      <c r="AEQ39" s="1544"/>
      <c r="AER39" s="1606"/>
      <c r="AES39" s="1606"/>
      <c r="AET39" s="1607"/>
      <c r="AEU39" s="1607"/>
      <c r="AEV39" s="1606"/>
      <c r="AEX39" s="1565"/>
      <c r="AFB39" s="1544"/>
      <c r="AFC39" s="1544"/>
      <c r="AFD39" s="1606"/>
      <c r="AFE39" s="1606"/>
      <c r="AFF39" s="1607"/>
      <c r="AFG39" s="1607"/>
      <c r="AFH39" s="1606"/>
      <c r="AFJ39" s="1565"/>
      <c r="AFN39" s="1544"/>
      <c r="AFO39" s="1544"/>
      <c r="AFP39" s="1606"/>
      <c r="AFQ39" s="1606"/>
      <c r="AFR39" s="1607"/>
      <c r="AFS39" s="1607"/>
      <c r="AFT39" s="1606"/>
      <c r="AFV39" s="1565"/>
      <c r="AFZ39" s="1544"/>
      <c r="AGA39" s="1544"/>
      <c r="AGB39" s="1606"/>
      <c r="AGC39" s="1606"/>
      <c r="AGD39" s="1607"/>
      <c r="AGE39" s="1607"/>
      <c r="AGF39" s="1606"/>
      <c r="AGH39" s="1565"/>
      <c r="AGL39" s="1544"/>
      <c r="AGM39" s="1544"/>
      <c r="AGN39" s="1606"/>
      <c r="AGO39" s="1606"/>
      <c r="AGP39" s="1607"/>
      <c r="AGQ39" s="1607"/>
      <c r="AGR39" s="1606"/>
      <c r="AGT39" s="1565"/>
      <c r="AGX39" s="1544"/>
      <c r="AGY39" s="1544"/>
      <c r="AGZ39" s="1606"/>
      <c r="AHA39" s="1606"/>
      <c r="AHB39" s="1607"/>
      <c r="AHC39" s="1607"/>
      <c r="AHD39" s="1606"/>
      <c r="AHF39" s="1565"/>
      <c r="AHJ39" s="1544"/>
      <c r="AHK39" s="1544"/>
      <c r="AHL39" s="1606"/>
      <c r="AHM39" s="1606"/>
      <c r="AHN39" s="1607"/>
      <c r="AHO39" s="1607"/>
      <c r="AHP39" s="1606"/>
      <c r="AHR39" s="1565"/>
      <c r="AHV39" s="1544"/>
      <c r="AHW39" s="1544"/>
      <c r="AHX39" s="1606"/>
      <c r="AHY39" s="1606"/>
      <c r="AHZ39" s="1607"/>
      <c r="AIA39" s="1607"/>
      <c r="AIB39" s="1606"/>
      <c r="AID39" s="1565"/>
      <c r="AIH39" s="1544"/>
      <c r="AII39" s="1544"/>
      <c r="AIJ39" s="1606"/>
      <c r="AIK39" s="1606"/>
      <c r="AIL39" s="1607"/>
      <c r="AIM39" s="1607"/>
      <c r="AIN39" s="1606"/>
      <c r="AIP39" s="1565"/>
      <c r="AIT39" s="1544"/>
      <c r="AIU39" s="1544"/>
      <c r="AIV39" s="1606"/>
      <c r="AIW39" s="1606"/>
      <c r="AIX39" s="1607"/>
      <c r="AIY39" s="1607"/>
      <c r="AIZ39" s="1606"/>
      <c r="AJB39" s="1565"/>
      <c r="AJF39" s="1544"/>
      <c r="AJG39" s="1544"/>
      <c r="AJH39" s="1606"/>
      <c r="AJI39" s="1606"/>
      <c r="AJJ39" s="1607"/>
      <c r="AJK39" s="1607"/>
      <c r="AJL39" s="1606"/>
      <c r="AJN39" s="1565"/>
      <c r="AJR39" s="1544"/>
      <c r="AJS39" s="1544"/>
      <c r="AJT39" s="1606"/>
      <c r="AJU39" s="1606"/>
      <c r="AJV39" s="1607"/>
      <c r="AJW39" s="1607"/>
      <c r="AJX39" s="1606"/>
      <c r="AJZ39" s="1565"/>
      <c r="AKD39" s="1544"/>
      <c r="AKE39" s="1544"/>
      <c r="AKF39" s="1606"/>
      <c r="AKG39" s="1606"/>
      <c r="AKH39" s="1607"/>
      <c r="AKI39" s="1607"/>
      <c r="AKJ39" s="1606"/>
      <c r="AKL39" s="1565"/>
      <c r="AKP39" s="1544"/>
      <c r="AKQ39" s="1544"/>
      <c r="AKR39" s="1606"/>
      <c r="AKS39" s="1606"/>
      <c r="AKT39" s="1607"/>
      <c r="AKU39" s="1607"/>
      <c r="AKV39" s="1606"/>
      <c r="AKX39" s="1565"/>
      <c r="ALB39" s="1544"/>
      <c r="ALC39" s="1544"/>
      <c r="ALD39" s="1606"/>
      <c r="ALE39" s="1606"/>
      <c r="ALF39" s="1607"/>
      <c r="ALG39" s="1607"/>
      <c r="ALH39" s="1606"/>
      <c r="ALJ39" s="1565"/>
      <c r="ALN39" s="1544"/>
      <c r="ALO39" s="1544"/>
      <c r="ALP39" s="1606"/>
      <c r="ALQ39" s="1606"/>
      <c r="ALR39" s="1607"/>
      <c r="ALS39" s="1607"/>
      <c r="ALT39" s="1606"/>
      <c r="ALV39" s="1565"/>
      <c r="ALZ39" s="1544"/>
      <c r="AMA39" s="1544"/>
      <c r="AMB39" s="1606"/>
      <c r="AMC39" s="1606"/>
      <c r="AMD39" s="1607"/>
      <c r="AME39" s="1607"/>
      <c r="AMF39" s="1606"/>
      <c r="AMH39" s="1565"/>
    </row>
    <row r="40" spans="1:1024" ht="16.899999999999999" customHeight="1">
      <c r="A40" s="1500"/>
      <c r="B40" s="1547" t="s">
        <v>5638</v>
      </c>
      <c r="C40" s="1548"/>
      <c r="D40" s="1549"/>
      <c r="E40" s="1549"/>
      <c r="F40" s="1548"/>
      <c r="G40" s="1550"/>
      <c r="H40" s="1567"/>
      <c r="I40" s="1551"/>
      <c r="J40" s="1552"/>
      <c r="K40" s="1552"/>
      <c r="L40" s="1552"/>
      <c r="M40" s="1538"/>
      <c r="N40" s="1565"/>
      <c r="O40" s="1600"/>
      <c r="P40" s="1568"/>
      <c r="Q40" s="1568"/>
      <c r="R40" s="1600"/>
      <c r="S40" s="1585"/>
      <c r="T40" s="1567"/>
      <c r="U40" s="1602"/>
      <c r="V40" s="1603"/>
      <c r="W40" s="1603"/>
      <c r="X40" s="1603"/>
      <c r="Z40" s="1565"/>
      <c r="AA40" s="1600"/>
      <c r="AB40" s="1568"/>
      <c r="AC40" s="1568"/>
      <c r="AD40" s="1600"/>
      <c r="AE40" s="1585"/>
      <c r="AF40" s="1567"/>
      <c r="AG40" s="1602"/>
      <c r="AH40" s="1603"/>
      <c r="AI40" s="1603"/>
      <c r="AJ40" s="1603"/>
      <c r="AL40" s="1565"/>
      <c r="AM40" s="1600"/>
      <c r="AN40" s="1568"/>
      <c r="AO40" s="1568"/>
      <c r="AP40" s="1600"/>
      <c r="AQ40" s="1585"/>
      <c r="AR40" s="1567"/>
      <c r="AS40" s="1602"/>
      <c r="AT40" s="1603"/>
      <c r="AU40" s="1603"/>
      <c r="AV40" s="1603"/>
      <c r="AX40" s="1565"/>
      <c r="AY40" s="1600"/>
      <c r="AZ40" s="1568"/>
      <c r="BA40" s="1568"/>
      <c r="BB40" s="1600"/>
      <c r="BC40" s="1585"/>
      <c r="BD40" s="1567"/>
      <c r="BE40" s="1602"/>
      <c r="BF40" s="1603"/>
      <c r="BG40" s="1603"/>
      <c r="BH40" s="1603"/>
      <c r="BJ40" s="1565"/>
      <c r="BK40" s="1600"/>
      <c r="BL40" s="1568"/>
      <c r="BM40" s="1568"/>
      <c r="BN40" s="1600"/>
      <c r="BO40" s="1585"/>
      <c r="BP40" s="1567"/>
      <c r="BQ40" s="1602"/>
      <c r="BR40" s="1603"/>
      <c r="BS40" s="1603"/>
      <c r="BT40" s="1603"/>
      <c r="BU40" s="1538"/>
      <c r="BV40" s="1565"/>
      <c r="BW40" s="1600"/>
      <c r="BX40" s="1568"/>
      <c r="BY40" s="1568"/>
      <c r="BZ40" s="1600"/>
      <c r="CA40" s="1585"/>
      <c r="CB40" s="1567"/>
      <c r="CC40" s="1602"/>
      <c r="CD40" s="1603"/>
      <c r="CE40" s="1603"/>
      <c r="CF40" s="1603"/>
      <c r="CG40" s="1538"/>
      <c r="CH40" s="1565"/>
      <c r="CI40" s="1600"/>
      <c r="CJ40" s="1568"/>
      <c r="CK40" s="1568"/>
      <c r="CL40" s="1600"/>
      <c r="CM40" s="1585"/>
      <c r="CN40" s="1567"/>
      <c r="CO40" s="1602"/>
      <c r="CP40" s="1603"/>
      <c r="CQ40" s="1603"/>
      <c r="CR40" s="1603"/>
      <c r="CS40" s="1538"/>
      <c r="CT40" s="1565"/>
      <c r="CU40" s="1600"/>
      <c r="CV40" s="1568"/>
      <c r="CW40" s="1568"/>
      <c r="CX40" s="1600"/>
      <c r="CY40" s="1585"/>
      <c r="CZ40" s="1567"/>
      <c r="DA40" s="1602"/>
      <c r="DB40" s="1603"/>
      <c r="DC40" s="1603"/>
      <c r="DD40" s="1603"/>
      <c r="DE40" s="1538"/>
      <c r="DF40" s="1565"/>
      <c r="DG40" s="1600"/>
      <c r="DH40" s="1568"/>
      <c r="DI40" s="1568"/>
      <c r="DJ40" s="1600"/>
      <c r="DK40" s="1585"/>
      <c r="DL40" s="1567"/>
      <c r="DM40" s="1602"/>
      <c r="DN40" s="1603"/>
      <c r="DO40" s="1603"/>
      <c r="DP40" s="1603"/>
      <c r="DQ40" s="1538"/>
      <c r="DR40" s="1565"/>
      <c r="DS40" s="1600"/>
      <c r="DT40" s="1568"/>
      <c r="DU40" s="1568"/>
      <c r="DV40" s="1600"/>
      <c r="DW40" s="1585"/>
      <c r="DX40" s="1567"/>
      <c r="DY40" s="1602"/>
      <c r="DZ40" s="1603"/>
      <c r="EA40" s="1603"/>
      <c r="EB40" s="1603"/>
      <c r="EC40" s="1538"/>
      <c r="ED40" s="1565"/>
      <c r="EE40" s="1600"/>
      <c r="EF40" s="1568"/>
      <c r="EG40" s="1568"/>
      <c r="EH40" s="1600"/>
      <c r="EI40" s="1585"/>
      <c r="EJ40" s="1567"/>
      <c r="EK40" s="1602"/>
      <c r="EL40" s="1603"/>
      <c r="EM40" s="1603"/>
      <c r="EN40" s="1603"/>
      <c r="EO40" s="1538"/>
      <c r="EP40" s="1565"/>
      <c r="EQ40" s="1600"/>
      <c r="ER40" s="1568"/>
      <c r="ES40" s="1568"/>
      <c r="ET40" s="1600"/>
      <c r="EU40" s="1585"/>
      <c r="EV40" s="1567"/>
      <c r="EW40" s="1602"/>
      <c r="EX40" s="1603"/>
      <c r="EY40" s="1603"/>
      <c r="EZ40" s="1603"/>
      <c r="FA40" s="1538"/>
      <c r="FB40" s="1565"/>
      <c r="FC40" s="1600"/>
      <c r="FD40" s="1568"/>
      <c r="FE40" s="1568"/>
      <c r="FF40" s="1600"/>
      <c r="FG40" s="1585"/>
      <c r="FH40" s="1567"/>
      <c r="FI40" s="1602"/>
      <c r="FJ40" s="1603"/>
      <c r="FK40" s="1603"/>
      <c r="FL40" s="1603"/>
      <c r="FM40" s="1538"/>
      <c r="FN40" s="1565"/>
      <c r="FO40" s="1600"/>
      <c r="FP40" s="1568"/>
      <c r="FQ40" s="1568"/>
      <c r="FR40" s="1600"/>
      <c r="FS40" s="1585"/>
      <c r="FT40" s="1567"/>
      <c r="FU40" s="1602"/>
      <c r="FV40" s="1603"/>
      <c r="FW40" s="1603"/>
      <c r="FX40" s="1603"/>
      <c r="FY40" s="1538"/>
      <c r="FZ40" s="1565"/>
      <c r="GA40" s="1600"/>
      <c r="GB40" s="1568"/>
      <c r="GC40" s="1568"/>
      <c r="GD40" s="1600"/>
      <c r="GE40" s="1585"/>
      <c r="GF40" s="1567"/>
      <c r="GG40" s="1602"/>
      <c r="GH40" s="1603"/>
      <c r="GI40" s="1603"/>
      <c r="GJ40" s="1603"/>
      <c r="GK40" s="1538"/>
      <c r="GL40" s="1565"/>
      <c r="GM40" s="1600"/>
      <c r="GN40" s="1568"/>
      <c r="GO40" s="1568"/>
      <c r="GP40" s="1600"/>
      <c r="GQ40" s="1585"/>
      <c r="GR40" s="1567"/>
      <c r="GS40" s="1602"/>
      <c r="GT40" s="1603"/>
      <c r="GU40" s="1603"/>
      <c r="GV40" s="1603"/>
      <c r="GW40" s="1538"/>
      <c r="GX40" s="1565"/>
      <c r="GY40" s="1600"/>
      <c r="GZ40" s="1568"/>
      <c r="HA40" s="1568"/>
      <c r="HB40" s="1600"/>
      <c r="HC40" s="1585"/>
      <c r="HD40" s="1567"/>
      <c r="HE40" s="1602"/>
      <c r="HF40" s="1603"/>
      <c r="HG40" s="1603"/>
      <c r="HH40" s="1603"/>
      <c r="HI40" s="1538"/>
      <c r="HJ40" s="1565"/>
      <c r="HK40" s="1600"/>
      <c r="HL40" s="1568"/>
      <c r="HM40" s="1568"/>
      <c r="HN40" s="1600"/>
      <c r="HO40" s="1585"/>
      <c r="HP40" s="1567"/>
      <c r="HQ40" s="1602"/>
      <c r="HR40" s="1603"/>
      <c r="HS40" s="1603"/>
      <c r="HT40" s="1603"/>
      <c r="HU40" s="1538"/>
      <c r="HV40" s="1565"/>
      <c r="HW40" s="1600"/>
      <c r="HX40" s="1568"/>
      <c r="HY40" s="1568"/>
      <c r="HZ40" s="1600"/>
      <c r="IA40" s="1585"/>
      <c r="IB40" s="1567"/>
      <c r="IC40" s="1602"/>
      <c r="ID40" s="1603"/>
      <c r="IE40" s="1603"/>
      <c r="IF40" s="1603"/>
      <c r="IG40" s="1538"/>
      <c r="IH40" s="1565"/>
      <c r="II40" s="1600"/>
      <c r="IJ40" s="1568"/>
      <c r="IK40" s="1568"/>
      <c r="IL40" s="1600"/>
      <c r="IM40" s="1585"/>
      <c r="IN40" s="1567"/>
      <c r="IO40" s="1602"/>
      <c r="IP40" s="1603"/>
      <c r="IQ40" s="1603"/>
      <c r="IR40" s="1603"/>
      <c r="IS40" s="1538"/>
      <c r="IT40" s="1565"/>
      <c r="IU40" s="1600"/>
      <c r="IV40" s="1568"/>
      <c r="IW40" s="1568"/>
      <c r="IX40" s="1600"/>
      <c r="IY40" s="1585"/>
      <c r="IZ40" s="1567"/>
      <c r="JA40" s="1602"/>
      <c r="JB40" s="1603"/>
      <c r="JC40" s="1603"/>
      <c r="JD40" s="1603"/>
      <c r="JE40" s="1538"/>
      <c r="JF40" s="1565"/>
      <c r="JG40" s="1600"/>
      <c r="JH40" s="1568"/>
      <c r="JI40" s="1568"/>
      <c r="JJ40" s="1600"/>
      <c r="JK40" s="1585"/>
      <c r="JL40" s="1567"/>
      <c r="JM40" s="1602"/>
      <c r="JN40" s="1603"/>
      <c r="JO40" s="1603"/>
      <c r="JP40" s="1603"/>
      <c r="JQ40" s="1538"/>
      <c r="JR40" s="1565"/>
      <c r="JS40" s="1600"/>
      <c r="JT40" s="1568"/>
      <c r="JU40" s="1568"/>
      <c r="JV40" s="1600"/>
      <c r="JW40" s="1585"/>
      <c r="JX40" s="1567"/>
      <c r="JY40" s="1602"/>
      <c r="JZ40" s="1603"/>
      <c r="KA40" s="1603"/>
      <c r="KB40" s="1603"/>
      <c r="KC40" s="1538"/>
      <c r="KD40" s="1565"/>
      <c r="KE40" s="1600"/>
      <c r="KF40" s="1568"/>
      <c r="KG40" s="1568"/>
      <c r="KH40" s="1600"/>
      <c r="KI40" s="1585"/>
      <c r="KJ40" s="1567"/>
      <c r="KK40" s="1602"/>
      <c r="KL40" s="1603"/>
      <c r="KM40" s="1603"/>
      <c r="KN40" s="1603"/>
      <c r="KO40" s="1538"/>
      <c r="KP40" s="1565"/>
      <c r="KQ40" s="1600"/>
      <c r="KR40" s="1568"/>
      <c r="KS40" s="1568"/>
      <c r="KT40" s="1600"/>
      <c r="KU40" s="1585"/>
      <c r="KV40" s="1567"/>
      <c r="KW40" s="1602"/>
      <c r="KX40" s="1603"/>
      <c r="KY40" s="1603"/>
      <c r="KZ40" s="1603"/>
      <c r="LA40" s="1538"/>
      <c r="LB40" s="1565"/>
      <c r="LC40" s="1600"/>
      <c r="LD40" s="1568"/>
      <c r="LE40" s="1568"/>
      <c r="LF40" s="1600"/>
      <c r="LG40" s="1585"/>
      <c r="LH40" s="1567"/>
      <c r="LI40" s="1602"/>
      <c r="LJ40" s="1603"/>
      <c r="LK40" s="1603"/>
      <c r="LL40" s="1603"/>
      <c r="LM40" s="1538"/>
      <c r="LN40" s="1565"/>
      <c r="LO40" s="1600"/>
      <c r="LP40" s="1568"/>
      <c r="LQ40" s="1568"/>
      <c r="LR40" s="1600"/>
      <c r="LS40" s="1585"/>
      <c r="LT40" s="1567"/>
      <c r="LU40" s="1602"/>
      <c r="LV40" s="1603"/>
      <c r="LW40" s="1603"/>
      <c r="LX40" s="1603"/>
      <c r="LY40" s="1538"/>
      <c r="LZ40" s="1565"/>
      <c r="MA40" s="1600"/>
      <c r="MB40" s="1568"/>
      <c r="MC40" s="1568"/>
      <c r="MD40" s="1600"/>
      <c r="ME40" s="1585"/>
      <c r="MF40" s="1567"/>
      <c r="MG40" s="1602"/>
      <c r="MH40" s="1603"/>
      <c r="MI40" s="1603"/>
      <c r="MJ40" s="1603"/>
      <c r="MK40" s="1538"/>
      <c r="ML40" s="1565"/>
      <c r="MM40" s="1600"/>
      <c r="MN40" s="1568"/>
      <c r="MO40" s="1568"/>
      <c r="MP40" s="1600"/>
      <c r="MQ40" s="1585"/>
      <c r="MR40" s="1567"/>
      <c r="MS40" s="1602"/>
      <c r="MT40" s="1603"/>
      <c r="MU40" s="1603"/>
      <c r="MV40" s="1603"/>
      <c r="MW40" s="1538"/>
      <c r="MX40" s="1565"/>
      <c r="MY40" s="1600"/>
      <c r="MZ40" s="1568"/>
      <c r="NA40" s="1568"/>
      <c r="NB40" s="1600"/>
      <c r="NC40" s="1585"/>
      <c r="ND40" s="1567"/>
      <c r="NE40" s="1602"/>
      <c r="NF40" s="1603"/>
      <c r="NG40" s="1603"/>
      <c r="NH40" s="1603"/>
      <c r="NI40" s="1538"/>
      <c r="NJ40" s="1565"/>
      <c r="NK40" s="1600"/>
      <c r="NL40" s="1568"/>
      <c r="NM40" s="1568"/>
      <c r="NN40" s="1600"/>
      <c r="NO40" s="1585"/>
      <c r="NP40" s="1567"/>
      <c r="NQ40" s="1602"/>
      <c r="NR40" s="1603"/>
      <c r="NS40" s="1603"/>
      <c r="NT40" s="1603"/>
      <c r="NU40" s="1538"/>
      <c r="NV40" s="1565"/>
      <c r="NW40" s="1600"/>
      <c r="NX40" s="1568"/>
      <c r="NY40" s="1568"/>
      <c r="NZ40" s="1600"/>
      <c r="OA40" s="1585"/>
      <c r="OB40" s="1567"/>
      <c r="OC40" s="1602"/>
      <c r="OD40" s="1603"/>
      <c r="OE40" s="1603"/>
      <c r="OF40" s="1603"/>
      <c r="OG40" s="1538"/>
      <c r="OH40" s="1565"/>
      <c r="OI40" s="1600"/>
      <c r="OJ40" s="1568"/>
      <c r="OK40" s="1568"/>
      <c r="OL40" s="1600"/>
      <c r="OM40" s="1585"/>
      <c r="ON40" s="1567"/>
      <c r="OO40" s="1602"/>
      <c r="OP40" s="1603"/>
      <c r="OQ40" s="1603"/>
      <c r="OR40" s="1603"/>
      <c r="OS40" s="1538"/>
      <c r="OT40" s="1565"/>
      <c r="OU40" s="1600"/>
      <c r="OV40" s="1568"/>
      <c r="OW40" s="1568"/>
      <c r="OX40" s="1600"/>
      <c r="OY40" s="1585"/>
      <c r="OZ40" s="1567"/>
      <c r="PA40" s="1602"/>
      <c r="PB40" s="1603"/>
      <c r="PC40" s="1603"/>
      <c r="PD40" s="1603"/>
      <c r="PE40" s="1538"/>
      <c r="PF40" s="1565"/>
      <c r="PG40" s="1600"/>
      <c r="PH40" s="1568"/>
      <c r="PI40" s="1568"/>
      <c r="PJ40" s="1600"/>
      <c r="PK40" s="1585"/>
      <c r="PL40" s="1567"/>
      <c r="PM40" s="1602"/>
      <c r="PN40" s="1603"/>
      <c r="PO40" s="1603"/>
      <c r="PP40" s="1603"/>
      <c r="PQ40" s="1538"/>
      <c r="PR40" s="1565"/>
      <c r="PS40" s="1600"/>
      <c r="PT40" s="1568"/>
      <c r="PU40" s="1568"/>
      <c r="PV40" s="1600"/>
      <c r="PW40" s="1585"/>
      <c r="PX40" s="1567"/>
      <c r="PY40" s="1602"/>
      <c r="PZ40" s="1603"/>
      <c r="QA40" s="1603"/>
      <c r="QB40" s="1603"/>
      <c r="QC40" s="1538"/>
      <c r="QD40" s="1565"/>
      <c r="QE40" s="1600"/>
      <c r="QF40" s="1568"/>
      <c r="QG40" s="1568"/>
      <c r="QH40" s="1600"/>
      <c r="QI40" s="1585"/>
      <c r="QJ40" s="1567"/>
      <c r="QK40" s="1602"/>
      <c r="QL40" s="1603"/>
      <c r="QM40" s="1603"/>
      <c r="QN40" s="1603"/>
      <c r="QO40" s="1538"/>
      <c r="QP40" s="1565"/>
      <c r="QQ40" s="1600"/>
      <c r="QR40" s="1568"/>
      <c r="QS40" s="1568"/>
      <c r="QT40" s="1600"/>
      <c r="QU40" s="1585"/>
      <c r="QV40" s="1567"/>
      <c r="QW40" s="1602"/>
      <c r="QX40" s="1603"/>
      <c r="QY40" s="1603"/>
      <c r="QZ40" s="1603"/>
      <c r="RA40" s="1538"/>
      <c r="RB40" s="1565"/>
      <c r="RC40" s="1600"/>
      <c r="RD40" s="1568"/>
      <c r="RE40" s="1568"/>
      <c r="RF40" s="1600"/>
      <c r="RG40" s="1585"/>
      <c r="RH40" s="1567"/>
      <c r="RI40" s="1602"/>
      <c r="RJ40" s="1603"/>
      <c r="RK40" s="1603"/>
      <c r="RL40" s="1603"/>
      <c r="RM40" s="1538"/>
      <c r="RN40" s="1565"/>
      <c r="RO40" s="1600"/>
      <c r="RP40" s="1568"/>
      <c r="RQ40" s="1568"/>
      <c r="RR40" s="1600"/>
      <c r="RS40" s="1585"/>
      <c r="RT40" s="1567"/>
      <c r="RU40" s="1602"/>
      <c r="RV40" s="1603"/>
      <c r="RW40" s="1603"/>
      <c r="RX40" s="1603"/>
      <c r="RY40" s="1538"/>
      <c r="RZ40" s="1565"/>
      <c r="SA40" s="1600"/>
      <c r="SB40" s="1568"/>
      <c r="SC40" s="1568"/>
      <c r="SD40" s="1600"/>
      <c r="SE40" s="1585"/>
      <c r="SF40" s="1567"/>
      <c r="SG40" s="1602"/>
      <c r="SH40" s="1603"/>
      <c r="SI40" s="1603"/>
      <c r="SJ40" s="1603"/>
      <c r="SK40" s="1538"/>
      <c r="SL40" s="1565"/>
      <c r="SM40" s="1600"/>
      <c r="SN40" s="1568"/>
      <c r="SO40" s="1568"/>
      <c r="SP40" s="1600"/>
      <c r="SQ40" s="1585"/>
      <c r="SR40" s="1567"/>
      <c r="SS40" s="1602"/>
      <c r="ST40" s="1603"/>
      <c r="SU40" s="1603"/>
      <c r="SV40" s="1603"/>
      <c r="SW40" s="1538"/>
      <c r="SX40" s="1565"/>
      <c r="SY40" s="1600"/>
      <c r="SZ40" s="1568"/>
      <c r="TA40" s="1568"/>
      <c r="TB40" s="1600"/>
      <c r="TC40" s="1585"/>
      <c r="TD40" s="1567"/>
      <c r="TE40" s="1602"/>
      <c r="TF40" s="1603"/>
      <c r="TG40" s="1603"/>
      <c r="TH40" s="1603"/>
      <c r="TI40" s="1538"/>
      <c r="TJ40" s="1565"/>
      <c r="TK40" s="1600"/>
      <c r="TL40" s="1568"/>
      <c r="TM40" s="1568"/>
      <c r="TN40" s="1600"/>
      <c r="TO40" s="1585"/>
      <c r="TP40" s="1567"/>
      <c r="TQ40" s="1602"/>
      <c r="TR40" s="1603"/>
      <c r="TS40" s="1603"/>
      <c r="TT40" s="1603"/>
      <c r="TU40" s="1538"/>
      <c r="TV40" s="1565"/>
      <c r="TW40" s="1600"/>
      <c r="TX40" s="1568"/>
      <c r="TY40" s="1568"/>
      <c r="TZ40" s="1600"/>
      <c r="UA40" s="1585"/>
      <c r="UB40" s="1567"/>
      <c r="UC40" s="1602"/>
      <c r="UD40" s="1603"/>
      <c r="UE40" s="1603"/>
      <c r="UF40" s="1603"/>
      <c r="UG40" s="1538"/>
      <c r="UH40" s="1565"/>
      <c r="UI40" s="1600"/>
      <c r="UJ40" s="1568"/>
      <c r="UK40" s="1568"/>
      <c r="UL40" s="1600"/>
      <c r="UM40" s="1585"/>
      <c r="UN40" s="1567"/>
      <c r="UO40" s="1602"/>
      <c r="UP40" s="1603"/>
      <c r="UQ40" s="1603"/>
      <c r="UR40" s="1603"/>
      <c r="US40" s="1538"/>
      <c r="UT40" s="1565"/>
      <c r="UU40" s="1600"/>
      <c r="UV40" s="1568"/>
      <c r="UW40" s="1568"/>
      <c r="UX40" s="1600"/>
      <c r="UY40" s="1585"/>
      <c r="UZ40" s="1567"/>
      <c r="VA40" s="1602"/>
      <c r="VB40" s="1603"/>
      <c r="VC40" s="1603"/>
      <c r="VD40" s="1603"/>
      <c r="VE40" s="1538"/>
      <c r="VF40" s="1565"/>
      <c r="VG40" s="1600"/>
      <c r="VH40" s="1568"/>
      <c r="VI40" s="1568"/>
      <c r="VJ40" s="1600"/>
      <c r="VK40" s="1585"/>
      <c r="VL40" s="1567"/>
      <c r="VM40" s="1602"/>
      <c r="VN40" s="1603"/>
      <c r="VO40" s="1603"/>
      <c r="VP40" s="1603"/>
      <c r="VQ40" s="1538"/>
      <c r="VR40" s="1565"/>
      <c r="VS40" s="1600"/>
      <c r="VT40" s="1568"/>
      <c r="VU40" s="1568"/>
      <c r="VV40" s="1600"/>
      <c r="VW40" s="1585"/>
      <c r="VX40" s="1567"/>
      <c r="VY40" s="1602"/>
      <c r="VZ40" s="1603"/>
      <c r="WA40" s="1603"/>
      <c r="WB40" s="1603"/>
      <c r="WC40" s="1538"/>
      <c r="WD40" s="1565"/>
      <c r="WE40" s="1600"/>
      <c r="WF40" s="1568"/>
      <c r="WG40" s="1568"/>
      <c r="WH40" s="1600"/>
      <c r="WI40" s="1585"/>
      <c r="WJ40" s="1567"/>
      <c r="WK40" s="1602"/>
      <c r="WL40" s="1603"/>
      <c r="WM40" s="1603"/>
      <c r="WN40" s="1603"/>
      <c r="WO40" s="1538"/>
      <c r="WP40" s="1565"/>
      <c r="WQ40" s="1600"/>
      <c r="WR40" s="1568"/>
      <c r="WS40" s="1568"/>
      <c r="WT40" s="1600"/>
      <c r="WU40" s="1585"/>
      <c r="WV40" s="1567"/>
      <c r="WW40" s="1602"/>
      <c r="WX40" s="1603"/>
      <c r="WY40" s="1603"/>
      <c r="WZ40" s="1603"/>
      <c r="XA40" s="1538"/>
      <c r="XB40" s="1565"/>
      <c r="XC40" s="1600"/>
      <c r="XD40" s="1568"/>
      <c r="XE40" s="1568"/>
      <c r="XF40" s="1600"/>
      <c r="XG40" s="1585"/>
      <c r="XH40" s="1567"/>
      <c r="XI40" s="1602"/>
      <c r="XJ40" s="1603"/>
      <c r="XK40" s="1603"/>
      <c r="XL40" s="1603"/>
      <c r="XM40" s="1538"/>
      <c r="XN40" s="1565"/>
      <c r="XO40" s="1600"/>
      <c r="XP40" s="1568"/>
      <c r="XQ40" s="1568"/>
      <c r="XR40" s="1600"/>
      <c r="XS40" s="1585"/>
      <c r="XT40" s="1567"/>
      <c r="XU40" s="1602"/>
      <c r="XV40" s="1603"/>
      <c r="XW40" s="1603"/>
      <c r="XX40" s="1603"/>
      <c r="XY40" s="1538"/>
      <c r="XZ40" s="1565"/>
      <c r="YA40" s="1600"/>
      <c r="YB40" s="1568"/>
      <c r="YC40" s="1568"/>
      <c r="YD40" s="1600"/>
      <c r="YE40" s="1585"/>
      <c r="YF40" s="1567"/>
      <c r="YG40" s="1602"/>
      <c r="YH40" s="1603"/>
      <c r="YI40" s="1603"/>
      <c r="YJ40" s="1603"/>
      <c r="YK40" s="1538"/>
      <c r="YL40" s="1565"/>
      <c r="YM40" s="1600"/>
      <c r="YN40" s="1568"/>
      <c r="YO40" s="1568"/>
      <c r="YP40" s="1600"/>
      <c r="YQ40" s="1585"/>
      <c r="YR40" s="1567"/>
      <c r="YS40" s="1602"/>
      <c r="YT40" s="1603"/>
      <c r="YU40" s="1603"/>
      <c r="YV40" s="1603"/>
      <c r="YW40" s="1538"/>
      <c r="YX40" s="1565"/>
      <c r="YY40" s="1600"/>
      <c r="YZ40" s="1568"/>
      <c r="ZA40" s="1568"/>
      <c r="ZB40" s="1600"/>
      <c r="ZC40" s="1585"/>
      <c r="ZD40" s="1567"/>
      <c r="ZE40" s="1602"/>
      <c r="ZF40" s="1603"/>
      <c r="ZG40" s="1603"/>
      <c r="ZH40" s="1603"/>
      <c r="ZI40" s="1538"/>
      <c r="ZJ40" s="1565"/>
      <c r="ZK40" s="1600"/>
      <c r="ZL40" s="1568"/>
      <c r="ZM40" s="1568"/>
      <c r="ZN40" s="1600"/>
      <c r="ZO40" s="1585"/>
      <c r="ZP40" s="1567"/>
      <c r="ZQ40" s="1602"/>
      <c r="ZR40" s="1603"/>
      <c r="ZS40" s="1603"/>
      <c r="ZT40" s="1603"/>
      <c r="ZU40" s="1538"/>
      <c r="ZV40" s="1565"/>
      <c r="ZW40" s="1600"/>
      <c r="ZX40" s="1568"/>
      <c r="ZY40" s="1568"/>
      <c r="ZZ40" s="1600"/>
      <c r="AAA40" s="1585"/>
      <c r="AAB40" s="1567"/>
      <c r="AAC40" s="1602"/>
      <c r="AAD40" s="1603"/>
      <c r="AAE40" s="1603"/>
      <c r="AAF40" s="1603"/>
      <c r="AAG40" s="1538"/>
      <c r="AAH40" s="1565"/>
      <c r="AAI40" s="1600"/>
      <c r="AAJ40" s="1568"/>
      <c r="AAK40" s="1568"/>
      <c r="AAL40" s="1600"/>
      <c r="AAM40" s="1585"/>
      <c r="AAN40" s="1567"/>
      <c r="AAO40" s="1602"/>
      <c r="AAP40" s="1603"/>
      <c r="AAQ40" s="1603"/>
      <c r="AAR40" s="1603"/>
      <c r="AAS40" s="1538"/>
      <c r="AAT40" s="1565"/>
      <c r="AAU40" s="1600"/>
      <c r="AAV40" s="1568"/>
      <c r="AAW40" s="1568"/>
      <c r="AAX40" s="1600"/>
      <c r="AAY40" s="1585"/>
      <c r="AAZ40" s="1567"/>
      <c r="ABA40" s="1602"/>
      <c r="ABB40" s="1603"/>
      <c r="ABC40" s="1603"/>
      <c r="ABD40" s="1603"/>
      <c r="ABE40" s="1538"/>
      <c r="ABF40" s="1565"/>
      <c r="ABG40" s="1600"/>
      <c r="ABH40" s="1568"/>
      <c r="ABI40" s="1568"/>
      <c r="ABJ40" s="1600"/>
      <c r="ABK40" s="1585"/>
      <c r="ABL40" s="1567"/>
      <c r="ABM40" s="1602"/>
      <c r="ABN40" s="1603"/>
      <c r="ABO40" s="1603"/>
      <c r="ABP40" s="1603"/>
      <c r="ABQ40" s="1538"/>
      <c r="ABR40" s="1565"/>
      <c r="ABS40" s="1600"/>
      <c r="ABT40" s="1568"/>
      <c r="ABU40" s="1568"/>
      <c r="ABV40" s="1600"/>
      <c r="ABW40" s="1585"/>
      <c r="ABX40" s="1567"/>
      <c r="ABY40" s="1602"/>
      <c r="ABZ40" s="1603"/>
      <c r="ACA40" s="1603"/>
      <c r="ACB40" s="1603"/>
      <c r="ACC40" s="1538"/>
      <c r="ACD40" s="1565"/>
      <c r="ACE40" s="1600"/>
      <c r="ACF40" s="1568"/>
      <c r="ACG40" s="1568"/>
      <c r="ACH40" s="1600"/>
      <c r="ACI40" s="1585"/>
      <c r="ACJ40" s="1567"/>
      <c r="ACK40" s="1602"/>
      <c r="ACL40" s="1603"/>
      <c r="ACM40" s="1603"/>
      <c r="ACN40" s="1603"/>
      <c r="ACO40" s="1538"/>
      <c r="ACP40" s="1565"/>
      <c r="ACQ40" s="1600"/>
      <c r="ACR40" s="1568"/>
      <c r="ACS40" s="1568"/>
      <c r="ACT40" s="1600"/>
      <c r="ACU40" s="1585"/>
      <c r="ACV40" s="1567"/>
      <c r="ACW40" s="1602"/>
      <c r="ACX40" s="1603"/>
      <c r="ACY40" s="1603"/>
      <c r="ACZ40" s="1603"/>
      <c r="ADA40" s="1538"/>
      <c r="ADB40" s="1565"/>
      <c r="ADC40" s="1600"/>
      <c r="ADD40" s="1568"/>
      <c r="ADE40" s="1568"/>
      <c r="ADF40" s="1600"/>
      <c r="ADG40" s="1585"/>
      <c r="ADH40" s="1567"/>
      <c r="ADI40" s="1602"/>
      <c r="ADJ40" s="1603"/>
      <c r="ADK40" s="1603"/>
      <c r="ADL40" s="1603"/>
      <c r="ADM40" s="1538"/>
      <c r="ADN40" s="1565"/>
      <c r="ADO40" s="1600"/>
      <c r="ADP40" s="1568"/>
      <c r="ADQ40" s="1568"/>
      <c r="ADR40" s="1600"/>
      <c r="ADS40" s="1585"/>
      <c r="ADT40" s="1567"/>
      <c r="ADU40" s="1602"/>
      <c r="ADV40" s="1603"/>
      <c r="ADW40" s="1603"/>
      <c r="ADX40" s="1603"/>
      <c r="ADY40" s="1538"/>
      <c r="ADZ40" s="1565"/>
      <c r="AEA40" s="1600"/>
      <c r="AEB40" s="1568"/>
      <c r="AEC40" s="1568"/>
      <c r="AED40" s="1600"/>
      <c r="AEE40" s="1585"/>
      <c r="AEF40" s="1567"/>
      <c r="AEG40" s="1602"/>
      <c r="AEH40" s="1603"/>
      <c r="AEI40" s="1603"/>
      <c r="AEJ40" s="1603"/>
      <c r="AEK40" s="1538"/>
      <c r="AEL40" s="1565"/>
      <c r="AEM40" s="1600"/>
      <c r="AEN40" s="1568"/>
      <c r="AEO40" s="1568"/>
      <c r="AEP40" s="1600"/>
      <c r="AEQ40" s="1585"/>
      <c r="AER40" s="1567"/>
      <c r="AES40" s="1602"/>
      <c r="AET40" s="1603"/>
      <c r="AEU40" s="1603"/>
      <c r="AEV40" s="1603"/>
      <c r="AEW40" s="1538"/>
      <c r="AEX40" s="1565"/>
      <c r="AEY40" s="1600"/>
      <c r="AEZ40" s="1568"/>
      <c r="AFA40" s="1568"/>
      <c r="AFB40" s="1600"/>
      <c r="AFC40" s="1585"/>
      <c r="AFD40" s="1567"/>
      <c r="AFE40" s="1602"/>
      <c r="AFF40" s="1603"/>
      <c r="AFG40" s="1603"/>
      <c r="AFH40" s="1603"/>
      <c r="AFI40" s="1538"/>
      <c r="AFJ40" s="1565"/>
      <c r="AFK40" s="1600"/>
      <c r="AFL40" s="1568"/>
      <c r="AFM40" s="1568"/>
      <c r="AFN40" s="1600"/>
      <c r="AFO40" s="1585"/>
      <c r="AFP40" s="1567"/>
      <c r="AFQ40" s="1602"/>
      <c r="AFR40" s="1603"/>
      <c r="AFS40" s="1603"/>
      <c r="AFT40" s="1603"/>
      <c r="AFU40" s="1538"/>
      <c r="AFV40" s="1565"/>
      <c r="AFW40" s="1600"/>
      <c r="AFX40" s="1568"/>
      <c r="AFY40" s="1568"/>
      <c r="AFZ40" s="1600"/>
      <c r="AGA40" s="1585"/>
      <c r="AGB40" s="1567"/>
      <c r="AGC40" s="1602"/>
      <c r="AGD40" s="1603"/>
      <c r="AGE40" s="1603"/>
      <c r="AGF40" s="1603"/>
      <c r="AGG40" s="1538"/>
      <c r="AGH40" s="1565"/>
      <c r="AGI40" s="1600"/>
      <c r="AGJ40" s="1568"/>
      <c r="AGK40" s="1568"/>
      <c r="AGL40" s="1600"/>
      <c r="AGM40" s="1585"/>
      <c r="AGN40" s="1567"/>
      <c r="AGO40" s="1602"/>
      <c r="AGP40" s="1603"/>
      <c r="AGQ40" s="1603"/>
      <c r="AGR40" s="1603"/>
      <c r="AGS40" s="1538"/>
      <c r="AGT40" s="1565"/>
      <c r="AGU40" s="1600"/>
      <c r="AGV40" s="1568"/>
      <c r="AGW40" s="1568"/>
      <c r="AGX40" s="1600"/>
      <c r="AGY40" s="1585"/>
      <c r="AGZ40" s="1567"/>
      <c r="AHA40" s="1602"/>
      <c r="AHB40" s="1603"/>
      <c r="AHC40" s="1603"/>
      <c r="AHD40" s="1603"/>
      <c r="AHE40" s="1538"/>
      <c r="AHF40" s="1565"/>
      <c r="AHG40" s="1600"/>
      <c r="AHH40" s="1568"/>
      <c r="AHI40" s="1568"/>
      <c r="AHJ40" s="1600"/>
      <c r="AHK40" s="1585"/>
      <c r="AHL40" s="1567"/>
      <c r="AHM40" s="1602"/>
      <c r="AHN40" s="1603"/>
      <c r="AHO40" s="1603"/>
      <c r="AHP40" s="1603"/>
      <c r="AHQ40" s="1538"/>
      <c r="AHR40" s="1565"/>
      <c r="AHS40" s="1600"/>
      <c r="AHT40" s="1568"/>
      <c r="AHU40" s="1568"/>
      <c r="AHV40" s="1600"/>
      <c r="AHW40" s="1585"/>
      <c r="AHX40" s="1567"/>
      <c r="AHY40" s="1602"/>
      <c r="AHZ40" s="1603"/>
      <c r="AIA40" s="1603"/>
      <c r="AIB40" s="1603"/>
      <c r="AIC40" s="1538"/>
      <c r="AID40" s="1565"/>
      <c r="AIE40" s="1600"/>
      <c r="AIF40" s="1568"/>
      <c r="AIG40" s="1568"/>
      <c r="AIH40" s="1600"/>
      <c r="AII40" s="1585"/>
      <c r="AIJ40" s="1567"/>
      <c r="AIK40" s="1602"/>
      <c r="AIL40" s="1603"/>
      <c r="AIM40" s="1603"/>
      <c r="AIN40" s="1603"/>
      <c r="AIO40" s="1538"/>
      <c r="AIP40" s="1565"/>
      <c r="AIQ40" s="1600"/>
      <c r="AIR40" s="1568"/>
      <c r="AIS40" s="1568"/>
      <c r="AIT40" s="1600"/>
      <c r="AIU40" s="1585"/>
      <c r="AIV40" s="1567"/>
      <c r="AIW40" s="1602"/>
      <c r="AIX40" s="1603"/>
      <c r="AIY40" s="1603"/>
      <c r="AIZ40" s="1603"/>
      <c r="AJA40" s="1538"/>
      <c r="AJB40" s="1565"/>
      <c r="AJC40" s="1600"/>
      <c r="AJD40" s="1568"/>
      <c r="AJE40" s="1568"/>
      <c r="AJF40" s="1600"/>
      <c r="AJG40" s="1585"/>
      <c r="AJH40" s="1567"/>
      <c r="AJI40" s="1602"/>
      <c r="AJJ40" s="1603"/>
      <c r="AJK40" s="1603"/>
      <c r="AJL40" s="1603"/>
      <c r="AJM40" s="1538"/>
      <c r="AJN40" s="1565"/>
      <c r="AJO40" s="1600"/>
      <c r="AJP40" s="1568"/>
      <c r="AJQ40" s="1568"/>
      <c r="AJR40" s="1600"/>
      <c r="AJS40" s="1585"/>
      <c r="AJT40" s="1567"/>
      <c r="AJU40" s="1602"/>
      <c r="AJV40" s="1603"/>
      <c r="AJW40" s="1603"/>
      <c r="AJX40" s="1603"/>
      <c r="AJY40" s="1538"/>
      <c r="AJZ40" s="1565"/>
      <c r="AKA40" s="1600"/>
      <c r="AKB40" s="1568"/>
      <c r="AKC40" s="1568"/>
      <c r="AKD40" s="1600"/>
      <c r="AKE40" s="1585"/>
      <c r="AKF40" s="1567"/>
      <c r="AKG40" s="1602"/>
      <c r="AKH40" s="1603"/>
      <c r="AKI40" s="1603"/>
      <c r="AKJ40" s="1603"/>
      <c r="AKK40" s="1538"/>
      <c r="AKL40" s="1565"/>
      <c r="AKM40" s="1600"/>
      <c r="AKN40" s="1568"/>
      <c r="AKO40" s="1568"/>
      <c r="AKP40" s="1600"/>
      <c r="AKQ40" s="1585"/>
      <c r="AKR40" s="1567"/>
      <c r="AKS40" s="1602"/>
      <c r="AKT40" s="1603"/>
      <c r="AKU40" s="1603"/>
      <c r="AKV40" s="1603"/>
      <c r="AKW40" s="1538"/>
      <c r="AKX40" s="1565"/>
      <c r="AKY40" s="1600"/>
      <c r="AKZ40" s="1568"/>
      <c r="ALA40" s="1568"/>
      <c r="ALB40" s="1600"/>
      <c r="ALC40" s="1585"/>
      <c r="ALD40" s="1567"/>
      <c r="ALE40" s="1602"/>
      <c r="ALF40" s="1603"/>
      <c r="ALG40" s="1603"/>
      <c r="ALH40" s="1603"/>
      <c r="ALI40" s="1538"/>
      <c r="ALJ40" s="1565"/>
      <c r="ALK40" s="1600"/>
      <c r="ALL40" s="1568"/>
      <c r="ALM40" s="1568"/>
      <c r="ALN40" s="1600"/>
      <c r="ALO40" s="1585"/>
      <c r="ALP40" s="1567"/>
      <c r="ALQ40" s="1602"/>
      <c r="ALR40" s="1603"/>
      <c r="ALS40" s="1603"/>
      <c r="ALT40" s="1603"/>
      <c r="ALU40" s="1538"/>
      <c r="ALV40" s="1565"/>
      <c r="ALW40" s="1600"/>
      <c r="ALX40" s="1568"/>
      <c r="ALY40" s="1568"/>
      <c r="ALZ40" s="1600"/>
      <c r="AMA40" s="1585"/>
      <c r="AMB40" s="1567"/>
      <c r="AMC40" s="1602"/>
      <c r="AMD40" s="1603"/>
      <c r="AME40" s="1603"/>
      <c r="AMF40" s="1603"/>
      <c r="AMG40" s="1538"/>
      <c r="AMH40" s="1565"/>
      <c r="AMI40" s="1600"/>
      <c r="AMJ40" s="1568"/>
    </row>
    <row r="41" spans="1:1024" ht="16.899999999999999" customHeight="1">
      <c r="A41" s="1500"/>
      <c r="B41" s="1547" t="s">
        <v>5639</v>
      </c>
      <c r="C41" s="1548"/>
      <c r="D41" s="1549"/>
      <c r="E41" s="1549"/>
      <c r="F41" s="1548"/>
      <c r="G41" s="1550"/>
      <c r="H41" s="1567"/>
      <c r="I41" s="1551"/>
      <c r="J41" s="1552"/>
      <c r="K41" s="1552"/>
      <c r="L41" s="1552"/>
      <c r="M41" s="1538"/>
      <c r="N41" s="1565"/>
      <c r="O41" s="1600"/>
      <c r="P41" s="1568"/>
      <c r="Q41" s="1568"/>
      <c r="R41" s="1600"/>
      <c r="S41" s="1585"/>
      <c r="T41" s="1608"/>
      <c r="U41" s="1609"/>
      <c r="V41" s="1610"/>
      <c r="W41" s="1610"/>
      <c r="X41" s="1610"/>
      <c r="Z41" s="1565"/>
      <c r="AA41" s="1600"/>
      <c r="AB41" s="1568"/>
      <c r="AC41" s="1568"/>
      <c r="AD41" s="1600"/>
      <c r="AE41" s="1585"/>
      <c r="AF41" s="1608"/>
      <c r="AG41" s="1609"/>
      <c r="AH41" s="1610"/>
      <c r="AI41" s="1610"/>
      <c r="AJ41" s="1610"/>
      <c r="AL41" s="1565"/>
      <c r="AM41" s="1600"/>
      <c r="AN41" s="1568"/>
      <c r="AO41" s="1568"/>
      <c r="AP41" s="1600"/>
      <c r="AQ41" s="1585"/>
      <c r="AR41" s="1608"/>
      <c r="AS41" s="1609"/>
      <c r="AT41" s="1610"/>
      <c r="AU41" s="1610"/>
      <c r="AV41" s="1610"/>
      <c r="AX41" s="1565"/>
      <c r="AY41" s="1600"/>
      <c r="AZ41" s="1568"/>
      <c r="BA41" s="1568"/>
      <c r="BB41" s="1600"/>
      <c r="BC41" s="1585"/>
      <c r="BD41" s="1608"/>
      <c r="BE41" s="1609"/>
      <c r="BF41" s="1610"/>
      <c r="BG41" s="1610"/>
      <c r="BH41" s="1610"/>
      <c r="BJ41" s="1565"/>
      <c r="BK41" s="1600"/>
      <c r="BL41" s="1568"/>
      <c r="BM41" s="1568"/>
      <c r="BN41" s="1600"/>
      <c r="BO41" s="1585"/>
      <c r="BP41" s="1608"/>
      <c r="BQ41" s="1609"/>
      <c r="BR41" s="1610"/>
      <c r="BS41" s="1610"/>
      <c r="BT41" s="1610"/>
      <c r="BU41" s="1538"/>
      <c r="BV41" s="1565"/>
      <c r="BW41" s="1600"/>
      <c r="BX41" s="1568"/>
      <c r="BY41" s="1568"/>
      <c r="BZ41" s="1600"/>
      <c r="CA41" s="1585"/>
      <c r="CB41" s="1608"/>
      <c r="CC41" s="1609"/>
      <c r="CD41" s="1610"/>
      <c r="CE41" s="1610"/>
      <c r="CF41" s="1610"/>
      <c r="CG41" s="1538"/>
      <c r="CH41" s="1565"/>
      <c r="CI41" s="1600"/>
      <c r="CJ41" s="1568"/>
      <c r="CK41" s="1568"/>
      <c r="CL41" s="1600"/>
      <c r="CM41" s="1585"/>
      <c r="CN41" s="1608"/>
      <c r="CO41" s="1609"/>
      <c r="CP41" s="1610"/>
      <c r="CQ41" s="1610"/>
      <c r="CR41" s="1610"/>
      <c r="CS41" s="1538"/>
      <c r="CT41" s="1565"/>
      <c r="CU41" s="1600"/>
      <c r="CV41" s="1568"/>
      <c r="CW41" s="1568"/>
      <c r="CX41" s="1600"/>
      <c r="CY41" s="1585"/>
      <c r="CZ41" s="1608"/>
      <c r="DA41" s="1609"/>
      <c r="DB41" s="1610"/>
      <c r="DC41" s="1610"/>
      <c r="DD41" s="1610"/>
      <c r="DE41" s="1538"/>
      <c r="DF41" s="1565"/>
      <c r="DG41" s="1600"/>
      <c r="DH41" s="1568"/>
      <c r="DI41" s="1568"/>
      <c r="DJ41" s="1600"/>
      <c r="DK41" s="1585"/>
      <c r="DL41" s="1608"/>
      <c r="DM41" s="1609"/>
      <c r="DN41" s="1610"/>
      <c r="DO41" s="1610"/>
      <c r="DP41" s="1610"/>
      <c r="DQ41" s="1538"/>
      <c r="DR41" s="1565"/>
      <c r="DS41" s="1600"/>
      <c r="DT41" s="1568"/>
      <c r="DU41" s="1568"/>
      <c r="DV41" s="1600"/>
      <c r="DW41" s="1585"/>
      <c r="DX41" s="1608"/>
      <c r="DY41" s="1609"/>
      <c r="DZ41" s="1610"/>
      <c r="EA41" s="1610"/>
      <c r="EB41" s="1610"/>
      <c r="EC41" s="1538"/>
      <c r="ED41" s="1565"/>
      <c r="EE41" s="1600"/>
      <c r="EF41" s="1568"/>
      <c r="EG41" s="1568"/>
      <c r="EH41" s="1600"/>
      <c r="EI41" s="1585"/>
      <c r="EJ41" s="1608"/>
      <c r="EK41" s="1609"/>
      <c r="EL41" s="1610"/>
      <c r="EM41" s="1610"/>
      <c r="EN41" s="1610"/>
      <c r="EO41" s="1538"/>
      <c r="EP41" s="1565"/>
      <c r="EQ41" s="1600"/>
      <c r="ER41" s="1568"/>
      <c r="ES41" s="1568"/>
      <c r="ET41" s="1600"/>
      <c r="EU41" s="1585"/>
      <c r="EV41" s="1608"/>
      <c r="EW41" s="1609"/>
      <c r="EX41" s="1610"/>
      <c r="EY41" s="1610"/>
      <c r="EZ41" s="1610"/>
      <c r="FA41" s="1538"/>
      <c r="FB41" s="1565"/>
      <c r="FC41" s="1600"/>
      <c r="FD41" s="1568"/>
      <c r="FE41" s="1568"/>
      <c r="FF41" s="1600"/>
      <c r="FG41" s="1585"/>
      <c r="FH41" s="1608"/>
      <c r="FI41" s="1609"/>
      <c r="FJ41" s="1610"/>
      <c r="FK41" s="1610"/>
      <c r="FL41" s="1610"/>
      <c r="FM41" s="1538"/>
      <c r="FN41" s="1565"/>
      <c r="FO41" s="1600"/>
      <c r="FP41" s="1568"/>
      <c r="FQ41" s="1568"/>
      <c r="FR41" s="1600"/>
      <c r="FS41" s="1585"/>
      <c r="FT41" s="1608"/>
      <c r="FU41" s="1609"/>
      <c r="FV41" s="1610"/>
      <c r="FW41" s="1610"/>
      <c r="FX41" s="1610"/>
      <c r="FY41" s="1538"/>
      <c r="FZ41" s="1565"/>
      <c r="GA41" s="1600"/>
      <c r="GB41" s="1568"/>
      <c r="GC41" s="1568"/>
      <c r="GD41" s="1600"/>
      <c r="GE41" s="1585"/>
      <c r="GF41" s="1608"/>
      <c r="GG41" s="1609"/>
      <c r="GH41" s="1610"/>
      <c r="GI41" s="1610"/>
      <c r="GJ41" s="1610"/>
      <c r="GK41" s="1538"/>
      <c r="GL41" s="1565"/>
      <c r="GM41" s="1600"/>
      <c r="GN41" s="1568"/>
      <c r="GO41" s="1568"/>
      <c r="GP41" s="1600"/>
      <c r="GQ41" s="1585"/>
      <c r="GR41" s="1608"/>
      <c r="GS41" s="1609"/>
      <c r="GT41" s="1610"/>
      <c r="GU41" s="1610"/>
      <c r="GV41" s="1610"/>
      <c r="GW41" s="1538"/>
      <c r="GX41" s="1565"/>
      <c r="GY41" s="1600"/>
      <c r="GZ41" s="1568"/>
      <c r="HA41" s="1568"/>
      <c r="HB41" s="1600"/>
      <c r="HC41" s="1585"/>
      <c r="HD41" s="1608"/>
      <c r="HE41" s="1609"/>
      <c r="HF41" s="1610"/>
      <c r="HG41" s="1610"/>
      <c r="HH41" s="1610"/>
      <c r="HI41" s="1538"/>
      <c r="HJ41" s="1565"/>
      <c r="HK41" s="1600"/>
      <c r="HL41" s="1568"/>
      <c r="HM41" s="1568"/>
      <c r="HN41" s="1600"/>
      <c r="HO41" s="1585"/>
      <c r="HP41" s="1608"/>
      <c r="HQ41" s="1609"/>
      <c r="HR41" s="1610"/>
      <c r="HS41" s="1610"/>
      <c r="HT41" s="1610"/>
      <c r="HU41" s="1538"/>
      <c r="HV41" s="1565"/>
      <c r="HW41" s="1600"/>
      <c r="HX41" s="1568"/>
      <c r="HY41" s="1568"/>
      <c r="HZ41" s="1600"/>
      <c r="IA41" s="1585"/>
      <c r="IB41" s="1608"/>
      <c r="IC41" s="1609"/>
      <c r="ID41" s="1610"/>
      <c r="IE41" s="1610"/>
      <c r="IF41" s="1610"/>
      <c r="IG41" s="1538"/>
      <c r="IH41" s="1565"/>
      <c r="II41" s="1600"/>
      <c r="IJ41" s="1568"/>
      <c r="IK41" s="1568"/>
      <c r="IL41" s="1600"/>
      <c r="IM41" s="1585"/>
      <c r="IN41" s="1608"/>
      <c r="IO41" s="1609"/>
      <c r="IP41" s="1610"/>
      <c r="IQ41" s="1610"/>
      <c r="IR41" s="1610"/>
      <c r="IS41" s="1538"/>
      <c r="IT41" s="1565"/>
      <c r="IU41" s="1600"/>
      <c r="IV41" s="1568"/>
      <c r="IW41" s="1568"/>
      <c r="IX41" s="1600"/>
      <c r="IY41" s="1585"/>
      <c r="IZ41" s="1608"/>
      <c r="JA41" s="1609"/>
      <c r="JB41" s="1610"/>
      <c r="JC41" s="1610"/>
      <c r="JD41" s="1610"/>
      <c r="JE41" s="1538"/>
      <c r="JF41" s="1565"/>
      <c r="JG41" s="1600"/>
      <c r="JH41" s="1568"/>
      <c r="JI41" s="1568"/>
      <c r="JJ41" s="1600"/>
      <c r="JK41" s="1585"/>
      <c r="JL41" s="1608"/>
      <c r="JM41" s="1609"/>
      <c r="JN41" s="1610"/>
      <c r="JO41" s="1610"/>
      <c r="JP41" s="1610"/>
      <c r="JQ41" s="1538"/>
      <c r="JR41" s="1565"/>
      <c r="JS41" s="1600"/>
      <c r="JT41" s="1568"/>
      <c r="JU41" s="1568"/>
      <c r="JV41" s="1600"/>
      <c r="JW41" s="1585"/>
      <c r="JX41" s="1608"/>
      <c r="JY41" s="1609"/>
      <c r="JZ41" s="1610"/>
      <c r="KA41" s="1610"/>
      <c r="KB41" s="1610"/>
      <c r="KC41" s="1538"/>
      <c r="KD41" s="1565"/>
      <c r="KE41" s="1600"/>
      <c r="KF41" s="1568"/>
      <c r="KG41" s="1568"/>
      <c r="KH41" s="1600"/>
      <c r="KI41" s="1585"/>
      <c r="KJ41" s="1608"/>
      <c r="KK41" s="1609"/>
      <c r="KL41" s="1610"/>
      <c r="KM41" s="1610"/>
      <c r="KN41" s="1610"/>
      <c r="KO41" s="1538"/>
      <c r="KP41" s="1565"/>
      <c r="KQ41" s="1600"/>
      <c r="KR41" s="1568"/>
      <c r="KS41" s="1568"/>
      <c r="KT41" s="1600"/>
      <c r="KU41" s="1585"/>
      <c r="KV41" s="1608"/>
      <c r="KW41" s="1609"/>
      <c r="KX41" s="1610"/>
      <c r="KY41" s="1610"/>
      <c r="KZ41" s="1610"/>
      <c r="LA41" s="1538"/>
      <c r="LB41" s="1565"/>
      <c r="LC41" s="1600"/>
      <c r="LD41" s="1568"/>
      <c r="LE41" s="1568"/>
      <c r="LF41" s="1600"/>
      <c r="LG41" s="1585"/>
      <c r="LH41" s="1608"/>
      <c r="LI41" s="1609"/>
      <c r="LJ41" s="1610"/>
      <c r="LK41" s="1610"/>
      <c r="LL41" s="1610"/>
      <c r="LM41" s="1538"/>
      <c r="LN41" s="1565"/>
      <c r="LO41" s="1600"/>
      <c r="LP41" s="1568"/>
      <c r="LQ41" s="1568"/>
      <c r="LR41" s="1600"/>
      <c r="LS41" s="1585"/>
      <c r="LT41" s="1608"/>
      <c r="LU41" s="1609"/>
      <c r="LV41" s="1610"/>
      <c r="LW41" s="1610"/>
      <c r="LX41" s="1610"/>
      <c r="LY41" s="1538"/>
      <c r="LZ41" s="1565"/>
      <c r="MA41" s="1600"/>
      <c r="MB41" s="1568"/>
      <c r="MC41" s="1568"/>
      <c r="MD41" s="1600"/>
      <c r="ME41" s="1585"/>
      <c r="MF41" s="1608"/>
      <c r="MG41" s="1609"/>
      <c r="MH41" s="1610"/>
      <c r="MI41" s="1610"/>
      <c r="MJ41" s="1610"/>
      <c r="MK41" s="1538"/>
      <c r="ML41" s="1565"/>
      <c r="MM41" s="1600"/>
      <c r="MN41" s="1568"/>
      <c r="MO41" s="1568"/>
      <c r="MP41" s="1600"/>
      <c r="MQ41" s="1585"/>
      <c r="MR41" s="1608"/>
      <c r="MS41" s="1609"/>
      <c r="MT41" s="1610"/>
      <c r="MU41" s="1610"/>
      <c r="MV41" s="1610"/>
      <c r="MW41" s="1538"/>
      <c r="MX41" s="1565"/>
      <c r="MY41" s="1600"/>
      <c r="MZ41" s="1568"/>
      <c r="NA41" s="1568"/>
      <c r="NB41" s="1600"/>
      <c r="NC41" s="1585"/>
      <c r="ND41" s="1608"/>
      <c r="NE41" s="1609"/>
      <c r="NF41" s="1610"/>
      <c r="NG41" s="1610"/>
      <c r="NH41" s="1610"/>
      <c r="NI41" s="1538"/>
      <c r="NJ41" s="1565"/>
      <c r="NK41" s="1600"/>
      <c r="NL41" s="1568"/>
      <c r="NM41" s="1568"/>
      <c r="NN41" s="1600"/>
      <c r="NO41" s="1585"/>
      <c r="NP41" s="1608"/>
      <c r="NQ41" s="1609"/>
      <c r="NR41" s="1610"/>
      <c r="NS41" s="1610"/>
      <c r="NT41" s="1610"/>
      <c r="NU41" s="1538"/>
      <c r="NV41" s="1565"/>
      <c r="NW41" s="1600"/>
      <c r="NX41" s="1568"/>
      <c r="NY41" s="1568"/>
      <c r="NZ41" s="1600"/>
      <c r="OA41" s="1585"/>
      <c r="OB41" s="1608"/>
      <c r="OC41" s="1609"/>
      <c r="OD41" s="1610"/>
      <c r="OE41" s="1610"/>
      <c r="OF41" s="1610"/>
      <c r="OG41" s="1538"/>
      <c r="OH41" s="1565"/>
      <c r="OI41" s="1600"/>
      <c r="OJ41" s="1568"/>
      <c r="OK41" s="1568"/>
      <c r="OL41" s="1600"/>
      <c r="OM41" s="1585"/>
      <c r="ON41" s="1608"/>
      <c r="OO41" s="1609"/>
      <c r="OP41" s="1610"/>
      <c r="OQ41" s="1610"/>
      <c r="OR41" s="1610"/>
      <c r="OS41" s="1538"/>
      <c r="OT41" s="1565"/>
      <c r="OU41" s="1600"/>
      <c r="OV41" s="1568"/>
      <c r="OW41" s="1568"/>
      <c r="OX41" s="1600"/>
      <c r="OY41" s="1585"/>
      <c r="OZ41" s="1608"/>
      <c r="PA41" s="1609"/>
      <c r="PB41" s="1610"/>
      <c r="PC41" s="1610"/>
      <c r="PD41" s="1610"/>
      <c r="PE41" s="1538"/>
      <c r="PF41" s="1565"/>
      <c r="PG41" s="1600"/>
      <c r="PH41" s="1568"/>
      <c r="PI41" s="1568"/>
      <c r="PJ41" s="1600"/>
      <c r="PK41" s="1585"/>
      <c r="PL41" s="1608"/>
      <c r="PM41" s="1609"/>
      <c r="PN41" s="1610"/>
      <c r="PO41" s="1610"/>
      <c r="PP41" s="1610"/>
      <c r="PQ41" s="1538"/>
      <c r="PR41" s="1565"/>
      <c r="PS41" s="1600"/>
      <c r="PT41" s="1568"/>
      <c r="PU41" s="1568"/>
      <c r="PV41" s="1600"/>
      <c r="PW41" s="1585"/>
      <c r="PX41" s="1608"/>
      <c r="PY41" s="1609"/>
      <c r="PZ41" s="1610"/>
      <c r="QA41" s="1610"/>
      <c r="QB41" s="1610"/>
      <c r="QC41" s="1538"/>
      <c r="QD41" s="1565"/>
      <c r="QE41" s="1600"/>
      <c r="QF41" s="1568"/>
      <c r="QG41" s="1568"/>
      <c r="QH41" s="1600"/>
      <c r="QI41" s="1585"/>
      <c r="QJ41" s="1608"/>
      <c r="QK41" s="1609"/>
      <c r="QL41" s="1610"/>
      <c r="QM41" s="1610"/>
      <c r="QN41" s="1610"/>
      <c r="QO41" s="1538"/>
      <c r="QP41" s="1565"/>
      <c r="QQ41" s="1600"/>
      <c r="QR41" s="1568"/>
      <c r="QS41" s="1568"/>
      <c r="QT41" s="1600"/>
      <c r="QU41" s="1585"/>
      <c r="QV41" s="1608"/>
      <c r="QW41" s="1609"/>
      <c r="QX41" s="1610"/>
      <c r="QY41" s="1610"/>
      <c r="QZ41" s="1610"/>
      <c r="RA41" s="1538"/>
      <c r="RB41" s="1565"/>
      <c r="RC41" s="1600"/>
      <c r="RD41" s="1568"/>
      <c r="RE41" s="1568"/>
      <c r="RF41" s="1600"/>
      <c r="RG41" s="1585"/>
      <c r="RH41" s="1608"/>
      <c r="RI41" s="1609"/>
      <c r="RJ41" s="1610"/>
      <c r="RK41" s="1610"/>
      <c r="RL41" s="1610"/>
      <c r="RM41" s="1538"/>
      <c r="RN41" s="1565"/>
      <c r="RO41" s="1600"/>
      <c r="RP41" s="1568"/>
      <c r="RQ41" s="1568"/>
      <c r="RR41" s="1600"/>
      <c r="RS41" s="1585"/>
      <c r="RT41" s="1608"/>
      <c r="RU41" s="1609"/>
      <c r="RV41" s="1610"/>
      <c r="RW41" s="1610"/>
      <c r="RX41" s="1610"/>
      <c r="RY41" s="1538"/>
      <c r="RZ41" s="1565"/>
      <c r="SA41" s="1600"/>
      <c r="SB41" s="1568"/>
      <c r="SC41" s="1568"/>
      <c r="SD41" s="1600"/>
      <c r="SE41" s="1585"/>
      <c r="SF41" s="1608"/>
      <c r="SG41" s="1609"/>
      <c r="SH41" s="1610"/>
      <c r="SI41" s="1610"/>
      <c r="SJ41" s="1610"/>
      <c r="SK41" s="1538"/>
      <c r="SL41" s="1565"/>
      <c r="SM41" s="1600"/>
      <c r="SN41" s="1568"/>
      <c r="SO41" s="1568"/>
      <c r="SP41" s="1600"/>
      <c r="SQ41" s="1585"/>
      <c r="SR41" s="1608"/>
      <c r="SS41" s="1609"/>
      <c r="ST41" s="1610"/>
      <c r="SU41" s="1610"/>
      <c r="SV41" s="1610"/>
      <c r="SW41" s="1538"/>
      <c r="SX41" s="1565"/>
      <c r="SY41" s="1600"/>
      <c r="SZ41" s="1568"/>
      <c r="TA41" s="1568"/>
      <c r="TB41" s="1600"/>
      <c r="TC41" s="1585"/>
      <c r="TD41" s="1608"/>
      <c r="TE41" s="1609"/>
      <c r="TF41" s="1610"/>
      <c r="TG41" s="1610"/>
      <c r="TH41" s="1610"/>
      <c r="TI41" s="1538"/>
      <c r="TJ41" s="1565"/>
      <c r="TK41" s="1600"/>
      <c r="TL41" s="1568"/>
      <c r="TM41" s="1568"/>
      <c r="TN41" s="1600"/>
      <c r="TO41" s="1585"/>
      <c r="TP41" s="1608"/>
      <c r="TQ41" s="1609"/>
      <c r="TR41" s="1610"/>
      <c r="TS41" s="1610"/>
      <c r="TT41" s="1610"/>
      <c r="TU41" s="1538"/>
      <c r="TV41" s="1565"/>
      <c r="TW41" s="1600"/>
      <c r="TX41" s="1568"/>
      <c r="TY41" s="1568"/>
      <c r="TZ41" s="1600"/>
      <c r="UA41" s="1585"/>
      <c r="UB41" s="1608"/>
      <c r="UC41" s="1609"/>
      <c r="UD41" s="1610"/>
      <c r="UE41" s="1610"/>
      <c r="UF41" s="1610"/>
      <c r="UG41" s="1538"/>
      <c r="UH41" s="1565"/>
      <c r="UI41" s="1600"/>
      <c r="UJ41" s="1568"/>
      <c r="UK41" s="1568"/>
      <c r="UL41" s="1600"/>
      <c r="UM41" s="1585"/>
      <c r="UN41" s="1608"/>
      <c r="UO41" s="1609"/>
      <c r="UP41" s="1610"/>
      <c r="UQ41" s="1610"/>
      <c r="UR41" s="1610"/>
      <c r="US41" s="1538"/>
      <c r="UT41" s="1565"/>
      <c r="UU41" s="1600"/>
      <c r="UV41" s="1568"/>
      <c r="UW41" s="1568"/>
      <c r="UX41" s="1600"/>
      <c r="UY41" s="1585"/>
      <c r="UZ41" s="1608"/>
      <c r="VA41" s="1609"/>
      <c r="VB41" s="1610"/>
      <c r="VC41" s="1610"/>
      <c r="VD41" s="1610"/>
      <c r="VE41" s="1538"/>
      <c r="VF41" s="1565"/>
      <c r="VG41" s="1600"/>
      <c r="VH41" s="1568"/>
      <c r="VI41" s="1568"/>
      <c r="VJ41" s="1600"/>
      <c r="VK41" s="1585"/>
      <c r="VL41" s="1608"/>
      <c r="VM41" s="1609"/>
      <c r="VN41" s="1610"/>
      <c r="VO41" s="1610"/>
      <c r="VP41" s="1610"/>
      <c r="VQ41" s="1538"/>
      <c r="VR41" s="1565"/>
      <c r="VS41" s="1600"/>
      <c r="VT41" s="1568"/>
      <c r="VU41" s="1568"/>
      <c r="VV41" s="1600"/>
      <c r="VW41" s="1585"/>
      <c r="VX41" s="1608"/>
      <c r="VY41" s="1609"/>
      <c r="VZ41" s="1610"/>
      <c r="WA41" s="1610"/>
      <c r="WB41" s="1610"/>
      <c r="WC41" s="1538"/>
      <c r="WD41" s="1565"/>
      <c r="WE41" s="1600"/>
      <c r="WF41" s="1568"/>
      <c r="WG41" s="1568"/>
      <c r="WH41" s="1600"/>
      <c r="WI41" s="1585"/>
      <c r="WJ41" s="1608"/>
      <c r="WK41" s="1609"/>
      <c r="WL41" s="1610"/>
      <c r="WM41" s="1610"/>
      <c r="WN41" s="1610"/>
      <c r="WO41" s="1538"/>
      <c r="WP41" s="1565"/>
      <c r="WQ41" s="1600"/>
      <c r="WR41" s="1568"/>
      <c r="WS41" s="1568"/>
      <c r="WT41" s="1600"/>
      <c r="WU41" s="1585"/>
      <c r="WV41" s="1608"/>
      <c r="WW41" s="1609"/>
      <c r="WX41" s="1610"/>
      <c r="WY41" s="1610"/>
      <c r="WZ41" s="1610"/>
      <c r="XA41" s="1538"/>
      <c r="XB41" s="1565"/>
      <c r="XC41" s="1600"/>
      <c r="XD41" s="1568"/>
      <c r="XE41" s="1568"/>
      <c r="XF41" s="1600"/>
      <c r="XG41" s="1585"/>
      <c r="XH41" s="1608"/>
      <c r="XI41" s="1609"/>
      <c r="XJ41" s="1610"/>
      <c r="XK41" s="1610"/>
      <c r="XL41" s="1610"/>
      <c r="XM41" s="1538"/>
      <c r="XN41" s="1565"/>
      <c r="XO41" s="1600"/>
      <c r="XP41" s="1568"/>
      <c r="XQ41" s="1568"/>
      <c r="XR41" s="1600"/>
      <c r="XS41" s="1585"/>
      <c r="XT41" s="1608"/>
      <c r="XU41" s="1609"/>
      <c r="XV41" s="1610"/>
      <c r="XW41" s="1610"/>
      <c r="XX41" s="1610"/>
      <c r="XY41" s="1538"/>
      <c r="XZ41" s="1565"/>
      <c r="YA41" s="1600"/>
      <c r="YB41" s="1568"/>
      <c r="YC41" s="1568"/>
      <c r="YD41" s="1600"/>
      <c r="YE41" s="1585"/>
      <c r="YF41" s="1608"/>
      <c r="YG41" s="1609"/>
      <c r="YH41" s="1610"/>
      <c r="YI41" s="1610"/>
      <c r="YJ41" s="1610"/>
      <c r="YK41" s="1538"/>
      <c r="YL41" s="1565"/>
      <c r="YM41" s="1600"/>
      <c r="YN41" s="1568"/>
      <c r="YO41" s="1568"/>
      <c r="YP41" s="1600"/>
      <c r="YQ41" s="1585"/>
      <c r="YR41" s="1608"/>
      <c r="YS41" s="1609"/>
      <c r="YT41" s="1610"/>
      <c r="YU41" s="1610"/>
      <c r="YV41" s="1610"/>
      <c r="YW41" s="1538"/>
      <c r="YX41" s="1565"/>
      <c r="YY41" s="1600"/>
      <c r="YZ41" s="1568"/>
      <c r="ZA41" s="1568"/>
      <c r="ZB41" s="1600"/>
      <c r="ZC41" s="1585"/>
      <c r="ZD41" s="1608"/>
      <c r="ZE41" s="1609"/>
      <c r="ZF41" s="1610"/>
      <c r="ZG41" s="1610"/>
      <c r="ZH41" s="1610"/>
      <c r="ZI41" s="1538"/>
      <c r="ZJ41" s="1565"/>
      <c r="ZK41" s="1600"/>
      <c r="ZL41" s="1568"/>
      <c r="ZM41" s="1568"/>
      <c r="ZN41" s="1600"/>
      <c r="ZO41" s="1585"/>
      <c r="ZP41" s="1608"/>
      <c r="ZQ41" s="1609"/>
      <c r="ZR41" s="1610"/>
      <c r="ZS41" s="1610"/>
      <c r="ZT41" s="1610"/>
      <c r="ZU41" s="1538"/>
      <c r="ZV41" s="1565"/>
      <c r="ZW41" s="1600"/>
      <c r="ZX41" s="1568"/>
      <c r="ZY41" s="1568"/>
      <c r="ZZ41" s="1600"/>
      <c r="AAA41" s="1585"/>
      <c r="AAB41" s="1608"/>
      <c r="AAC41" s="1609"/>
      <c r="AAD41" s="1610"/>
      <c r="AAE41" s="1610"/>
      <c r="AAF41" s="1610"/>
      <c r="AAG41" s="1538"/>
      <c r="AAH41" s="1565"/>
      <c r="AAI41" s="1600"/>
      <c r="AAJ41" s="1568"/>
      <c r="AAK41" s="1568"/>
      <c r="AAL41" s="1600"/>
      <c r="AAM41" s="1585"/>
      <c r="AAN41" s="1608"/>
      <c r="AAO41" s="1609"/>
      <c r="AAP41" s="1610"/>
      <c r="AAQ41" s="1610"/>
      <c r="AAR41" s="1610"/>
      <c r="AAS41" s="1538"/>
      <c r="AAT41" s="1565"/>
      <c r="AAU41" s="1600"/>
      <c r="AAV41" s="1568"/>
      <c r="AAW41" s="1568"/>
      <c r="AAX41" s="1600"/>
      <c r="AAY41" s="1585"/>
      <c r="AAZ41" s="1608"/>
      <c r="ABA41" s="1609"/>
      <c r="ABB41" s="1610"/>
      <c r="ABC41" s="1610"/>
      <c r="ABD41" s="1610"/>
      <c r="ABE41" s="1538"/>
      <c r="ABF41" s="1565"/>
      <c r="ABG41" s="1600"/>
      <c r="ABH41" s="1568"/>
      <c r="ABI41" s="1568"/>
      <c r="ABJ41" s="1600"/>
      <c r="ABK41" s="1585"/>
      <c r="ABL41" s="1608"/>
      <c r="ABM41" s="1609"/>
      <c r="ABN41" s="1610"/>
      <c r="ABO41" s="1610"/>
      <c r="ABP41" s="1610"/>
      <c r="ABQ41" s="1538"/>
      <c r="ABR41" s="1565"/>
      <c r="ABS41" s="1600"/>
      <c r="ABT41" s="1568"/>
      <c r="ABU41" s="1568"/>
      <c r="ABV41" s="1600"/>
      <c r="ABW41" s="1585"/>
      <c r="ABX41" s="1608"/>
      <c r="ABY41" s="1609"/>
      <c r="ABZ41" s="1610"/>
      <c r="ACA41" s="1610"/>
      <c r="ACB41" s="1610"/>
      <c r="ACC41" s="1538"/>
      <c r="ACD41" s="1565"/>
      <c r="ACE41" s="1600"/>
      <c r="ACF41" s="1568"/>
      <c r="ACG41" s="1568"/>
      <c r="ACH41" s="1600"/>
      <c r="ACI41" s="1585"/>
      <c r="ACJ41" s="1608"/>
      <c r="ACK41" s="1609"/>
      <c r="ACL41" s="1610"/>
      <c r="ACM41" s="1610"/>
      <c r="ACN41" s="1610"/>
      <c r="ACO41" s="1538"/>
      <c r="ACP41" s="1565"/>
      <c r="ACQ41" s="1600"/>
      <c r="ACR41" s="1568"/>
      <c r="ACS41" s="1568"/>
      <c r="ACT41" s="1600"/>
      <c r="ACU41" s="1585"/>
      <c r="ACV41" s="1608"/>
      <c r="ACW41" s="1609"/>
      <c r="ACX41" s="1610"/>
      <c r="ACY41" s="1610"/>
      <c r="ACZ41" s="1610"/>
      <c r="ADA41" s="1538"/>
      <c r="ADB41" s="1565"/>
      <c r="ADC41" s="1600"/>
      <c r="ADD41" s="1568"/>
      <c r="ADE41" s="1568"/>
      <c r="ADF41" s="1600"/>
      <c r="ADG41" s="1585"/>
      <c r="ADH41" s="1608"/>
      <c r="ADI41" s="1609"/>
      <c r="ADJ41" s="1610"/>
      <c r="ADK41" s="1610"/>
      <c r="ADL41" s="1610"/>
      <c r="ADM41" s="1538"/>
      <c r="ADN41" s="1565"/>
      <c r="ADO41" s="1600"/>
      <c r="ADP41" s="1568"/>
      <c r="ADQ41" s="1568"/>
      <c r="ADR41" s="1600"/>
      <c r="ADS41" s="1585"/>
      <c r="ADT41" s="1608"/>
      <c r="ADU41" s="1609"/>
      <c r="ADV41" s="1610"/>
      <c r="ADW41" s="1610"/>
      <c r="ADX41" s="1610"/>
      <c r="ADY41" s="1538"/>
      <c r="ADZ41" s="1565"/>
      <c r="AEA41" s="1600"/>
      <c r="AEB41" s="1568"/>
      <c r="AEC41" s="1568"/>
      <c r="AED41" s="1600"/>
      <c r="AEE41" s="1585"/>
      <c r="AEF41" s="1608"/>
      <c r="AEG41" s="1609"/>
      <c r="AEH41" s="1610"/>
      <c r="AEI41" s="1610"/>
      <c r="AEJ41" s="1610"/>
      <c r="AEK41" s="1538"/>
      <c r="AEL41" s="1565"/>
      <c r="AEM41" s="1600"/>
      <c r="AEN41" s="1568"/>
      <c r="AEO41" s="1568"/>
      <c r="AEP41" s="1600"/>
      <c r="AEQ41" s="1585"/>
      <c r="AER41" s="1608"/>
      <c r="AES41" s="1609"/>
      <c r="AET41" s="1610"/>
      <c r="AEU41" s="1610"/>
      <c r="AEV41" s="1610"/>
      <c r="AEW41" s="1538"/>
      <c r="AEX41" s="1565"/>
      <c r="AEY41" s="1600"/>
      <c r="AEZ41" s="1568"/>
      <c r="AFA41" s="1568"/>
      <c r="AFB41" s="1600"/>
      <c r="AFC41" s="1585"/>
      <c r="AFD41" s="1608"/>
      <c r="AFE41" s="1609"/>
      <c r="AFF41" s="1610"/>
      <c r="AFG41" s="1610"/>
      <c r="AFH41" s="1610"/>
      <c r="AFI41" s="1538"/>
      <c r="AFJ41" s="1565"/>
      <c r="AFK41" s="1600"/>
      <c r="AFL41" s="1568"/>
      <c r="AFM41" s="1568"/>
      <c r="AFN41" s="1600"/>
      <c r="AFO41" s="1585"/>
      <c r="AFP41" s="1608"/>
      <c r="AFQ41" s="1609"/>
      <c r="AFR41" s="1610"/>
      <c r="AFS41" s="1610"/>
      <c r="AFT41" s="1610"/>
      <c r="AFU41" s="1538"/>
      <c r="AFV41" s="1565"/>
      <c r="AFW41" s="1600"/>
      <c r="AFX41" s="1568"/>
      <c r="AFY41" s="1568"/>
      <c r="AFZ41" s="1600"/>
      <c r="AGA41" s="1585"/>
      <c r="AGB41" s="1608"/>
      <c r="AGC41" s="1609"/>
      <c r="AGD41" s="1610"/>
      <c r="AGE41" s="1610"/>
      <c r="AGF41" s="1610"/>
      <c r="AGG41" s="1538"/>
      <c r="AGH41" s="1565"/>
      <c r="AGI41" s="1600"/>
      <c r="AGJ41" s="1568"/>
      <c r="AGK41" s="1568"/>
      <c r="AGL41" s="1600"/>
      <c r="AGM41" s="1585"/>
      <c r="AGN41" s="1608"/>
      <c r="AGO41" s="1609"/>
      <c r="AGP41" s="1610"/>
      <c r="AGQ41" s="1610"/>
      <c r="AGR41" s="1610"/>
      <c r="AGS41" s="1538"/>
      <c r="AGT41" s="1565"/>
      <c r="AGU41" s="1600"/>
      <c r="AGV41" s="1568"/>
      <c r="AGW41" s="1568"/>
      <c r="AGX41" s="1600"/>
      <c r="AGY41" s="1585"/>
      <c r="AGZ41" s="1608"/>
      <c r="AHA41" s="1609"/>
      <c r="AHB41" s="1610"/>
      <c r="AHC41" s="1610"/>
      <c r="AHD41" s="1610"/>
      <c r="AHE41" s="1538"/>
      <c r="AHF41" s="1565"/>
      <c r="AHG41" s="1600"/>
      <c r="AHH41" s="1568"/>
      <c r="AHI41" s="1568"/>
      <c r="AHJ41" s="1600"/>
      <c r="AHK41" s="1585"/>
      <c r="AHL41" s="1608"/>
      <c r="AHM41" s="1609"/>
      <c r="AHN41" s="1610"/>
      <c r="AHO41" s="1610"/>
      <c r="AHP41" s="1610"/>
      <c r="AHQ41" s="1538"/>
      <c r="AHR41" s="1565"/>
      <c r="AHS41" s="1600"/>
      <c r="AHT41" s="1568"/>
      <c r="AHU41" s="1568"/>
      <c r="AHV41" s="1600"/>
      <c r="AHW41" s="1585"/>
      <c r="AHX41" s="1608"/>
      <c r="AHY41" s="1609"/>
      <c r="AHZ41" s="1610"/>
      <c r="AIA41" s="1610"/>
      <c r="AIB41" s="1610"/>
      <c r="AIC41" s="1538"/>
      <c r="AID41" s="1565"/>
      <c r="AIE41" s="1600"/>
      <c r="AIF41" s="1568"/>
      <c r="AIG41" s="1568"/>
      <c r="AIH41" s="1600"/>
      <c r="AII41" s="1585"/>
      <c r="AIJ41" s="1608"/>
      <c r="AIK41" s="1609"/>
      <c r="AIL41" s="1610"/>
      <c r="AIM41" s="1610"/>
      <c r="AIN41" s="1610"/>
      <c r="AIO41" s="1538"/>
      <c r="AIP41" s="1565"/>
      <c r="AIQ41" s="1600"/>
      <c r="AIR41" s="1568"/>
      <c r="AIS41" s="1568"/>
      <c r="AIT41" s="1600"/>
      <c r="AIU41" s="1585"/>
      <c r="AIV41" s="1608"/>
      <c r="AIW41" s="1609"/>
      <c r="AIX41" s="1610"/>
      <c r="AIY41" s="1610"/>
      <c r="AIZ41" s="1610"/>
      <c r="AJA41" s="1538"/>
      <c r="AJB41" s="1565"/>
      <c r="AJC41" s="1600"/>
      <c r="AJD41" s="1568"/>
      <c r="AJE41" s="1568"/>
      <c r="AJF41" s="1600"/>
      <c r="AJG41" s="1585"/>
      <c r="AJH41" s="1608"/>
      <c r="AJI41" s="1609"/>
      <c r="AJJ41" s="1610"/>
      <c r="AJK41" s="1610"/>
      <c r="AJL41" s="1610"/>
      <c r="AJM41" s="1538"/>
      <c r="AJN41" s="1565"/>
      <c r="AJO41" s="1600"/>
      <c r="AJP41" s="1568"/>
      <c r="AJQ41" s="1568"/>
      <c r="AJR41" s="1600"/>
      <c r="AJS41" s="1585"/>
      <c r="AJT41" s="1608"/>
      <c r="AJU41" s="1609"/>
      <c r="AJV41" s="1610"/>
      <c r="AJW41" s="1610"/>
      <c r="AJX41" s="1610"/>
      <c r="AJY41" s="1538"/>
      <c r="AJZ41" s="1565"/>
      <c r="AKA41" s="1600"/>
      <c r="AKB41" s="1568"/>
      <c r="AKC41" s="1568"/>
      <c r="AKD41" s="1600"/>
      <c r="AKE41" s="1585"/>
      <c r="AKF41" s="1608"/>
      <c r="AKG41" s="1609"/>
      <c r="AKH41" s="1610"/>
      <c r="AKI41" s="1610"/>
      <c r="AKJ41" s="1610"/>
      <c r="AKK41" s="1538"/>
      <c r="AKL41" s="1565"/>
      <c r="AKM41" s="1600"/>
      <c r="AKN41" s="1568"/>
      <c r="AKO41" s="1568"/>
      <c r="AKP41" s="1600"/>
      <c r="AKQ41" s="1585"/>
      <c r="AKR41" s="1608"/>
      <c r="AKS41" s="1609"/>
      <c r="AKT41" s="1610"/>
      <c r="AKU41" s="1610"/>
      <c r="AKV41" s="1610"/>
      <c r="AKW41" s="1538"/>
      <c r="AKX41" s="1565"/>
      <c r="AKY41" s="1600"/>
      <c r="AKZ41" s="1568"/>
      <c r="ALA41" s="1568"/>
      <c r="ALB41" s="1600"/>
      <c r="ALC41" s="1585"/>
      <c r="ALD41" s="1608"/>
      <c r="ALE41" s="1609"/>
      <c r="ALF41" s="1610"/>
      <c r="ALG41" s="1610"/>
      <c r="ALH41" s="1610"/>
      <c r="ALI41" s="1538"/>
      <c r="ALJ41" s="1565"/>
      <c r="ALK41" s="1600"/>
      <c r="ALL41" s="1568"/>
      <c r="ALM41" s="1568"/>
      <c r="ALN41" s="1600"/>
      <c r="ALO41" s="1585"/>
      <c r="ALP41" s="1608"/>
      <c r="ALQ41" s="1609"/>
      <c r="ALR41" s="1610"/>
      <c r="ALS41" s="1610"/>
      <c r="ALT41" s="1610"/>
      <c r="ALU41" s="1538"/>
      <c r="ALV41" s="1565"/>
      <c r="ALW41" s="1600"/>
      <c r="ALX41" s="1568"/>
      <c r="ALY41" s="1568"/>
      <c r="ALZ41" s="1600"/>
      <c r="AMA41" s="1585"/>
      <c r="AMB41" s="1608"/>
      <c r="AMC41" s="1609"/>
      <c r="AMD41" s="1610"/>
      <c r="AME41" s="1610"/>
      <c r="AMF41" s="1610"/>
      <c r="AMG41" s="1538"/>
      <c r="AMH41" s="1565"/>
      <c r="AMI41" s="1600"/>
      <c r="AMJ41" s="1568"/>
    </row>
    <row r="42" spans="1:1024" ht="16.899999999999999" customHeight="1">
      <c r="A42" s="1500"/>
      <c r="B42" s="1547"/>
      <c r="C42" s="1548"/>
      <c r="D42" s="1549"/>
      <c r="E42" s="1549"/>
      <c r="F42" s="1548"/>
      <c r="G42" s="1550"/>
      <c r="H42" s="1567"/>
      <c r="I42" s="1551"/>
      <c r="J42" s="1552"/>
      <c r="K42" s="1552"/>
      <c r="L42" s="1552"/>
      <c r="M42" s="1538"/>
      <c r="N42" s="1565"/>
      <c r="O42" s="1600"/>
      <c r="P42" s="1568"/>
      <c r="Q42" s="1568"/>
      <c r="R42" s="1600"/>
      <c r="S42" s="1585"/>
      <c r="T42" s="1608"/>
      <c r="U42" s="1609"/>
      <c r="V42" s="1610"/>
      <c r="W42" s="1610"/>
      <c r="X42" s="1610"/>
      <c r="Z42" s="1565"/>
      <c r="AA42" s="1600"/>
      <c r="AB42" s="1568"/>
      <c r="AC42" s="1568"/>
      <c r="AD42" s="1600"/>
      <c r="AE42" s="1585"/>
      <c r="AF42" s="1608"/>
      <c r="AG42" s="1609"/>
      <c r="AH42" s="1610"/>
      <c r="AI42" s="1610"/>
      <c r="AJ42" s="1610"/>
      <c r="AL42" s="1565"/>
      <c r="AM42" s="1600"/>
      <c r="AN42" s="1568"/>
      <c r="AO42" s="1568"/>
      <c r="AP42" s="1600"/>
      <c r="AQ42" s="1585"/>
      <c r="AR42" s="1608"/>
      <c r="AS42" s="1609"/>
      <c r="AT42" s="1610"/>
      <c r="AU42" s="1610"/>
      <c r="AV42" s="1610"/>
      <c r="AX42" s="1565"/>
      <c r="AY42" s="1600"/>
      <c r="AZ42" s="1568"/>
      <c r="BA42" s="1568"/>
      <c r="BB42" s="1600"/>
      <c r="BC42" s="1585"/>
      <c r="BD42" s="1608"/>
      <c r="BE42" s="1609"/>
      <c r="BF42" s="1610"/>
      <c r="BG42" s="1610"/>
      <c r="BH42" s="1610"/>
      <c r="BJ42" s="1565"/>
      <c r="BK42" s="1600"/>
      <c r="BL42" s="1568"/>
      <c r="BM42" s="1568"/>
      <c r="BN42" s="1600"/>
      <c r="BO42" s="1585"/>
      <c r="BP42" s="1608"/>
      <c r="BQ42" s="1609"/>
      <c r="BR42" s="1610"/>
      <c r="BS42" s="1610"/>
      <c r="BT42" s="1610"/>
      <c r="BU42" s="1538"/>
      <c r="BV42" s="1565"/>
      <c r="BW42" s="1600"/>
      <c r="BX42" s="1568"/>
      <c r="BY42" s="1568"/>
      <c r="BZ42" s="1600"/>
      <c r="CA42" s="1585"/>
      <c r="CB42" s="1608"/>
      <c r="CC42" s="1609"/>
      <c r="CD42" s="1610"/>
      <c r="CE42" s="1610"/>
      <c r="CF42" s="1610"/>
      <c r="CG42" s="1538"/>
      <c r="CH42" s="1565"/>
      <c r="CI42" s="1600"/>
      <c r="CJ42" s="1568"/>
      <c r="CK42" s="1568"/>
      <c r="CL42" s="1600"/>
      <c r="CM42" s="1585"/>
      <c r="CN42" s="1608"/>
      <c r="CO42" s="1609"/>
      <c r="CP42" s="1610"/>
      <c r="CQ42" s="1610"/>
      <c r="CR42" s="1610"/>
      <c r="CS42" s="1538"/>
      <c r="CT42" s="1565"/>
      <c r="CU42" s="1600"/>
      <c r="CV42" s="1568"/>
      <c r="CW42" s="1568"/>
      <c r="CX42" s="1600"/>
      <c r="CY42" s="1585"/>
      <c r="CZ42" s="1608"/>
      <c r="DA42" s="1609"/>
      <c r="DB42" s="1610"/>
      <c r="DC42" s="1610"/>
      <c r="DD42" s="1610"/>
      <c r="DE42" s="1538"/>
      <c r="DF42" s="1565"/>
      <c r="DG42" s="1600"/>
      <c r="DH42" s="1568"/>
      <c r="DI42" s="1568"/>
      <c r="DJ42" s="1600"/>
      <c r="DK42" s="1585"/>
      <c r="DL42" s="1608"/>
      <c r="DM42" s="1609"/>
      <c r="DN42" s="1610"/>
      <c r="DO42" s="1610"/>
      <c r="DP42" s="1610"/>
      <c r="DQ42" s="1538"/>
      <c r="DR42" s="1565"/>
      <c r="DS42" s="1600"/>
      <c r="DT42" s="1568"/>
      <c r="DU42" s="1568"/>
      <c r="DV42" s="1600"/>
      <c r="DW42" s="1585"/>
      <c r="DX42" s="1608"/>
      <c r="DY42" s="1609"/>
      <c r="DZ42" s="1610"/>
      <c r="EA42" s="1610"/>
      <c r="EB42" s="1610"/>
      <c r="EC42" s="1538"/>
      <c r="ED42" s="1565"/>
      <c r="EE42" s="1600"/>
      <c r="EF42" s="1568"/>
      <c r="EG42" s="1568"/>
      <c r="EH42" s="1600"/>
      <c r="EI42" s="1585"/>
      <c r="EJ42" s="1608"/>
      <c r="EK42" s="1609"/>
      <c r="EL42" s="1610"/>
      <c r="EM42" s="1610"/>
      <c r="EN42" s="1610"/>
      <c r="EO42" s="1538"/>
      <c r="EP42" s="1565"/>
      <c r="EQ42" s="1600"/>
      <c r="ER42" s="1568"/>
      <c r="ES42" s="1568"/>
      <c r="ET42" s="1600"/>
      <c r="EU42" s="1585"/>
      <c r="EV42" s="1608"/>
      <c r="EW42" s="1609"/>
      <c r="EX42" s="1610"/>
      <c r="EY42" s="1610"/>
      <c r="EZ42" s="1610"/>
      <c r="FA42" s="1538"/>
      <c r="FB42" s="1565"/>
      <c r="FC42" s="1600"/>
      <c r="FD42" s="1568"/>
      <c r="FE42" s="1568"/>
      <c r="FF42" s="1600"/>
      <c r="FG42" s="1585"/>
      <c r="FH42" s="1608"/>
      <c r="FI42" s="1609"/>
      <c r="FJ42" s="1610"/>
      <c r="FK42" s="1610"/>
      <c r="FL42" s="1610"/>
      <c r="FM42" s="1538"/>
      <c r="FN42" s="1565"/>
      <c r="FO42" s="1600"/>
      <c r="FP42" s="1568"/>
      <c r="FQ42" s="1568"/>
      <c r="FR42" s="1600"/>
      <c r="FS42" s="1585"/>
      <c r="FT42" s="1608"/>
      <c r="FU42" s="1609"/>
      <c r="FV42" s="1610"/>
      <c r="FW42" s="1610"/>
      <c r="FX42" s="1610"/>
      <c r="FY42" s="1538"/>
      <c r="FZ42" s="1565"/>
      <c r="GA42" s="1600"/>
      <c r="GB42" s="1568"/>
      <c r="GC42" s="1568"/>
      <c r="GD42" s="1600"/>
      <c r="GE42" s="1585"/>
      <c r="GF42" s="1608"/>
      <c r="GG42" s="1609"/>
      <c r="GH42" s="1610"/>
      <c r="GI42" s="1610"/>
      <c r="GJ42" s="1610"/>
      <c r="GK42" s="1538"/>
      <c r="GL42" s="1565"/>
      <c r="GM42" s="1600"/>
      <c r="GN42" s="1568"/>
      <c r="GO42" s="1568"/>
      <c r="GP42" s="1600"/>
      <c r="GQ42" s="1585"/>
      <c r="GR42" s="1608"/>
      <c r="GS42" s="1609"/>
      <c r="GT42" s="1610"/>
      <c r="GU42" s="1610"/>
      <c r="GV42" s="1610"/>
      <c r="GW42" s="1538"/>
      <c r="GX42" s="1565"/>
      <c r="GY42" s="1600"/>
      <c r="GZ42" s="1568"/>
      <c r="HA42" s="1568"/>
      <c r="HB42" s="1600"/>
      <c r="HC42" s="1585"/>
      <c r="HD42" s="1608"/>
      <c r="HE42" s="1609"/>
      <c r="HF42" s="1610"/>
      <c r="HG42" s="1610"/>
      <c r="HH42" s="1610"/>
      <c r="HI42" s="1538"/>
      <c r="HJ42" s="1565"/>
      <c r="HK42" s="1600"/>
      <c r="HL42" s="1568"/>
      <c r="HM42" s="1568"/>
      <c r="HN42" s="1600"/>
      <c r="HO42" s="1585"/>
      <c r="HP42" s="1608"/>
      <c r="HQ42" s="1609"/>
      <c r="HR42" s="1610"/>
      <c r="HS42" s="1610"/>
      <c r="HT42" s="1610"/>
      <c r="HU42" s="1538"/>
      <c r="HV42" s="1565"/>
      <c r="HW42" s="1600"/>
      <c r="HX42" s="1568"/>
      <c r="HY42" s="1568"/>
      <c r="HZ42" s="1600"/>
      <c r="IA42" s="1585"/>
      <c r="IB42" s="1608"/>
      <c r="IC42" s="1609"/>
      <c r="ID42" s="1610"/>
      <c r="IE42" s="1610"/>
      <c r="IF42" s="1610"/>
      <c r="IG42" s="1538"/>
      <c r="IH42" s="1565"/>
      <c r="II42" s="1600"/>
      <c r="IJ42" s="1568"/>
      <c r="IK42" s="1568"/>
      <c r="IL42" s="1600"/>
      <c r="IM42" s="1585"/>
      <c r="IN42" s="1608"/>
      <c r="IO42" s="1609"/>
      <c r="IP42" s="1610"/>
      <c r="IQ42" s="1610"/>
      <c r="IR42" s="1610"/>
      <c r="IS42" s="1538"/>
      <c r="IT42" s="1565"/>
      <c r="IU42" s="1600"/>
      <c r="IV42" s="1568"/>
      <c r="IW42" s="1568"/>
      <c r="IX42" s="1600"/>
      <c r="IY42" s="1585"/>
      <c r="IZ42" s="1608"/>
      <c r="JA42" s="1609"/>
      <c r="JB42" s="1610"/>
      <c r="JC42" s="1610"/>
      <c r="JD42" s="1610"/>
      <c r="JE42" s="1538"/>
      <c r="JF42" s="1565"/>
      <c r="JG42" s="1600"/>
      <c r="JH42" s="1568"/>
      <c r="JI42" s="1568"/>
      <c r="JJ42" s="1600"/>
      <c r="JK42" s="1585"/>
      <c r="JL42" s="1608"/>
      <c r="JM42" s="1609"/>
      <c r="JN42" s="1610"/>
      <c r="JO42" s="1610"/>
      <c r="JP42" s="1610"/>
      <c r="JQ42" s="1538"/>
      <c r="JR42" s="1565"/>
      <c r="JS42" s="1600"/>
      <c r="JT42" s="1568"/>
      <c r="JU42" s="1568"/>
      <c r="JV42" s="1600"/>
      <c r="JW42" s="1585"/>
      <c r="JX42" s="1608"/>
      <c r="JY42" s="1609"/>
      <c r="JZ42" s="1610"/>
      <c r="KA42" s="1610"/>
      <c r="KB42" s="1610"/>
      <c r="KC42" s="1538"/>
      <c r="KD42" s="1565"/>
      <c r="KE42" s="1600"/>
      <c r="KF42" s="1568"/>
      <c r="KG42" s="1568"/>
      <c r="KH42" s="1600"/>
      <c r="KI42" s="1585"/>
      <c r="KJ42" s="1608"/>
      <c r="KK42" s="1609"/>
      <c r="KL42" s="1610"/>
      <c r="KM42" s="1610"/>
      <c r="KN42" s="1610"/>
      <c r="KO42" s="1538"/>
      <c r="KP42" s="1565"/>
      <c r="KQ42" s="1600"/>
      <c r="KR42" s="1568"/>
      <c r="KS42" s="1568"/>
      <c r="KT42" s="1600"/>
      <c r="KU42" s="1585"/>
      <c r="KV42" s="1608"/>
      <c r="KW42" s="1609"/>
      <c r="KX42" s="1610"/>
      <c r="KY42" s="1610"/>
      <c r="KZ42" s="1610"/>
      <c r="LA42" s="1538"/>
      <c r="LB42" s="1565"/>
      <c r="LC42" s="1600"/>
      <c r="LD42" s="1568"/>
      <c r="LE42" s="1568"/>
      <c r="LF42" s="1600"/>
      <c r="LG42" s="1585"/>
      <c r="LH42" s="1608"/>
      <c r="LI42" s="1609"/>
      <c r="LJ42" s="1610"/>
      <c r="LK42" s="1610"/>
      <c r="LL42" s="1610"/>
      <c r="LM42" s="1538"/>
      <c r="LN42" s="1565"/>
      <c r="LO42" s="1600"/>
      <c r="LP42" s="1568"/>
      <c r="LQ42" s="1568"/>
      <c r="LR42" s="1600"/>
      <c r="LS42" s="1585"/>
      <c r="LT42" s="1608"/>
      <c r="LU42" s="1609"/>
      <c r="LV42" s="1610"/>
      <c r="LW42" s="1610"/>
      <c r="LX42" s="1610"/>
      <c r="LY42" s="1538"/>
      <c r="LZ42" s="1565"/>
      <c r="MA42" s="1600"/>
      <c r="MB42" s="1568"/>
      <c r="MC42" s="1568"/>
      <c r="MD42" s="1600"/>
      <c r="ME42" s="1585"/>
      <c r="MF42" s="1608"/>
      <c r="MG42" s="1609"/>
      <c r="MH42" s="1610"/>
      <c r="MI42" s="1610"/>
      <c r="MJ42" s="1610"/>
      <c r="MK42" s="1538"/>
      <c r="ML42" s="1565"/>
      <c r="MM42" s="1600"/>
      <c r="MN42" s="1568"/>
      <c r="MO42" s="1568"/>
      <c r="MP42" s="1600"/>
      <c r="MQ42" s="1585"/>
      <c r="MR42" s="1608"/>
      <c r="MS42" s="1609"/>
      <c r="MT42" s="1610"/>
      <c r="MU42" s="1610"/>
      <c r="MV42" s="1610"/>
      <c r="MW42" s="1538"/>
      <c r="MX42" s="1565"/>
      <c r="MY42" s="1600"/>
      <c r="MZ42" s="1568"/>
      <c r="NA42" s="1568"/>
      <c r="NB42" s="1600"/>
      <c r="NC42" s="1585"/>
      <c r="ND42" s="1608"/>
      <c r="NE42" s="1609"/>
      <c r="NF42" s="1610"/>
      <c r="NG42" s="1610"/>
      <c r="NH42" s="1610"/>
      <c r="NI42" s="1538"/>
      <c r="NJ42" s="1565"/>
      <c r="NK42" s="1600"/>
      <c r="NL42" s="1568"/>
      <c r="NM42" s="1568"/>
      <c r="NN42" s="1600"/>
      <c r="NO42" s="1585"/>
      <c r="NP42" s="1608"/>
      <c r="NQ42" s="1609"/>
      <c r="NR42" s="1610"/>
      <c r="NS42" s="1610"/>
      <c r="NT42" s="1610"/>
      <c r="NU42" s="1538"/>
      <c r="NV42" s="1565"/>
      <c r="NW42" s="1600"/>
      <c r="NX42" s="1568"/>
      <c r="NY42" s="1568"/>
      <c r="NZ42" s="1600"/>
      <c r="OA42" s="1585"/>
      <c r="OB42" s="1608"/>
      <c r="OC42" s="1609"/>
      <c r="OD42" s="1610"/>
      <c r="OE42" s="1610"/>
      <c r="OF42" s="1610"/>
      <c r="OG42" s="1538"/>
      <c r="OH42" s="1565"/>
      <c r="OI42" s="1600"/>
      <c r="OJ42" s="1568"/>
      <c r="OK42" s="1568"/>
      <c r="OL42" s="1600"/>
      <c r="OM42" s="1585"/>
      <c r="ON42" s="1608"/>
      <c r="OO42" s="1609"/>
      <c r="OP42" s="1610"/>
      <c r="OQ42" s="1610"/>
      <c r="OR42" s="1610"/>
      <c r="OS42" s="1538"/>
      <c r="OT42" s="1565"/>
      <c r="OU42" s="1600"/>
      <c r="OV42" s="1568"/>
      <c r="OW42" s="1568"/>
      <c r="OX42" s="1600"/>
      <c r="OY42" s="1585"/>
      <c r="OZ42" s="1608"/>
      <c r="PA42" s="1609"/>
      <c r="PB42" s="1610"/>
      <c r="PC42" s="1610"/>
      <c r="PD42" s="1610"/>
      <c r="PE42" s="1538"/>
      <c r="PF42" s="1565"/>
      <c r="PG42" s="1600"/>
      <c r="PH42" s="1568"/>
      <c r="PI42" s="1568"/>
      <c r="PJ42" s="1600"/>
      <c r="PK42" s="1585"/>
      <c r="PL42" s="1608"/>
      <c r="PM42" s="1609"/>
      <c r="PN42" s="1610"/>
      <c r="PO42" s="1610"/>
      <c r="PP42" s="1610"/>
      <c r="PQ42" s="1538"/>
      <c r="PR42" s="1565"/>
      <c r="PS42" s="1600"/>
      <c r="PT42" s="1568"/>
      <c r="PU42" s="1568"/>
      <c r="PV42" s="1600"/>
      <c r="PW42" s="1585"/>
      <c r="PX42" s="1608"/>
      <c r="PY42" s="1609"/>
      <c r="PZ42" s="1610"/>
      <c r="QA42" s="1610"/>
      <c r="QB42" s="1610"/>
      <c r="QC42" s="1538"/>
      <c r="QD42" s="1565"/>
      <c r="QE42" s="1600"/>
      <c r="QF42" s="1568"/>
      <c r="QG42" s="1568"/>
      <c r="QH42" s="1600"/>
      <c r="QI42" s="1585"/>
      <c r="QJ42" s="1608"/>
      <c r="QK42" s="1609"/>
      <c r="QL42" s="1610"/>
      <c r="QM42" s="1610"/>
      <c r="QN42" s="1610"/>
      <c r="QO42" s="1538"/>
      <c r="QP42" s="1565"/>
      <c r="QQ42" s="1600"/>
      <c r="QR42" s="1568"/>
      <c r="QS42" s="1568"/>
      <c r="QT42" s="1600"/>
      <c r="QU42" s="1585"/>
      <c r="QV42" s="1608"/>
      <c r="QW42" s="1609"/>
      <c r="QX42" s="1610"/>
      <c r="QY42" s="1610"/>
      <c r="QZ42" s="1610"/>
      <c r="RA42" s="1538"/>
      <c r="RB42" s="1565"/>
      <c r="RC42" s="1600"/>
      <c r="RD42" s="1568"/>
      <c r="RE42" s="1568"/>
      <c r="RF42" s="1600"/>
      <c r="RG42" s="1585"/>
      <c r="RH42" s="1608"/>
      <c r="RI42" s="1609"/>
      <c r="RJ42" s="1610"/>
      <c r="RK42" s="1610"/>
      <c r="RL42" s="1610"/>
      <c r="RM42" s="1538"/>
      <c r="RN42" s="1565"/>
      <c r="RO42" s="1600"/>
      <c r="RP42" s="1568"/>
      <c r="RQ42" s="1568"/>
      <c r="RR42" s="1600"/>
      <c r="RS42" s="1585"/>
      <c r="RT42" s="1608"/>
      <c r="RU42" s="1609"/>
      <c r="RV42" s="1610"/>
      <c r="RW42" s="1610"/>
      <c r="RX42" s="1610"/>
      <c r="RY42" s="1538"/>
      <c r="RZ42" s="1565"/>
      <c r="SA42" s="1600"/>
      <c r="SB42" s="1568"/>
      <c r="SC42" s="1568"/>
      <c r="SD42" s="1600"/>
      <c r="SE42" s="1585"/>
      <c r="SF42" s="1608"/>
      <c r="SG42" s="1609"/>
      <c r="SH42" s="1610"/>
      <c r="SI42" s="1610"/>
      <c r="SJ42" s="1610"/>
      <c r="SK42" s="1538"/>
      <c r="SL42" s="1565"/>
      <c r="SM42" s="1600"/>
      <c r="SN42" s="1568"/>
      <c r="SO42" s="1568"/>
      <c r="SP42" s="1600"/>
      <c r="SQ42" s="1585"/>
      <c r="SR42" s="1608"/>
      <c r="SS42" s="1609"/>
      <c r="ST42" s="1610"/>
      <c r="SU42" s="1610"/>
      <c r="SV42" s="1610"/>
      <c r="SW42" s="1538"/>
      <c r="SX42" s="1565"/>
      <c r="SY42" s="1600"/>
      <c r="SZ42" s="1568"/>
      <c r="TA42" s="1568"/>
      <c r="TB42" s="1600"/>
      <c r="TC42" s="1585"/>
      <c r="TD42" s="1608"/>
      <c r="TE42" s="1609"/>
      <c r="TF42" s="1610"/>
      <c r="TG42" s="1610"/>
      <c r="TH42" s="1610"/>
      <c r="TI42" s="1538"/>
      <c r="TJ42" s="1565"/>
      <c r="TK42" s="1600"/>
      <c r="TL42" s="1568"/>
      <c r="TM42" s="1568"/>
      <c r="TN42" s="1600"/>
      <c r="TO42" s="1585"/>
      <c r="TP42" s="1608"/>
      <c r="TQ42" s="1609"/>
      <c r="TR42" s="1610"/>
      <c r="TS42" s="1610"/>
      <c r="TT42" s="1610"/>
      <c r="TU42" s="1538"/>
      <c r="TV42" s="1565"/>
      <c r="TW42" s="1600"/>
      <c r="TX42" s="1568"/>
      <c r="TY42" s="1568"/>
      <c r="TZ42" s="1600"/>
      <c r="UA42" s="1585"/>
      <c r="UB42" s="1608"/>
      <c r="UC42" s="1609"/>
      <c r="UD42" s="1610"/>
      <c r="UE42" s="1610"/>
      <c r="UF42" s="1610"/>
      <c r="UG42" s="1538"/>
      <c r="UH42" s="1565"/>
      <c r="UI42" s="1600"/>
      <c r="UJ42" s="1568"/>
      <c r="UK42" s="1568"/>
      <c r="UL42" s="1600"/>
      <c r="UM42" s="1585"/>
      <c r="UN42" s="1608"/>
      <c r="UO42" s="1609"/>
      <c r="UP42" s="1610"/>
      <c r="UQ42" s="1610"/>
      <c r="UR42" s="1610"/>
      <c r="US42" s="1538"/>
      <c r="UT42" s="1565"/>
      <c r="UU42" s="1600"/>
      <c r="UV42" s="1568"/>
      <c r="UW42" s="1568"/>
      <c r="UX42" s="1600"/>
      <c r="UY42" s="1585"/>
      <c r="UZ42" s="1608"/>
      <c r="VA42" s="1609"/>
      <c r="VB42" s="1610"/>
      <c r="VC42" s="1610"/>
      <c r="VD42" s="1610"/>
      <c r="VE42" s="1538"/>
      <c r="VF42" s="1565"/>
      <c r="VG42" s="1600"/>
      <c r="VH42" s="1568"/>
      <c r="VI42" s="1568"/>
      <c r="VJ42" s="1600"/>
      <c r="VK42" s="1585"/>
      <c r="VL42" s="1608"/>
      <c r="VM42" s="1609"/>
      <c r="VN42" s="1610"/>
      <c r="VO42" s="1610"/>
      <c r="VP42" s="1610"/>
      <c r="VQ42" s="1538"/>
      <c r="VR42" s="1565"/>
      <c r="VS42" s="1600"/>
      <c r="VT42" s="1568"/>
      <c r="VU42" s="1568"/>
      <c r="VV42" s="1600"/>
      <c r="VW42" s="1585"/>
      <c r="VX42" s="1608"/>
      <c r="VY42" s="1609"/>
      <c r="VZ42" s="1610"/>
      <c r="WA42" s="1610"/>
      <c r="WB42" s="1610"/>
      <c r="WC42" s="1538"/>
      <c r="WD42" s="1565"/>
      <c r="WE42" s="1600"/>
      <c r="WF42" s="1568"/>
      <c r="WG42" s="1568"/>
      <c r="WH42" s="1600"/>
      <c r="WI42" s="1585"/>
      <c r="WJ42" s="1608"/>
      <c r="WK42" s="1609"/>
      <c r="WL42" s="1610"/>
      <c r="WM42" s="1610"/>
      <c r="WN42" s="1610"/>
      <c r="WO42" s="1538"/>
      <c r="WP42" s="1565"/>
      <c r="WQ42" s="1600"/>
      <c r="WR42" s="1568"/>
      <c r="WS42" s="1568"/>
      <c r="WT42" s="1600"/>
      <c r="WU42" s="1585"/>
      <c r="WV42" s="1608"/>
      <c r="WW42" s="1609"/>
      <c r="WX42" s="1610"/>
      <c r="WY42" s="1610"/>
      <c r="WZ42" s="1610"/>
      <c r="XA42" s="1538"/>
      <c r="XB42" s="1565"/>
      <c r="XC42" s="1600"/>
      <c r="XD42" s="1568"/>
      <c r="XE42" s="1568"/>
      <c r="XF42" s="1600"/>
      <c r="XG42" s="1585"/>
      <c r="XH42" s="1608"/>
      <c r="XI42" s="1609"/>
      <c r="XJ42" s="1610"/>
      <c r="XK42" s="1610"/>
      <c r="XL42" s="1610"/>
      <c r="XM42" s="1538"/>
      <c r="XN42" s="1565"/>
      <c r="XO42" s="1600"/>
      <c r="XP42" s="1568"/>
      <c r="XQ42" s="1568"/>
      <c r="XR42" s="1600"/>
      <c r="XS42" s="1585"/>
      <c r="XT42" s="1608"/>
      <c r="XU42" s="1609"/>
      <c r="XV42" s="1610"/>
      <c r="XW42" s="1610"/>
      <c r="XX42" s="1610"/>
      <c r="XY42" s="1538"/>
      <c r="XZ42" s="1565"/>
      <c r="YA42" s="1600"/>
      <c r="YB42" s="1568"/>
      <c r="YC42" s="1568"/>
      <c r="YD42" s="1600"/>
      <c r="YE42" s="1585"/>
      <c r="YF42" s="1608"/>
      <c r="YG42" s="1609"/>
      <c r="YH42" s="1610"/>
      <c r="YI42" s="1610"/>
      <c r="YJ42" s="1610"/>
      <c r="YK42" s="1538"/>
      <c r="YL42" s="1565"/>
      <c r="YM42" s="1600"/>
      <c r="YN42" s="1568"/>
      <c r="YO42" s="1568"/>
      <c r="YP42" s="1600"/>
      <c r="YQ42" s="1585"/>
      <c r="YR42" s="1608"/>
      <c r="YS42" s="1609"/>
      <c r="YT42" s="1610"/>
      <c r="YU42" s="1610"/>
      <c r="YV42" s="1610"/>
      <c r="YW42" s="1538"/>
      <c r="YX42" s="1565"/>
      <c r="YY42" s="1600"/>
      <c r="YZ42" s="1568"/>
      <c r="ZA42" s="1568"/>
      <c r="ZB42" s="1600"/>
      <c r="ZC42" s="1585"/>
      <c r="ZD42" s="1608"/>
      <c r="ZE42" s="1609"/>
      <c r="ZF42" s="1610"/>
      <c r="ZG42" s="1610"/>
      <c r="ZH42" s="1610"/>
      <c r="ZI42" s="1538"/>
      <c r="ZJ42" s="1565"/>
      <c r="ZK42" s="1600"/>
      <c r="ZL42" s="1568"/>
      <c r="ZM42" s="1568"/>
      <c r="ZN42" s="1600"/>
      <c r="ZO42" s="1585"/>
      <c r="ZP42" s="1608"/>
      <c r="ZQ42" s="1609"/>
      <c r="ZR42" s="1610"/>
      <c r="ZS42" s="1610"/>
      <c r="ZT42" s="1610"/>
      <c r="ZU42" s="1538"/>
      <c r="ZV42" s="1565"/>
      <c r="ZW42" s="1600"/>
      <c r="ZX42" s="1568"/>
      <c r="ZY42" s="1568"/>
      <c r="ZZ42" s="1600"/>
      <c r="AAA42" s="1585"/>
      <c r="AAB42" s="1608"/>
      <c r="AAC42" s="1609"/>
      <c r="AAD42" s="1610"/>
      <c r="AAE42" s="1610"/>
      <c r="AAF42" s="1610"/>
      <c r="AAG42" s="1538"/>
      <c r="AAH42" s="1565"/>
      <c r="AAI42" s="1600"/>
      <c r="AAJ42" s="1568"/>
      <c r="AAK42" s="1568"/>
      <c r="AAL42" s="1600"/>
      <c r="AAM42" s="1585"/>
      <c r="AAN42" s="1608"/>
      <c r="AAO42" s="1609"/>
      <c r="AAP42" s="1610"/>
      <c r="AAQ42" s="1610"/>
      <c r="AAR42" s="1610"/>
      <c r="AAS42" s="1538"/>
      <c r="AAT42" s="1565"/>
      <c r="AAU42" s="1600"/>
      <c r="AAV42" s="1568"/>
      <c r="AAW42" s="1568"/>
      <c r="AAX42" s="1600"/>
      <c r="AAY42" s="1585"/>
      <c r="AAZ42" s="1608"/>
      <c r="ABA42" s="1609"/>
      <c r="ABB42" s="1610"/>
      <c r="ABC42" s="1610"/>
      <c r="ABD42" s="1610"/>
      <c r="ABE42" s="1538"/>
      <c r="ABF42" s="1565"/>
      <c r="ABG42" s="1600"/>
      <c r="ABH42" s="1568"/>
      <c r="ABI42" s="1568"/>
      <c r="ABJ42" s="1600"/>
      <c r="ABK42" s="1585"/>
      <c r="ABL42" s="1608"/>
      <c r="ABM42" s="1609"/>
      <c r="ABN42" s="1610"/>
      <c r="ABO42" s="1610"/>
      <c r="ABP42" s="1610"/>
      <c r="ABQ42" s="1538"/>
      <c r="ABR42" s="1565"/>
      <c r="ABS42" s="1600"/>
      <c r="ABT42" s="1568"/>
      <c r="ABU42" s="1568"/>
      <c r="ABV42" s="1600"/>
      <c r="ABW42" s="1585"/>
      <c r="ABX42" s="1608"/>
      <c r="ABY42" s="1609"/>
      <c r="ABZ42" s="1610"/>
      <c r="ACA42" s="1610"/>
      <c r="ACB42" s="1610"/>
      <c r="ACC42" s="1538"/>
      <c r="ACD42" s="1565"/>
      <c r="ACE42" s="1600"/>
      <c r="ACF42" s="1568"/>
      <c r="ACG42" s="1568"/>
      <c r="ACH42" s="1600"/>
      <c r="ACI42" s="1585"/>
      <c r="ACJ42" s="1608"/>
      <c r="ACK42" s="1609"/>
      <c r="ACL42" s="1610"/>
      <c r="ACM42" s="1610"/>
      <c r="ACN42" s="1610"/>
      <c r="ACO42" s="1538"/>
      <c r="ACP42" s="1565"/>
      <c r="ACQ42" s="1600"/>
      <c r="ACR42" s="1568"/>
      <c r="ACS42" s="1568"/>
      <c r="ACT42" s="1600"/>
      <c r="ACU42" s="1585"/>
      <c r="ACV42" s="1608"/>
      <c r="ACW42" s="1609"/>
      <c r="ACX42" s="1610"/>
      <c r="ACY42" s="1610"/>
      <c r="ACZ42" s="1610"/>
      <c r="ADA42" s="1538"/>
      <c r="ADB42" s="1565"/>
      <c r="ADC42" s="1600"/>
      <c r="ADD42" s="1568"/>
      <c r="ADE42" s="1568"/>
      <c r="ADF42" s="1600"/>
      <c r="ADG42" s="1585"/>
      <c r="ADH42" s="1608"/>
      <c r="ADI42" s="1609"/>
      <c r="ADJ42" s="1610"/>
      <c r="ADK42" s="1610"/>
      <c r="ADL42" s="1610"/>
      <c r="ADM42" s="1538"/>
      <c r="ADN42" s="1565"/>
      <c r="ADO42" s="1600"/>
      <c r="ADP42" s="1568"/>
      <c r="ADQ42" s="1568"/>
      <c r="ADR42" s="1600"/>
      <c r="ADS42" s="1585"/>
      <c r="ADT42" s="1608"/>
      <c r="ADU42" s="1609"/>
      <c r="ADV42" s="1610"/>
      <c r="ADW42" s="1610"/>
      <c r="ADX42" s="1610"/>
      <c r="ADY42" s="1538"/>
      <c r="ADZ42" s="1565"/>
      <c r="AEA42" s="1600"/>
      <c r="AEB42" s="1568"/>
      <c r="AEC42" s="1568"/>
      <c r="AED42" s="1600"/>
      <c r="AEE42" s="1585"/>
      <c r="AEF42" s="1608"/>
      <c r="AEG42" s="1609"/>
      <c r="AEH42" s="1610"/>
      <c r="AEI42" s="1610"/>
      <c r="AEJ42" s="1610"/>
      <c r="AEK42" s="1538"/>
      <c r="AEL42" s="1565"/>
      <c r="AEM42" s="1600"/>
      <c r="AEN42" s="1568"/>
      <c r="AEO42" s="1568"/>
      <c r="AEP42" s="1600"/>
      <c r="AEQ42" s="1585"/>
      <c r="AER42" s="1608"/>
      <c r="AES42" s="1609"/>
      <c r="AET42" s="1610"/>
      <c r="AEU42" s="1610"/>
      <c r="AEV42" s="1610"/>
      <c r="AEW42" s="1538"/>
      <c r="AEX42" s="1565"/>
      <c r="AEY42" s="1600"/>
      <c r="AEZ42" s="1568"/>
      <c r="AFA42" s="1568"/>
      <c r="AFB42" s="1600"/>
      <c r="AFC42" s="1585"/>
      <c r="AFD42" s="1608"/>
      <c r="AFE42" s="1609"/>
      <c r="AFF42" s="1610"/>
      <c r="AFG42" s="1610"/>
      <c r="AFH42" s="1610"/>
      <c r="AFI42" s="1538"/>
      <c r="AFJ42" s="1565"/>
      <c r="AFK42" s="1600"/>
      <c r="AFL42" s="1568"/>
      <c r="AFM42" s="1568"/>
      <c r="AFN42" s="1600"/>
      <c r="AFO42" s="1585"/>
      <c r="AFP42" s="1608"/>
      <c r="AFQ42" s="1609"/>
      <c r="AFR42" s="1610"/>
      <c r="AFS42" s="1610"/>
      <c r="AFT42" s="1610"/>
      <c r="AFU42" s="1538"/>
      <c r="AFV42" s="1565"/>
      <c r="AFW42" s="1600"/>
      <c r="AFX42" s="1568"/>
      <c r="AFY42" s="1568"/>
      <c r="AFZ42" s="1600"/>
      <c r="AGA42" s="1585"/>
      <c r="AGB42" s="1608"/>
      <c r="AGC42" s="1609"/>
      <c r="AGD42" s="1610"/>
      <c r="AGE42" s="1610"/>
      <c r="AGF42" s="1610"/>
      <c r="AGG42" s="1538"/>
      <c r="AGH42" s="1565"/>
      <c r="AGI42" s="1600"/>
      <c r="AGJ42" s="1568"/>
      <c r="AGK42" s="1568"/>
      <c r="AGL42" s="1600"/>
      <c r="AGM42" s="1585"/>
      <c r="AGN42" s="1608"/>
      <c r="AGO42" s="1609"/>
      <c r="AGP42" s="1610"/>
      <c r="AGQ42" s="1610"/>
      <c r="AGR42" s="1610"/>
      <c r="AGS42" s="1538"/>
      <c r="AGT42" s="1565"/>
      <c r="AGU42" s="1600"/>
      <c r="AGV42" s="1568"/>
      <c r="AGW42" s="1568"/>
      <c r="AGX42" s="1600"/>
      <c r="AGY42" s="1585"/>
      <c r="AGZ42" s="1608"/>
      <c r="AHA42" s="1609"/>
      <c r="AHB42" s="1610"/>
      <c r="AHC42" s="1610"/>
      <c r="AHD42" s="1610"/>
      <c r="AHE42" s="1538"/>
      <c r="AHF42" s="1565"/>
      <c r="AHG42" s="1600"/>
      <c r="AHH42" s="1568"/>
      <c r="AHI42" s="1568"/>
      <c r="AHJ42" s="1600"/>
      <c r="AHK42" s="1585"/>
      <c r="AHL42" s="1608"/>
      <c r="AHM42" s="1609"/>
      <c r="AHN42" s="1610"/>
      <c r="AHO42" s="1610"/>
      <c r="AHP42" s="1610"/>
      <c r="AHQ42" s="1538"/>
      <c r="AHR42" s="1565"/>
      <c r="AHS42" s="1600"/>
      <c r="AHT42" s="1568"/>
      <c r="AHU42" s="1568"/>
      <c r="AHV42" s="1600"/>
      <c r="AHW42" s="1585"/>
      <c r="AHX42" s="1608"/>
      <c r="AHY42" s="1609"/>
      <c r="AHZ42" s="1610"/>
      <c r="AIA42" s="1610"/>
      <c r="AIB42" s="1610"/>
      <c r="AIC42" s="1538"/>
      <c r="AID42" s="1565"/>
      <c r="AIE42" s="1600"/>
      <c r="AIF42" s="1568"/>
      <c r="AIG42" s="1568"/>
      <c r="AIH42" s="1600"/>
      <c r="AII42" s="1585"/>
      <c r="AIJ42" s="1608"/>
      <c r="AIK42" s="1609"/>
      <c r="AIL42" s="1610"/>
      <c r="AIM42" s="1610"/>
      <c r="AIN42" s="1610"/>
      <c r="AIO42" s="1538"/>
      <c r="AIP42" s="1565"/>
      <c r="AIQ42" s="1600"/>
      <c r="AIR42" s="1568"/>
      <c r="AIS42" s="1568"/>
      <c r="AIT42" s="1600"/>
      <c r="AIU42" s="1585"/>
      <c r="AIV42" s="1608"/>
      <c r="AIW42" s="1609"/>
      <c r="AIX42" s="1610"/>
      <c r="AIY42" s="1610"/>
      <c r="AIZ42" s="1610"/>
      <c r="AJA42" s="1538"/>
      <c r="AJB42" s="1565"/>
      <c r="AJC42" s="1600"/>
      <c r="AJD42" s="1568"/>
      <c r="AJE42" s="1568"/>
      <c r="AJF42" s="1600"/>
      <c r="AJG42" s="1585"/>
      <c r="AJH42" s="1608"/>
      <c r="AJI42" s="1609"/>
      <c r="AJJ42" s="1610"/>
      <c r="AJK42" s="1610"/>
      <c r="AJL42" s="1610"/>
      <c r="AJM42" s="1538"/>
      <c r="AJN42" s="1565"/>
      <c r="AJO42" s="1600"/>
      <c r="AJP42" s="1568"/>
      <c r="AJQ42" s="1568"/>
      <c r="AJR42" s="1600"/>
      <c r="AJS42" s="1585"/>
      <c r="AJT42" s="1608"/>
      <c r="AJU42" s="1609"/>
      <c r="AJV42" s="1610"/>
      <c r="AJW42" s="1610"/>
      <c r="AJX42" s="1610"/>
      <c r="AJY42" s="1538"/>
      <c r="AJZ42" s="1565"/>
      <c r="AKA42" s="1600"/>
      <c r="AKB42" s="1568"/>
      <c r="AKC42" s="1568"/>
      <c r="AKD42" s="1600"/>
      <c r="AKE42" s="1585"/>
      <c r="AKF42" s="1608"/>
      <c r="AKG42" s="1609"/>
      <c r="AKH42" s="1610"/>
      <c r="AKI42" s="1610"/>
      <c r="AKJ42" s="1610"/>
      <c r="AKK42" s="1538"/>
      <c r="AKL42" s="1565"/>
      <c r="AKM42" s="1600"/>
      <c r="AKN42" s="1568"/>
      <c r="AKO42" s="1568"/>
      <c r="AKP42" s="1600"/>
      <c r="AKQ42" s="1585"/>
      <c r="AKR42" s="1608"/>
      <c r="AKS42" s="1609"/>
      <c r="AKT42" s="1610"/>
      <c r="AKU42" s="1610"/>
      <c r="AKV42" s="1610"/>
      <c r="AKW42" s="1538"/>
      <c r="AKX42" s="1565"/>
      <c r="AKY42" s="1600"/>
      <c r="AKZ42" s="1568"/>
      <c r="ALA42" s="1568"/>
      <c r="ALB42" s="1600"/>
      <c r="ALC42" s="1585"/>
      <c r="ALD42" s="1608"/>
      <c r="ALE42" s="1609"/>
      <c r="ALF42" s="1610"/>
      <c r="ALG42" s="1610"/>
      <c r="ALH42" s="1610"/>
      <c r="ALI42" s="1538"/>
      <c r="ALJ42" s="1565"/>
      <c r="ALK42" s="1600"/>
      <c r="ALL42" s="1568"/>
      <c r="ALM42" s="1568"/>
      <c r="ALN42" s="1600"/>
      <c r="ALO42" s="1585"/>
      <c r="ALP42" s="1608"/>
      <c r="ALQ42" s="1609"/>
      <c r="ALR42" s="1610"/>
      <c r="ALS42" s="1610"/>
      <c r="ALT42" s="1610"/>
      <c r="ALU42" s="1538"/>
      <c r="ALV42" s="1565"/>
      <c r="ALW42" s="1600"/>
      <c r="ALX42" s="1568"/>
      <c r="ALY42" s="1568"/>
      <c r="ALZ42" s="1600"/>
      <c r="AMA42" s="1585"/>
      <c r="AMB42" s="1608"/>
      <c r="AMC42" s="1609"/>
      <c r="AMD42" s="1610"/>
      <c r="AME42" s="1610"/>
      <c r="AMF42" s="1610"/>
      <c r="AMG42" s="1538"/>
      <c r="AMH42" s="1565"/>
      <c r="AMI42" s="1600"/>
      <c r="AMJ42" s="1568"/>
    </row>
    <row r="43" spans="1:1024" ht="16.899999999999999" customHeight="1">
      <c r="A43" s="1500"/>
      <c r="B43" s="1547" t="s">
        <v>5640</v>
      </c>
      <c r="C43" s="1548"/>
      <c r="D43" s="1548"/>
      <c r="E43" s="1566" t="s">
        <v>5641</v>
      </c>
      <c r="F43" s="1548" t="s">
        <v>1541</v>
      </c>
      <c r="G43" s="1550">
        <v>1</v>
      </c>
      <c r="H43" s="1567"/>
      <c r="I43" s="1551"/>
      <c r="J43" s="1552">
        <f>H43*G43</f>
        <v>0</v>
      </c>
      <c r="K43" s="1552">
        <f>I43*G43</f>
        <v>0</v>
      </c>
      <c r="L43" s="1552">
        <f>K43+J43</f>
        <v>0</v>
      </c>
      <c r="M43" s="1568"/>
      <c r="Q43" s="1565"/>
    </row>
    <row r="44" spans="1:1024" ht="16.899999999999999" customHeight="1">
      <c r="A44" s="1500"/>
      <c r="B44" s="1547"/>
      <c r="C44" s="1548"/>
      <c r="D44" s="1548"/>
      <c r="E44" s="1549" t="s">
        <v>5642</v>
      </c>
      <c r="F44" s="1548"/>
      <c r="G44" s="1550"/>
      <c r="H44" s="1567"/>
      <c r="I44" s="1551"/>
      <c r="J44" s="1552"/>
      <c r="K44" s="1552"/>
      <c r="L44" s="1552"/>
      <c r="M44" s="1568"/>
      <c r="Q44" s="1565"/>
    </row>
    <row r="45" spans="1:1024" ht="16.899999999999999" customHeight="1">
      <c r="A45" s="1500"/>
      <c r="B45" s="1547"/>
      <c r="C45" s="1548"/>
      <c r="D45" s="1548"/>
      <c r="E45" s="1549" t="s">
        <v>5643</v>
      </c>
      <c r="F45" s="1548"/>
      <c r="G45" s="1550"/>
      <c r="H45" s="1567"/>
      <c r="I45" s="1551"/>
      <c r="J45" s="1552"/>
      <c r="K45" s="1552"/>
      <c r="L45" s="1552"/>
      <c r="M45" s="1568"/>
      <c r="Q45" s="1565"/>
    </row>
    <row r="46" spans="1:1024" ht="16.899999999999999" customHeight="1">
      <c r="A46" s="1500"/>
      <c r="B46" s="1547"/>
      <c r="C46" s="1548"/>
      <c r="D46" s="1548"/>
      <c r="E46" s="1549" t="s">
        <v>5644</v>
      </c>
      <c r="F46" s="1548"/>
      <c r="G46" s="1550"/>
      <c r="H46" s="1567"/>
      <c r="I46" s="1551"/>
      <c r="J46" s="1552"/>
      <c r="K46" s="1552"/>
      <c r="L46" s="1552"/>
      <c r="M46" s="1568"/>
      <c r="Q46" s="1565"/>
    </row>
    <row r="47" spans="1:1024" ht="16.899999999999999" customHeight="1">
      <c r="A47" s="1500"/>
      <c r="B47" s="1547"/>
      <c r="C47" s="1548"/>
      <c r="D47" s="1548"/>
      <c r="E47" s="1549" t="s">
        <v>5645</v>
      </c>
      <c r="F47" s="1548"/>
      <c r="G47" s="1550"/>
      <c r="H47" s="1551"/>
      <c r="I47" s="1551"/>
      <c r="J47" s="1552"/>
      <c r="K47" s="1552"/>
      <c r="L47" s="1552"/>
      <c r="M47" s="1568"/>
      <c r="Q47" s="1565"/>
    </row>
    <row r="48" spans="1:1024" ht="16.899999999999999" customHeight="1">
      <c r="A48" s="1500"/>
      <c r="B48" s="1547"/>
      <c r="C48" s="1548"/>
      <c r="D48" s="1548"/>
      <c r="E48" s="1549"/>
      <c r="F48" s="1548"/>
      <c r="G48" s="1550"/>
      <c r="H48" s="1551"/>
      <c r="I48" s="1551"/>
      <c r="J48" s="1552"/>
      <c r="K48" s="1552"/>
      <c r="L48" s="1552"/>
      <c r="M48" s="1568"/>
      <c r="Q48" s="1565"/>
    </row>
    <row r="49" spans="1:1024" ht="16.899999999999999" customHeight="1">
      <c r="A49" s="1500"/>
      <c r="B49" s="1547"/>
      <c r="C49" s="1548"/>
      <c r="D49" s="1548"/>
      <c r="E49" s="1549" t="s">
        <v>5646</v>
      </c>
      <c r="F49" s="1548"/>
      <c r="G49" s="1550"/>
      <c r="H49" s="1551"/>
      <c r="I49" s="1551"/>
      <c r="J49" s="1552"/>
      <c r="K49" s="1552"/>
      <c r="L49" s="1552"/>
      <c r="M49" s="1568"/>
      <c r="Q49" s="1565"/>
    </row>
    <row r="50" spans="1:1024" ht="16.899999999999999" customHeight="1">
      <c r="A50" s="1500"/>
      <c r="B50" s="1547"/>
      <c r="C50" s="1548"/>
      <c r="D50" s="1548"/>
      <c r="E50" s="1549" t="s">
        <v>5647</v>
      </c>
      <c r="F50" s="1548"/>
      <c r="G50" s="1550"/>
      <c r="H50" s="1567"/>
      <c r="I50" s="1551"/>
      <c r="J50" s="1552"/>
      <c r="K50" s="1552"/>
      <c r="L50" s="1552"/>
      <c r="M50" s="1568"/>
      <c r="Q50" s="1565"/>
    </row>
    <row r="51" spans="1:1024" ht="16.899999999999999" customHeight="1">
      <c r="A51" s="1500"/>
      <c r="B51" s="1547"/>
      <c r="C51" s="1548"/>
      <c r="D51" s="1548"/>
      <c r="E51" s="1549"/>
      <c r="F51" s="1548"/>
      <c r="G51" s="1550"/>
      <c r="H51" s="1567"/>
      <c r="I51" s="1551"/>
      <c r="J51" s="1552"/>
      <c r="K51" s="1552"/>
      <c r="L51" s="1552"/>
      <c r="M51" s="1568"/>
      <c r="Q51" s="1565"/>
    </row>
    <row r="52" spans="1:1024" ht="16.899999999999999" customHeight="1">
      <c r="A52" s="1500"/>
      <c r="B52" s="1547"/>
      <c r="C52" s="1548"/>
      <c r="D52" s="1548"/>
      <c r="E52" s="1549" t="s">
        <v>5527</v>
      </c>
      <c r="F52" s="1548"/>
      <c r="G52" s="1550"/>
      <c r="H52" s="1551"/>
      <c r="I52" s="1551"/>
      <c r="J52" s="1552"/>
      <c r="K52" s="1552"/>
      <c r="L52" s="1552"/>
      <c r="M52" s="1568"/>
      <c r="Q52" s="1565"/>
    </row>
    <row r="53" spans="1:1024" ht="16.899999999999999" customHeight="1">
      <c r="A53" s="1500"/>
      <c r="B53" s="1547"/>
      <c r="C53" s="1548"/>
      <c r="D53" s="1548"/>
      <c r="E53" s="1549" t="s">
        <v>5648</v>
      </c>
      <c r="F53" s="1548"/>
      <c r="G53" s="1550"/>
      <c r="H53" s="1567"/>
      <c r="I53" s="1551"/>
      <c r="J53" s="1552"/>
      <c r="K53" s="1552"/>
      <c r="L53" s="1552"/>
      <c r="M53" s="1568"/>
      <c r="Q53" s="1565"/>
    </row>
    <row r="54" spans="1:1024" ht="16.899999999999999" customHeight="1">
      <c r="A54" s="1500"/>
      <c r="B54" s="1547"/>
      <c r="C54" s="1548"/>
      <c r="D54" s="1548"/>
      <c r="E54" s="1549" t="s">
        <v>5649</v>
      </c>
      <c r="F54" s="1548"/>
      <c r="G54" s="1550"/>
      <c r="H54" s="1551"/>
      <c r="I54" s="1551"/>
      <c r="J54" s="1552"/>
      <c r="K54" s="1552"/>
      <c r="L54" s="1552"/>
      <c r="M54" s="1568"/>
      <c r="Q54" s="1565"/>
    </row>
    <row r="55" spans="1:1024" ht="16.899999999999999" customHeight="1">
      <c r="A55" s="1500"/>
      <c r="B55" s="1547"/>
      <c r="C55" s="1548"/>
      <c r="D55" s="1548"/>
      <c r="E55" s="1549" t="s">
        <v>5650</v>
      </c>
      <c r="F55" s="1548" t="s">
        <v>1541</v>
      </c>
      <c r="G55" s="1550">
        <v>1</v>
      </c>
      <c r="H55" s="1567"/>
      <c r="I55" s="1551"/>
      <c r="J55" s="1552">
        <f>H55*G55</f>
        <v>0</v>
      </c>
      <c r="K55" s="1552">
        <f>I55*G55</f>
        <v>0</v>
      </c>
      <c r="L55" s="1552">
        <f>K55+J55</f>
        <v>0</v>
      </c>
      <c r="M55" s="1568"/>
      <c r="Q55" s="1565"/>
    </row>
    <row r="56" spans="1:1024" ht="16.899999999999999" customHeight="1">
      <c r="A56" s="1500"/>
      <c r="B56" s="1547"/>
      <c r="C56" s="1548"/>
      <c r="D56" s="1549"/>
      <c r="E56" s="1549"/>
      <c r="F56" s="1548"/>
      <c r="G56" s="1550"/>
      <c r="H56" s="1567"/>
      <c r="I56" s="1551"/>
      <c r="J56" s="1552"/>
      <c r="K56" s="1552"/>
      <c r="L56" s="1552"/>
      <c r="M56" s="1538"/>
      <c r="N56" s="1565"/>
      <c r="O56" s="1600"/>
      <c r="P56" s="1568"/>
      <c r="Q56" s="1568"/>
      <c r="R56" s="1600"/>
      <c r="S56" s="1585"/>
      <c r="T56" s="1567"/>
      <c r="U56" s="1602"/>
      <c r="V56" s="1603"/>
      <c r="W56" s="1603"/>
      <c r="X56" s="1603"/>
      <c r="Z56" s="1565"/>
      <c r="AA56" s="1600"/>
      <c r="AB56" s="1568"/>
      <c r="AC56" s="1568"/>
      <c r="AD56" s="1600"/>
      <c r="AE56" s="1585"/>
      <c r="AF56" s="1567"/>
      <c r="AG56" s="1602"/>
      <c r="AH56" s="1603"/>
      <c r="AI56" s="1603"/>
      <c r="AJ56" s="1603"/>
      <c r="AL56" s="1565"/>
      <c r="AM56" s="1600"/>
      <c r="AN56" s="1568"/>
      <c r="AO56" s="1568"/>
      <c r="AP56" s="1600"/>
      <c r="AQ56" s="1585"/>
      <c r="AR56" s="1567"/>
      <c r="AS56" s="1602"/>
      <c r="AT56" s="1603"/>
      <c r="AU56" s="1603"/>
      <c r="AV56" s="1603"/>
      <c r="AX56" s="1565"/>
      <c r="AY56" s="1600"/>
      <c r="AZ56" s="1568"/>
      <c r="BA56" s="1568"/>
      <c r="BB56" s="1600"/>
      <c r="BC56" s="1585"/>
      <c r="BD56" s="1567"/>
      <c r="BE56" s="1602"/>
      <c r="BF56" s="1603"/>
      <c r="BG56" s="1603"/>
      <c r="BH56" s="1603"/>
      <c r="BJ56" s="1565"/>
      <c r="BK56" s="1600"/>
      <c r="BL56" s="1568"/>
      <c r="BM56" s="1568"/>
      <c r="BN56" s="1600"/>
      <c r="BO56" s="1585"/>
      <c r="BP56" s="1567"/>
      <c r="BQ56" s="1602"/>
      <c r="BR56" s="1603"/>
      <c r="BS56" s="1603"/>
      <c r="BT56" s="1603"/>
      <c r="BU56" s="1538"/>
      <c r="BV56" s="1565"/>
      <c r="BW56" s="1600"/>
      <c r="BX56" s="1568"/>
      <c r="BY56" s="1568"/>
      <c r="BZ56" s="1600"/>
      <c r="CA56" s="1585"/>
      <c r="CB56" s="1567"/>
      <c r="CC56" s="1602"/>
      <c r="CD56" s="1603"/>
      <c r="CE56" s="1603"/>
      <c r="CF56" s="1603"/>
      <c r="CG56" s="1538"/>
      <c r="CH56" s="1565"/>
      <c r="CI56" s="1600"/>
      <c r="CJ56" s="1568"/>
      <c r="CK56" s="1568"/>
      <c r="CL56" s="1600"/>
      <c r="CM56" s="1585"/>
      <c r="CN56" s="1567"/>
      <c r="CO56" s="1602"/>
      <c r="CP56" s="1603"/>
      <c r="CQ56" s="1603"/>
      <c r="CR56" s="1603"/>
      <c r="CS56" s="1538"/>
      <c r="CT56" s="1565"/>
      <c r="CU56" s="1600"/>
      <c r="CV56" s="1568"/>
      <c r="CW56" s="1568"/>
      <c r="CX56" s="1600"/>
      <c r="CY56" s="1585"/>
      <c r="CZ56" s="1567"/>
      <c r="DA56" s="1602"/>
      <c r="DB56" s="1603"/>
      <c r="DC56" s="1603"/>
      <c r="DD56" s="1603"/>
      <c r="DE56" s="1538"/>
      <c r="DF56" s="1565"/>
      <c r="DG56" s="1600"/>
      <c r="DH56" s="1568"/>
      <c r="DI56" s="1568"/>
      <c r="DJ56" s="1600"/>
      <c r="DK56" s="1585"/>
      <c r="DL56" s="1567"/>
      <c r="DM56" s="1602"/>
      <c r="DN56" s="1603"/>
      <c r="DO56" s="1603"/>
      <c r="DP56" s="1603"/>
      <c r="DQ56" s="1538"/>
      <c r="DR56" s="1565"/>
      <c r="DS56" s="1600"/>
      <c r="DT56" s="1568"/>
      <c r="DU56" s="1568"/>
      <c r="DV56" s="1600"/>
      <c r="DW56" s="1585"/>
      <c r="DX56" s="1567"/>
      <c r="DY56" s="1602"/>
      <c r="DZ56" s="1603"/>
      <c r="EA56" s="1603"/>
      <c r="EB56" s="1603"/>
      <c r="EC56" s="1538"/>
      <c r="ED56" s="1565"/>
      <c r="EE56" s="1600"/>
      <c r="EF56" s="1568"/>
      <c r="EG56" s="1568"/>
      <c r="EH56" s="1600"/>
      <c r="EI56" s="1585"/>
      <c r="EJ56" s="1567"/>
      <c r="EK56" s="1602"/>
      <c r="EL56" s="1603"/>
      <c r="EM56" s="1603"/>
      <c r="EN56" s="1603"/>
      <c r="EO56" s="1538"/>
      <c r="EP56" s="1565"/>
      <c r="EQ56" s="1600"/>
      <c r="ER56" s="1568"/>
      <c r="ES56" s="1568"/>
      <c r="ET56" s="1600"/>
      <c r="EU56" s="1585"/>
      <c r="EV56" s="1567"/>
      <c r="EW56" s="1602"/>
      <c r="EX56" s="1603"/>
      <c r="EY56" s="1603"/>
      <c r="EZ56" s="1603"/>
      <c r="FA56" s="1538"/>
      <c r="FB56" s="1565"/>
      <c r="FC56" s="1600"/>
      <c r="FD56" s="1568"/>
      <c r="FE56" s="1568"/>
      <c r="FF56" s="1600"/>
      <c r="FG56" s="1585"/>
      <c r="FH56" s="1567"/>
      <c r="FI56" s="1602"/>
      <c r="FJ56" s="1603"/>
      <c r="FK56" s="1603"/>
      <c r="FL56" s="1603"/>
      <c r="FM56" s="1538"/>
      <c r="FN56" s="1565"/>
      <c r="FO56" s="1600"/>
      <c r="FP56" s="1568"/>
      <c r="FQ56" s="1568"/>
      <c r="FR56" s="1600"/>
      <c r="FS56" s="1585"/>
      <c r="FT56" s="1567"/>
      <c r="FU56" s="1602"/>
      <c r="FV56" s="1603"/>
      <c r="FW56" s="1603"/>
      <c r="FX56" s="1603"/>
      <c r="FY56" s="1538"/>
      <c r="FZ56" s="1565"/>
      <c r="GA56" s="1600"/>
      <c r="GB56" s="1568"/>
      <c r="GC56" s="1568"/>
      <c r="GD56" s="1600"/>
      <c r="GE56" s="1585"/>
      <c r="GF56" s="1567"/>
      <c r="GG56" s="1602"/>
      <c r="GH56" s="1603"/>
      <c r="GI56" s="1603"/>
      <c r="GJ56" s="1603"/>
      <c r="GK56" s="1538"/>
      <c r="GL56" s="1565"/>
      <c r="GM56" s="1600"/>
      <c r="GN56" s="1568"/>
      <c r="GO56" s="1568"/>
      <c r="GP56" s="1600"/>
      <c r="GQ56" s="1585"/>
      <c r="GR56" s="1567"/>
      <c r="GS56" s="1602"/>
      <c r="GT56" s="1603"/>
      <c r="GU56" s="1603"/>
      <c r="GV56" s="1603"/>
      <c r="GW56" s="1538"/>
      <c r="GX56" s="1565"/>
      <c r="GY56" s="1600"/>
      <c r="GZ56" s="1568"/>
      <c r="HA56" s="1568"/>
      <c r="HB56" s="1600"/>
      <c r="HC56" s="1585"/>
      <c r="HD56" s="1567"/>
      <c r="HE56" s="1602"/>
      <c r="HF56" s="1603"/>
      <c r="HG56" s="1603"/>
      <c r="HH56" s="1603"/>
      <c r="HI56" s="1538"/>
      <c r="HJ56" s="1565"/>
      <c r="HK56" s="1600"/>
      <c r="HL56" s="1568"/>
      <c r="HM56" s="1568"/>
      <c r="HN56" s="1600"/>
      <c r="HO56" s="1585"/>
      <c r="HP56" s="1567"/>
      <c r="HQ56" s="1602"/>
      <c r="HR56" s="1603"/>
      <c r="HS56" s="1603"/>
      <c r="HT56" s="1603"/>
      <c r="HU56" s="1538"/>
      <c r="HV56" s="1565"/>
      <c r="HW56" s="1600"/>
      <c r="HX56" s="1568"/>
      <c r="HY56" s="1568"/>
      <c r="HZ56" s="1600"/>
      <c r="IA56" s="1585"/>
      <c r="IB56" s="1567"/>
      <c r="IC56" s="1602"/>
      <c r="ID56" s="1603"/>
      <c r="IE56" s="1603"/>
      <c r="IF56" s="1603"/>
      <c r="IG56" s="1538"/>
      <c r="IH56" s="1565"/>
      <c r="II56" s="1600"/>
      <c r="IJ56" s="1568"/>
      <c r="IK56" s="1568"/>
      <c r="IL56" s="1600"/>
      <c r="IM56" s="1585"/>
      <c r="IN56" s="1567"/>
      <c r="IO56" s="1602"/>
      <c r="IP56" s="1603"/>
      <c r="IQ56" s="1603"/>
      <c r="IR56" s="1603"/>
      <c r="IS56" s="1538"/>
      <c r="IT56" s="1565"/>
      <c r="IU56" s="1600"/>
      <c r="IV56" s="1568"/>
      <c r="IW56" s="1568"/>
      <c r="IX56" s="1600"/>
      <c r="IY56" s="1585"/>
      <c r="IZ56" s="1567"/>
      <c r="JA56" s="1602"/>
      <c r="JB56" s="1603"/>
      <c r="JC56" s="1603"/>
      <c r="JD56" s="1603"/>
      <c r="JE56" s="1538"/>
      <c r="JF56" s="1565"/>
      <c r="JG56" s="1600"/>
      <c r="JH56" s="1568"/>
      <c r="JI56" s="1568"/>
      <c r="JJ56" s="1600"/>
      <c r="JK56" s="1585"/>
      <c r="JL56" s="1567"/>
      <c r="JM56" s="1602"/>
      <c r="JN56" s="1603"/>
      <c r="JO56" s="1603"/>
      <c r="JP56" s="1603"/>
      <c r="JQ56" s="1538"/>
      <c r="JR56" s="1565"/>
      <c r="JS56" s="1600"/>
      <c r="JT56" s="1568"/>
      <c r="JU56" s="1568"/>
      <c r="JV56" s="1600"/>
      <c r="JW56" s="1585"/>
      <c r="JX56" s="1567"/>
      <c r="JY56" s="1602"/>
      <c r="JZ56" s="1603"/>
      <c r="KA56" s="1603"/>
      <c r="KB56" s="1603"/>
      <c r="KC56" s="1538"/>
      <c r="KD56" s="1565"/>
      <c r="KE56" s="1600"/>
      <c r="KF56" s="1568"/>
      <c r="KG56" s="1568"/>
      <c r="KH56" s="1600"/>
      <c r="KI56" s="1585"/>
      <c r="KJ56" s="1567"/>
      <c r="KK56" s="1602"/>
      <c r="KL56" s="1603"/>
      <c r="KM56" s="1603"/>
      <c r="KN56" s="1603"/>
      <c r="KO56" s="1538"/>
      <c r="KP56" s="1565"/>
      <c r="KQ56" s="1600"/>
      <c r="KR56" s="1568"/>
      <c r="KS56" s="1568"/>
      <c r="KT56" s="1600"/>
      <c r="KU56" s="1585"/>
      <c r="KV56" s="1567"/>
      <c r="KW56" s="1602"/>
      <c r="KX56" s="1603"/>
      <c r="KY56" s="1603"/>
      <c r="KZ56" s="1603"/>
      <c r="LA56" s="1538"/>
      <c r="LB56" s="1565"/>
      <c r="LC56" s="1600"/>
      <c r="LD56" s="1568"/>
      <c r="LE56" s="1568"/>
      <c r="LF56" s="1600"/>
      <c r="LG56" s="1585"/>
      <c r="LH56" s="1567"/>
      <c r="LI56" s="1602"/>
      <c r="LJ56" s="1603"/>
      <c r="LK56" s="1603"/>
      <c r="LL56" s="1603"/>
      <c r="LM56" s="1538"/>
      <c r="LN56" s="1565"/>
      <c r="LO56" s="1600"/>
      <c r="LP56" s="1568"/>
      <c r="LQ56" s="1568"/>
      <c r="LR56" s="1600"/>
      <c r="LS56" s="1585"/>
      <c r="LT56" s="1567"/>
      <c r="LU56" s="1602"/>
      <c r="LV56" s="1603"/>
      <c r="LW56" s="1603"/>
      <c r="LX56" s="1603"/>
      <c r="LY56" s="1538"/>
      <c r="LZ56" s="1565"/>
      <c r="MA56" s="1600"/>
      <c r="MB56" s="1568"/>
      <c r="MC56" s="1568"/>
      <c r="MD56" s="1600"/>
      <c r="ME56" s="1585"/>
      <c r="MF56" s="1567"/>
      <c r="MG56" s="1602"/>
      <c r="MH56" s="1603"/>
      <c r="MI56" s="1603"/>
      <c r="MJ56" s="1603"/>
      <c r="MK56" s="1538"/>
      <c r="ML56" s="1565"/>
      <c r="MM56" s="1600"/>
      <c r="MN56" s="1568"/>
      <c r="MO56" s="1568"/>
      <c r="MP56" s="1600"/>
      <c r="MQ56" s="1585"/>
      <c r="MR56" s="1567"/>
      <c r="MS56" s="1602"/>
      <c r="MT56" s="1603"/>
      <c r="MU56" s="1603"/>
      <c r="MV56" s="1603"/>
      <c r="MW56" s="1538"/>
      <c r="MX56" s="1565"/>
      <c r="MY56" s="1600"/>
      <c r="MZ56" s="1568"/>
      <c r="NA56" s="1568"/>
      <c r="NB56" s="1600"/>
      <c r="NC56" s="1585"/>
      <c r="ND56" s="1567"/>
      <c r="NE56" s="1602"/>
      <c r="NF56" s="1603"/>
      <c r="NG56" s="1603"/>
      <c r="NH56" s="1603"/>
      <c r="NI56" s="1538"/>
      <c r="NJ56" s="1565"/>
      <c r="NK56" s="1600"/>
      <c r="NL56" s="1568"/>
      <c r="NM56" s="1568"/>
      <c r="NN56" s="1600"/>
      <c r="NO56" s="1585"/>
      <c r="NP56" s="1567"/>
      <c r="NQ56" s="1602"/>
      <c r="NR56" s="1603"/>
      <c r="NS56" s="1603"/>
      <c r="NT56" s="1603"/>
      <c r="NU56" s="1538"/>
      <c r="NV56" s="1565"/>
      <c r="NW56" s="1600"/>
      <c r="NX56" s="1568"/>
      <c r="NY56" s="1568"/>
      <c r="NZ56" s="1600"/>
      <c r="OA56" s="1585"/>
      <c r="OB56" s="1567"/>
      <c r="OC56" s="1602"/>
      <c r="OD56" s="1603"/>
      <c r="OE56" s="1603"/>
      <c r="OF56" s="1603"/>
      <c r="OG56" s="1538"/>
      <c r="OH56" s="1565"/>
      <c r="OI56" s="1600"/>
      <c r="OJ56" s="1568"/>
      <c r="OK56" s="1568"/>
      <c r="OL56" s="1600"/>
      <c r="OM56" s="1585"/>
      <c r="ON56" s="1567"/>
      <c r="OO56" s="1602"/>
      <c r="OP56" s="1603"/>
      <c r="OQ56" s="1603"/>
      <c r="OR56" s="1603"/>
      <c r="OS56" s="1538"/>
      <c r="OT56" s="1565"/>
      <c r="OU56" s="1600"/>
      <c r="OV56" s="1568"/>
      <c r="OW56" s="1568"/>
      <c r="OX56" s="1600"/>
      <c r="OY56" s="1585"/>
      <c r="OZ56" s="1567"/>
      <c r="PA56" s="1602"/>
      <c r="PB56" s="1603"/>
      <c r="PC56" s="1603"/>
      <c r="PD56" s="1603"/>
      <c r="PE56" s="1538"/>
      <c r="PF56" s="1565"/>
      <c r="PG56" s="1600"/>
      <c r="PH56" s="1568"/>
      <c r="PI56" s="1568"/>
      <c r="PJ56" s="1600"/>
      <c r="PK56" s="1585"/>
      <c r="PL56" s="1567"/>
      <c r="PM56" s="1602"/>
      <c r="PN56" s="1603"/>
      <c r="PO56" s="1603"/>
      <c r="PP56" s="1603"/>
      <c r="PQ56" s="1538"/>
      <c r="PR56" s="1565"/>
      <c r="PS56" s="1600"/>
      <c r="PT56" s="1568"/>
      <c r="PU56" s="1568"/>
      <c r="PV56" s="1600"/>
      <c r="PW56" s="1585"/>
      <c r="PX56" s="1567"/>
      <c r="PY56" s="1602"/>
      <c r="PZ56" s="1603"/>
      <c r="QA56" s="1603"/>
      <c r="QB56" s="1603"/>
      <c r="QC56" s="1538"/>
      <c r="QD56" s="1565"/>
      <c r="QE56" s="1600"/>
      <c r="QF56" s="1568"/>
      <c r="QG56" s="1568"/>
      <c r="QH56" s="1600"/>
      <c r="QI56" s="1585"/>
      <c r="QJ56" s="1567"/>
      <c r="QK56" s="1602"/>
      <c r="QL56" s="1603"/>
      <c r="QM56" s="1603"/>
      <c r="QN56" s="1603"/>
      <c r="QO56" s="1538"/>
      <c r="QP56" s="1565"/>
      <c r="QQ56" s="1600"/>
      <c r="QR56" s="1568"/>
      <c r="QS56" s="1568"/>
      <c r="QT56" s="1600"/>
      <c r="QU56" s="1585"/>
      <c r="QV56" s="1567"/>
      <c r="QW56" s="1602"/>
      <c r="QX56" s="1603"/>
      <c r="QY56" s="1603"/>
      <c r="QZ56" s="1603"/>
      <c r="RA56" s="1538"/>
      <c r="RB56" s="1565"/>
      <c r="RC56" s="1600"/>
      <c r="RD56" s="1568"/>
      <c r="RE56" s="1568"/>
      <c r="RF56" s="1600"/>
      <c r="RG56" s="1585"/>
      <c r="RH56" s="1567"/>
      <c r="RI56" s="1602"/>
      <c r="RJ56" s="1603"/>
      <c r="RK56" s="1603"/>
      <c r="RL56" s="1603"/>
      <c r="RM56" s="1538"/>
      <c r="RN56" s="1565"/>
      <c r="RO56" s="1600"/>
      <c r="RP56" s="1568"/>
      <c r="RQ56" s="1568"/>
      <c r="RR56" s="1600"/>
      <c r="RS56" s="1585"/>
      <c r="RT56" s="1567"/>
      <c r="RU56" s="1602"/>
      <c r="RV56" s="1603"/>
      <c r="RW56" s="1603"/>
      <c r="RX56" s="1603"/>
      <c r="RY56" s="1538"/>
      <c r="RZ56" s="1565"/>
      <c r="SA56" s="1600"/>
      <c r="SB56" s="1568"/>
      <c r="SC56" s="1568"/>
      <c r="SD56" s="1600"/>
      <c r="SE56" s="1585"/>
      <c r="SF56" s="1567"/>
      <c r="SG56" s="1602"/>
      <c r="SH56" s="1603"/>
      <c r="SI56" s="1603"/>
      <c r="SJ56" s="1603"/>
      <c r="SK56" s="1538"/>
      <c r="SL56" s="1565"/>
      <c r="SM56" s="1600"/>
      <c r="SN56" s="1568"/>
      <c r="SO56" s="1568"/>
      <c r="SP56" s="1600"/>
      <c r="SQ56" s="1585"/>
      <c r="SR56" s="1567"/>
      <c r="SS56" s="1602"/>
      <c r="ST56" s="1603"/>
      <c r="SU56" s="1603"/>
      <c r="SV56" s="1603"/>
      <c r="SW56" s="1538"/>
      <c r="SX56" s="1565"/>
      <c r="SY56" s="1600"/>
      <c r="SZ56" s="1568"/>
      <c r="TA56" s="1568"/>
      <c r="TB56" s="1600"/>
      <c r="TC56" s="1585"/>
      <c r="TD56" s="1567"/>
      <c r="TE56" s="1602"/>
      <c r="TF56" s="1603"/>
      <c r="TG56" s="1603"/>
      <c r="TH56" s="1603"/>
      <c r="TI56" s="1538"/>
      <c r="TJ56" s="1565"/>
      <c r="TK56" s="1600"/>
      <c r="TL56" s="1568"/>
      <c r="TM56" s="1568"/>
      <c r="TN56" s="1600"/>
      <c r="TO56" s="1585"/>
      <c r="TP56" s="1567"/>
      <c r="TQ56" s="1602"/>
      <c r="TR56" s="1603"/>
      <c r="TS56" s="1603"/>
      <c r="TT56" s="1603"/>
      <c r="TU56" s="1538"/>
      <c r="TV56" s="1565"/>
      <c r="TW56" s="1600"/>
      <c r="TX56" s="1568"/>
      <c r="TY56" s="1568"/>
      <c r="TZ56" s="1600"/>
      <c r="UA56" s="1585"/>
      <c r="UB56" s="1567"/>
      <c r="UC56" s="1602"/>
      <c r="UD56" s="1603"/>
      <c r="UE56" s="1603"/>
      <c r="UF56" s="1603"/>
      <c r="UG56" s="1538"/>
      <c r="UH56" s="1565"/>
      <c r="UI56" s="1600"/>
      <c r="UJ56" s="1568"/>
      <c r="UK56" s="1568"/>
      <c r="UL56" s="1600"/>
      <c r="UM56" s="1585"/>
      <c r="UN56" s="1567"/>
      <c r="UO56" s="1602"/>
      <c r="UP56" s="1603"/>
      <c r="UQ56" s="1603"/>
      <c r="UR56" s="1603"/>
      <c r="US56" s="1538"/>
      <c r="UT56" s="1565"/>
      <c r="UU56" s="1600"/>
      <c r="UV56" s="1568"/>
      <c r="UW56" s="1568"/>
      <c r="UX56" s="1600"/>
      <c r="UY56" s="1585"/>
      <c r="UZ56" s="1567"/>
      <c r="VA56" s="1602"/>
      <c r="VB56" s="1603"/>
      <c r="VC56" s="1603"/>
      <c r="VD56" s="1603"/>
      <c r="VE56" s="1538"/>
      <c r="VF56" s="1565"/>
      <c r="VG56" s="1600"/>
      <c r="VH56" s="1568"/>
      <c r="VI56" s="1568"/>
      <c r="VJ56" s="1600"/>
      <c r="VK56" s="1585"/>
      <c r="VL56" s="1567"/>
      <c r="VM56" s="1602"/>
      <c r="VN56" s="1603"/>
      <c r="VO56" s="1603"/>
      <c r="VP56" s="1603"/>
      <c r="VQ56" s="1538"/>
      <c r="VR56" s="1565"/>
      <c r="VS56" s="1600"/>
      <c r="VT56" s="1568"/>
      <c r="VU56" s="1568"/>
      <c r="VV56" s="1600"/>
      <c r="VW56" s="1585"/>
      <c r="VX56" s="1567"/>
      <c r="VY56" s="1602"/>
      <c r="VZ56" s="1603"/>
      <c r="WA56" s="1603"/>
      <c r="WB56" s="1603"/>
      <c r="WC56" s="1538"/>
      <c r="WD56" s="1565"/>
      <c r="WE56" s="1600"/>
      <c r="WF56" s="1568"/>
      <c r="WG56" s="1568"/>
      <c r="WH56" s="1600"/>
      <c r="WI56" s="1585"/>
      <c r="WJ56" s="1567"/>
      <c r="WK56" s="1602"/>
      <c r="WL56" s="1603"/>
      <c r="WM56" s="1603"/>
      <c r="WN56" s="1603"/>
      <c r="WO56" s="1538"/>
      <c r="WP56" s="1565"/>
      <c r="WQ56" s="1600"/>
      <c r="WR56" s="1568"/>
      <c r="WS56" s="1568"/>
      <c r="WT56" s="1600"/>
      <c r="WU56" s="1585"/>
      <c r="WV56" s="1567"/>
      <c r="WW56" s="1602"/>
      <c r="WX56" s="1603"/>
      <c r="WY56" s="1603"/>
      <c r="WZ56" s="1603"/>
      <c r="XA56" s="1538"/>
      <c r="XB56" s="1565"/>
      <c r="XC56" s="1600"/>
      <c r="XD56" s="1568"/>
      <c r="XE56" s="1568"/>
      <c r="XF56" s="1600"/>
      <c r="XG56" s="1585"/>
      <c r="XH56" s="1567"/>
      <c r="XI56" s="1602"/>
      <c r="XJ56" s="1603"/>
      <c r="XK56" s="1603"/>
      <c r="XL56" s="1603"/>
      <c r="XM56" s="1538"/>
      <c r="XN56" s="1565"/>
      <c r="XO56" s="1600"/>
      <c r="XP56" s="1568"/>
      <c r="XQ56" s="1568"/>
      <c r="XR56" s="1600"/>
      <c r="XS56" s="1585"/>
      <c r="XT56" s="1567"/>
      <c r="XU56" s="1602"/>
      <c r="XV56" s="1603"/>
      <c r="XW56" s="1603"/>
      <c r="XX56" s="1603"/>
      <c r="XY56" s="1538"/>
      <c r="XZ56" s="1565"/>
      <c r="YA56" s="1600"/>
      <c r="YB56" s="1568"/>
      <c r="YC56" s="1568"/>
      <c r="YD56" s="1600"/>
      <c r="YE56" s="1585"/>
      <c r="YF56" s="1567"/>
      <c r="YG56" s="1602"/>
      <c r="YH56" s="1603"/>
      <c r="YI56" s="1603"/>
      <c r="YJ56" s="1603"/>
      <c r="YK56" s="1538"/>
      <c r="YL56" s="1565"/>
      <c r="YM56" s="1600"/>
      <c r="YN56" s="1568"/>
      <c r="YO56" s="1568"/>
      <c r="YP56" s="1600"/>
      <c r="YQ56" s="1585"/>
      <c r="YR56" s="1567"/>
      <c r="YS56" s="1602"/>
      <c r="YT56" s="1603"/>
      <c r="YU56" s="1603"/>
      <c r="YV56" s="1603"/>
      <c r="YW56" s="1538"/>
      <c r="YX56" s="1565"/>
      <c r="YY56" s="1600"/>
      <c r="YZ56" s="1568"/>
      <c r="ZA56" s="1568"/>
      <c r="ZB56" s="1600"/>
      <c r="ZC56" s="1585"/>
      <c r="ZD56" s="1567"/>
      <c r="ZE56" s="1602"/>
      <c r="ZF56" s="1603"/>
      <c r="ZG56" s="1603"/>
      <c r="ZH56" s="1603"/>
      <c r="ZI56" s="1538"/>
      <c r="ZJ56" s="1565"/>
      <c r="ZK56" s="1600"/>
      <c r="ZL56" s="1568"/>
      <c r="ZM56" s="1568"/>
      <c r="ZN56" s="1600"/>
      <c r="ZO56" s="1585"/>
      <c r="ZP56" s="1567"/>
      <c r="ZQ56" s="1602"/>
      <c r="ZR56" s="1603"/>
      <c r="ZS56" s="1603"/>
      <c r="ZT56" s="1603"/>
      <c r="ZU56" s="1538"/>
      <c r="ZV56" s="1565"/>
      <c r="ZW56" s="1600"/>
      <c r="ZX56" s="1568"/>
      <c r="ZY56" s="1568"/>
      <c r="ZZ56" s="1600"/>
      <c r="AAA56" s="1585"/>
      <c r="AAB56" s="1567"/>
      <c r="AAC56" s="1602"/>
      <c r="AAD56" s="1603"/>
      <c r="AAE56" s="1603"/>
      <c r="AAF56" s="1603"/>
      <c r="AAG56" s="1538"/>
      <c r="AAH56" s="1565"/>
      <c r="AAI56" s="1600"/>
      <c r="AAJ56" s="1568"/>
      <c r="AAK56" s="1568"/>
      <c r="AAL56" s="1600"/>
      <c r="AAM56" s="1585"/>
      <c r="AAN56" s="1567"/>
      <c r="AAO56" s="1602"/>
      <c r="AAP56" s="1603"/>
      <c r="AAQ56" s="1603"/>
      <c r="AAR56" s="1603"/>
      <c r="AAS56" s="1538"/>
      <c r="AAT56" s="1565"/>
      <c r="AAU56" s="1600"/>
      <c r="AAV56" s="1568"/>
      <c r="AAW56" s="1568"/>
      <c r="AAX56" s="1600"/>
      <c r="AAY56" s="1585"/>
      <c r="AAZ56" s="1567"/>
      <c r="ABA56" s="1602"/>
      <c r="ABB56" s="1603"/>
      <c r="ABC56" s="1603"/>
      <c r="ABD56" s="1603"/>
      <c r="ABE56" s="1538"/>
      <c r="ABF56" s="1565"/>
      <c r="ABG56" s="1600"/>
      <c r="ABH56" s="1568"/>
      <c r="ABI56" s="1568"/>
      <c r="ABJ56" s="1600"/>
      <c r="ABK56" s="1585"/>
      <c r="ABL56" s="1567"/>
      <c r="ABM56" s="1602"/>
      <c r="ABN56" s="1603"/>
      <c r="ABO56" s="1603"/>
      <c r="ABP56" s="1603"/>
      <c r="ABQ56" s="1538"/>
      <c r="ABR56" s="1565"/>
      <c r="ABS56" s="1600"/>
      <c r="ABT56" s="1568"/>
      <c r="ABU56" s="1568"/>
      <c r="ABV56" s="1600"/>
      <c r="ABW56" s="1585"/>
      <c r="ABX56" s="1567"/>
      <c r="ABY56" s="1602"/>
      <c r="ABZ56" s="1603"/>
      <c r="ACA56" s="1603"/>
      <c r="ACB56" s="1603"/>
      <c r="ACC56" s="1538"/>
      <c r="ACD56" s="1565"/>
      <c r="ACE56" s="1600"/>
      <c r="ACF56" s="1568"/>
      <c r="ACG56" s="1568"/>
      <c r="ACH56" s="1600"/>
      <c r="ACI56" s="1585"/>
      <c r="ACJ56" s="1567"/>
      <c r="ACK56" s="1602"/>
      <c r="ACL56" s="1603"/>
      <c r="ACM56" s="1603"/>
      <c r="ACN56" s="1603"/>
      <c r="ACO56" s="1538"/>
      <c r="ACP56" s="1565"/>
      <c r="ACQ56" s="1600"/>
      <c r="ACR56" s="1568"/>
      <c r="ACS56" s="1568"/>
      <c r="ACT56" s="1600"/>
      <c r="ACU56" s="1585"/>
      <c r="ACV56" s="1567"/>
      <c r="ACW56" s="1602"/>
      <c r="ACX56" s="1603"/>
      <c r="ACY56" s="1603"/>
      <c r="ACZ56" s="1603"/>
      <c r="ADA56" s="1538"/>
      <c r="ADB56" s="1565"/>
      <c r="ADC56" s="1600"/>
      <c r="ADD56" s="1568"/>
      <c r="ADE56" s="1568"/>
      <c r="ADF56" s="1600"/>
      <c r="ADG56" s="1585"/>
      <c r="ADH56" s="1567"/>
      <c r="ADI56" s="1602"/>
      <c r="ADJ56" s="1603"/>
      <c r="ADK56" s="1603"/>
      <c r="ADL56" s="1603"/>
      <c r="ADM56" s="1538"/>
      <c r="ADN56" s="1565"/>
      <c r="ADO56" s="1600"/>
      <c r="ADP56" s="1568"/>
      <c r="ADQ56" s="1568"/>
      <c r="ADR56" s="1600"/>
      <c r="ADS56" s="1585"/>
      <c r="ADT56" s="1567"/>
      <c r="ADU56" s="1602"/>
      <c r="ADV56" s="1603"/>
      <c r="ADW56" s="1603"/>
      <c r="ADX56" s="1603"/>
      <c r="ADY56" s="1538"/>
      <c r="ADZ56" s="1565"/>
      <c r="AEA56" s="1600"/>
      <c r="AEB56" s="1568"/>
      <c r="AEC56" s="1568"/>
      <c r="AED56" s="1600"/>
      <c r="AEE56" s="1585"/>
      <c r="AEF56" s="1567"/>
      <c r="AEG56" s="1602"/>
      <c r="AEH56" s="1603"/>
      <c r="AEI56" s="1603"/>
      <c r="AEJ56" s="1603"/>
      <c r="AEK56" s="1538"/>
      <c r="AEL56" s="1565"/>
      <c r="AEM56" s="1600"/>
      <c r="AEN56" s="1568"/>
      <c r="AEO56" s="1568"/>
      <c r="AEP56" s="1600"/>
      <c r="AEQ56" s="1585"/>
      <c r="AER56" s="1567"/>
      <c r="AES56" s="1602"/>
      <c r="AET56" s="1603"/>
      <c r="AEU56" s="1603"/>
      <c r="AEV56" s="1603"/>
      <c r="AEW56" s="1538"/>
      <c r="AEX56" s="1565"/>
      <c r="AEY56" s="1600"/>
      <c r="AEZ56" s="1568"/>
      <c r="AFA56" s="1568"/>
      <c r="AFB56" s="1600"/>
      <c r="AFC56" s="1585"/>
      <c r="AFD56" s="1567"/>
      <c r="AFE56" s="1602"/>
      <c r="AFF56" s="1603"/>
      <c r="AFG56" s="1603"/>
      <c r="AFH56" s="1603"/>
      <c r="AFI56" s="1538"/>
      <c r="AFJ56" s="1565"/>
      <c r="AFK56" s="1600"/>
      <c r="AFL56" s="1568"/>
      <c r="AFM56" s="1568"/>
      <c r="AFN56" s="1600"/>
      <c r="AFO56" s="1585"/>
      <c r="AFP56" s="1567"/>
      <c r="AFQ56" s="1602"/>
      <c r="AFR56" s="1603"/>
      <c r="AFS56" s="1603"/>
      <c r="AFT56" s="1603"/>
      <c r="AFU56" s="1538"/>
      <c r="AFV56" s="1565"/>
      <c r="AFW56" s="1600"/>
      <c r="AFX56" s="1568"/>
      <c r="AFY56" s="1568"/>
      <c r="AFZ56" s="1600"/>
      <c r="AGA56" s="1585"/>
      <c r="AGB56" s="1567"/>
      <c r="AGC56" s="1602"/>
      <c r="AGD56" s="1603"/>
      <c r="AGE56" s="1603"/>
      <c r="AGF56" s="1603"/>
      <c r="AGG56" s="1538"/>
      <c r="AGH56" s="1565"/>
      <c r="AGI56" s="1600"/>
      <c r="AGJ56" s="1568"/>
      <c r="AGK56" s="1568"/>
      <c r="AGL56" s="1600"/>
      <c r="AGM56" s="1585"/>
      <c r="AGN56" s="1567"/>
      <c r="AGO56" s="1602"/>
      <c r="AGP56" s="1603"/>
      <c r="AGQ56" s="1603"/>
      <c r="AGR56" s="1603"/>
      <c r="AGS56" s="1538"/>
      <c r="AGT56" s="1565"/>
      <c r="AGU56" s="1600"/>
      <c r="AGV56" s="1568"/>
      <c r="AGW56" s="1568"/>
      <c r="AGX56" s="1600"/>
      <c r="AGY56" s="1585"/>
      <c r="AGZ56" s="1567"/>
      <c r="AHA56" s="1602"/>
      <c r="AHB56" s="1603"/>
      <c r="AHC56" s="1603"/>
      <c r="AHD56" s="1603"/>
      <c r="AHE56" s="1538"/>
      <c r="AHF56" s="1565"/>
      <c r="AHG56" s="1600"/>
      <c r="AHH56" s="1568"/>
      <c r="AHI56" s="1568"/>
      <c r="AHJ56" s="1600"/>
      <c r="AHK56" s="1585"/>
      <c r="AHL56" s="1567"/>
      <c r="AHM56" s="1602"/>
      <c r="AHN56" s="1603"/>
      <c r="AHO56" s="1603"/>
      <c r="AHP56" s="1603"/>
      <c r="AHQ56" s="1538"/>
      <c r="AHR56" s="1565"/>
      <c r="AHS56" s="1600"/>
      <c r="AHT56" s="1568"/>
      <c r="AHU56" s="1568"/>
      <c r="AHV56" s="1600"/>
      <c r="AHW56" s="1585"/>
      <c r="AHX56" s="1567"/>
      <c r="AHY56" s="1602"/>
      <c r="AHZ56" s="1603"/>
      <c r="AIA56" s="1603"/>
      <c r="AIB56" s="1603"/>
      <c r="AIC56" s="1538"/>
      <c r="AID56" s="1565"/>
      <c r="AIE56" s="1600"/>
      <c r="AIF56" s="1568"/>
      <c r="AIG56" s="1568"/>
      <c r="AIH56" s="1600"/>
      <c r="AII56" s="1585"/>
      <c r="AIJ56" s="1567"/>
      <c r="AIK56" s="1602"/>
      <c r="AIL56" s="1603"/>
      <c r="AIM56" s="1603"/>
      <c r="AIN56" s="1603"/>
      <c r="AIO56" s="1538"/>
      <c r="AIP56" s="1565"/>
      <c r="AIQ56" s="1600"/>
      <c r="AIR56" s="1568"/>
      <c r="AIS56" s="1568"/>
      <c r="AIT56" s="1600"/>
      <c r="AIU56" s="1585"/>
      <c r="AIV56" s="1567"/>
      <c r="AIW56" s="1602"/>
      <c r="AIX56" s="1603"/>
      <c r="AIY56" s="1603"/>
      <c r="AIZ56" s="1603"/>
      <c r="AJA56" s="1538"/>
      <c r="AJB56" s="1565"/>
      <c r="AJC56" s="1600"/>
      <c r="AJD56" s="1568"/>
      <c r="AJE56" s="1568"/>
      <c r="AJF56" s="1600"/>
      <c r="AJG56" s="1585"/>
      <c r="AJH56" s="1567"/>
      <c r="AJI56" s="1602"/>
      <c r="AJJ56" s="1603"/>
      <c r="AJK56" s="1603"/>
      <c r="AJL56" s="1603"/>
      <c r="AJM56" s="1538"/>
      <c r="AJN56" s="1565"/>
      <c r="AJO56" s="1600"/>
      <c r="AJP56" s="1568"/>
      <c r="AJQ56" s="1568"/>
      <c r="AJR56" s="1600"/>
      <c r="AJS56" s="1585"/>
      <c r="AJT56" s="1567"/>
      <c r="AJU56" s="1602"/>
      <c r="AJV56" s="1603"/>
      <c r="AJW56" s="1603"/>
      <c r="AJX56" s="1603"/>
      <c r="AJY56" s="1538"/>
      <c r="AJZ56" s="1565"/>
      <c r="AKA56" s="1600"/>
      <c r="AKB56" s="1568"/>
      <c r="AKC56" s="1568"/>
      <c r="AKD56" s="1600"/>
      <c r="AKE56" s="1585"/>
      <c r="AKF56" s="1567"/>
      <c r="AKG56" s="1602"/>
      <c r="AKH56" s="1603"/>
      <c r="AKI56" s="1603"/>
      <c r="AKJ56" s="1603"/>
      <c r="AKK56" s="1538"/>
      <c r="AKL56" s="1565"/>
      <c r="AKM56" s="1600"/>
      <c r="AKN56" s="1568"/>
      <c r="AKO56" s="1568"/>
      <c r="AKP56" s="1600"/>
      <c r="AKQ56" s="1585"/>
      <c r="AKR56" s="1567"/>
      <c r="AKS56" s="1602"/>
      <c r="AKT56" s="1603"/>
      <c r="AKU56" s="1603"/>
      <c r="AKV56" s="1603"/>
      <c r="AKW56" s="1538"/>
      <c r="AKX56" s="1565"/>
      <c r="AKY56" s="1600"/>
      <c r="AKZ56" s="1568"/>
      <c r="ALA56" s="1568"/>
      <c r="ALB56" s="1600"/>
      <c r="ALC56" s="1585"/>
      <c r="ALD56" s="1567"/>
      <c r="ALE56" s="1602"/>
      <c r="ALF56" s="1603"/>
      <c r="ALG56" s="1603"/>
      <c r="ALH56" s="1603"/>
      <c r="ALI56" s="1538"/>
      <c r="ALJ56" s="1565"/>
      <c r="ALK56" s="1600"/>
      <c r="ALL56" s="1568"/>
      <c r="ALM56" s="1568"/>
      <c r="ALN56" s="1600"/>
      <c r="ALO56" s="1585"/>
      <c r="ALP56" s="1567"/>
      <c r="ALQ56" s="1602"/>
      <c r="ALR56" s="1603"/>
      <c r="ALS56" s="1603"/>
      <c r="ALT56" s="1603"/>
      <c r="ALU56" s="1538"/>
      <c r="ALV56" s="1565"/>
      <c r="ALW56" s="1600"/>
      <c r="ALX56" s="1568"/>
      <c r="ALY56" s="1568"/>
      <c r="ALZ56" s="1600"/>
      <c r="AMA56" s="1585"/>
      <c r="AMB56" s="1567"/>
      <c r="AMC56" s="1602"/>
      <c r="AMD56" s="1603"/>
      <c r="AME56" s="1603"/>
      <c r="AMF56" s="1603"/>
      <c r="AMG56" s="1538"/>
      <c r="AMH56" s="1565"/>
      <c r="AMI56" s="1600"/>
      <c r="AMJ56" s="1568"/>
    </row>
    <row r="57" spans="1:1024" ht="16.899999999999999" customHeight="1">
      <c r="A57" s="1500"/>
      <c r="B57" s="1547"/>
      <c r="C57" s="1548"/>
      <c r="D57" s="1549"/>
      <c r="E57" s="1549" t="s">
        <v>5651</v>
      </c>
      <c r="F57" s="1548" t="s">
        <v>1541</v>
      </c>
      <c r="G57" s="1550">
        <v>1</v>
      </c>
      <c r="H57" s="1567"/>
      <c r="I57" s="1551"/>
      <c r="J57" s="1552">
        <f>H57*G57</f>
        <v>0</v>
      </c>
      <c r="K57" s="1552">
        <f>I57*G57</f>
        <v>0</v>
      </c>
      <c r="L57" s="1552">
        <f>K57+J57</f>
        <v>0</v>
      </c>
      <c r="M57" s="1538"/>
      <c r="N57" s="1565"/>
      <c r="O57" s="1600"/>
      <c r="P57" s="1568"/>
      <c r="Q57" s="1568"/>
      <c r="R57" s="1600"/>
      <c r="S57" s="1585"/>
      <c r="T57" s="1608"/>
      <c r="U57" s="1609"/>
      <c r="V57" s="1610"/>
      <c r="W57" s="1610"/>
      <c r="X57" s="1610"/>
      <c r="Z57" s="1565"/>
      <c r="AA57" s="1600"/>
      <c r="AB57" s="1568"/>
      <c r="AC57" s="1568"/>
      <c r="AD57" s="1600"/>
      <c r="AE57" s="1585"/>
      <c r="AF57" s="1608"/>
      <c r="AG57" s="1609"/>
      <c r="AH57" s="1610"/>
      <c r="AI57" s="1610"/>
      <c r="AJ57" s="1610"/>
      <c r="AL57" s="1565"/>
      <c r="AM57" s="1600"/>
      <c r="AN57" s="1568"/>
      <c r="AO57" s="1568"/>
      <c r="AP57" s="1600"/>
      <c r="AQ57" s="1585"/>
      <c r="AR57" s="1608"/>
      <c r="AS57" s="1609"/>
      <c r="AT57" s="1610"/>
      <c r="AU57" s="1610"/>
      <c r="AV57" s="1610"/>
      <c r="AX57" s="1565"/>
      <c r="AY57" s="1600"/>
      <c r="AZ57" s="1568"/>
      <c r="BA57" s="1568"/>
      <c r="BB57" s="1600"/>
      <c r="BC57" s="1585"/>
      <c r="BD57" s="1608"/>
      <c r="BE57" s="1609"/>
      <c r="BF57" s="1610"/>
      <c r="BG57" s="1610"/>
      <c r="BH57" s="1610"/>
      <c r="BJ57" s="1565"/>
      <c r="BK57" s="1600"/>
      <c r="BL57" s="1568"/>
      <c r="BM57" s="1568"/>
      <c r="BN57" s="1600"/>
      <c r="BO57" s="1585"/>
      <c r="BP57" s="1608"/>
      <c r="BQ57" s="1609"/>
      <c r="BR57" s="1610"/>
      <c r="BS57" s="1610"/>
      <c r="BT57" s="1610"/>
      <c r="BU57" s="1538"/>
      <c r="BV57" s="1565"/>
      <c r="BW57" s="1600"/>
      <c r="BX57" s="1568"/>
      <c r="BY57" s="1568"/>
      <c r="BZ57" s="1600"/>
      <c r="CA57" s="1585"/>
      <c r="CB57" s="1608"/>
      <c r="CC57" s="1609"/>
      <c r="CD57" s="1610"/>
      <c r="CE57" s="1610"/>
      <c r="CF57" s="1610"/>
      <c r="CG57" s="1538"/>
      <c r="CH57" s="1565"/>
      <c r="CI57" s="1600"/>
      <c r="CJ57" s="1568"/>
      <c r="CK57" s="1568"/>
      <c r="CL57" s="1600"/>
      <c r="CM57" s="1585"/>
      <c r="CN57" s="1608"/>
      <c r="CO57" s="1609"/>
      <c r="CP57" s="1610"/>
      <c r="CQ57" s="1610"/>
      <c r="CR57" s="1610"/>
      <c r="CS57" s="1538"/>
      <c r="CT57" s="1565"/>
      <c r="CU57" s="1600"/>
      <c r="CV57" s="1568"/>
      <c r="CW57" s="1568"/>
      <c r="CX57" s="1600"/>
      <c r="CY57" s="1585"/>
      <c r="CZ57" s="1608"/>
      <c r="DA57" s="1609"/>
      <c r="DB57" s="1610"/>
      <c r="DC57" s="1610"/>
      <c r="DD57" s="1610"/>
      <c r="DE57" s="1538"/>
      <c r="DF57" s="1565"/>
      <c r="DG57" s="1600"/>
      <c r="DH57" s="1568"/>
      <c r="DI57" s="1568"/>
      <c r="DJ57" s="1600"/>
      <c r="DK57" s="1585"/>
      <c r="DL57" s="1608"/>
      <c r="DM57" s="1609"/>
      <c r="DN57" s="1610"/>
      <c r="DO57" s="1610"/>
      <c r="DP57" s="1610"/>
      <c r="DQ57" s="1538"/>
      <c r="DR57" s="1565"/>
      <c r="DS57" s="1600"/>
      <c r="DT57" s="1568"/>
      <c r="DU57" s="1568"/>
      <c r="DV57" s="1600"/>
      <c r="DW57" s="1585"/>
      <c r="DX57" s="1608"/>
      <c r="DY57" s="1609"/>
      <c r="DZ57" s="1610"/>
      <c r="EA57" s="1610"/>
      <c r="EB57" s="1610"/>
      <c r="EC57" s="1538"/>
      <c r="ED57" s="1565"/>
      <c r="EE57" s="1600"/>
      <c r="EF57" s="1568"/>
      <c r="EG57" s="1568"/>
      <c r="EH57" s="1600"/>
      <c r="EI57" s="1585"/>
      <c r="EJ57" s="1608"/>
      <c r="EK57" s="1609"/>
      <c r="EL57" s="1610"/>
      <c r="EM57" s="1610"/>
      <c r="EN57" s="1610"/>
      <c r="EO57" s="1538"/>
      <c r="EP57" s="1565"/>
      <c r="EQ57" s="1600"/>
      <c r="ER57" s="1568"/>
      <c r="ES57" s="1568"/>
      <c r="ET57" s="1600"/>
      <c r="EU57" s="1585"/>
      <c r="EV57" s="1608"/>
      <c r="EW57" s="1609"/>
      <c r="EX57" s="1610"/>
      <c r="EY57" s="1610"/>
      <c r="EZ57" s="1610"/>
      <c r="FA57" s="1538"/>
      <c r="FB57" s="1565"/>
      <c r="FC57" s="1600"/>
      <c r="FD57" s="1568"/>
      <c r="FE57" s="1568"/>
      <c r="FF57" s="1600"/>
      <c r="FG57" s="1585"/>
      <c r="FH57" s="1608"/>
      <c r="FI57" s="1609"/>
      <c r="FJ57" s="1610"/>
      <c r="FK57" s="1610"/>
      <c r="FL57" s="1610"/>
      <c r="FM57" s="1538"/>
      <c r="FN57" s="1565"/>
      <c r="FO57" s="1600"/>
      <c r="FP57" s="1568"/>
      <c r="FQ57" s="1568"/>
      <c r="FR57" s="1600"/>
      <c r="FS57" s="1585"/>
      <c r="FT57" s="1608"/>
      <c r="FU57" s="1609"/>
      <c r="FV57" s="1610"/>
      <c r="FW57" s="1610"/>
      <c r="FX57" s="1610"/>
      <c r="FY57" s="1538"/>
      <c r="FZ57" s="1565"/>
      <c r="GA57" s="1600"/>
      <c r="GB57" s="1568"/>
      <c r="GC57" s="1568"/>
      <c r="GD57" s="1600"/>
      <c r="GE57" s="1585"/>
      <c r="GF57" s="1608"/>
      <c r="GG57" s="1609"/>
      <c r="GH57" s="1610"/>
      <c r="GI57" s="1610"/>
      <c r="GJ57" s="1610"/>
      <c r="GK57" s="1538"/>
      <c r="GL57" s="1565"/>
      <c r="GM57" s="1600"/>
      <c r="GN57" s="1568"/>
      <c r="GO57" s="1568"/>
      <c r="GP57" s="1600"/>
      <c r="GQ57" s="1585"/>
      <c r="GR57" s="1608"/>
      <c r="GS57" s="1609"/>
      <c r="GT57" s="1610"/>
      <c r="GU57" s="1610"/>
      <c r="GV57" s="1610"/>
      <c r="GW57" s="1538"/>
      <c r="GX57" s="1565"/>
      <c r="GY57" s="1600"/>
      <c r="GZ57" s="1568"/>
      <c r="HA57" s="1568"/>
      <c r="HB57" s="1600"/>
      <c r="HC57" s="1585"/>
      <c r="HD57" s="1608"/>
      <c r="HE57" s="1609"/>
      <c r="HF57" s="1610"/>
      <c r="HG57" s="1610"/>
      <c r="HH57" s="1610"/>
      <c r="HI57" s="1538"/>
      <c r="HJ57" s="1565"/>
      <c r="HK57" s="1600"/>
      <c r="HL57" s="1568"/>
      <c r="HM57" s="1568"/>
      <c r="HN57" s="1600"/>
      <c r="HO57" s="1585"/>
      <c r="HP57" s="1608"/>
      <c r="HQ57" s="1609"/>
      <c r="HR57" s="1610"/>
      <c r="HS57" s="1610"/>
      <c r="HT57" s="1610"/>
      <c r="HU57" s="1538"/>
      <c r="HV57" s="1565"/>
      <c r="HW57" s="1600"/>
      <c r="HX57" s="1568"/>
      <c r="HY57" s="1568"/>
      <c r="HZ57" s="1600"/>
      <c r="IA57" s="1585"/>
      <c r="IB57" s="1608"/>
      <c r="IC57" s="1609"/>
      <c r="ID57" s="1610"/>
      <c r="IE57" s="1610"/>
      <c r="IF57" s="1610"/>
      <c r="IG57" s="1538"/>
      <c r="IH57" s="1565"/>
      <c r="II57" s="1600"/>
      <c r="IJ57" s="1568"/>
      <c r="IK57" s="1568"/>
      <c r="IL57" s="1600"/>
      <c r="IM57" s="1585"/>
      <c r="IN57" s="1608"/>
      <c r="IO57" s="1609"/>
      <c r="IP57" s="1610"/>
      <c r="IQ57" s="1610"/>
      <c r="IR57" s="1610"/>
      <c r="IS57" s="1538"/>
      <c r="IT57" s="1565"/>
      <c r="IU57" s="1600"/>
      <c r="IV57" s="1568"/>
      <c r="IW57" s="1568"/>
      <c r="IX57" s="1600"/>
      <c r="IY57" s="1585"/>
      <c r="IZ57" s="1608"/>
      <c r="JA57" s="1609"/>
      <c r="JB57" s="1610"/>
      <c r="JC57" s="1610"/>
      <c r="JD57" s="1610"/>
      <c r="JE57" s="1538"/>
      <c r="JF57" s="1565"/>
      <c r="JG57" s="1600"/>
      <c r="JH57" s="1568"/>
      <c r="JI57" s="1568"/>
      <c r="JJ57" s="1600"/>
      <c r="JK57" s="1585"/>
      <c r="JL57" s="1608"/>
      <c r="JM57" s="1609"/>
      <c r="JN57" s="1610"/>
      <c r="JO57" s="1610"/>
      <c r="JP57" s="1610"/>
      <c r="JQ57" s="1538"/>
      <c r="JR57" s="1565"/>
      <c r="JS57" s="1600"/>
      <c r="JT57" s="1568"/>
      <c r="JU57" s="1568"/>
      <c r="JV57" s="1600"/>
      <c r="JW57" s="1585"/>
      <c r="JX57" s="1608"/>
      <c r="JY57" s="1609"/>
      <c r="JZ57" s="1610"/>
      <c r="KA57" s="1610"/>
      <c r="KB57" s="1610"/>
      <c r="KC57" s="1538"/>
      <c r="KD57" s="1565"/>
      <c r="KE57" s="1600"/>
      <c r="KF57" s="1568"/>
      <c r="KG57" s="1568"/>
      <c r="KH57" s="1600"/>
      <c r="KI57" s="1585"/>
      <c r="KJ57" s="1608"/>
      <c r="KK57" s="1609"/>
      <c r="KL57" s="1610"/>
      <c r="KM57" s="1610"/>
      <c r="KN57" s="1610"/>
      <c r="KO57" s="1538"/>
      <c r="KP57" s="1565"/>
      <c r="KQ57" s="1600"/>
      <c r="KR57" s="1568"/>
      <c r="KS57" s="1568"/>
      <c r="KT57" s="1600"/>
      <c r="KU57" s="1585"/>
      <c r="KV57" s="1608"/>
      <c r="KW57" s="1609"/>
      <c r="KX57" s="1610"/>
      <c r="KY57" s="1610"/>
      <c r="KZ57" s="1610"/>
      <c r="LA57" s="1538"/>
      <c r="LB57" s="1565"/>
      <c r="LC57" s="1600"/>
      <c r="LD57" s="1568"/>
      <c r="LE57" s="1568"/>
      <c r="LF57" s="1600"/>
      <c r="LG57" s="1585"/>
      <c r="LH57" s="1608"/>
      <c r="LI57" s="1609"/>
      <c r="LJ57" s="1610"/>
      <c r="LK57" s="1610"/>
      <c r="LL57" s="1610"/>
      <c r="LM57" s="1538"/>
      <c r="LN57" s="1565"/>
      <c r="LO57" s="1600"/>
      <c r="LP57" s="1568"/>
      <c r="LQ57" s="1568"/>
      <c r="LR57" s="1600"/>
      <c r="LS57" s="1585"/>
      <c r="LT57" s="1608"/>
      <c r="LU57" s="1609"/>
      <c r="LV57" s="1610"/>
      <c r="LW57" s="1610"/>
      <c r="LX57" s="1610"/>
      <c r="LY57" s="1538"/>
      <c r="LZ57" s="1565"/>
      <c r="MA57" s="1600"/>
      <c r="MB57" s="1568"/>
      <c r="MC57" s="1568"/>
      <c r="MD57" s="1600"/>
      <c r="ME57" s="1585"/>
      <c r="MF57" s="1608"/>
      <c r="MG57" s="1609"/>
      <c r="MH57" s="1610"/>
      <c r="MI57" s="1610"/>
      <c r="MJ57" s="1610"/>
      <c r="MK57" s="1538"/>
      <c r="ML57" s="1565"/>
      <c r="MM57" s="1600"/>
      <c r="MN57" s="1568"/>
      <c r="MO57" s="1568"/>
      <c r="MP57" s="1600"/>
      <c r="MQ57" s="1585"/>
      <c r="MR57" s="1608"/>
      <c r="MS57" s="1609"/>
      <c r="MT57" s="1610"/>
      <c r="MU57" s="1610"/>
      <c r="MV57" s="1610"/>
      <c r="MW57" s="1538"/>
      <c r="MX57" s="1565"/>
      <c r="MY57" s="1600"/>
      <c r="MZ57" s="1568"/>
      <c r="NA57" s="1568"/>
      <c r="NB57" s="1600"/>
      <c r="NC57" s="1585"/>
      <c r="ND57" s="1608"/>
      <c r="NE57" s="1609"/>
      <c r="NF57" s="1610"/>
      <c r="NG57" s="1610"/>
      <c r="NH57" s="1610"/>
      <c r="NI57" s="1538"/>
      <c r="NJ57" s="1565"/>
      <c r="NK57" s="1600"/>
      <c r="NL57" s="1568"/>
      <c r="NM57" s="1568"/>
      <c r="NN57" s="1600"/>
      <c r="NO57" s="1585"/>
      <c r="NP57" s="1608"/>
      <c r="NQ57" s="1609"/>
      <c r="NR57" s="1610"/>
      <c r="NS57" s="1610"/>
      <c r="NT57" s="1610"/>
      <c r="NU57" s="1538"/>
      <c r="NV57" s="1565"/>
      <c r="NW57" s="1600"/>
      <c r="NX57" s="1568"/>
      <c r="NY57" s="1568"/>
      <c r="NZ57" s="1600"/>
      <c r="OA57" s="1585"/>
      <c r="OB57" s="1608"/>
      <c r="OC57" s="1609"/>
      <c r="OD57" s="1610"/>
      <c r="OE57" s="1610"/>
      <c r="OF57" s="1610"/>
      <c r="OG57" s="1538"/>
      <c r="OH57" s="1565"/>
      <c r="OI57" s="1600"/>
      <c r="OJ57" s="1568"/>
      <c r="OK57" s="1568"/>
      <c r="OL57" s="1600"/>
      <c r="OM57" s="1585"/>
      <c r="ON57" s="1608"/>
      <c r="OO57" s="1609"/>
      <c r="OP57" s="1610"/>
      <c r="OQ57" s="1610"/>
      <c r="OR57" s="1610"/>
      <c r="OS57" s="1538"/>
      <c r="OT57" s="1565"/>
      <c r="OU57" s="1600"/>
      <c r="OV57" s="1568"/>
      <c r="OW57" s="1568"/>
      <c r="OX57" s="1600"/>
      <c r="OY57" s="1585"/>
      <c r="OZ57" s="1608"/>
      <c r="PA57" s="1609"/>
      <c r="PB57" s="1610"/>
      <c r="PC57" s="1610"/>
      <c r="PD57" s="1610"/>
      <c r="PE57" s="1538"/>
      <c r="PF57" s="1565"/>
      <c r="PG57" s="1600"/>
      <c r="PH57" s="1568"/>
      <c r="PI57" s="1568"/>
      <c r="PJ57" s="1600"/>
      <c r="PK57" s="1585"/>
      <c r="PL57" s="1608"/>
      <c r="PM57" s="1609"/>
      <c r="PN57" s="1610"/>
      <c r="PO57" s="1610"/>
      <c r="PP57" s="1610"/>
      <c r="PQ57" s="1538"/>
      <c r="PR57" s="1565"/>
      <c r="PS57" s="1600"/>
      <c r="PT57" s="1568"/>
      <c r="PU57" s="1568"/>
      <c r="PV57" s="1600"/>
      <c r="PW57" s="1585"/>
      <c r="PX57" s="1608"/>
      <c r="PY57" s="1609"/>
      <c r="PZ57" s="1610"/>
      <c r="QA57" s="1610"/>
      <c r="QB57" s="1610"/>
      <c r="QC57" s="1538"/>
      <c r="QD57" s="1565"/>
      <c r="QE57" s="1600"/>
      <c r="QF57" s="1568"/>
      <c r="QG57" s="1568"/>
      <c r="QH57" s="1600"/>
      <c r="QI57" s="1585"/>
      <c r="QJ57" s="1608"/>
      <c r="QK57" s="1609"/>
      <c r="QL57" s="1610"/>
      <c r="QM57" s="1610"/>
      <c r="QN57" s="1610"/>
      <c r="QO57" s="1538"/>
      <c r="QP57" s="1565"/>
      <c r="QQ57" s="1600"/>
      <c r="QR57" s="1568"/>
      <c r="QS57" s="1568"/>
      <c r="QT57" s="1600"/>
      <c r="QU57" s="1585"/>
      <c r="QV57" s="1608"/>
      <c r="QW57" s="1609"/>
      <c r="QX57" s="1610"/>
      <c r="QY57" s="1610"/>
      <c r="QZ57" s="1610"/>
      <c r="RA57" s="1538"/>
      <c r="RB57" s="1565"/>
      <c r="RC57" s="1600"/>
      <c r="RD57" s="1568"/>
      <c r="RE57" s="1568"/>
      <c r="RF57" s="1600"/>
      <c r="RG57" s="1585"/>
      <c r="RH57" s="1608"/>
      <c r="RI57" s="1609"/>
      <c r="RJ57" s="1610"/>
      <c r="RK57" s="1610"/>
      <c r="RL57" s="1610"/>
      <c r="RM57" s="1538"/>
      <c r="RN57" s="1565"/>
      <c r="RO57" s="1600"/>
      <c r="RP57" s="1568"/>
      <c r="RQ57" s="1568"/>
      <c r="RR57" s="1600"/>
      <c r="RS57" s="1585"/>
      <c r="RT57" s="1608"/>
      <c r="RU57" s="1609"/>
      <c r="RV57" s="1610"/>
      <c r="RW57" s="1610"/>
      <c r="RX57" s="1610"/>
      <c r="RY57" s="1538"/>
      <c r="RZ57" s="1565"/>
      <c r="SA57" s="1600"/>
      <c r="SB57" s="1568"/>
      <c r="SC57" s="1568"/>
      <c r="SD57" s="1600"/>
      <c r="SE57" s="1585"/>
      <c r="SF57" s="1608"/>
      <c r="SG57" s="1609"/>
      <c r="SH57" s="1610"/>
      <c r="SI57" s="1610"/>
      <c r="SJ57" s="1610"/>
      <c r="SK57" s="1538"/>
      <c r="SL57" s="1565"/>
      <c r="SM57" s="1600"/>
      <c r="SN57" s="1568"/>
      <c r="SO57" s="1568"/>
      <c r="SP57" s="1600"/>
      <c r="SQ57" s="1585"/>
      <c r="SR57" s="1608"/>
      <c r="SS57" s="1609"/>
      <c r="ST57" s="1610"/>
      <c r="SU57" s="1610"/>
      <c r="SV57" s="1610"/>
      <c r="SW57" s="1538"/>
      <c r="SX57" s="1565"/>
      <c r="SY57" s="1600"/>
      <c r="SZ57" s="1568"/>
      <c r="TA57" s="1568"/>
      <c r="TB57" s="1600"/>
      <c r="TC57" s="1585"/>
      <c r="TD57" s="1608"/>
      <c r="TE57" s="1609"/>
      <c r="TF57" s="1610"/>
      <c r="TG57" s="1610"/>
      <c r="TH57" s="1610"/>
      <c r="TI57" s="1538"/>
      <c r="TJ57" s="1565"/>
      <c r="TK57" s="1600"/>
      <c r="TL57" s="1568"/>
      <c r="TM57" s="1568"/>
      <c r="TN57" s="1600"/>
      <c r="TO57" s="1585"/>
      <c r="TP57" s="1608"/>
      <c r="TQ57" s="1609"/>
      <c r="TR57" s="1610"/>
      <c r="TS57" s="1610"/>
      <c r="TT57" s="1610"/>
      <c r="TU57" s="1538"/>
      <c r="TV57" s="1565"/>
      <c r="TW57" s="1600"/>
      <c r="TX57" s="1568"/>
      <c r="TY57" s="1568"/>
      <c r="TZ57" s="1600"/>
      <c r="UA57" s="1585"/>
      <c r="UB57" s="1608"/>
      <c r="UC57" s="1609"/>
      <c r="UD57" s="1610"/>
      <c r="UE57" s="1610"/>
      <c r="UF57" s="1610"/>
      <c r="UG57" s="1538"/>
      <c r="UH57" s="1565"/>
      <c r="UI57" s="1600"/>
      <c r="UJ57" s="1568"/>
      <c r="UK57" s="1568"/>
      <c r="UL57" s="1600"/>
      <c r="UM57" s="1585"/>
      <c r="UN57" s="1608"/>
      <c r="UO57" s="1609"/>
      <c r="UP57" s="1610"/>
      <c r="UQ57" s="1610"/>
      <c r="UR57" s="1610"/>
      <c r="US57" s="1538"/>
      <c r="UT57" s="1565"/>
      <c r="UU57" s="1600"/>
      <c r="UV57" s="1568"/>
      <c r="UW57" s="1568"/>
      <c r="UX57" s="1600"/>
      <c r="UY57" s="1585"/>
      <c r="UZ57" s="1608"/>
      <c r="VA57" s="1609"/>
      <c r="VB57" s="1610"/>
      <c r="VC57" s="1610"/>
      <c r="VD57" s="1610"/>
      <c r="VE57" s="1538"/>
      <c r="VF57" s="1565"/>
      <c r="VG57" s="1600"/>
      <c r="VH57" s="1568"/>
      <c r="VI57" s="1568"/>
      <c r="VJ57" s="1600"/>
      <c r="VK57" s="1585"/>
      <c r="VL57" s="1608"/>
      <c r="VM57" s="1609"/>
      <c r="VN57" s="1610"/>
      <c r="VO57" s="1610"/>
      <c r="VP57" s="1610"/>
      <c r="VQ57" s="1538"/>
      <c r="VR57" s="1565"/>
      <c r="VS57" s="1600"/>
      <c r="VT57" s="1568"/>
      <c r="VU57" s="1568"/>
      <c r="VV57" s="1600"/>
      <c r="VW57" s="1585"/>
      <c r="VX57" s="1608"/>
      <c r="VY57" s="1609"/>
      <c r="VZ57" s="1610"/>
      <c r="WA57" s="1610"/>
      <c r="WB57" s="1610"/>
      <c r="WC57" s="1538"/>
      <c r="WD57" s="1565"/>
      <c r="WE57" s="1600"/>
      <c r="WF57" s="1568"/>
      <c r="WG57" s="1568"/>
      <c r="WH57" s="1600"/>
      <c r="WI57" s="1585"/>
      <c r="WJ57" s="1608"/>
      <c r="WK57" s="1609"/>
      <c r="WL57" s="1610"/>
      <c r="WM57" s="1610"/>
      <c r="WN57" s="1610"/>
      <c r="WO57" s="1538"/>
      <c r="WP57" s="1565"/>
      <c r="WQ57" s="1600"/>
      <c r="WR57" s="1568"/>
      <c r="WS57" s="1568"/>
      <c r="WT57" s="1600"/>
      <c r="WU57" s="1585"/>
      <c r="WV57" s="1608"/>
      <c r="WW57" s="1609"/>
      <c r="WX57" s="1610"/>
      <c r="WY57" s="1610"/>
      <c r="WZ57" s="1610"/>
      <c r="XA57" s="1538"/>
      <c r="XB57" s="1565"/>
      <c r="XC57" s="1600"/>
      <c r="XD57" s="1568"/>
      <c r="XE57" s="1568"/>
      <c r="XF57" s="1600"/>
      <c r="XG57" s="1585"/>
      <c r="XH57" s="1608"/>
      <c r="XI57" s="1609"/>
      <c r="XJ57" s="1610"/>
      <c r="XK57" s="1610"/>
      <c r="XL57" s="1610"/>
      <c r="XM57" s="1538"/>
      <c r="XN57" s="1565"/>
      <c r="XO57" s="1600"/>
      <c r="XP57" s="1568"/>
      <c r="XQ57" s="1568"/>
      <c r="XR57" s="1600"/>
      <c r="XS57" s="1585"/>
      <c r="XT57" s="1608"/>
      <c r="XU57" s="1609"/>
      <c r="XV57" s="1610"/>
      <c r="XW57" s="1610"/>
      <c r="XX57" s="1610"/>
      <c r="XY57" s="1538"/>
      <c r="XZ57" s="1565"/>
      <c r="YA57" s="1600"/>
      <c r="YB57" s="1568"/>
      <c r="YC57" s="1568"/>
      <c r="YD57" s="1600"/>
      <c r="YE57" s="1585"/>
      <c r="YF57" s="1608"/>
      <c r="YG57" s="1609"/>
      <c r="YH57" s="1610"/>
      <c r="YI57" s="1610"/>
      <c r="YJ57" s="1610"/>
      <c r="YK57" s="1538"/>
      <c r="YL57" s="1565"/>
      <c r="YM57" s="1600"/>
      <c r="YN57" s="1568"/>
      <c r="YO57" s="1568"/>
      <c r="YP57" s="1600"/>
      <c r="YQ57" s="1585"/>
      <c r="YR57" s="1608"/>
      <c r="YS57" s="1609"/>
      <c r="YT57" s="1610"/>
      <c r="YU57" s="1610"/>
      <c r="YV57" s="1610"/>
      <c r="YW57" s="1538"/>
      <c r="YX57" s="1565"/>
      <c r="YY57" s="1600"/>
      <c r="YZ57" s="1568"/>
      <c r="ZA57" s="1568"/>
      <c r="ZB57" s="1600"/>
      <c r="ZC57" s="1585"/>
      <c r="ZD57" s="1608"/>
      <c r="ZE57" s="1609"/>
      <c r="ZF57" s="1610"/>
      <c r="ZG57" s="1610"/>
      <c r="ZH57" s="1610"/>
      <c r="ZI57" s="1538"/>
      <c r="ZJ57" s="1565"/>
      <c r="ZK57" s="1600"/>
      <c r="ZL57" s="1568"/>
      <c r="ZM57" s="1568"/>
      <c r="ZN57" s="1600"/>
      <c r="ZO57" s="1585"/>
      <c r="ZP57" s="1608"/>
      <c r="ZQ57" s="1609"/>
      <c r="ZR57" s="1610"/>
      <c r="ZS57" s="1610"/>
      <c r="ZT57" s="1610"/>
      <c r="ZU57" s="1538"/>
      <c r="ZV57" s="1565"/>
      <c r="ZW57" s="1600"/>
      <c r="ZX57" s="1568"/>
      <c r="ZY57" s="1568"/>
      <c r="ZZ57" s="1600"/>
      <c r="AAA57" s="1585"/>
      <c r="AAB57" s="1608"/>
      <c r="AAC57" s="1609"/>
      <c r="AAD57" s="1610"/>
      <c r="AAE57" s="1610"/>
      <c r="AAF57" s="1610"/>
      <c r="AAG57" s="1538"/>
      <c r="AAH57" s="1565"/>
      <c r="AAI57" s="1600"/>
      <c r="AAJ57" s="1568"/>
      <c r="AAK57" s="1568"/>
      <c r="AAL57" s="1600"/>
      <c r="AAM57" s="1585"/>
      <c r="AAN57" s="1608"/>
      <c r="AAO57" s="1609"/>
      <c r="AAP57" s="1610"/>
      <c r="AAQ57" s="1610"/>
      <c r="AAR57" s="1610"/>
      <c r="AAS57" s="1538"/>
      <c r="AAT57" s="1565"/>
      <c r="AAU57" s="1600"/>
      <c r="AAV57" s="1568"/>
      <c r="AAW57" s="1568"/>
      <c r="AAX57" s="1600"/>
      <c r="AAY57" s="1585"/>
      <c r="AAZ57" s="1608"/>
      <c r="ABA57" s="1609"/>
      <c r="ABB57" s="1610"/>
      <c r="ABC57" s="1610"/>
      <c r="ABD57" s="1610"/>
      <c r="ABE57" s="1538"/>
      <c r="ABF57" s="1565"/>
      <c r="ABG57" s="1600"/>
      <c r="ABH57" s="1568"/>
      <c r="ABI57" s="1568"/>
      <c r="ABJ57" s="1600"/>
      <c r="ABK57" s="1585"/>
      <c r="ABL57" s="1608"/>
      <c r="ABM57" s="1609"/>
      <c r="ABN57" s="1610"/>
      <c r="ABO57" s="1610"/>
      <c r="ABP57" s="1610"/>
      <c r="ABQ57" s="1538"/>
      <c r="ABR57" s="1565"/>
      <c r="ABS57" s="1600"/>
      <c r="ABT57" s="1568"/>
      <c r="ABU57" s="1568"/>
      <c r="ABV57" s="1600"/>
      <c r="ABW57" s="1585"/>
      <c r="ABX57" s="1608"/>
      <c r="ABY57" s="1609"/>
      <c r="ABZ57" s="1610"/>
      <c r="ACA57" s="1610"/>
      <c r="ACB57" s="1610"/>
      <c r="ACC57" s="1538"/>
      <c r="ACD57" s="1565"/>
      <c r="ACE57" s="1600"/>
      <c r="ACF57" s="1568"/>
      <c r="ACG57" s="1568"/>
      <c r="ACH57" s="1600"/>
      <c r="ACI57" s="1585"/>
      <c r="ACJ57" s="1608"/>
      <c r="ACK57" s="1609"/>
      <c r="ACL57" s="1610"/>
      <c r="ACM57" s="1610"/>
      <c r="ACN57" s="1610"/>
      <c r="ACO57" s="1538"/>
      <c r="ACP57" s="1565"/>
      <c r="ACQ57" s="1600"/>
      <c r="ACR57" s="1568"/>
      <c r="ACS57" s="1568"/>
      <c r="ACT57" s="1600"/>
      <c r="ACU57" s="1585"/>
      <c r="ACV57" s="1608"/>
      <c r="ACW57" s="1609"/>
      <c r="ACX57" s="1610"/>
      <c r="ACY57" s="1610"/>
      <c r="ACZ57" s="1610"/>
      <c r="ADA57" s="1538"/>
      <c r="ADB57" s="1565"/>
      <c r="ADC57" s="1600"/>
      <c r="ADD57" s="1568"/>
      <c r="ADE57" s="1568"/>
      <c r="ADF57" s="1600"/>
      <c r="ADG57" s="1585"/>
      <c r="ADH57" s="1608"/>
      <c r="ADI57" s="1609"/>
      <c r="ADJ57" s="1610"/>
      <c r="ADK57" s="1610"/>
      <c r="ADL57" s="1610"/>
      <c r="ADM57" s="1538"/>
      <c r="ADN57" s="1565"/>
      <c r="ADO57" s="1600"/>
      <c r="ADP57" s="1568"/>
      <c r="ADQ57" s="1568"/>
      <c r="ADR57" s="1600"/>
      <c r="ADS57" s="1585"/>
      <c r="ADT57" s="1608"/>
      <c r="ADU57" s="1609"/>
      <c r="ADV57" s="1610"/>
      <c r="ADW57" s="1610"/>
      <c r="ADX57" s="1610"/>
      <c r="ADY57" s="1538"/>
      <c r="ADZ57" s="1565"/>
      <c r="AEA57" s="1600"/>
      <c r="AEB57" s="1568"/>
      <c r="AEC57" s="1568"/>
      <c r="AED57" s="1600"/>
      <c r="AEE57" s="1585"/>
      <c r="AEF57" s="1608"/>
      <c r="AEG57" s="1609"/>
      <c r="AEH57" s="1610"/>
      <c r="AEI57" s="1610"/>
      <c r="AEJ57" s="1610"/>
      <c r="AEK57" s="1538"/>
      <c r="AEL57" s="1565"/>
      <c r="AEM57" s="1600"/>
      <c r="AEN57" s="1568"/>
      <c r="AEO57" s="1568"/>
      <c r="AEP57" s="1600"/>
      <c r="AEQ57" s="1585"/>
      <c r="AER57" s="1608"/>
      <c r="AES57" s="1609"/>
      <c r="AET57" s="1610"/>
      <c r="AEU57" s="1610"/>
      <c r="AEV57" s="1610"/>
      <c r="AEW57" s="1538"/>
      <c r="AEX57" s="1565"/>
      <c r="AEY57" s="1600"/>
      <c r="AEZ57" s="1568"/>
      <c r="AFA57" s="1568"/>
      <c r="AFB57" s="1600"/>
      <c r="AFC57" s="1585"/>
      <c r="AFD57" s="1608"/>
      <c r="AFE57" s="1609"/>
      <c r="AFF57" s="1610"/>
      <c r="AFG57" s="1610"/>
      <c r="AFH57" s="1610"/>
      <c r="AFI57" s="1538"/>
      <c r="AFJ57" s="1565"/>
      <c r="AFK57" s="1600"/>
      <c r="AFL57" s="1568"/>
      <c r="AFM57" s="1568"/>
      <c r="AFN57" s="1600"/>
      <c r="AFO57" s="1585"/>
      <c r="AFP57" s="1608"/>
      <c r="AFQ57" s="1609"/>
      <c r="AFR57" s="1610"/>
      <c r="AFS57" s="1610"/>
      <c r="AFT57" s="1610"/>
      <c r="AFU57" s="1538"/>
      <c r="AFV57" s="1565"/>
      <c r="AFW57" s="1600"/>
      <c r="AFX57" s="1568"/>
      <c r="AFY57" s="1568"/>
      <c r="AFZ57" s="1600"/>
      <c r="AGA57" s="1585"/>
      <c r="AGB57" s="1608"/>
      <c r="AGC57" s="1609"/>
      <c r="AGD57" s="1610"/>
      <c r="AGE57" s="1610"/>
      <c r="AGF57" s="1610"/>
      <c r="AGG57" s="1538"/>
      <c r="AGH57" s="1565"/>
      <c r="AGI57" s="1600"/>
      <c r="AGJ57" s="1568"/>
      <c r="AGK57" s="1568"/>
      <c r="AGL57" s="1600"/>
      <c r="AGM57" s="1585"/>
      <c r="AGN57" s="1608"/>
      <c r="AGO57" s="1609"/>
      <c r="AGP57" s="1610"/>
      <c r="AGQ57" s="1610"/>
      <c r="AGR57" s="1610"/>
      <c r="AGS57" s="1538"/>
      <c r="AGT57" s="1565"/>
      <c r="AGU57" s="1600"/>
      <c r="AGV57" s="1568"/>
      <c r="AGW57" s="1568"/>
      <c r="AGX57" s="1600"/>
      <c r="AGY57" s="1585"/>
      <c r="AGZ57" s="1608"/>
      <c r="AHA57" s="1609"/>
      <c r="AHB57" s="1610"/>
      <c r="AHC57" s="1610"/>
      <c r="AHD57" s="1610"/>
      <c r="AHE57" s="1538"/>
      <c r="AHF57" s="1565"/>
      <c r="AHG57" s="1600"/>
      <c r="AHH57" s="1568"/>
      <c r="AHI57" s="1568"/>
      <c r="AHJ57" s="1600"/>
      <c r="AHK57" s="1585"/>
      <c r="AHL57" s="1608"/>
      <c r="AHM57" s="1609"/>
      <c r="AHN57" s="1610"/>
      <c r="AHO57" s="1610"/>
      <c r="AHP57" s="1610"/>
      <c r="AHQ57" s="1538"/>
      <c r="AHR57" s="1565"/>
      <c r="AHS57" s="1600"/>
      <c r="AHT57" s="1568"/>
      <c r="AHU57" s="1568"/>
      <c r="AHV57" s="1600"/>
      <c r="AHW57" s="1585"/>
      <c r="AHX57" s="1608"/>
      <c r="AHY57" s="1609"/>
      <c r="AHZ57" s="1610"/>
      <c r="AIA57" s="1610"/>
      <c r="AIB57" s="1610"/>
      <c r="AIC57" s="1538"/>
      <c r="AID57" s="1565"/>
      <c r="AIE57" s="1600"/>
      <c r="AIF57" s="1568"/>
      <c r="AIG57" s="1568"/>
      <c r="AIH57" s="1600"/>
      <c r="AII57" s="1585"/>
      <c r="AIJ57" s="1608"/>
      <c r="AIK57" s="1609"/>
      <c r="AIL57" s="1610"/>
      <c r="AIM57" s="1610"/>
      <c r="AIN57" s="1610"/>
      <c r="AIO57" s="1538"/>
      <c r="AIP57" s="1565"/>
      <c r="AIQ57" s="1600"/>
      <c r="AIR57" s="1568"/>
      <c r="AIS57" s="1568"/>
      <c r="AIT57" s="1600"/>
      <c r="AIU57" s="1585"/>
      <c r="AIV57" s="1608"/>
      <c r="AIW57" s="1609"/>
      <c r="AIX57" s="1610"/>
      <c r="AIY57" s="1610"/>
      <c r="AIZ57" s="1610"/>
      <c r="AJA57" s="1538"/>
      <c r="AJB57" s="1565"/>
      <c r="AJC57" s="1600"/>
      <c r="AJD57" s="1568"/>
      <c r="AJE57" s="1568"/>
      <c r="AJF57" s="1600"/>
      <c r="AJG57" s="1585"/>
      <c r="AJH57" s="1608"/>
      <c r="AJI57" s="1609"/>
      <c r="AJJ57" s="1610"/>
      <c r="AJK57" s="1610"/>
      <c r="AJL57" s="1610"/>
      <c r="AJM57" s="1538"/>
      <c r="AJN57" s="1565"/>
      <c r="AJO57" s="1600"/>
      <c r="AJP57" s="1568"/>
      <c r="AJQ57" s="1568"/>
      <c r="AJR57" s="1600"/>
      <c r="AJS57" s="1585"/>
      <c r="AJT57" s="1608"/>
      <c r="AJU57" s="1609"/>
      <c r="AJV57" s="1610"/>
      <c r="AJW57" s="1610"/>
      <c r="AJX57" s="1610"/>
      <c r="AJY57" s="1538"/>
      <c r="AJZ57" s="1565"/>
      <c r="AKA57" s="1600"/>
      <c r="AKB57" s="1568"/>
      <c r="AKC57" s="1568"/>
      <c r="AKD57" s="1600"/>
      <c r="AKE57" s="1585"/>
      <c r="AKF57" s="1608"/>
      <c r="AKG57" s="1609"/>
      <c r="AKH57" s="1610"/>
      <c r="AKI57" s="1610"/>
      <c r="AKJ57" s="1610"/>
      <c r="AKK57" s="1538"/>
      <c r="AKL57" s="1565"/>
      <c r="AKM57" s="1600"/>
      <c r="AKN57" s="1568"/>
      <c r="AKO57" s="1568"/>
      <c r="AKP57" s="1600"/>
      <c r="AKQ57" s="1585"/>
      <c r="AKR57" s="1608"/>
      <c r="AKS57" s="1609"/>
      <c r="AKT57" s="1610"/>
      <c r="AKU57" s="1610"/>
      <c r="AKV57" s="1610"/>
      <c r="AKW57" s="1538"/>
      <c r="AKX57" s="1565"/>
      <c r="AKY57" s="1600"/>
      <c r="AKZ57" s="1568"/>
      <c r="ALA57" s="1568"/>
      <c r="ALB57" s="1600"/>
      <c r="ALC57" s="1585"/>
      <c r="ALD57" s="1608"/>
      <c r="ALE57" s="1609"/>
      <c r="ALF57" s="1610"/>
      <c r="ALG57" s="1610"/>
      <c r="ALH57" s="1610"/>
      <c r="ALI57" s="1538"/>
      <c r="ALJ57" s="1565"/>
      <c r="ALK57" s="1600"/>
      <c r="ALL57" s="1568"/>
      <c r="ALM57" s="1568"/>
      <c r="ALN57" s="1600"/>
      <c r="ALO57" s="1585"/>
      <c r="ALP57" s="1608"/>
      <c r="ALQ57" s="1609"/>
      <c r="ALR57" s="1610"/>
      <c r="ALS57" s="1610"/>
      <c r="ALT57" s="1610"/>
      <c r="ALU57" s="1538"/>
      <c r="ALV57" s="1565"/>
      <c r="ALW57" s="1600"/>
      <c r="ALX57" s="1568"/>
      <c r="ALY57" s="1568"/>
      <c r="ALZ57" s="1600"/>
      <c r="AMA57" s="1585"/>
      <c r="AMB57" s="1608"/>
      <c r="AMC57" s="1609"/>
      <c r="AMD57" s="1610"/>
      <c r="AME57" s="1610"/>
      <c r="AMF57" s="1610"/>
      <c r="AMG57" s="1538"/>
      <c r="AMH57" s="1565"/>
      <c r="AMI57" s="1600"/>
      <c r="AMJ57" s="1568"/>
    </row>
    <row r="58" spans="1:1024" ht="16.899999999999999" customHeight="1">
      <c r="A58" s="1500"/>
      <c r="B58" s="1547"/>
      <c r="C58" s="1548"/>
      <c r="D58" s="1549"/>
      <c r="E58" s="1549"/>
      <c r="F58" s="1548"/>
      <c r="G58" s="1550"/>
      <c r="H58" s="1567"/>
      <c r="I58" s="1551"/>
      <c r="J58" s="1552"/>
      <c r="K58" s="1552"/>
      <c r="L58" s="1552"/>
      <c r="M58" s="1538"/>
      <c r="N58" s="1565"/>
      <c r="O58" s="1600"/>
      <c r="P58" s="1568"/>
      <c r="Q58" s="1568"/>
      <c r="R58" s="1600"/>
      <c r="S58" s="1585"/>
      <c r="T58" s="1608"/>
      <c r="U58" s="1609"/>
      <c r="V58" s="1610"/>
      <c r="W58" s="1610"/>
      <c r="X58" s="1610"/>
      <c r="Z58" s="1565"/>
      <c r="AA58" s="1600"/>
      <c r="AB58" s="1568"/>
      <c r="AC58" s="1568"/>
      <c r="AD58" s="1600"/>
      <c r="AE58" s="1585"/>
      <c r="AF58" s="1608"/>
      <c r="AG58" s="1609"/>
      <c r="AH58" s="1610"/>
      <c r="AI58" s="1610"/>
      <c r="AJ58" s="1610"/>
      <c r="AL58" s="1565"/>
      <c r="AM58" s="1600"/>
      <c r="AN58" s="1568"/>
      <c r="AO58" s="1568"/>
      <c r="AP58" s="1600"/>
      <c r="AQ58" s="1585"/>
      <c r="AR58" s="1608"/>
      <c r="AS58" s="1609"/>
      <c r="AT58" s="1610"/>
      <c r="AU58" s="1610"/>
      <c r="AV58" s="1610"/>
      <c r="AX58" s="1565"/>
      <c r="AY58" s="1600"/>
      <c r="AZ58" s="1568"/>
      <c r="BA58" s="1568"/>
      <c r="BB58" s="1600"/>
      <c r="BC58" s="1585"/>
      <c r="BD58" s="1608"/>
      <c r="BE58" s="1609"/>
      <c r="BF58" s="1610"/>
      <c r="BG58" s="1610"/>
      <c r="BH58" s="1610"/>
      <c r="BJ58" s="1565"/>
      <c r="BK58" s="1600"/>
      <c r="BL58" s="1568"/>
      <c r="BM58" s="1568"/>
      <c r="BN58" s="1600"/>
      <c r="BO58" s="1585"/>
      <c r="BP58" s="1608"/>
      <c r="BQ58" s="1609"/>
      <c r="BR58" s="1610"/>
      <c r="BS58" s="1610"/>
      <c r="BT58" s="1610"/>
      <c r="BU58" s="1538"/>
      <c r="BV58" s="1565"/>
      <c r="BW58" s="1600"/>
      <c r="BX58" s="1568"/>
      <c r="BY58" s="1568"/>
      <c r="BZ58" s="1600"/>
      <c r="CA58" s="1585"/>
      <c r="CB58" s="1608"/>
      <c r="CC58" s="1609"/>
      <c r="CD58" s="1610"/>
      <c r="CE58" s="1610"/>
      <c r="CF58" s="1610"/>
      <c r="CG58" s="1538"/>
      <c r="CH58" s="1565"/>
      <c r="CI58" s="1600"/>
      <c r="CJ58" s="1568"/>
      <c r="CK58" s="1568"/>
      <c r="CL58" s="1600"/>
      <c r="CM58" s="1585"/>
      <c r="CN58" s="1608"/>
      <c r="CO58" s="1609"/>
      <c r="CP58" s="1610"/>
      <c r="CQ58" s="1610"/>
      <c r="CR58" s="1610"/>
      <c r="CS58" s="1538"/>
      <c r="CT58" s="1565"/>
      <c r="CU58" s="1600"/>
      <c r="CV58" s="1568"/>
      <c r="CW58" s="1568"/>
      <c r="CX58" s="1600"/>
      <c r="CY58" s="1585"/>
      <c r="CZ58" s="1608"/>
      <c r="DA58" s="1609"/>
      <c r="DB58" s="1610"/>
      <c r="DC58" s="1610"/>
      <c r="DD58" s="1610"/>
      <c r="DE58" s="1538"/>
      <c r="DF58" s="1565"/>
      <c r="DG58" s="1600"/>
      <c r="DH58" s="1568"/>
      <c r="DI58" s="1568"/>
      <c r="DJ58" s="1600"/>
      <c r="DK58" s="1585"/>
      <c r="DL58" s="1608"/>
      <c r="DM58" s="1609"/>
      <c r="DN58" s="1610"/>
      <c r="DO58" s="1610"/>
      <c r="DP58" s="1610"/>
      <c r="DQ58" s="1538"/>
      <c r="DR58" s="1565"/>
      <c r="DS58" s="1600"/>
      <c r="DT58" s="1568"/>
      <c r="DU58" s="1568"/>
      <c r="DV58" s="1600"/>
      <c r="DW58" s="1585"/>
      <c r="DX58" s="1608"/>
      <c r="DY58" s="1609"/>
      <c r="DZ58" s="1610"/>
      <c r="EA58" s="1610"/>
      <c r="EB58" s="1610"/>
      <c r="EC58" s="1538"/>
      <c r="ED58" s="1565"/>
      <c r="EE58" s="1600"/>
      <c r="EF58" s="1568"/>
      <c r="EG58" s="1568"/>
      <c r="EH58" s="1600"/>
      <c r="EI58" s="1585"/>
      <c r="EJ58" s="1608"/>
      <c r="EK58" s="1609"/>
      <c r="EL58" s="1610"/>
      <c r="EM58" s="1610"/>
      <c r="EN58" s="1610"/>
      <c r="EO58" s="1538"/>
      <c r="EP58" s="1565"/>
      <c r="EQ58" s="1600"/>
      <c r="ER58" s="1568"/>
      <c r="ES58" s="1568"/>
      <c r="ET58" s="1600"/>
      <c r="EU58" s="1585"/>
      <c r="EV58" s="1608"/>
      <c r="EW58" s="1609"/>
      <c r="EX58" s="1610"/>
      <c r="EY58" s="1610"/>
      <c r="EZ58" s="1610"/>
      <c r="FA58" s="1538"/>
      <c r="FB58" s="1565"/>
      <c r="FC58" s="1600"/>
      <c r="FD58" s="1568"/>
      <c r="FE58" s="1568"/>
      <c r="FF58" s="1600"/>
      <c r="FG58" s="1585"/>
      <c r="FH58" s="1608"/>
      <c r="FI58" s="1609"/>
      <c r="FJ58" s="1610"/>
      <c r="FK58" s="1610"/>
      <c r="FL58" s="1610"/>
      <c r="FM58" s="1538"/>
      <c r="FN58" s="1565"/>
      <c r="FO58" s="1600"/>
      <c r="FP58" s="1568"/>
      <c r="FQ58" s="1568"/>
      <c r="FR58" s="1600"/>
      <c r="FS58" s="1585"/>
      <c r="FT58" s="1608"/>
      <c r="FU58" s="1609"/>
      <c r="FV58" s="1610"/>
      <c r="FW58" s="1610"/>
      <c r="FX58" s="1610"/>
      <c r="FY58" s="1538"/>
      <c r="FZ58" s="1565"/>
      <c r="GA58" s="1600"/>
      <c r="GB58" s="1568"/>
      <c r="GC58" s="1568"/>
      <c r="GD58" s="1600"/>
      <c r="GE58" s="1585"/>
      <c r="GF58" s="1608"/>
      <c r="GG58" s="1609"/>
      <c r="GH58" s="1610"/>
      <c r="GI58" s="1610"/>
      <c r="GJ58" s="1610"/>
      <c r="GK58" s="1538"/>
      <c r="GL58" s="1565"/>
      <c r="GM58" s="1600"/>
      <c r="GN58" s="1568"/>
      <c r="GO58" s="1568"/>
      <c r="GP58" s="1600"/>
      <c r="GQ58" s="1585"/>
      <c r="GR58" s="1608"/>
      <c r="GS58" s="1609"/>
      <c r="GT58" s="1610"/>
      <c r="GU58" s="1610"/>
      <c r="GV58" s="1610"/>
      <c r="GW58" s="1538"/>
      <c r="GX58" s="1565"/>
      <c r="GY58" s="1600"/>
      <c r="GZ58" s="1568"/>
      <c r="HA58" s="1568"/>
      <c r="HB58" s="1600"/>
      <c r="HC58" s="1585"/>
      <c r="HD58" s="1608"/>
      <c r="HE58" s="1609"/>
      <c r="HF58" s="1610"/>
      <c r="HG58" s="1610"/>
      <c r="HH58" s="1610"/>
      <c r="HI58" s="1538"/>
      <c r="HJ58" s="1565"/>
      <c r="HK58" s="1600"/>
      <c r="HL58" s="1568"/>
      <c r="HM58" s="1568"/>
      <c r="HN58" s="1600"/>
      <c r="HO58" s="1585"/>
      <c r="HP58" s="1608"/>
      <c r="HQ58" s="1609"/>
      <c r="HR58" s="1610"/>
      <c r="HS58" s="1610"/>
      <c r="HT58" s="1610"/>
      <c r="HU58" s="1538"/>
      <c r="HV58" s="1565"/>
      <c r="HW58" s="1600"/>
      <c r="HX58" s="1568"/>
      <c r="HY58" s="1568"/>
      <c r="HZ58" s="1600"/>
      <c r="IA58" s="1585"/>
      <c r="IB58" s="1608"/>
      <c r="IC58" s="1609"/>
      <c r="ID58" s="1610"/>
      <c r="IE58" s="1610"/>
      <c r="IF58" s="1610"/>
      <c r="IG58" s="1538"/>
      <c r="IH58" s="1565"/>
      <c r="II58" s="1600"/>
      <c r="IJ58" s="1568"/>
      <c r="IK58" s="1568"/>
      <c r="IL58" s="1600"/>
      <c r="IM58" s="1585"/>
      <c r="IN58" s="1608"/>
      <c r="IO58" s="1609"/>
      <c r="IP58" s="1610"/>
      <c r="IQ58" s="1610"/>
      <c r="IR58" s="1610"/>
      <c r="IS58" s="1538"/>
      <c r="IT58" s="1565"/>
      <c r="IU58" s="1600"/>
      <c r="IV58" s="1568"/>
      <c r="IW58" s="1568"/>
      <c r="IX58" s="1600"/>
      <c r="IY58" s="1585"/>
      <c r="IZ58" s="1608"/>
      <c r="JA58" s="1609"/>
      <c r="JB58" s="1610"/>
      <c r="JC58" s="1610"/>
      <c r="JD58" s="1610"/>
      <c r="JE58" s="1538"/>
      <c r="JF58" s="1565"/>
      <c r="JG58" s="1600"/>
      <c r="JH58" s="1568"/>
      <c r="JI58" s="1568"/>
      <c r="JJ58" s="1600"/>
      <c r="JK58" s="1585"/>
      <c r="JL58" s="1608"/>
      <c r="JM58" s="1609"/>
      <c r="JN58" s="1610"/>
      <c r="JO58" s="1610"/>
      <c r="JP58" s="1610"/>
      <c r="JQ58" s="1538"/>
      <c r="JR58" s="1565"/>
      <c r="JS58" s="1600"/>
      <c r="JT58" s="1568"/>
      <c r="JU58" s="1568"/>
      <c r="JV58" s="1600"/>
      <c r="JW58" s="1585"/>
      <c r="JX58" s="1608"/>
      <c r="JY58" s="1609"/>
      <c r="JZ58" s="1610"/>
      <c r="KA58" s="1610"/>
      <c r="KB58" s="1610"/>
      <c r="KC58" s="1538"/>
      <c r="KD58" s="1565"/>
      <c r="KE58" s="1600"/>
      <c r="KF58" s="1568"/>
      <c r="KG58" s="1568"/>
      <c r="KH58" s="1600"/>
      <c r="KI58" s="1585"/>
      <c r="KJ58" s="1608"/>
      <c r="KK58" s="1609"/>
      <c r="KL58" s="1610"/>
      <c r="KM58" s="1610"/>
      <c r="KN58" s="1610"/>
      <c r="KO58" s="1538"/>
      <c r="KP58" s="1565"/>
      <c r="KQ58" s="1600"/>
      <c r="KR58" s="1568"/>
      <c r="KS58" s="1568"/>
      <c r="KT58" s="1600"/>
      <c r="KU58" s="1585"/>
      <c r="KV58" s="1608"/>
      <c r="KW58" s="1609"/>
      <c r="KX58" s="1610"/>
      <c r="KY58" s="1610"/>
      <c r="KZ58" s="1610"/>
      <c r="LA58" s="1538"/>
      <c r="LB58" s="1565"/>
      <c r="LC58" s="1600"/>
      <c r="LD58" s="1568"/>
      <c r="LE58" s="1568"/>
      <c r="LF58" s="1600"/>
      <c r="LG58" s="1585"/>
      <c r="LH58" s="1608"/>
      <c r="LI58" s="1609"/>
      <c r="LJ58" s="1610"/>
      <c r="LK58" s="1610"/>
      <c r="LL58" s="1610"/>
      <c r="LM58" s="1538"/>
      <c r="LN58" s="1565"/>
      <c r="LO58" s="1600"/>
      <c r="LP58" s="1568"/>
      <c r="LQ58" s="1568"/>
      <c r="LR58" s="1600"/>
      <c r="LS58" s="1585"/>
      <c r="LT58" s="1608"/>
      <c r="LU58" s="1609"/>
      <c r="LV58" s="1610"/>
      <c r="LW58" s="1610"/>
      <c r="LX58" s="1610"/>
      <c r="LY58" s="1538"/>
      <c r="LZ58" s="1565"/>
      <c r="MA58" s="1600"/>
      <c r="MB58" s="1568"/>
      <c r="MC58" s="1568"/>
      <c r="MD58" s="1600"/>
      <c r="ME58" s="1585"/>
      <c r="MF58" s="1608"/>
      <c r="MG58" s="1609"/>
      <c r="MH58" s="1610"/>
      <c r="MI58" s="1610"/>
      <c r="MJ58" s="1610"/>
      <c r="MK58" s="1538"/>
      <c r="ML58" s="1565"/>
      <c r="MM58" s="1600"/>
      <c r="MN58" s="1568"/>
      <c r="MO58" s="1568"/>
      <c r="MP58" s="1600"/>
      <c r="MQ58" s="1585"/>
      <c r="MR58" s="1608"/>
      <c r="MS58" s="1609"/>
      <c r="MT58" s="1610"/>
      <c r="MU58" s="1610"/>
      <c r="MV58" s="1610"/>
      <c r="MW58" s="1538"/>
      <c r="MX58" s="1565"/>
      <c r="MY58" s="1600"/>
      <c r="MZ58" s="1568"/>
      <c r="NA58" s="1568"/>
      <c r="NB58" s="1600"/>
      <c r="NC58" s="1585"/>
      <c r="ND58" s="1608"/>
      <c r="NE58" s="1609"/>
      <c r="NF58" s="1610"/>
      <c r="NG58" s="1610"/>
      <c r="NH58" s="1610"/>
      <c r="NI58" s="1538"/>
      <c r="NJ58" s="1565"/>
      <c r="NK58" s="1600"/>
      <c r="NL58" s="1568"/>
      <c r="NM58" s="1568"/>
      <c r="NN58" s="1600"/>
      <c r="NO58" s="1585"/>
      <c r="NP58" s="1608"/>
      <c r="NQ58" s="1609"/>
      <c r="NR58" s="1610"/>
      <c r="NS58" s="1610"/>
      <c r="NT58" s="1610"/>
      <c r="NU58" s="1538"/>
      <c r="NV58" s="1565"/>
      <c r="NW58" s="1600"/>
      <c r="NX58" s="1568"/>
      <c r="NY58" s="1568"/>
      <c r="NZ58" s="1600"/>
      <c r="OA58" s="1585"/>
      <c r="OB58" s="1608"/>
      <c r="OC58" s="1609"/>
      <c r="OD58" s="1610"/>
      <c r="OE58" s="1610"/>
      <c r="OF58" s="1610"/>
      <c r="OG58" s="1538"/>
      <c r="OH58" s="1565"/>
      <c r="OI58" s="1600"/>
      <c r="OJ58" s="1568"/>
      <c r="OK58" s="1568"/>
      <c r="OL58" s="1600"/>
      <c r="OM58" s="1585"/>
      <c r="ON58" s="1608"/>
      <c r="OO58" s="1609"/>
      <c r="OP58" s="1610"/>
      <c r="OQ58" s="1610"/>
      <c r="OR58" s="1610"/>
      <c r="OS58" s="1538"/>
      <c r="OT58" s="1565"/>
      <c r="OU58" s="1600"/>
      <c r="OV58" s="1568"/>
      <c r="OW58" s="1568"/>
      <c r="OX58" s="1600"/>
      <c r="OY58" s="1585"/>
      <c r="OZ58" s="1608"/>
      <c r="PA58" s="1609"/>
      <c r="PB58" s="1610"/>
      <c r="PC58" s="1610"/>
      <c r="PD58" s="1610"/>
      <c r="PE58" s="1538"/>
      <c r="PF58" s="1565"/>
      <c r="PG58" s="1600"/>
      <c r="PH58" s="1568"/>
      <c r="PI58" s="1568"/>
      <c r="PJ58" s="1600"/>
      <c r="PK58" s="1585"/>
      <c r="PL58" s="1608"/>
      <c r="PM58" s="1609"/>
      <c r="PN58" s="1610"/>
      <c r="PO58" s="1610"/>
      <c r="PP58" s="1610"/>
      <c r="PQ58" s="1538"/>
      <c r="PR58" s="1565"/>
      <c r="PS58" s="1600"/>
      <c r="PT58" s="1568"/>
      <c r="PU58" s="1568"/>
      <c r="PV58" s="1600"/>
      <c r="PW58" s="1585"/>
      <c r="PX58" s="1608"/>
      <c r="PY58" s="1609"/>
      <c r="PZ58" s="1610"/>
      <c r="QA58" s="1610"/>
      <c r="QB58" s="1610"/>
      <c r="QC58" s="1538"/>
      <c r="QD58" s="1565"/>
      <c r="QE58" s="1600"/>
      <c r="QF58" s="1568"/>
      <c r="QG58" s="1568"/>
      <c r="QH58" s="1600"/>
      <c r="QI58" s="1585"/>
      <c r="QJ58" s="1608"/>
      <c r="QK58" s="1609"/>
      <c r="QL58" s="1610"/>
      <c r="QM58" s="1610"/>
      <c r="QN58" s="1610"/>
      <c r="QO58" s="1538"/>
      <c r="QP58" s="1565"/>
      <c r="QQ58" s="1600"/>
      <c r="QR58" s="1568"/>
      <c r="QS58" s="1568"/>
      <c r="QT58" s="1600"/>
      <c r="QU58" s="1585"/>
      <c r="QV58" s="1608"/>
      <c r="QW58" s="1609"/>
      <c r="QX58" s="1610"/>
      <c r="QY58" s="1610"/>
      <c r="QZ58" s="1610"/>
      <c r="RA58" s="1538"/>
      <c r="RB58" s="1565"/>
      <c r="RC58" s="1600"/>
      <c r="RD58" s="1568"/>
      <c r="RE58" s="1568"/>
      <c r="RF58" s="1600"/>
      <c r="RG58" s="1585"/>
      <c r="RH58" s="1608"/>
      <c r="RI58" s="1609"/>
      <c r="RJ58" s="1610"/>
      <c r="RK58" s="1610"/>
      <c r="RL58" s="1610"/>
      <c r="RM58" s="1538"/>
      <c r="RN58" s="1565"/>
      <c r="RO58" s="1600"/>
      <c r="RP58" s="1568"/>
      <c r="RQ58" s="1568"/>
      <c r="RR58" s="1600"/>
      <c r="RS58" s="1585"/>
      <c r="RT58" s="1608"/>
      <c r="RU58" s="1609"/>
      <c r="RV58" s="1610"/>
      <c r="RW58" s="1610"/>
      <c r="RX58" s="1610"/>
      <c r="RY58" s="1538"/>
      <c r="RZ58" s="1565"/>
      <c r="SA58" s="1600"/>
      <c r="SB58" s="1568"/>
      <c r="SC58" s="1568"/>
      <c r="SD58" s="1600"/>
      <c r="SE58" s="1585"/>
      <c r="SF58" s="1608"/>
      <c r="SG58" s="1609"/>
      <c r="SH58" s="1610"/>
      <c r="SI58" s="1610"/>
      <c r="SJ58" s="1610"/>
      <c r="SK58" s="1538"/>
      <c r="SL58" s="1565"/>
      <c r="SM58" s="1600"/>
      <c r="SN58" s="1568"/>
      <c r="SO58" s="1568"/>
      <c r="SP58" s="1600"/>
      <c r="SQ58" s="1585"/>
      <c r="SR58" s="1608"/>
      <c r="SS58" s="1609"/>
      <c r="ST58" s="1610"/>
      <c r="SU58" s="1610"/>
      <c r="SV58" s="1610"/>
      <c r="SW58" s="1538"/>
      <c r="SX58" s="1565"/>
      <c r="SY58" s="1600"/>
      <c r="SZ58" s="1568"/>
      <c r="TA58" s="1568"/>
      <c r="TB58" s="1600"/>
      <c r="TC58" s="1585"/>
      <c r="TD58" s="1608"/>
      <c r="TE58" s="1609"/>
      <c r="TF58" s="1610"/>
      <c r="TG58" s="1610"/>
      <c r="TH58" s="1610"/>
      <c r="TI58" s="1538"/>
      <c r="TJ58" s="1565"/>
      <c r="TK58" s="1600"/>
      <c r="TL58" s="1568"/>
      <c r="TM58" s="1568"/>
      <c r="TN58" s="1600"/>
      <c r="TO58" s="1585"/>
      <c r="TP58" s="1608"/>
      <c r="TQ58" s="1609"/>
      <c r="TR58" s="1610"/>
      <c r="TS58" s="1610"/>
      <c r="TT58" s="1610"/>
      <c r="TU58" s="1538"/>
      <c r="TV58" s="1565"/>
      <c r="TW58" s="1600"/>
      <c r="TX58" s="1568"/>
      <c r="TY58" s="1568"/>
      <c r="TZ58" s="1600"/>
      <c r="UA58" s="1585"/>
      <c r="UB58" s="1608"/>
      <c r="UC58" s="1609"/>
      <c r="UD58" s="1610"/>
      <c r="UE58" s="1610"/>
      <c r="UF58" s="1610"/>
      <c r="UG58" s="1538"/>
      <c r="UH58" s="1565"/>
      <c r="UI58" s="1600"/>
      <c r="UJ58" s="1568"/>
      <c r="UK58" s="1568"/>
      <c r="UL58" s="1600"/>
      <c r="UM58" s="1585"/>
      <c r="UN58" s="1608"/>
      <c r="UO58" s="1609"/>
      <c r="UP58" s="1610"/>
      <c r="UQ58" s="1610"/>
      <c r="UR58" s="1610"/>
      <c r="US58" s="1538"/>
      <c r="UT58" s="1565"/>
      <c r="UU58" s="1600"/>
      <c r="UV58" s="1568"/>
      <c r="UW58" s="1568"/>
      <c r="UX58" s="1600"/>
      <c r="UY58" s="1585"/>
      <c r="UZ58" s="1608"/>
      <c r="VA58" s="1609"/>
      <c r="VB58" s="1610"/>
      <c r="VC58" s="1610"/>
      <c r="VD58" s="1610"/>
      <c r="VE58" s="1538"/>
      <c r="VF58" s="1565"/>
      <c r="VG58" s="1600"/>
      <c r="VH58" s="1568"/>
      <c r="VI58" s="1568"/>
      <c r="VJ58" s="1600"/>
      <c r="VK58" s="1585"/>
      <c r="VL58" s="1608"/>
      <c r="VM58" s="1609"/>
      <c r="VN58" s="1610"/>
      <c r="VO58" s="1610"/>
      <c r="VP58" s="1610"/>
      <c r="VQ58" s="1538"/>
      <c r="VR58" s="1565"/>
      <c r="VS58" s="1600"/>
      <c r="VT58" s="1568"/>
      <c r="VU58" s="1568"/>
      <c r="VV58" s="1600"/>
      <c r="VW58" s="1585"/>
      <c r="VX58" s="1608"/>
      <c r="VY58" s="1609"/>
      <c r="VZ58" s="1610"/>
      <c r="WA58" s="1610"/>
      <c r="WB58" s="1610"/>
      <c r="WC58" s="1538"/>
      <c r="WD58" s="1565"/>
      <c r="WE58" s="1600"/>
      <c r="WF58" s="1568"/>
      <c r="WG58" s="1568"/>
      <c r="WH58" s="1600"/>
      <c r="WI58" s="1585"/>
      <c r="WJ58" s="1608"/>
      <c r="WK58" s="1609"/>
      <c r="WL58" s="1610"/>
      <c r="WM58" s="1610"/>
      <c r="WN58" s="1610"/>
      <c r="WO58" s="1538"/>
      <c r="WP58" s="1565"/>
      <c r="WQ58" s="1600"/>
      <c r="WR58" s="1568"/>
      <c r="WS58" s="1568"/>
      <c r="WT58" s="1600"/>
      <c r="WU58" s="1585"/>
      <c r="WV58" s="1608"/>
      <c r="WW58" s="1609"/>
      <c r="WX58" s="1610"/>
      <c r="WY58" s="1610"/>
      <c r="WZ58" s="1610"/>
      <c r="XA58" s="1538"/>
      <c r="XB58" s="1565"/>
      <c r="XC58" s="1600"/>
      <c r="XD58" s="1568"/>
      <c r="XE58" s="1568"/>
      <c r="XF58" s="1600"/>
      <c r="XG58" s="1585"/>
      <c r="XH58" s="1608"/>
      <c r="XI58" s="1609"/>
      <c r="XJ58" s="1610"/>
      <c r="XK58" s="1610"/>
      <c r="XL58" s="1610"/>
      <c r="XM58" s="1538"/>
      <c r="XN58" s="1565"/>
      <c r="XO58" s="1600"/>
      <c r="XP58" s="1568"/>
      <c r="XQ58" s="1568"/>
      <c r="XR58" s="1600"/>
      <c r="XS58" s="1585"/>
      <c r="XT58" s="1608"/>
      <c r="XU58" s="1609"/>
      <c r="XV58" s="1610"/>
      <c r="XW58" s="1610"/>
      <c r="XX58" s="1610"/>
      <c r="XY58" s="1538"/>
      <c r="XZ58" s="1565"/>
      <c r="YA58" s="1600"/>
      <c r="YB58" s="1568"/>
      <c r="YC58" s="1568"/>
      <c r="YD58" s="1600"/>
      <c r="YE58" s="1585"/>
      <c r="YF58" s="1608"/>
      <c r="YG58" s="1609"/>
      <c r="YH58" s="1610"/>
      <c r="YI58" s="1610"/>
      <c r="YJ58" s="1610"/>
      <c r="YK58" s="1538"/>
      <c r="YL58" s="1565"/>
      <c r="YM58" s="1600"/>
      <c r="YN58" s="1568"/>
      <c r="YO58" s="1568"/>
      <c r="YP58" s="1600"/>
      <c r="YQ58" s="1585"/>
      <c r="YR58" s="1608"/>
      <c r="YS58" s="1609"/>
      <c r="YT58" s="1610"/>
      <c r="YU58" s="1610"/>
      <c r="YV58" s="1610"/>
      <c r="YW58" s="1538"/>
      <c r="YX58" s="1565"/>
      <c r="YY58" s="1600"/>
      <c r="YZ58" s="1568"/>
      <c r="ZA58" s="1568"/>
      <c r="ZB58" s="1600"/>
      <c r="ZC58" s="1585"/>
      <c r="ZD58" s="1608"/>
      <c r="ZE58" s="1609"/>
      <c r="ZF58" s="1610"/>
      <c r="ZG58" s="1610"/>
      <c r="ZH58" s="1610"/>
      <c r="ZI58" s="1538"/>
      <c r="ZJ58" s="1565"/>
      <c r="ZK58" s="1600"/>
      <c r="ZL58" s="1568"/>
      <c r="ZM58" s="1568"/>
      <c r="ZN58" s="1600"/>
      <c r="ZO58" s="1585"/>
      <c r="ZP58" s="1608"/>
      <c r="ZQ58" s="1609"/>
      <c r="ZR58" s="1610"/>
      <c r="ZS58" s="1610"/>
      <c r="ZT58" s="1610"/>
      <c r="ZU58" s="1538"/>
      <c r="ZV58" s="1565"/>
      <c r="ZW58" s="1600"/>
      <c r="ZX58" s="1568"/>
      <c r="ZY58" s="1568"/>
      <c r="ZZ58" s="1600"/>
      <c r="AAA58" s="1585"/>
      <c r="AAB58" s="1608"/>
      <c r="AAC58" s="1609"/>
      <c r="AAD58" s="1610"/>
      <c r="AAE58" s="1610"/>
      <c r="AAF58" s="1610"/>
      <c r="AAG58" s="1538"/>
      <c r="AAH58" s="1565"/>
      <c r="AAI58" s="1600"/>
      <c r="AAJ58" s="1568"/>
      <c r="AAK58" s="1568"/>
      <c r="AAL58" s="1600"/>
      <c r="AAM58" s="1585"/>
      <c r="AAN58" s="1608"/>
      <c r="AAO58" s="1609"/>
      <c r="AAP58" s="1610"/>
      <c r="AAQ58" s="1610"/>
      <c r="AAR58" s="1610"/>
      <c r="AAS58" s="1538"/>
      <c r="AAT58" s="1565"/>
      <c r="AAU58" s="1600"/>
      <c r="AAV58" s="1568"/>
      <c r="AAW58" s="1568"/>
      <c r="AAX58" s="1600"/>
      <c r="AAY58" s="1585"/>
      <c r="AAZ58" s="1608"/>
      <c r="ABA58" s="1609"/>
      <c r="ABB58" s="1610"/>
      <c r="ABC58" s="1610"/>
      <c r="ABD58" s="1610"/>
      <c r="ABE58" s="1538"/>
      <c r="ABF58" s="1565"/>
      <c r="ABG58" s="1600"/>
      <c r="ABH58" s="1568"/>
      <c r="ABI58" s="1568"/>
      <c r="ABJ58" s="1600"/>
      <c r="ABK58" s="1585"/>
      <c r="ABL58" s="1608"/>
      <c r="ABM58" s="1609"/>
      <c r="ABN58" s="1610"/>
      <c r="ABO58" s="1610"/>
      <c r="ABP58" s="1610"/>
      <c r="ABQ58" s="1538"/>
      <c r="ABR58" s="1565"/>
      <c r="ABS58" s="1600"/>
      <c r="ABT58" s="1568"/>
      <c r="ABU58" s="1568"/>
      <c r="ABV58" s="1600"/>
      <c r="ABW58" s="1585"/>
      <c r="ABX58" s="1608"/>
      <c r="ABY58" s="1609"/>
      <c r="ABZ58" s="1610"/>
      <c r="ACA58" s="1610"/>
      <c r="ACB58" s="1610"/>
      <c r="ACC58" s="1538"/>
      <c r="ACD58" s="1565"/>
      <c r="ACE58" s="1600"/>
      <c r="ACF58" s="1568"/>
      <c r="ACG58" s="1568"/>
      <c r="ACH58" s="1600"/>
      <c r="ACI58" s="1585"/>
      <c r="ACJ58" s="1608"/>
      <c r="ACK58" s="1609"/>
      <c r="ACL58" s="1610"/>
      <c r="ACM58" s="1610"/>
      <c r="ACN58" s="1610"/>
      <c r="ACO58" s="1538"/>
      <c r="ACP58" s="1565"/>
      <c r="ACQ58" s="1600"/>
      <c r="ACR58" s="1568"/>
      <c r="ACS58" s="1568"/>
      <c r="ACT58" s="1600"/>
      <c r="ACU58" s="1585"/>
      <c r="ACV58" s="1608"/>
      <c r="ACW58" s="1609"/>
      <c r="ACX58" s="1610"/>
      <c r="ACY58" s="1610"/>
      <c r="ACZ58" s="1610"/>
      <c r="ADA58" s="1538"/>
      <c r="ADB58" s="1565"/>
      <c r="ADC58" s="1600"/>
      <c r="ADD58" s="1568"/>
      <c r="ADE58" s="1568"/>
      <c r="ADF58" s="1600"/>
      <c r="ADG58" s="1585"/>
      <c r="ADH58" s="1608"/>
      <c r="ADI58" s="1609"/>
      <c r="ADJ58" s="1610"/>
      <c r="ADK58" s="1610"/>
      <c r="ADL58" s="1610"/>
      <c r="ADM58" s="1538"/>
      <c r="ADN58" s="1565"/>
      <c r="ADO58" s="1600"/>
      <c r="ADP58" s="1568"/>
      <c r="ADQ58" s="1568"/>
      <c r="ADR58" s="1600"/>
      <c r="ADS58" s="1585"/>
      <c r="ADT58" s="1608"/>
      <c r="ADU58" s="1609"/>
      <c r="ADV58" s="1610"/>
      <c r="ADW58" s="1610"/>
      <c r="ADX58" s="1610"/>
      <c r="ADY58" s="1538"/>
      <c r="ADZ58" s="1565"/>
      <c r="AEA58" s="1600"/>
      <c r="AEB58" s="1568"/>
      <c r="AEC58" s="1568"/>
      <c r="AED58" s="1600"/>
      <c r="AEE58" s="1585"/>
      <c r="AEF58" s="1608"/>
      <c r="AEG58" s="1609"/>
      <c r="AEH58" s="1610"/>
      <c r="AEI58" s="1610"/>
      <c r="AEJ58" s="1610"/>
      <c r="AEK58" s="1538"/>
      <c r="AEL58" s="1565"/>
      <c r="AEM58" s="1600"/>
      <c r="AEN58" s="1568"/>
      <c r="AEO58" s="1568"/>
      <c r="AEP58" s="1600"/>
      <c r="AEQ58" s="1585"/>
      <c r="AER58" s="1608"/>
      <c r="AES58" s="1609"/>
      <c r="AET58" s="1610"/>
      <c r="AEU58" s="1610"/>
      <c r="AEV58" s="1610"/>
      <c r="AEW58" s="1538"/>
      <c r="AEX58" s="1565"/>
      <c r="AEY58" s="1600"/>
      <c r="AEZ58" s="1568"/>
      <c r="AFA58" s="1568"/>
      <c r="AFB58" s="1600"/>
      <c r="AFC58" s="1585"/>
      <c r="AFD58" s="1608"/>
      <c r="AFE58" s="1609"/>
      <c r="AFF58" s="1610"/>
      <c r="AFG58" s="1610"/>
      <c r="AFH58" s="1610"/>
      <c r="AFI58" s="1538"/>
      <c r="AFJ58" s="1565"/>
      <c r="AFK58" s="1600"/>
      <c r="AFL58" s="1568"/>
      <c r="AFM58" s="1568"/>
      <c r="AFN58" s="1600"/>
      <c r="AFO58" s="1585"/>
      <c r="AFP58" s="1608"/>
      <c r="AFQ58" s="1609"/>
      <c r="AFR58" s="1610"/>
      <c r="AFS58" s="1610"/>
      <c r="AFT58" s="1610"/>
      <c r="AFU58" s="1538"/>
      <c r="AFV58" s="1565"/>
      <c r="AFW58" s="1600"/>
      <c r="AFX58" s="1568"/>
      <c r="AFY58" s="1568"/>
      <c r="AFZ58" s="1600"/>
      <c r="AGA58" s="1585"/>
      <c r="AGB58" s="1608"/>
      <c r="AGC58" s="1609"/>
      <c r="AGD58" s="1610"/>
      <c r="AGE58" s="1610"/>
      <c r="AGF58" s="1610"/>
      <c r="AGG58" s="1538"/>
      <c r="AGH58" s="1565"/>
      <c r="AGI58" s="1600"/>
      <c r="AGJ58" s="1568"/>
      <c r="AGK58" s="1568"/>
      <c r="AGL58" s="1600"/>
      <c r="AGM58" s="1585"/>
      <c r="AGN58" s="1608"/>
      <c r="AGO58" s="1609"/>
      <c r="AGP58" s="1610"/>
      <c r="AGQ58" s="1610"/>
      <c r="AGR58" s="1610"/>
      <c r="AGS58" s="1538"/>
      <c r="AGT58" s="1565"/>
      <c r="AGU58" s="1600"/>
      <c r="AGV58" s="1568"/>
      <c r="AGW58" s="1568"/>
      <c r="AGX58" s="1600"/>
      <c r="AGY58" s="1585"/>
      <c r="AGZ58" s="1608"/>
      <c r="AHA58" s="1609"/>
      <c r="AHB58" s="1610"/>
      <c r="AHC58" s="1610"/>
      <c r="AHD58" s="1610"/>
      <c r="AHE58" s="1538"/>
      <c r="AHF58" s="1565"/>
      <c r="AHG58" s="1600"/>
      <c r="AHH58" s="1568"/>
      <c r="AHI58" s="1568"/>
      <c r="AHJ58" s="1600"/>
      <c r="AHK58" s="1585"/>
      <c r="AHL58" s="1608"/>
      <c r="AHM58" s="1609"/>
      <c r="AHN58" s="1610"/>
      <c r="AHO58" s="1610"/>
      <c r="AHP58" s="1610"/>
      <c r="AHQ58" s="1538"/>
      <c r="AHR58" s="1565"/>
      <c r="AHS58" s="1600"/>
      <c r="AHT58" s="1568"/>
      <c r="AHU58" s="1568"/>
      <c r="AHV58" s="1600"/>
      <c r="AHW58" s="1585"/>
      <c r="AHX58" s="1608"/>
      <c r="AHY58" s="1609"/>
      <c r="AHZ58" s="1610"/>
      <c r="AIA58" s="1610"/>
      <c r="AIB58" s="1610"/>
      <c r="AIC58" s="1538"/>
      <c r="AID58" s="1565"/>
      <c r="AIE58" s="1600"/>
      <c r="AIF58" s="1568"/>
      <c r="AIG58" s="1568"/>
      <c r="AIH58" s="1600"/>
      <c r="AII58" s="1585"/>
      <c r="AIJ58" s="1608"/>
      <c r="AIK58" s="1609"/>
      <c r="AIL58" s="1610"/>
      <c r="AIM58" s="1610"/>
      <c r="AIN58" s="1610"/>
      <c r="AIO58" s="1538"/>
      <c r="AIP58" s="1565"/>
      <c r="AIQ58" s="1600"/>
      <c r="AIR58" s="1568"/>
      <c r="AIS58" s="1568"/>
      <c r="AIT58" s="1600"/>
      <c r="AIU58" s="1585"/>
      <c r="AIV58" s="1608"/>
      <c r="AIW58" s="1609"/>
      <c r="AIX58" s="1610"/>
      <c r="AIY58" s="1610"/>
      <c r="AIZ58" s="1610"/>
      <c r="AJA58" s="1538"/>
      <c r="AJB58" s="1565"/>
      <c r="AJC58" s="1600"/>
      <c r="AJD58" s="1568"/>
      <c r="AJE58" s="1568"/>
      <c r="AJF58" s="1600"/>
      <c r="AJG58" s="1585"/>
      <c r="AJH58" s="1608"/>
      <c r="AJI58" s="1609"/>
      <c r="AJJ58" s="1610"/>
      <c r="AJK58" s="1610"/>
      <c r="AJL58" s="1610"/>
      <c r="AJM58" s="1538"/>
      <c r="AJN58" s="1565"/>
      <c r="AJO58" s="1600"/>
      <c r="AJP58" s="1568"/>
      <c r="AJQ58" s="1568"/>
      <c r="AJR58" s="1600"/>
      <c r="AJS58" s="1585"/>
      <c r="AJT58" s="1608"/>
      <c r="AJU58" s="1609"/>
      <c r="AJV58" s="1610"/>
      <c r="AJW58" s="1610"/>
      <c r="AJX58" s="1610"/>
      <c r="AJY58" s="1538"/>
      <c r="AJZ58" s="1565"/>
      <c r="AKA58" s="1600"/>
      <c r="AKB58" s="1568"/>
      <c r="AKC58" s="1568"/>
      <c r="AKD58" s="1600"/>
      <c r="AKE58" s="1585"/>
      <c r="AKF58" s="1608"/>
      <c r="AKG58" s="1609"/>
      <c r="AKH58" s="1610"/>
      <c r="AKI58" s="1610"/>
      <c r="AKJ58" s="1610"/>
      <c r="AKK58" s="1538"/>
      <c r="AKL58" s="1565"/>
      <c r="AKM58" s="1600"/>
      <c r="AKN58" s="1568"/>
      <c r="AKO58" s="1568"/>
      <c r="AKP58" s="1600"/>
      <c r="AKQ58" s="1585"/>
      <c r="AKR58" s="1608"/>
      <c r="AKS58" s="1609"/>
      <c r="AKT58" s="1610"/>
      <c r="AKU58" s="1610"/>
      <c r="AKV58" s="1610"/>
      <c r="AKW58" s="1538"/>
      <c r="AKX58" s="1565"/>
      <c r="AKY58" s="1600"/>
      <c r="AKZ58" s="1568"/>
      <c r="ALA58" s="1568"/>
      <c r="ALB58" s="1600"/>
      <c r="ALC58" s="1585"/>
      <c r="ALD58" s="1608"/>
      <c r="ALE58" s="1609"/>
      <c r="ALF58" s="1610"/>
      <c r="ALG58" s="1610"/>
      <c r="ALH58" s="1610"/>
      <c r="ALI58" s="1538"/>
      <c r="ALJ58" s="1565"/>
      <c r="ALK58" s="1600"/>
      <c r="ALL58" s="1568"/>
      <c r="ALM58" s="1568"/>
      <c r="ALN58" s="1600"/>
      <c r="ALO58" s="1585"/>
      <c r="ALP58" s="1608"/>
      <c r="ALQ58" s="1609"/>
      <c r="ALR58" s="1610"/>
      <c r="ALS58" s="1610"/>
      <c r="ALT58" s="1610"/>
      <c r="ALU58" s="1538"/>
      <c r="ALV58" s="1565"/>
      <c r="ALW58" s="1600"/>
      <c r="ALX58" s="1568"/>
      <c r="ALY58" s="1568"/>
      <c r="ALZ58" s="1600"/>
      <c r="AMA58" s="1585"/>
      <c r="AMB58" s="1608"/>
      <c r="AMC58" s="1609"/>
      <c r="AMD58" s="1610"/>
      <c r="AME58" s="1610"/>
      <c r="AMF58" s="1610"/>
      <c r="AMG58" s="1538"/>
      <c r="AMH58" s="1565"/>
      <c r="AMI58" s="1600"/>
      <c r="AMJ58" s="1568"/>
    </row>
    <row r="59" spans="1:1024" ht="16.899999999999999" customHeight="1">
      <c r="A59" s="1502"/>
      <c r="B59" s="1586"/>
      <c r="C59" s="1546"/>
      <c r="D59" s="1571"/>
      <c r="E59" s="1571"/>
      <c r="F59" s="1546"/>
      <c r="G59" s="1545"/>
      <c r="H59" s="1580"/>
      <c r="I59" s="1572"/>
      <c r="J59" s="1573"/>
      <c r="K59" s="1573"/>
      <c r="L59" s="1573"/>
      <c r="M59" s="1538"/>
      <c r="N59" s="1565"/>
      <c r="O59" s="1600"/>
      <c r="P59" s="1568"/>
      <c r="Q59" s="1568"/>
      <c r="R59" s="1600"/>
      <c r="S59" s="1585"/>
      <c r="T59" s="1608"/>
      <c r="U59" s="1609"/>
      <c r="V59" s="1610"/>
      <c r="W59" s="1610"/>
      <c r="X59" s="1610"/>
      <c r="Z59" s="1565"/>
      <c r="AA59" s="1600"/>
      <c r="AB59" s="1568"/>
      <c r="AC59" s="1568"/>
      <c r="AD59" s="1600"/>
      <c r="AE59" s="1585"/>
      <c r="AF59" s="1608"/>
      <c r="AG59" s="1609"/>
      <c r="AH59" s="1610"/>
      <c r="AI59" s="1610"/>
      <c r="AJ59" s="1610"/>
      <c r="AL59" s="1565"/>
      <c r="AM59" s="1600"/>
      <c r="AN59" s="1568"/>
      <c r="AO59" s="1568"/>
      <c r="AP59" s="1600"/>
      <c r="AQ59" s="1585"/>
      <c r="AR59" s="1608"/>
      <c r="AS59" s="1609"/>
      <c r="AT59" s="1610"/>
      <c r="AU59" s="1610"/>
      <c r="AV59" s="1610"/>
      <c r="AX59" s="1565"/>
      <c r="AY59" s="1600"/>
      <c r="AZ59" s="1568"/>
      <c r="BA59" s="1568"/>
      <c r="BB59" s="1600"/>
      <c r="BC59" s="1585"/>
      <c r="BD59" s="1608"/>
      <c r="BE59" s="1609"/>
      <c r="BF59" s="1610"/>
      <c r="BG59" s="1610"/>
      <c r="BH59" s="1610"/>
      <c r="BJ59" s="1565"/>
      <c r="BK59" s="1600"/>
      <c r="BL59" s="1568"/>
      <c r="BM59" s="1568"/>
      <c r="BN59" s="1600"/>
      <c r="BO59" s="1585"/>
      <c r="BP59" s="1608"/>
      <c r="BQ59" s="1609"/>
      <c r="BR59" s="1610"/>
      <c r="BS59" s="1610"/>
      <c r="BT59" s="1610"/>
      <c r="BU59" s="1538"/>
      <c r="BV59" s="1565"/>
      <c r="BW59" s="1600"/>
      <c r="BX59" s="1568"/>
      <c r="BY59" s="1568"/>
      <c r="BZ59" s="1600"/>
      <c r="CA59" s="1585"/>
      <c r="CB59" s="1608"/>
      <c r="CC59" s="1609"/>
      <c r="CD59" s="1610"/>
      <c r="CE59" s="1610"/>
      <c r="CF59" s="1610"/>
      <c r="CG59" s="1538"/>
      <c r="CH59" s="1565"/>
      <c r="CI59" s="1600"/>
      <c r="CJ59" s="1568"/>
      <c r="CK59" s="1568"/>
      <c r="CL59" s="1600"/>
      <c r="CM59" s="1585"/>
      <c r="CN59" s="1608"/>
      <c r="CO59" s="1609"/>
      <c r="CP59" s="1610"/>
      <c r="CQ59" s="1610"/>
      <c r="CR59" s="1610"/>
      <c r="CS59" s="1538"/>
      <c r="CT59" s="1565"/>
      <c r="CU59" s="1600"/>
      <c r="CV59" s="1568"/>
      <c r="CW59" s="1568"/>
      <c r="CX59" s="1600"/>
      <c r="CY59" s="1585"/>
      <c r="CZ59" s="1608"/>
      <c r="DA59" s="1609"/>
      <c r="DB59" s="1610"/>
      <c r="DC59" s="1610"/>
      <c r="DD59" s="1610"/>
      <c r="DE59" s="1538"/>
      <c r="DF59" s="1565"/>
      <c r="DG59" s="1600"/>
      <c r="DH59" s="1568"/>
      <c r="DI59" s="1568"/>
      <c r="DJ59" s="1600"/>
      <c r="DK59" s="1585"/>
      <c r="DL59" s="1608"/>
      <c r="DM59" s="1609"/>
      <c r="DN59" s="1610"/>
      <c r="DO59" s="1610"/>
      <c r="DP59" s="1610"/>
      <c r="DQ59" s="1538"/>
      <c r="DR59" s="1565"/>
      <c r="DS59" s="1600"/>
      <c r="DT59" s="1568"/>
      <c r="DU59" s="1568"/>
      <c r="DV59" s="1600"/>
      <c r="DW59" s="1585"/>
      <c r="DX59" s="1608"/>
      <c r="DY59" s="1609"/>
      <c r="DZ59" s="1610"/>
      <c r="EA59" s="1610"/>
      <c r="EB59" s="1610"/>
      <c r="EC59" s="1538"/>
      <c r="ED59" s="1565"/>
      <c r="EE59" s="1600"/>
      <c r="EF59" s="1568"/>
      <c r="EG59" s="1568"/>
      <c r="EH59" s="1600"/>
      <c r="EI59" s="1585"/>
      <c r="EJ59" s="1608"/>
      <c r="EK59" s="1609"/>
      <c r="EL59" s="1610"/>
      <c r="EM59" s="1610"/>
      <c r="EN59" s="1610"/>
      <c r="EO59" s="1538"/>
      <c r="EP59" s="1565"/>
      <c r="EQ59" s="1600"/>
      <c r="ER59" s="1568"/>
      <c r="ES59" s="1568"/>
      <c r="ET59" s="1600"/>
      <c r="EU59" s="1585"/>
      <c r="EV59" s="1608"/>
      <c r="EW59" s="1609"/>
      <c r="EX59" s="1610"/>
      <c r="EY59" s="1610"/>
      <c r="EZ59" s="1610"/>
      <c r="FA59" s="1538"/>
      <c r="FB59" s="1565"/>
      <c r="FC59" s="1600"/>
      <c r="FD59" s="1568"/>
      <c r="FE59" s="1568"/>
      <c r="FF59" s="1600"/>
      <c r="FG59" s="1585"/>
      <c r="FH59" s="1608"/>
      <c r="FI59" s="1609"/>
      <c r="FJ59" s="1610"/>
      <c r="FK59" s="1610"/>
      <c r="FL59" s="1610"/>
      <c r="FM59" s="1538"/>
      <c r="FN59" s="1565"/>
      <c r="FO59" s="1600"/>
      <c r="FP59" s="1568"/>
      <c r="FQ59" s="1568"/>
      <c r="FR59" s="1600"/>
      <c r="FS59" s="1585"/>
      <c r="FT59" s="1608"/>
      <c r="FU59" s="1609"/>
      <c r="FV59" s="1610"/>
      <c r="FW59" s="1610"/>
      <c r="FX59" s="1610"/>
      <c r="FY59" s="1538"/>
      <c r="FZ59" s="1565"/>
      <c r="GA59" s="1600"/>
      <c r="GB59" s="1568"/>
      <c r="GC59" s="1568"/>
      <c r="GD59" s="1600"/>
      <c r="GE59" s="1585"/>
      <c r="GF59" s="1608"/>
      <c r="GG59" s="1609"/>
      <c r="GH59" s="1610"/>
      <c r="GI59" s="1610"/>
      <c r="GJ59" s="1610"/>
      <c r="GK59" s="1538"/>
      <c r="GL59" s="1565"/>
      <c r="GM59" s="1600"/>
      <c r="GN59" s="1568"/>
      <c r="GO59" s="1568"/>
      <c r="GP59" s="1600"/>
      <c r="GQ59" s="1585"/>
      <c r="GR59" s="1608"/>
      <c r="GS59" s="1609"/>
      <c r="GT59" s="1610"/>
      <c r="GU59" s="1610"/>
      <c r="GV59" s="1610"/>
      <c r="GW59" s="1538"/>
      <c r="GX59" s="1565"/>
      <c r="GY59" s="1600"/>
      <c r="GZ59" s="1568"/>
      <c r="HA59" s="1568"/>
      <c r="HB59" s="1600"/>
      <c r="HC59" s="1585"/>
      <c r="HD59" s="1608"/>
      <c r="HE59" s="1609"/>
      <c r="HF59" s="1610"/>
      <c r="HG59" s="1610"/>
      <c r="HH59" s="1610"/>
      <c r="HI59" s="1538"/>
      <c r="HJ59" s="1565"/>
      <c r="HK59" s="1600"/>
      <c r="HL59" s="1568"/>
      <c r="HM59" s="1568"/>
      <c r="HN59" s="1600"/>
      <c r="HO59" s="1585"/>
      <c r="HP59" s="1608"/>
      <c r="HQ59" s="1609"/>
      <c r="HR59" s="1610"/>
      <c r="HS59" s="1610"/>
      <c r="HT59" s="1610"/>
      <c r="HU59" s="1538"/>
      <c r="HV59" s="1565"/>
      <c r="HW59" s="1600"/>
      <c r="HX59" s="1568"/>
      <c r="HY59" s="1568"/>
      <c r="HZ59" s="1600"/>
      <c r="IA59" s="1585"/>
      <c r="IB59" s="1608"/>
      <c r="IC59" s="1609"/>
      <c r="ID59" s="1610"/>
      <c r="IE59" s="1610"/>
      <c r="IF59" s="1610"/>
      <c r="IG59" s="1538"/>
      <c r="IH59" s="1565"/>
      <c r="II59" s="1600"/>
      <c r="IJ59" s="1568"/>
      <c r="IK59" s="1568"/>
      <c r="IL59" s="1600"/>
      <c r="IM59" s="1585"/>
      <c r="IN59" s="1608"/>
      <c r="IO59" s="1609"/>
      <c r="IP59" s="1610"/>
      <c r="IQ59" s="1610"/>
      <c r="IR59" s="1610"/>
      <c r="IS59" s="1538"/>
      <c r="IT59" s="1565"/>
      <c r="IU59" s="1600"/>
      <c r="IV59" s="1568"/>
      <c r="IW59" s="1568"/>
      <c r="IX59" s="1600"/>
      <c r="IY59" s="1585"/>
      <c r="IZ59" s="1608"/>
      <c r="JA59" s="1609"/>
      <c r="JB59" s="1610"/>
      <c r="JC59" s="1610"/>
      <c r="JD59" s="1610"/>
      <c r="JE59" s="1538"/>
      <c r="JF59" s="1565"/>
      <c r="JG59" s="1600"/>
      <c r="JH59" s="1568"/>
      <c r="JI59" s="1568"/>
      <c r="JJ59" s="1600"/>
      <c r="JK59" s="1585"/>
      <c r="JL59" s="1608"/>
      <c r="JM59" s="1609"/>
      <c r="JN59" s="1610"/>
      <c r="JO59" s="1610"/>
      <c r="JP59" s="1610"/>
      <c r="JQ59" s="1538"/>
      <c r="JR59" s="1565"/>
      <c r="JS59" s="1600"/>
      <c r="JT59" s="1568"/>
      <c r="JU59" s="1568"/>
      <c r="JV59" s="1600"/>
      <c r="JW59" s="1585"/>
      <c r="JX59" s="1608"/>
      <c r="JY59" s="1609"/>
      <c r="JZ59" s="1610"/>
      <c r="KA59" s="1610"/>
      <c r="KB59" s="1610"/>
      <c r="KC59" s="1538"/>
      <c r="KD59" s="1565"/>
      <c r="KE59" s="1600"/>
      <c r="KF59" s="1568"/>
      <c r="KG59" s="1568"/>
      <c r="KH59" s="1600"/>
      <c r="KI59" s="1585"/>
      <c r="KJ59" s="1608"/>
      <c r="KK59" s="1609"/>
      <c r="KL59" s="1610"/>
      <c r="KM59" s="1610"/>
      <c r="KN59" s="1610"/>
      <c r="KO59" s="1538"/>
      <c r="KP59" s="1565"/>
      <c r="KQ59" s="1600"/>
      <c r="KR59" s="1568"/>
      <c r="KS59" s="1568"/>
      <c r="KT59" s="1600"/>
      <c r="KU59" s="1585"/>
      <c r="KV59" s="1608"/>
      <c r="KW59" s="1609"/>
      <c r="KX59" s="1610"/>
      <c r="KY59" s="1610"/>
      <c r="KZ59" s="1610"/>
      <c r="LA59" s="1538"/>
      <c r="LB59" s="1565"/>
      <c r="LC59" s="1600"/>
      <c r="LD59" s="1568"/>
      <c r="LE59" s="1568"/>
      <c r="LF59" s="1600"/>
      <c r="LG59" s="1585"/>
      <c r="LH59" s="1608"/>
      <c r="LI59" s="1609"/>
      <c r="LJ59" s="1610"/>
      <c r="LK59" s="1610"/>
      <c r="LL59" s="1610"/>
      <c r="LM59" s="1538"/>
      <c r="LN59" s="1565"/>
      <c r="LO59" s="1600"/>
      <c r="LP59" s="1568"/>
      <c r="LQ59" s="1568"/>
      <c r="LR59" s="1600"/>
      <c r="LS59" s="1585"/>
      <c r="LT59" s="1608"/>
      <c r="LU59" s="1609"/>
      <c r="LV59" s="1610"/>
      <c r="LW59" s="1610"/>
      <c r="LX59" s="1610"/>
      <c r="LY59" s="1538"/>
      <c r="LZ59" s="1565"/>
      <c r="MA59" s="1600"/>
      <c r="MB59" s="1568"/>
      <c r="MC59" s="1568"/>
      <c r="MD59" s="1600"/>
      <c r="ME59" s="1585"/>
      <c r="MF59" s="1608"/>
      <c r="MG59" s="1609"/>
      <c r="MH59" s="1610"/>
      <c r="MI59" s="1610"/>
      <c r="MJ59" s="1610"/>
      <c r="MK59" s="1538"/>
      <c r="ML59" s="1565"/>
      <c r="MM59" s="1600"/>
      <c r="MN59" s="1568"/>
      <c r="MO59" s="1568"/>
      <c r="MP59" s="1600"/>
      <c r="MQ59" s="1585"/>
      <c r="MR59" s="1608"/>
      <c r="MS59" s="1609"/>
      <c r="MT59" s="1610"/>
      <c r="MU59" s="1610"/>
      <c r="MV59" s="1610"/>
      <c r="MW59" s="1538"/>
      <c r="MX59" s="1565"/>
      <c r="MY59" s="1600"/>
      <c r="MZ59" s="1568"/>
      <c r="NA59" s="1568"/>
      <c r="NB59" s="1600"/>
      <c r="NC59" s="1585"/>
      <c r="ND59" s="1608"/>
      <c r="NE59" s="1609"/>
      <c r="NF59" s="1610"/>
      <c r="NG59" s="1610"/>
      <c r="NH59" s="1610"/>
      <c r="NI59" s="1538"/>
      <c r="NJ59" s="1565"/>
      <c r="NK59" s="1600"/>
      <c r="NL59" s="1568"/>
      <c r="NM59" s="1568"/>
      <c r="NN59" s="1600"/>
      <c r="NO59" s="1585"/>
      <c r="NP59" s="1608"/>
      <c r="NQ59" s="1609"/>
      <c r="NR59" s="1610"/>
      <c r="NS59" s="1610"/>
      <c r="NT59" s="1610"/>
      <c r="NU59" s="1538"/>
      <c r="NV59" s="1565"/>
      <c r="NW59" s="1600"/>
      <c r="NX59" s="1568"/>
      <c r="NY59" s="1568"/>
      <c r="NZ59" s="1600"/>
      <c r="OA59" s="1585"/>
      <c r="OB59" s="1608"/>
      <c r="OC59" s="1609"/>
      <c r="OD59" s="1610"/>
      <c r="OE59" s="1610"/>
      <c r="OF59" s="1610"/>
      <c r="OG59" s="1538"/>
      <c r="OH59" s="1565"/>
      <c r="OI59" s="1600"/>
      <c r="OJ59" s="1568"/>
      <c r="OK59" s="1568"/>
      <c r="OL59" s="1600"/>
      <c r="OM59" s="1585"/>
      <c r="ON59" s="1608"/>
      <c r="OO59" s="1609"/>
      <c r="OP59" s="1610"/>
      <c r="OQ59" s="1610"/>
      <c r="OR59" s="1610"/>
      <c r="OS59" s="1538"/>
      <c r="OT59" s="1565"/>
      <c r="OU59" s="1600"/>
      <c r="OV59" s="1568"/>
      <c r="OW59" s="1568"/>
      <c r="OX59" s="1600"/>
      <c r="OY59" s="1585"/>
      <c r="OZ59" s="1608"/>
      <c r="PA59" s="1609"/>
      <c r="PB59" s="1610"/>
      <c r="PC59" s="1610"/>
      <c r="PD59" s="1610"/>
      <c r="PE59" s="1538"/>
      <c r="PF59" s="1565"/>
      <c r="PG59" s="1600"/>
      <c r="PH59" s="1568"/>
      <c r="PI59" s="1568"/>
      <c r="PJ59" s="1600"/>
      <c r="PK59" s="1585"/>
      <c r="PL59" s="1608"/>
      <c r="PM59" s="1609"/>
      <c r="PN59" s="1610"/>
      <c r="PO59" s="1610"/>
      <c r="PP59" s="1610"/>
      <c r="PQ59" s="1538"/>
      <c r="PR59" s="1565"/>
      <c r="PS59" s="1600"/>
      <c r="PT59" s="1568"/>
      <c r="PU59" s="1568"/>
      <c r="PV59" s="1600"/>
      <c r="PW59" s="1585"/>
      <c r="PX59" s="1608"/>
      <c r="PY59" s="1609"/>
      <c r="PZ59" s="1610"/>
      <c r="QA59" s="1610"/>
      <c r="QB59" s="1610"/>
      <c r="QC59" s="1538"/>
      <c r="QD59" s="1565"/>
      <c r="QE59" s="1600"/>
      <c r="QF59" s="1568"/>
      <c r="QG59" s="1568"/>
      <c r="QH59" s="1600"/>
      <c r="QI59" s="1585"/>
      <c r="QJ59" s="1608"/>
      <c r="QK59" s="1609"/>
      <c r="QL59" s="1610"/>
      <c r="QM59" s="1610"/>
      <c r="QN59" s="1610"/>
      <c r="QO59" s="1538"/>
      <c r="QP59" s="1565"/>
      <c r="QQ59" s="1600"/>
      <c r="QR59" s="1568"/>
      <c r="QS59" s="1568"/>
      <c r="QT59" s="1600"/>
      <c r="QU59" s="1585"/>
      <c r="QV59" s="1608"/>
      <c r="QW59" s="1609"/>
      <c r="QX59" s="1610"/>
      <c r="QY59" s="1610"/>
      <c r="QZ59" s="1610"/>
      <c r="RA59" s="1538"/>
      <c r="RB59" s="1565"/>
      <c r="RC59" s="1600"/>
      <c r="RD59" s="1568"/>
      <c r="RE59" s="1568"/>
      <c r="RF59" s="1600"/>
      <c r="RG59" s="1585"/>
      <c r="RH59" s="1608"/>
      <c r="RI59" s="1609"/>
      <c r="RJ59" s="1610"/>
      <c r="RK59" s="1610"/>
      <c r="RL59" s="1610"/>
      <c r="RM59" s="1538"/>
      <c r="RN59" s="1565"/>
      <c r="RO59" s="1600"/>
      <c r="RP59" s="1568"/>
      <c r="RQ59" s="1568"/>
      <c r="RR59" s="1600"/>
      <c r="RS59" s="1585"/>
      <c r="RT59" s="1608"/>
      <c r="RU59" s="1609"/>
      <c r="RV59" s="1610"/>
      <c r="RW59" s="1610"/>
      <c r="RX59" s="1610"/>
      <c r="RY59" s="1538"/>
      <c r="RZ59" s="1565"/>
      <c r="SA59" s="1600"/>
      <c r="SB59" s="1568"/>
      <c r="SC59" s="1568"/>
      <c r="SD59" s="1600"/>
      <c r="SE59" s="1585"/>
      <c r="SF59" s="1608"/>
      <c r="SG59" s="1609"/>
      <c r="SH59" s="1610"/>
      <c r="SI59" s="1610"/>
      <c r="SJ59" s="1610"/>
      <c r="SK59" s="1538"/>
      <c r="SL59" s="1565"/>
      <c r="SM59" s="1600"/>
      <c r="SN59" s="1568"/>
      <c r="SO59" s="1568"/>
      <c r="SP59" s="1600"/>
      <c r="SQ59" s="1585"/>
      <c r="SR59" s="1608"/>
      <c r="SS59" s="1609"/>
      <c r="ST59" s="1610"/>
      <c r="SU59" s="1610"/>
      <c r="SV59" s="1610"/>
      <c r="SW59" s="1538"/>
      <c r="SX59" s="1565"/>
      <c r="SY59" s="1600"/>
      <c r="SZ59" s="1568"/>
      <c r="TA59" s="1568"/>
      <c r="TB59" s="1600"/>
      <c r="TC59" s="1585"/>
      <c r="TD59" s="1608"/>
      <c r="TE59" s="1609"/>
      <c r="TF59" s="1610"/>
      <c r="TG59" s="1610"/>
      <c r="TH59" s="1610"/>
      <c r="TI59" s="1538"/>
      <c r="TJ59" s="1565"/>
      <c r="TK59" s="1600"/>
      <c r="TL59" s="1568"/>
      <c r="TM59" s="1568"/>
      <c r="TN59" s="1600"/>
      <c r="TO59" s="1585"/>
      <c r="TP59" s="1608"/>
      <c r="TQ59" s="1609"/>
      <c r="TR59" s="1610"/>
      <c r="TS59" s="1610"/>
      <c r="TT59" s="1610"/>
      <c r="TU59" s="1538"/>
      <c r="TV59" s="1565"/>
      <c r="TW59" s="1600"/>
      <c r="TX59" s="1568"/>
      <c r="TY59" s="1568"/>
      <c r="TZ59" s="1600"/>
      <c r="UA59" s="1585"/>
      <c r="UB59" s="1608"/>
      <c r="UC59" s="1609"/>
      <c r="UD59" s="1610"/>
      <c r="UE59" s="1610"/>
      <c r="UF59" s="1610"/>
      <c r="UG59" s="1538"/>
      <c r="UH59" s="1565"/>
      <c r="UI59" s="1600"/>
      <c r="UJ59" s="1568"/>
      <c r="UK59" s="1568"/>
      <c r="UL59" s="1600"/>
      <c r="UM59" s="1585"/>
      <c r="UN59" s="1608"/>
      <c r="UO59" s="1609"/>
      <c r="UP59" s="1610"/>
      <c r="UQ59" s="1610"/>
      <c r="UR59" s="1610"/>
      <c r="US59" s="1538"/>
      <c r="UT59" s="1565"/>
      <c r="UU59" s="1600"/>
      <c r="UV59" s="1568"/>
      <c r="UW59" s="1568"/>
      <c r="UX59" s="1600"/>
      <c r="UY59" s="1585"/>
      <c r="UZ59" s="1608"/>
      <c r="VA59" s="1609"/>
      <c r="VB59" s="1610"/>
      <c r="VC59" s="1610"/>
      <c r="VD59" s="1610"/>
      <c r="VE59" s="1538"/>
      <c r="VF59" s="1565"/>
      <c r="VG59" s="1600"/>
      <c r="VH59" s="1568"/>
      <c r="VI59" s="1568"/>
      <c r="VJ59" s="1600"/>
      <c r="VK59" s="1585"/>
      <c r="VL59" s="1608"/>
      <c r="VM59" s="1609"/>
      <c r="VN59" s="1610"/>
      <c r="VO59" s="1610"/>
      <c r="VP59" s="1610"/>
      <c r="VQ59" s="1538"/>
      <c r="VR59" s="1565"/>
      <c r="VS59" s="1600"/>
      <c r="VT59" s="1568"/>
      <c r="VU59" s="1568"/>
      <c r="VV59" s="1600"/>
      <c r="VW59" s="1585"/>
      <c r="VX59" s="1608"/>
      <c r="VY59" s="1609"/>
      <c r="VZ59" s="1610"/>
      <c r="WA59" s="1610"/>
      <c r="WB59" s="1610"/>
      <c r="WC59" s="1538"/>
      <c r="WD59" s="1565"/>
      <c r="WE59" s="1600"/>
      <c r="WF59" s="1568"/>
      <c r="WG59" s="1568"/>
      <c r="WH59" s="1600"/>
      <c r="WI59" s="1585"/>
      <c r="WJ59" s="1608"/>
      <c r="WK59" s="1609"/>
      <c r="WL59" s="1610"/>
      <c r="WM59" s="1610"/>
      <c r="WN59" s="1610"/>
      <c r="WO59" s="1538"/>
      <c r="WP59" s="1565"/>
      <c r="WQ59" s="1600"/>
      <c r="WR59" s="1568"/>
      <c r="WS59" s="1568"/>
      <c r="WT59" s="1600"/>
      <c r="WU59" s="1585"/>
      <c r="WV59" s="1608"/>
      <c r="WW59" s="1609"/>
      <c r="WX59" s="1610"/>
      <c r="WY59" s="1610"/>
      <c r="WZ59" s="1610"/>
      <c r="XA59" s="1538"/>
      <c r="XB59" s="1565"/>
      <c r="XC59" s="1600"/>
      <c r="XD59" s="1568"/>
      <c r="XE59" s="1568"/>
      <c r="XF59" s="1600"/>
      <c r="XG59" s="1585"/>
      <c r="XH59" s="1608"/>
      <c r="XI59" s="1609"/>
      <c r="XJ59" s="1610"/>
      <c r="XK59" s="1610"/>
      <c r="XL59" s="1610"/>
      <c r="XM59" s="1538"/>
      <c r="XN59" s="1565"/>
      <c r="XO59" s="1600"/>
      <c r="XP59" s="1568"/>
      <c r="XQ59" s="1568"/>
      <c r="XR59" s="1600"/>
      <c r="XS59" s="1585"/>
      <c r="XT59" s="1608"/>
      <c r="XU59" s="1609"/>
      <c r="XV59" s="1610"/>
      <c r="XW59" s="1610"/>
      <c r="XX59" s="1610"/>
      <c r="XY59" s="1538"/>
      <c r="XZ59" s="1565"/>
      <c r="YA59" s="1600"/>
      <c r="YB59" s="1568"/>
      <c r="YC59" s="1568"/>
      <c r="YD59" s="1600"/>
      <c r="YE59" s="1585"/>
      <c r="YF59" s="1608"/>
      <c r="YG59" s="1609"/>
      <c r="YH59" s="1610"/>
      <c r="YI59" s="1610"/>
      <c r="YJ59" s="1610"/>
      <c r="YK59" s="1538"/>
      <c r="YL59" s="1565"/>
      <c r="YM59" s="1600"/>
      <c r="YN59" s="1568"/>
      <c r="YO59" s="1568"/>
      <c r="YP59" s="1600"/>
      <c r="YQ59" s="1585"/>
      <c r="YR59" s="1608"/>
      <c r="YS59" s="1609"/>
      <c r="YT59" s="1610"/>
      <c r="YU59" s="1610"/>
      <c r="YV59" s="1610"/>
      <c r="YW59" s="1538"/>
      <c r="YX59" s="1565"/>
      <c r="YY59" s="1600"/>
      <c r="YZ59" s="1568"/>
      <c r="ZA59" s="1568"/>
      <c r="ZB59" s="1600"/>
      <c r="ZC59" s="1585"/>
      <c r="ZD59" s="1608"/>
      <c r="ZE59" s="1609"/>
      <c r="ZF59" s="1610"/>
      <c r="ZG59" s="1610"/>
      <c r="ZH59" s="1610"/>
      <c r="ZI59" s="1538"/>
      <c r="ZJ59" s="1565"/>
      <c r="ZK59" s="1600"/>
      <c r="ZL59" s="1568"/>
      <c r="ZM59" s="1568"/>
      <c r="ZN59" s="1600"/>
      <c r="ZO59" s="1585"/>
      <c r="ZP59" s="1608"/>
      <c r="ZQ59" s="1609"/>
      <c r="ZR59" s="1610"/>
      <c r="ZS59" s="1610"/>
      <c r="ZT59" s="1610"/>
      <c r="ZU59" s="1538"/>
      <c r="ZV59" s="1565"/>
      <c r="ZW59" s="1600"/>
      <c r="ZX59" s="1568"/>
      <c r="ZY59" s="1568"/>
      <c r="ZZ59" s="1600"/>
      <c r="AAA59" s="1585"/>
      <c r="AAB59" s="1608"/>
      <c r="AAC59" s="1609"/>
      <c r="AAD59" s="1610"/>
      <c r="AAE59" s="1610"/>
      <c r="AAF59" s="1610"/>
      <c r="AAG59" s="1538"/>
      <c r="AAH59" s="1565"/>
      <c r="AAI59" s="1600"/>
      <c r="AAJ59" s="1568"/>
      <c r="AAK59" s="1568"/>
      <c r="AAL59" s="1600"/>
      <c r="AAM59" s="1585"/>
      <c r="AAN59" s="1608"/>
      <c r="AAO59" s="1609"/>
      <c r="AAP59" s="1610"/>
      <c r="AAQ59" s="1610"/>
      <c r="AAR59" s="1610"/>
      <c r="AAS59" s="1538"/>
      <c r="AAT59" s="1565"/>
      <c r="AAU59" s="1600"/>
      <c r="AAV59" s="1568"/>
      <c r="AAW59" s="1568"/>
      <c r="AAX59" s="1600"/>
      <c r="AAY59" s="1585"/>
      <c r="AAZ59" s="1608"/>
      <c r="ABA59" s="1609"/>
      <c r="ABB59" s="1610"/>
      <c r="ABC59" s="1610"/>
      <c r="ABD59" s="1610"/>
      <c r="ABE59" s="1538"/>
      <c r="ABF59" s="1565"/>
      <c r="ABG59" s="1600"/>
      <c r="ABH59" s="1568"/>
      <c r="ABI59" s="1568"/>
      <c r="ABJ59" s="1600"/>
      <c r="ABK59" s="1585"/>
      <c r="ABL59" s="1608"/>
      <c r="ABM59" s="1609"/>
      <c r="ABN59" s="1610"/>
      <c r="ABO59" s="1610"/>
      <c r="ABP59" s="1610"/>
      <c r="ABQ59" s="1538"/>
      <c r="ABR59" s="1565"/>
      <c r="ABS59" s="1600"/>
      <c r="ABT59" s="1568"/>
      <c r="ABU59" s="1568"/>
      <c r="ABV59" s="1600"/>
      <c r="ABW59" s="1585"/>
      <c r="ABX59" s="1608"/>
      <c r="ABY59" s="1609"/>
      <c r="ABZ59" s="1610"/>
      <c r="ACA59" s="1610"/>
      <c r="ACB59" s="1610"/>
      <c r="ACC59" s="1538"/>
      <c r="ACD59" s="1565"/>
      <c r="ACE59" s="1600"/>
      <c r="ACF59" s="1568"/>
      <c r="ACG59" s="1568"/>
      <c r="ACH59" s="1600"/>
      <c r="ACI59" s="1585"/>
      <c r="ACJ59" s="1608"/>
      <c r="ACK59" s="1609"/>
      <c r="ACL59" s="1610"/>
      <c r="ACM59" s="1610"/>
      <c r="ACN59" s="1610"/>
      <c r="ACO59" s="1538"/>
      <c r="ACP59" s="1565"/>
      <c r="ACQ59" s="1600"/>
      <c r="ACR59" s="1568"/>
      <c r="ACS59" s="1568"/>
      <c r="ACT59" s="1600"/>
      <c r="ACU59" s="1585"/>
      <c r="ACV59" s="1608"/>
      <c r="ACW59" s="1609"/>
      <c r="ACX59" s="1610"/>
      <c r="ACY59" s="1610"/>
      <c r="ACZ59" s="1610"/>
      <c r="ADA59" s="1538"/>
      <c r="ADB59" s="1565"/>
      <c r="ADC59" s="1600"/>
      <c r="ADD59" s="1568"/>
      <c r="ADE59" s="1568"/>
      <c r="ADF59" s="1600"/>
      <c r="ADG59" s="1585"/>
      <c r="ADH59" s="1608"/>
      <c r="ADI59" s="1609"/>
      <c r="ADJ59" s="1610"/>
      <c r="ADK59" s="1610"/>
      <c r="ADL59" s="1610"/>
      <c r="ADM59" s="1538"/>
      <c r="ADN59" s="1565"/>
      <c r="ADO59" s="1600"/>
      <c r="ADP59" s="1568"/>
      <c r="ADQ59" s="1568"/>
      <c r="ADR59" s="1600"/>
      <c r="ADS59" s="1585"/>
      <c r="ADT59" s="1608"/>
      <c r="ADU59" s="1609"/>
      <c r="ADV59" s="1610"/>
      <c r="ADW59" s="1610"/>
      <c r="ADX59" s="1610"/>
      <c r="ADY59" s="1538"/>
      <c r="ADZ59" s="1565"/>
      <c r="AEA59" s="1600"/>
      <c r="AEB59" s="1568"/>
      <c r="AEC59" s="1568"/>
      <c r="AED59" s="1600"/>
      <c r="AEE59" s="1585"/>
      <c r="AEF59" s="1608"/>
      <c r="AEG59" s="1609"/>
      <c r="AEH59" s="1610"/>
      <c r="AEI59" s="1610"/>
      <c r="AEJ59" s="1610"/>
      <c r="AEK59" s="1538"/>
      <c r="AEL59" s="1565"/>
      <c r="AEM59" s="1600"/>
      <c r="AEN59" s="1568"/>
      <c r="AEO59" s="1568"/>
      <c r="AEP59" s="1600"/>
      <c r="AEQ59" s="1585"/>
      <c r="AER59" s="1608"/>
      <c r="AES59" s="1609"/>
      <c r="AET59" s="1610"/>
      <c r="AEU59" s="1610"/>
      <c r="AEV59" s="1610"/>
      <c r="AEW59" s="1538"/>
      <c r="AEX59" s="1565"/>
      <c r="AEY59" s="1600"/>
      <c r="AEZ59" s="1568"/>
      <c r="AFA59" s="1568"/>
      <c r="AFB59" s="1600"/>
      <c r="AFC59" s="1585"/>
      <c r="AFD59" s="1608"/>
      <c r="AFE59" s="1609"/>
      <c r="AFF59" s="1610"/>
      <c r="AFG59" s="1610"/>
      <c r="AFH59" s="1610"/>
      <c r="AFI59" s="1538"/>
      <c r="AFJ59" s="1565"/>
      <c r="AFK59" s="1600"/>
      <c r="AFL59" s="1568"/>
      <c r="AFM59" s="1568"/>
      <c r="AFN59" s="1600"/>
      <c r="AFO59" s="1585"/>
      <c r="AFP59" s="1608"/>
      <c r="AFQ59" s="1609"/>
      <c r="AFR59" s="1610"/>
      <c r="AFS59" s="1610"/>
      <c r="AFT59" s="1610"/>
      <c r="AFU59" s="1538"/>
      <c r="AFV59" s="1565"/>
      <c r="AFW59" s="1600"/>
      <c r="AFX59" s="1568"/>
      <c r="AFY59" s="1568"/>
      <c r="AFZ59" s="1600"/>
      <c r="AGA59" s="1585"/>
      <c r="AGB59" s="1608"/>
      <c r="AGC59" s="1609"/>
      <c r="AGD59" s="1610"/>
      <c r="AGE59" s="1610"/>
      <c r="AGF59" s="1610"/>
      <c r="AGG59" s="1538"/>
      <c r="AGH59" s="1565"/>
      <c r="AGI59" s="1600"/>
      <c r="AGJ59" s="1568"/>
      <c r="AGK59" s="1568"/>
      <c r="AGL59" s="1600"/>
      <c r="AGM59" s="1585"/>
      <c r="AGN59" s="1608"/>
      <c r="AGO59" s="1609"/>
      <c r="AGP59" s="1610"/>
      <c r="AGQ59" s="1610"/>
      <c r="AGR59" s="1610"/>
      <c r="AGS59" s="1538"/>
      <c r="AGT59" s="1565"/>
      <c r="AGU59" s="1600"/>
      <c r="AGV59" s="1568"/>
      <c r="AGW59" s="1568"/>
      <c r="AGX59" s="1600"/>
      <c r="AGY59" s="1585"/>
      <c r="AGZ59" s="1608"/>
      <c r="AHA59" s="1609"/>
      <c r="AHB59" s="1610"/>
      <c r="AHC59" s="1610"/>
      <c r="AHD59" s="1610"/>
      <c r="AHE59" s="1538"/>
      <c r="AHF59" s="1565"/>
      <c r="AHG59" s="1600"/>
      <c r="AHH59" s="1568"/>
      <c r="AHI59" s="1568"/>
      <c r="AHJ59" s="1600"/>
      <c r="AHK59" s="1585"/>
      <c r="AHL59" s="1608"/>
      <c r="AHM59" s="1609"/>
      <c r="AHN59" s="1610"/>
      <c r="AHO59" s="1610"/>
      <c r="AHP59" s="1610"/>
      <c r="AHQ59" s="1538"/>
      <c r="AHR59" s="1565"/>
      <c r="AHS59" s="1600"/>
      <c r="AHT59" s="1568"/>
      <c r="AHU59" s="1568"/>
      <c r="AHV59" s="1600"/>
      <c r="AHW59" s="1585"/>
      <c r="AHX59" s="1608"/>
      <c r="AHY59" s="1609"/>
      <c r="AHZ59" s="1610"/>
      <c r="AIA59" s="1610"/>
      <c r="AIB59" s="1610"/>
      <c r="AIC59" s="1538"/>
      <c r="AID59" s="1565"/>
      <c r="AIE59" s="1600"/>
      <c r="AIF59" s="1568"/>
      <c r="AIG59" s="1568"/>
      <c r="AIH59" s="1600"/>
      <c r="AII59" s="1585"/>
      <c r="AIJ59" s="1608"/>
      <c r="AIK59" s="1609"/>
      <c r="AIL59" s="1610"/>
      <c r="AIM59" s="1610"/>
      <c r="AIN59" s="1610"/>
      <c r="AIO59" s="1538"/>
      <c r="AIP59" s="1565"/>
      <c r="AIQ59" s="1600"/>
      <c r="AIR59" s="1568"/>
      <c r="AIS59" s="1568"/>
      <c r="AIT59" s="1600"/>
      <c r="AIU59" s="1585"/>
      <c r="AIV59" s="1608"/>
      <c r="AIW59" s="1609"/>
      <c r="AIX59" s="1610"/>
      <c r="AIY59" s="1610"/>
      <c r="AIZ59" s="1610"/>
      <c r="AJA59" s="1538"/>
      <c r="AJB59" s="1565"/>
      <c r="AJC59" s="1600"/>
      <c r="AJD59" s="1568"/>
      <c r="AJE59" s="1568"/>
      <c r="AJF59" s="1600"/>
      <c r="AJG59" s="1585"/>
      <c r="AJH59" s="1608"/>
      <c r="AJI59" s="1609"/>
      <c r="AJJ59" s="1610"/>
      <c r="AJK59" s="1610"/>
      <c r="AJL59" s="1610"/>
      <c r="AJM59" s="1538"/>
      <c r="AJN59" s="1565"/>
      <c r="AJO59" s="1600"/>
      <c r="AJP59" s="1568"/>
      <c r="AJQ59" s="1568"/>
      <c r="AJR59" s="1600"/>
      <c r="AJS59" s="1585"/>
      <c r="AJT59" s="1608"/>
      <c r="AJU59" s="1609"/>
      <c r="AJV59" s="1610"/>
      <c r="AJW59" s="1610"/>
      <c r="AJX59" s="1610"/>
      <c r="AJY59" s="1538"/>
      <c r="AJZ59" s="1565"/>
      <c r="AKA59" s="1600"/>
      <c r="AKB59" s="1568"/>
      <c r="AKC59" s="1568"/>
      <c r="AKD59" s="1600"/>
      <c r="AKE59" s="1585"/>
      <c r="AKF59" s="1608"/>
      <c r="AKG59" s="1609"/>
      <c r="AKH59" s="1610"/>
      <c r="AKI59" s="1610"/>
      <c r="AKJ59" s="1610"/>
      <c r="AKK59" s="1538"/>
      <c r="AKL59" s="1565"/>
      <c r="AKM59" s="1600"/>
      <c r="AKN59" s="1568"/>
      <c r="AKO59" s="1568"/>
      <c r="AKP59" s="1600"/>
      <c r="AKQ59" s="1585"/>
      <c r="AKR59" s="1608"/>
      <c r="AKS59" s="1609"/>
      <c r="AKT59" s="1610"/>
      <c r="AKU59" s="1610"/>
      <c r="AKV59" s="1610"/>
      <c r="AKW59" s="1538"/>
      <c r="AKX59" s="1565"/>
      <c r="AKY59" s="1600"/>
      <c r="AKZ59" s="1568"/>
      <c r="ALA59" s="1568"/>
      <c r="ALB59" s="1600"/>
      <c r="ALC59" s="1585"/>
      <c r="ALD59" s="1608"/>
      <c r="ALE59" s="1609"/>
      <c r="ALF59" s="1610"/>
      <c r="ALG59" s="1610"/>
      <c r="ALH59" s="1610"/>
      <c r="ALI59" s="1538"/>
      <c r="ALJ59" s="1565"/>
      <c r="ALK59" s="1600"/>
      <c r="ALL59" s="1568"/>
      <c r="ALM59" s="1568"/>
      <c r="ALN59" s="1600"/>
      <c r="ALO59" s="1585"/>
      <c r="ALP59" s="1608"/>
      <c r="ALQ59" s="1609"/>
      <c r="ALR59" s="1610"/>
      <c r="ALS59" s="1610"/>
      <c r="ALT59" s="1610"/>
      <c r="ALU59" s="1538"/>
      <c r="ALV59" s="1565"/>
      <c r="ALW59" s="1600"/>
      <c r="ALX59" s="1568"/>
      <c r="ALY59" s="1568"/>
      <c r="ALZ59" s="1600"/>
      <c r="AMA59" s="1585"/>
      <c r="AMB59" s="1608"/>
      <c r="AMC59" s="1609"/>
      <c r="AMD59" s="1610"/>
      <c r="AME59" s="1610"/>
      <c r="AMF59" s="1610"/>
      <c r="AMG59" s="1538"/>
      <c r="AMH59" s="1565"/>
      <c r="AMI59" s="1600"/>
      <c r="AMJ59" s="1568"/>
    </row>
    <row r="60" spans="1:1024" ht="16.899999999999999" customHeight="1">
      <c r="A60" s="1500"/>
      <c r="B60" s="1563"/>
      <c r="C60" s="1550"/>
      <c r="D60" s="1550"/>
      <c r="E60" s="1611" t="s">
        <v>5652</v>
      </c>
      <c r="F60" s="1548"/>
      <c r="G60" s="1550"/>
      <c r="H60" s="1551"/>
      <c r="I60" s="1552"/>
      <c r="J60" s="1552"/>
      <c r="K60" s="1552"/>
      <c r="L60" s="1552"/>
      <c r="M60" s="1538"/>
      <c r="N60" s="1568"/>
      <c r="O60" s="1568"/>
      <c r="S60" s="1565"/>
    </row>
    <row r="61" spans="1:1024" ht="16.899999999999999" customHeight="1">
      <c r="A61" s="1500"/>
      <c r="B61" s="1563"/>
      <c r="C61" s="1550"/>
      <c r="D61" s="1550"/>
      <c r="E61" s="1611" t="s">
        <v>5653</v>
      </c>
      <c r="F61" s="1548"/>
      <c r="G61" s="1550"/>
      <c r="H61" s="1551"/>
      <c r="I61" s="1552"/>
      <c r="J61" s="1552"/>
      <c r="K61" s="1552"/>
      <c r="L61" s="1552"/>
      <c r="M61" s="1538"/>
      <c r="N61" s="1568"/>
      <c r="O61" s="1568"/>
      <c r="S61" s="1565"/>
    </row>
    <row r="62" spans="1:1024" ht="16.899999999999999" customHeight="1">
      <c r="A62" s="1500"/>
      <c r="B62" s="1563"/>
      <c r="C62" s="1550"/>
      <c r="D62" s="1550"/>
      <c r="E62" s="1611" t="s">
        <v>5654</v>
      </c>
      <c r="F62" s="1548"/>
      <c r="G62" s="1550"/>
      <c r="H62" s="1551"/>
      <c r="I62" s="1552"/>
      <c r="J62" s="1552"/>
      <c r="K62" s="1552"/>
      <c r="L62" s="1552"/>
      <c r="M62" s="1538"/>
      <c r="N62" s="1568"/>
      <c r="O62" s="1568"/>
      <c r="S62" s="1565"/>
    </row>
    <row r="63" spans="1:1024" ht="16.899999999999999" customHeight="1">
      <c r="A63" s="1500"/>
      <c r="B63" s="1563"/>
      <c r="C63" s="1550"/>
      <c r="D63" s="1550"/>
      <c r="E63" s="1549"/>
      <c r="F63" s="1548"/>
      <c r="G63" s="1550"/>
      <c r="H63" s="1551"/>
      <c r="I63" s="1552"/>
      <c r="J63" s="1552"/>
      <c r="K63" s="1552"/>
      <c r="L63" s="1552"/>
      <c r="M63" s="1538"/>
      <c r="N63" s="1568"/>
      <c r="O63" s="1568"/>
      <c r="S63" s="1565"/>
    </row>
    <row r="64" spans="1:1024" ht="16.899999999999999" customHeight="1">
      <c r="A64" s="1500"/>
      <c r="B64" s="1563"/>
      <c r="C64" s="1550"/>
      <c r="D64" s="1550"/>
      <c r="E64" s="1566" t="s">
        <v>5655</v>
      </c>
      <c r="F64" s="1548"/>
      <c r="G64" s="1550"/>
      <c r="H64" s="1551"/>
      <c r="I64" s="1552"/>
      <c r="J64" s="1552"/>
      <c r="K64" s="1552"/>
      <c r="L64" s="1552"/>
      <c r="M64" s="1538"/>
      <c r="N64" s="1568"/>
      <c r="O64" s="1568"/>
      <c r="S64" s="1565"/>
    </row>
    <row r="65" spans="1:64" ht="16.899999999999999" customHeight="1">
      <c r="A65" s="1500"/>
      <c r="B65" s="1563"/>
      <c r="C65" s="1548"/>
      <c r="D65" s="1548"/>
      <c r="E65" s="1549" t="s">
        <v>5656</v>
      </c>
      <c r="F65" s="1548" t="s">
        <v>62</v>
      </c>
      <c r="G65" s="1550">
        <v>6</v>
      </c>
      <c r="H65" s="1551"/>
      <c r="I65" s="1552"/>
      <c r="J65" s="1552">
        <f t="shared" ref="J65:J70" si="0">H65*G65</f>
        <v>0</v>
      </c>
      <c r="K65" s="1552">
        <f t="shared" ref="K65:K70" si="1">I65*G65</f>
        <v>0</v>
      </c>
      <c r="L65" s="1552">
        <f t="shared" ref="L65:L70" si="2">K65+J65</f>
        <v>0</v>
      </c>
      <c r="M65" s="1538"/>
      <c r="N65" s="1568"/>
      <c r="O65" s="1568"/>
      <c r="S65" s="1565"/>
    </row>
    <row r="66" spans="1:64" ht="16.899999999999999" customHeight="1">
      <c r="A66" s="1500"/>
      <c r="B66" s="1563"/>
      <c r="C66" s="1548"/>
      <c r="D66" s="1548"/>
      <c r="E66" s="1549" t="s">
        <v>5657</v>
      </c>
      <c r="F66" s="1548" t="s">
        <v>62</v>
      </c>
      <c r="G66" s="1550">
        <v>6</v>
      </c>
      <c r="H66" s="1551"/>
      <c r="I66" s="1552"/>
      <c r="J66" s="1552">
        <f t="shared" si="0"/>
        <v>0</v>
      </c>
      <c r="K66" s="1552">
        <f t="shared" si="1"/>
        <v>0</v>
      </c>
      <c r="L66" s="1552">
        <f t="shared" si="2"/>
        <v>0</v>
      </c>
      <c r="M66" s="1538"/>
      <c r="N66" s="1568"/>
      <c r="O66" s="1568"/>
      <c r="S66" s="1565"/>
    </row>
    <row r="67" spans="1:64" ht="16.899999999999999" customHeight="1">
      <c r="A67" s="1500"/>
      <c r="B67" s="1563"/>
      <c r="C67" s="1548"/>
      <c r="D67" s="1548"/>
      <c r="E67" s="1549" t="s">
        <v>5658</v>
      </c>
      <c r="F67" s="1548" t="s">
        <v>62</v>
      </c>
      <c r="G67" s="1550">
        <v>1</v>
      </c>
      <c r="H67" s="1551"/>
      <c r="I67" s="1552"/>
      <c r="J67" s="1552">
        <f t="shared" si="0"/>
        <v>0</v>
      </c>
      <c r="K67" s="1552">
        <f t="shared" si="1"/>
        <v>0</v>
      </c>
      <c r="L67" s="1552">
        <f t="shared" si="2"/>
        <v>0</v>
      </c>
      <c r="M67" s="1538"/>
      <c r="N67" s="1568"/>
      <c r="O67" s="1568"/>
      <c r="S67" s="1565"/>
    </row>
    <row r="68" spans="1:64" ht="16.899999999999999" customHeight="1">
      <c r="A68" s="1500"/>
      <c r="B68" s="1563"/>
      <c r="C68" s="1548"/>
      <c r="D68" s="1548"/>
      <c r="E68" s="1549" t="s">
        <v>5659</v>
      </c>
      <c r="F68" s="1548" t="s">
        <v>62</v>
      </c>
      <c r="G68" s="1550">
        <v>7</v>
      </c>
      <c r="H68" s="1551"/>
      <c r="I68" s="1552"/>
      <c r="J68" s="1552">
        <f t="shared" si="0"/>
        <v>0</v>
      </c>
      <c r="K68" s="1552">
        <f t="shared" si="1"/>
        <v>0</v>
      </c>
      <c r="L68" s="1552">
        <f t="shared" si="2"/>
        <v>0</v>
      </c>
      <c r="M68" s="1538"/>
      <c r="N68" s="1568"/>
      <c r="O68" s="1568"/>
      <c r="S68" s="1565"/>
    </row>
    <row r="69" spans="1:64" ht="16.899999999999999" customHeight="1">
      <c r="A69" s="1500"/>
      <c r="B69" s="1563"/>
      <c r="C69" s="1548"/>
      <c r="D69" s="1548"/>
      <c r="E69" s="1549" t="s">
        <v>5660</v>
      </c>
      <c r="F69" s="1548" t="s">
        <v>62</v>
      </c>
      <c r="G69" s="1550">
        <v>1</v>
      </c>
      <c r="H69" s="1551"/>
      <c r="I69" s="1552"/>
      <c r="J69" s="1552">
        <f t="shared" si="0"/>
        <v>0</v>
      </c>
      <c r="K69" s="1552">
        <f t="shared" si="1"/>
        <v>0</v>
      </c>
      <c r="L69" s="1552">
        <f t="shared" si="2"/>
        <v>0</v>
      </c>
      <c r="M69" s="1538"/>
      <c r="N69" s="1568"/>
      <c r="O69" s="1568"/>
      <c r="S69" s="1565"/>
    </row>
    <row r="70" spans="1:64" ht="16.899999999999999" customHeight="1">
      <c r="A70" s="1500"/>
      <c r="B70" s="1563"/>
      <c r="C70" s="1548"/>
      <c r="D70" s="1548"/>
      <c r="E70" s="1549" t="s">
        <v>5661</v>
      </c>
      <c r="F70" s="1548" t="s">
        <v>62</v>
      </c>
      <c r="G70" s="1550">
        <v>15</v>
      </c>
      <c r="H70" s="1551"/>
      <c r="I70" s="1552"/>
      <c r="J70" s="1552">
        <f t="shared" si="0"/>
        <v>0</v>
      </c>
      <c r="K70" s="1552">
        <f t="shared" si="1"/>
        <v>0</v>
      </c>
      <c r="L70" s="1552">
        <f t="shared" si="2"/>
        <v>0</v>
      </c>
      <c r="M70" s="1538"/>
      <c r="N70" s="1568"/>
      <c r="O70" s="1568"/>
      <c r="S70" s="1565"/>
    </row>
    <row r="71" spans="1:64" ht="16.899999999999999" customHeight="1">
      <c r="A71" s="1500"/>
      <c r="B71" s="1563"/>
      <c r="C71" s="1550"/>
      <c r="D71" s="1500"/>
      <c r="E71" s="1549"/>
      <c r="F71" s="1548"/>
      <c r="G71" s="1550"/>
      <c r="H71" s="1551"/>
      <c r="I71" s="1552"/>
      <c r="J71" s="1552"/>
      <c r="K71" s="1552"/>
      <c r="L71" s="1552"/>
      <c r="M71" s="1538"/>
      <c r="N71" s="1568"/>
      <c r="O71" s="1568"/>
      <c r="S71" s="1565"/>
    </row>
    <row r="72" spans="1:64" ht="16.899999999999999" customHeight="1">
      <c r="A72" s="1500"/>
      <c r="B72" s="1563"/>
      <c r="C72" s="1550"/>
      <c r="D72" s="1500"/>
      <c r="E72" s="1566" t="s">
        <v>5662</v>
      </c>
      <c r="F72" s="1548"/>
      <c r="G72" s="1550"/>
      <c r="H72" s="1551"/>
      <c r="I72" s="1552"/>
      <c r="J72" s="1552"/>
      <c r="K72" s="1552"/>
      <c r="L72" s="1552"/>
      <c r="M72" s="1538"/>
      <c r="N72" s="1568"/>
      <c r="O72" s="1568"/>
      <c r="S72" s="1565"/>
    </row>
    <row r="73" spans="1:64" ht="16.899999999999999" customHeight="1">
      <c r="A73" s="1500"/>
      <c r="B73" s="1563"/>
      <c r="C73" s="1550"/>
      <c r="D73" s="1500"/>
      <c r="E73" s="1549" t="s">
        <v>5659</v>
      </c>
      <c r="F73" s="1548" t="s">
        <v>62</v>
      </c>
      <c r="G73" s="1550">
        <v>1</v>
      </c>
      <c r="H73" s="1551"/>
      <c r="I73" s="1552"/>
      <c r="J73" s="1552">
        <f>H73*G73</f>
        <v>0</v>
      </c>
      <c r="K73" s="1552">
        <f>I73*G73</f>
        <v>0</v>
      </c>
      <c r="L73" s="1552">
        <f>K73+J73</f>
        <v>0</v>
      </c>
      <c r="M73" s="1538"/>
      <c r="N73" s="1568"/>
      <c r="O73" s="1568"/>
      <c r="S73" s="1565"/>
    </row>
    <row r="74" spans="1:64" ht="16.899999999999999" customHeight="1">
      <c r="A74" s="1500"/>
      <c r="B74" s="1563"/>
      <c r="C74" s="1550"/>
      <c r="D74" s="1500"/>
      <c r="E74" s="1549" t="s">
        <v>5661</v>
      </c>
      <c r="F74" s="1548" t="s">
        <v>62</v>
      </c>
      <c r="G74" s="1550">
        <v>2</v>
      </c>
      <c r="H74" s="1551"/>
      <c r="I74" s="1552"/>
      <c r="J74" s="1552">
        <f>H74*G74</f>
        <v>0</v>
      </c>
      <c r="K74" s="1552">
        <f>I74*G74</f>
        <v>0</v>
      </c>
      <c r="L74" s="1552">
        <f>K74+J74</f>
        <v>0</v>
      </c>
      <c r="M74" s="1538"/>
      <c r="N74" s="1568"/>
      <c r="O74" s="1568"/>
      <c r="S74" s="1565"/>
    </row>
    <row r="75" spans="1:64" ht="16.899999999999999" customHeight="1">
      <c r="A75" s="1500"/>
      <c r="B75" s="1563"/>
      <c r="C75" s="1550"/>
      <c r="D75" s="1500"/>
      <c r="E75" s="1549"/>
      <c r="F75" s="1548"/>
      <c r="G75" s="1550"/>
      <c r="H75" s="1551"/>
      <c r="I75" s="1552"/>
      <c r="J75" s="1552"/>
      <c r="K75" s="1552"/>
      <c r="L75" s="1552"/>
      <c r="M75" s="1538"/>
      <c r="N75" s="1568"/>
      <c r="O75" s="1568"/>
      <c r="S75" s="1565"/>
    </row>
    <row r="76" spans="1:64" ht="16.899999999999999" customHeight="1">
      <c r="A76" s="1612"/>
      <c r="B76" s="1613"/>
      <c r="C76" s="1548"/>
      <c r="D76" s="1549"/>
      <c r="E76" s="1566" t="s">
        <v>5663</v>
      </c>
      <c r="F76" s="1548"/>
      <c r="G76" s="1550"/>
      <c r="H76" s="1551"/>
      <c r="I76" s="1552"/>
      <c r="J76" s="1552"/>
      <c r="K76" s="1552"/>
      <c r="L76" s="1552"/>
      <c r="M76" s="1614"/>
      <c r="N76" s="1615"/>
      <c r="O76" s="1615"/>
      <c r="P76" s="1614"/>
      <c r="Q76" s="1614"/>
      <c r="R76" s="1614"/>
      <c r="S76" s="1616"/>
      <c r="T76" s="1614"/>
      <c r="U76" s="1614"/>
      <c r="V76" s="1614"/>
      <c r="W76" s="1614"/>
      <c r="X76" s="1614"/>
      <c r="Y76" s="1614"/>
      <c r="Z76" s="1614"/>
      <c r="AA76" s="1614"/>
      <c r="AB76" s="1614"/>
      <c r="AC76" s="1614"/>
      <c r="AD76" s="1614"/>
      <c r="AE76" s="1614"/>
      <c r="AF76" s="1614"/>
      <c r="AG76" s="1614"/>
      <c r="AH76" s="1614"/>
      <c r="AI76" s="1614"/>
      <c r="AJ76" s="1614"/>
      <c r="AK76" s="1614"/>
      <c r="AL76" s="1614"/>
      <c r="AM76" s="1614"/>
      <c r="AN76" s="1614"/>
      <c r="AO76" s="1614"/>
      <c r="AP76" s="1614"/>
      <c r="AQ76" s="1614"/>
      <c r="AR76" s="1614"/>
      <c r="AS76" s="1614"/>
      <c r="AT76" s="1614"/>
      <c r="AU76" s="1614"/>
      <c r="AV76" s="1614"/>
      <c r="AW76" s="1614"/>
      <c r="AX76" s="1614"/>
      <c r="AY76" s="1614"/>
      <c r="AZ76" s="1614"/>
      <c r="BA76" s="1614"/>
      <c r="BB76" s="1614"/>
      <c r="BC76" s="1614"/>
      <c r="BD76" s="1614"/>
      <c r="BE76" s="1614"/>
      <c r="BF76" s="1614"/>
      <c r="BG76" s="1614"/>
      <c r="BH76" s="1614"/>
      <c r="BI76" s="1614"/>
      <c r="BJ76" s="1614"/>
      <c r="BK76" s="1614"/>
      <c r="BL76" s="1614"/>
    </row>
    <row r="77" spans="1:64" ht="16.899999999999999" customHeight="1">
      <c r="A77" s="1612"/>
      <c r="B77" s="1613"/>
      <c r="C77" s="1548"/>
      <c r="D77" s="1549"/>
      <c r="E77" s="1549" t="s">
        <v>5664</v>
      </c>
      <c r="F77" s="1548" t="s">
        <v>62</v>
      </c>
      <c r="G77" s="1550">
        <v>2</v>
      </c>
      <c r="H77" s="1551"/>
      <c r="I77" s="1552"/>
      <c r="J77" s="1552">
        <f>H77*G77</f>
        <v>0</v>
      </c>
      <c r="K77" s="1552">
        <f>I77*G77</f>
        <v>0</v>
      </c>
      <c r="L77" s="1552">
        <f>K77+J77</f>
        <v>0</v>
      </c>
      <c r="M77" s="1614"/>
      <c r="N77" s="1615"/>
      <c r="O77" s="1615"/>
      <c r="P77" s="1614"/>
      <c r="Q77" s="1614"/>
      <c r="R77" s="1614"/>
      <c r="S77" s="1616"/>
      <c r="T77" s="1614"/>
      <c r="U77" s="1614"/>
      <c r="V77" s="1614"/>
      <c r="W77" s="1614"/>
      <c r="X77" s="1614"/>
      <c r="Y77" s="1614"/>
      <c r="Z77" s="1614"/>
      <c r="AA77" s="1614"/>
      <c r="AB77" s="1614"/>
      <c r="AC77" s="1614"/>
      <c r="AD77" s="1614"/>
      <c r="AE77" s="1614"/>
      <c r="AF77" s="1614"/>
      <c r="AG77" s="1614"/>
      <c r="AH77" s="1614"/>
      <c r="AI77" s="1614"/>
      <c r="AJ77" s="1614"/>
      <c r="AK77" s="1614"/>
      <c r="AL77" s="1614"/>
      <c r="AM77" s="1614"/>
      <c r="AN77" s="1614"/>
      <c r="AO77" s="1614"/>
      <c r="AP77" s="1614"/>
      <c r="AQ77" s="1614"/>
      <c r="AR77" s="1614"/>
      <c r="AS77" s="1614"/>
      <c r="AT77" s="1614"/>
      <c r="AU77" s="1614"/>
      <c r="AV77" s="1614"/>
      <c r="AW77" s="1614"/>
      <c r="AX77" s="1614"/>
      <c r="AY77" s="1614"/>
      <c r="AZ77" s="1614"/>
      <c r="BA77" s="1614"/>
      <c r="BB77" s="1614"/>
      <c r="BC77" s="1614"/>
      <c r="BD77" s="1614"/>
      <c r="BE77" s="1614"/>
      <c r="BF77" s="1614"/>
      <c r="BG77" s="1614"/>
      <c r="BH77" s="1614"/>
      <c r="BI77" s="1614"/>
      <c r="BJ77" s="1614"/>
      <c r="BK77" s="1614"/>
      <c r="BL77" s="1614"/>
    </row>
    <row r="78" spans="1:64" ht="16.899999999999999" customHeight="1">
      <c r="A78" s="1612"/>
      <c r="B78" s="1613"/>
      <c r="C78" s="1548"/>
      <c r="D78" s="1549"/>
      <c r="E78" s="1549"/>
      <c r="F78" s="1548"/>
      <c r="G78" s="1550"/>
      <c r="H78" s="1551"/>
      <c r="I78" s="1552"/>
      <c r="J78" s="1552"/>
      <c r="K78" s="1552"/>
      <c r="L78" s="1552"/>
      <c r="M78" s="1614"/>
      <c r="N78" s="1615"/>
      <c r="O78" s="1615"/>
      <c r="P78" s="1614"/>
      <c r="Q78" s="1614"/>
      <c r="R78" s="1614"/>
      <c r="S78" s="1616"/>
      <c r="T78" s="1614"/>
      <c r="U78" s="1614"/>
      <c r="V78" s="1614"/>
      <c r="W78" s="1614"/>
      <c r="X78" s="1614"/>
      <c r="Y78" s="1614"/>
      <c r="Z78" s="1614"/>
      <c r="AA78" s="1614"/>
      <c r="AB78" s="1614"/>
      <c r="AC78" s="1614"/>
      <c r="AD78" s="1614"/>
      <c r="AE78" s="1614"/>
      <c r="AF78" s="1614"/>
      <c r="AG78" s="1614"/>
      <c r="AH78" s="1614"/>
      <c r="AI78" s="1614"/>
      <c r="AJ78" s="1614"/>
      <c r="AK78" s="1614"/>
      <c r="AL78" s="1614"/>
      <c r="AM78" s="1614"/>
      <c r="AN78" s="1614"/>
      <c r="AO78" s="1614"/>
      <c r="AP78" s="1614"/>
      <c r="AQ78" s="1614"/>
      <c r="AR78" s="1614"/>
      <c r="AS78" s="1614"/>
      <c r="AT78" s="1614"/>
      <c r="AU78" s="1614"/>
      <c r="AV78" s="1614"/>
      <c r="AW78" s="1614"/>
      <c r="AX78" s="1614"/>
      <c r="AY78" s="1614"/>
      <c r="AZ78" s="1614"/>
      <c r="BA78" s="1614"/>
      <c r="BB78" s="1614"/>
      <c r="BC78" s="1614"/>
      <c r="BD78" s="1614"/>
      <c r="BE78" s="1614"/>
      <c r="BF78" s="1614"/>
      <c r="BG78" s="1614"/>
      <c r="BH78" s="1614"/>
      <c r="BI78" s="1614"/>
      <c r="BJ78" s="1614"/>
      <c r="BK78" s="1614"/>
      <c r="BL78" s="1614"/>
    </row>
    <row r="79" spans="1:64" ht="16.899999999999999" customHeight="1">
      <c r="A79" s="1612"/>
      <c r="B79" s="1613"/>
      <c r="C79" s="1548"/>
      <c r="D79" s="1549"/>
      <c r="E79" s="1566" t="s">
        <v>5665</v>
      </c>
      <c r="F79" s="1548"/>
      <c r="G79" s="1550"/>
      <c r="H79" s="1551"/>
      <c r="I79" s="1552"/>
      <c r="J79" s="1552"/>
      <c r="K79" s="1552"/>
      <c r="L79" s="1552"/>
      <c r="M79" s="1614"/>
      <c r="N79" s="1615"/>
      <c r="O79" s="1615"/>
      <c r="P79" s="1614"/>
      <c r="Q79" s="1614"/>
      <c r="R79" s="1614"/>
      <c r="S79" s="1616"/>
      <c r="T79" s="1614"/>
      <c r="U79" s="1614"/>
      <c r="V79" s="1614"/>
      <c r="W79" s="1614"/>
      <c r="X79" s="1614"/>
      <c r="Y79" s="1614"/>
      <c r="Z79" s="1614"/>
      <c r="AA79" s="1614"/>
      <c r="AB79" s="1614"/>
      <c r="AC79" s="1614"/>
      <c r="AD79" s="1614"/>
      <c r="AE79" s="1614"/>
      <c r="AF79" s="1614"/>
      <c r="AG79" s="1614"/>
      <c r="AH79" s="1614"/>
      <c r="AI79" s="1614"/>
      <c r="AJ79" s="1614"/>
      <c r="AK79" s="1614"/>
      <c r="AL79" s="1614"/>
      <c r="AM79" s="1614"/>
      <c r="AN79" s="1614"/>
      <c r="AO79" s="1614"/>
      <c r="AP79" s="1614"/>
      <c r="AQ79" s="1614"/>
      <c r="AR79" s="1614"/>
      <c r="AS79" s="1614"/>
      <c r="AT79" s="1614"/>
      <c r="AU79" s="1614"/>
      <c r="AV79" s="1614"/>
      <c r="AW79" s="1614"/>
      <c r="AX79" s="1614"/>
      <c r="AY79" s="1614"/>
      <c r="AZ79" s="1614"/>
      <c r="BA79" s="1614"/>
      <c r="BB79" s="1614"/>
      <c r="BC79" s="1614"/>
      <c r="BD79" s="1614"/>
      <c r="BE79" s="1614"/>
      <c r="BF79" s="1614"/>
      <c r="BG79" s="1614"/>
      <c r="BH79" s="1614"/>
      <c r="BI79" s="1614"/>
      <c r="BJ79" s="1614"/>
      <c r="BK79" s="1614"/>
      <c r="BL79" s="1614"/>
    </row>
    <row r="80" spans="1:64" ht="16.899999999999999" customHeight="1">
      <c r="A80" s="1612"/>
      <c r="B80" s="1613"/>
      <c r="C80" s="1548"/>
      <c r="D80" s="1549"/>
      <c r="E80" s="1549" t="s">
        <v>5659</v>
      </c>
      <c r="F80" s="1548" t="s">
        <v>62</v>
      </c>
      <c r="G80" s="1550">
        <v>1</v>
      </c>
      <c r="H80" s="1551"/>
      <c r="I80" s="1552"/>
      <c r="J80" s="1552">
        <f>H80*G80</f>
        <v>0</v>
      </c>
      <c r="K80" s="1552">
        <f>I80*G80</f>
        <v>0</v>
      </c>
      <c r="L80" s="1552">
        <f>K80+J80</f>
        <v>0</v>
      </c>
      <c r="M80" s="1614"/>
      <c r="N80" s="1615"/>
      <c r="O80" s="1615"/>
      <c r="P80" s="1614"/>
      <c r="Q80" s="1614"/>
      <c r="R80" s="1614"/>
      <c r="S80" s="1616"/>
      <c r="T80" s="1614"/>
      <c r="U80" s="1614"/>
      <c r="V80" s="1614"/>
      <c r="W80" s="1614"/>
      <c r="X80" s="1614"/>
      <c r="Y80" s="1614"/>
      <c r="Z80" s="1614"/>
      <c r="AA80" s="1614"/>
      <c r="AB80" s="1614"/>
      <c r="AC80" s="1614"/>
      <c r="AD80" s="1614"/>
      <c r="AE80" s="1614"/>
      <c r="AF80" s="1614"/>
      <c r="AG80" s="1614"/>
      <c r="AH80" s="1614"/>
      <c r="AI80" s="1614"/>
      <c r="AJ80" s="1614"/>
      <c r="AK80" s="1614"/>
      <c r="AL80" s="1614"/>
      <c r="AM80" s="1614"/>
      <c r="AN80" s="1614"/>
      <c r="AO80" s="1614"/>
      <c r="AP80" s="1614"/>
      <c r="AQ80" s="1614"/>
      <c r="AR80" s="1614"/>
      <c r="AS80" s="1614"/>
      <c r="AT80" s="1614"/>
      <c r="AU80" s="1614"/>
      <c r="AV80" s="1614"/>
      <c r="AW80" s="1614"/>
      <c r="AX80" s="1614"/>
      <c r="AY80" s="1614"/>
      <c r="AZ80" s="1614"/>
      <c r="BA80" s="1614"/>
      <c r="BB80" s="1614"/>
      <c r="BC80" s="1614"/>
      <c r="BD80" s="1614"/>
      <c r="BE80" s="1614"/>
      <c r="BF80" s="1614"/>
      <c r="BG80" s="1614"/>
      <c r="BH80" s="1614"/>
      <c r="BI80" s="1614"/>
      <c r="BJ80" s="1614"/>
      <c r="BK80" s="1614"/>
      <c r="BL80" s="1614"/>
    </row>
    <row r="81" spans="1:64" ht="16.899999999999999" customHeight="1">
      <c r="A81" s="1500"/>
      <c r="B81" s="1563"/>
      <c r="C81" s="1548"/>
      <c r="D81" s="1548"/>
      <c r="E81" s="1549" t="s">
        <v>5661</v>
      </c>
      <c r="F81" s="1548" t="s">
        <v>62</v>
      </c>
      <c r="G81" s="1550">
        <v>2</v>
      </c>
      <c r="H81" s="1551"/>
      <c r="I81" s="1552"/>
      <c r="J81" s="1552">
        <f>H81*G81</f>
        <v>0</v>
      </c>
      <c r="K81" s="1552">
        <f>I81*G81</f>
        <v>0</v>
      </c>
      <c r="L81" s="1552">
        <f>K81+J81</f>
        <v>0</v>
      </c>
      <c r="M81" s="1538"/>
      <c r="N81" s="1568"/>
      <c r="O81" s="1568"/>
      <c r="S81" s="1565"/>
    </row>
    <row r="82" spans="1:64" ht="16.899999999999999" customHeight="1">
      <c r="A82" s="1500"/>
      <c r="B82" s="1563"/>
      <c r="C82" s="1548"/>
      <c r="D82" s="1548"/>
      <c r="E82" s="1549" t="s">
        <v>5666</v>
      </c>
      <c r="F82" s="1548" t="s">
        <v>62</v>
      </c>
      <c r="G82" s="1550">
        <v>1</v>
      </c>
      <c r="H82" s="1551"/>
      <c r="I82" s="1552"/>
      <c r="J82" s="1552">
        <f>H82*G82</f>
        <v>0</v>
      </c>
      <c r="K82" s="1552">
        <f>I82*G82</f>
        <v>0</v>
      </c>
      <c r="L82" s="1552">
        <f>K82+J82</f>
        <v>0</v>
      </c>
      <c r="M82" s="1538"/>
      <c r="N82" s="1568"/>
      <c r="O82" s="1568"/>
      <c r="S82" s="1565"/>
    </row>
    <row r="83" spans="1:64" ht="16.899999999999999" customHeight="1">
      <c r="A83" s="1500"/>
      <c r="B83" s="1563"/>
      <c r="C83" s="1548"/>
      <c r="D83" s="1548"/>
      <c r="E83" s="1549"/>
      <c r="F83" s="1548"/>
      <c r="G83" s="1550"/>
      <c r="H83" s="1551"/>
      <c r="I83" s="1552"/>
      <c r="J83" s="1552"/>
      <c r="K83" s="1552"/>
      <c r="L83" s="1552"/>
      <c r="M83" s="1538"/>
      <c r="N83" s="1568"/>
      <c r="O83" s="1568"/>
      <c r="S83" s="1565"/>
    </row>
    <row r="84" spans="1:64" ht="16.899999999999999" customHeight="1">
      <c r="A84" s="1500"/>
      <c r="B84" s="1563"/>
      <c r="C84" s="1548"/>
      <c r="D84" s="1548"/>
      <c r="E84" s="1566" t="s">
        <v>5667</v>
      </c>
      <c r="F84" s="1548"/>
      <c r="G84" s="1550"/>
      <c r="H84" s="1551"/>
      <c r="I84" s="1552"/>
      <c r="J84" s="1552"/>
      <c r="K84" s="1552"/>
      <c r="L84" s="1552"/>
      <c r="M84" s="1538"/>
      <c r="N84" s="1568"/>
      <c r="O84" s="1568"/>
      <c r="S84" s="1565"/>
    </row>
    <row r="85" spans="1:64" ht="16.899999999999999" customHeight="1">
      <c r="A85" s="1612"/>
      <c r="B85" s="1613"/>
      <c r="C85" s="1548"/>
      <c r="D85" s="1549"/>
      <c r="E85" s="1549" t="s">
        <v>5668</v>
      </c>
      <c r="F85" s="1548" t="s">
        <v>62</v>
      </c>
      <c r="G85" s="1550">
        <v>1</v>
      </c>
      <c r="H85" s="1551"/>
      <c r="I85" s="1552"/>
      <c r="J85" s="1552">
        <f>H85*G85</f>
        <v>0</v>
      </c>
      <c r="K85" s="1552">
        <f>I85*G85</f>
        <v>0</v>
      </c>
      <c r="L85" s="1552">
        <f>K85+J85</f>
        <v>0</v>
      </c>
      <c r="M85" s="1614"/>
      <c r="N85" s="1615"/>
      <c r="O85" s="1615"/>
      <c r="P85" s="1614"/>
      <c r="Q85" s="1614"/>
      <c r="R85" s="1614"/>
      <c r="S85" s="1616"/>
      <c r="T85" s="1614"/>
      <c r="U85" s="1614"/>
      <c r="V85" s="1614"/>
      <c r="W85" s="1614"/>
      <c r="X85" s="1614"/>
      <c r="Y85" s="1614"/>
      <c r="Z85" s="1614"/>
      <c r="AA85" s="1614"/>
      <c r="AB85" s="1614"/>
      <c r="AC85" s="1614"/>
      <c r="AD85" s="1614"/>
      <c r="AE85" s="1614"/>
      <c r="AF85" s="1614"/>
      <c r="AG85" s="1614"/>
      <c r="AH85" s="1614"/>
      <c r="AI85" s="1614"/>
      <c r="AJ85" s="1614"/>
      <c r="AK85" s="1614"/>
      <c r="AL85" s="1614"/>
      <c r="AM85" s="1614"/>
      <c r="AN85" s="1614"/>
      <c r="AO85" s="1614"/>
      <c r="AP85" s="1614"/>
      <c r="AQ85" s="1614"/>
      <c r="AR85" s="1614"/>
      <c r="AS85" s="1614"/>
      <c r="AT85" s="1614"/>
      <c r="AU85" s="1614"/>
      <c r="AV85" s="1614"/>
      <c r="AW85" s="1614"/>
      <c r="AX85" s="1614"/>
      <c r="AY85" s="1614"/>
      <c r="AZ85" s="1614"/>
      <c r="BA85" s="1614"/>
      <c r="BB85" s="1614"/>
      <c r="BC85" s="1614"/>
      <c r="BD85" s="1614"/>
      <c r="BE85" s="1614"/>
      <c r="BF85" s="1614"/>
      <c r="BG85" s="1614"/>
      <c r="BH85" s="1614"/>
      <c r="BI85" s="1614"/>
      <c r="BJ85" s="1614"/>
      <c r="BK85" s="1614"/>
      <c r="BL85" s="1614"/>
    </row>
    <row r="86" spans="1:64" ht="16.899999999999999" customHeight="1">
      <c r="A86" s="1500"/>
      <c r="B86" s="1563"/>
      <c r="C86" s="1550"/>
      <c r="D86" s="1500"/>
      <c r="E86" s="1549"/>
      <c r="F86" s="1548"/>
      <c r="G86" s="1550"/>
      <c r="H86" s="1551"/>
      <c r="I86" s="1552"/>
      <c r="J86" s="1552"/>
      <c r="K86" s="1552"/>
      <c r="L86" s="1552"/>
      <c r="M86" s="1538"/>
      <c r="N86" s="1568"/>
      <c r="O86" s="1568"/>
      <c r="S86" s="1565"/>
    </row>
    <row r="87" spans="1:64" ht="16.899999999999999" customHeight="1">
      <c r="A87" s="1500"/>
      <c r="B87" s="1547"/>
      <c r="C87" s="1548"/>
      <c r="D87" s="1549"/>
      <c r="E87" s="1566" t="s">
        <v>5669</v>
      </c>
      <c r="F87" s="1548"/>
      <c r="G87" s="1550"/>
      <c r="H87" s="1551"/>
      <c r="I87" s="1552"/>
      <c r="J87" s="1552"/>
      <c r="K87" s="1552"/>
      <c r="L87" s="1552"/>
      <c r="M87" s="1538"/>
      <c r="N87" s="1568"/>
      <c r="O87" s="1568"/>
      <c r="S87" s="1565"/>
    </row>
    <row r="88" spans="1:64" ht="16.899999999999999" customHeight="1">
      <c r="A88" s="1500"/>
      <c r="B88" s="1547"/>
      <c r="C88" s="1548"/>
      <c r="D88" s="1549"/>
      <c r="E88" s="1549" t="s">
        <v>5670</v>
      </c>
      <c r="F88" s="1548" t="s">
        <v>62</v>
      </c>
      <c r="G88" s="1550">
        <v>1</v>
      </c>
      <c r="H88" s="1551"/>
      <c r="I88" s="1552"/>
      <c r="J88" s="1552">
        <f>H88*G88</f>
        <v>0</v>
      </c>
      <c r="K88" s="1552">
        <f>I88*G88</f>
        <v>0</v>
      </c>
      <c r="L88" s="1552">
        <f>K88+J88</f>
        <v>0</v>
      </c>
      <c r="M88" s="1538"/>
      <c r="N88" s="1568"/>
      <c r="O88" s="1568"/>
      <c r="S88" s="1565"/>
    </row>
    <row r="89" spans="1:64" ht="16.899999999999999" customHeight="1">
      <c r="A89" s="1500"/>
      <c r="B89" s="1547"/>
      <c r="C89" s="1548"/>
      <c r="D89" s="1549"/>
      <c r="E89" s="1549" t="s">
        <v>5671</v>
      </c>
      <c r="F89" s="1548" t="s">
        <v>62</v>
      </c>
      <c r="G89" s="1550">
        <v>2</v>
      </c>
      <c r="H89" s="1551"/>
      <c r="I89" s="1552"/>
      <c r="J89" s="1552">
        <f>H89*G89</f>
        <v>0</v>
      </c>
      <c r="K89" s="1552">
        <f>I89*G89</f>
        <v>0</v>
      </c>
      <c r="L89" s="1552">
        <f>K89+J89</f>
        <v>0</v>
      </c>
      <c r="M89" s="1538"/>
      <c r="N89" s="1568"/>
      <c r="O89" s="1568"/>
      <c r="S89" s="1565"/>
    </row>
    <row r="90" spans="1:64" ht="16.899999999999999" customHeight="1">
      <c r="A90" s="1500"/>
      <c r="B90" s="1547"/>
      <c r="C90" s="1548"/>
      <c r="D90" s="1549"/>
      <c r="E90" s="1549" t="s">
        <v>5672</v>
      </c>
      <c r="F90" s="1548" t="s">
        <v>62</v>
      </c>
      <c r="G90" s="1550">
        <v>1</v>
      </c>
      <c r="H90" s="1551"/>
      <c r="I90" s="1552"/>
      <c r="J90" s="1552">
        <f>H90*G90</f>
        <v>0</v>
      </c>
      <c r="K90" s="1552">
        <f>I90*G90</f>
        <v>0</v>
      </c>
      <c r="L90" s="1552">
        <f>K90+J90</f>
        <v>0</v>
      </c>
      <c r="M90" s="1538"/>
      <c r="N90" s="1568"/>
      <c r="O90" s="1568"/>
      <c r="S90" s="1565"/>
    </row>
    <row r="91" spans="1:64" ht="16.899999999999999" customHeight="1">
      <c r="A91" s="1500"/>
      <c r="B91" s="1547"/>
      <c r="C91" s="1548"/>
      <c r="D91" s="1549"/>
      <c r="E91" s="1549"/>
      <c r="F91" s="1548"/>
      <c r="G91" s="1550"/>
      <c r="H91" s="1551"/>
      <c r="I91" s="1552"/>
      <c r="J91" s="1552"/>
      <c r="K91" s="1552"/>
      <c r="L91" s="1552"/>
      <c r="M91" s="1538"/>
      <c r="N91" s="1568"/>
      <c r="O91" s="1568"/>
      <c r="S91" s="1565"/>
    </row>
    <row r="92" spans="1:64" ht="16.899999999999999" customHeight="1">
      <c r="A92" s="1500"/>
      <c r="B92" s="1547"/>
      <c r="C92" s="1548"/>
      <c r="D92" s="1549"/>
      <c r="E92" s="1566" t="s">
        <v>5673</v>
      </c>
      <c r="F92" s="1548"/>
      <c r="G92" s="1550"/>
      <c r="H92" s="1551"/>
      <c r="I92" s="1552"/>
      <c r="J92" s="1552"/>
      <c r="K92" s="1552"/>
      <c r="L92" s="1552"/>
      <c r="M92" s="1538"/>
      <c r="N92" s="1568"/>
      <c r="O92" s="1568"/>
      <c r="S92" s="1565"/>
    </row>
    <row r="93" spans="1:64" ht="16.899999999999999" customHeight="1">
      <c r="A93" s="1500"/>
      <c r="B93" s="1547"/>
      <c r="C93" s="1548"/>
      <c r="D93" s="1549"/>
      <c r="E93" s="1549" t="s">
        <v>5674</v>
      </c>
      <c r="F93" s="1548" t="s">
        <v>62</v>
      </c>
      <c r="G93" s="1550">
        <v>6</v>
      </c>
      <c r="H93" s="1551"/>
      <c r="I93" s="1552"/>
      <c r="J93" s="1552">
        <f t="shared" ref="J93:J99" si="3">H93*G93</f>
        <v>0</v>
      </c>
      <c r="K93" s="1552">
        <f t="shared" ref="K93:K99" si="4">I93*G93</f>
        <v>0</v>
      </c>
      <c r="L93" s="1552">
        <f t="shared" ref="L93:L99" si="5">K93+J93</f>
        <v>0</v>
      </c>
      <c r="M93" s="1538"/>
      <c r="N93" s="1568"/>
      <c r="O93" s="1568"/>
      <c r="S93" s="1565"/>
    </row>
    <row r="94" spans="1:64" ht="16.899999999999999" customHeight="1">
      <c r="A94" s="1500"/>
      <c r="B94" s="1547"/>
      <c r="C94" s="1548"/>
      <c r="D94" s="1549"/>
      <c r="E94" s="1549" t="s">
        <v>5675</v>
      </c>
      <c r="F94" s="1548" t="s">
        <v>62</v>
      </c>
      <c r="G94" s="1550">
        <v>6</v>
      </c>
      <c r="H94" s="1551"/>
      <c r="I94" s="1552"/>
      <c r="J94" s="1552">
        <f t="shared" si="3"/>
        <v>0</v>
      </c>
      <c r="K94" s="1552">
        <f t="shared" si="4"/>
        <v>0</v>
      </c>
      <c r="L94" s="1552">
        <f t="shared" si="5"/>
        <v>0</v>
      </c>
      <c r="M94" s="1538"/>
      <c r="N94" s="1568"/>
      <c r="O94" s="1568"/>
      <c r="S94" s="1565"/>
    </row>
    <row r="95" spans="1:64" ht="16.899999999999999" customHeight="1">
      <c r="A95" s="1500"/>
      <c r="B95" s="1547"/>
      <c r="C95" s="1548"/>
      <c r="D95" s="1549"/>
      <c r="E95" s="1549" t="s">
        <v>5676</v>
      </c>
      <c r="F95" s="1548" t="s">
        <v>62</v>
      </c>
      <c r="G95" s="1550">
        <v>2</v>
      </c>
      <c r="H95" s="1551"/>
      <c r="I95" s="1552"/>
      <c r="J95" s="1552">
        <f t="shared" si="3"/>
        <v>0</v>
      </c>
      <c r="K95" s="1552">
        <f t="shared" si="4"/>
        <v>0</v>
      </c>
      <c r="L95" s="1552">
        <f t="shared" si="5"/>
        <v>0</v>
      </c>
      <c r="M95" s="1538"/>
      <c r="N95" s="1568"/>
      <c r="O95" s="1568"/>
      <c r="S95" s="1565"/>
    </row>
    <row r="96" spans="1:64" ht="16.899999999999999" customHeight="1">
      <c r="A96" s="1500"/>
      <c r="B96" s="1547"/>
      <c r="C96" s="1548"/>
      <c r="D96" s="1549"/>
      <c r="E96" s="1549" t="s">
        <v>5677</v>
      </c>
      <c r="F96" s="1548" t="s">
        <v>62</v>
      </c>
      <c r="G96" s="1550">
        <v>12</v>
      </c>
      <c r="H96" s="1551"/>
      <c r="I96" s="1552"/>
      <c r="J96" s="1552">
        <f t="shared" si="3"/>
        <v>0</v>
      </c>
      <c r="K96" s="1552">
        <f t="shared" si="4"/>
        <v>0</v>
      </c>
      <c r="L96" s="1552">
        <f t="shared" si="5"/>
        <v>0</v>
      </c>
      <c r="M96" s="1538"/>
      <c r="N96" s="1568"/>
      <c r="O96" s="1568"/>
      <c r="S96" s="1565"/>
    </row>
    <row r="97" spans="1:19" ht="16.899999999999999" customHeight="1">
      <c r="A97" s="1500"/>
      <c r="B97" s="1547"/>
      <c r="C97" s="1548"/>
      <c r="D97" s="1549"/>
      <c r="E97" s="1549" t="s">
        <v>5678</v>
      </c>
      <c r="F97" s="1548" t="s">
        <v>62</v>
      </c>
      <c r="G97" s="1550">
        <v>1</v>
      </c>
      <c r="H97" s="1551"/>
      <c r="I97" s="1552"/>
      <c r="J97" s="1552">
        <f t="shared" si="3"/>
        <v>0</v>
      </c>
      <c r="K97" s="1552">
        <f t="shared" si="4"/>
        <v>0</v>
      </c>
      <c r="L97" s="1552">
        <f t="shared" si="5"/>
        <v>0</v>
      </c>
      <c r="M97" s="1538"/>
      <c r="N97" s="1568"/>
      <c r="O97" s="1568"/>
      <c r="S97" s="1565"/>
    </row>
    <row r="98" spans="1:19" ht="16.899999999999999" customHeight="1">
      <c r="A98" s="1500"/>
      <c r="B98" s="1547"/>
      <c r="C98" s="1548"/>
      <c r="D98" s="1549"/>
      <c r="E98" s="1549" t="s">
        <v>5661</v>
      </c>
      <c r="F98" s="1548" t="s">
        <v>62</v>
      </c>
      <c r="G98" s="1550">
        <v>22</v>
      </c>
      <c r="H98" s="1551"/>
      <c r="I98" s="1552"/>
      <c r="J98" s="1552">
        <f t="shared" si="3"/>
        <v>0</v>
      </c>
      <c r="K98" s="1552">
        <f t="shared" si="4"/>
        <v>0</v>
      </c>
      <c r="L98" s="1552">
        <f t="shared" si="5"/>
        <v>0</v>
      </c>
      <c r="M98" s="1538"/>
      <c r="N98" s="1568"/>
      <c r="O98" s="1568"/>
      <c r="S98" s="1565"/>
    </row>
    <row r="99" spans="1:19" ht="16.899999999999999" customHeight="1">
      <c r="A99" s="1500"/>
      <c r="B99" s="1547"/>
      <c r="C99" s="1548"/>
      <c r="D99" s="1549"/>
      <c r="E99" s="1549" t="s">
        <v>5679</v>
      </c>
      <c r="F99" s="1548" t="s">
        <v>62</v>
      </c>
      <c r="G99" s="1550">
        <v>1</v>
      </c>
      <c r="H99" s="1551"/>
      <c r="I99" s="1552"/>
      <c r="J99" s="1552">
        <f t="shared" si="3"/>
        <v>0</v>
      </c>
      <c r="K99" s="1552">
        <f t="shared" si="4"/>
        <v>0</v>
      </c>
      <c r="L99" s="1552">
        <f t="shared" si="5"/>
        <v>0</v>
      </c>
      <c r="M99" s="1538"/>
      <c r="N99" s="1568"/>
      <c r="O99" s="1568"/>
      <c r="S99" s="1565"/>
    </row>
    <row r="100" spans="1:19" ht="16.899999999999999" customHeight="1">
      <c r="A100" s="1500"/>
      <c r="B100" s="1547"/>
      <c r="C100" s="1548"/>
      <c r="D100" s="1549"/>
      <c r="E100" s="1549"/>
      <c r="F100" s="1548"/>
      <c r="G100" s="1550"/>
      <c r="H100" s="1551"/>
      <c r="I100" s="1552"/>
      <c r="J100" s="1552"/>
      <c r="K100" s="1552"/>
      <c r="L100" s="1552"/>
      <c r="M100" s="1538"/>
      <c r="N100" s="1568"/>
      <c r="O100" s="1568"/>
      <c r="S100" s="1565"/>
    </row>
    <row r="101" spans="1:19" ht="16.899999999999999" customHeight="1">
      <c r="A101" s="1500"/>
      <c r="B101" s="1547"/>
      <c r="C101" s="1548"/>
      <c r="D101" s="1549"/>
      <c r="E101" s="1549"/>
      <c r="F101" s="1548"/>
      <c r="G101" s="1550"/>
      <c r="H101" s="1551"/>
      <c r="I101" s="1552"/>
      <c r="J101" s="1552"/>
      <c r="K101" s="1552"/>
      <c r="L101" s="1552"/>
      <c r="M101" s="1538"/>
      <c r="N101" s="1568"/>
      <c r="O101" s="1568"/>
      <c r="S101" s="1565"/>
    </row>
    <row r="102" spans="1:19" ht="16.899999999999999" customHeight="1">
      <c r="A102" s="1500"/>
      <c r="B102" s="1547"/>
      <c r="C102" s="1548"/>
      <c r="D102" s="1549"/>
      <c r="E102" s="1549"/>
      <c r="F102" s="1548"/>
      <c r="G102" s="1550"/>
      <c r="H102" s="1551"/>
      <c r="I102" s="1552"/>
      <c r="J102" s="1552"/>
      <c r="K102" s="1552"/>
      <c r="L102" s="1552"/>
      <c r="M102" s="1538"/>
      <c r="N102" s="1568"/>
      <c r="O102" s="1568"/>
      <c r="S102" s="1565"/>
    </row>
    <row r="103" spans="1:19" ht="16.899999999999999" customHeight="1">
      <c r="A103" s="1500"/>
      <c r="B103" s="1547"/>
      <c r="C103" s="1548"/>
      <c r="D103" s="1549"/>
      <c r="E103" s="1549"/>
      <c r="F103" s="1548"/>
      <c r="G103" s="1550"/>
      <c r="H103" s="1551"/>
      <c r="I103" s="1552"/>
      <c r="J103" s="1552"/>
      <c r="K103" s="1552"/>
      <c r="L103" s="1552"/>
      <c r="M103" s="1538"/>
      <c r="N103" s="1568"/>
      <c r="O103" s="1568"/>
      <c r="S103" s="1565"/>
    </row>
    <row r="104" spans="1:19" ht="16.899999999999999" customHeight="1">
      <c r="A104" s="1500"/>
      <c r="B104" s="1547"/>
      <c r="C104" s="1548"/>
      <c r="D104" s="1549"/>
      <c r="E104" s="1549"/>
      <c r="F104" s="1548"/>
      <c r="G104" s="1550"/>
      <c r="H104" s="1551"/>
      <c r="I104" s="1552"/>
      <c r="J104" s="1552"/>
      <c r="K104" s="1552"/>
      <c r="L104" s="1552"/>
      <c r="M104" s="1538"/>
      <c r="N104" s="1568"/>
      <c r="O104" s="1568"/>
      <c r="S104" s="1565"/>
    </row>
    <row r="105" spans="1:19" ht="16.899999999999999" customHeight="1">
      <c r="A105" s="1500"/>
      <c r="B105" s="1547"/>
      <c r="C105" s="1548"/>
      <c r="D105" s="1549"/>
      <c r="E105" s="1549"/>
      <c r="F105" s="1548"/>
      <c r="G105" s="1550"/>
      <c r="H105" s="1551"/>
      <c r="I105" s="1552"/>
      <c r="J105" s="1552"/>
      <c r="K105" s="1552"/>
      <c r="L105" s="1552"/>
      <c r="M105" s="1538"/>
      <c r="N105" s="1568"/>
      <c r="O105" s="1568"/>
      <c r="S105" s="1565"/>
    </row>
    <row r="106" spans="1:19" ht="16.899999999999999" customHeight="1">
      <c r="A106" s="1500"/>
      <c r="B106" s="1547"/>
      <c r="C106" s="1548"/>
      <c r="D106" s="1549"/>
      <c r="E106" s="1549"/>
      <c r="F106" s="1548"/>
      <c r="G106" s="1550"/>
      <c r="H106" s="1551"/>
      <c r="I106" s="1552"/>
      <c r="J106" s="1552"/>
      <c r="K106" s="1552"/>
      <c r="L106" s="1552"/>
      <c r="M106" s="1538"/>
      <c r="N106" s="1568"/>
      <c r="O106" s="1568"/>
      <c r="S106" s="1565"/>
    </row>
    <row r="107" spans="1:19" ht="16.899999999999999" customHeight="1">
      <c r="A107" s="1500"/>
      <c r="B107" s="1547"/>
      <c r="C107" s="1548"/>
      <c r="D107" s="1549"/>
      <c r="E107" s="1549"/>
      <c r="F107" s="1548"/>
      <c r="G107" s="1550"/>
      <c r="H107" s="1551"/>
      <c r="I107" s="1552"/>
      <c r="J107" s="1552"/>
      <c r="K107" s="1552"/>
      <c r="L107" s="1552"/>
      <c r="M107" s="1538"/>
      <c r="N107" s="1568"/>
      <c r="O107" s="1568"/>
      <c r="S107" s="1565"/>
    </row>
    <row r="108" spans="1:19" ht="16.899999999999999" customHeight="1">
      <c r="A108" s="1500"/>
      <c r="B108" s="1547"/>
      <c r="C108" s="1548"/>
      <c r="D108" s="1549"/>
      <c r="E108" s="1549"/>
      <c r="F108" s="1548"/>
      <c r="G108" s="1550"/>
      <c r="H108" s="1551"/>
      <c r="I108" s="1552"/>
      <c r="J108" s="1552"/>
      <c r="K108" s="1552"/>
      <c r="L108" s="1552"/>
      <c r="M108" s="1538"/>
      <c r="N108" s="1568"/>
      <c r="O108" s="1568"/>
      <c r="S108" s="1565"/>
    </row>
    <row r="109" spans="1:19" ht="16.899999999999999" customHeight="1">
      <c r="A109" s="1500"/>
      <c r="B109" s="1547"/>
      <c r="C109" s="1548"/>
      <c r="D109" s="1549"/>
      <c r="E109" s="1549"/>
      <c r="F109" s="1548"/>
      <c r="G109" s="1550"/>
      <c r="H109" s="1551"/>
      <c r="I109" s="1552"/>
      <c r="J109" s="1552"/>
      <c r="K109" s="1552"/>
      <c r="L109" s="1552"/>
      <c r="M109" s="1538"/>
      <c r="N109" s="1568"/>
      <c r="O109" s="1568"/>
      <c r="S109" s="1565"/>
    </row>
    <row r="110" spans="1:19" ht="16.899999999999999" customHeight="1">
      <c r="A110" s="1502"/>
      <c r="B110" s="1586"/>
      <c r="C110" s="1546"/>
      <c r="D110" s="1571"/>
      <c r="E110" s="1571"/>
      <c r="F110" s="1546"/>
      <c r="G110" s="1545"/>
      <c r="H110" s="1572"/>
      <c r="I110" s="1573"/>
      <c r="J110" s="1573"/>
      <c r="K110" s="1573"/>
      <c r="L110" s="1573"/>
      <c r="M110" s="1538"/>
      <c r="N110" s="1568"/>
      <c r="O110" s="1568"/>
      <c r="S110" s="1565"/>
    </row>
    <row r="111" spans="1:19" ht="16.899999999999999" customHeight="1">
      <c r="A111" s="1500"/>
      <c r="B111" s="1547"/>
      <c r="C111" s="1550"/>
      <c r="D111" s="1500"/>
      <c r="E111" s="1566" t="s">
        <v>274</v>
      </c>
      <c r="F111" s="1548"/>
      <c r="G111" s="1550"/>
      <c r="H111" s="1551"/>
      <c r="I111" s="1552"/>
      <c r="J111" s="1552"/>
      <c r="K111" s="1552"/>
      <c r="L111" s="1552"/>
      <c r="M111" s="1538"/>
      <c r="N111" s="1568"/>
      <c r="O111" s="1568"/>
      <c r="S111" s="1565"/>
    </row>
    <row r="112" spans="1:19" ht="16.899999999999999" customHeight="1">
      <c r="A112" s="1500"/>
      <c r="B112" s="1547"/>
      <c r="C112" s="1548"/>
      <c r="D112" s="1549"/>
      <c r="E112" s="1549" t="s">
        <v>5680</v>
      </c>
      <c r="F112" s="1548" t="s">
        <v>62</v>
      </c>
      <c r="G112" s="1550">
        <v>2</v>
      </c>
      <c r="H112" s="1551"/>
      <c r="I112" s="1552"/>
      <c r="J112" s="1552">
        <f>H112*G112</f>
        <v>0</v>
      </c>
      <c r="K112" s="1552">
        <f>I112*G112</f>
        <v>0</v>
      </c>
      <c r="L112" s="1552">
        <f>K112+J112</f>
        <v>0</v>
      </c>
      <c r="M112" s="1538"/>
      <c r="N112" s="1568"/>
      <c r="O112" s="1568"/>
      <c r="S112" s="1565"/>
    </row>
    <row r="113" spans="1:19" ht="16.899999999999999" customHeight="1">
      <c r="A113" s="1500"/>
      <c r="B113" s="1547"/>
      <c r="C113" s="1548"/>
      <c r="D113" s="1549"/>
      <c r="E113" s="1549" t="s">
        <v>5681</v>
      </c>
      <c r="F113" s="1548" t="s">
        <v>62</v>
      </c>
      <c r="G113" s="1550">
        <v>1</v>
      </c>
      <c r="H113" s="1551"/>
      <c r="I113" s="1552"/>
      <c r="J113" s="1552">
        <f>H113*G113</f>
        <v>0</v>
      </c>
      <c r="K113" s="1552">
        <f>I113*G113</f>
        <v>0</v>
      </c>
      <c r="L113" s="1552">
        <f>K113+J113</f>
        <v>0</v>
      </c>
      <c r="M113" s="1538"/>
      <c r="N113" s="1568"/>
      <c r="O113" s="1568"/>
      <c r="S113" s="1565"/>
    </row>
    <row r="114" spans="1:19" ht="16.899999999999999" customHeight="1">
      <c r="A114" s="1500"/>
      <c r="B114" s="1547"/>
      <c r="C114" s="1548"/>
      <c r="D114" s="1549"/>
      <c r="E114" s="1549"/>
      <c r="F114" s="1548"/>
      <c r="G114" s="1550"/>
      <c r="H114" s="1551"/>
      <c r="I114" s="1552"/>
      <c r="J114" s="1552"/>
      <c r="K114" s="1552"/>
      <c r="L114" s="1552"/>
      <c r="M114" s="1538"/>
      <c r="N114" s="1568"/>
      <c r="O114" s="1568"/>
      <c r="S114" s="1565"/>
    </row>
    <row r="115" spans="1:19" ht="16.899999999999999" customHeight="1">
      <c r="A115" s="1500"/>
      <c r="B115" s="1563" t="s">
        <v>5682</v>
      </c>
      <c r="C115" s="1550"/>
      <c r="D115" s="1500"/>
      <c r="E115" s="1549" t="s">
        <v>5683</v>
      </c>
      <c r="F115" s="1548" t="s">
        <v>62</v>
      </c>
      <c r="G115" s="1550">
        <v>4</v>
      </c>
      <c r="H115" s="1551"/>
      <c r="I115" s="1552"/>
      <c r="J115" s="1552">
        <f>H115*G115</f>
        <v>0</v>
      </c>
      <c r="K115" s="1552">
        <f>I115*G115</f>
        <v>0</v>
      </c>
      <c r="L115" s="1552">
        <f>K115+J115</f>
        <v>0</v>
      </c>
      <c r="M115" s="1538"/>
      <c r="N115" s="1568"/>
      <c r="O115" s="1568"/>
      <c r="S115" s="1565"/>
    </row>
    <row r="116" spans="1:19" ht="16.899999999999999" customHeight="1">
      <c r="A116" s="1500"/>
      <c r="B116" s="1563"/>
      <c r="C116" s="1550"/>
      <c r="D116" s="1500"/>
      <c r="E116" s="1549" t="s">
        <v>5684</v>
      </c>
      <c r="F116" s="1548" t="s">
        <v>62</v>
      </c>
      <c r="G116" s="1550">
        <v>4</v>
      </c>
      <c r="H116" s="1551"/>
      <c r="I116" s="1552"/>
      <c r="J116" s="1552">
        <f>H116*G116</f>
        <v>0</v>
      </c>
      <c r="K116" s="1552">
        <f>I116*G116</f>
        <v>0</v>
      </c>
      <c r="L116" s="1552">
        <f>K116+J116</f>
        <v>0</v>
      </c>
      <c r="M116" s="1538"/>
      <c r="N116" s="1568"/>
      <c r="O116" s="1568"/>
      <c r="S116" s="1565"/>
    </row>
    <row r="117" spans="1:19" ht="16.899999999999999" customHeight="1">
      <c r="A117" s="1500"/>
      <c r="B117" s="1563"/>
      <c r="C117" s="1550"/>
      <c r="D117" s="1500"/>
      <c r="E117" s="1549" t="s">
        <v>5685</v>
      </c>
      <c r="F117" s="1548" t="s">
        <v>62</v>
      </c>
      <c r="G117" s="1550">
        <v>4</v>
      </c>
      <c r="H117" s="1551"/>
      <c r="I117" s="1552"/>
      <c r="J117" s="1552">
        <f>H117*G117</f>
        <v>0</v>
      </c>
      <c r="K117" s="1552">
        <f>I117*G117</f>
        <v>0</v>
      </c>
      <c r="L117" s="1552">
        <f>K117+J117</f>
        <v>0</v>
      </c>
      <c r="M117" s="1538"/>
      <c r="N117" s="1568"/>
      <c r="O117" s="1568"/>
      <c r="S117" s="1565"/>
    </row>
    <row r="118" spans="1:19" ht="16.899999999999999" customHeight="1">
      <c r="A118" s="1500"/>
      <c r="B118" s="1563"/>
      <c r="C118" s="1550"/>
      <c r="D118" s="1500"/>
      <c r="E118" s="1549"/>
      <c r="F118" s="1548"/>
      <c r="G118" s="1550"/>
      <c r="H118" s="1551"/>
      <c r="I118" s="1552"/>
      <c r="J118" s="1552"/>
      <c r="K118" s="1552"/>
      <c r="L118" s="1552"/>
      <c r="M118" s="1538"/>
      <c r="N118" s="1568"/>
      <c r="O118" s="1568"/>
      <c r="S118" s="1565"/>
    </row>
    <row r="119" spans="1:19" ht="16.899999999999999" customHeight="1">
      <c r="A119" s="1500"/>
      <c r="B119" s="1563" t="s">
        <v>5686</v>
      </c>
      <c r="C119" s="1550"/>
      <c r="D119" s="1500"/>
      <c r="E119" s="1549" t="s">
        <v>5687</v>
      </c>
      <c r="F119" s="1548" t="s">
        <v>62</v>
      </c>
      <c r="G119" s="1550">
        <v>4</v>
      </c>
      <c r="H119" s="1551"/>
      <c r="I119" s="1552"/>
      <c r="J119" s="1552">
        <f>H119*G119</f>
        <v>0</v>
      </c>
      <c r="K119" s="1552">
        <f>I119*G119</f>
        <v>0</v>
      </c>
      <c r="L119" s="1552">
        <f>K119+J119</f>
        <v>0</v>
      </c>
      <c r="M119" s="1538"/>
      <c r="N119" s="1568"/>
      <c r="O119" s="1568"/>
      <c r="S119" s="1565"/>
    </row>
    <row r="120" spans="1:19" ht="16.899999999999999" customHeight="1">
      <c r="A120" s="1500"/>
      <c r="B120" s="1563"/>
      <c r="C120" s="1550"/>
      <c r="D120" s="1500"/>
      <c r="E120" s="1549" t="s">
        <v>5688</v>
      </c>
      <c r="F120" s="1548" t="s">
        <v>62</v>
      </c>
      <c r="G120" s="1550">
        <v>4</v>
      </c>
      <c r="H120" s="1551"/>
      <c r="I120" s="1552"/>
      <c r="J120" s="1552">
        <f>H120*G120</f>
        <v>0</v>
      </c>
      <c r="K120" s="1552">
        <f>I120*G120</f>
        <v>0</v>
      </c>
      <c r="L120" s="1552">
        <f>K120+J120</f>
        <v>0</v>
      </c>
      <c r="M120" s="1538"/>
      <c r="N120" s="1568"/>
      <c r="O120" s="1568"/>
      <c r="S120" s="1565"/>
    </row>
    <row r="121" spans="1:19" ht="16.899999999999999" customHeight="1">
      <c r="A121" s="1500"/>
      <c r="B121" s="1563"/>
      <c r="C121" s="1550"/>
      <c r="D121" s="1500"/>
      <c r="E121" s="1549"/>
      <c r="F121" s="1548"/>
      <c r="G121" s="1550"/>
      <c r="H121" s="1551"/>
      <c r="I121" s="1552"/>
      <c r="J121" s="1552"/>
      <c r="K121" s="1552"/>
      <c r="L121" s="1552"/>
      <c r="M121" s="1538"/>
      <c r="N121" s="1568"/>
      <c r="O121" s="1568"/>
      <c r="S121" s="1565"/>
    </row>
    <row r="122" spans="1:19" ht="16.899999999999999" customHeight="1">
      <c r="A122" s="1500"/>
      <c r="B122" s="1563" t="s">
        <v>5689</v>
      </c>
      <c r="C122" s="1550"/>
      <c r="D122" s="1500"/>
      <c r="E122" s="1549" t="s">
        <v>5690</v>
      </c>
      <c r="F122" s="1548" t="s">
        <v>62</v>
      </c>
      <c r="G122" s="1550">
        <v>2</v>
      </c>
      <c r="H122" s="1551"/>
      <c r="I122" s="1552"/>
      <c r="J122" s="1552">
        <f>H122*G122</f>
        <v>0</v>
      </c>
      <c r="K122" s="1552">
        <f>I122*G122</f>
        <v>0</v>
      </c>
      <c r="L122" s="1552">
        <f>K122+J122</f>
        <v>0</v>
      </c>
      <c r="M122" s="1538"/>
      <c r="N122" s="1568"/>
      <c r="O122" s="1568"/>
      <c r="S122" s="1565"/>
    </row>
    <row r="123" spans="1:19" ht="16.899999999999999" customHeight="1">
      <c r="A123" s="1500"/>
      <c r="B123" s="1617"/>
      <c r="C123" s="1618"/>
      <c r="D123" s="1619"/>
      <c r="E123" s="1549" t="s">
        <v>5691</v>
      </c>
      <c r="F123" s="1548" t="s">
        <v>62</v>
      </c>
      <c r="G123" s="1550">
        <v>2</v>
      </c>
      <c r="H123" s="1551"/>
      <c r="I123" s="1552"/>
      <c r="J123" s="1552">
        <f>H123*G123</f>
        <v>0</v>
      </c>
      <c r="K123" s="1552">
        <f>I123*G123</f>
        <v>0</v>
      </c>
      <c r="L123" s="1552">
        <f>K123+J123</f>
        <v>0</v>
      </c>
      <c r="M123" s="1538"/>
      <c r="N123" s="1568"/>
      <c r="O123" s="1568"/>
      <c r="S123" s="1565"/>
    </row>
    <row r="124" spans="1:19" ht="16.899999999999999" customHeight="1">
      <c r="A124" s="1500"/>
      <c r="B124" s="1617"/>
      <c r="C124" s="1618"/>
      <c r="D124" s="1619"/>
      <c r="E124" s="1549" t="s">
        <v>5692</v>
      </c>
      <c r="F124" s="1548" t="s">
        <v>62</v>
      </c>
      <c r="G124" s="1550">
        <v>2</v>
      </c>
      <c r="H124" s="1551"/>
      <c r="I124" s="1552"/>
      <c r="J124" s="1552">
        <f>H124*G124</f>
        <v>0</v>
      </c>
      <c r="K124" s="1552">
        <f>I124*G124</f>
        <v>0</v>
      </c>
      <c r="L124" s="1552">
        <f>K124+J124</f>
        <v>0</v>
      </c>
      <c r="M124" s="1538"/>
      <c r="N124" s="1568"/>
      <c r="O124" s="1568"/>
      <c r="S124" s="1565"/>
    </row>
    <row r="125" spans="1:19" ht="16.899999999999999" customHeight="1">
      <c r="A125" s="1500"/>
      <c r="B125" s="1617"/>
      <c r="C125" s="1618"/>
      <c r="D125" s="1619"/>
      <c r="E125" s="1549"/>
      <c r="F125" s="1548"/>
      <c r="G125" s="1550"/>
      <c r="H125" s="1551"/>
      <c r="I125" s="1552"/>
      <c r="J125" s="1552"/>
      <c r="K125" s="1552"/>
      <c r="L125" s="1552"/>
      <c r="M125" s="1538"/>
      <c r="N125" s="1568"/>
      <c r="O125" s="1568"/>
      <c r="S125" s="1565"/>
    </row>
    <row r="126" spans="1:19" ht="16.899999999999999" customHeight="1">
      <c r="A126" s="1500"/>
      <c r="B126" s="1563" t="s">
        <v>5693</v>
      </c>
      <c r="C126" s="1618"/>
      <c r="D126" s="1619"/>
      <c r="E126" s="1549" t="s">
        <v>5694</v>
      </c>
      <c r="F126" s="1548" t="s">
        <v>62</v>
      </c>
      <c r="G126" s="1550">
        <v>2</v>
      </c>
      <c r="H126" s="1551"/>
      <c r="I126" s="1552"/>
      <c r="J126" s="1552">
        <f>H126*G126</f>
        <v>0</v>
      </c>
      <c r="K126" s="1552">
        <f>I126*G126</f>
        <v>0</v>
      </c>
      <c r="L126" s="1552">
        <f>K126+J126</f>
        <v>0</v>
      </c>
      <c r="M126" s="1538"/>
      <c r="N126" s="1568"/>
      <c r="O126" s="1568"/>
      <c r="S126" s="1565"/>
    </row>
    <row r="127" spans="1:19" ht="16.899999999999999" customHeight="1">
      <c r="A127" s="1500"/>
      <c r="B127" s="1563"/>
      <c r="C127" s="1550"/>
      <c r="D127" s="1500"/>
      <c r="E127" s="1549" t="s">
        <v>5695</v>
      </c>
      <c r="F127" s="1548" t="s">
        <v>62</v>
      </c>
      <c r="G127" s="1550">
        <v>2</v>
      </c>
      <c r="H127" s="1551"/>
      <c r="I127" s="1552"/>
      <c r="J127" s="1552">
        <f>H127*G127</f>
        <v>0</v>
      </c>
      <c r="K127" s="1552">
        <f>I127*G127</f>
        <v>0</v>
      </c>
      <c r="L127" s="1552">
        <f>K127+J127</f>
        <v>0</v>
      </c>
      <c r="M127" s="1538"/>
      <c r="N127" s="1568"/>
      <c r="O127" s="1568"/>
      <c r="S127" s="1565"/>
    </row>
    <row r="128" spans="1:19" ht="16.899999999999999" customHeight="1">
      <c r="A128" s="1500"/>
      <c r="B128" s="1563"/>
      <c r="C128" s="1550"/>
      <c r="D128" s="1500"/>
      <c r="E128" s="1549"/>
      <c r="F128" s="1548"/>
      <c r="G128" s="1550"/>
      <c r="H128" s="1551"/>
      <c r="I128" s="1552"/>
      <c r="J128" s="1552"/>
      <c r="K128" s="1552"/>
      <c r="L128" s="1552"/>
      <c r="M128" s="1538"/>
      <c r="N128" s="1568"/>
      <c r="O128" s="1568"/>
      <c r="S128" s="1565"/>
    </row>
    <row r="129" spans="1:19" ht="16.899999999999999" customHeight="1">
      <c r="A129" s="1500"/>
      <c r="B129" s="1563" t="s">
        <v>5696</v>
      </c>
      <c r="C129" s="1550"/>
      <c r="D129" s="1500"/>
      <c r="E129" s="1549" t="s">
        <v>5697</v>
      </c>
      <c r="F129" s="1548" t="s">
        <v>62</v>
      </c>
      <c r="G129" s="1550">
        <v>4</v>
      </c>
      <c r="H129" s="1551"/>
      <c r="I129" s="1552"/>
      <c r="J129" s="1552">
        <f>H129*G129</f>
        <v>0</v>
      </c>
      <c r="K129" s="1552">
        <f>I129*G129</f>
        <v>0</v>
      </c>
      <c r="L129" s="1552">
        <f>K129+J129</f>
        <v>0</v>
      </c>
      <c r="M129" s="1538"/>
      <c r="N129" s="1568"/>
      <c r="O129" s="1568"/>
      <c r="S129" s="1565"/>
    </row>
    <row r="130" spans="1:19" ht="16.899999999999999" customHeight="1">
      <c r="A130" s="1500"/>
      <c r="B130" s="1563"/>
      <c r="C130" s="1550"/>
      <c r="D130" s="1500"/>
      <c r="E130" s="1549" t="s">
        <v>5698</v>
      </c>
      <c r="F130" s="1548" t="s">
        <v>62</v>
      </c>
      <c r="G130" s="1550">
        <v>4</v>
      </c>
      <c r="H130" s="1551"/>
      <c r="I130" s="1552"/>
      <c r="J130" s="1552">
        <f>H130*G130</f>
        <v>0</v>
      </c>
      <c r="K130" s="1552">
        <f>I130*G130</f>
        <v>0</v>
      </c>
      <c r="L130" s="1552">
        <f>K130+J130</f>
        <v>0</v>
      </c>
      <c r="M130" s="1538"/>
      <c r="N130" s="1568"/>
      <c r="O130" s="1568"/>
      <c r="S130" s="1565"/>
    </row>
    <row r="131" spans="1:19" ht="16.899999999999999" customHeight="1">
      <c r="A131" s="1500"/>
      <c r="B131" s="1563"/>
      <c r="C131" s="1550"/>
      <c r="D131" s="1500"/>
      <c r="E131" s="1549"/>
      <c r="F131" s="1548"/>
      <c r="G131" s="1550"/>
      <c r="H131" s="1551"/>
      <c r="I131" s="1552"/>
      <c r="J131" s="1552"/>
      <c r="K131" s="1552"/>
      <c r="L131" s="1552"/>
      <c r="M131" s="1538"/>
      <c r="N131" s="1568"/>
      <c r="O131" s="1568"/>
      <c r="S131" s="1565"/>
    </row>
    <row r="132" spans="1:19" ht="16.899999999999999" customHeight="1">
      <c r="A132" s="1500"/>
      <c r="B132" s="1563" t="s">
        <v>5699</v>
      </c>
      <c r="C132" s="1550"/>
      <c r="D132" s="1500"/>
      <c r="E132" s="1549" t="s">
        <v>5700</v>
      </c>
      <c r="F132" s="1548" t="s">
        <v>62</v>
      </c>
      <c r="G132" s="1550">
        <v>4</v>
      </c>
      <c r="H132" s="1551"/>
      <c r="I132" s="1552"/>
      <c r="J132" s="1552">
        <f>H132*G132</f>
        <v>0</v>
      </c>
      <c r="K132" s="1552">
        <f>I132*G132</f>
        <v>0</v>
      </c>
      <c r="L132" s="1552">
        <f>K132+J132</f>
        <v>0</v>
      </c>
      <c r="M132" s="1538"/>
      <c r="N132" s="1568"/>
      <c r="O132" s="1568"/>
      <c r="S132" s="1565"/>
    </row>
    <row r="133" spans="1:19" ht="16.899999999999999" customHeight="1">
      <c r="A133" s="1500"/>
      <c r="B133" s="1563"/>
      <c r="C133" s="1550"/>
      <c r="D133" s="1500"/>
      <c r="E133" s="1549" t="s">
        <v>5701</v>
      </c>
      <c r="F133" s="1548" t="s">
        <v>62</v>
      </c>
      <c r="G133" s="1550">
        <v>4</v>
      </c>
      <c r="H133" s="1551"/>
      <c r="I133" s="1552"/>
      <c r="J133" s="1552">
        <f>H133*G133</f>
        <v>0</v>
      </c>
      <c r="K133" s="1552">
        <f>I133*G133</f>
        <v>0</v>
      </c>
      <c r="L133" s="1552">
        <f>K133+J133</f>
        <v>0</v>
      </c>
      <c r="M133" s="1538"/>
      <c r="N133" s="1568"/>
      <c r="O133" s="1568"/>
      <c r="S133" s="1565"/>
    </row>
    <row r="134" spans="1:19" ht="16.899999999999999" customHeight="1">
      <c r="A134" s="1500"/>
      <c r="B134" s="1563"/>
      <c r="C134" s="1550"/>
      <c r="D134" s="1500"/>
      <c r="E134" s="1549"/>
      <c r="F134" s="1548"/>
      <c r="G134" s="1550"/>
      <c r="H134" s="1551"/>
      <c r="I134" s="1552"/>
      <c r="J134" s="1552"/>
      <c r="K134" s="1552"/>
      <c r="L134" s="1552"/>
      <c r="M134" s="1538"/>
      <c r="N134" s="1568"/>
      <c r="O134" s="1568"/>
      <c r="S134" s="1565"/>
    </row>
    <row r="135" spans="1:19" ht="16.899999999999999" customHeight="1">
      <c r="A135" s="1500"/>
      <c r="B135" s="1547"/>
      <c r="C135" s="1548"/>
      <c r="D135" s="1549"/>
      <c r="E135" s="1620"/>
      <c r="F135" s="1548"/>
      <c r="G135" s="1550"/>
      <c r="H135" s="1551"/>
      <c r="I135" s="1552"/>
      <c r="J135" s="1552"/>
      <c r="K135" s="1552"/>
      <c r="L135" s="1552"/>
      <c r="M135" s="1538"/>
      <c r="N135" s="1568"/>
      <c r="O135" s="1568"/>
      <c r="S135" s="1565"/>
    </row>
    <row r="136" spans="1:19" ht="16.899999999999999" customHeight="1">
      <c r="A136" s="1500"/>
      <c r="B136" s="1547"/>
      <c r="C136" s="1548"/>
      <c r="D136" s="1549"/>
      <c r="E136" s="1620"/>
      <c r="F136" s="1548"/>
      <c r="G136" s="1550"/>
      <c r="H136" s="1551"/>
      <c r="I136" s="1552"/>
      <c r="J136" s="1552"/>
      <c r="K136" s="1552"/>
      <c r="L136" s="1552"/>
      <c r="M136" s="1538"/>
      <c r="N136" s="1568"/>
      <c r="O136" s="1568"/>
      <c r="S136" s="1565"/>
    </row>
    <row r="137" spans="1:19" ht="16.899999999999999" customHeight="1">
      <c r="A137" s="1500"/>
      <c r="B137" s="1547"/>
      <c r="C137" s="1548"/>
      <c r="D137" s="1549"/>
      <c r="E137" s="1620"/>
      <c r="F137" s="1548"/>
      <c r="G137" s="1550"/>
      <c r="H137" s="1551"/>
      <c r="I137" s="1552"/>
      <c r="J137" s="1552"/>
      <c r="K137" s="1552"/>
      <c r="L137" s="1552"/>
      <c r="M137" s="1538"/>
      <c r="N137" s="1568"/>
      <c r="O137" s="1568"/>
      <c r="S137" s="1565"/>
    </row>
    <row r="138" spans="1:19" ht="16.899999999999999" customHeight="1">
      <c r="A138" s="1500"/>
      <c r="B138" s="1547"/>
      <c r="C138" s="1548"/>
      <c r="D138" s="1549"/>
      <c r="E138" s="1620"/>
      <c r="F138" s="1548"/>
      <c r="G138" s="1550"/>
      <c r="H138" s="1551"/>
      <c r="I138" s="1552"/>
      <c r="J138" s="1552"/>
      <c r="K138" s="1552"/>
      <c r="L138" s="1552"/>
      <c r="M138" s="1538"/>
      <c r="N138" s="1568"/>
      <c r="O138" s="1568"/>
      <c r="S138" s="1565"/>
    </row>
    <row r="139" spans="1:19" ht="16.899999999999999" customHeight="1">
      <c r="A139" s="1500"/>
      <c r="B139" s="1547"/>
      <c r="C139" s="1548"/>
      <c r="D139" s="1549"/>
      <c r="E139" s="1611" t="s">
        <v>5652</v>
      </c>
      <c r="F139" s="1548"/>
      <c r="G139" s="1550"/>
      <c r="H139" s="1551"/>
      <c r="I139" s="1552"/>
      <c r="J139" s="1552"/>
      <c r="K139" s="1552"/>
      <c r="L139" s="1552"/>
      <c r="M139" s="1538"/>
      <c r="N139" s="1568"/>
      <c r="O139" s="1568"/>
      <c r="S139" s="1565"/>
    </row>
    <row r="140" spans="1:19" ht="16.899999999999999" customHeight="1">
      <c r="A140" s="1500"/>
      <c r="B140" s="1547"/>
      <c r="C140" s="1548"/>
      <c r="D140" s="1549"/>
      <c r="E140" s="1611" t="s">
        <v>5653</v>
      </c>
      <c r="F140" s="1548"/>
      <c r="G140" s="1550"/>
      <c r="H140" s="1551"/>
      <c r="I140" s="1552"/>
      <c r="J140" s="1552"/>
      <c r="K140" s="1552"/>
      <c r="L140" s="1552"/>
      <c r="M140" s="1538"/>
      <c r="N140" s="1568"/>
      <c r="O140" s="1568"/>
      <c r="S140" s="1565"/>
    </row>
    <row r="141" spans="1:19" ht="16.899999999999999" customHeight="1">
      <c r="A141" s="1500"/>
      <c r="B141" s="1547"/>
      <c r="C141" s="1548"/>
      <c r="D141" s="1549"/>
      <c r="E141" s="1611" t="s">
        <v>5654</v>
      </c>
      <c r="F141" s="1548"/>
      <c r="G141" s="1550"/>
      <c r="H141" s="1551"/>
      <c r="I141" s="1552"/>
      <c r="J141" s="1552"/>
      <c r="K141" s="1552"/>
      <c r="L141" s="1552"/>
      <c r="M141" s="1538"/>
      <c r="N141" s="1568"/>
      <c r="O141" s="1568"/>
      <c r="S141" s="1565"/>
    </row>
    <row r="142" spans="1:19" ht="16.899999999999999" customHeight="1">
      <c r="A142" s="1500"/>
      <c r="B142" s="1547"/>
      <c r="C142" s="1548"/>
      <c r="D142" s="1549"/>
      <c r="E142" s="1620"/>
      <c r="F142" s="1548"/>
      <c r="G142" s="1550"/>
      <c r="H142" s="1551"/>
      <c r="I142" s="1552"/>
      <c r="J142" s="1552"/>
      <c r="K142" s="1552"/>
      <c r="L142" s="1552"/>
      <c r="M142" s="1538"/>
      <c r="N142" s="1568"/>
      <c r="O142" s="1568"/>
      <c r="S142" s="1565"/>
    </row>
    <row r="143" spans="1:19" ht="16.899999999999999" customHeight="1">
      <c r="A143" s="1500"/>
      <c r="B143" s="1547"/>
      <c r="C143" s="1548"/>
      <c r="D143" s="1549"/>
      <c r="E143" s="1566" t="s">
        <v>5702</v>
      </c>
      <c r="F143" s="1548"/>
      <c r="G143" s="1550"/>
      <c r="H143" s="1551"/>
      <c r="I143" s="1552"/>
      <c r="J143" s="1552"/>
      <c r="K143" s="1552"/>
      <c r="L143" s="1552"/>
      <c r="M143" s="1538"/>
      <c r="N143" s="1568"/>
      <c r="O143" s="1568"/>
      <c r="S143" s="1565"/>
    </row>
    <row r="144" spans="1:19" ht="16.899999999999999" customHeight="1">
      <c r="A144" s="1500"/>
      <c r="B144" s="1547"/>
      <c r="C144" s="1548"/>
      <c r="D144" s="1549"/>
      <c r="E144" s="1549" t="s">
        <v>5238</v>
      </c>
      <c r="F144" s="1548" t="s">
        <v>61</v>
      </c>
      <c r="G144" s="1550">
        <v>18</v>
      </c>
      <c r="H144" s="1574"/>
      <c r="I144" s="1552"/>
      <c r="J144" s="1552">
        <f t="shared" ref="J144:J149" si="6">H144*G144</f>
        <v>0</v>
      </c>
      <c r="K144" s="1552">
        <f t="shared" ref="K144:K149" si="7">I144*G144</f>
        <v>0</v>
      </c>
      <c r="L144" s="1552">
        <f t="shared" ref="L144:L149" si="8">K144+J144</f>
        <v>0</v>
      </c>
      <c r="M144" s="1538"/>
      <c r="N144" s="1568"/>
      <c r="O144" s="1568"/>
      <c r="S144" s="1565"/>
    </row>
    <row r="145" spans="1:19" ht="16.899999999999999" customHeight="1">
      <c r="A145" s="1500"/>
      <c r="B145" s="1547"/>
      <c r="C145" s="1548"/>
      <c r="D145" s="1549"/>
      <c r="E145" s="1549" t="s">
        <v>5703</v>
      </c>
      <c r="F145" s="1548" t="s">
        <v>61</v>
      </c>
      <c r="G145" s="1550">
        <v>6</v>
      </c>
      <c r="H145" s="1574"/>
      <c r="I145" s="1552"/>
      <c r="J145" s="1552">
        <f t="shared" si="6"/>
        <v>0</v>
      </c>
      <c r="K145" s="1552">
        <f t="shared" si="7"/>
        <v>0</v>
      </c>
      <c r="L145" s="1552">
        <f t="shared" si="8"/>
        <v>0</v>
      </c>
      <c r="M145" s="1538"/>
      <c r="N145" s="1568"/>
      <c r="O145" s="1568"/>
      <c r="S145" s="1565"/>
    </row>
    <row r="146" spans="1:19" ht="16.899999999999999" customHeight="1">
      <c r="A146" s="1500"/>
      <c r="B146" s="1547"/>
      <c r="C146" s="1548"/>
      <c r="D146" s="1549"/>
      <c r="E146" s="1549" t="s">
        <v>5239</v>
      </c>
      <c r="F146" s="1548" t="s">
        <v>61</v>
      </c>
      <c r="G146" s="1550">
        <v>32</v>
      </c>
      <c r="H146" s="1574"/>
      <c r="I146" s="1552"/>
      <c r="J146" s="1552">
        <f t="shared" si="6"/>
        <v>0</v>
      </c>
      <c r="K146" s="1552">
        <f t="shared" si="7"/>
        <v>0</v>
      </c>
      <c r="L146" s="1552">
        <f t="shared" si="8"/>
        <v>0</v>
      </c>
      <c r="M146" s="1538"/>
      <c r="N146" s="1568"/>
      <c r="O146" s="1568"/>
      <c r="S146" s="1565"/>
    </row>
    <row r="147" spans="1:19" ht="16.899999999999999" customHeight="1">
      <c r="A147" s="1500"/>
      <c r="B147" s="1547"/>
      <c r="C147" s="1548"/>
      <c r="D147" s="1549"/>
      <c r="E147" s="1549" t="s">
        <v>5240</v>
      </c>
      <c r="F147" s="1548" t="s">
        <v>61</v>
      </c>
      <c r="G147" s="1550">
        <v>6</v>
      </c>
      <c r="H147" s="1574"/>
      <c r="I147" s="1552"/>
      <c r="J147" s="1552">
        <f t="shared" si="6"/>
        <v>0</v>
      </c>
      <c r="K147" s="1552">
        <f t="shared" si="7"/>
        <v>0</v>
      </c>
      <c r="L147" s="1552">
        <f t="shared" si="8"/>
        <v>0</v>
      </c>
      <c r="M147" s="1538"/>
      <c r="N147" s="1568"/>
      <c r="O147" s="1568"/>
      <c r="S147" s="1565"/>
    </row>
    <row r="148" spans="1:19" ht="16.899999999999999" customHeight="1">
      <c r="A148" s="1500"/>
      <c r="B148" s="1547"/>
      <c r="C148" s="1548"/>
      <c r="D148" s="1549"/>
      <c r="E148" s="1549" t="s">
        <v>5704</v>
      </c>
      <c r="F148" s="1548" t="s">
        <v>61</v>
      </c>
      <c r="G148" s="1550">
        <v>6</v>
      </c>
      <c r="H148" s="1574"/>
      <c r="I148" s="1552"/>
      <c r="J148" s="1552">
        <f t="shared" si="6"/>
        <v>0</v>
      </c>
      <c r="K148" s="1552">
        <f t="shared" si="7"/>
        <v>0</v>
      </c>
      <c r="L148" s="1552">
        <f t="shared" si="8"/>
        <v>0</v>
      </c>
      <c r="M148" s="1538"/>
      <c r="N148" s="1568"/>
      <c r="O148" s="1568"/>
      <c r="S148" s="1565"/>
    </row>
    <row r="149" spans="1:19" ht="16.899999999999999" customHeight="1">
      <c r="A149" s="1500"/>
      <c r="B149" s="1547"/>
      <c r="C149" s="1548"/>
      <c r="D149" s="1549"/>
      <c r="E149" s="1549" t="s">
        <v>5705</v>
      </c>
      <c r="F149" s="1548" t="s">
        <v>61</v>
      </c>
      <c r="G149" s="1550">
        <v>6</v>
      </c>
      <c r="H149" s="1574"/>
      <c r="I149" s="1552"/>
      <c r="J149" s="1552">
        <f t="shared" si="6"/>
        <v>0</v>
      </c>
      <c r="K149" s="1552">
        <f t="shared" si="7"/>
        <v>0</v>
      </c>
      <c r="L149" s="1552">
        <f t="shared" si="8"/>
        <v>0</v>
      </c>
      <c r="M149" s="1538"/>
      <c r="N149" s="1568"/>
      <c r="O149" s="1568"/>
      <c r="S149" s="1565"/>
    </row>
    <row r="150" spans="1:19" ht="16.899999999999999" customHeight="1">
      <c r="A150" s="1500"/>
      <c r="B150" s="1547"/>
      <c r="C150" s="1548"/>
      <c r="D150" s="1549"/>
      <c r="E150" s="1549"/>
      <c r="F150" s="1548"/>
      <c r="G150" s="1550"/>
      <c r="H150" s="1551"/>
      <c r="I150" s="1552"/>
      <c r="J150" s="1552"/>
      <c r="K150" s="1552"/>
      <c r="L150" s="1552"/>
      <c r="M150" s="1538"/>
      <c r="N150" s="1568"/>
      <c r="O150" s="1568"/>
      <c r="S150" s="1565"/>
    </row>
    <row r="151" spans="1:19" ht="16.899999999999999" customHeight="1">
      <c r="A151" s="1500"/>
      <c r="B151" s="1547"/>
      <c r="C151" s="1548"/>
      <c r="D151" s="1549"/>
      <c r="E151" s="1566" t="s">
        <v>5706</v>
      </c>
      <c r="F151" s="1548"/>
      <c r="G151" s="1550"/>
      <c r="H151" s="1551"/>
      <c r="I151" s="1552"/>
      <c r="J151" s="1552"/>
      <c r="K151" s="1552"/>
      <c r="L151" s="1552"/>
      <c r="M151" s="1538"/>
      <c r="N151" s="1568"/>
      <c r="O151" s="1568"/>
      <c r="S151" s="1565"/>
    </row>
    <row r="152" spans="1:19" ht="16.899999999999999" customHeight="1">
      <c r="A152" s="1500"/>
      <c r="B152" s="1547"/>
      <c r="C152" s="1548"/>
      <c r="D152" s="1549"/>
      <c r="E152" s="1549" t="s">
        <v>5707</v>
      </c>
      <c r="F152" s="1548" t="s">
        <v>62</v>
      </c>
      <c r="G152" s="1550">
        <v>18</v>
      </c>
      <c r="H152" s="1551"/>
      <c r="I152" s="1552"/>
      <c r="J152" s="1552">
        <f>H152*G152</f>
        <v>0</v>
      </c>
      <c r="K152" s="1552">
        <f>I152*G152</f>
        <v>0</v>
      </c>
      <c r="L152" s="1552">
        <f>K152+J152</f>
        <v>0</v>
      </c>
      <c r="M152" s="1538"/>
      <c r="N152" s="1568"/>
      <c r="O152" s="1568"/>
      <c r="S152" s="1565"/>
    </row>
    <row r="153" spans="1:19" ht="16.899999999999999" customHeight="1">
      <c r="A153" s="1500"/>
      <c r="B153" s="1547"/>
      <c r="C153" s="1548"/>
      <c r="D153" s="1549"/>
      <c r="E153" s="1549" t="s">
        <v>5708</v>
      </c>
      <c r="F153" s="1548" t="s">
        <v>62</v>
      </c>
      <c r="G153" s="1550">
        <v>20</v>
      </c>
      <c r="H153" s="1551"/>
      <c r="I153" s="1552"/>
      <c r="J153" s="1552">
        <f>H153*G153</f>
        <v>0</v>
      </c>
      <c r="K153" s="1552">
        <f>I153*G153</f>
        <v>0</v>
      </c>
      <c r="L153" s="1552">
        <f>K153+J153</f>
        <v>0</v>
      </c>
      <c r="M153" s="1538"/>
      <c r="N153" s="1568"/>
      <c r="O153" s="1568"/>
      <c r="S153" s="1565"/>
    </row>
    <row r="154" spans="1:19" ht="16.899999999999999" customHeight="1">
      <c r="A154" s="1500"/>
      <c r="B154" s="1547"/>
      <c r="C154" s="1548"/>
      <c r="D154" s="1549"/>
      <c r="E154" s="1549" t="s">
        <v>5709</v>
      </c>
      <c r="F154" s="1548" t="s">
        <v>62</v>
      </c>
      <c r="G154" s="1550">
        <v>20</v>
      </c>
      <c r="H154" s="1551"/>
      <c r="I154" s="1552"/>
      <c r="J154" s="1552">
        <f>H154*G154</f>
        <v>0</v>
      </c>
      <c r="K154" s="1552">
        <f>I154*G154</f>
        <v>0</v>
      </c>
      <c r="L154" s="1552">
        <f>K154+J154</f>
        <v>0</v>
      </c>
      <c r="M154" s="1538"/>
      <c r="N154" s="1568"/>
      <c r="O154" s="1568"/>
      <c r="S154" s="1565"/>
    </row>
    <row r="155" spans="1:19" ht="16.899999999999999" customHeight="1">
      <c r="A155" s="1500"/>
      <c r="B155" s="1547"/>
      <c r="C155" s="1548"/>
      <c r="D155" s="1549"/>
      <c r="E155" s="1549" t="s">
        <v>5710</v>
      </c>
      <c r="F155" s="1548" t="s">
        <v>62</v>
      </c>
      <c r="G155" s="1550">
        <v>20</v>
      </c>
      <c r="H155" s="1551"/>
      <c r="I155" s="1552"/>
      <c r="J155" s="1552">
        <f>H155*G155</f>
        <v>0</v>
      </c>
      <c r="K155" s="1552">
        <f>I155*G155</f>
        <v>0</v>
      </c>
      <c r="L155" s="1552">
        <f>K155+J155</f>
        <v>0</v>
      </c>
      <c r="M155" s="1538"/>
      <c r="N155" s="1568"/>
      <c r="O155" s="1568"/>
      <c r="S155" s="1565"/>
    </row>
    <row r="156" spans="1:19" ht="16.899999999999999" customHeight="1">
      <c r="A156" s="1500"/>
      <c r="B156" s="1547"/>
      <c r="C156" s="1548"/>
      <c r="D156" s="1549"/>
      <c r="E156" s="1549"/>
      <c r="F156" s="1548"/>
      <c r="G156" s="1550"/>
      <c r="H156" s="1551"/>
      <c r="I156" s="1552"/>
      <c r="J156" s="1552"/>
      <c r="K156" s="1552"/>
      <c r="L156" s="1552"/>
      <c r="M156" s="1538"/>
      <c r="N156" s="1568"/>
      <c r="O156" s="1568"/>
      <c r="S156" s="1565"/>
    </row>
    <row r="157" spans="1:19" ht="16.899999999999999" customHeight="1">
      <c r="A157" s="1500"/>
      <c r="B157" s="1547"/>
      <c r="C157" s="1500"/>
      <c r="D157" s="1500"/>
      <c r="E157" s="1549"/>
      <c r="F157" s="1548"/>
      <c r="G157" s="1550"/>
      <c r="H157" s="1552"/>
      <c r="I157" s="1552"/>
      <c r="J157" s="1552"/>
      <c r="K157" s="1552"/>
      <c r="L157" s="1552"/>
      <c r="M157" s="1538"/>
      <c r="N157" s="1568"/>
      <c r="S157" s="1565"/>
    </row>
    <row r="158" spans="1:19" ht="16.899999999999999" customHeight="1">
      <c r="A158" s="1500"/>
      <c r="B158" s="1547"/>
      <c r="C158" s="1500"/>
      <c r="D158" s="1500"/>
      <c r="E158" s="1549"/>
      <c r="F158" s="1548"/>
      <c r="G158" s="1550"/>
      <c r="H158" s="1552"/>
      <c r="I158" s="1552"/>
      <c r="J158" s="1552"/>
      <c r="K158" s="1552"/>
      <c r="L158" s="1552"/>
      <c r="M158" s="1538"/>
      <c r="N158" s="1568"/>
      <c r="S158" s="1565"/>
    </row>
    <row r="159" spans="1:19" ht="16.899999999999999" customHeight="1">
      <c r="A159" s="1500"/>
      <c r="B159" s="1547"/>
      <c r="C159" s="1500"/>
      <c r="D159" s="1500"/>
      <c r="E159" s="1549"/>
      <c r="F159" s="1548"/>
      <c r="G159" s="1550"/>
      <c r="H159" s="1552"/>
      <c r="I159" s="1552"/>
      <c r="J159" s="1552"/>
      <c r="K159" s="1552"/>
      <c r="L159" s="1552"/>
      <c r="M159" s="1538"/>
      <c r="N159" s="1568"/>
      <c r="S159" s="1565"/>
    </row>
    <row r="160" spans="1:19" ht="16.899999999999999" customHeight="1">
      <c r="A160" s="1500"/>
      <c r="B160" s="1547"/>
      <c r="C160" s="1500"/>
      <c r="D160" s="1500"/>
      <c r="E160" s="1549"/>
      <c r="F160" s="1548"/>
      <c r="G160" s="1550"/>
      <c r="H160" s="1552"/>
      <c r="I160" s="1552"/>
      <c r="J160" s="1552"/>
      <c r="K160" s="1552"/>
      <c r="L160" s="1552"/>
      <c r="M160" s="1538"/>
      <c r="N160" s="1568"/>
      <c r="S160" s="1565"/>
    </row>
    <row r="161" spans="1:19" ht="16.899999999999999" customHeight="1">
      <c r="A161" s="1502"/>
      <c r="B161" s="1586"/>
      <c r="C161" s="1502"/>
      <c r="D161" s="1502"/>
      <c r="E161" s="1571"/>
      <c r="F161" s="1546"/>
      <c r="G161" s="1545"/>
      <c r="H161" s="1573"/>
      <c r="I161" s="1573"/>
      <c r="J161" s="1573"/>
      <c r="K161" s="1573"/>
      <c r="L161" s="1573"/>
      <c r="M161" s="1538"/>
      <c r="N161" s="1568"/>
      <c r="S161" s="1565"/>
    </row>
    <row r="162" spans="1:19" ht="16.899999999999999" customHeight="1">
      <c r="A162" s="1500"/>
      <c r="B162" s="1547"/>
      <c r="C162" s="1500"/>
      <c r="D162" s="1500"/>
      <c r="E162" s="1549"/>
      <c r="F162" s="1548"/>
      <c r="G162" s="1550"/>
      <c r="H162" s="1552"/>
      <c r="I162" s="1552"/>
      <c r="J162" s="1552"/>
      <c r="K162" s="1552"/>
      <c r="L162" s="1552"/>
      <c r="M162" s="1538"/>
      <c r="N162" s="1568"/>
      <c r="S162" s="1565"/>
    </row>
    <row r="163" spans="1:19" ht="16.899999999999999" customHeight="1">
      <c r="A163" s="1500"/>
      <c r="B163" s="1547"/>
      <c r="C163" s="1500"/>
      <c r="D163" s="1500"/>
      <c r="E163" s="1566" t="s">
        <v>5711</v>
      </c>
      <c r="F163" s="1548"/>
      <c r="G163" s="1550"/>
      <c r="H163" s="1552"/>
      <c r="I163" s="1552"/>
      <c r="J163" s="1552"/>
      <c r="K163" s="1552"/>
      <c r="L163" s="1552"/>
      <c r="M163" s="1538"/>
      <c r="N163" s="1568"/>
      <c r="S163" s="1565"/>
    </row>
    <row r="164" spans="1:19" ht="16.899999999999999" customHeight="1">
      <c r="A164" s="1500"/>
      <c r="B164" s="1547"/>
      <c r="C164" s="1500"/>
      <c r="D164" s="1500"/>
      <c r="E164" s="1549" t="s">
        <v>5712</v>
      </c>
      <c r="F164" s="1548"/>
      <c r="G164" s="1550"/>
      <c r="H164" s="1552"/>
      <c r="I164" s="1552"/>
      <c r="J164" s="1552"/>
      <c r="K164" s="1552"/>
      <c r="L164" s="1552"/>
      <c r="M164" s="1538"/>
      <c r="N164" s="1568"/>
      <c r="S164" s="1565"/>
    </row>
    <row r="165" spans="1:19" ht="16.899999999999999" customHeight="1">
      <c r="A165" s="1500"/>
      <c r="B165" s="1500"/>
      <c r="C165" s="1500"/>
      <c r="D165" s="1549"/>
      <c r="E165" s="1500" t="s">
        <v>5713</v>
      </c>
      <c r="F165" s="1548" t="s">
        <v>61</v>
      </c>
      <c r="G165" s="1621">
        <v>18</v>
      </c>
      <c r="H165" s="1552"/>
      <c r="I165" s="1552"/>
      <c r="J165" s="1552">
        <f t="shared" ref="J165:J170" si="9">H165*G165</f>
        <v>0</v>
      </c>
      <c r="K165" s="1552">
        <f t="shared" ref="K165:K170" si="10">I165*G165</f>
        <v>0</v>
      </c>
      <c r="L165" s="1552">
        <f t="shared" ref="L165:L170" si="11">K165+J165</f>
        <v>0</v>
      </c>
    </row>
    <row r="166" spans="1:19" ht="16.899999999999999" customHeight="1">
      <c r="A166" s="1500"/>
      <c r="B166" s="1500"/>
      <c r="C166" s="1500"/>
      <c r="D166" s="1549"/>
      <c r="E166" s="1500" t="s">
        <v>5714</v>
      </c>
      <c r="F166" s="1548" t="s">
        <v>61</v>
      </c>
      <c r="G166" s="1621">
        <v>6</v>
      </c>
      <c r="H166" s="1552"/>
      <c r="I166" s="1552"/>
      <c r="J166" s="1552">
        <f t="shared" si="9"/>
        <v>0</v>
      </c>
      <c r="K166" s="1552">
        <f t="shared" si="10"/>
        <v>0</v>
      </c>
      <c r="L166" s="1552">
        <f t="shared" si="11"/>
        <v>0</v>
      </c>
    </row>
    <row r="167" spans="1:19" ht="16.899999999999999" customHeight="1">
      <c r="A167" s="1500"/>
      <c r="B167" s="1500"/>
      <c r="C167" s="1500"/>
      <c r="D167" s="1549"/>
      <c r="E167" s="1500" t="s">
        <v>5715</v>
      </c>
      <c r="F167" s="1548" t="s">
        <v>61</v>
      </c>
      <c r="G167" s="1621">
        <v>32</v>
      </c>
      <c r="H167" s="1552"/>
      <c r="I167" s="1552"/>
      <c r="J167" s="1552">
        <f t="shared" si="9"/>
        <v>0</v>
      </c>
      <c r="K167" s="1552">
        <f t="shared" si="10"/>
        <v>0</v>
      </c>
      <c r="L167" s="1552">
        <f t="shared" si="11"/>
        <v>0</v>
      </c>
    </row>
    <row r="168" spans="1:19" ht="16.899999999999999" customHeight="1">
      <c r="A168" s="1500"/>
      <c r="B168" s="1500"/>
      <c r="C168" s="1500"/>
      <c r="D168" s="1549"/>
      <c r="E168" s="1500" t="s">
        <v>5716</v>
      </c>
      <c r="F168" s="1548" t="s">
        <v>61</v>
      </c>
      <c r="G168" s="1621">
        <v>6</v>
      </c>
      <c r="H168" s="1552"/>
      <c r="I168" s="1552"/>
      <c r="J168" s="1552">
        <f t="shared" si="9"/>
        <v>0</v>
      </c>
      <c r="K168" s="1552">
        <f t="shared" si="10"/>
        <v>0</v>
      </c>
      <c r="L168" s="1552">
        <f t="shared" si="11"/>
        <v>0</v>
      </c>
    </row>
    <row r="169" spans="1:19" ht="16.899999999999999" customHeight="1">
      <c r="A169" s="1500"/>
      <c r="B169" s="1500"/>
      <c r="C169" s="1500"/>
      <c r="D169" s="1549"/>
      <c r="E169" s="1500" t="s">
        <v>5717</v>
      </c>
      <c r="F169" s="1548" t="s">
        <v>61</v>
      </c>
      <c r="G169" s="1621">
        <v>6</v>
      </c>
      <c r="H169" s="1552"/>
      <c r="I169" s="1552"/>
      <c r="J169" s="1552">
        <f t="shared" si="9"/>
        <v>0</v>
      </c>
      <c r="K169" s="1552">
        <f t="shared" si="10"/>
        <v>0</v>
      </c>
      <c r="L169" s="1552">
        <f t="shared" si="11"/>
        <v>0</v>
      </c>
    </row>
    <row r="170" spans="1:19" ht="16.899999999999999" customHeight="1">
      <c r="A170" s="1500"/>
      <c r="B170" s="1500"/>
      <c r="C170" s="1500"/>
      <c r="D170" s="1549"/>
      <c r="E170" s="1500" t="s">
        <v>5718</v>
      </c>
      <c r="F170" s="1548" t="s">
        <v>61</v>
      </c>
      <c r="G170" s="1621">
        <v>6</v>
      </c>
      <c r="H170" s="1552"/>
      <c r="I170" s="1552"/>
      <c r="J170" s="1552">
        <f t="shared" si="9"/>
        <v>0</v>
      </c>
      <c r="K170" s="1552">
        <f t="shared" si="10"/>
        <v>0</v>
      </c>
      <c r="L170" s="1552">
        <f t="shared" si="11"/>
        <v>0</v>
      </c>
    </row>
    <row r="171" spans="1:19" ht="16.899999999999999" customHeight="1">
      <c r="A171" s="1500"/>
      <c r="B171" s="1500"/>
      <c r="C171" s="1500"/>
      <c r="D171" s="1549"/>
      <c r="E171" s="1500"/>
      <c r="F171" s="1548"/>
      <c r="G171" s="1621"/>
      <c r="H171" s="1552"/>
      <c r="I171" s="1552"/>
      <c r="J171" s="1552"/>
      <c r="K171" s="1552"/>
      <c r="L171" s="1552"/>
    </row>
    <row r="172" spans="1:19" ht="16.899999999999999" customHeight="1">
      <c r="A172" s="1500"/>
      <c r="B172" s="1500"/>
      <c r="C172" s="1500"/>
      <c r="D172" s="1500"/>
      <c r="E172" s="1549" t="s">
        <v>5719</v>
      </c>
      <c r="F172" s="1548" t="s">
        <v>62</v>
      </c>
      <c r="G172" s="1550">
        <v>2</v>
      </c>
      <c r="H172" s="1552"/>
      <c r="I172" s="1552"/>
      <c r="J172" s="1552">
        <f>H172*G172</f>
        <v>0</v>
      </c>
      <c r="K172" s="1552">
        <f>I172*G172</f>
        <v>0</v>
      </c>
      <c r="L172" s="1552">
        <f>K172+J172</f>
        <v>0</v>
      </c>
    </row>
    <row r="173" spans="1:19" ht="16.899999999999999" customHeight="1">
      <c r="A173" s="1500"/>
      <c r="B173" s="1500"/>
      <c r="C173" s="1500"/>
      <c r="D173" s="1500"/>
      <c r="E173" s="1549" t="s">
        <v>5720</v>
      </c>
      <c r="F173" s="1548" t="s">
        <v>62</v>
      </c>
      <c r="G173" s="1550">
        <v>10</v>
      </c>
      <c r="H173" s="1552"/>
      <c r="I173" s="1552"/>
      <c r="J173" s="1552">
        <f>H173*G173</f>
        <v>0</v>
      </c>
      <c r="K173" s="1552">
        <f>I173*G173</f>
        <v>0</v>
      </c>
      <c r="L173" s="1552">
        <f>K173+J173</f>
        <v>0</v>
      </c>
    </row>
    <row r="174" spans="1:19" ht="16.899999999999999" customHeight="1">
      <c r="A174" s="1500"/>
      <c r="B174" s="1500"/>
      <c r="C174" s="1500"/>
      <c r="D174" s="1549"/>
      <c r="E174" s="1549"/>
      <c r="F174" s="1548"/>
      <c r="G174" s="1621"/>
      <c r="H174" s="1552"/>
      <c r="I174" s="1552"/>
      <c r="J174" s="1552"/>
      <c r="K174" s="1552"/>
      <c r="L174" s="1552"/>
    </row>
    <row r="175" spans="1:19" ht="16.899999999999999" customHeight="1">
      <c r="A175" s="1500"/>
      <c r="B175" s="1500"/>
      <c r="C175" s="1500"/>
      <c r="D175" s="1549"/>
      <c r="E175" s="1549" t="s">
        <v>5721</v>
      </c>
      <c r="F175" s="1548" t="s">
        <v>62</v>
      </c>
      <c r="G175" s="1621">
        <v>10</v>
      </c>
      <c r="H175" s="1552"/>
      <c r="I175" s="1552"/>
      <c r="J175" s="1552">
        <f>H175*G175</f>
        <v>0</v>
      </c>
      <c r="K175" s="1552">
        <f>I175*G175</f>
        <v>0</v>
      </c>
      <c r="L175" s="1552">
        <f>K175+J175</f>
        <v>0</v>
      </c>
    </row>
    <row r="176" spans="1:19" ht="16.899999999999999" customHeight="1">
      <c r="A176" s="1500"/>
      <c r="B176" s="1500"/>
      <c r="C176" s="1500"/>
      <c r="D176" s="1549"/>
      <c r="E176" s="1549" t="s">
        <v>5722</v>
      </c>
      <c r="F176" s="1548" t="s">
        <v>62</v>
      </c>
      <c r="G176" s="1621">
        <v>6</v>
      </c>
      <c r="H176" s="1552"/>
      <c r="I176" s="1552"/>
      <c r="J176" s="1552">
        <f>H176*G176</f>
        <v>0</v>
      </c>
      <c r="K176" s="1552">
        <f>I176*G176</f>
        <v>0</v>
      </c>
      <c r="L176" s="1552">
        <f>K176+J176</f>
        <v>0</v>
      </c>
    </row>
    <row r="177" spans="1:19" ht="16.899999999999999" customHeight="1">
      <c r="A177" s="1500"/>
      <c r="B177" s="1500"/>
      <c r="C177" s="1500"/>
      <c r="D177" s="1549"/>
      <c r="E177" s="1549" t="s">
        <v>5723</v>
      </c>
      <c r="F177" s="1548" t="s">
        <v>62</v>
      </c>
      <c r="G177" s="1621">
        <v>6</v>
      </c>
      <c r="H177" s="1552"/>
      <c r="I177" s="1552"/>
      <c r="J177" s="1552">
        <f>H177*G177</f>
        <v>0</v>
      </c>
      <c r="K177" s="1552">
        <f>I177*G177</f>
        <v>0</v>
      </c>
      <c r="L177" s="1552">
        <f>K177+J177</f>
        <v>0</v>
      </c>
    </row>
    <row r="178" spans="1:19" ht="16.899999999999999" customHeight="1">
      <c r="A178" s="1500"/>
      <c r="B178" s="1500"/>
      <c r="C178" s="1500"/>
      <c r="D178" s="1549"/>
      <c r="E178" s="1549" t="s">
        <v>5724</v>
      </c>
      <c r="F178" s="1548" t="s">
        <v>62</v>
      </c>
      <c r="G178" s="1621">
        <v>6</v>
      </c>
      <c r="H178" s="1552"/>
      <c r="I178" s="1552"/>
      <c r="J178" s="1552">
        <f>H178*G178</f>
        <v>0</v>
      </c>
      <c r="K178" s="1552">
        <f>I178*G178</f>
        <v>0</v>
      </c>
      <c r="L178" s="1552">
        <f>K178+J178</f>
        <v>0</v>
      </c>
    </row>
    <row r="179" spans="1:19" ht="16.899999999999999" customHeight="1">
      <c r="A179" s="1500"/>
      <c r="B179" s="1500"/>
      <c r="C179" s="1500"/>
      <c r="D179" s="1549"/>
      <c r="E179" s="1549"/>
      <c r="F179" s="1548"/>
      <c r="G179" s="1621"/>
      <c r="H179" s="1552"/>
      <c r="I179" s="1552"/>
      <c r="J179" s="1552"/>
      <c r="K179" s="1552"/>
      <c r="L179" s="1552"/>
    </row>
    <row r="180" spans="1:19" ht="16.899999999999999" customHeight="1">
      <c r="A180" s="1500"/>
      <c r="B180" s="1547"/>
      <c r="C180" s="1500"/>
      <c r="D180" s="1549"/>
      <c r="E180" s="1549" t="s">
        <v>5725</v>
      </c>
      <c r="F180" s="1548" t="s">
        <v>62</v>
      </c>
      <c r="G180" s="1621">
        <v>10</v>
      </c>
      <c r="H180" s="1552"/>
      <c r="I180" s="1552"/>
      <c r="J180" s="1552">
        <f>H180*G180</f>
        <v>0</v>
      </c>
      <c r="K180" s="1552">
        <f>I180*G180</f>
        <v>0</v>
      </c>
      <c r="L180" s="1552">
        <f>K180+J180</f>
        <v>0</v>
      </c>
      <c r="M180" s="1538"/>
      <c r="N180" s="1568"/>
      <c r="O180" s="1568"/>
      <c r="S180" s="1565"/>
    </row>
    <row r="181" spans="1:19" ht="16.899999999999999" customHeight="1">
      <c r="A181" s="1500"/>
      <c r="B181" s="1547"/>
      <c r="C181" s="1500"/>
      <c r="D181" s="1549"/>
      <c r="E181" s="1549" t="s">
        <v>5726</v>
      </c>
      <c r="F181" s="1548" t="s">
        <v>62</v>
      </c>
      <c r="G181" s="1621">
        <v>6</v>
      </c>
      <c r="H181" s="1552"/>
      <c r="I181" s="1552"/>
      <c r="J181" s="1552">
        <f>H181*G181</f>
        <v>0</v>
      </c>
      <c r="K181" s="1552">
        <f>I181*G181</f>
        <v>0</v>
      </c>
      <c r="L181" s="1552">
        <f>K181+J181</f>
        <v>0</v>
      </c>
      <c r="M181" s="1538"/>
      <c r="N181" s="1568"/>
      <c r="O181" s="1568"/>
      <c r="S181" s="1565"/>
    </row>
    <row r="182" spans="1:19" ht="16.899999999999999" customHeight="1">
      <c r="A182" s="1500"/>
      <c r="B182" s="1547"/>
      <c r="C182" s="1500"/>
      <c r="D182" s="1549"/>
      <c r="E182" s="1549" t="s">
        <v>5727</v>
      </c>
      <c r="F182" s="1548" t="s">
        <v>62</v>
      </c>
      <c r="G182" s="1621">
        <v>6</v>
      </c>
      <c r="H182" s="1552"/>
      <c r="I182" s="1552"/>
      <c r="J182" s="1552">
        <f>H182*G182</f>
        <v>0</v>
      </c>
      <c r="K182" s="1552">
        <f>I182*G182</f>
        <v>0</v>
      </c>
      <c r="L182" s="1552">
        <f>K182+J182</f>
        <v>0</v>
      </c>
      <c r="M182" s="1538"/>
      <c r="N182" s="1568"/>
      <c r="O182" s="1568"/>
      <c r="S182" s="1565"/>
    </row>
    <row r="183" spans="1:19" ht="16.899999999999999" customHeight="1">
      <c r="A183" s="1500"/>
      <c r="B183" s="1547"/>
      <c r="C183" s="1500"/>
      <c r="D183" s="1549"/>
      <c r="E183" s="1549" t="s">
        <v>5728</v>
      </c>
      <c r="F183" s="1548" t="s">
        <v>62</v>
      </c>
      <c r="G183" s="1621">
        <v>6</v>
      </c>
      <c r="H183" s="1552"/>
      <c r="I183" s="1552"/>
      <c r="J183" s="1552">
        <f>H183*G183</f>
        <v>0</v>
      </c>
      <c r="K183" s="1552">
        <f>I183*G183</f>
        <v>0</v>
      </c>
      <c r="L183" s="1552">
        <f>K183+J183</f>
        <v>0</v>
      </c>
      <c r="M183" s="1538"/>
      <c r="N183" s="1568"/>
      <c r="O183" s="1568"/>
      <c r="S183" s="1565"/>
    </row>
    <row r="184" spans="1:19" ht="16.899999999999999" customHeight="1">
      <c r="A184" s="1500"/>
      <c r="B184" s="1547"/>
      <c r="C184" s="1548"/>
      <c r="D184" s="1549"/>
      <c r="E184" s="1549"/>
      <c r="F184" s="1548"/>
      <c r="G184" s="1550"/>
      <c r="H184" s="1551"/>
      <c r="I184" s="1552"/>
      <c r="J184" s="1552"/>
      <c r="K184" s="1552"/>
      <c r="L184" s="1552"/>
      <c r="M184" s="1538"/>
      <c r="N184" s="1568"/>
      <c r="O184" s="1568"/>
      <c r="S184" s="1565"/>
    </row>
    <row r="185" spans="1:19" ht="16.899999999999999" customHeight="1">
      <c r="A185" s="1500"/>
      <c r="B185" s="1547"/>
      <c r="C185" s="1548"/>
      <c r="D185" s="1549"/>
      <c r="E185" s="1549"/>
      <c r="F185" s="1548"/>
      <c r="G185" s="1550"/>
      <c r="H185" s="1551"/>
      <c r="I185" s="1552"/>
      <c r="J185" s="1552"/>
      <c r="K185" s="1552"/>
      <c r="L185" s="1552"/>
      <c r="M185" s="1538"/>
      <c r="N185" s="1568"/>
      <c r="O185" s="1568"/>
      <c r="S185" s="1565"/>
    </row>
    <row r="186" spans="1:19" ht="16.899999999999999" customHeight="1">
      <c r="A186" s="1553"/>
      <c r="B186" s="1500"/>
      <c r="C186" s="1500"/>
      <c r="D186" s="1500"/>
      <c r="E186" s="1579" t="s">
        <v>5729</v>
      </c>
      <c r="F186" s="1554"/>
      <c r="G186" s="1622"/>
      <c r="H186" s="1552"/>
      <c r="I186" s="1552"/>
      <c r="J186" s="1552"/>
      <c r="K186" s="1555"/>
      <c r="L186" s="1555"/>
    </row>
    <row r="187" spans="1:19" ht="16.899999999999999" customHeight="1">
      <c r="A187" s="1500"/>
      <c r="B187" s="1547"/>
      <c r="C187" s="1549"/>
      <c r="D187" s="1549"/>
      <c r="E187" s="1553" t="s">
        <v>5730</v>
      </c>
      <c r="F187" s="1554" t="s">
        <v>62</v>
      </c>
      <c r="G187" s="1622">
        <v>20</v>
      </c>
      <c r="H187" s="1552"/>
      <c r="I187" s="1552"/>
      <c r="J187" s="1552">
        <f t="shared" ref="J187:J192" si="12">H187*G187</f>
        <v>0</v>
      </c>
      <c r="K187" s="1552">
        <f t="shared" ref="K187:K192" si="13">I187*G187</f>
        <v>0</v>
      </c>
      <c r="L187" s="1555">
        <f t="shared" ref="L187:L192" si="14">K187+J187</f>
        <v>0</v>
      </c>
      <c r="M187" s="1538"/>
      <c r="N187" s="1568"/>
      <c r="O187" s="1568"/>
      <c r="S187" s="1565"/>
    </row>
    <row r="188" spans="1:19" ht="16.899999999999999" customHeight="1">
      <c r="A188" s="1500"/>
      <c r="B188" s="1547"/>
      <c r="C188" s="1549"/>
      <c r="D188" s="1549"/>
      <c r="E188" s="1553" t="s">
        <v>5731</v>
      </c>
      <c r="F188" s="1554" t="s">
        <v>1541</v>
      </c>
      <c r="G188" s="1622">
        <v>8.0399999999999991</v>
      </c>
      <c r="H188" s="1552"/>
      <c r="I188" s="1552"/>
      <c r="J188" s="1552">
        <f t="shared" si="12"/>
        <v>0</v>
      </c>
      <c r="K188" s="1552">
        <f t="shared" si="13"/>
        <v>0</v>
      </c>
      <c r="L188" s="1555">
        <f t="shared" si="14"/>
        <v>0</v>
      </c>
      <c r="M188" s="1538"/>
      <c r="N188" s="1568"/>
      <c r="O188" s="1568"/>
      <c r="S188" s="1565"/>
    </row>
    <row r="189" spans="1:19" ht="16.899999999999999" customHeight="1">
      <c r="A189" s="1500"/>
      <c r="B189" s="1547"/>
      <c r="C189" s="1549"/>
      <c r="D189" s="1549"/>
      <c r="E189" s="1553" t="s">
        <v>5732</v>
      </c>
      <c r="F189" s="1554" t="s">
        <v>60</v>
      </c>
      <c r="G189" s="1622">
        <v>8.0399999999999991</v>
      </c>
      <c r="H189" s="1552"/>
      <c r="I189" s="1552"/>
      <c r="J189" s="1552">
        <f t="shared" si="12"/>
        <v>0</v>
      </c>
      <c r="K189" s="1552">
        <f t="shared" si="13"/>
        <v>0</v>
      </c>
      <c r="L189" s="1555">
        <f t="shared" si="14"/>
        <v>0</v>
      </c>
      <c r="M189" s="1538"/>
      <c r="N189" s="1568"/>
      <c r="O189" s="1568"/>
      <c r="S189" s="1565"/>
    </row>
    <row r="190" spans="1:19" ht="16.899999999999999" customHeight="1">
      <c r="A190" s="1500"/>
      <c r="B190" s="1547"/>
      <c r="C190" s="1549"/>
      <c r="D190" s="1549"/>
      <c r="E190" s="1553" t="s">
        <v>5733</v>
      </c>
      <c r="F190" s="1554" t="s">
        <v>62</v>
      </c>
      <c r="G190" s="1622">
        <v>10</v>
      </c>
      <c r="H190" s="1552"/>
      <c r="I190" s="1552"/>
      <c r="J190" s="1552">
        <f t="shared" si="12"/>
        <v>0</v>
      </c>
      <c r="K190" s="1552">
        <f t="shared" si="13"/>
        <v>0</v>
      </c>
      <c r="L190" s="1555">
        <f t="shared" si="14"/>
        <v>0</v>
      </c>
      <c r="M190" s="1538"/>
      <c r="N190" s="1568"/>
      <c r="O190" s="1568"/>
      <c r="S190" s="1565"/>
    </row>
    <row r="191" spans="1:19" ht="16.899999999999999" customHeight="1">
      <c r="A191" s="1500"/>
      <c r="B191" s="1547"/>
      <c r="C191" s="1549"/>
      <c r="D191" s="1549"/>
      <c r="E191" s="1553" t="s">
        <v>5734</v>
      </c>
      <c r="F191" s="1554" t="s">
        <v>62</v>
      </c>
      <c r="G191" s="1622">
        <v>10</v>
      </c>
      <c r="H191" s="1552"/>
      <c r="I191" s="1552"/>
      <c r="J191" s="1552">
        <f t="shared" si="12"/>
        <v>0</v>
      </c>
      <c r="K191" s="1552">
        <f t="shared" si="13"/>
        <v>0</v>
      </c>
      <c r="L191" s="1555">
        <f t="shared" si="14"/>
        <v>0</v>
      </c>
      <c r="M191" s="1538"/>
      <c r="N191" s="1568"/>
      <c r="O191" s="1568"/>
      <c r="S191" s="1565"/>
    </row>
    <row r="192" spans="1:19" ht="16.899999999999999" customHeight="1">
      <c r="A192" s="1500"/>
      <c r="B192" s="1547"/>
      <c r="C192" s="1549"/>
      <c r="D192" s="1549"/>
      <c r="E192" s="1553" t="s">
        <v>5735</v>
      </c>
      <c r="F192" s="1554" t="s">
        <v>481</v>
      </c>
      <c r="G192" s="1622">
        <v>50</v>
      </c>
      <c r="H192" s="1552"/>
      <c r="I192" s="1552"/>
      <c r="J192" s="1552">
        <f t="shared" si="12"/>
        <v>0</v>
      </c>
      <c r="K192" s="1552">
        <f t="shared" si="13"/>
        <v>0</v>
      </c>
      <c r="L192" s="1555">
        <f t="shared" si="14"/>
        <v>0</v>
      </c>
      <c r="M192" s="1538"/>
      <c r="N192" s="1568"/>
      <c r="O192" s="1568"/>
      <c r="S192" s="1565"/>
    </row>
    <row r="193" spans="1:1024" ht="16.899999999999999" customHeight="1">
      <c r="A193" s="1500"/>
      <c r="B193" s="1563"/>
      <c r="C193" s="1550"/>
      <c r="D193" s="1500"/>
      <c r="E193" s="1549"/>
      <c r="F193" s="1548"/>
      <c r="G193" s="1550"/>
      <c r="H193" s="1551"/>
      <c r="I193" s="1552"/>
      <c r="J193" s="1552"/>
      <c r="K193" s="1552"/>
      <c r="L193" s="1552"/>
      <c r="M193" s="1538"/>
      <c r="N193" s="1568"/>
      <c r="O193" s="1568"/>
      <c r="S193" s="1565"/>
    </row>
    <row r="194" spans="1:1024" s="1538" customFormat="1" ht="16.899999999999999" customHeight="1">
      <c r="A194" s="1500"/>
      <c r="B194" s="1563"/>
      <c r="C194" s="1550"/>
      <c r="D194" s="1500"/>
      <c r="E194" s="1549"/>
      <c r="F194" s="1548"/>
      <c r="G194" s="1550"/>
      <c r="H194" s="1551"/>
      <c r="I194" s="1552"/>
      <c r="J194" s="1552"/>
      <c r="K194" s="1552"/>
      <c r="L194" s="1552"/>
      <c r="N194" s="1568"/>
      <c r="O194" s="1568"/>
      <c r="S194" s="1565"/>
      <c r="BM194" s="1496"/>
      <c r="BN194" s="1496"/>
      <c r="BO194" s="1496"/>
      <c r="BP194" s="1496"/>
      <c r="BQ194" s="1496"/>
      <c r="BR194" s="1496"/>
      <c r="BS194" s="1496"/>
      <c r="BT194" s="1496"/>
      <c r="BU194" s="1496"/>
      <c r="BV194" s="1496"/>
      <c r="BW194" s="1496"/>
      <c r="BX194" s="1496"/>
      <c r="BY194" s="1496"/>
      <c r="BZ194" s="1496"/>
      <c r="CA194" s="1496"/>
      <c r="CB194" s="1496"/>
      <c r="CC194" s="1496"/>
      <c r="CD194" s="1496"/>
      <c r="CE194" s="1496"/>
      <c r="CF194" s="1496"/>
      <c r="CG194" s="1496"/>
      <c r="CH194" s="1496"/>
      <c r="CI194" s="1496"/>
      <c r="CJ194" s="1496"/>
      <c r="CK194" s="1496"/>
      <c r="CL194" s="1496"/>
      <c r="CM194" s="1496"/>
      <c r="CN194" s="1496"/>
      <c r="CO194" s="1496"/>
      <c r="CP194" s="1496"/>
      <c r="CQ194" s="1496"/>
      <c r="CR194" s="1496"/>
      <c r="CS194" s="1496"/>
      <c r="CT194" s="1496"/>
      <c r="CU194" s="1496"/>
      <c r="CV194" s="1496"/>
      <c r="CW194" s="1496"/>
      <c r="CX194" s="1496"/>
      <c r="CY194" s="1496"/>
      <c r="CZ194" s="1496"/>
      <c r="DA194" s="1496"/>
      <c r="DB194" s="1496"/>
      <c r="DC194" s="1496"/>
      <c r="DD194" s="1496"/>
      <c r="DE194" s="1496"/>
      <c r="DF194" s="1496"/>
      <c r="DG194" s="1496"/>
      <c r="DH194" s="1496"/>
      <c r="DI194" s="1496"/>
      <c r="DJ194" s="1496"/>
      <c r="DK194" s="1496"/>
      <c r="DL194" s="1496"/>
      <c r="DM194" s="1496"/>
      <c r="DN194" s="1496"/>
      <c r="DO194" s="1496"/>
      <c r="DP194" s="1496"/>
      <c r="DQ194" s="1496"/>
      <c r="DR194" s="1496"/>
      <c r="DS194" s="1496"/>
      <c r="DT194" s="1496"/>
      <c r="DU194" s="1496"/>
      <c r="DV194" s="1496"/>
      <c r="DW194" s="1496"/>
      <c r="DX194" s="1496"/>
      <c r="DY194" s="1496"/>
      <c r="DZ194" s="1496"/>
      <c r="EA194" s="1496"/>
      <c r="EB194" s="1496"/>
      <c r="EC194" s="1496"/>
      <c r="ED194" s="1496"/>
      <c r="EE194" s="1496"/>
      <c r="EF194" s="1496"/>
      <c r="EG194" s="1496"/>
      <c r="EH194" s="1496"/>
      <c r="EI194" s="1496"/>
      <c r="EJ194" s="1496"/>
      <c r="EK194" s="1496"/>
      <c r="EL194" s="1496"/>
      <c r="EM194" s="1496"/>
      <c r="EN194" s="1496"/>
      <c r="EO194" s="1496"/>
      <c r="EP194" s="1496"/>
      <c r="EQ194" s="1496"/>
      <c r="ER194" s="1496"/>
      <c r="ES194" s="1496"/>
      <c r="ET194" s="1496"/>
      <c r="EU194" s="1496"/>
      <c r="EV194" s="1496"/>
      <c r="EW194" s="1496"/>
      <c r="EX194" s="1496"/>
      <c r="EY194" s="1496"/>
      <c r="EZ194" s="1496"/>
      <c r="FA194" s="1496"/>
      <c r="FB194" s="1496"/>
      <c r="FC194" s="1496"/>
      <c r="FD194" s="1496"/>
      <c r="FE194" s="1496"/>
      <c r="FF194" s="1496"/>
      <c r="FG194" s="1496"/>
      <c r="FH194" s="1496"/>
      <c r="FI194" s="1496"/>
      <c r="FJ194" s="1496"/>
      <c r="FK194" s="1496"/>
      <c r="FL194" s="1496"/>
      <c r="FM194" s="1496"/>
      <c r="FN194" s="1496"/>
      <c r="FO194" s="1496"/>
      <c r="FP194" s="1496"/>
      <c r="FQ194" s="1496"/>
      <c r="FR194" s="1496"/>
      <c r="FS194" s="1496"/>
      <c r="FT194" s="1496"/>
      <c r="FU194" s="1496"/>
      <c r="FV194" s="1496"/>
      <c r="FW194" s="1496"/>
      <c r="FX194" s="1496"/>
      <c r="FY194" s="1496"/>
      <c r="FZ194" s="1496"/>
      <c r="GA194" s="1496"/>
      <c r="GB194" s="1496"/>
      <c r="GC194" s="1496"/>
      <c r="GD194" s="1496"/>
      <c r="GE194" s="1496"/>
      <c r="GF194" s="1496"/>
      <c r="GG194" s="1496"/>
      <c r="GH194" s="1496"/>
      <c r="GI194" s="1496"/>
      <c r="GJ194" s="1496"/>
      <c r="GK194" s="1496"/>
      <c r="GL194" s="1496"/>
      <c r="GM194" s="1496"/>
      <c r="GN194" s="1496"/>
      <c r="GO194" s="1496"/>
      <c r="GP194" s="1496"/>
      <c r="GQ194" s="1496"/>
      <c r="GR194" s="1496"/>
      <c r="GS194" s="1496"/>
      <c r="GT194" s="1496"/>
      <c r="GU194" s="1496"/>
      <c r="GV194" s="1496"/>
      <c r="GW194" s="1496"/>
      <c r="GX194" s="1496"/>
      <c r="GY194" s="1496"/>
      <c r="GZ194" s="1496"/>
      <c r="HA194" s="1496"/>
      <c r="HB194" s="1496"/>
      <c r="HC194" s="1496"/>
      <c r="HD194" s="1496"/>
      <c r="HE194" s="1496"/>
      <c r="HF194" s="1496"/>
      <c r="HG194" s="1496"/>
      <c r="HH194" s="1496"/>
      <c r="HI194" s="1496"/>
      <c r="HJ194" s="1496"/>
      <c r="HK194" s="1496"/>
      <c r="HL194" s="1496"/>
      <c r="HM194" s="1496"/>
      <c r="HN194" s="1496"/>
      <c r="HO194" s="1496"/>
      <c r="HP194" s="1496"/>
      <c r="HQ194" s="1496"/>
      <c r="HR194" s="1496"/>
      <c r="HS194" s="1496"/>
      <c r="HT194" s="1496"/>
      <c r="HU194" s="1496"/>
      <c r="HV194" s="1496"/>
      <c r="HW194" s="1496"/>
      <c r="HX194" s="1496"/>
      <c r="HY194" s="1496"/>
      <c r="HZ194" s="1496"/>
      <c r="IA194" s="1496"/>
      <c r="IB194" s="1496"/>
      <c r="IC194" s="1496"/>
      <c r="ID194" s="1496"/>
      <c r="IE194" s="1496"/>
      <c r="IF194" s="1496"/>
      <c r="IG194" s="1496"/>
      <c r="IH194" s="1496"/>
      <c r="II194" s="1496"/>
      <c r="IJ194" s="1496"/>
      <c r="IK194" s="1496"/>
      <c r="IL194" s="1496"/>
      <c r="IM194" s="1496"/>
      <c r="IN194" s="1496"/>
      <c r="IO194" s="1496"/>
      <c r="IP194" s="1496"/>
      <c r="IQ194" s="1496"/>
      <c r="IR194" s="1496"/>
      <c r="IS194" s="1496"/>
      <c r="IT194" s="1496"/>
      <c r="IU194" s="1496"/>
      <c r="IV194" s="1496"/>
      <c r="IW194" s="1496"/>
      <c r="IX194" s="1496"/>
      <c r="IY194" s="1496"/>
      <c r="IZ194" s="1496"/>
      <c r="JA194" s="1496"/>
      <c r="JB194" s="1496"/>
      <c r="JC194" s="1496"/>
      <c r="JD194" s="1496"/>
      <c r="JE194" s="1496"/>
      <c r="JF194" s="1496"/>
      <c r="JG194" s="1496"/>
      <c r="JH194" s="1496"/>
      <c r="JI194" s="1496"/>
      <c r="JJ194" s="1496"/>
      <c r="JK194" s="1496"/>
      <c r="JL194" s="1496"/>
      <c r="JM194" s="1496"/>
      <c r="JN194" s="1496"/>
      <c r="JO194" s="1496"/>
      <c r="JP194" s="1496"/>
      <c r="JQ194" s="1496"/>
      <c r="JR194" s="1496"/>
      <c r="JS194" s="1496"/>
      <c r="JT194" s="1496"/>
      <c r="JU194" s="1496"/>
      <c r="JV194" s="1496"/>
      <c r="JW194" s="1496"/>
      <c r="JX194" s="1496"/>
      <c r="JY194" s="1496"/>
      <c r="JZ194" s="1496"/>
      <c r="KA194" s="1496"/>
      <c r="KB194" s="1496"/>
      <c r="KC194" s="1496"/>
      <c r="KD194" s="1496"/>
      <c r="KE194" s="1496"/>
      <c r="KF194" s="1496"/>
      <c r="KG194" s="1496"/>
      <c r="KH194" s="1496"/>
      <c r="KI194" s="1496"/>
      <c r="KJ194" s="1496"/>
      <c r="KK194" s="1496"/>
      <c r="KL194" s="1496"/>
      <c r="KM194" s="1496"/>
      <c r="KN194" s="1496"/>
      <c r="KO194" s="1496"/>
      <c r="KP194" s="1496"/>
      <c r="KQ194" s="1496"/>
      <c r="KR194" s="1496"/>
      <c r="KS194" s="1496"/>
      <c r="KT194" s="1496"/>
      <c r="KU194" s="1496"/>
      <c r="KV194" s="1496"/>
      <c r="KW194" s="1496"/>
      <c r="KX194" s="1496"/>
      <c r="KY194" s="1496"/>
      <c r="KZ194" s="1496"/>
      <c r="LA194" s="1496"/>
      <c r="LB194" s="1496"/>
      <c r="LC194" s="1496"/>
      <c r="LD194" s="1496"/>
      <c r="LE194" s="1496"/>
      <c r="LF194" s="1496"/>
      <c r="LG194" s="1496"/>
      <c r="LH194" s="1496"/>
      <c r="LI194" s="1496"/>
      <c r="LJ194" s="1496"/>
      <c r="LK194" s="1496"/>
      <c r="LL194" s="1496"/>
      <c r="LM194" s="1496"/>
      <c r="LN194" s="1496"/>
      <c r="LO194" s="1496"/>
      <c r="LP194" s="1496"/>
      <c r="LQ194" s="1496"/>
      <c r="LR194" s="1496"/>
      <c r="LS194" s="1496"/>
      <c r="LT194" s="1496"/>
      <c r="LU194" s="1496"/>
      <c r="LV194" s="1496"/>
      <c r="LW194" s="1496"/>
      <c r="LX194" s="1496"/>
      <c r="LY194" s="1496"/>
      <c r="LZ194" s="1496"/>
      <c r="MA194" s="1496"/>
      <c r="MB194" s="1496"/>
      <c r="MC194" s="1496"/>
      <c r="MD194" s="1496"/>
      <c r="ME194" s="1496"/>
      <c r="MF194" s="1496"/>
      <c r="MG194" s="1496"/>
      <c r="MH194" s="1496"/>
      <c r="MI194" s="1496"/>
      <c r="MJ194" s="1496"/>
      <c r="MK194" s="1496"/>
      <c r="ML194" s="1496"/>
      <c r="MM194" s="1496"/>
      <c r="MN194" s="1496"/>
      <c r="MO194" s="1496"/>
      <c r="MP194" s="1496"/>
      <c r="MQ194" s="1496"/>
      <c r="MR194" s="1496"/>
      <c r="MS194" s="1496"/>
      <c r="MT194" s="1496"/>
      <c r="MU194" s="1496"/>
      <c r="MV194" s="1496"/>
      <c r="MW194" s="1496"/>
      <c r="MX194" s="1496"/>
      <c r="MY194" s="1496"/>
      <c r="MZ194" s="1496"/>
      <c r="NA194" s="1496"/>
      <c r="NB194" s="1496"/>
      <c r="NC194" s="1496"/>
      <c r="ND194" s="1496"/>
      <c r="NE194" s="1496"/>
      <c r="NF194" s="1496"/>
      <c r="NG194" s="1496"/>
      <c r="NH194" s="1496"/>
      <c r="NI194" s="1496"/>
      <c r="NJ194" s="1496"/>
      <c r="NK194" s="1496"/>
      <c r="NL194" s="1496"/>
      <c r="NM194" s="1496"/>
      <c r="NN194" s="1496"/>
      <c r="NO194" s="1496"/>
      <c r="NP194" s="1496"/>
      <c r="NQ194" s="1496"/>
      <c r="NR194" s="1496"/>
      <c r="NS194" s="1496"/>
      <c r="NT194" s="1496"/>
      <c r="NU194" s="1496"/>
      <c r="NV194" s="1496"/>
      <c r="NW194" s="1496"/>
      <c r="NX194" s="1496"/>
      <c r="NY194" s="1496"/>
      <c r="NZ194" s="1496"/>
      <c r="OA194" s="1496"/>
      <c r="OB194" s="1496"/>
      <c r="OC194" s="1496"/>
      <c r="OD194" s="1496"/>
      <c r="OE194" s="1496"/>
      <c r="OF194" s="1496"/>
      <c r="OG194" s="1496"/>
      <c r="OH194" s="1496"/>
      <c r="OI194" s="1496"/>
      <c r="OJ194" s="1496"/>
      <c r="OK194" s="1496"/>
      <c r="OL194" s="1496"/>
      <c r="OM194" s="1496"/>
      <c r="ON194" s="1496"/>
      <c r="OO194" s="1496"/>
      <c r="OP194" s="1496"/>
      <c r="OQ194" s="1496"/>
      <c r="OR194" s="1496"/>
      <c r="OS194" s="1496"/>
      <c r="OT194" s="1496"/>
      <c r="OU194" s="1496"/>
      <c r="OV194" s="1496"/>
      <c r="OW194" s="1496"/>
      <c r="OX194" s="1496"/>
      <c r="OY194" s="1496"/>
      <c r="OZ194" s="1496"/>
      <c r="PA194" s="1496"/>
      <c r="PB194" s="1496"/>
      <c r="PC194" s="1496"/>
      <c r="PD194" s="1496"/>
      <c r="PE194" s="1496"/>
      <c r="PF194" s="1496"/>
      <c r="PG194" s="1496"/>
      <c r="PH194" s="1496"/>
      <c r="PI194" s="1496"/>
      <c r="PJ194" s="1496"/>
      <c r="PK194" s="1496"/>
      <c r="PL194" s="1496"/>
      <c r="PM194" s="1496"/>
      <c r="PN194" s="1496"/>
      <c r="PO194" s="1496"/>
      <c r="PP194" s="1496"/>
      <c r="PQ194" s="1496"/>
      <c r="PR194" s="1496"/>
      <c r="PS194" s="1496"/>
      <c r="PT194" s="1496"/>
      <c r="PU194" s="1496"/>
      <c r="PV194" s="1496"/>
      <c r="PW194" s="1496"/>
      <c r="PX194" s="1496"/>
      <c r="PY194" s="1496"/>
      <c r="PZ194" s="1496"/>
      <c r="QA194" s="1496"/>
      <c r="QB194" s="1496"/>
      <c r="QC194" s="1496"/>
      <c r="QD194" s="1496"/>
      <c r="QE194" s="1496"/>
      <c r="QF194" s="1496"/>
      <c r="QG194" s="1496"/>
      <c r="QH194" s="1496"/>
      <c r="QI194" s="1496"/>
      <c r="QJ194" s="1496"/>
      <c r="QK194" s="1496"/>
      <c r="QL194" s="1496"/>
      <c r="QM194" s="1496"/>
      <c r="QN194" s="1496"/>
      <c r="QO194" s="1496"/>
      <c r="QP194" s="1496"/>
      <c r="QQ194" s="1496"/>
      <c r="QR194" s="1496"/>
      <c r="QS194" s="1496"/>
      <c r="QT194" s="1496"/>
      <c r="QU194" s="1496"/>
      <c r="QV194" s="1496"/>
      <c r="QW194" s="1496"/>
      <c r="QX194" s="1496"/>
      <c r="QY194" s="1496"/>
      <c r="QZ194" s="1496"/>
      <c r="RA194" s="1496"/>
      <c r="RB194" s="1496"/>
      <c r="RC194" s="1496"/>
      <c r="RD194" s="1496"/>
      <c r="RE194" s="1496"/>
      <c r="RF194" s="1496"/>
      <c r="RG194" s="1496"/>
      <c r="RH194" s="1496"/>
      <c r="RI194" s="1496"/>
      <c r="RJ194" s="1496"/>
      <c r="RK194" s="1496"/>
      <c r="RL194" s="1496"/>
      <c r="RM194" s="1496"/>
      <c r="RN194" s="1496"/>
      <c r="RO194" s="1496"/>
      <c r="RP194" s="1496"/>
      <c r="RQ194" s="1496"/>
      <c r="RR194" s="1496"/>
      <c r="RS194" s="1496"/>
      <c r="RT194" s="1496"/>
      <c r="RU194" s="1496"/>
      <c r="RV194" s="1496"/>
      <c r="RW194" s="1496"/>
      <c r="RX194" s="1496"/>
      <c r="RY194" s="1496"/>
      <c r="RZ194" s="1496"/>
      <c r="SA194" s="1496"/>
      <c r="SB194" s="1496"/>
      <c r="SC194" s="1496"/>
      <c r="SD194" s="1496"/>
      <c r="SE194" s="1496"/>
      <c r="SF194" s="1496"/>
      <c r="SG194" s="1496"/>
      <c r="SH194" s="1496"/>
      <c r="SI194" s="1496"/>
      <c r="SJ194" s="1496"/>
      <c r="SK194" s="1496"/>
      <c r="SL194" s="1496"/>
      <c r="SM194" s="1496"/>
      <c r="SN194" s="1496"/>
      <c r="SO194" s="1496"/>
      <c r="SP194" s="1496"/>
      <c r="SQ194" s="1496"/>
      <c r="SR194" s="1496"/>
      <c r="SS194" s="1496"/>
      <c r="ST194" s="1496"/>
      <c r="SU194" s="1496"/>
      <c r="SV194" s="1496"/>
      <c r="SW194" s="1496"/>
      <c r="SX194" s="1496"/>
      <c r="SY194" s="1496"/>
      <c r="SZ194" s="1496"/>
      <c r="TA194" s="1496"/>
      <c r="TB194" s="1496"/>
      <c r="TC194" s="1496"/>
      <c r="TD194" s="1496"/>
      <c r="TE194" s="1496"/>
      <c r="TF194" s="1496"/>
      <c r="TG194" s="1496"/>
      <c r="TH194" s="1496"/>
      <c r="TI194" s="1496"/>
      <c r="TJ194" s="1496"/>
      <c r="TK194" s="1496"/>
      <c r="TL194" s="1496"/>
      <c r="TM194" s="1496"/>
      <c r="TN194" s="1496"/>
      <c r="TO194" s="1496"/>
      <c r="TP194" s="1496"/>
      <c r="TQ194" s="1496"/>
      <c r="TR194" s="1496"/>
      <c r="TS194" s="1496"/>
      <c r="TT194" s="1496"/>
      <c r="TU194" s="1496"/>
      <c r="TV194" s="1496"/>
      <c r="TW194" s="1496"/>
      <c r="TX194" s="1496"/>
      <c r="TY194" s="1496"/>
      <c r="TZ194" s="1496"/>
      <c r="UA194" s="1496"/>
      <c r="UB194" s="1496"/>
      <c r="UC194" s="1496"/>
      <c r="UD194" s="1496"/>
      <c r="UE194" s="1496"/>
      <c r="UF194" s="1496"/>
      <c r="UG194" s="1496"/>
      <c r="UH194" s="1496"/>
      <c r="UI194" s="1496"/>
      <c r="UJ194" s="1496"/>
      <c r="UK194" s="1496"/>
      <c r="UL194" s="1496"/>
      <c r="UM194" s="1496"/>
      <c r="UN194" s="1496"/>
      <c r="UO194" s="1496"/>
      <c r="UP194" s="1496"/>
      <c r="UQ194" s="1496"/>
      <c r="UR194" s="1496"/>
      <c r="US194" s="1496"/>
      <c r="UT194" s="1496"/>
      <c r="UU194" s="1496"/>
      <c r="UV194" s="1496"/>
      <c r="UW194" s="1496"/>
      <c r="UX194" s="1496"/>
      <c r="UY194" s="1496"/>
      <c r="UZ194" s="1496"/>
      <c r="VA194" s="1496"/>
      <c r="VB194" s="1496"/>
      <c r="VC194" s="1496"/>
      <c r="VD194" s="1496"/>
      <c r="VE194" s="1496"/>
      <c r="VF194" s="1496"/>
      <c r="VG194" s="1496"/>
      <c r="VH194" s="1496"/>
      <c r="VI194" s="1496"/>
      <c r="VJ194" s="1496"/>
      <c r="VK194" s="1496"/>
      <c r="VL194" s="1496"/>
      <c r="VM194" s="1496"/>
      <c r="VN194" s="1496"/>
      <c r="VO194" s="1496"/>
      <c r="VP194" s="1496"/>
      <c r="VQ194" s="1496"/>
      <c r="VR194" s="1496"/>
      <c r="VS194" s="1496"/>
      <c r="VT194" s="1496"/>
      <c r="VU194" s="1496"/>
      <c r="VV194" s="1496"/>
      <c r="VW194" s="1496"/>
      <c r="VX194" s="1496"/>
      <c r="VY194" s="1496"/>
      <c r="VZ194" s="1496"/>
      <c r="WA194" s="1496"/>
      <c r="WB194" s="1496"/>
      <c r="WC194" s="1496"/>
      <c r="WD194" s="1496"/>
      <c r="WE194" s="1496"/>
      <c r="WF194" s="1496"/>
      <c r="WG194" s="1496"/>
      <c r="WH194" s="1496"/>
      <c r="WI194" s="1496"/>
      <c r="WJ194" s="1496"/>
      <c r="WK194" s="1496"/>
      <c r="WL194" s="1496"/>
      <c r="WM194" s="1496"/>
      <c r="WN194" s="1496"/>
      <c r="WO194" s="1496"/>
      <c r="WP194" s="1496"/>
      <c r="WQ194" s="1496"/>
      <c r="WR194" s="1496"/>
      <c r="WS194" s="1496"/>
      <c r="WT194" s="1496"/>
      <c r="WU194" s="1496"/>
      <c r="WV194" s="1496"/>
      <c r="WW194" s="1496"/>
      <c r="WX194" s="1496"/>
      <c r="WY194" s="1496"/>
      <c r="WZ194" s="1496"/>
      <c r="XA194" s="1496"/>
      <c r="XB194" s="1496"/>
      <c r="XC194" s="1496"/>
      <c r="XD194" s="1496"/>
      <c r="XE194" s="1496"/>
      <c r="XF194" s="1496"/>
      <c r="XG194" s="1496"/>
      <c r="XH194" s="1496"/>
      <c r="XI194" s="1496"/>
      <c r="XJ194" s="1496"/>
      <c r="XK194" s="1496"/>
      <c r="XL194" s="1496"/>
      <c r="XM194" s="1496"/>
      <c r="XN194" s="1496"/>
      <c r="XO194" s="1496"/>
      <c r="XP194" s="1496"/>
      <c r="XQ194" s="1496"/>
      <c r="XR194" s="1496"/>
      <c r="XS194" s="1496"/>
      <c r="XT194" s="1496"/>
      <c r="XU194" s="1496"/>
      <c r="XV194" s="1496"/>
      <c r="XW194" s="1496"/>
      <c r="XX194" s="1496"/>
      <c r="XY194" s="1496"/>
      <c r="XZ194" s="1496"/>
      <c r="YA194" s="1496"/>
      <c r="YB194" s="1496"/>
      <c r="YC194" s="1496"/>
      <c r="YD194" s="1496"/>
      <c r="YE194" s="1496"/>
      <c r="YF194" s="1496"/>
      <c r="YG194" s="1496"/>
      <c r="YH194" s="1496"/>
      <c r="YI194" s="1496"/>
      <c r="YJ194" s="1496"/>
      <c r="YK194" s="1496"/>
      <c r="YL194" s="1496"/>
      <c r="YM194" s="1496"/>
      <c r="YN194" s="1496"/>
      <c r="YO194" s="1496"/>
      <c r="YP194" s="1496"/>
      <c r="YQ194" s="1496"/>
      <c r="YR194" s="1496"/>
      <c r="YS194" s="1496"/>
      <c r="YT194" s="1496"/>
      <c r="YU194" s="1496"/>
      <c r="YV194" s="1496"/>
      <c r="YW194" s="1496"/>
      <c r="YX194" s="1496"/>
      <c r="YY194" s="1496"/>
      <c r="YZ194" s="1496"/>
      <c r="ZA194" s="1496"/>
      <c r="ZB194" s="1496"/>
      <c r="ZC194" s="1496"/>
      <c r="ZD194" s="1496"/>
      <c r="ZE194" s="1496"/>
      <c r="ZF194" s="1496"/>
      <c r="ZG194" s="1496"/>
      <c r="ZH194" s="1496"/>
      <c r="ZI194" s="1496"/>
      <c r="ZJ194" s="1496"/>
      <c r="ZK194" s="1496"/>
      <c r="ZL194" s="1496"/>
      <c r="ZM194" s="1496"/>
      <c r="ZN194" s="1496"/>
      <c r="ZO194" s="1496"/>
      <c r="ZP194" s="1496"/>
      <c r="ZQ194" s="1496"/>
      <c r="ZR194" s="1496"/>
      <c r="ZS194" s="1496"/>
      <c r="ZT194" s="1496"/>
      <c r="ZU194" s="1496"/>
      <c r="ZV194" s="1496"/>
      <c r="ZW194" s="1496"/>
      <c r="ZX194" s="1496"/>
      <c r="ZY194" s="1496"/>
      <c r="ZZ194" s="1496"/>
      <c r="AAA194" s="1496"/>
      <c r="AAB194" s="1496"/>
      <c r="AAC194" s="1496"/>
      <c r="AAD194" s="1496"/>
      <c r="AAE194" s="1496"/>
      <c r="AAF194" s="1496"/>
      <c r="AAG194" s="1496"/>
      <c r="AAH194" s="1496"/>
      <c r="AAI194" s="1496"/>
      <c r="AAJ194" s="1496"/>
      <c r="AAK194" s="1496"/>
      <c r="AAL194" s="1496"/>
      <c r="AAM194" s="1496"/>
      <c r="AAN194" s="1496"/>
      <c r="AAO194" s="1496"/>
      <c r="AAP194" s="1496"/>
      <c r="AAQ194" s="1496"/>
      <c r="AAR194" s="1496"/>
      <c r="AAS194" s="1496"/>
      <c r="AAT194" s="1496"/>
      <c r="AAU194" s="1496"/>
      <c r="AAV194" s="1496"/>
      <c r="AAW194" s="1496"/>
      <c r="AAX194" s="1496"/>
      <c r="AAY194" s="1496"/>
      <c r="AAZ194" s="1496"/>
      <c r="ABA194" s="1496"/>
      <c r="ABB194" s="1496"/>
      <c r="ABC194" s="1496"/>
      <c r="ABD194" s="1496"/>
      <c r="ABE194" s="1496"/>
      <c r="ABF194" s="1496"/>
      <c r="ABG194" s="1496"/>
      <c r="ABH194" s="1496"/>
      <c r="ABI194" s="1496"/>
      <c r="ABJ194" s="1496"/>
      <c r="ABK194" s="1496"/>
      <c r="ABL194" s="1496"/>
      <c r="ABM194" s="1496"/>
      <c r="ABN194" s="1496"/>
      <c r="ABO194" s="1496"/>
      <c r="ABP194" s="1496"/>
      <c r="ABQ194" s="1496"/>
      <c r="ABR194" s="1496"/>
      <c r="ABS194" s="1496"/>
      <c r="ABT194" s="1496"/>
      <c r="ABU194" s="1496"/>
      <c r="ABV194" s="1496"/>
      <c r="ABW194" s="1496"/>
      <c r="ABX194" s="1496"/>
      <c r="ABY194" s="1496"/>
      <c r="ABZ194" s="1496"/>
      <c r="ACA194" s="1496"/>
      <c r="ACB194" s="1496"/>
      <c r="ACC194" s="1496"/>
      <c r="ACD194" s="1496"/>
      <c r="ACE194" s="1496"/>
      <c r="ACF194" s="1496"/>
      <c r="ACG194" s="1496"/>
      <c r="ACH194" s="1496"/>
      <c r="ACI194" s="1496"/>
      <c r="ACJ194" s="1496"/>
      <c r="ACK194" s="1496"/>
      <c r="ACL194" s="1496"/>
      <c r="ACM194" s="1496"/>
      <c r="ACN194" s="1496"/>
      <c r="ACO194" s="1496"/>
      <c r="ACP194" s="1496"/>
      <c r="ACQ194" s="1496"/>
      <c r="ACR194" s="1496"/>
      <c r="ACS194" s="1496"/>
      <c r="ACT194" s="1496"/>
      <c r="ACU194" s="1496"/>
      <c r="ACV194" s="1496"/>
      <c r="ACW194" s="1496"/>
      <c r="ACX194" s="1496"/>
      <c r="ACY194" s="1496"/>
      <c r="ACZ194" s="1496"/>
      <c r="ADA194" s="1496"/>
      <c r="ADB194" s="1496"/>
      <c r="ADC194" s="1496"/>
      <c r="ADD194" s="1496"/>
      <c r="ADE194" s="1496"/>
      <c r="ADF194" s="1496"/>
      <c r="ADG194" s="1496"/>
      <c r="ADH194" s="1496"/>
      <c r="ADI194" s="1496"/>
      <c r="ADJ194" s="1496"/>
      <c r="ADK194" s="1496"/>
      <c r="ADL194" s="1496"/>
      <c r="ADM194" s="1496"/>
      <c r="ADN194" s="1496"/>
      <c r="ADO194" s="1496"/>
      <c r="ADP194" s="1496"/>
      <c r="ADQ194" s="1496"/>
      <c r="ADR194" s="1496"/>
      <c r="ADS194" s="1496"/>
      <c r="ADT194" s="1496"/>
      <c r="ADU194" s="1496"/>
      <c r="ADV194" s="1496"/>
      <c r="ADW194" s="1496"/>
      <c r="ADX194" s="1496"/>
      <c r="ADY194" s="1496"/>
      <c r="ADZ194" s="1496"/>
      <c r="AEA194" s="1496"/>
      <c r="AEB194" s="1496"/>
      <c r="AEC194" s="1496"/>
      <c r="AED194" s="1496"/>
      <c r="AEE194" s="1496"/>
      <c r="AEF194" s="1496"/>
      <c r="AEG194" s="1496"/>
      <c r="AEH194" s="1496"/>
      <c r="AEI194" s="1496"/>
      <c r="AEJ194" s="1496"/>
      <c r="AEK194" s="1496"/>
      <c r="AEL194" s="1496"/>
      <c r="AEM194" s="1496"/>
      <c r="AEN194" s="1496"/>
      <c r="AEO194" s="1496"/>
      <c r="AEP194" s="1496"/>
      <c r="AEQ194" s="1496"/>
      <c r="AER194" s="1496"/>
      <c r="AES194" s="1496"/>
      <c r="AET194" s="1496"/>
      <c r="AEU194" s="1496"/>
      <c r="AEV194" s="1496"/>
      <c r="AEW194" s="1496"/>
      <c r="AEX194" s="1496"/>
      <c r="AEY194" s="1496"/>
      <c r="AEZ194" s="1496"/>
      <c r="AFA194" s="1496"/>
      <c r="AFB194" s="1496"/>
      <c r="AFC194" s="1496"/>
      <c r="AFD194" s="1496"/>
      <c r="AFE194" s="1496"/>
      <c r="AFF194" s="1496"/>
      <c r="AFG194" s="1496"/>
      <c r="AFH194" s="1496"/>
      <c r="AFI194" s="1496"/>
      <c r="AFJ194" s="1496"/>
      <c r="AFK194" s="1496"/>
      <c r="AFL194" s="1496"/>
      <c r="AFM194" s="1496"/>
      <c r="AFN194" s="1496"/>
      <c r="AFO194" s="1496"/>
      <c r="AFP194" s="1496"/>
      <c r="AFQ194" s="1496"/>
      <c r="AFR194" s="1496"/>
      <c r="AFS194" s="1496"/>
      <c r="AFT194" s="1496"/>
      <c r="AFU194" s="1496"/>
      <c r="AFV194" s="1496"/>
      <c r="AFW194" s="1496"/>
      <c r="AFX194" s="1496"/>
      <c r="AFY194" s="1496"/>
      <c r="AFZ194" s="1496"/>
      <c r="AGA194" s="1496"/>
      <c r="AGB194" s="1496"/>
      <c r="AGC194" s="1496"/>
      <c r="AGD194" s="1496"/>
      <c r="AGE194" s="1496"/>
      <c r="AGF194" s="1496"/>
      <c r="AGG194" s="1496"/>
      <c r="AGH194" s="1496"/>
      <c r="AGI194" s="1496"/>
      <c r="AGJ194" s="1496"/>
      <c r="AGK194" s="1496"/>
      <c r="AGL194" s="1496"/>
      <c r="AGM194" s="1496"/>
      <c r="AGN194" s="1496"/>
      <c r="AGO194" s="1496"/>
      <c r="AGP194" s="1496"/>
      <c r="AGQ194" s="1496"/>
      <c r="AGR194" s="1496"/>
      <c r="AGS194" s="1496"/>
      <c r="AGT194" s="1496"/>
      <c r="AGU194" s="1496"/>
      <c r="AGV194" s="1496"/>
      <c r="AGW194" s="1496"/>
      <c r="AGX194" s="1496"/>
      <c r="AGY194" s="1496"/>
      <c r="AGZ194" s="1496"/>
      <c r="AHA194" s="1496"/>
      <c r="AHB194" s="1496"/>
      <c r="AHC194" s="1496"/>
      <c r="AHD194" s="1496"/>
      <c r="AHE194" s="1496"/>
      <c r="AHF194" s="1496"/>
      <c r="AHG194" s="1496"/>
      <c r="AHH194" s="1496"/>
      <c r="AHI194" s="1496"/>
      <c r="AHJ194" s="1496"/>
      <c r="AHK194" s="1496"/>
      <c r="AHL194" s="1496"/>
      <c r="AHM194" s="1496"/>
      <c r="AHN194" s="1496"/>
      <c r="AHO194" s="1496"/>
      <c r="AHP194" s="1496"/>
      <c r="AHQ194" s="1496"/>
      <c r="AHR194" s="1496"/>
      <c r="AHS194" s="1496"/>
      <c r="AHT194" s="1496"/>
      <c r="AHU194" s="1496"/>
      <c r="AHV194" s="1496"/>
      <c r="AHW194" s="1496"/>
      <c r="AHX194" s="1496"/>
      <c r="AHY194" s="1496"/>
      <c r="AHZ194" s="1496"/>
      <c r="AIA194" s="1496"/>
      <c r="AIB194" s="1496"/>
      <c r="AIC194" s="1496"/>
      <c r="AID194" s="1496"/>
      <c r="AIE194" s="1496"/>
      <c r="AIF194" s="1496"/>
      <c r="AIG194" s="1496"/>
      <c r="AIH194" s="1496"/>
      <c r="AII194" s="1496"/>
      <c r="AIJ194" s="1496"/>
      <c r="AIK194" s="1496"/>
      <c r="AIL194" s="1496"/>
      <c r="AIM194" s="1496"/>
      <c r="AIN194" s="1496"/>
      <c r="AIO194" s="1496"/>
      <c r="AIP194" s="1496"/>
      <c r="AIQ194" s="1496"/>
      <c r="AIR194" s="1496"/>
      <c r="AIS194" s="1496"/>
      <c r="AIT194" s="1496"/>
      <c r="AIU194" s="1496"/>
      <c r="AIV194" s="1496"/>
      <c r="AIW194" s="1496"/>
      <c r="AIX194" s="1496"/>
      <c r="AIY194" s="1496"/>
      <c r="AIZ194" s="1496"/>
      <c r="AJA194" s="1496"/>
      <c r="AJB194" s="1496"/>
      <c r="AJC194" s="1496"/>
      <c r="AJD194" s="1496"/>
      <c r="AJE194" s="1496"/>
      <c r="AJF194" s="1496"/>
      <c r="AJG194" s="1496"/>
      <c r="AJH194" s="1496"/>
      <c r="AJI194" s="1496"/>
      <c r="AJJ194" s="1496"/>
      <c r="AJK194" s="1496"/>
      <c r="AJL194" s="1496"/>
      <c r="AJM194" s="1496"/>
      <c r="AJN194" s="1496"/>
      <c r="AJO194" s="1496"/>
      <c r="AJP194" s="1496"/>
      <c r="AJQ194" s="1496"/>
      <c r="AJR194" s="1496"/>
      <c r="AJS194" s="1496"/>
      <c r="AJT194" s="1496"/>
      <c r="AJU194" s="1496"/>
      <c r="AJV194" s="1496"/>
      <c r="AJW194" s="1496"/>
      <c r="AJX194" s="1496"/>
      <c r="AJY194" s="1496"/>
      <c r="AJZ194" s="1496"/>
      <c r="AKA194" s="1496"/>
      <c r="AKB194" s="1496"/>
      <c r="AKC194" s="1496"/>
      <c r="AKD194" s="1496"/>
      <c r="AKE194" s="1496"/>
      <c r="AKF194" s="1496"/>
      <c r="AKG194" s="1496"/>
      <c r="AKH194" s="1496"/>
      <c r="AKI194" s="1496"/>
      <c r="AKJ194" s="1496"/>
      <c r="AKK194" s="1496"/>
      <c r="AKL194" s="1496"/>
      <c r="AKM194" s="1496"/>
      <c r="AKN194" s="1496"/>
      <c r="AKO194" s="1496"/>
      <c r="AKP194" s="1496"/>
      <c r="AKQ194" s="1496"/>
      <c r="AKR194" s="1496"/>
      <c r="AKS194" s="1496"/>
      <c r="AKT194" s="1496"/>
      <c r="AKU194" s="1496"/>
      <c r="AKV194" s="1496"/>
      <c r="AKW194" s="1496"/>
      <c r="AKX194" s="1496"/>
      <c r="AKY194" s="1496"/>
      <c r="AKZ194" s="1496"/>
      <c r="ALA194" s="1496"/>
      <c r="ALB194" s="1496"/>
      <c r="ALC194" s="1496"/>
      <c r="ALD194" s="1496"/>
      <c r="ALE194" s="1496"/>
      <c r="ALF194" s="1496"/>
      <c r="ALG194" s="1496"/>
      <c r="ALH194" s="1496"/>
      <c r="ALI194" s="1496"/>
      <c r="ALJ194" s="1496"/>
      <c r="ALK194" s="1496"/>
      <c r="ALL194" s="1496"/>
      <c r="ALM194" s="1496"/>
      <c r="ALN194" s="1496"/>
      <c r="ALO194" s="1496"/>
      <c r="ALP194" s="1496"/>
      <c r="ALQ194" s="1496"/>
      <c r="ALR194" s="1496"/>
      <c r="ALS194" s="1496"/>
      <c r="ALT194" s="1496"/>
      <c r="ALU194" s="1496"/>
      <c r="ALV194" s="1496"/>
      <c r="ALW194" s="1496"/>
      <c r="ALX194" s="1496"/>
      <c r="ALY194" s="1496"/>
      <c r="ALZ194" s="1496"/>
      <c r="AMA194" s="1496"/>
      <c r="AMB194" s="1496"/>
      <c r="AMC194" s="1496"/>
      <c r="AMD194" s="1496"/>
      <c r="AME194" s="1496"/>
      <c r="AMF194" s="1496"/>
      <c r="AMG194" s="1496"/>
      <c r="AMH194" s="1496"/>
      <c r="AMI194" s="1496"/>
      <c r="AMJ194" s="1496"/>
    </row>
    <row r="195" spans="1:1024" s="1538" customFormat="1" ht="16.899999999999999" customHeight="1">
      <c r="A195" s="1500"/>
      <c r="B195" s="1563"/>
      <c r="C195" s="1550"/>
      <c r="D195" s="1500"/>
      <c r="E195" s="1549"/>
      <c r="F195" s="1548"/>
      <c r="G195" s="1550"/>
      <c r="H195" s="1551"/>
      <c r="I195" s="1552"/>
      <c r="J195" s="1552"/>
      <c r="K195" s="1552"/>
      <c r="L195" s="1552"/>
      <c r="N195" s="1568"/>
      <c r="O195" s="1568"/>
      <c r="S195" s="1565"/>
      <c r="BM195" s="1496"/>
      <c r="BN195" s="1496"/>
      <c r="BO195" s="1496"/>
      <c r="BP195" s="1496"/>
      <c r="BQ195" s="1496"/>
      <c r="BR195" s="1496"/>
      <c r="BS195" s="1496"/>
      <c r="BT195" s="1496"/>
      <c r="BU195" s="1496"/>
      <c r="BV195" s="1496"/>
      <c r="BW195" s="1496"/>
      <c r="BX195" s="1496"/>
      <c r="BY195" s="1496"/>
      <c r="BZ195" s="1496"/>
      <c r="CA195" s="1496"/>
      <c r="CB195" s="1496"/>
      <c r="CC195" s="1496"/>
      <c r="CD195" s="1496"/>
      <c r="CE195" s="1496"/>
      <c r="CF195" s="1496"/>
      <c r="CG195" s="1496"/>
      <c r="CH195" s="1496"/>
      <c r="CI195" s="1496"/>
      <c r="CJ195" s="1496"/>
      <c r="CK195" s="1496"/>
      <c r="CL195" s="1496"/>
      <c r="CM195" s="1496"/>
      <c r="CN195" s="1496"/>
      <c r="CO195" s="1496"/>
      <c r="CP195" s="1496"/>
      <c r="CQ195" s="1496"/>
      <c r="CR195" s="1496"/>
      <c r="CS195" s="1496"/>
      <c r="CT195" s="1496"/>
      <c r="CU195" s="1496"/>
      <c r="CV195" s="1496"/>
      <c r="CW195" s="1496"/>
      <c r="CX195" s="1496"/>
      <c r="CY195" s="1496"/>
      <c r="CZ195" s="1496"/>
      <c r="DA195" s="1496"/>
      <c r="DB195" s="1496"/>
      <c r="DC195" s="1496"/>
      <c r="DD195" s="1496"/>
      <c r="DE195" s="1496"/>
      <c r="DF195" s="1496"/>
      <c r="DG195" s="1496"/>
      <c r="DH195" s="1496"/>
      <c r="DI195" s="1496"/>
      <c r="DJ195" s="1496"/>
      <c r="DK195" s="1496"/>
      <c r="DL195" s="1496"/>
      <c r="DM195" s="1496"/>
      <c r="DN195" s="1496"/>
      <c r="DO195" s="1496"/>
      <c r="DP195" s="1496"/>
      <c r="DQ195" s="1496"/>
      <c r="DR195" s="1496"/>
      <c r="DS195" s="1496"/>
      <c r="DT195" s="1496"/>
      <c r="DU195" s="1496"/>
      <c r="DV195" s="1496"/>
      <c r="DW195" s="1496"/>
      <c r="DX195" s="1496"/>
      <c r="DY195" s="1496"/>
      <c r="DZ195" s="1496"/>
      <c r="EA195" s="1496"/>
      <c r="EB195" s="1496"/>
      <c r="EC195" s="1496"/>
      <c r="ED195" s="1496"/>
      <c r="EE195" s="1496"/>
      <c r="EF195" s="1496"/>
      <c r="EG195" s="1496"/>
      <c r="EH195" s="1496"/>
      <c r="EI195" s="1496"/>
      <c r="EJ195" s="1496"/>
      <c r="EK195" s="1496"/>
      <c r="EL195" s="1496"/>
      <c r="EM195" s="1496"/>
      <c r="EN195" s="1496"/>
      <c r="EO195" s="1496"/>
      <c r="EP195" s="1496"/>
      <c r="EQ195" s="1496"/>
      <c r="ER195" s="1496"/>
      <c r="ES195" s="1496"/>
      <c r="ET195" s="1496"/>
      <c r="EU195" s="1496"/>
      <c r="EV195" s="1496"/>
      <c r="EW195" s="1496"/>
      <c r="EX195" s="1496"/>
      <c r="EY195" s="1496"/>
      <c r="EZ195" s="1496"/>
      <c r="FA195" s="1496"/>
      <c r="FB195" s="1496"/>
      <c r="FC195" s="1496"/>
      <c r="FD195" s="1496"/>
      <c r="FE195" s="1496"/>
      <c r="FF195" s="1496"/>
      <c r="FG195" s="1496"/>
      <c r="FH195" s="1496"/>
      <c r="FI195" s="1496"/>
      <c r="FJ195" s="1496"/>
      <c r="FK195" s="1496"/>
      <c r="FL195" s="1496"/>
      <c r="FM195" s="1496"/>
      <c r="FN195" s="1496"/>
      <c r="FO195" s="1496"/>
      <c r="FP195" s="1496"/>
      <c r="FQ195" s="1496"/>
      <c r="FR195" s="1496"/>
      <c r="FS195" s="1496"/>
      <c r="FT195" s="1496"/>
      <c r="FU195" s="1496"/>
      <c r="FV195" s="1496"/>
      <c r="FW195" s="1496"/>
      <c r="FX195" s="1496"/>
      <c r="FY195" s="1496"/>
      <c r="FZ195" s="1496"/>
      <c r="GA195" s="1496"/>
      <c r="GB195" s="1496"/>
      <c r="GC195" s="1496"/>
      <c r="GD195" s="1496"/>
      <c r="GE195" s="1496"/>
      <c r="GF195" s="1496"/>
      <c r="GG195" s="1496"/>
      <c r="GH195" s="1496"/>
      <c r="GI195" s="1496"/>
      <c r="GJ195" s="1496"/>
      <c r="GK195" s="1496"/>
      <c r="GL195" s="1496"/>
      <c r="GM195" s="1496"/>
      <c r="GN195" s="1496"/>
      <c r="GO195" s="1496"/>
      <c r="GP195" s="1496"/>
      <c r="GQ195" s="1496"/>
      <c r="GR195" s="1496"/>
      <c r="GS195" s="1496"/>
      <c r="GT195" s="1496"/>
      <c r="GU195" s="1496"/>
      <c r="GV195" s="1496"/>
      <c r="GW195" s="1496"/>
      <c r="GX195" s="1496"/>
      <c r="GY195" s="1496"/>
      <c r="GZ195" s="1496"/>
      <c r="HA195" s="1496"/>
      <c r="HB195" s="1496"/>
      <c r="HC195" s="1496"/>
      <c r="HD195" s="1496"/>
      <c r="HE195" s="1496"/>
      <c r="HF195" s="1496"/>
      <c r="HG195" s="1496"/>
      <c r="HH195" s="1496"/>
      <c r="HI195" s="1496"/>
      <c r="HJ195" s="1496"/>
      <c r="HK195" s="1496"/>
      <c r="HL195" s="1496"/>
      <c r="HM195" s="1496"/>
      <c r="HN195" s="1496"/>
      <c r="HO195" s="1496"/>
      <c r="HP195" s="1496"/>
      <c r="HQ195" s="1496"/>
      <c r="HR195" s="1496"/>
      <c r="HS195" s="1496"/>
      <c r="HT195" s="1496"/>
      <c r="HU195" s="1496"/>
      <c r="HV195" s="1496"/>
      <c r="HW195" s="1496"/>
      <c r="HX195" s="1496"/>
      <c r="HY195" s="1496"/>
      <c r="HZ195" s="1496"/>
      <c r="IA195" s="1496"/>
      <c r="IB195" s="1496"/>
      <c r="IC195" s="1496"/>
      <c r="ID195" s="1496"/>
      <c r="IE195" s="1496"/>
      <c r="IF195" s="1496"/>
      <c r="IG195" s="1496"/>
      <c r="IH195" s="1496"/>
      <c r="II195" s="1496"/>
      <c r="IJ195" s="1496"/>
      <c r="IK195" s="1496"/>
      <c r="IL195" s="1496"/>
      <c r="IM195" s="1496"/>
      <c r="IN195" s="1496"/>
      <c r="IO195" s="1496"/>
      <c r="IP195" s="1496"/>
      <c r="IQ195" s="1496"/>
      <c r="IR195" s="1496"/>
      <c r="IS195" s="1496"/>
      <c r="IT195" s="1496"/>
      <c r="IU195" s="1496"/>
      <c r="IV195" s="1496"/>
      <c r="IW195" s="1496"/>
      <c r="IX195" s="1496"/>
      <c r="IY195" s="1496"/>
      <c r="IZ195" s="1496"/>
      <c r="JA195" s="1496"/>
      <c r="JB195" s="1496"/>
      <c r="JC195" s="1496"/>
      <c r="JD195" s="1496"/>
      <c r="JE195" s="1496"/>
      <c r="JF195" s="1496"/>
      <c r="JG195" s="1496"/>
      <c r="JH195" s="1496"/>
      <c r="JI195" s="1496"/>
      <c r="JJ195" s="1496"/>
      <c r="JK195" s="1496"/>
      <c r="JL195" s="1496"/>
      <c r="JM195" s="1496"/>
      <c r="JN195" s="1496"/>
      <c r="JO195" s="1496"/>
      <c r="JP195" s="1496"/>
      <c r="JQ195" s="1496"/>
      <c r="JR195" s="1496"/>
      <c r="JS195" s="1496"/>
      <c r="JT195" s="1496"/>
      <c r="JU195" s="1496"/>
      <c r="JV195" s="1496"/>
      <c r="JW195" s="1496"/>
      <c r="JX195" s="1496"/>
      <c r="JY195" s="1496"/>
      <c r="JZ195" s="1496"/>
      <c r="KA195" s="1496"/>
      <c r="KB195" s="1496"/>
      <c r="KC195" s="1496"/>
      <c r="KD195" s="1496"/>
      <c r="KE195" s="1496"/>
      <c r="KF195" s="1496"/>
      <c r="KG195" s="1496"/>
      <c r="KH195" s="1496"/>
      <c r="KI195" s="1496"/>
      <c r="KJ195" s="1496"/>
      <c r="KK195" s="1496"/>
      <c r="KL195" s="1496"/>
      <c r="KM195" s="1496"/>
      <c r="KN195" s="1496"/>
      <c r="KO195" s="1496"/>
      <c r="KP195" s="1496"/>
      <c r="KQ195" s="1496"/>
      <c r="KR195" s="1496"/>
      <c r="KS195" s="1496"/>
      <c r="KT195" s="1496"/>
      <c r="KU195" s="1496"/>
      <c r="KV195" s="1496"/>
      <c r="KW195" s="1496"/>
      <c r="KX195" s="1496"/>
      <c r="KY195" s="1496"/>
      <c r="KZ195" s="1496"/>
      <c r="LA195" s="1496"/>
      <c r="LB195" s="1496"/>
      <c r="LC195" s="1496"/>
      <c r="LD195" s="1496"/>
      <c r="LE195" s="1496"/>
      <c r="LF195" s="1496"/>
      <c r="LG195" s="1496"/>
      <c r="LH195" s="1496"/>
      <c r="LI195" s="1496"/>
      <c r="LJ195" s="1496"/>
      <c r="LK195" s="1496"/>
      <c r="LL195" s="1496"/>
      <c r="LM195" s="1496"/>
      <c r="LN195" s="1496"/>
      <c r="LO195" s="1496"/>
      <c r="LP195" s="1496"/>
      <c r="LQ195" s="1496"/>
      <c r="LR195" s="1496"/>
      <c r="LS195" s="1496"/>
      <c r="LT195" s="1496"/>
      <c r="LU195" s="1496"/>
      <c r="LV195" s="1496"/>
      <c r="LW195" s="1496"/>
      <c r="LX195" s="1496"/>
      <c r="LY195" s="1496"/>
      <c r="LZ195" s="1496"/>
      <c r="MA195" s="1496"/>
      <c r="MB195" s="1496"/>
      <c r="MC195" s="1496"/>
      <c r="MD195" s="1496"/>
      <c r="ME195" s="1496"/>
      <c r="MF195" s="1496"/>
      <c r="MG195" s="1496"/>
      <c r="MH195" s="1496"/>
      <c r="MI195" s="1496"/>
      <c r="MJ195" s="1496"/>
      <c r="MK195" s="1496"/>
      <c r="ML195" s="1496"/>
      <c r="MM195" s="1496"/>
      <c r="MN195" s="1496"/>
      <c r="MO195" s="1496"/>
      <c r="MP195" s="1496"/>
      <c r="MQ195" s="1496"/>
      <c r="MR195" s="1496"/>
      <c r="MS195" s="1496"/>
      <c r="MT195" s="1496"/>
      <c r="MU195" s="1496"/>
      <c r="MV195" s="1496"/>
      <c r="MW195" s="1496"/>
      <c r="MX195" s="1496"/>
      <c r="MY195" s="1496"/>
      <c r="MZ195" s="1496"/>
      <c r="NA195" s="1496"/>
      <c r="NB195" s="1496"/>
      <c r="NC195" s="1496"/>
      <c r="ND195" s="1496"/>
      <c r="NE195" s="1496"/>
      <c r="NF195" s="1496"/>
      <c r="NG195" s="1496"/>
      <c r="NH195" s="1496"/>
      <c r="NI195" s="1496"/>
      <c r="NJ195" s="1496"/>
      <c r="NK195" s="1496"/>
      <c r="NL195" s="1496"/>
      <c r="NM195" s="1496"/>
      <c r="NN195" s="1496"/>
      <c r="NO195" s="1496"/>
      <c r="NP195" s="1496"/>
      <c r="NQ195" s="1496"/>
      <c r="NR195" s="1496"/>
      <c r="NS195" s="1496"/>
      <c r="NT195" s="1496"/>
      <c r="NU195" s="1496"/>
      <c r="NV195" s="1496"/>
      <c r="NW195" s="1496"/>
      <c r="NX195" s="1496"/>
      <c r="NY195" s="1496"/>
      <c r="NZ195" s="1496"/>
      <c r="OA195" s="1496"/>
      <c r="OB195" s="1496"/>
      <c r="OC195" s="1496"/>
      <c r="OD195" s="1496"/>
      <c r="OE195" s="1496"/>
      <c r="OF195" s="1496"/>
      <c r="OG195" s="1496"/>
      <c r="OH195" s="1496"/>
      <c r="OI195" s="1496"/>
      <c r="OJ195" s="1496"/>
      <c r="OK195" s="1496"/>
      <c r="OL195" s="1496"/>
      <c r="OM195" s="1496"/>
      <c r="ON195" s="1496"/>
      <c r="OO195" s="1496"/>
      <c r="OP195" s="1496"/>
      <c r="OQ195" s="1496"/>
      <c r="OR195" s="1496"/>
      <c r="OS195" s="1496"/>
      <c r="OT195" s="1496"/>
      <c r="OU195" s="1496"/>
      <c r="OV195" s="1496"/>
      <c r="OW195" s="1496"/>
      <c r="OX195" s="1496"/>
      <c r="OY195" s="1496"/>
      <c r="OZ195" s="1496"/>
      <c r="PA195" s="1496"/>
      <c r="PB195" s="1496"/>
      <c r="PC195" s="1496"/>
      <c r="PD195" s="1496"/>
      <c r="PE195" s="1496"/>
      <c r="PF195" s="1496"/>
      <c r="PG195" s="1496"/>
      <c r="PH195" s="1496"/>
      <c r="PI195" s="1496"/>
      <c r="PJ195" s="1496"/>
      <c r="PK195" s="1496"/>
      <c r="PL195" s="1496"/>
      <c r="PM195" s="1496"/>
      <c r="PN195" s="1496"/>
      <c r="PO195" s="1496"/>
      <c r="PP195" s="1496"/>
      <c r="PQ195" s="1496"/>
      <c r="PR195" s="1496"/>
      <c r="PS195" s="1496"/>
      <c r="PT195" s="1496"/>
      <c r="PU195" s="1496"/>
      <c r="PV195" s="1496"/>
      <c r="PW195" s="1496"/>
      <c r="PX195" s="1496"/>
      <c r="PY195" s="1496"/>
      <c r="PZ195" s="1496"/>
      <c r="QA195" s="1496"/>
      <c r="QB195" s="1496"/>
      <c r="QC195" s="1496"/>
      <c r="QD195" s="1496"/>
      <c r="QE195" s="1496"/>
      <c r="QF195" s="1496"/>
      <c r="QG195" s="1496"/>
      <c r="QH195" s="1496"/>
      <c r="QI195" s="1496"/>
      <c r="QJ195" s="1496"/>
      <c r="QK195" s="1496"/>
      <c r="QL195" s="1496"/>
      <c r="QM195" s="1496"/>
      <c r="QN195" s="1496"/>
      <c r="QO195" s="1496"/>
      <c r="QP195" s="1496"/>
      <c r="QQ195" s="1496"/>
      <c r="QR195" s="1496"/>
      <c r="QS195" s="1496"/>
      <c r="QT195" s="1496"/>
      <c r="QU195" s="1496"/>
      <c r="QV195" s="1496"/>
      <c r="QW195" s="1496"/>
      <c r="QX195" s="1496"/>
      <c r="QY195" s="1496"/>
      <c r="QZ195" s="1496"/>
      <c r="RA195" s="1496"/>
      <c r="RB195" s="1496"/>
      <c r="RC195" s="1496"/>
      <c r="RD195" s="1496"/>
      <c r="RE195" s="1496"/>
      <c r="RF195" s="1496"/>
      <c r="RG195" s="1496"/>
      <c r="RH195" s="1496"/>
      <c r="RI195" s="1496"/>
      <c r="RJ195" s="1496"/>
      <c r="RK195" s="1496"/>
      <c r="RL195" s="1496"/>
      <c r="RM195" s="1496"/>
      <c r="RN195" s="1496"/>
      <c r="RO195" s="1496"/>
      <c r="RP195" s="1496"/>
      <c r="RQ195" s="1496"/>
      <c r="RR195" s="1496"/>
      <c r="RS195" s="1496"/>
      <c r="RT195" s="1496"/>
      <c r="RU195" s="1496"/>
      <c r="RV195" s="1496"/>
      <c r="RW195" s="1496"/>
      <c r="RX195" s="1496"/>
      <c r="RY195" s="1496"/>
      <c r="RZ195" s="1496"/>
      <c r="SA195" s="1496"/>
      <c r="SB195" s="1496"/>
      <c r="SC195" s="1496"/>
      <c r="SD195" s="1496"/>
      <c r="SE195" s="1496"/>
      <c r="SF195" s="1496"/>
      <c r="SG195" s="1496"/>
      <c r="SH195" s="1496"/>
      <c r="SI195" s="1496"/>
      <c r="SJ195" s="1496"/>
      <c r="SK195" s="1496"/>
      <c r="SL195" s="1496"/>
      <c r="SM195" s="1496"/>
      <c r="SN195" s="1496"/>
      <c r="SO195" s="1496"/>
      <c r="SP195" s="1496"/>
      <c r="SQ195" s="1496"/>
      <c r="SR195" s="1496"/>
      <c r="SS195" s="1496"/>
      <c r="ST195" s="1496"/>
      <c r="SU195" s="1496"/>
      <c r="SV195" s="1496"/>
      <c r="SW195" s="1496"/>
      <c r="SX195" s="1496"/>
      <c r="SY195" s="1496"/>
      <c r="SZ195" s="1496"/>
      <c r="TA195" s="1496"/>
      <c r="TB195" s="1496"/>
      <c r="TC195" s="1496"/>
      <c r="TD195" s="1496"/>
      <c r="TE195" s="1496"/>
      <c r="TF195" s="1496"/>
      <c r="TG195" s="1496"/>
      <c r="TH195" s="1496"/>
      <c r="TI195" s="1496"/>
      <c r="TJ195" s="1496"/>
      <c r="TK195" s="1496"/>
      <c r="TL195" s="1496"/>
      <c r="TM195" s="1496"/>
      <c r="TN195" s="1496"/>
      <c r="TO195" s="1496"/>
      <c r="TP195" s="1496"/>
      <c r="TQ195" s="1496"/>
      <c r="TR195" s="1496"/>
      <c r="TS195" s="1496"/>
      <c r="TT195" s="1496"/>
      <c r="TU195" s="1496"/>
      <c r="TV195" s="1496"/>
      <c r="TW195" s="1496"/>
      <c r="TX195" s="1496"/>
      <c r="TY195" s="1496"/>
      <c r="TZ195" s="1496"/>
      <c r="UA195" s="1496"/>
      <c r="UB195" s="1496"/>
      <c r="UC195" s="1496"/>
      <c r="UD195" s="1496"/>
      <c r="UE195" s="1496"/>
      <c r="UF195" s="1496"/>
      <c r="UG195" s="1496"/>
      <c r="UH195" s="1496"/>
      <c r="UI195" s="1496"/>
      <c r="UJ195" s="1496"/>
      <c r="UK195" s="1496"/>
      <c r="UL195" s="1496"/>
      <c r="UM195" s="1496"/>
      <c r="UN195" s="1496"/>
      <c r="UO195" s="1496"/>
      <c r="UP195" s="1496"/>
      <c r="UQ195" s="1496"/>
      <c r="UR195" s="1496"/>
      <c r="US195" s="1496"/>
      <c r="UT195" s="1496"/>
      <c r="UU195" s="1496"/>
      <c r="UV195" s="1496"/>
      <c r="UW195" s="1496"/>
      <c r="UX195" s="1496"/>
      <c r="UY195" s="1496"/>
      <c r="UZ195" s="1496"/>
      <c r="VA195" s="1496"/>
      <c r="VB195" s="1496"/>
      <c r="VC195" s="1496"/>
      <c r="VD195" s="1496"/>
      <c r="VE195" s="1496"/>
      <c r="VF195" s="1496"/>
      <c r="VG195" s="1496"/>
      <c r="VH195" s="1496"/>
      <c r="VI195" s="1496"/>
      <c r="VJ195" s="1496"/>
      <c r="VK195" s="1496"/>
      <c r="VL195" s="1496"/>
      <c r="VM195" s="1496"/>
      <c r="VN195" s="1496"/>
      <c r="VO195" s="1496"/>
      <c r="VP195" s="1496"/>
      <c r="VQ195" s="1496"/>
      <c r="VR195" s="1496"/>
      <c r="VS195" s="1496"/>
      <c r="VT195" s="1496"/>
      <c r="VU195" s="1496"/>
      <c r="VV195" s="1496"/>
      <c r="VW195" s="1496"/>
      <c r="VX195" s="1496"/>
      <c r="VY195" s="1496"/>
      <c r="VZ195" s="1496"/>
      <c r="WA195" s="1496"/>
      <c r="WB195" s="1496"/>
      <c r="WC195" s="1496"/>
      <c r="WD195" s="1496"/>
      <c r="WE195" s="1496"/>
      <c r="WF195" s="1496"/>
      <c r="WG195" s="1496"/>
      <c r="WH195" s="1496"/>
      <c r="WI195" s="1496"/>
      <c r="WJ195" s="1496"/>
      <c r="WK195" s="1496"/>
      <c r="WL195" s="1496"/>
      <c r="WM195" s="1496"/>
      <c r="WN195" s="1496"/>
      <c r="WO195" s="1496"/>
      <c r="WP195" s="1496"/>
      <c r="WQ195" s="1496"/>
      <c r="WR195" s="1496"/>
      <c r="WS195" s="1496"/>
      <c r="WT195" s="1496"/>
      <c r="WU195" s="1496"/>
      <c r="WV195" s="1496"/>
      <c r="WW195" s="1496"/>
      <c r="WX195" s="1496"/>
      <c r="WY195" s="1496"/>
      <c r="WZ195" s="1496"/>
      <c r="XA195" s="1496"/>
      <c r="XB195" s="1496"/>
      <c r="XC195" s="1496"/>
      <c r="XD195" s="1496"/>
      <c r="XE195" s="1496"/>
      <c r="XF195" s="1496"/>
      <c r="XG195" s="1496"/>
      <c r="XH195" s="1496"/>
      <c r="XI195" s="1496"/>
      <c r="XJ195" s="1496"/>
      <c r="XK195" s="1496"/>
      <c r="XL195" s="1496"/>
      <c r="XM195" s="1496"/>
      <c r="XN195" s="1496"/>
      <c r="XO195" s="1496"/>
      <c r="XP195" s="1496"/>
      <c r="XQ195" s="1496"/>
      <c r="XR195" s="1496"/>
      <c r="XS195" s="1496"/>
      <c r="XT195" s="1496"/>
      <c r="XU195" s="1496"/>
      <c r="XV195" s="1496"/>
      <c r="XW195" s="1496"/>
      <c r="XX195" s="1496"/>
      <c r="XY195" s="1496"/>
      <c r="XZ195" s="1496"/>
      <c r="YA195" s="1496"/>
      <c r="YB195" s="1496"/>
      <c r="YC195" s="1496"/>
      <c r="YD195" s="1496"/>
      <c r="YE195" s="1496"/>
      <c r="YF195" s="1496"/>
      <c r="YG195" s="1496"/>
      <c r="YH195" s="1496"/>
      <c r="YI195" s="1496"/>
      <c r="YJ195" s="1496"/>
      <c r="YK195" s="1496"/>
      <c r="YL195" s="1496"/>
      <c r="YM195" s="1496"/>
      <c r="YN195" s="1496"/>
      <c r="YO195" s="1496"/>
      <c r="YP195" s="1496"/>
      <c r="YQ195" s="1496"/>
      <c r="YR195" s="1496"/>
      <c r="YS195" s="1496"/>
      <c r="YT195" s="1496"/>
      <c r="YU195" s="1496"/>
      <c r="YV195" s="1496"/>
      <c r="YW195" s="1496"/>
      <c r="YX195" s="1496"/>
      <c r="YY195" s="1496"/>
      <c r="YZ195" s="1496"/>
      <c r="ZA195" s="1496"/>
      <c r="ZB195" s="1496"/>
      <c r="ZC195" s="1496"/>
      <c r="ZD195" s="1496"/>
      <c r="ZE195" s="1496"/>
      <c r="ZF195" s="1496"/>
      <c r="ZG195" s="1496"/>
      <c r="ZH195" s="1496"/>
      <c r="ZI195" s="1496"/>
      <c r="ZJ195" s="1496"/>
      <c r="ZK195" s="1496"/>
      <c r="ZL195" s="1496"/>
      <c r="ZM195" s="1496"/>
      <c r="ZN195" s="1496"/>
      <c r="ZO195" s="1496"/>
      <c r="ZP195" s="1496"/>
      <c r="ZQ195" s="1496"/>
      <c r="ZR195" s="1496"/>
      <c r="ZS195" s="1496"/>
      <c r="ZT195" s="1496"/>
      <c r="ZU195" s="1496"/>
      <c r="ZV195" s="1496"/>
      <c r="ZW195" s="1496"/>
      <c r="ZX195" s="1496"/>
      <c r="ZY195" s="1496"/>
      <c r="ZZ195" s="1496"/>
      <c r="AAA195" s="1496"/>
      <c r="AAB195" s="1496"/>
      <c r="AAC195" s="1496"/>
      <c r="AAD195" s="1496"/>
      <c r="AAE195" s="1496"/>
      <c r="AAF195" s="1496"/>
      <c r="AAG195" s="1496"/>
      <c r="AAH195" s="1496"/>
      <c r="AAI195" s="1496"/>
      <c r="AAJ195" s="1496"/>
      <c r="AAK195" s="1496"/>
      <c r="AAL195" s="1496"/>
      <c r="AAM195" s="1496"/>
      <c r="AAN195" s="1496"/>
      <c r="AAO195" s="1496"/>
      <c r="AAP195" s="1496"/>
      <c r="AAQ195" s="1496"/>
      <c r="AAR195" s="1496"/>
      <c r="AAS195" s="1496"/>
      <c r="AAT195" s="1496"/>
      <c r="AAU195" s="1496"/>
      <c r="AAV195" s="1496"/>
      <c r="AAW195" s="1496"/>
      <c r="AAX195" s="1496"/>
      <c r="AAY195" s="1496"/>
      <c r="AAZ195" s="1496"/>
      <c r="ABA195" s="1496"/>
      <c r="ABB195" s="1496"/>
      <c r="ABC195" s="1496"/>
      <c r="ABD195" s="1496"/>
      <c r="ABE195" s="1496"/>
      <c r="ABF195" s="1496"/>
      <c r="ABG195" s="1496"/>
      <c r="ABH195" s="1496"/>
      <c r="ABI195" s="1496"/>
      <c r="ABJ195" s="1496"/>
      <c r="ABK195" s="1496"/>
      <c r="ABL195" s="1496"/>
      <c r="ABM195" s="1496"/>
      <c r="ABN195" s="1496"/>
      <c r="ABO195" s="1496"/>
      <c r="ABP195" s="1496"/>
      <c r="ABQ195" s="1496"/>
      <c r="ABR195" s="1496"/>
      <c r="ABS195" s="1496"/>
      <c r="ABT195" s="1496"/>
      <c r="ABU195" s="1496"/>
      <c r="ABV195" s="1496"/>
      <c r="ABW195" s="1496"/>
      <c r="ABX195" s="1496"/>
      <c r="ABY195" s="1496"/>
      <c r="ABZ195" s="1496"/>
      <c r="ACA195" s="1496"/>
      <c r="ACB195" s="1496"/>
      <c r="ACC195" s="1496"/>
      <c r="ACD195" s="1496"/>
      <c r="ACE195" s="1496"/>
      <c r="ACF195" s="1496"/>
      <c r="ACG195" s="1496"/>
      <c r="ACH195" s="1496"/>
      <c r="ACI195" s="1496"/>
      <c r="ACJ195" s="1496"/>
      <c r="ACK195" s="1496"/>
      <c r="ACL195" s="1496"/>
      <c r="ACM195" s="1496"/>
      <c r="ACN195" s="1496"/>
      <c r="ACO195" s="1496"/>
      <c r="ACP195" s="1496"/>
      <c r="ACQ195" s="1496"/>
      <c r="ACR195" s="1496"/>
      <c r="ACS195" s="1496"/>
      <c r="ACT195" s="1496"/>
      <c r="ACU195" s="1496"/>
      <c r="ACV195" s="1496"/>
      <c r="ACW195" s="1496"/>
      <c r="ACX195" s="1496"/>
      <c r="ACY195" s="1496"/>
      <c r="ACZ195" s="1496"/>
      <c r="ADA195" s="1496"/>
      <c r="ADB195" s="1496"/>
      <c r="ADC195" s="1496"/>
      <c r="ADD195" s="1496"/>
      <c r="ADE195" s="1496"/>
      <c r="ADF195" s="1496"/>
      <c r="ADG195" s="1496"/>
      <c r="ADH195" s="1496"/>
      <c r="ADI195" s="1496"/>
      <c r="ADJ195" s="1496"/>
      <c r="ADK195" s="1496"/>
      <c r="ADL195" s="1496"/>
      <c r="ADM195" s="1496"/>
      <c r="ADN195" s="1496"/>
      <c r="ADO195" s="1496"/>
      <c r="ADP195" s="1496"/>
      <c r="ADQ195" s="1496"/>
      <c r="ADR195" s="1496"/>
      <c r="ADS195" s="1496"/>
      <c r="ADT195" s="1496"/>
      <c r="ADU195" s="1496"/>
      <c r="ADV195" s="1496"/>
      <c r="ADW195" s="1496"/>
      <c r="ADX195" s="1496"/>
      <c r="ADY195" s="1496"/>
      <c r="ADZ195" s="1496"/>
      <c r="AEA195" s="1496"/>
      <c r="AEB195" s="1496"/>
      <c r="AEC195" s="1496"/>
      <c r="AED195" s="1496"/>
      <c r="AEE195" s="1496"/>
      <c r="AEF195" s="1496"/>
      <c r="AEG195" s="1496"/>
      <c r="AEH195" s="1496"/>
      <c r="AEI195" s="1496"/>
      <c r="AEJ195" s="1496"/>
      <c r="AEK195" s="1496"/>
      <c r="AEL195" s="1496"/>
      <c r="AEM195" s="1496"/>
      <c r="AEN195" s="1496"/>
      <c r="AEO195" s="1496"/>
      <c r="AEP195" s="1496"/>
      <c r="AEQ195" s="1496"/>
      <c r="AER195" s="1496"/>
      <c r="AES195" s="1496"/>
      <c r="AET195" s="1496"/>
      <c r="AEU195" s="1496"/>
      <c r="AEV195" s="1496"/>
      <c r="AEW195" s="1496"/>
      <c r="AEX195" s="1496"/>
      <c r="AEY195" s="1496"/>
      <c r="AEZ195" s="1496"/>
      <c r="AFA195" s="1496"/>
      <c r="AFB195" s="1496"/>
      <c r="AFC195" s="1496"/>
      <c r="AFD195" s="1496"/>
      <c r="AFE195" s="1496"/>
      <c r="AFF195" s="1496"/>
      <c r="AFG195" s="1496"/>
      <c r="AFH195" s="1496"/>
      <c r="AFI195" s="1496"/>
      <c r="AFJ195" s="1496"/>
      <c r="AFK195" s="1496"/>
      <c r="AFL195" s="1496"/>
      <c r="AFM195" s="1496"/>
      <c r="AFN195" s="1496"/>
      <c r="AFO195" s="1496"/>
      <c r="AFP195" s="1496"/>
      <c r="AFQ195" s="1496"/>
      <c r="AFR195" s="1496"/>
      <c r="AFS195" s="1496"/>
      <c r="AFT195" s="1496"/>
      <c r="AFU195" s="1496"/>
      <c r="AFV195" s="1496"/>
      <c r="AFW195" s="1496"/>
      <c r="AFX195" s="1496"/>
      <c r="AFY195" s="1496"/>
      <c r="AFZ195" s="1496"/>
      <c r="AGA195" s="1496"/>
      <c r="AGB195" s="1496"/>
      <c r="AGC195" s="1496"/>
      <c r="AGD195" s="1496"/>
      <c r="AGE195" s="1496"/>
      <c r="AGF195" s="1496"/>
      <c r="AGG195" s="1496"/>
      <c r="AGH195" s="1496"/>
      <c r="AGI195" s="1496"/>
      <c r="AGJ195" s="1496"/>
      <c r="AGK195" s="1496"/>
      <c r="AGL195" s="1496"/>
      <c r="AGM195" s="1496"/>
      <c r="AGN195" s="1496"/>
      <c r="AGO195" s="1496"/>
      <c r="AGP195" s="1496"/>
      <c r="AGQ195" s="1496"/>
      <c r="AGR195" s="1496"/>
      <c r="AGS195" s="1496"/>
      <c r="AGT195" s="1496"/>
      <c r="AGU195" s="1496"/>
      <c r="AGV195" s="1496"/>
      <c r="AGW195" s="1496"/>
      <c r="AGX195" s="1496"/>
      <c r="AGY195" s="1496"/>
      <c r="AGZ195" s="1496"/>
      <c r="AHA195" s="1496"/>
      <c r="AHB195" s="1496"/>
      <c r="AHC195" s="1496"/>
      <c r="AHD195" s="1496"/>
      <c r="AHE195" s="1496"/>
      <c r="AHF195" s="1496"/>
      <c r="AHG195" s="1496"/>
      <c r="AHH195" s="1496"/>
      <c r="AHI195" s="1496"/>
      <c r="AHJ195" s="1496"/>
      <c r="AHK195" s="1496"/>
      <c r="AHL195" s="1496"/>
      <c r="AHM195" s="1496"/>
      <c r="AHN195" s="1496"/>
      <c r="AHO195" s="1496"/>
      <c r="AHP195" s="1496"/>
      <c r="AHQ195" s="1496"/>
      <c r="AHR195" s="1496"/>
      <c r="AHS195" s="1496"/>
      <c r="AHT195" s="1496"/>
      <c r="AHU195" s="1496"/>
      <c r="AHV195" s="1496"/>
      <c r="AHW195" s="1496"/>
      <c r="AHX195" s="1496"/>
      <c r="AHY195" s="1496"/>
      <c r="AHZ195" s="1496"/>
      <c r="AIA195" s="1496"/>
      <c r="AIB195" s="1496"/>
      <c r="AIC195" s="1496"/>
      <c r="AID195" s="1496"/>
      <c r="AIE195" s="1496"/>
      <c r="AIF195" s="1496"/>
      <c r="AIG195" s="1496"/>
      <c r="AIH195" s="1496"/>
      <c r="AII195" s="1496"/>
      <c r="AIJ195" s="1496"/>
      <c r="AIK195" s="1496"/>
      <c r="AIL195" s="1496"/>
      <c r="AIM195" s="1496"/>
      <c r="AIN195" s="1496"/>
      <c r="AIO195" s="1496"/>
      <c r="AIP195" s="1496"/>
      <c r="AIQ195" s="1496"/>
      <c r="AIR195" s="1496"/>
      <c r="AIS195" s="1496"/>
      <c r="AIT195" s="1496"/>
      <c r="AIU195" s="1496"/>
      <c r="AIV195" s="1496"/>
      <c r="AIW195" s="1496"/>
      <c r="AIX195" s="1496"/>
      <c r="AIY195" s="1496"/>
      <c r="AIZ195" s="1496"/>
      <c r="AJA195" s="1496"/>
      <c r="AJB195" s="1496"/>
      <c r="AJC195" s="1496"/>
      <c r="AJD195" s="1496"/>
      <c r="AJE195" s="1496"/>
      <c r="AJF195" s="1496"/>
      <c r="AJG195" s="1496"/>
      <c r="AJH195" s="1496"/>
      <c r="AJI195" s="1496"/>
      <c r="AJJ195" s="1496"/>
      <c r="AJK195" s="1496"/>
      <c r="AJL195" s="1496"/>
      <c r="AJM195" s="1496"/>
      <c r="AJN195" s="1496"/>
      <c r="AJO195" s="1496"/>
      <c r="AJP195" s="1496"/>
      <c r="AJQ195" s="1496"/>
      <c r="AJR195" s="1496"/>
      <c r="AJS195" s="1496"/>
      <c r="AJT195" s="1496"/>
      <c r="AJU195" s="1496"/>
      <c r="AJV195" s="1496"/>
      <c r="AJW195" s="1496"/>
      <c r="AJX195" s="1496"/>
      <c r="AJY195" s="1496"/>
      <c r="AJZ195" s="1496"/>
      <c r="AKA195" s="1496"/>
      <c r="AKB195" s="1496"/>
      <c r="AKC195" s="1496"/>
      <c r="AKD195" s="1496"/>
      <c r="AKE195" s="1496"/>
      <c r="AKF195" s="1496"/>
      <c r="AKG195" s="1496"/>
      <c r="AKH195" s="1496"/>
      <c r="AKI195" s="1496"/>
      <c r="AKJ195" s="1496"/>
      <c r="AKK195" s="1496"/>
      <c r="AKL195" s="1496"/>
      <c r="AKM195" s="1496"/>
      <c r="AKN195" s="1496"/>
      <c r="AKO195" s="1496"/>
      <c r="AKP195" s="1496"/>
      <c r="AKQ195" s="1496"/>
      <c r="AKR195" s="1496"/>
      <c r="AKS195" s="1496"/>
      <c r="AKT195" s="1496"/>
      <c r="AKU195" s="1496"/>
      <c r="AKV195" s="1496"/>
      <c r="AKW195" s="1496"/>
      <c r="AKX195" s="1496"/>
      <c r="AKY195" s="1496"/>
      <c r="AKZ195" s="1496"/>
      <c r="ALA195" s="1496"/>
      <c r="ALB195" s="1496"/>
      <c r="ALC195" s="1496"/>
      <c r="ALD195" s="1496"/>
      <c r="ALE195" s="1496"/>
      <c r="ALF195" s="1496"/>
      <c r="ALG195" s="1496"/>
      <c r="ALH195" s="1496"/>
      <c r="ALI195" s="1496"/>
      <c r="ALJ195" s="1496"/>
      <c r="ALK195" s="1496"/>
      <c r="ALL195" s="1496"/>
      <c r="ALM195" s="1496"/>
      <c r="ALN195" s="1496"/>
      <c r="ALO195" s="1496"/>
      <c r="ALP195" s="1496"/>
      <c r="ALQ195" s="1496"/>
      <c r="ALR195" s="1496"/>
      <c r="ALS195" s="1496"/>
      <c r="ALT195" s="1496"/>
      <c r="ALU195" s="1496"/>
      <c r="ALV195" s="1496"/>
      <c r="ALW195" s="1496"/>
      <c r="ALX195" s="1496"/>
      <c r="ALY195" s="1496"/>
      <c r="ALZ195" s="1496"/>
      <c r="AMA195" s="1496"/>
      <c r="AMB195" s="1496"/>
      <c r="AMC195" s="1496"/>
      <c r="AMD195" s="1496"/>
      <c r="AME195" s="1496"/>
      <c r="AMF195" s="1496"/>
      <c r="AMG195" s="1496"/>
      <c r="AMH195" s="1496"/>
      <c r="AMI195" s="1496"/>
      <c r="AMJ195" s="1496"/>
    </row>
    <row r="196" spans="1:1024" s="1538" customFormat="1" ht="16.899999999999999" customHeight="1">
      <c r="A196" s="1623"/>
      <c r="B196" s="1624"/>
      <c r="C196" s="1625"/>
      <c r="D196" s="1623"/>
      <c r="E196" s="1624"/>
      <c r="F196" s="1890" t="s">
        <v>5245</v>
      </c>
      <c r="G196" s="1890"/>
      <c r="H196" s="1890"/>
      <c r="I196" s="1890"/>
      <c r="J196" s="1562">
        <f>SUM(J9:J195)</f>
        <v>0</v>
      </c>
      <c r="K196" s="1562">
        <f>SUM(K9:K195)</f>
        <v>0</v>
      </c>
      <c r="L196" s="1562">
        <f>SUM(L9:L195)</f>
        <v>0</v>
      </c>
      <c r="M196" s="1496"/>
      <c r="BM196" s="1496"/>
      <c r="BN196" s="1496"/>
      <c r="BO196" s="1496"/>
      <c r="BP196" s="1496"/>
      <c r="BQ196" s="1496"/>
      <c r="BR196" s="1496"/>
      <c r="BS196" s="1496"/>
      <c r="BT196" s="1496"/>
      <c r="BU196" s="1496"/>
      <c r="BV196" s="1496"/>
      <c r="BW196" s="1496"/>
      <c r="BX196" s="1496"/>
      <c r="BY196" s="1496"/>
      <c r="BZ196" s="1496"/>
      <c r="CA196" s="1496"/>
      <c r="CB196" s="1496"/>
      <c r="CC196" s="1496"/>
      <c r="CD196" s="1496"/>
      <c r="CE196" s="1496"/>
      <c r="CF196" s="1496"/>
      <c r="CG196" s="1496"/>
      <c r="CH196" s="1496"/>
      <c r="CI196" s="1496"/>
      <c r="CJ196" s="1496"/>
      <c r="CK196" s="1496"/>
      <c r="CL196" s="1496"/>
      <c r="CM196" s="1496"/>
      <c r="CN196" s="1496"/>
      <c r="CO196" s="1496"/>
      <c r="CP196" s="1496"/>
      <c r="CQ196" s="1496"/>
      <c r="CR196" s="1496"/>
      <c r="CS196" s="1496"/>
      <c r="CT196" s="1496"/>
      <c r="CU196" s="1496"/>
      <c r="CV196" s="1496"/>
      <c r="CW196" s="1496"/>
      <c r="CX196" s="1496"/>
      <c r="CY196" s="1496"/>
      <c r="CZ196" s="1496"/>
      <c r="DA196" s="1496"/>
      <c r="DB196" s="1496"/>
      <c r="DC196" s="1496"/>
      <c r="DD196" s="1496"/>
      <c r="DE196" s="1496"/>
      <c r="DF196" s="1496"/>
      <c r="DG196" s="1496"/>
      <c r="DH196" s="1496"/>
      <c r="DI196" s="1496"/>
      <c r="DJ196" s="1496"/>
      <c r="DK196" s="1496"/>
      <c r="DL196" s="1496"/>
      <c r="DM196" s="1496"/>
      <c r="DN196" s="1496"/>
      <c r="DO196" s="1496"/>
      <c r="DP196" s="1496"/>
      <c r="DQ196" s="1496"/>
      <c r="DR196" s="1496"/>
      <c r="DS196" s="1496"/>
      <c r="DT196" s="1496"/>
      <c r="DU196" s="1496"/>
      <c r="DV196" s="1496"/>
      <c r="DW196" s="1496"/>
      <c r="DX196" s="1496"/>
      <c r="DY196" s="1496"/>
      <c r="DZ196" s="1496"/>
      <c r="EA196" s="1496"/>
      <c r="EB196" s="1496"/>
      <c r="EC196" s="1496"/>
      <c r="ED196" s="1496"/>
      <c r="EE196" s="1496"/>
      <c r="EF196" s="1496"/>
      <c r="EG196" s="1496"/>
      <c r="EH196" s="1496"/>
      <c r="EI196" s="1496"/>
      <c r="EJ196" s="1496"/>
      <c r="EK196" s="1496"/>
      <c r="EL196" s="1496"/>
      <c r="EM196" s="1496"/>
      <c r="EN196" s="1496"/>
      <c r="EO196" s="1496"/>
      <c r="EP196" s="1496"/>
      <c r="EQ196" s="1496"/>
      <c r="ER196" s="1496"/>
      <c r="ES196" s="1496"/>
      <c r="ET196" s="1496"/>
      <c r="EU196" s="1496"/>
      <c r="EV196" s="1496"/>
      <c r="EW196" s="1496"/>
      <c r="EX196" s="1496"/>
      <c r="EY196" s="1496"/>
      <c r="EZ196" s="1496"/>
      <c r="FA196" s="1496"/>
      <c r="FB196" s="1496"/>
      <c r="FC196" s="1496"/>
      <c r="FD196" s="1496"/>
      <c r="FE196" s="1496"/>
      <c r="FF196" s="1496"/>
      <c r="FG196" s="1496"/>
      <c r="FH196" s="1496"/>
      <c r="FI196" s="1496"/>
      <c r="FJ196" s="1496"/>
      <c r="FK196" s="1496"/>
      <c r="FL196" s="1496"/>
      <c r="FM196" s="1496"/>
      <c r="FN196" s="1496"/>
      <c r="FO196" s="1496"/>
      <c r="FP196" s="1496"/>
      <c r="FQ196" s="1496"/>
      <c r="FR196" s="1496"/>
      <c r="FS196" s="1496"/>
      <c r="FT196" s="1496"/>
      <c r="FU196" s="1496"/>
      <c r="FV196" s="1496"/>
      <c r="FW196" s="1496"/>
      <c r="FX196" s="1496"/>
      <c r="FY196" s="1496"/>
      <c r="FZ196" s="1496"/>
      <c r="GA196" s="1496"/>
      <c r="GB196" s="1496"/>
      <c r="GC196" s="1496"/>
      <c r="GD196" s="1496"/>
      <c r="GE196" s="1496"/>
      <c r="GF196" s="1496"/>
      <c r="GG196" s="1496"/>
      <c r="GH196" s="1496"/>
      <c r="GI196" s="1496"/>
      <c r="GJ196" s="1496"/>
      <c r="GK196" s="1496"/>
      <c r="GL196" s="1496"/>
      <c r="GM196" s="1496"/>
      <c r="GN196" s="1496"/>
      <c r="GO196" s="1496"/>
      <c r="GP196" s="1496"/>
      <c r="GQ196" s="1496"/>
      <c r="GR196" s="1496"/>
      <c r="GS196" s="1496"/>
      <c r="GT196" s="1496"/>
      <c r="GU196" s="1496"/>
      <c r="GV196" s="1496"/>
      <c r="GW196" s="1496"/>
      <c r="GX196" s="1496"/>
      <c r="GY196" s="1496"/>
      <c r="GZ196" s="1496"/>
      <c r="HA196" s="1496"/>
      <c r="HB196" s="1496"/>
      <c r="HC196" s="1496"/>
      <c r="HD196" s="1496"/>
      <c r="HE196" s="1496"/>
      <c r="HF196" s="1496"/>
      <c r="HG196" s="1496"/>
      <c r="HH196" s="1496"/>
      <c r="HI196" s="1496"/>
      <c r="HJ196" s="1496"/>
      <c r="HK196" s="1496"/>
      <c r="HL196" s="1496"/>
      <c r="HM196" s="1496"/>
      <c r="HN196" s="1496"/>
      <c r="HO196" s="1496"/>
      <c r="HP196" s="1496"/>
      <c r="HQ196" s="1496"/>
      <c r="HR196" s="1496"/>
      <c r="HS196" s="1496"/>
      <c r="HT196" s="1496"/>
      <c r="HU196" s="1496"/>
      <c r="HV196" s="1496"/>
      <c r="HW196" s="1496"/>
      <c r="HX196" s="1496"/>
      <c r="HY196" s="1496"/>
      <c r="HZ196" s="1496"/>
      <c r="IA196" s="1496"/>
      <c r="IB196" s="1496"/>
      <c r="IC196" s="1496"/>
      <c r="ID196" s="1496"/>
      <c r="IE196" s="1496"/>
      <c r="IF196" s="1496"/>
      <c r="IG196" s="1496"/>
      <c r="IH196" s="1496"/>
      <c r="II196" s="1496"/>
      <c r="IJ196" s="1496"/>
      <c r="IK196" s="1496"/>
      <c r="IL196" s="1496"/>
      <c r="IM196" s="1496"/>
      <c r="IN196" s="1496"/>
      <c r="IO196" s="1496"/>
      <c r="IP196" s="1496"/>
      <c r="IQ196" s="1496"/>
      <c r="IR196" s="1496"/>
      <c r="IS196" s="1496"/>
      <c r="IT196" s="1496"/>
      <c r="IU196" s="1496"/>
      <c r="IV196" s="1496"/>
      <c r="IW196" s="1496"/>
      <c r="IX196" s="1496"/>
      <c r="IY196" s="1496"/>
      <c r="IZ196" s="1496"/>
      <c r="JA196" s="1496"/>
      <c r="JB196" s="1496"/>
      <c r="JC196" s="1496"/>
      <c r="JD196" s="1496"/>
      <c r="JE196" s="1496"/>
      <c r="JF196" s="1496"/>
      <c r="JG196" s="1496"/>
      <c r="JH196" s="1496"/>
      <c r="JI196" s="1496"/>
      <c r="JJ196" s="1496"/>
      <c r="JK196" s="1496"/>
      <c r="JL196" s="1496"/>
      <c r="JM196" s="1496"/>
      <c r="JN196" s="1496"/>
      <c r="JO196" s="1496"/>
      <c r="JP196" s="1496"/>
      <c r="JQ196" s="1496"/>
      <c r="JR196" s="1496"/>
      <c r="JS196" s="1496"/>
      <c r="JT196" s="1496"/>
      <c r="JU196" s="1496"/>
      <c r="JV196" s="1496"/>
      <c r="JW196" s="1496"/>
      <c r="JX196" s="1496"/>
      <c r="JY196" s="1496"/>
      <c r="JZ196" s="1496"/>
      <c r="KA196" s="1496"/>
      <c r="KB196" s="1496"/>
      <c r="KC196" s="1496"/>
      <c r="KD196" s="1496"/>
      <c r="KE196" s="1496"/>
      <c r="KF196" s="1496"/>
      <c r="KG196" s="1496"/>
      <c r="KH196" s="1496"/>
      <c r="KI196" s="1496"/>
      <c r="KJ196" s="1496"/>
      <c r="KK196" s="1496"/>
      <c r="KL196" s="1496"/>
      <c r="KM196" s="1496"/>
      <c r="KN196" s="1496"/>
      <c r="KO196" s="1496"/>
      <c r="KP196" s="1496"/>
      <c r="KQ196" s="1496"/>
      <c r="KR196" s="1496"/>
      <c r="KS196" s="1496"/>
      <c r="KT196" s="1496"/>
      <c r="KU196" s="1496"/>
      <c r="KV196" s="1496"/>
      <c r="KW196" s="1496"/>
      <c r="KX196" s="1496"/>
      <c r="KY196" s="1496"/>
      <c r="KZ196" s="1496"/>
      <c r="LA196" s="1496"/>
      <c r="LB196" s="1496"/>
      <c r="LC196" s="1496"/>
      <c r="LD196" s="1496"/>
      <c r="LE196" s="1496"/>
      <c r="LF196" s="1496"/>
      <c r="LG196" s="1496"/>
      <c r="LH196" s="1496"/>
      <c r="LI196" s="1496"/>
      <c r="LJ196" s="1496"/>
      <c r="LK196" s="1496"/>
      <c r="LL196" s="1496"/>
      <c r="LM196" s="1496"/>
      <c r="LN196" s="1496"/>
      <c r="LO196" s="1496"/>
      <c r="LP196" s="1496"/>
      <c r="LQ196" s="1496"/>
      <c r="LR196" s="1496"/>
      <c r="LS196" s="1496"/>
      <c r="LT196" s="1496"/>
      <c r="LU196" s="1496"/>
      <c r="LV196" s="1496"/>
      <c r="LW196" s="1496"/>
      <c r="LX196" s="1496"/>
      <c r="LY196" s="1496"/>
      <c r="LZ196" s="1496"/>
      <c r="MA196" s="1496"/>
      <c r="MB196" s="1496"/>
      <c r="MC196" s="1496"/>
      <c r="MD196" s="1496"/>
      <c r="ME196" s="1496"/>
      <c r="MF196" s="1496"/>
      <c r="MG196" s="1496"/>
      <c r="MH196" s="1496"/>
      <c r="MI196" s="1496"/>
      <c r="MJ196" s="1496"/>
      <c r="MK196" s="1496"/>
      <c r="ML196" s="1496"/>
      <c r="MM196" s="1496"/>
      <c r="MN196" s="1496"/>
      <c r="MO196" s="1496"/>
      <c r="MP196" s="1496"/>
      <c r="MQ196" s="1496"/>
      <c r="MR196" s="1496"/>
      <c r="MS196" s="1496"/>
      <c r="MT196" s="1496"/>
      <c r="MU196" s="1496"/>
      <c r="MV196" s="1496"/>
      <c r="MW196" s="1496"/>
      <c r="MX196" s="1496"/>
      <c r="MY196" s="1496"/>
      <c r="MZ196" s="1496"/>
      <c r="NA196" s="1496"/>
      <c r="NB196" s="1496"/>
      <c r="NC196" s="1496"/>
      <c r="ND196" s="1496"/>
      <c r="NE196" s="1496"/>
      <c r="NF196" s="1496"/>
      <c r="NG196" s="1496"/>
      <c r="NH196" s="1496"/>
      <c r="NI196" s="1496"/>
      <c r="NJ196" s="1496"/>
      <c r="NK196" s="1496"/>
      <c r="NL196" s="1496"/>
      <c r="NM196" s="1496"/>
      <c r="NN196" s="1496"/>
      <c r="NO196" s="1496"/>
      <c r="NP196" s="1496"/>
      <c r="NQ196" s="1496"/>
      <c r="NR196" s="1496"/>
      <c r="NS196" s="1496"/>
      <c r="NT196" s="1496"/>
      <c r="NU196" s="1496"/>
      <c r="NV196" s="1496"/>
      <c r="NW196" s="1496"/>
      <c r="NX196" s="1496"/>
      <c r="NY196" s="1496"/>
      <c r="NZ196" s="1496"/>
      <c r="OA196" s="1496"/>
      <c r="OB196" s="1496"/>
      <c r="OC196" s="1496"/>
      <c r="OD196" s="1496"/>
      <c r="OE196" s="1496"/>
      <c r="OF196" s="1496"/>
      <c r="OG196" s="1496"/>
      <c r="OH196" s="1496"/>
      <c r="OI196" s="1496"/>
      <c r="OJ196" s="1496"/>
      <c r="OK196" s="1496"/>
      <c r="OL196" s="1496"/>
      <c r="OM196" s="1496"/>
      <c r="ON196" s="1496"/>
      <c r="OO196" s="1496"/>
      <c r="OP196" s="1496"/>
      <c r="OQ196" s="1496"/>
      <c r="OR196" s="1496"/>
      <c r="OS196" s="1496"/>
      <c r="OT196" s="1496"/>
      <c r="OU196" s="1496"/>
      <c r="OV196" s="1496"/>
      <c r="OW196" s="1496"/>
      <c r="OX196" s="1496"/>
      <c r="OY196" s="1496"/>
      <c r="OZ196" s="1496"/>
      <c r="PA196" s="1496"/>
      <c r="PB196" s="1496"/>
      <c r="PC196" s="1496"/>
      <c r="PD196" s="1496"/>
      <c r="PE196" s="1496"/>
      <c r="PF196" s="1496"/>
      <c r="PG196" s="1496"/>
      <c r="PH196" s="1496"/>
      <c r="PI196" s="1496"/>
      <c r="PJ196" s="1496"/>
      <c r="PK196" s="1496"/>
      <c r="PL196" s="1496"/>
      <c r="PM196" s="1496"/>
      <c r="PN196" s="1496"/>
      <c r="PO196" s="1496"/>
      <c r="PP196" s="1496"/>
      <c r="PQ196" s="1496"/>
      <c r="PR196" s="1496"/>
      <c r="PS196" s="1496"/>
      <c r="PT196" s="1496"/>
      <c r="PU196" s="1496"/>
      <c r="PV196" s="1496"/>
      <c r="PW196" s="1496"/>
      <c r="PX196" s="1496"/>
      <c r="PY196" s="1496"/>
      <c r="PZ196" s="1496"/>
      <c r="QA196" s="1496"/>
      <c r="QB196" s="1496"/>
      <c r="QC196" s="1496"/>
      <c r="QD196" s="1496"/>
      <c r="QE196" s="1496"/>
      <c r="QF196" s="1496"/>
      <c r="QG196" s="1496"/>
      <c r="QH196" s="1496"/>
      <c r="QI196" s="1496"/>
      <c r="QJ196" s="1496"/>
      <c r="QK196" s="1496"/>
      <c r="QL196" s="1496"/>
      <c r="QM196" s="1496"/>
      <c r="QN196" s="1496"/>
      <c r="QO196" s="1496"/>
      <c r="QP196" s="1496"/>
      <c r="QQ196" s="1496"/>
      <c r="QR196" s="1496"/>
      <c r="QS196" s="1496"/>
      <c r="QT196" s="1496"/>
      <c r="QU196" s="1496"/>
      <c r="QV196" s="1496"/>
      <c r="QW196" s="1496"/>
      <c r="QX196" s="1496"/>
      <c r="QY196" s="1496"/>
      <c r="QZ196" s="1496"/>
      <c r="RA196" s="1496"/>
      <c r="RB196" s="1496"/>
      <c r="RC196" s="1496"/>
      <c r="RD196" s="1496"/>
      <c r="RE196" s="1496"/>
      <c r="RF196" s="1496"/>
      <c r="RG196" s="1496"/>
      <c r="RH196" s="1496"/>
      <c r="RI196" s="1496"/>
      <c r="RJ196" s="1496"/>
      <c r="RK196" s="1496"/>
      <c r="RL196" s="1496"/>
      <c r="RM196" s="1496"/>
      <c r="RN196" s="1496"/>
      <c r="RO196" s="1496"/>
      <c r="RP196" s="1496"/>
      <c r="RQ196" s="1496"/>
      <c r="RR196" s="1496"/>
      <c r="RS196" s="1496"/>
      <c r="RT196" s="1496"/>
      <c r="RU196" s="1496"/>
      <c r="RV196" s="1496"/>
      <c r="RW196" s="1496"/>
      <c r="RX196" s="1496"/>
      <c r="RY196" s="1496"/>
      <c r="RZ196" s="1496"/>
      <c r="SA196" s="1496"/>
      <c r="SB196" s="1496"/>
      <c r="SC196" s="1496"/>
      <c r="SD196" s="1496"/>
      <c r="SE196" s="1496"/>
      <c r="SF196" s="1496"/>
      <c r="SG196" s="1496"/>
      <c r="SH196" s="1496"/>
      <c r="SI196" s="1496"/>
      <c r="SJ196" s="1496"/>
      <c r="SK196" s="1496"/>
      <c r="SL196" s="1496"/>
      <c r="SM196" s="1496"/>
      <c r="SN196" s="1496"/>
      <c r="SO196" s="1496"/>
      <c r="SP196" s="1496"/>
      <c r="SQ196" s="1496"/>
      <c r="SR196" s="1496"/>
      <c r="SS196" s="1496"/>
      <c r="ST196" s="1496"/>
      <c r="SU196" s="1496"/>
      <c r="SV196" s="1496"/>
      <c r="SW196" s="1496"/>
      <c r="SX196" s="1496"/>
      <c r="SY196" s="1496"/>
      <c r="SZ196" s="1496"/>
      <c r="TA196" s="1496"/>
      <c r="TB196" s="1496"/>
      <c r="TC196" s="1496"/>
      <c r="TD196" s="1496"/>
      <c r="TE196" s="1496"/>
      <c r="TF196" s="1496"/>
      <c r="TG196" s="1496"/>
      <c r="TH196" s="1496"/>
      <c r="TI196" s="1496"/>
      <c r="TJ196" s="1496"/>
      <c r="TK196" s="1496"/>
      <c r="TL196" s="1496"/>
      <c r="TM196" s="1496"/>
      <c r="TN196" s="1496"/>
      <c r="TO196" s="1496"/>
      <c r="TP196" s="1496"/>
      <c r="TQ196" s="1496"/>
      <c r="TR196" s="1496"/>
      <c r="TS196" s="1496"/>
      <c r="TT196" s="1496"/>
      <c r="TU196" s="1496"/>
      <c r="TV196" s="1496"/>
      <c r="TW196" s="1496"/>
      <c r="TX196" s="1496"/>
      <c r="TY196" s="1496"/>
      <c r="TZ196" s="1496"/>
      <c r="UA196" s="1496"/>
      <c r="UB196" s="1496"/>
      <c r="UC196" s="1496"/>
      <c r="UD196" s="1496"/>
      <c r="UE196" s="1496"/>
      <c r="UF196" s="1496"/>
      <c r="UG196" s="1496"/>
      <c r="UH196" s="1496"/>
      <c r="UI196" s="1496"/>
      <c r="UJ196" s="1496"/>
      <c r="UK196" s="1496"/>
      <c r="UL196" s="1496"/>
      <c r="UM196" s="1496"/>
      <c r="UN196" s="1496"/>
      <c r="UO196" s="1496"/>
      <c r="UP196" s="1496"/>
      <c r="UQ196" s="1496"/>
      <c r="UR196" s="1496"/>
      <c r="US196" s="1496"/>
      <c r="UT196" s="1496"/>
      <c r="UU196" s="1496"/>
      <c r="UV196" s="1496"/>
      <c r="UW196" s="1496"/>
      <c r="UX196" s="1496"/>
      <c r="UY196" s="1496"/>
      <c r="UZ196" s="1496"/>
      <c r="VA196" s="1496"/>
      <c r="VB196" s="1496"/>
      <c r="VC196" s="1496"/>
      <c r="VD196" s="1496"/>
      <c r="VE196" s="1496"/>
      <c r="VF196" s="1496"/>
      <c r="VG196" s="1496"/>
      <c r="VH196" s="1496"/>
      <c r="VI196" s="1496"/>
      <c r="VJ196" s="1496"/>
      <c r="VK196" s="1496"/>
      <c r="VL196" s="1496"/>
      <c r="VM196" s="1496"/>
      <c r="VN196" s="1496"/>
      <c r="VO196" s="1496"/>
      <c r="VP196" s="1496"/>
      <c r="VQ196" s="1496"/>
      <c r="VR196" s="1496"/>
      <c r="VS196" s="1496"/>
      <c r="VT196" s="1496"/>
      <c r="VU196" s="1496"/>
      <c r="VV196" s="1496"/>
      <c r="VW196" s="1496"/>
      <c r="VX196" s="1496"/>
      <c r="VY196" s="1496"/>
      <c r="VZ196" s="1496"/>
      <c r="WA196" s="1496"/>
      <c r="WB196" s="1496"/>
      <c r="WC196" s="1496"/>
      <c r="WD196" s="1496"/>
      <c r="WE196" s="1496"/>
      <c r="WF196" s="1496"/>
      <c r="WG196" s="1496"/>
      <c r="WH196" s="1496"/>
      <c r="WI196" s="1496"/>
      <c r="WJ196" s="1496"/>
      <c r="WK196" s="1496"/>
      <c r="WL196" s="1496"/>
      <c r="WM196" s="1496"/>
      <c r="WN196" s="1496"/>
      <c r="WO196" s="1496"/>
      <c r="WP196" s="1496"/>
      <c r="WQ196" s="1496"/>
      <c r="WR196" s="1496"/>
      <c r="WS196" s="1496"/>
      <c r="WT196" s="1496"/>
      <c r="WU196" s="1496"/>
      <c r="WV196" s="1496"/>
      <c r="WW196" s="1496"/>
      <c r="WX196" s="1496"/>
      <c r="WY196" s="1496"/>
      <c r="WZ196" s="1496"/>
      <c r="XA196" s="1496"/>
      <c r="XB196" s="1496"/>
      <c r="XC196" s="1496"/>
      <c r="XD196" s="1496"/>
      <c r="XE196" s="1496"/>
      <c r="XF196" s="1496"/>
      <c r="XG196" s="1496"/>
      <c r="XH196" s="1496"/>
      <c r="XI196" s="1496"/>
      <c r="XJ196" s="1496"/>
      <c r="XK196" s="1496"/>
      <c r="XL196" s="1496"/>
      <c r="XM196" s="1496"/>
      <c r="XN196" s="1496"/>
      <c r="XO196" s="1496"/>
      <c r="XP196" s="1496"/>
      <c r="XQ196" s="1496"/>
      <c r="XR196" s="1496"/>
      <c r="XS196" s="1496"/>
      <c r="XT196" s="1496"/>
      <c r="XU196" s="1496"/>
      <c r="XV196" s="1496"/>
      <c r="XW196" s="1496"/>
      <c r="XX196" s="1496"/>
      <c r="XY196" s="1496"/>
      <c r="XZ196" s="1496"/>
      <c r="YA196" s="1496"/>
      <c r="YB196" s="1496"/>
      <c r="YC196" s="1496"/>
      <c r="YD196" s="1496"/>
      <c r="YE196" s="1496"/>
      <c r="YF196" s="1496"/>
      <c r="YG196" s="1496"/>
      <c r="YH196" s="1496"/>
      <c r="YI196" s="1496"/>
      <c r="YJ196" s="1496"/>
      <c r="YK196" s="1496"/>
      <c r="YL196" s="1496"/>
      <c r="YM196" s="1496"/>
      <c r="YN196" s="1496"/>
      <c r="YO196" s="1496"/>
      <c r="YP196" s="1496"/>
      <c r="YQ196" s="1496"/>
      <c r="YR196" s="1496"/>
      <c r="YS196" s="1496"/>
      <c r="YT196" s="1496"/>
      <c r="YU196" s="1496"/>
      <c r="YV196" s="1496"/>
      <c r="YW196" s="1496"/>
      <c r="YX196" s="1496"/>
      <c r="YY196" s="1496"/>
      <c r="YZ196" s="1496"/>
      <c r="ZA196" s="1496"/>
      <c r="ZB196" s="1496"/>
      <c r="ZC196" s="1496"/>
      <c r="ZD196" s="1496"/>
      <c r="ZE196" s="1496"/>
      <c r="ZF196" s="1496"/>
      <c r="ZG196" s="1496"/>
      <c r="ZH196" s="1496"/>
      <c r="ZI196" s="1496"/>
      <c r="ZJ196" s="1496"/>
      <c r="ZK196" s="1496"/>
      <c r="ZL196" s="1496"/>
      <c r="ZM196" s="1496"/>
      <c r="ZN196" s="1496"/>
      <c r="ZO196" s="1496"/>
      <c r="ZP196" s="1496"/>
      <c r="ZQ196" s="1496"/>
      <c r="ZR196" s="1496"/>
      <c r="ZS196" s="1496"/>
      <c r="ZT196" s="1496"/>
      <c r="ZU196" s="1496"/>
      <c r="ZV196" s="1496"/>
      <c r="ZW196" s="1496"/>
      <c r="ZX196" s="1496"/>
      <c r="ZY196" s="1496"/>
      <c r="ZZ196" s="1496"/>
      <c r="AAA196" s="1496"/>
      <c r="AAB196" s="1496"/>
      <c r="AAC196" s="1496"/>
      <c r="AAD196" s="1496"/>
      <c r="AAE196" s="1496"/>
      <c r="AAF196" s="1496"/>
      <c r="AAG196" s="1496"/>
      <c r="AAH196" s="1496"/>
      <c r="AAI196" s="1496"/>
      <c r="AAJ196" s="1496"/>
      <c r="AAK196" s="1496"/>
      <c r="AAL196" s="1496"/>
      <c r="AAM196" s="1496"/>
      <c r="AAN196" s="1496"/>
      <c r="AAO196" s="1496"/>
      <c r="AAP196" s="1496"/>
      <c r="AAQ196" s="1496"/>
      <c r="AAR196" s="1496"/>
      <c r="AAS196" s="1496"/>
      <c r="AAT196" s="1496"/>
      <c r="AAU196" s="1496"/>
      <c r="AAV196" s="1496"/>
      <c r="AAW196" s="1496"/>
      <c r="AAX196" s="1496"/>
      <c r="AAY196" s="1496"/>
      <c r="AAZ196" s="1496"/>
      <c r="ABA196" s="1496"/>
      <c r="ABB196" s="1496"/>
      <c r="ABC196" s="1496"/>
      <c r="ABD196" s="1496"/>
      <c r="ABE196" s="1496"/>
      <c r="ABF196" s="1496"/>
      <c r="ABG196" s="1496"/>
      <c r="ABH196" s="1496"/>
      <c r="ABI196" s="1496"/>
      <c r="ABJ196" s="1496"/>
      <c r="ABK196" s="1496"/>
      <c r="ABL196" s="1496"/>
      <c r="ABM196" s="1496"/>
      <c r="ABN196" s="1496"/>
      <c r="ABO196" s="1496"/>
      <c r="ABP196" s="1496"/>
      <c r="ABQ196" s="1496"/>
      <c r="ABR196" s="1496"/>
      <c r="ABS196" s="1496"/>
      <c r="ABT196" s="1496"/>
      <c r="ABU196" s="1496"/>
      <c r="ABV196" s="1496"/>
      <c r="ABW196" s="1496"/>
      <c r="ABX196" s="1496"/>
      <c r="ABY196" s="1496"/>
      <c r="ABZ196" s="1496"/>
      <c r="ACA196" s="1496"/>
      <c r="ACB196" s="1496"/>
      <c r="ACC196" s="1496"/>
      <c r="ACD196" s="1496"/>
      <c r="ACE196" s="1496"/>
      <c r="ACF196" s="1496"/>
      <c r="ACG196" s="1496"/>
      <c r="ACH196" s="1496"/>
      <c r="ACI196" s="1496"/>
      <c r="ACJ196" s="1496"/>
      <c r="ACK196" s="1496"/>
      <c r="ACL196" s="1496"/>
      <c r="ACM196" s="1496"/>
      <c r="ACN196" s="1496"/>
      <c r="ACO196" s="1496"/>
      <c r="ACP196" s="1496"/>
      <c r="ACQ196" s="1496"/>
      <c r="ACR196" s="1496"/>
      <c r="ACS196" s="1496"/>
      <c r="ACT196" s="1496"/>
      <c r="ACU196" s="1496"/>
      <c r="ACV196" s="1496"/>
      <c r="ACW196" s="1496"/>
      <c r="ACX196" s="1496"/>
      <c r="ACY196" s="1496"/>
      <c r="ACZ196" s="1496"/>
      <c r="ADA196" s="1496"/>
      <c r="ADB196" s="1496"/>
      <c r="ADC196" s="1496"/>
      <c r="ADD196" s="1496"/>
      <c r="ADE196" s="1496"/>
      <c r="ADF196" s="1496"/>
      <c r="ADG196" s="1496"/>
      <c r="ADH196" s="1496"/>
      <c r="ADI196" s="1496"/>
      <c r="ADJ196" s="1496"/>
      <c r="ADK196" s="1496"/>
      <c r="ADL196" s="1496"/>
      <c r="ADM196" s="1496"/>
      <c r="ADN196" s="1496"/>
      <c r="ADO196" s="1496"/>
      <c r="ADP196" s="1496"/>
      <c r="ADQ196" s="1496"/>
      <c r="ADR196" s="1496"/>
      <c r="ADS196" s="1496"/>
      <c r="ADT196" s="1496"/>
      <c r="ADU196" s="1496"/>
      <c r="ADV196" s="1496"/>
      <c r="ADW196" s="1496"/>
      <c r="ADX196" s="1496"/>
      <c r="ADY196" s="1496"/>
      <c r="ADZ196" s="1496"/>
      <c r="AEA196" s="1496"/>
      <c r="AEB196" s="1496"/>
      <c r="AEC196" s="1496"/>
      <c r="AED196" s="1496"/>
      <c r="AEE196" s="1496"/>
      <c r="AEF196" s="1496"/>
      <c r="AEG196" s="1496"/>
      <c r="AEH196" s="1496"/>
      <c r="AEI196" s="1496"/>
      <c r="AEJ196" s="1496"/>
      <c r="AEK196" s="1496"/>
      <c r="AEL196" s="1496"/>
      <c r="AEM196" s="1496"/>
      <c r="AEN196" s="1496"/>
      <c r="AEO196" s="1496"/>
      <c r="AEP196" s="1496"/>
      <c r="AEQ196" s="1496"/>
      <c r="AER196" s="1496"/>
      <c r="AES196" s="1496"/>
      <c r="AET196" s="1496"/>
      <c r="AEU196" s="1496"/>
      <c r="AEV196" s="1496"/>
      <c r="AEW196" s="1496"/>
      <c r="AEX196" s="1496"/>
      <c r="AEY196" s="1496"/>
      <c r="AEZ196" s="1496"/>
      <c r="AFA196" s="1496"/>
      <c r="AFB196" s="1496"/>
      <c r="AFC196" s="1496"/>
      <c r="AFD196" s="1496"/>
      <c r="AFE196" s="1496"/>
      <c r="AFF196" s="1496"/>
      <c r="AFG196" s="1496"/>
      <c r="AFH196" s="1496"/>
      <c r="AFI196" s="1496"/>
      <c r="AFJ196" s="1496"/>
      <c r="AFK196" s="1496"/>
      <c r="AFL196" s="1496"/>
      <c r="AFM196" s="1496"/>
      <c r="AFN196" s="1496"/>
      <c r="AFO196" s="1496"/>
      <c r="AFP196" s="1496"/>
      <c r="AFQ196" s="1496"/>
      <c r="AFR196" s="1496"/>
      <c r="AFS196" s="1496"/>
      <c r="AFT196" s="1496"/>
      <c r="AFU196" s="1496"/>
      <c r="AFV196" s="1496"/>
      <c r="AFW196" s="1496"/>
      <c r="AFX196" s="1496"/>
      <c r="AFY196" s="1496"/>
      <c r="AFZ196" s="1496"/>
      <c r="AGA196" s="1496"/>
      <c r="AGB196" s="1496"/>
      <c r="AGC196" s="1496"/>
      <c r="AGD196" s="1496"/>
      <c r="AGE196" s="1496"/>
      <c r="AGF196" s="1496"/>
      <c r="AGG196" s="1496"/>
      <c r="AGH196" s="1496"/>
      <c r="AGI196" s="1496"/>
      <c r="AGJ196" s="1496"/>
      <c r="AGK196" s="1496"/>
      <c r="AGL196" s="1496"/>
      <c r="AGM196" s="1496"/>
      <c r="AGN196" s="1496"/>
      <c r="AGO196" s="1496"/>
      <c r="AGP196" s="1496"/>
      <c r="AGQ196" s="1496"/>
      <c r="AGR196" s="1496"/>
      <c r="AGS196" s="1496"/>
      <c r="AGT196" s="1496"/>
      <c r="AGU196" s="1496"/>
      <c r="AGV196" s="1496"/>
      <c r="AGW196" s="1496"/>
      <c r="AGX196" s="1496"/>
      <c r="AGY196" s="1496"/>
      <c r="AGZ196" s="1496"/>
      <c r="AHA196" s="1496"/>
      <c r="AHB196" s="1496"/>
      <c r="AHC196" s="1496"/>
      <c r="AHD196" s="1496"/>
      <c r="AHE196" s="1496"/>
      <c r="AHF196" s="1496"/>
      <c r="AHG196" s="1496"/>
      <c r="AHH196" s="1496"/>
      <c r="AHI196" s="1496"/>
      <c r="AHJ196" s="1496"/>
      <c r="AHK196" s="1496"/>
      <c r="AHL196" s="1496"/>
      <c r="AHM196" s="1496"/>
      <c r="AHN196" s="1496"/>
      <c r="AHO196" s="1496"/>
      <c r="AHP196" s="1496"/>
      <c r="AHQ196" s="1496"/>
      <c r="AHR196" s="1496"/>
      <c r="AHS196" s="1496"/>
      <c r="AHT196" s="1496"/>
      <c r="AHU196" s="1496"/>
      <c r="AHV196" s="1496"/>
      <c r="AHW196" s="1496"/>
      <c r="AHX196" s="1496"/>
      <c r="AHY196" s="1496"/>
      <c r="AHZ196" s="1496"/>
      <c r="AIA196" s="1496"/>
      <c r="AIB196" s="1496"/>
      <c r="AIC196" s="1496"/>
      <c r="AID196" s="1496"/>
      <c r="AIE196" s="1496"/>
      <c r="AIF196" s="1496"/>
      <c r="AIG196" s="1496"/>
      <c r="AIH196" s="1496"/>
      <c r="AII196" s="1496"/>
      <c r="AIJ196" s="1496"/>
      <c r="AIK196" s="1496"/>
      <c r="AIL196" s="1496"/>
      <c r="AIM196" s="1496"/>
      <c r="AIN196" s="1496"/>
      <c r="AIO196" s="1496"/>
      <c r="AIP196" s="1496"/>
      <c r="AIQ196" s="1496"/>
      <c r="AIR196" s="1496"/>
      <c r="AIS196" s="1496"/>
      <c r="AIT196" s="1496"/>
      <c r="AIU196" s="1496"/>
      <c r="AIV196" s="1496"/>
      <c r="AIW196" s="1496"/>
      <c r="AIX196" s="1496"/>
      <c r="AIY196" s="1496"/>
      <c r="AIZ196" s="1496"/>
      <c r="AJA196" s="1496"/>
      <c r="AJB196" s="1496"/>
      <c r="AJC196" s="1496"/>
      <c r="AJD196" s="1496"/>
      <c r="AJE196" s="1496"/>
      <c r="AJF196" s="1496"/>
      <c r="AJG196" s="1496"/>
      <c r="AJH196" s="1496"/>
      <c r="AJI196" s="1496"/>
      <c r="AJJ196" s="1496"/>
      <c r="AJK196" s="1496"/>
      <c r="AJL196" s="1496"/>
      <c r="AJM196" s="1496"/>
      <c r="AJN196" s="1496"/>
      <c r="AJO196" s="1496"/>
      <c r="AJP196" s="1496"/>
      <c r="AJQ196" s="1496"/>
      <c r="AJR196" s="1496"/>
      <c r="AJS196" s="1496"/>
      <c r="AJT196" s="1496"/>
      <c r="AJU196" s="1496"/>
      <c r="AJV196" s="1496"/>
      <c r="AJW196" s="1496"/>
      <c r="AJX196" s="1496"/>
      <c r="AJY196" s="1496"/>
      <c r="AJZ196" s="1496"/>
      <c r="AKA196" s="1496"/>
      <c r="AKB196" s="1496"/>
      <c r="AKC196" s="1496"/>
      <c r="AKD196" s="1496"/>
      <c r="AKE196" s="1496"/>
      <c r="AKF196" s="1496"/>
      <c r="AKG196" s="1496"/>
      <c r="AKH196" s="1496"/>
      <c r="AKI196" s="1496"/>
      <c r="AKJ196" s="1496"/>
      <c r="AKK196" s="1496"/>
      <c r="AKL196" s="1496"/>
      <c r="AKM196" s="1496"/>
      <c r="AKN196" s="1496"/>
      <c r="AKO196" s="1496"/>
      <c r="AKP196" s="1496"/>
      <c r="AKQ196" s="1496"/>
      <c r="AKR196" s="1496"/>
      <c r="AKS196" s="1496"/>
      <c r="AKT196" s="1496"/>
      <c r="AKU196" s="1496"/>
      <c r="AKV196" s="1496"/>
      <c r="AKW196" s="1496"/>
      <c r="AKX196" s="1496"/>
      <c r="AKY196" s="1496"/>
      <c r="AKZ196" s="1496"/>
      <c r="ALA196" s="1496"/>
      <c r="ALB196" s="1496"/>
      <c r="ALC196" s="1496"/>
      <c r="ALD196" s="1496"/>
      <c r="ALE196" s="1496"/>
      <c r="ALF196" s="1496"/>
      <c r="ALG196" s="1496"/>
      <c r="ALH196" s="1496"/>
      <c r="ALI196" s="1496"/>
      <c r="ALJ196" s="1496"/>
      <c r="ALK196" s="1496"/>
      <c r="ALL196" s="1496"/>
      <c r="ALM196" s="1496"/>
      <c r="ALN196" s="1496"/>
      <c r="ALO196" s="1496"/>
      <c r="ALP196" s="1496"/>
      <c r="ALQ196" s="1496"/>
      <c r="ALR196" s="1496"/>
      <c r="ALS196" s="1496"/>
      <c r="ALT196" s="1496"/>
      <c r="ALU196" s="1496"/>
      <c r="ALV196" s="1496"/>
      <c r="ALW196" s="1496"/>
      <c r="ALX196" s="1496"/>
      <c r="ALY196" s="1496"/>
      <c r="ALZ196" s="1496"/>
      <c r="AMA196" s="1496"/>
      <c r="AMB196" s="1496"/>
      <c r="AMC196" s="1496"/>
      <c r="AMD196" s="1496"/>
      <c r="AME196" s="1496"/>
      <c r="AMF196" s="1496"/>
      <c r="AMG196" s="1496"/>
      <c r="AMH196" s="1496"/>
      <c r="AMI196" s="1496"/>
      <c r="AMJ196" s="1496"/>
    </row>
    <row r="197" spans="1:1024" s="1538" customFormat="1" ht="16.899999999999999" customHeight="1">
      <c r="A197" s="1496"/>
      <c r="C197" s="1585"/>
      <c r="E197" s="1568"/>
      <c r="F197" s="1585"/>
      <c r="G197" s="1544"/>
      <c r="K197" s="1496"/>
      <c r="L197" s="1496"/>
      <c r="M197" s="1496"/>
      <c r="BM197" s="1496"/>
      <c r="BN197" s="1496"/>
      <c r="BO197" s="1496"/>
      <c r="BP197" s="1496"/>
      <c r="BQ197" s="1496"/>
      <c r="BR197" s="1496"/>
      <c r="BS197" s="1496"/>
      <c r="BT197" s="1496"/>
      <c r="BU197" s="1496"/>
      <c r="BV197" s="1496"/>
      <c r="BW197" s="1496"/>
      <c r="BX197" s="1496"/>
      <c r="BY197" s="1496"/>
      <c r="BZ197" s="1496"/>
      <c r="CA197" s="1496"/>
      <c r="CB197" s="1496"/>
      <c r="CC197" s="1496"/>
      <c r="CD197" s="1496"/>
      <c r="CE197" s="1496"/>
      <c r="CF197" s="1496"/>
      <c r="CG197" s="1496"/>
      <c r="CH197" s="1496"/>
      <c r="CI197" s="1496"/>
      <c r="CJ197" s="1496"/>
      <c r="CK197" s="1496"/>
      <c r="CL197" s="1496"/>
      <c r="CM197" s="1496"/>
      <c r="CN197" s="1496"/>
      <c r="CO197" s="1496"/>
      <c r="CP197" s="1496"/>
      <c r="CQ197" s="1496"/>
      <c r="CR197" s="1496"/>
      <c r="CS197" s="1496"/>
      <c r="CT197" s="1496"/>
      <c r="CU197" s="1496"/>
      <c r="CV197" s="1496"/>
      <c r="CW197" s="1496"/>
      <c r="CX197" s="1496"/>
      <c r="CY197" s="1496"/>
      <c r="CZ197" s="1496"/>
      <c r="DA197" s="1496"/>
      <c r="DB197" s="1496"/>
      <c r="DC197" s="1496"/>
      <c r="DD197" s="1496"/>
      <c r="DE197" s="1496"/>
      <c r="DF197" s="1496"/>
      <c r="DG197" s="1496"/>
      <c r="DH197" s="1496"/>
      <c r="DI197" s="1496"/>
      <c r="DJ197" s="1496"/>
      <c r="DK197" s="1496"/>
      <c r="DL197" s="1496"/>
      <c r="DM197" s="1496"/>
      <c r="DN197" s="1496"/>
      <c r="DO197" s="1496"/>
      <c r="DP197" s="1496"/>
      <c r="DQ197" s="1496"/>
      <c r="DR197" s="1496"/>
      <c r="DS197" s="1496"/>
      <c r="DT197" s="1496"/>
      <c r="DU197" s="1496"/>
      <c r="DV197" s="1496"/>
      <c r="DW197" s="1496"/>
      <c r="DX197" s="1496"/>
      <c r="DY197" s="1496"/>
      <c r="DZ197" s="1496"/>
      <c r="EA197" s="1496"/>
      <c r="EB197" s="1496"/>
      <c r="EC197" s="1496"/>
      <c r="ED197" s="1496"/>
      <c r="EE197" s="1496"/>
      <c r="EF197" s="1496"/>
      <c r="EG197" s="1496"/>
      <c r="EH197" s="1496"/>
      <c r="EI197" s="1496"/>
      <c r="EJ197" s="1496"/>
      <c r="EK197" s="1496"/>
      <c r="EL197" s="1496"/>
      <c r="EM197" s="1496"/>
      <c r="EN197" s="1496"/>
      <c r="EO197" s="1496"/>
      <c r="EP197" s="1496"/>
      <c r="EQ197" s="1496"/>
      <c r="ER197" s="1496"/>
      <c r="ES197" s="1496"/>
      <c r="ET197" s="1496"/>
      <c r="EU197" s="1496"/>
      <c r="EV197" s="1496"/>
      <c r="EW197" s="1496"/>
      <c r="EX197" s="1496"/>
      <c r="EY197" s="1496"/>
      <c r="EZ197" s="1496"/>
      <c r="FA197" s="1496"/>
      <c r="FB197" s="1496"/>
      <c r="FC197" s="1496"/>
      <c r="FD197" s="1496"/>
      <c r="FE197" s="1496"/>
      <c r="FF197" s="1496"/>
      <c r="FG197" s="1496"/>
      <c r="FH197" s="1496"/>
      <c r="FI197" s="1496"/>
      <c r="FJ197" s="1496"/>
      <c r="FK197" s="1496"/>
      <c r="FL197" s="1496"/>
      <c r="FM197" s="1496"/>
      <c r="FN197" s="1496"/>
      <c r="FO197" s="1496"/>
      <c r="FP197" s="1496"/>
      <c r="FQ197" s="1496"/>
      <c r="FR197" s="1496"/>
      <c r="FS197" s="1496"/>
      <c r="FT197" s="1496"/>
      <c r="FU197" s="1496"/>
      <c r="FV197" s="1496"/>
      <c r="FW197" s="1496"/>
      <c r="FX197" s="1496"/>
      <c r="FY197" s="1496"/>
      <c r="FZ197" s="1496"/>
      <c r="GA197" s="1496"/>
      <c r="GB197" s="1496"/>
      <c r="GC197" s="1496"/>
      <c r="GD197" s="1496"/>
      <c r="GE197" s="1496"/>
      <c r="GF197" s="1496"/>
      <c r="GG197" s="1496"/>
      <c r="GH197" s="1496"/>
      <c r="GI197" s="1496"/>
      <c r="GJ197" s="1496"/>
      <c r="GK197" s="1496"/>
      <c r="GL197" s="1496"/>
      <c r="GM197" s="1496"/>
      <c r="GN197" s="1496"/>
      <c r="GO197" s="1496"/>
      <c r="GP197" s="1496"/>
      <c r="GQ197" s="1496"/>
      <c r="GR197" s="1496"/>
      <c r="GS197" s="1496"/>
      <c r="GT197" s="1496"/>
      <c r="GU197" s="1496"/>
      <c r="GV197" s="1496"/>
      <c r="GW197" s="1496"/>
      <c r="GX197" s="1496"/>
      <c r="GY197" s="1496"/>
      <c r="GZ197" s="1496"/>
      <c r="HA197" s="1496"/>
      <c r="HB197" s="1496"/>
      <c r="HC197" s="1496"/>
      <c r="HD197" s="1496"/>
      <c r="HE197" s="1496"/>
      <c r="HF197" s="1496"/>
      <c r="HG197" s="1496"/>
      <c r="HH197" s="1496"/>
      <c r="HI197" s="1496"/>
      <c r="HJ197" s="1496"/>
      <c r="HK197" s="1496"/>
      <c r="HL197" s="1496"/>
      <c r="HM197" s="1496"/>
      <c r="HN197" s="1496"/>
      <c r="HO197" s="1496"/>
      <c r="HP197" s="1496"/>
      <c r="HQ197" s="1496"/>
      <c r="HR197" s="1496"/>
      <c r="HS197" s="1496"/>
      <c r="HT197" s="1496"/>
      <c r="HU197" s="1496"/>
      <c r="HV197" s="1496"/>
      <c r="HW197" s="1496"/>
      <c r="HX197" s="1496"/>
      <c r="HY197" s="1496"/>
      <c r="HZ197" s="1496"/>
      <c r="IA197" s="1496"/>
      <c r="IB197" s="1496"/>
      <c r="IC197" s="1496"/>
      <c r="ID197" s="1496"/>
      <c r="IE197" s="1496"/>
      <c r="IF197" s="1496"/>
      <c r="IG197" s="1496"/>
      <c r="IH197" s="1496"/>
      <c r="II197" s="1496"/>
      <c r="IJ197" s="1496"/>
      <c r="IK197" s="1496"/>
      <c r="IL197" s="1496"/>
      <c r="IM197" s="1496"/>
      <c r="IN197" s="1496"/>
      <c r="IO197" s="1496"/>
      <c r="IP197" s="1496"/>
      <c r="IQ197" s="1496"/>
      <c r="IR197" s="1496"/>
      <c r="IS197" s="1496"/>
      <c r="IT197" s="1496"/>
      <c r="IU197" s="1496"/>
      <c r="IV197" s="1496"/>
      <c r="IW197" s="1496"/>
      <c r="IX197" s="1496"/>
      <c r="IY197" s="1496"/>
      <c r="IZ197" s="1496"/>
      <c r="JA197" s="1496"/>
      <c r="JB197" s="1496"/>
      <c r="JC197" s="1496"/>
      <c r="JD197" s="1496"/>
      <c r="JE197" s="1496"/>
      <c r="JF197" s="1496"/>
      <c r="JG197" s="1496"/>
      <c r="JH197" s="1496"/>
      <c r="JI197" s="1496"/>
      <c r="JJ197" s="1496"/>
      <c r="JK197" s="1496"/>
      <c r="JL197" s="1496"/>
      <c r="JM197" s="1496"/>
      <c r="JN197" s="1496"/>
      <c r="JO197" s="1496"/>
      <c r="JP197" s="1496"/>
      <c r="JQ197" s="1496"/>
      <c r="JR197" s="1496"/>
      <c r="JS197" s="1496"/>
      <c r="JT197" s="1496"/>
      <c r="JU197" s="1496"/>
      <c r="JV197" s="1496"/>
      <c r="JW197" s="1496"/>
      <c r="JX197" s="1496"/>
      <c r="JY197" s="1496"/>
      <c r="JZ197" s="1496"/>
      <c r="KA197" s="1496"/>
      <c r="KB197" s="1496"/>
      <c r="KC197" s="1496"/>
      <c r="KD197" s="1496"/>
      <c r="KE197" s="1496"/>
      <c r="KF197" s="1496"/>
      <c r="KG197" s="1496"/>
      <c r="KH197" s="1496"/>
      <c r="KI197" s="1496"/>
      <c r="KJ197" s="1496"/>
      <c r="KK197" s="1496"/>
      <c r="KL197" s="1496"/>
      <c r="KM197" s="1496"/>
      <c r="KN197" s="1496"/>
      <c r="KO197" s="1496"/>
      <c r="KP197" s="1496"/>
      <c r="KQ197" s="1496"/>
      <c r="KR197" s="1496"/>
      <c r="KS197" s="1496"/>
      <c r="KT197" s="1496"/>
      <c r="KU197" s="1496"/>
      <c r="KV197" s="1496"/>
      <c r="KW197" s="1496"/>
      <c r="KX197" s="1496"/>
      <c r="KY197" s="1496"/>
      <c r="KZ197" s="1496"/>
      <c r="LA197" s="1496"/>
      <c r="LB197" s="1496"/>
      <c r="LC197" s="1496"/>
      <c r="LD197" s="1496"/>
      <c r="LE197" s="1496"/>
      <c r="LF197" s="1496"/>
      <c r="LG197" s="1496"/>
      <c r="LH197" s="1496"/>
      <c r="LI197" s="1496"/>
      <c r="LJ197" s="1496"/>
      <c r="LK197" s="1496"/>
      <c r="LL197" s="1496"/>
      <c r="LM197" s="1496"/>
      <c r="LN197" s="1496"/>
      <c r="LO197" s="1496"/>
      <c r="LP197" s="1496"/>
      <c r="LQ197" s="1496"/>
      <c r="LR197" s="1496"/>
      <c r="LS197" s="1496"/>
      <c r="LT197" s="1496"/>
      <c r="LU197" s="1496"/>
      <c r="LV197" s="1496"/>
      <c r="LW197" s="1496"/>
      <c r="LX197" s="1496"/>
      <c r="LY197" s="1496"/>
      <c r="LZ197" s="1496"/>
      <c r="MA197" s="1496"/>
      <c r="MB197" s="1496"/>
      <c r="MC197" s="1496"/>
      <c r="MD197" s="1496"/>
      <c r="ME197" s="1496"/>
      <c r="MF197" s="1496"/>
      <c r="MG197" s="1496"/>
      <c r="MH197" s="1496"/>
      <c r="MI197" s="1496"/>
      <c r="MJ197" s="1496"/>
      <c r="MK197" s="1496"/>
      <c r="ML197" s="1496"/>
      <c r="MM197" s="1496"/>
      <c r="MN197" s="1496"/>
      <c r="MO197" s="1496"/>
      <c r="MP197" s="1496"/>
      <c r="MQ197" s="1496"/>
      <c r="MR197" s="1496"/>
      <c r="MS197" s="1496"/>
      <c r="MT197" s="1496"/>
      <c r="MU197" s="1496"/>
      <c r="MV197" s="1496"/>
      <c r="MW197" s="1496"/>
      <c r="MX197" s="1496"/>
      <c r="MY197" s="1496"/>
      <c r="MZ197" s="1496"/>
      <c r="NA197" s="1496"/>
      <c r="NB197" s="1496"/>
      <c r="NC197" s="1496"/>
      <c r="ND197" s="1496"/>
      <c r="NE197" s="1496"/>
      <c r="NF197" s="1496"/>
      <c r="NG197" s="1496"/>
      <c r="NH197" s="1496"/>
      <c r="NI197" s="1496"/>
      <c r="NJ197" s="1496"/>
      <c r="NK197" s="1496"/>
      <c r="NL197" s="1496"/>
      <c r="NM197" s="1496"/>
      <c r="NN197" s="1496"/>
      <c r="NO197" s="1496"/>
      <c r="NP197" s="1496"/>
      <c r="NQ197" s="1496"/>
      <c r="NR197" s="1496"/>
      <c r="NS197" s="1496"/>
      <c r="NT197" s="1496"/>
      <c r="NU197" s="1496"/>
      <c r="NV197" s="1496"/>
      <c r="NW197" s="1496"/>
      <c r="NX197" s="1496"/>
      <c r="NY197" s="1496"/>
      <c r="NZ197" s="1496"/>
      <c r="OA197" s="1496"/>
      <c r="OB197" s="1496"/>
      <c r="OC197" s="1496"/>
      <c r="OD197" s="1496"/>
      <c r="OE197" s="1496"/>
      <c r="OF197" s="1496"/>
      <c r="OG197" s="1496"/>
      <c r="OH197" s="1496"/>
      <c r="OI197" s="1496"/>
      <c r="OJ197" s="1496"/>
      <c r="OK197" s="1496"/>
      <c r="OL197" s="1496"/>
      <c r="OM197" s="1496"/>
      <c r="ON197" s="1496"/>
      <c r="OO197" s="1496"/>
      <c r="OP197" s="1496"/>
      <c r="OQ197" s="1496"/>
      <c r="OR197" s="1496"/>
      <c r="OS197" s="1496"/>
      <c r="OT197" s="1496"/>
      <c r="OU197" s="1496"/>
      <c r="OV197" s="1496"/>
      <c r="OW197" s="1496"/>
      <c r="OX197" s="1496"/>
      <c r="OY197" s="1496"/>
      <c r="OZ197" s="1496"/>
      <c r="PA197" s="1496"/>
      <c r="PB197" s="1496"/>
      <c r="PC197" s="1496"/>
      <c r="PD197" s="1496"/>
      <c r="PE197" s="1496"/>
      <c r="PF197" s="1496"/>
      <c r="PG197" s="1496"/>
      <c r="PH197" s="1496"/>
      <c r="PI197" s="1496"/>
      <c r="PJ197" s="1496"/>
      <c r="PK197" s="1496"/>
      <c r="PL197" s="1496"/>
      <c r="PM197" s="1496"/>
      <c r="PN197" s="1496"/>
      <c r="PO197" s="1496"/>
      <c r="PP197" s="1496"/>
      <c r="PQ197" s="1496"/>
      <c r="PR197" s="1496"/>
      <c r="PS197" s="1496"/>
      <c r="PT197" s="1496"/>
      <c r="PU197" s="1496"/>
      <c r="PV197" s="1496"/>
      <c r="PW197" s="1496"/>
      <c r="PX197" s="1496"/>
      <c r="PY197" s="1496"/>
      <c r="PZ197" s="1496"/>
      <c r="QA197" s="1496"/>
      <c r="QB197" s="1496"/>
      <c r="QC197" s="1496"/>
      <c r="QD197" s="1496"/>
      <c r="QE197" s="1496"/>
      <c r="QF197" s="1496"/>
      <c r="QG197" s="1496"/>
      <c r="QH197" s="1496"/>
      <c r="QI197" s="1496"/>
      <c r="QJ197" s="1496"/>
      <c r="QK197" s="1496"/>
      <c r="QL197" s="1496"/>
      <c r="QM197" s="1496"/>
      <c r="QN197" s="1496"/>
      <c r="QO197" s="1496"/>
      <c r="QP197" s="1496"/>
      <c r="QQ197" s="1496"/>
      <c r="QR197" s="1496"/>
      <c r="QS197" s="1496"/>
      <c r="QT197" s="1496"/>
      <c r="QU197" s="1496"/>
      <c r="QV197" s="1496"/>
      <c r="QW197" s="1496"/>
      <c r="QX197" s="1496"/>
      <c r="QY197" s="1496"/>
      <c r="QZ197" s="1496"/>
      <c r="RA197" s="1496"/>
      <c r="RB197" s="1496"/>
      <c r="RC197" s="1496"/>
      <c r="RD197" s="1496"/>
      <c r="RE197" s="1496"/>
      <c r="RF197" s="1496"/>
      <c r="RG197" s="1496"/>
      <c r="RH197" s="1496"/>
      <c r="RI197" s="1496"/>
      <c r="RJ197" s="1496"/>
      <c r="RK197" s="1496"/>
      <c r="RL197" s="1496"/>
      <c r="RM197" s="1496"/>
      <c r="RN197" s="1496"/>
      <c r="RO197" s="1496"/>
      <c r="RP197" s="1496"/>
      <c r="RQ197" s="1496"/>
      <c r="RR197" s="1496"/>
      <c r="RS197" s="1496"/>
      <c r="RT197" s="1496"/>
      <c r="RU197" s="1496"/>
      <c r="RV197" s="1496"/>
      <c r="RW197" s="1496"/>
      <c r="RX197" s="1496"/>
      <c r="RY197" s="1496"/>
      <c r="RZ197" s="1496"/>
      <c r="SA197" s="1496"/>
      <c r="SB197" s="1496"/>
      <c r="SC197" s="1496"/>
      <c r="SD197" s="1496"/>
      <c r="SE197" s="1496"/>
      <c r="SF197" s="1496"/>
      <c r="SG197" s="1496"/>
      <c r="SH197" s="1496"/>
      <c r="SI197" s="1496"/>
      <c r="SJ197" s="1496"/>
      <c r="SK197" s="1496"/>
      <c r="SL197" s="1496"/>
      <c r="SM197" s="1496"/>
      <c r="SN197" s="1496"/>
      <c r="SO197" s="1496"/>
      <c r="SP197" s="1496"/>
      <c r="SQ197" s="1496"/>
      <c r="SR197" s="1496"/>
      <c r="SS197" s="1496"/>
      <c r="ST197" s="1496"/>
      <c r="SU197" s="1496"/>
      <c r="SV197" s="1496"/>
      <c r="SW197" s="1496"/>
      <c r="SX197" s="1496"/>
      <c r="SY197" s="1496"/>
      <c r="SZ197" s="1496"/>
      <c r="TA197" s="1496"/>
      <c r="TB197" s="1496"/>
      <c r="TC197" s="1496"/>
      <c r="TD197" s="1496"/>
      <c r="TE197" s="1496"/>
      <c r="TF197" s="1496"/>
      <c r="TG197" s="1496"/>
      <c r="TH197" s="1496"/>
      <c r="TI197" s="1496"/>
      <c r="TJ197" s="1496"/>
      <c r="TK197" s="1496"/>
      <c r="TL197" s="1496"/>
      <c r="TM197" s="1496"/>
      <c r="TN197" s="1496"/>
      <c r="TO197" s="1496"/>
      <c r="TP197" s="1496"/>
      <c r="TQ197" s="1496"/>
      <c r="TR197" s="1496"/>
      <c r="TS197" s="1496"/>
      <c r="TT197" s="1496"/>
      <c r="TU197" s="1496"/>
      <c r="TV197" s="1496"/>
      <c r="TW197" s="1496"/>
      <c r="TX197" s="1496"/>
      <c r="TY197" s="1496"/>
      <c r="TZ197" s="1496"/>
      <c r="UA197" s="1496"/>
      <c r="UB197" s="1496"/>
      <c r="UC197" s="1496"/>
      <c r="UD197" s="1496"/>
      <c r="UE197" s="1496"/>
      <c r="UF197" s="1496"/>
      <c r="UG197" s="1496"/>
      <c r="UH197" s="1496"/>
      <c r="UI197" s="1496"/>
      <c r="UJ197" s="1496"/>
      <c r="UK197" s="1496"/>
      <c r="UL197" s="1496"/>
      <c r="UM197" s="1496"/>
      <c r="UN197" s="1496"/>
      <c r="UO197" s="1496"/>
      <c r="UP197" s="1496"/>
      <c r="UQ197" s="1496"/>
      <c r="UR197" s="1496"/>
      <c r="US197" s="1496"/>
      <c r="UT197" s="1496"/>
      <c r="UU197" s="1496"/>
      <c r="UV197" s="1496"/>
      <c r="UW197" s="1496"/>
      <c r="UX197" s="1496"/>
      <c r="UY197" s="1496"/>
      <c r="UZ197" s="1496"/>
      <c r="VA197" s="1496"/>
      <c r="VB197" s="1496"/>
      <c r="VC197" s="1496"/>
      <c r="VD197" s="1496"/>
      <c r="VE197" s="1496"/>
      <c r="VF197" s="1496"/>
      <c r="VG197" s="1496"/>
      <c r="VH197" s="1496"/>
      <c r="VI197" s="1496"/>
      <c r="VJ197" s="1496"/>
      <c r="VK197" s="1496"/>
      <c r="VL197" s="1496"/>
      <c r="VM197" s="1496"/>
      <c r="VN197" s="1496"/>
      <c r="VO197" s="1496"/>
      <c r="VP197" s="1496"/>
      <c r="VQ197" s="1496"/>
      <c r="VR197" s="1496"/>
      <c r="VS197" s="1496"/>
      <c r="VT197" s="1496"/>
      <c r="VU197" s="1496"/>
      <c r="VV197" s="1496"/>
      <c r="VW197" s="1496"/>
      <c r="VX197" s="1496"/>
      <c r="VY197" s="1496"/>
      <c r="VZ197" s="1496"/>
      <c r="WA197" s="1496"/>
      <c r="WB197" s="1496"/>
      <c r="WC197" s="1496"/>
      <c r="WD197" s="1496"/>
      <c r="WE197" s="1496"/>
      <c r="WF197" s="1496"/>
      <c r="WG197" s="1496"/>
      <c r="WH197" s="1496"/>
      <c r="WI197" s="1496"/>
      <c r="WJ197" s="1496"/>
      <c r="WK197" s="1496"/>
      <c r="WL197" s="1496"/>
      <c r="WM197" s="1496"/>
      <c r="WN197" s="1496"/>
      <c r="WO197" s="1496"/>
      <c r="WP197" s="1496"/>
      <c r="WQ197" s="1496"/>
      <c r="WR197" s="1496"/>
      <c r="WS197" s="1496"/>
      <c r="WT197" s="1496"/>
      <c r="WU197" s="1496"/>
      <c r="WV197" s="1496"/>
      <c r="WW197" s="1496"/>
      <c r="WX197" s="1496"/>
      <c r="WY197" s="1496"/>
      <c r="WZ197" s="1496"/>
      <c r="XA197" s="1496"/>
      <c r="XB197" s="1496"/>
      <c r="XC197" s="1496"/>
      <c r="XD197" s="1496"/>
      <c r="XE197" s="1496"/>
      <c r="XF197" s="1496"/>
      <c r="XG197" s="1496"/>
      <c r="XH197" s="1496"/>
      <c r="XI197" s="1496"/>
      <c r="XJ197" s="1496"/>
      <c r="XK197" s="1496"/>
      <c r="XL197" s="1496"/>
      <c r="XM197" s="1496"/>
      <c r="XN197" s="1496"/>
      <c r="XO197" s="1496"/>
      <c r="XP197" s="1496"/>
      <c r="XQ197" s="1496"/>
      <c r="XR197" s="1496"/>
      <c r="XS197" s="1496"/>
      <c r="XT197" s="1496"/>
      <c r="XU197" s="1496"/>
      <c r="XV197" s="1496"/>
      <c r="XW197" s="1496"/>
      <c r="XX197" s="1496"/>
      <c r="XY197" s="1496"/>
      <c r="XZ197" s="1496"/>
      <c r="YA197" s="1496"/>
      <c r="YB197" s="1496"/>
      <c r="YC197" s="1496"/>
      <c r="YD197" s="1496"/>
      <c r="YE197" s="1496"/>
      <c r="YF197" s="1496"/>
      <c r="YG197" s="1496"/>
      <c r="YH197" s="1496"/>
      <c r="YI197" s="1496"/>
      <c r="YJ197" s="1496"/>
      <c r="YK197" s="1496"/>
      <c r="YL197" s="1496"/>
      <c r="YM197" s="1496"/>
      <c r="YN197" s="1496"/>
      <c r="YO197" s="1496"/>
      <c r="YP197" s="1496"/>
      <c r="YQ197" s="1496"/>
      <c r="YR197" s="1496"/>
      <c r="YS197" s="1496"/>
      <c r="YT197" s="1496"/>
      <c r="YU197" s="1496"/>
      <c r="YV197" s="1496"/>
      <c r="YW197" s="1496"/>
      <c r="YX197" s="1496"/>
      <c r="YY197" s="1496"/>
      <c r="YZ197" s="1496"/>
      <c r="ZA197" s="1496"/>
      <c r="ZB197" s="1496"/>
      <c r="ZC197" s="1496"/>
      <c r="ZD197" s="1496"/>
      <c r="ZE197" s="1496"/>
      <c r="ZF197" s="1496"/>
      <c r="ZG197" s="1496"/>
      <c r="ZH197" s="1496"/>
      <c r="ZI197" s="1496"/>
      <c r="ZJ197" s="1496"/>
      <c r="ZK197" s="1496"/>
      <c r="ZL197" s="1496"/>
      <c r="ZM197" s="1496"/>
      <c r="ZN197" s="1496"/>
      <c r="ZO197" s="1496"/>
      <c r="ZP197" s="1496"/>
      <c r="ZQ197" s="1496"/>
      <c r="ZR197" s="1496"/>
      <c r="ZS197" s="1496"/>
      <c r="ZT197" s="1496"/>
      <c r="ZU197" s="1496"/>
      <c r="ZV197" s="1496"/>
      <c r="ZW197" s="1496"/>
      <c r="ZX197" s="1496"/>
      <c r="ZY197" s="1496"/>
      <c r="ZZ197" s="1496"/>
      <c r="AAA197" s="1496"/>
      <c r="AAB197" s="1496"/>
      <c r="AAC197" s="1496"/>
      <c r="AAD197" s="1496"/>
      <c r="AAE197" s="1496"/>
      <c r="AAF197" s="1496"/>
      <c r="AAG197" s="1496"/>
      <c r="AAH197" s="1496"/>
      <c r="AAI197" s="1496"/>
      <c r="AAJ197" s="1496"/>
      <c r="AAK197" s="1496"/>
      <c r="AAL197" s="1496"/>
      <c r="AAM197" s="1496"/>
      <c r="AAN197" s="1496"/>
      <c r="AAO197" s="1496"/>
      <c r="AAP197" s="1496"/>
      <c r="AAQ197" s="1496"/>
      <c r="AAR197" s="1496"/>
      <c r="AAS197" s="1496"/>
      <c r="AAT197" s="1496"/>
      <c r="AAU197" s="1496"/>
      <c r="AAV197" s="1496"/>
      <c r="AAW197" s="1496"/>
      <c r="AAX197" s="1496"/>
      <c r="AAY197" s="1496"/>
      <c r="AAZ197" s="1496"/>
      <c r="ABA197" s="1496"/>
      <c r="ABB197" s="1496"/>
      <c r="ABC197" s="1496"/>
      <c r="ABD197" s="1496"/>
      <c r="ABE197" s="1496"/>
      <c r="ABF197" s="1496"/>
      <c r="ABG197" s="1496"/>
      <c r="ABH197" s="1496"/>
      <c r="ABI197" s="1496"/>
      <c r="ABJ197" s="1496"/>
      <c r="ABK197" s="1496"/>
      <c r="ABL197" s="1496"/>
      <c r="ABM197" s="1496"/>
      <c r="ABN197" s="1496"/>
      <c r="ABO197" s="1496"/>
      <c r="ABP197" s="1496"/>
      <c r="ABQ197" s="1496"/>
      <c r="ABR197" s="1496"/>
      <c r="ABS197" s="1496"/>
      <c r="ABT197" s="1496"/>
      <c r="ABU197" s="1496"/>
      <c r="ABV197" s="1496"/>
      <c r="ABW197" s="1496"/>
      <c r="ABX197" s="1496"/>
      <c r="ABY197" s="1496"/>
      <c r="ABZ197" s="1496"/>
      <c r="ACA197" s="1496"/>
      <c r="ACB197" s="1496"/>
      <c r="ACC197" s="1496"/>
      <c r="ACD197" s="1496"/>
      <c r="ACE197" s="1496"/>
      <c r="ACF197" s="1496"/>
      <c r="ACG197" s="1496"/>
      <c r="ACH197" s="1496"/>
      <c r="ACI197" s="1496"/>
      <c r="ACJ197" s="1496"/>
      <c r="ACK197" s="1496"/>
      <c r="ACL197" s="1496"/>
      <c r="ACM197" s="1496"/>
      <c r="ACN197" s="1496"/>
      <c r="ACO197" s="1496"/>
      <c r="ACP197" s="1496"/>
      <c r="ACQ197" s="1496"/>
      <c r="ACR197" s="1496"/>
      <c r="ACS197" s="1496"/>
      <c r="ACT197" s="1496"/>
      <c r="ACU197" s="1496"/>
      <c r="ACV197" s="1496"/>
      <c r="ACW197" s="1496"/>
      <c r="ACX197" s="1496"/>
      <c r="ACY197" s="1496"/>
      <c r="ACZ197" s="1496"/>
      <c r="ADA197" s="1496"/>
      <c r="ADB197" s="1496"/>
      <c r="ADC197" s="1496"/>
      <c r="ADD197" s="1496"/>
      <c r="ADE197" s="1496"/>
      <c r="ADF197" s="1496"/>
      <c r="ADG197" s="1496"/>
      <c r="ADH197" s="1496"/>
      <c r="ADI197" s="1496"/>
      <c r="ADJ197" s="1496"/>
      <c r="ADK197" s="1496"/>
      <c r="ADL197" s="1496"/>
      <c r="ADM197" s="1496"/>
      <c r="ADN197" s="1496"/>
      <c r="ADO197" s="1496"/>
      <c r="ADP197" s="1496"/>
      <c r="ADQ197" s="1496"/>
      <c r="ADR197" s="1496"/>
      <c r="ADS197" s="1496"/>
      <c r="ADT197" s="1496"/>
      <c r="ADU197" s="1496"/>
      <c r="ADV197" s="1496"/>
      <c r="ADW197" s="1496"/>
      <c r="ADX197" s="1496"/>
      <c r="ADY197" s="1496"/>
      <c r="ADZ197" s="1496"/>
      <c r="AEA197" s="1496"/>
      <c r="AEB197" s="1496"/>
      <c r="AEC197" s="1496"/>
      <c r="AED197" s="1496"/>
      <c r="AEE197" s="1496"/>
      <c r="AEF197" s="1496"/>
      <c r="AEG197" s="1496"/>
      <c r="AEH197" s="1496"/>
      <c r="AEI197" s="1496"/>
      <c r="AEJ197" s="1496"/>
      <c r="AEK197" s="1496"/>
      <c r="AEL197" s="1496"/>
      <c r="AEM197" s="1496"/>
      <c r="AEN197" s="1496"/>
      <c r="AEO197" s="1496"/>
      <c r="AEP197" s="1496"/>
      <c r="AEQ197" s="1496"/>
      <c r="AER197" s="1496"/>
      <c r="AES197" s="1496"/>
      <c r="AET197" s="1496"/>
      <c r="AEU197" s="1496"/>
      <c r="AEV197" s="1496"/>
      <c r="AEW197" s="1496"/>
      <c r="AEX197" s="1496"/>
      <c r="AEY197" s="1496"/>
      <c r="AEZ197" s="1496"/>
      <c r="AFA197" s="1496"/>
      <c r="AFB197" s="1496"/>
      <c r="AFC197" s="1496"/>
      <c r="AFD197" s="1496"/>
      <c r="AFE197" s="1496"/>
      <c r="AFF197" s="1496"/>
      <c r="AFG197" s="1496"/>
      <c r="AFH197" s="1496"/>
      <c r="AFI197" s="1496"/>
      <c r="AFJ197" s="1496"/>
      <c r="AFK197" s="1496"/>
      <c r="AFL197" s="1496"/>
      <c r="AFM197" s="1496"/>
      <c r="AFN197" s="1496"/>
      <c r="AFO197" s="1496"/>
      <c r="AFP197" s="1496"/>
      <c r="AFQ197" s="1496"/>
      <c r="AFR197" s="1496"/>
      <c r="AFS197" s="1496"/>
      <c r="AFT197" s="1496"/>
      <c r="AFU197" s="1496"/>
      <c r="AFV197" s="1496"/>
      <c r="AFW197" s="1496"/>
      <c r="AFX197" s="1496"/>
      <c r="AFY197" s="1496"/>
      <c r="AFZ197" s="1496"/>
      <c r="AGA197" s="1496"/>
      <c r="AGB197" s="1496"/>
      <c r="AGC197" s="1496"/>
      <c r="AGD197" s="1496"/>
      <c r="AGE197" s="1496"/>
      <c r="AGF197" s="1496"/>
      <c r="AGG197" s="1496"/>
      <c r="AGH197" s="1496"/>
      <c r="AGI197" s="1496"/>
      <c r="AGJ197" s="1496"/>
      <c r="AGK197" s="1496"/>
      <c r="AGL197" s="1496"/>
      <c r="AGM197" s="1496"/>
      <c r="AGN197" s="1496"/>
      <c r="AGO197" s="1496"/>
      <c r="AGP197" s="1496"/>
      <c r="AGQ197" s="1496"/>
      <c r="AGR197" s="1496"/>
      <c r="AGS197" s="1496"/>
      <c r="AGT197" s="1496"/>
      <c r="AGU197" s="1496"/>
      <c r="AGV197" s="1496"/>
      <c r="AGW197" s="1496"/>
      <c r="AGX197" s="1496"/>
      <c r="AGY197" s="1496"/>
      <c r="AGZ197" s="1496"/>
      <c r="AHA197" s="1496"/>
      <c r="AHB197" s="1496"/>
      <c r="AHC197" s="1496"/>
      <c r="AHD197" s="1496"/>
      <c r="AHE197" s="1496"/>
      <c r="AHF197" s="1496"/>
      <c r="AHG197" s="1496"/>
      <c r="AHH197" s="1496"/>
      <c r="AHI197" s="1496"/>
      <c r="AHJ197" s="1496"/>
      <c r="AHK197" s="1496"/>
      <c r="AHL197" s="1496"/>
      <c r="AHM197" s="1496"/>
      <c r="AHN197" s="1496"/>
      <c r="AHO197" s="1496"/>
      <c r="AHP197" s="1496"/>
      <c r="AHQ197" s="1496"/>
      <c r="AHR197" s="1496"/>
      <c r="AHS197" s="1496"/>
      <c r="AHT197" s="1496"/>
      <c r="AHU197" s="1496"/>
      <c r="AHV197" s="1496"/>
      <c r="AHW197" s="1496"/>
      <c r="AHX197" s="1496"/>
      <c r="AHY197" s="1496"/>
      <c r="AHZ197" s="1496"/>
      <c r="AIA197" s="1496"/>
      <c r="AIB197" s="1496"/>
      <c r="AIC197" s="1496"/>
      <c r="AID197" s="1496"/>
      <c r="AIE197" s="1496"/>
      <c r="AIF197" s="1496"/>
      <c r="AIG197" s="1496"/>
      <c r="AIH197" s="1496"/>
      <c r="AII197" s="1496"/>
      <c r="AIJ197" s="1496"/>
      <c r="AIK197" s="1496"/>
      <c r="AIL197" s="1496"/>
      <c r="AIM197" s="1496"/>
      <c r="AIN197" s="1496"/>
      <c r="AIO197" s="1496"/>
      <c r="AIP197" s="1496"/>
      <c r="AIQ197" s="1496"/>
      <c r="AIR197" s="1496"/>
      <c r="AIS197" s="1496"/>
      <c r="AIT197" s="1496"/>
      <c r="AIU197" s="1496"/>
      <c r="AIV197" s="1496"/>
      <c r="AIW197" s="1496"/>
      <c r="AIX197" s="1496"/>
      <c r="AIY197" s="1496"/>
      <c r="AIZ197" s="1496"/>
      <c r="AJA197" s="1496"/>
      <c r="AJB197" s="1496"/>
      <c r="AJC197" s="1496"/>
      <c r="AJD197" s="1496"/>
      <c r="AJE197" s="1496"/>
      <c r="AJF197" s="1496"/>
      <c r="AJG197" s="1496"/>
      <c r="AJH197" s="1496"/>
      <c r="AJI197" s="1496"/>
      <c r="AJJ197" s="1496"/>
      <c r="AJK197" s="1496"/>
      <c r="AJL197" s="1496"/>
      <c r="AJM197" s="1496"/>
      <c r="AJN197" s="1496"/>
      <c r="AJO197" s="1496"/>
      <c r="AJP197" s="1496"/>
      <c r="AJQ197" s="1496"/>
      <c r="AJR197" s="1496"/>
      <c r="AJS197" s="1496"/>
      <c r="AJT197" s="1496"/>
      <c r="AJU197" s="1496"/>
      <c r="AJV197" s="1496"/>
      <c r="AJW197" s="1496"/>
      <c r="AJX197" s="1496"/>
      <c r="AJY197" s="1496"/>
      <c r="AJZ197" s="1496"/>
      <c r="AKA197" s="1496"/>
      <c r="AKB197" s="1496"/>
      <c r="AKC197" s="1496"/>
      <c r="AKD197" s="1496"/>
      <c r="AKE197" s="1496"/>
      <c r="AKF197" s="1496"/>
      <c r="AKG197" s="1496"/>
      <c r="AKH197" s="1496"/>
      <c r="AKI197" s="1496"/>
      <c r="AKJ197" s="1496"/>
      <c r="AKK197" s="1496"/>
      <c r="AKL197" s="1496"/>
      <c r="AKM197" s="1496"/>
      <c r="AKN197" s="1496"/>
      <c r="AKO197" s="1496"/>
      <c r="AKP197" s="1496"/>
      <c r="AKQ197" s="1496"/>
      <c r="AKR197" s="1496"/>
      <c r="AKS197" s="1496"/>
      <c r="AKT197" s="1496"/>
      <c r="AKU197" s="1496"/>
      <c r="AKV197" s="1496"/>
      <c r="AKW197" s="1496"/>
      <c r="AKX197" s="1496"/>
      <c r="AKY197" s="1496"/>
      <c r="AKZ197" s="1496"/>
      <c r="ALA197" s="1496"/>
      <c r="ALB197" s="1496"/>
      <c r="ALC197" s="1496"/>
      <c r="ALD197" s="1496"/>
      <c r="ALE197" s="1496"/>
      <c r="ALF197" s="1496"/>
      <c r="ALG197" s="1496"/>
      <c r="ALH197" s="1496"/>
      <c r="ALI197" s="1496"/>
      <c r="ALJ197" s="1496"/>
      <c r="ALK197" s="1496"/>
      <c r="ALL197" s="1496"/>
      <c r="ALM197" s="1496"/>
      <c r="ALN197" s="1496"/>
      <c r="ALO197" s="1496"/>
      <c r="ALP197" s="1496"/>
      <c r="ALQ197" s="1496"/>
      <c r="ALR197" s="1496"/>
      <c r="ALS197" s="1496"/>
      <c r="ALT197" s="1496"/>
      <c r="ALU197" s="1496"/>
      <c r="ALV197" s="1496"/>
      <c r="ALW197" s="1496"/>
      <c r="ALX197" s="1496"/>
      <c r="ALY197" s="1496"/>
      <c r="ALZ197" s="1496"/>
      <c r="AMA197" s="1496"/>
      <c r="AMB197" s="1496"/>
      <c r="AMC197" s="1496"/>
      <c r="AMD197" s="1496"/>
      <c r="AME197" s="1496"/>
      <c r="AMF197" s="1496"/>
      <c r="AMG197" s="1496"/>
      <c r="AMH197" s="1496"/>
      <c r="AMI197" s="1496"/>
      <c r="AMJ197" s="1496"/>
    </row>
    <row r="198" spans="1:1024" s="1538" customFormat="1" ht="16.899999999999999" customHeight="1">
      <c r="A198" s="1496"/>
      <c r="C198" s="1585"/>
      <c r="E198" s="1568"/>
      <c r="F198" s="1585"/>
      <c r="G198" s="1544"/>
      <c r="K198" s="1496"/>
      <c r="L198" s="1496"/>
      <c r="M198" s="1496"/>
      <c r="BM198" s="1496"/>
      <c r="BN198" s="1496"/>
      <c r="BO198" s="1496"/>
      <c r="BP198" s="1496"/>
      <c r="BQ198" s="1496"/>
      <c r="BR198" s="1496"/>
      <c r="BS198" s="1496"/>
      <c r="BT198" s="1496"/>
      <c r="BU198" s="1496"/>
      <c r="BV198" s="1496"/>
      <c r="BW198" s="1496"/>
      <c r="BX198" s="1496"/>
      <c r="BY198" s="1496"/>
      <c r="BZ198" s="1496"/>
      <c r="CA198" s="1496"/>
      <c r="CB198" s="1496"/>
      <c r="CC198" s="1496"/>
      <c r="CD198" s="1496"/>
      <c r="CE198" s="1496"/>
      <c r="CF198" s="1496"/>
      <c r="CG198" s="1496"/>
      <c r="CH198" s="1496"/>
      <c r="CI198" s="1496"/>
      <c r="CJ198" s="1496"/>
      <c r="CK198" s="1496"/>
      <c r="CL198" s="1496"/>
      <c r="CM198" s="1496"/>
      <c r="CN198" s="1496"/>
      <c r="CO198" s="1496"/>
      <c r="CP198" s="1496"/>
      <c r="CQ198" s="1496"/>
      <c r="CR198" s="1496"/>
      <c r="CS198" s="1496"/>
      <c r="CT198" s="1496"/>
      <c r="CU198" s="1496"/>
      <c r="CV198" s="1496"/>
      <c r="CW198" s="1496"/>
      <c r="CX198" s="1496"/>
      <c r="CY198" s="1496"/>
      <c r="CZ198" s="1496"/>
      <c r="DA198" s="1496"/>
      <c r="DB198" s="1496"/>
      <c r="DC198" s="1496"/>
      <c r="DD198" s="1496"/>
      <c r="DE198" s="1496"/>
      <c r="DF198" s="1496"/>
      <c r="DG198" s="1496"/>
      <c r="DH198" s="1496"/>
      <c r="DI198" s="1496"/>
      <c r="DJ198" s="1496"/>
      <c r="DK198" s="1496"/>
      <c r="DL198" s="1496"/>
      <c r="DM198" s="1496"/>
      <c r="DN198" s="1496"/>
      <c r="DO198" s="1496"/>
      <c r="DP198" s="1496"/>
      <c r="DQ198" s="1496"/>
      <c r="DR198" s="1496"/>
      <c r="DS198" s="1496"/>
      <c r="DT198" s="1496"/>
      <c r="DU198" s="1496"/>
      <c r="DV198" s="1496"/>
      <c r="DW198" s="1496"/>
      <c r="DX198" s="1496"/>
      <c r="DY198" s="1496"/>
      <c r="DZ198" s="1496"/>
      <c r="EA198" s="1496"/>
      <c r="EB198" s="1496"/>
      <c r="EC198" s="1496"/>
      <c r="ED198" s="1496"/>
      <c r="EE198" s="1496"/>
      <c r="EF198" s="1496"/>
      <c r="EG198" s="1496"/>
      <c r="EH198" s="1496"/>
      <c r="EI198" s="1496"/>
      <c r="EJ198" s="1496"/>
      <c r="EK198" s="1496"/>
      <c r="EL198" s="1496"/>
      <c r="EM198" s="1496"/>
      <c r="EN198" s="1496"/>
      <c r="EO198" s="1496"/>
      <c r="EP198" s="1496"/>
      <c r="EQ198" s="1496"/>
      <c r="ER198" s="1496"/>
      <c r="ES198" s="1496"/>
      <c r="ET198" s="1496"/>
      <c r="EU198" s="1496"/>
      <c r="EV198" s="1496"/>
      <c r="EW198" s="1496"/>
      <c r="EX198" s="1496"/>
      <c r="EY198" s="1496"/>
      <c r="EZ198" s="1496"/>
      <c r="FA198" s="1496"/>
      <c r="FB198" s="1496"/>
      <c r="FC198" s="1496"/>
      <c r="FD198" s="1496"/>
      <c r="FE198" s="1496"/>
      <c r="FF198" s="1496"/>
      <c r="FG198" s="1496"/>
      <c r="FH198" s="1496"/>
      <c r="FI198" s="1496"/>
      <c r="FJ198" s="1496"/>
      <c r="FK198" s="1496"/>
      <c r="FL198" s="1496"/>
      <c r="FM198" s="1496"/>
      <c r="FN198" s="1496"/>
      <c r="FO198" s="1496"/>
      <c r="FP198" s="1496"/>
      <c r="FQ198" s="1496"/>
      <c r="FR198" s="1496"/>
      <c r="FS198" s="1496"/>
      <c r="FT198" s="1496"/>
      <c r="FU198" s="1496"/>
      <c r="FV198" s="1496"/>
      <c r="FW198" s="1496"/>
      <c r="FX198" s="1496"/>
      <c r="FY198" s="1496"/>
      <c r="FZ198" s="1496"/>
      <c r="GA198" s="1496"/>
      <c r="GB198" s="1496"/>
      <c r="GC198" s="1496"/>
      <c r="GD198" s="1496"/>
      <c r="GE198" s="1496"/>
      <c r="GF198" s="1496"/>
      <c r="GG198" s="1496"/>
      <c r="GH198" s="1496"/>
      <c r="GI198" s="1496"/>
      <c r="GJ198" s="1496"/>
      <c r="GK198" s="1496"/>
      <c r="GL198" s="1496"/>
      <c r="GM198" s="1496"/>
      <c r="GN198" s="1496"/>
      <c r="GO198" s="1496"/>
      <c r="GP198" s="1496"/>
      <c r="GQ198" s="1496"/>
      <c r="GR198" s="1496"/>
      <c r="GS198" s="1496"/>
      <c r="GT198" s="1496"/>
      <c r="GU198" s="1496"/>
      <c r="GV198" s="1496"/>
      <c r="GW198" s="1496"/>
      <c r="GX198" s="1496"/>
      <c r="GY198" s="1496"/>
      <c r="GZ198" s="1496"/>
      <c r="HA198" s="1496"/>
      <c r="HB198" s="1496"/>
      <c r="HC198" s="1496"/>
      <c r="HD198" s="1496"/>
      <c r="HE198" s="1496"/>
      <c r="HF198" s="1496"/>
      <c r="HG198" s="1496"/>
      <c r="HH198" s="1496"/>
      <c r="HI198" s="1496"/>
      <c r="HJ198" s="1496"/>
      <c r="HK198" s="1496"/>
      <c r="HL198" s="1496"/>
      <c r="HM198" s="1496"/>
      <c r="HN198" s="1496"/>
      <c r="HO198" s="1496"/>
      <c r="HP198" s="1496"/>
      <c r="HQ198" s="1496"/>
      <c r="HR198" s="1496"/>
      <c r="HS198" s="1496"/>
      <c r="HT198" s="1496"/>
      <c r="HU198" s="1496"/>
      <c r="HV198" s="1496"/>
      <c r="HW198" s="1496"/>
      <c r="HX198" s="1496"/>
      <c r="HY198" s="1496"/>
      <c r="HZ198" s="1496"/>
      <c r="IA198" s="1496"/>
      <c r="IB198" s="1496"/>
      <c r="IC198" s="1496"/>
      <c r="ID198" s="1496"/>
      <c r="IE198" s="1496"/>
      <c r="IF198" s="1496"/>
      <c r="IG198" s="1496"/>
      <c r="IH198" s="1496"/>
      <c r="II198" s="1496"/>
      <c r="IJ198" s="1496"/>
      <c r="IK198" s="1496"/>
      <c r="IL198" s="1496"/>
      <c r="IM198" s="1496"/>
      <c r="IN198" s="1496"/>
      <c r="IO198" s="1496"/>
      <c r="IP198" s="1496"/>
      <c r="IQ198" s="1496"/>
      <c r="IR198" s="1496"/>
      <c r="IS198" s="1496"/>
      <c r="IT198" s="1496"/>
      <c r="IU198" s="1496"/>
      <c r="IV198" s="1496"/>
      <c r="IW198" s="1496"/>
      <c r="IX198" s="1496"/>
      <c r="IY198" s="1496"/>
      <c r="IZ198" s="1496"/>
      <c r="JA198" s="1496"/>
      <c r="JB198" s="1496"/>
      <c r="JC198" s="1496"/>
      <c r="JD198" s="1496"/>
      <c r="JE198" s="1496"/>
      <c r="JF198" s="1496"/>
      <c r="JG198" s="1496"/>
      <c r="JH198" s="1496"/>
      <c r="JI198" s="1496"/>
      <c r="JJ198" s="1496"/>
      <c r="JK198" s="1496"/>
      <c r="JL198" s="1496"/>
      <c r="JM198" s="1496"/>
      <c r="JN198" s="1496"/>
      <c r="JO198" s="1496"/>
      <c r="JP198" s="1496"/>
      <c r="JQ198" s="1496"/>
      <c r="JR198" s="1496"/>
      <c r="JS198" s="1496"/>
      <c r="JT198" s="1496"/>
      <c r="JU198" s="1496"/>
      <c r="JV198" s="1496"/>
      <c r="JW198" s="1496"/>
      <c r="JX198" s="1496"/>
      <c r="JY198" s="1496"/>
      <c r="JZ198" s="1496"/>
      <c r="KA198" s="1496"/>
      <c r="KB198" s="1496"/>
      <c r="KC198" s="1496"/>
      <c r="KD198" s="1496"/>
      <c r="KE198" s="1496"/>
      <c r="KF198" s="1496"/>
      <c r="KG198" s="1496"/>
      <c r="KH198" s="1496"/>
      <c r="KI198" s="1496"/>
      <c r="KJ198" s="1496"/>
      <c r="KK198" s="1496"/>
      <c r="KL198" s="1496"/>
      <c r="KM198" s="1496"/>
      <c r="KN198" s="1496"/>
      <c r="KO198" s="1496"/>
      <c r="KP198" s="1496"/>
      <c r="KQ198" s="1496"/>
      <c r="KR198" s="1496"/>
      <c r="KS198" s="1496"/>
      <c r="KT198" s="1496"/>
      <c r="KU198" s="1496"/>
      <c r="KV198" s="1496"/>
      <c r="KW198" s="1496"/>
      <c r="KX198" s="1496"/>
      <c r="KY198" s="1496"/>
      <c r="KZ198" s="1496"/>
      <c r="LA198" s="1496"/>
      <c r="LB198" s="1496"/>
      <c r="LC198" s="1496"/>
      <c r="LD198" s="1496"/>
      <c r="LE198" s="1496"/>
      <c r="LF198" s="1496"/>
      <c r="LG198" s="1496"/>
      <c r="LH198" s="1496"/>
      <c r="LI198" s="1496"/>
      <c r="LJ198" s="1496"/>
      <c r="LK198" s="1496"/>
      <c r="LL198" s="1496"/>
      <c r="LM198" s="1496"/>
      <c r="LN198" s="1496"/>
      <c r="LO198" s="1496"/>
      <c r="LP198" s="1496"/>
      <c r="LQ198" s="1496"/>
      <c r="LR198" s="1496"/>
      <c r="LS198" s="1496"/>
      <c r="LT198" s="1496"/>
      <c r="LU198" s="1496"/>
      <c r="LV198" s="1496"/>
      <c r="LW198" s="1496"/>
      <c r="LX198" s="1496"/>
      <c r="LY198" s="1496"/>
      <c r="LZ198" s="1496"/>
      <c r="MA198" s="1496"/>
      <c r="MB198" s="1496"/>
      <c r="MC198" s="1496"/>
      <c r="MD198" s="1496"/>
      <c r="ME198" s="1496"/>
      <c r="MF198" s="1496"/>
      <c r="MG198" s="1496"/>
      <c r="MH198" s="1496"/>
      <c r="MI198" s="1496"/>
      <c r="MJ198" s="1496"/>
      <c r="MK198" s="1496"/>
      <c r="ML198" s="1496"/>
      <c r="MM198" s="1496"/>
      <c r="MN198" s="1496"/>
      <c r="MO198" s="1496"/>
      <c r="MP198" s="1496"/>
      <c r="MQ198" s="1496"/>
      <c r="MR198" s="1496"/>
      <c r="MS198" s="1496"/>
      <c r="MT198" s="1496"/>
      <c r="MU198" s="1496"/>
      <c r="MV198" s="1496"/>
      <c r="MW198" s="1496"/>
      <c r="MX198" s="1496"/>
      <c r="MY198" s="1496"/>
      <c r="MZ198" s="1496"/>
      <c r="NA198" s="1496"/>
      <c r="NB198" s="1496"/>
      <c r="NC198" s="1496"/>
      <c r="ND198" s="1496"/>
      <c r="NE198" s="1496"/>
      <c r="NF198" s="1496"/>
      <c r="NG198" s="1496"/>
      <c r="NH198" s="1496"/>
      <c r="NI198" s="1496"/>
      <c r="NJ198" s="1496"/>
      <c r="NK198" s="1496"/>
      <c r="NL198" s="1496"/>
      <c r="NM198" s="1496"/>
      <c r="NN198" s="1496"/>
      <c r="NO198" s="1496"/>
      <c r="NP198" s="1496"/>
      <c r="NQ198" s="1496"/>
      <c r="NR198" s="1496"/>
      <c r="NS198" s="1496"/>
      <c r="NT198" s="1496"/>
      <c r="NU198" s="1496"/>
      <c r="NV198" s="1496"/>
      <c r="NW198" s="1496"/>
      <c r="NX198" s="1496"/>
      <c r="NY198" s="1496"/>
      <c r="NZ198" s="1496"/>
      <c r="OA198" s="1496"/>
      <c r="OB198" s="1496"/>
      <c r="OC198" s="1496"/>
      <c r="OD198" s="1496"/>
      <c r="OE198" s="1496"/>
      <c r="OF198" s="1496"/>
      <c r="OG198" s="1496"/>
      <c r="OH198" s="1496"/>
      <c r="OI198" s="1496"/>
      <c r="OJ198" s="1496"/>
      <c r="OK198" s="1496"/>
      <c r="OL198" s="1496"/>
      <c r="OM198" s="1496"/>
      <c r="ON198" s="1496"/>
      <c r="OO198" s="1496"/>
      <c r="OP198" s="1496"/>
      <c r="OQ198" s="1496"/>
      <c r="OR198" s="1496"/>
      <c r="OS198" s="1496"/>
      <c r="OT198" s="1496"/>
      <c r="OU198" s="1496"/>
      <c r="OV198" s="1496"/>
      <c r="OW198" s="1496"/>
      <c r="OX198" s="1496"/>
      <c r="OY198" s="1496"/>
      <c r="OZ198" s="1496"/>
      <c r="PA198" s="1496"/>
      <c r="PB198" s="1496"/>
      <c r="PC198" s="1496"/>
      <c r="PD198" s="1496"/>
      <c r="PE198" s="1496"/>
      <c r="PF198" s="1496"/>
      <c r="PG198" s="1496"/>
      <c r="PH198" s="1496"/>
      <c r="PI198" s="1496"/>
      <c r="PJ198" s="1496"/>
      <c r="PK198" s="1496"/>
      <c r="PL198" s="1496"/>
      <c r="PM198" s="1496"/>
      <c r="PN198" s="1496"/>
      <c r="PO198" s="1496"/>
      <c r="PP198" s="1496"/>
      <c r="PQ198" s="1496"/>
      <c r="PR198" s="1496"/>
      <c r="PS198" s="1496"/>
      <c r="PT198" s="1496"/>
      <c r="PU198" s="1496"/>
      <c r="PV198" s="1496"/>
      <c r="PW198" s="1496"/>
      <c r="PX198" s="1496"/>
      <c r="PY198" s="1496"/>
      <c r="PZ198" s="1496"/>
      <c r="QA198" s="1496"/>
      <c r="QB198" s="1496"/>
      <c r="QC198" s="1496"/>
      <c r="QD198" s="1496"/>
      <c r="QE198" s="1496"/>
      <c r="QF198" s="1496"/>
      <c r="QG198" s="1496"/>
      <c r="QH198" s="1496"/>
      <c r="QI198" s="1496"/>
      <c r="QJ198" s="1496"/>
      <c r="QK198" s="1496"/>
      <c r="QL198" s="1496"/>
      <c r="QM198" s="1496"/>
      <c r="QN198" s="1496"/>
      <c r="QO198" s="1496"/>
      <c r="QP198" s="1496"/>
      <c r="QQ198" s="1496"/>
      <c r="QR198" s="1496"/>
      <c r="QS198" s="1496"/>
      <c r="QT198" s="1496"/>
      <c r="QU198" s="1496"/>
      <c r="QV198" s="1496"/>
      <c r="QW198" s="1496"/>
      <c r="QX198" s="1496"/>
      <c r="QY198" s="1496"/>
      <c r="QZ198" s="1496"/>
      <c r="RA198" s="1496"/>
      <c r="RB198" s="1496"/>
      <c r="RC198" s="1496"/>
      <c r="RD198" s="1496"/>
      <c r="RE198" s="1496"/>
      <c r="RF198" s="1496"/>
      <c r="RG198" s="1496"/>
      <c r="RH198" s="1496"/>
      <c r="RI198" s="1496"/>
      <c r="RJ198" s="1496"/>
      <c r="RK198" s="1496"/>
      <c r="RL198" s="1496"/>
      <c r="RM198" s="1496"/>
      <c r="RN198" s="1496"/>
      <c r="RO198" s="1496"/>
      <c r="RP198" s="1496"/>
      <c r="RQ198" s="1496"/>
      <c r="RR198" s="1496"/>
      <c r="RS198" s="1496"/>
      <c r="RT198" s="1496"/>
      <c r="RU198" s="1496"/>
      <c r="RV198" s="1496"/>
      <c r="RW198" s="1496"/>
      <c r="RX198" s="1496"/>
      <c r="RY198" s="1496"/>
      <c r="RZ198" s="1496"/>
      <c r="SA198" s="1496"/>
      <c r="SB198" s="1496"/>
      <c r="SC198" s="1496"/>
      <c r="SD198" s="1496"/>
      <c r="SE198" s="1496"/>
      <c r="SF198" s="1496"/>
      <c r="SG198" s="1496"/>
      <c r="SH198" s="1496"/>
      <c r="SI198" s="1496"/>
      <c r="SJ198" s="1496"/>
      <c r="SK198" s="1496"/>
      <c r="SL198" s="1496"/>
      <c r="SM198" s="1496"/>
      <c r="SN198" s="1496"/>
      <c r="SO198" s="1496"/>
      <c r="SP198" s="1496"/>
      <c r="SQ198" s="1496"/>
      <c r="SR198" s="1496"/>
      <c r="SS198" s="1496"/>
      <c r="ST198" s="1496"/>
      <c r="SU198" s="1496"/>
      <c r="SV198" s="1496"/>
      <c r="SW198" s="1496"/>
      <c r="SX198" s="1496"/>
      <c r="SY198" s="1496"/>
      <c r="SZ198" s="1496"/>
      <c r="TA198" s="1496"/>
      <c r="TB198" s="1496"/>
      <c r="TC198" s="1496"/>
      <c r="TD198" s="1496"/>
      <c r="TE198" s="1496"/>
      <c r="TF198" s="1496"/>
      <c r="TG198" s="1496"/>
      <c r="TH198" s="1496"/>
      <c r="TI198" s="1496"/>
      <c r="TJ198" s="1496"/>
      <c r="TK198" s="1496"/>
      <c r="TL198" s="1496"/>
      <c r="TM198" s="1496"/>
      <c r="TN198" s="1496"/>
      <c r="TO198" s="1496"/>
      <c r="TP198" s="1496"/>
      <c r="TQ198" s="1496"/>
      <c r="TR198" s="1496"/>
      <c r="TS198" s="1496"/>
      <c r="TT198" s="1496"/>
      <c r="TU198" s="1496"/>
      <c r="TV198" s="1496"/>
      <c r="TW198" s="1496"/>
      <c r="TX198" s="1496"/>
      <c r="TY198" s="1496"/>
      <c r="TZ198" s="1496"/>
      <c r="UA198" s="1496"/>
      <c r="UB198" s="1496"/>
      <c r="UC198" s="1496"/>
      <c r="UD198" s="1496"/>
      <c r="UE198" s="1496"/>
      <c r="UF198" s="1496"/>
      <c r="UG198" s="1496"/>
      <c r="UH198" s="1496"/>
      <c r="UI198" s="1496"/>
      <c r="UJ198" s="1496"/>
      <c r="UK198" s="1496"/>
      <c r="UL198" s="1496"/>
      <c r="UM198" s="1496"/>
      <c r="UN198" s="1496"/>
      <c r="UO198" s="1496"/>
      <c r="UP198" s="1496"/>
      <c r="UQ198" s="1496"/>
      <c r="UR198" s="1496"/>
      <c r="US198" s="1496"/>
      <c r="UT198" s="1496"/>
      <c r="UU198" s="1496"/>
      <c r="UV198" s="1496"/>
      <c r="UW198" s="1496"/>
      <c r="UX198" s="1496"/>
      <c r="UY198" s="1496"/>
      <c r="UZ198" s="1496"/>
      <c r="VA198" s="1496"/>
      <c r="VB198" s="1496"/>
      <c r="VC198" s="1496"/>
      <c r="VD198" s="1496"/>
      <c r="VE198" s="1496"/>
      <c r="VF198" s="1496"/>
      <c r="VG198" s="1496"/>
      <c r="VH198" s="1496"/>
      <c r="VI198" s="1496"/>
      <c r="VJ198" s="1496"/>
      <c r="VK198" s="1496"/>
      <c r="VL198" s="1496"/>
      <c r="VM198" s="1496"/>
      <c r="VN198" s="1496"/>
      <c r="VO198" s="1496"/>
      <c r="VP198" s="1496"/>
      <c r="VQ198" s="1496"/>
      <c r="VR198" s="1496"/>
      <c r="VS198" s="1496"/>
      <c r="VT198" s="1496"/>
      <c r="VU198" s="1496"/>
      <c r="VV198" s="1496"/>
      <c r="VW198" s="1496"/>
      <c r="VX198" s="1496"/>
      <c r="VY198" s="1496"/>
      <c r="VZ198" s="1496"/>
      <c r="WA198" s="1496"/>
      <c r="WB198" s="1496"/>
      <c r="WC198" s="1496"/>
      <c r="WD198" s="1496"/>
      <c r="WE198" s="1496"/>
      <c r="WF198" s="1496"/>
      <c r="WG198" s="1496"/>
      <c r="WH198" s="1496"/>
      <c r="WI198" s="1496"/>
      <c r="WJ198" s="1496"/>
      <c r="WK198" s="1496"/>
      <c r="WL198" s="1496"/>
      <c r="WM198" s="1496"/>
      <c r="WN198" s="1496"/>
      <c r="WO198" s="1496"/>
      <c r="WP198" s="1496"/>
      <c r="WQ198" s="1496"/>
      <c r="WR198" s="1496"/>
      <c r="WS198" s="1496"/>
      <c r="WT198" s="1496"/>
      <c r="WU198" s="1496"/>
      <c r="WV198" s="1496"/>
      <c r="WW198" s="1496"/>
      <c r="WX198" s="1496"/>
      <c r="WY198" s="1496"/>
      <c r="WZ198" s="1496"/>
      <c r="XA198" s="1496"/>
      <c r="XB198" s="1496"/>
      <c r="XC198" s="1496"/>
      <c r="XD198" s="1496"/>
      <c r="XE198" s="1496"/>
      <c r="XF198" s="1496"/>
      <c r="XG198" s="1496"/>
      <c r="XH198" s="1496"/>
      <c r="XI198" s="1496"/>
      <c r="XJ198" s="1496"/>
      <c r="XK198" s="1496"/>
      <c r="XL198" s="1496"/>
      <c r="XM198" s="1496"/>
      <c r="XN198" s="1496"/>
      <c r="XO198" s="1496"/>
      <c r="XP198" s="1496"/>
      <c r="XQ198" s="1496"/>
      <c r="XR198" s="1496"/>
      <c r="XS198" s="1496"/>
      <c r="XT198" s="1496"/>
      <c r="XU198" s="1496"/>
      <c r="XV198" s="1496"/>
      <c r="XW198" s="1496"/>
      <c r="XX198" s="1496"/>
      <c r="XY198" s="1496"/>
      <c r="XZ198" s="1496"/>
      <c r="YA198" s="1496"/>
      <c r="YB198" s="1496"/>
      <c r="YC198" s="1496"/>
      <c r="YD198" s="1496"/>
      <c r="YE198" s="1496"/>
      <c r="YF198" s="1496"/>
      <c r="YG198" s="1496"/>
      <c r="YH198" s="1496"/>
      <c r="YI198" s="1496"/>
      <c r="YJ198" s="1496"/>
      <c r="YK198" s="1496"/>
      <c r="YL198" s="1496"/>
      <c r="YM198" s="1496"/>
      <c r="YN198" s="1496"/>
      <c r="YO198" s="1496"/>
      <c r="YP198" s="1496"/>
      <c r="YQ198" s="1496"/>
      <c r="YR198" s="1496"/>
      <c r="YS198" s="1496"/>
      <c r="YT198" s="1496"/>
      <c r="YU198" s="1496"/>
      <c r="YV198" s="1496"/>
      <c r="YW198" s="1496"/>
      <c r="YX198" s="1496"/>
      <c r="YY198" s="1496"/>
      <c r="YZ198" s="1496"/>
      <c r="ZA198" s="1496"/>
      <c r="ZB198" s="1496"/>
      <c r="ZC198" s="1496"/>
      <c r="ZD198" s="1496"/>
      <c r="ZE198" s="1496"/>
      <c r="ZF198" s="1496"/>
      <c r="ZG198" s="1496"/>
      <c r="ZH198" s="1496"/>
      <c r="ZI198" s="1496"/>
      <c r="ZJ198" s="1496"/>
      <c r="ZK198" s="1496"/>
      <c r="ZL198" s="1496"/>
      <c r="ZM198" s="1496"/>
      <c r="ZN198" s="1496"/>
      <c r="ZO198" s="1496"/>
      <c r="ZP198" s="1496"/>
      <c r="ZQ198" s="1496"/>
      <c r="ZR198" s="1496"/>
      <c r="ZS198" s="1496"/>
      <c r="ZT198" s="1496"/>
      <c r="ZU198" s="1496"/>
      <c r="ZV198" s="1496"/>
      <c r="ZW198" s="1496"/>
      <c r="ZX198" s="1496"/>
      <c r="ZY198" s="1496"/>
      <c r="ZZ198" s="1496"/>
      <c r="AAA198" s="1496"/>
      <c r="AAB198" s="1496"/>
      <c r="AAC198" s="1496"/>
      <c r="AAD198" s="1496"/>
      <c r="AAE198" s="1496"/>
      <c r="AAF198" s="1496"/>
      <c r="AAG198" s="1496"/>
      <c r="AAH198" s="1496"/>
      <c r="AAI198" s="1496"/>
      <c r="AAJ198" s="1496"/>
      <c r="AAK198" s="1496"/>
      <c r="AAL198" s="1496"/>
      <c r="AAM198" s="1496"/>
      <c r="AAN198" s="1496"/>
      <c r="AAO198" s="1496"/>
      <c r="AAP198" s="1496"/>
      <c r="AAQ198" s="1496"/>
      <c r="AAR198" s="1496"/>
      <c r="AAS198" s="1496"/>
      <c r="AAT198" s="1496"/>
      <c r="AAU198" s="1496"/>
      <c r="AAV198" s="1496"/>
      <c r="AAW198" s="1496"/>
      <c r="AAX198" s="1496"/>
      <c r="AAY198" s="1496"/>
      <c r="AAZ198" s="1496"/>
      <c r="ABA198" s="1496"/>
      <c r="ABB198" s="1496"/>
      <c r="ABC198" s="1496"/>
      <c r="ABD198" s="1496"/>
      <c r="ABE198" s="1496"/>
      <c r="ABF198" s="1496"/>
      <c r="ABG198" s="1496"/>
      <c r="ABH198" s="1496"/>
      <c r="ABI198" s="1496"/>
      <c r="ABJ198" s="1496"/>
      <c r="ABK198" s="1496"/>
      <c r="ABL198" s="1496"/>
      <c r="ABM198" s="1496"/>
      <c r="ABN198" s="1496"/>
      <c r="ABO198" s="1496"/>
      <c r="ABP198" s="1496"/>
      <c r="ABQ198" s="1496"/>
      <c r="ABR198" s="1496"/>
      <c r="ABS198" s="1496"/>
      <c r="ABT198" s="1496"/>
      <c r="ABU198" s="1496"/>
      <c r="ABV198" s="1496"/>
      <c r="ABW198" s="1496"/>
      <c r="ABX198" s="1496"/>
      <c r="ABY198" s="1496"/>
      <c r="ABZ198" s="1496"/>
      <c r="ACA198" s="1496"/>
      <c r="ACB198" s="1496"/>
      <c r="ACC198" s="1496"/>
      <c r="ACD198" s="1496"/>
      <c r="ACE198" s="1496"/>
      <c r="ACF198" s="1496"/>
      <c r="ACG198" s="1496"/>
      <c r="ACH198" s="1496"/>
      <c r="ACI198" s="1496"/>
      <c r="ACJ198" s="1496"/>
      <c r="ACK198" s="1496"/>
      <c r="ACL198" s="1496"/>
      <c r="ACM198" s="1496"/>
      <c r="ACN198" s="1496"/>
      <c r="ACO198" s="1496"/>
      <c r="ACP198" s="1496"/>
      <c r="ACQ198" s="1496"/>
      <c r="ACR198" s="1496"/>
      <c r="ACS198" s="1496"/>
      <c r="ACT198" s="1496"/>
      <c r="ACU198" s="1496"/>
      <c r="ACV198" s="1496"/>
      <c r="ACW198" s="1496"/>
      <c r="ACX198" s="1496"/>
      <c r="ACY198" s="1496"/>
      <c r="ACZ198" s="1496"/>
      <c r="ADA198" s="1496"/>
      <c r="ADB198" s="1496"/>
      <c r="ADC198" s="1496"/>
      <c r="ADD198" s="1496"/>
      <c r="ADE198" s="1496"/>
      <c r="ADF198" s="1496"/>
      <c r="ADG198" s="1496"/>
      <c r="ADH198" s="1496"/>
      <c r="ADI198" s="1496"/>
      <c r="ADJ198" s="1496"/>
      <c r="ADK198" s="1496"/>
      <c r="ADL198" s="1496"/>
      <c r="ADM198" s="1496"/>
      <c r="ADN198" s="1496"/>
      <c r="ADO198" s="1496"/>
      <c r="ADP198" s="1496"/>
      <c r="ADQ198" s="1496"/>
      <c r="ADR198" s="1496"/>
      <c r="ADS198" s="1496"/>
      <c r="ADT198" s="1496"/>
      <c r="ADU198" s="1496"/>
      <c r="ADV198" s="1496"/>
      <c r="ADW198" s="1496"/>
      <c r="ADX198" s="1496"/>
      <c r="ADY198" s="1496"/>
      <c r="ADZ198" s="1496"/>
      <c r="AEA198" s="1496"/>
      <c r="AEB198" s="1496"/>
      <c r="AEC198" s="1496"/>
      <c r="AED198" s="1496"/>
      <c r="AEE198" s="1496"/>
      <c r="AEF198" s="1496"/>
      <c r="AEG198" s="1496"/>
      <c r="AEH198" s="1496"/>
      <c r="AEI198" s="1496"/>
      <c r="AEJ198" s="1496"/>
      <c r="AEK198" s="1496"/>
      <c r="AEL198" s="1496"/>
      <c r="AEM198" s="1496"/>
      <c r="AEN198" s="1496"/>
      <c r="AEO198" s="1496"/>
      <c r="AEP198" s="1496"/>
      <c r="AEQ198" s="1496"/>
      <c r="AER198" s="1496"/>
      <c r="AES198" s="1496"/>
      <c r="AET198" s="1496"/>
      <c r="AEU198" s="1496"/>
      <c r="AEV198" s="1496"/>
      <c r="AEW198" s="1496"/>
      <c r="AEX198" s="1496"/>
      <c r="AEY198" s="1496"/>
      <c r="AEZ198" s="1496"/>
      <c r="AFA198" s="1496"/>
      <c r="AFB198" s="1496"/>
      <c r="AFC198" s="1496"/>
      <c r="AFD198" s="1496"/>
      <c r="AFE198" s="1496"/>
      <c r="AFF198" s="1496"/>
      <c r="AFG198" s="1496"/>
      <c r="AFH198" s="1496"/>
      <c r="AFI198" s="1496"/>
      <c r="AFJ198" s="1496"/>
      <c r="AFK198" s="1496"/>
      <c r="AFL198" s="1496"/>
      <c r="AFM198" s="1496"/>
      <c r="AFN198" s="1496"/>
      <c r="AFO198" s="1496"/>
      <c r="AFP198" s="1496"/>
      <c r="AFQ198" s="1496"/>
      <c r="AFR198" s="1496"/>
      <c r="AFS198" s="1496"/>
      <c r="AFT198" s="1496"/>
      <c r="AFU198" s="1496"/>
      <c r="AFV198" s="1496"/>
      <c r="AFW198" s="1496"/>
      <c r="AFX198" s="1496"/>
      <c r="AFY198" s="1496"/>
      <c r="AFZ198" s="1496"/>
      <c r="AGA198" s="1496"/>
      <c r="AGB198" s="1496"/>
      <c r="AGC198" s="1496"/>
      <c r="AGD198" s="1496"/>
      <c r="AGE198" s="1496"/>
      <c r="AGF198" s="1496"/>
      <c r="AGG198" s="1496"/>
      <c r="AGH198" s="1496"/>
      <c r="AGI198" s="1496"/>
      <c r="AGJ198" s="1496"/>
      <c r="AGK198" s="1496"/>
      <c r="AGL198" s="1496"/>
      <c r="AGM198" s="1496"/>
      <c r="AGN198" s="1496"/>
      <c r="AGO198" s="1496"/>
      <c r="AGP198" s="1496"/>
      <c r="AGQ198" s="1496"/>
      <c r="AGR198" s="1496"/>
      <c r="AGS198" s="1496"/>
      <c r="AGT198" s="1496"/>
      <c r="AGU198" s="1496"/>
      <c r="AGV198" s="1496"/>
      <c r="AGW198" s="1496"/>
      <c r="AGX198" s="1496"/>
      <c r="AGY198" s="1496"/>
      <c r="AGZ198" s="1496"/>
      <c r="AHA198" s="1496"/>
      <c r="AHB198" s="1496"/>
      <c r="AHC198" s="1496"/>
      <c r="AHD198" s="1496"/>
      <c r="AHE198" s="1496"/>
      <c r="AHF198" s="1496"/>
      <c r="AHG198" s="1496"/>
      <c r="AHH198" s="1496"/>
      <c r="AHI198" s="1496"/>
      <c r="AHJ198" s="1496"/>
      <c r="AHK198" s="1496"/>
      <c r="AHL198" s="1496"/>
      <c r="AHM198" s="1496"/>
      <c r="AHN198" s="1496"/>
      <c r="AHO198" s="1496"/>
      <c r="AHP198" s="1496"/>
      <c r="AHQ198" s="1496"/>
      <c r="AHR198" s="1496"/>
      <c r="AHS198" s="1496"/>
      <c r="AHT198" s="1496"/>
      <c r="AHU198" s="1496"/>
      <c r="AHV198" s="1496"/>
      <c r="AHW198" s="1496"/>
      <c r="AHX198" s="1496"/>
      <c r="AHY198" s="1496"/>
      <c r="AHZ198" s="1496"/>
      <c r="AIA198" s="1496"/>
      <c r="AIB198" s="1496"/>
      <c r="AIC198" s="1496"/>
      <c r="AID198" s="1496"/>
      <c r="AIE198" s="1496"/>
      <c r="AIF198" s="1496"/>
      <c r="AIG198" s="1496"/>
      <c r="AIH198" s="1496"/>
      <c r="AII198" s="1496"/>
      <c r="AIJ198" s="1496"/>
      <c r="AIK198" s="1496"/>
      <c r="AIL198" s="1496"/>
      <c r="AIM198" s="1496"/>
      <c r="AIN198" s="1496"/>
      <c r="AIO198" s="1496"/>
      <c r="AIP198" s="1496"/>
      <c r="AIQ198" s="1496"/>
      <c r="AIR198" s="1496"/>
      <c r="AIS198" s="1496"/>
      <c r="AIT198" s="1496"/>
      <c r="AIU198" s="1496"/>
      <c r="AIV198" s="1496"/>
      <c r="AIW198" s="1496"/>
      <c r="AIX198" s="1496"/>
      <c r="AIY198" s="1496"/>
      <c r="AIZ198" s="1496"/>
      <c r="AJA198" s="1496"/>
      <c r="AJB198" s="1496"/>
      <c r="AJC198" s="1496"/>
      <c r="AJD198" s="1496"/>
      <c r="AJE198" s="1496"/>
      <c r="AJF198" s="1496"/>
      <c r="AJG198" s="1496"/>
      <c r="AJH198" s="1496"/>
      <c r="AJI198" s="1496"/>
      <c r="AJJ198" s="1496"/>
      <c r="AJK198" s="1496"/>
      <c r="AJL198" s="1496"/>
      <c r="AJM198" s="1496"/>
      <c r="AJN198" s="1496"/>
      <c r="AJO198" s="1496"/>
      <c r="AJP198" s="1496"/>
      <c r="AJQ198" s="1496"/>
      <c r="AJR198" s="1496"/>
      <c r="AJS198" s="1496"/>
      <c r="AJT198" s="1496"/>
      <c r="AJU198" s="1496"/>
      <c r="AJV198" s="1496"/>
      <c r="AJW198" s="1496"/>
      <c r="AJX198" s="1496"/>
      <c r="AJY198" s="1496"/>
      <c r="AJZ198" s="1496"/>
      <c r="AKA198" s="1496"/>
      <c r="AKB198" s="1496"/>
      <c r="AKC198" s="1496"/>
      <c r="AKD198" s="1496"/>
      <c r="AKE198" s="1496"/>
      <c r="AKF198" s="1496"/>
      <c r="AKG198" s="1496"/>
      <c r="AKH198" s="1496"/>
      <c r="AKI198" s="1496"/>
      <c r="AKJ198" s="1496"/>
      <c r="AKK198" s="1496"/>
      <c r="AKL198" s="1496"/>
      <c r="AKM198" s="1496"/>
      <c r="AKN198" s="1496"/>
      <c r="AKO198" s="1496"/>
      <c r="AKP198" s="1496"/>
      <c r="AKQ198" s="1496"/>
      <c r="AKR198" s="1496"/>
      <c r="AKS198" s="1496"/>
      <c r="AKT198" s="1496"/>
      <c r="AKU198" s="1496"/>
      <c r="AKV198" s="1496"/>
      <c r="AKW198" s="1496"/>
      <c r="AKX198" s="1496"/>
      <c r="AKY198" s="1496"/>
      <c r="AKZ198" s="1496"/>
      <c r="ALA198" s="1496"/>
      <c r="ALB198" s="1496"/>
      <c r="ALC198" s="1496"/>
      <c r="ALD198" s="1496"/>
      <c r="ALE198" s="1496"/>
      <c r="ALF198" s="1496"/>
      <c r="ALG198" s="1496"/>
      <c r="ALH198" s="1496"/>
      <c r="ALI198" s="1496"/>
      <c r="ALJ198" s="1496"/>
      <c r="ALK198" s="1496"/>
      <c r="ALL198" s="1496"/>
      <c r="ALM198" s="1496"/>
      <c r="ALN198" s="1496"/>
      <c r="ALO198" s="1496"/>
      <c r="ALP198" s="1496"/>
      <c r="ALQ198" s="1496"/>
      <c r="ALR198" s="1496"/>
      <c r="ALS198" s="1496"/>
      <c r="ALT198" s="1496"/>
      <c r="ALU198" s="1496"/>
      <c r="ALV198" s="1496"/>
      <c r="ALW198" s="1496"/>
      <c r="ALX198" s="1496"/>
      <c r="ALY198" s="1496"/>
      <c r="ALZ198" s="1496"/>
      <c r="AMA198" s="1496"/>
      <c r="AMB198" s="1496"/>
      <c r="AMC198" s="1496"/>
      <c r="AMD198" s="1496"/>
      <c r="AME198" s="1496"/>
      <c r="AMF198" s="1496"/>
      <c r="AMG198" s="1496"/>
      <c r="AMH198" s="1496"/>
      <c r="AMI198" s="1496"/>
      <c r="AMJ198" s="1496"/>
    </row>
    <row r="199" spans="1:1024" s="1538" customFormat="1" ht="16.899999999999999" customHeight="1">
      <c r="A199" s="1496"/>
      <c r="C199" s="1585"/>
      <c r="E199" s="1568"/>
      <c r="F199" s="1585"/>
      <c r="G199" s="1544"/>
      <c r="K199" s="1496"/>
      <c r="L199" s="1496"/>
      <c r="M199" s="1496"/>
      <c r="BM199" s="1496"/>
      <c r="BN199" s="1496"/>
      <c r="BO199" s="1496"/>
      <c r="BP199" s="1496"/>
      <c r="BQ199" s="1496"/>
      <c r="BR199" s="1496"/>
      <c r="BS199" s="1496"/>
      <c r="BT199" s="1496"/>
      <c r="BU199" s="1496"/>
      <c r="BV199" s="1496"/>
      <c r="BW199" s="1496"/>
      <c r="BX199" s="1496"/>
      <c r="BY199" s="1496"/>
      <c r="BZ199" s="1496"/>
      <c r="CA199" s="1496"/>
      <c r="CB199" s="1496"/>
      <c r="CC199" s="1496"/>
      <c r="CD199" s="1496"/>
      <c r="CE199" s="1496"/>
      <c r="CF199" s="1496"/>
      <c r="CG199" s="1496"/>
      <c r="CH199" s="1496"/>
      <c r="CI199" s="1496"/>
      <c r="CJ199" s="1496"/>
      <c r="CK199" s="1496"/>
      <c r="CL199" s="1496"/>
      <c r="CM199" s="1496"/>
      <c r="CN199" s="1496"/>
      <c r="CO199" s="1496"/>
      <c r="CP199" s="1496"/>
      <c r="CQ199" s="1496"/>
      <c r="CR199" s="1496"/>
      <c r="CS199" s="1496"/>
      <c r="CT199" s="1496"/>
      <c r="CU199" s="1496"/>
      <c r="CV199" s="1496"/>
      <c r="CW199" s="1496"/>
      <c r="CX199" s="1496"/>
      <c r="CY199" s="1496"/>
      <c r="CZ199" s="1496"/>
      <c r="DA199" s="1496"/>
      <c r="DB199" s="1496"/>
      <c r="DC199" s="1496"/>
      <c r="DD199" s="1496"/>
      <c r="DE199" s="1496"/>
      <c r="DF199" s="1496"/>
      <c r="DG199" s="1496"/>
      <c r="DH199" s="1496"/>
      <c r="DI199" s="1496"/>
      <c r="DJ199" s="1496"/>
      <c r="DK199" s="1496"/>
      <c r="DL199" s="1496"/>
      <c r="DM199" s="1496"/>
      <c r="DN199" s="1496"/>
      <c r="DO199" s="1496"/>
      <c r="DP199" s="1496"/>
      <c r="DQ199" s="1496"/>
      <c r="DR199" s="1496"/>
      <c r="DS199" s="1496"/>
      <c r="DT199" s="1496"/>
      <c r="DU199" s="1496"/>
      <c r="DV199" s="1496"/>
      <c r="DW199" s="1496"/>
      <c r="DX199" s="1496"/>
      <c r="DY199" s="1496"/>
      <c r="DZ199" s="1496"/>
      <c r="EA199" s="1496"/>
      <c r="EB199" s="1496"/>
      <c r="EC199" s="1496"/>
      <c r="ED199" s="1496"/>
      <c r="EE199" s="1496"/>
      <c r="EF199" s="1496"/>
      <c r="EG199" s="1496"/>
      <c r="EH199" s="1496"/>
      <c r="EI199" s="1496"/>
      <c r="EJ199" s="1496"/>
      <c r="EK199" s="1496"/>
      <c r="EL199" s="1496"/>
      <c r="EM199" s="1496"/>
      <c r="EN199" s="1496"/>
      <c r="EO199" s="1496"/>
      <c r="EP199" s="1496"/>
      <c r="EQ199" s="1496"/>
      <c r="ER199" s="1496"/>
      <c r="ES199" s="1496"/>
      <c r="ET199" s="1496"/>
      <c r="EU199" s="1496"/>
      <c r="EV199" s="1496"/>
      <c r="EW199" s="1496"/>
      <c r="EX199" s="1496"/>
      <c r="EY199" s="1496"/>
      <c r="EZ199" s="1496"/>
      <c r="FA199" s="1496"/>
      <c r="FB199" s="1496"/>
      <c r="FC199" s="1496"/>
      <c r="FD199" s="1496"/>
      <c r="FE199" s="1496"/>
      <c r="FF199" s="1496"/>
      <c r="FG199" s="1496"/>
      <c r="FH199" s="1496"/>
      <c r="FI199" s="1496"/>
      <c r="FJ199" s="1496"/>
      <c r="FK199" s="1496"/>
      <c r="FL199" s="1496"/>
      <c r="FM199" s="1496"/>
      <c r="FN199" s="1496"/>
      <c r="FO199" s="1496"/>
      <c r="FP199" s="1496"/>
      <c r="FQ199" s="1496"/>
      <c r="FR199" s="1496"/>
      <c r="FS199" s="1496"/>
      <c r="FT199" s="1496"/>
      <c r="FU199" s="1496"/>
      <c r="FV199" s="1496"/>
      <c r="FW199" s="1496"/>
      <c r="FX199" s="1496"/>
      <c r="FY199" s="1496"/>
      <c r="FZ199" s="1496"/>
      <c r="GA199" s="1496"/>
      <c r="GB199" s="1496"/>
      <c r="GC199" s="1496"/>
      <c r="GD199" s="1496"/>
      <c r="GE199" s="1496"/>
      <c r="GF199" s="1496"/>
      <c r="GG199" s="1496"/>
      <c r="GH199" s="1496"/>
      <c r="GI199" s="1496"/>
      <c r="GJ199" s="1496"/>
      <c r="GK199" s="1496"/>
      <c r="GL199" s="1496"/>
      <c r="GM199" s="1496"/>
      <c r="GN199" s="1496"/>
      <c r="GO199" s="1496"/>
      <c r="GP199" s="1496"/>
      <c r="GQ199" s="1496"/>
      <c r="GR199" s="1496"/>
      <c r="GS199" s="1496"/>
      <c r="GT199" s="1496"/>
      <c r="GU199" s="1496"/>
      <c r="GV199" s="1496"/>
      <c r="GW199" s="1496"/>
      <c r="GX199" s="1496"/>
      <c r="GY199" s="1496"/>
      <c r="GZ199" s="1496"/>
      <c r="HA199" s="1496"/>
      <c r="HB199" s="1496"/>
      <c r="HC199" s="1496"/>
      <c r="HD199" s="1496"/>
      <c r="HE199" s="1496"/>
      <c r="HF199" s="1496"/>
      <c r="HG199" s="1496"/>
      <c r="HH199" s="1496"/>
      <c r="HI199" s="1496"/>
      <c r="HJ199" s="1496"/>
      <c r="HK199" s="1496"/>
      <c r="HL199" s="1496"/>
      <c r="HM199" s="1496"/>
      <c r="HN199" s="1496"/>
      <c r="HO199" s="1496"/>
      <c r="HP199" s="1496"/>
      <c r="HQ199" s="1496"/>
      <c r="HR199" s="1496"/>
      <c r="HS199" s="1496"/>
      <c r="HT199" s="1496"/>
      <c r="HU199" s="1496"/>
      <c r="HV199" s="1496"/>
      <c r="HW199" s="1496"/>
      <c r="HX199" s="1496"/>
      <c r="HY199" s="1496"/>
      <c r="HZ199" s="1496"/>
      <c r="IA199" s="1496"/>
      <c r="IB199" s="1496"/>
      <c r="IC199" s="1496"/>
      <c r="ID199" s="1496"/>
      <c r="IE199" s="1496"/>
      <c r="IF199" s="1496"/>
      <c r="IG199" s="1496"/>
      <c r="IH199" s="1496"/>
      <c r="II199" s="1496"/>
      <c r="IJ199" s="1496"/>
      <c r="IK199" s="1496"/>
      <c r="IL199" s="1496"/>
      <c r="IM199" s="1496"/>
      <c r="IN199" s="1496"/>
      <c r="IO199" s="1496"/>
      <c r="IP199" s="1496"/>
      <c r="IQ199" s="1496"/>
      <c r="IR199" s="1496"/>
      <c r="IS199" s="1496"/>
      <c r="IT199" s="1496"/>
      <c r="IU199" s="1496"/>
      <c r="IV199" s="1496"/>
      <c r="IW199" s="1496"/>
      <c r="IX199" s="1496"/>
      <c r="IY199" s="1496"/>
      <c r="IZ199" s="1496"/>
      <c r="JA199" s="1496"/>
      <c r="JB199" s="1496"/>
      <c r="JC199" s="1496"/>
      <c r="JD199" s="1496"/>
      <c r="JE199" s="1496"/>
      <c r="JF199" s="1496"/>
      <c r="JG199" s="1496"/>
      <c r="JH199" s="1496"/>
      <c r="JI199" s="1496"/>
      <c r="JJ199" s="1496"/>
      <c r="JK199" s="1496"/>
      <c r="JL199" s="1496"/>
      <c r="JM199" s="1496"/>
      <c r="JN199" s="1496"/>
      <c r="JO199" s="1496"/>
      <c r="JP199" s="1496"/>
      <c r="JQ199" s="1496"/>
      <c r="JR199" s="1496"/>
      <c r="JS199" s="1496"/>
      <c r="JT199" s="1496"/>
      <c r="JU199" s="1496"/>
      <c r="JV199" s="1496"/>
      <c r="JW199" s="1496"/>
      <c r="JX199" s="1496"/>
      <c r="JY199" s="1496"/>
      <c r="JZ199" s="1496"/>
      <c r="KA199" s="1496"/>
      <c r="KB199" s="1496"/>
      <c r="KC199" s="1496"/>
      <c r="KD199" s="1496"/>
      <c r="KE199" s="1496"/>
      <c r="KF199" s="1496"/>
      <c r="KG199" s="1496"/>
      <c r="KH199" s="1496"/>
      <c r="KI199" s="1496"/>
      <c r="KJ199" s="1496"/>
      <c r="KK199" s="1496"/>
      <c r="KL199" s="1496"/>
      <c r="KM199" s="1496"/>
      <c r="KN199" s="1496"/>
      <c r="KO199" s="1496"/>
      <c r="KP199" s="1496"/>
      <c r="KQ199" s="1496"/>
      <c r="KR199" s="1496"/>
      <c r="KS199" s="1496"/>
      <c r="KT199" s="1496"/>
      <c r="KU199" s="1496"/>
      <c r="KV199" s="1496"/>
      <c r="KW199" s="1496"/>
      <c r="KX199" s="1496"/>
      <c r="KY199" s="1496"/>
      <c r="KZ199" s="1496"/>
      <c r="LA199" s="1496"/>
      <c r="LB199" s="1496"/>
      <c r="LC199" s="1496"/>
      <c r="LD199" s="1496"/>
      <c r="LE199" s="1496"/>
      <c r="LF199" s="1496"/>
      <c r="LG199" s="1496"/>
      <c r="LH199" s="1496"/>
      <c r="LI199" s="1496"/>
      <c r="LJ199" s="1496"/>
      <c r="LK199" s="1496"/>
      <c r="LL199" s="1496"/>
      <c r="LM199" s="1496"/>
      <c r="LN199" s="1496"/>
      <c r="LO199" s="1496"/>
      <c r="LP199" s="1496"/>
      <c r="LQ199" s="1496"/>
      <c r="LR199" s="1496"/>
      <c r="LS199" s="1496"/>
      <c r="LT199" s="1496"/>
      <c r="LU199" s="1496"/>
      <c r="LV199" s="1496"/>
      <c r="LW199" s="1496"/>
      <c r="LX199" s="1496"/>
      <c r="LY199" s="1496"/>
      <c r="LZ199" s="1496"/>
      <c r="MA199" s="1496"/>
      <c r="MB199" s="1496"/>
      <c r="MC199" s="1496"/>
      <c r="MD199" s="1496"/>
      <c r="ME199" s="1496"/>
      <c r="MF199" s="1496"/>
      <c r="MG199" s="1496"/>
      <c r="MH199" s="1496"/>
      <c r="MI199" s="1496"/>
      <c r="MJ199" s="1496"/>
      <c r="MK199" s="1496"/>
      <c r="ML199" s="1496"/>
      <c r="MM199" s="1496"/>
      <c r="MN199" s="1496"/>
      <c r="MO199" s="1496"/>
      <c r="MP199" s="1496"/>
      <c r="MQ199" s="1496"/>
      <c r="MR199" s="1496"/>
      <c r="MS199" s="1496"/>
      <c r="MT199" s="1496"/>
      <c r="MU199" s="1496"/>
      <c r="MV199" s="1496"/>
      <c r="MW199" s="1496"/>
      <c r="MX199" s="1496"/>
      <c r="MY199" s="1496"/>
      <c r="MZ199" s="1496"/>
      <c r="NA199" s="1496"/>
      <c r="NB199" s="1496"/>
      <c r="NC199" s="1496"/>
      <c r="ND199" s="1496"/>
      <c r="NE199" s="1496"/>
      <c r="NF199" s="1496"/>
      <c r="NG199" s="1496"/>
      <c r="NH199" s="1496"/>
      <c r="NI199" s="1496"/>
      <c r="NJ199" s="1496"/>
      <c r="NK199" s="1496"/>
      <c r="NL199" s="1496"/>
      <c r="NM199" s="1496"/>
      <c r="NN199" s="1496"/>
      <c r="NO199" s="1496"/>
      <c r="NP199" s="1496"/>
      <c r="NQ199" s="1496"/>
      <c r="NR199" s="1496"/>
      <c r="NS199" s="1496"/>
      <c r="NT199" s="1496"/>
      <c r="NU199" s="1496"/>
      <c r="NV199" s="1496"/>
      <c r="NW199" s="1496"/>
      <c r="NX199" s="1496"/>
      <c r="NY199" s="1496"/>
      <c r="NZ199" s="1496"/>
      <c r="OA199" s="1496"/>
      <c r="OB199" s="1496"/>
      <c r="OC199" s="1496"/>
      <c r="OD199" s="1496"/>
      <c r="OE199" s="1496"/>
      <c r="OF199" s="1496"/>
      <c r="OG199" s="1496"/>
      <c r="OH199" s="1496"/>
      <c r="OI199" s="1496"/>
      <c r="OJ199" s="1496"/>
      <c r="OK199" s="1496"/>
      <c r="OL199" s="1496"/>
      <c r="OM199" s="1496"/>
      <c r="ON199" s="1496"/>
      <c r="OO199" s="1496"/>
      <c r="OP199" s="1496"/>
      <c r="OQ199" s="1496"/>
      <c r="OR199" s="1496"/>
      <c r="OS199" s="1496"/>
      <c r="OT199" s="1496"/>
      <c r="OU199" s="1496"/>
      <c r="OV199" s="1496"/>
      <c r="OW199" s="1496"/>
      <c r="OX199" s="1496"/>
      <c r="OY199" s="1496"/>
      <c r="OZ199" s="1496"/>
      <c r="PA199" s="1496"/>
      <c r="PB199" s="1496"/>
      <c r="PC199" s="1496"/>
      <c r="PD199" s="1496"/>
      <c r="PE199" s="1496"/>
      <c r="PF199" s="1496"/>
      <c r="PG199" s="1496"/>
      <c r="PH199" s="1496"/>
      <c r="PI199" s="1496"/>
      <c r="PJ199" s="1496"/>
      <c r="PK199" s="1496"/>
      <c r="PL199" s="1496"/>
      <c r="PM199" s="1496"/>
      <c r="PN199" s="1496"/>
      <c r="PO199" s="1496"/>
      <c r="PP199" s="1496"/>
      <c r="PQ199" s="1496"/>
      <c r="PR199" s="1496"/>
      <c r="PS199" s="1496"/>
      <c r="PT199" s="1496"/>
      <c r="PU199" s="1496"/>
      <c r="PV199" s="1496"/>
      <c r="PW199" s="1496"/>
      <c r="PX199" s="1496"/>
      <c r="PY199" s="1496"/>
      <c r="PZ199" s="1496"/>
      <c r="QA199" s="1496"/>
      <c r="QB199" s="1496"/>
      <c r="QC199" s="1496"/>
      <c r="QD199" s="1496"/>
      <c r="QE199" s="1496"/>
      <c r="QF199" s="1496"/>
      <c r="QG199" s="1496"/>
      <c r="QH199" s="1496"/>
      <c r="QI199" s="1496"/>
      <c r="QJ199" s="1496"/>
      <c r="QK199" s="1496"/>
      <c r="QL199" s="1496"/>
      <c r="QM199" s="1496"/>
      <c r="QN199" s="1496"/>
      <c r="QO199" s="1496"/>
      <c r="QP199" s="1496"/>
      <c r="QQ199" s="1496"/>
      <c r="QR199" s="1496"/>
      <c r="QS199" s="1496"/>
      <c r="QT199" s="1496"/>
      <c r="QU199" s="1496"/>
      <c r="QV199" s="1496"/>
      <c r="QW199" s="1496"/>
      <c r="QX199" s="1496"/>
      <c r="QY199" s="1496"/>
      <c r="QZ199" s="1496"/>
      <c r="RA199" s="1496"/>
      <c r="RB199" s="1496"/>
      <c r="RC199" s="1496"/>
      <c r="RD199" s="1496"/>
      <c r="RE199" s="1496"/>
      <c r="RF199" s="1496"/>
      <c r="RG199" s="1496"/>
      <c r="RH199" s="1496"/>
      <c r="RI199" s="1496"/>
      <c r="RJ199" s="1496"/>
      <c r="RK199" s="1496"/>
      <c r="RL199" s="1496"/>
      <c r="RM199" s="1496"/>
      <c r="RN199" s="1496"/>
      <c r="RO199" s="1496"/>
      <c r="RP199" s="1496"/>
      <c r="RQ199" s="1496"/>
      <c r="RR199" s="1496"/>
      <c r="RS199" s="1496"/>
      <c r="RT199" s="1496"/>
      <c r="RU199" s="1496"/>
      <c r="RV199" s="1496"/>
      <c r="RW199" s="1496"/>
      <c r="RX199" s="1496"/>
      <c r="RY199" s="1496"/>
      <c r="RZ199" s="1496"/>
      <c r="SA199" s="1496"/>
      <c r="SB199" s="1496"/>
      <c r="SC199" s="1496"/>
      <c r="SD199" s="1496"/>
      <c r="SE199" s="1496"/>
      <c r="SF199" s="1496"/>
      <c r="SG199" s="1496"/>
      <c r="SH199" s="1496"/>
      <c r="SI199" s="1496"/>
      <c r="SJ199" s="1496"/>
      <c r="SK199" s="1496"/>
      <c r="SL199" s="1496"/>
      <c r="SM199" s="1496"/>
      <c r="SN199" s="1496"/>
      <c r="SO199" s="1496"/>
      <c r="SP199" s="1496"/>
      <c r="SQ199" s="1496"/>
      <c r="SR199" s="1496"/>
      <c r="SS199" s="1496"/>
      <c r="ST199" s="1496"/>
      <c r="SU199" s="1496"/>
      <c r="SV199" s="1496"/>
      <c r="SW199" s="1496"/>
      <c r="SX199" s="1496"/>
      <c r="SY199" s="1496"/>
      <c r="SZ199" s="1496"/>
      <c r="TA199" s="1496"/>
      <c r="TB199" s="1496"/>
      <c r="TC199" s="1496"/>
      <c r="TD199" s="1496"/>
      <c r="TE199" s="1496"/>
      <c r="TF199" s="1496"/>
      <c r="TG199" s="1496"/>
      <c r="TH199" s="1496"/>
      <c r="TI199" s="1496"/>
      <c r="TJ199" s="1496"/>
      <c r="TK199" s="1496"/>
      <c r="TL199" s="1496"/>
      <c r="TM199" s="1496"/>
      <c r="TN199" s="1496"/>
      <c r="TO199" s="1496"/>
      <c r="TP199" s="1496"/>
      <c r="TQ199" s="1496"/>
      <c r="TR199" s="1496"/>
      <c r="TS199" s="1496"/>
      <c r="TT199" s="1496"/>
      <c r="TU199" s="1496"/>
      <c r="TV199" s="1496"/>
      <c r="TW199" s="1496"/>
      <c r="TX199" s="1496"/>
      <c r="TY199" s="1496"/>
      <c r="TZ199" s="1496"/>
      <c r="UA199" s="1496"/>
      <c r="UB199" s="1496"/>
      <c r="UC199" s="1496"/>
      <c r="UD199" s="1496"/>
      <c r="UE199" s="1496"/>
      <c r="UF199" s="1496"/>
      <c r="UG199" s="1496"/>
      <c r="UH199" s="1496"/>
      <c r="UI199" s="1496"/>
      <c r="UJ199" s="1496"/>
      <c r="UK199" s="1496"/>
      <c r="UL199" s="1496"/>
      <c r="UM199" s="1496"/>
      <c r="UN199" s="1496"/>
      <c r="UO199" s="1496"/>
      <c r="UP199" s="1496"/>
      <c r="UQ199" s="1496"/>
      <c r="UR199" s="1496"/>
      <c r="US199" s="1496"/>
      <c r="UT199" s="1496"/>
      <c r="UU199" s="1496"/>
      <c r="UV199" s="1496"/>
      <c r="UW199" s="1496"/>
      <c r="UX199" s="1496"/>
      <c r="UY199" s="1496"/>
      <c r="UZ199" s="1496"/>
      <c r="VA199" s="1496"/>
      <c r="VB199" s="1496"/>
      <c r="VC199" s="1496"/>
      <c r="VD199" s="1496"/>
      <c r="VE199" s="1496"/>
      <c r="VF199" s="1496"/>
      <c r="VG199" s="1496"/>
      <c r="VH199" s="1496"/>
      <c r="VI199" s="1496"/>
      <c r="VJ199" s="1496"/>
      <c r="VK199" s="1496"/>
      <c r="VL199" s="1496"/>
      <c r="VM199" s="1496"/>
      <c r="VN199" s="1496"/>
      <c r="VO199" s="1496"/>
      <c r="VP199" s="1496"/>
      <c r="VQ199" s="1496"/>
      <c r="VR199" s="1496"/>
      <c r="VS199" s="1496"/>
      <c r="VT199" s="1496"/>
      <c r="VU199" s="1496"/>
      <c r="VV199" s="1496"/>
      <c r="VW199" s="1496"/>
      <c r="VX199" s="1496"/>
      <c r="VY199" s="1496"/>
      <c r="VZ199" s="1496"/>
      <c r="WA199" s="1496"/>
      <c r="WB199" s="1496"/>
      <c r="WC199" s="1496"/>
      <c r="WD199" s="1496"/>
      <c r="WE199" s="1496"/>
      <c r="WF199" s="1496"/>
      <c r="WG199" s="1496"/>
      <c r="WH199" s="1496"/>
      <c r="WI199" s="1496"/>
      <c r="WJ199" s="1496"/>
      <c r="WK199" s="1496"/>
      <c r="WL199" s="1496"/>
      <c r="WM199" s="1496"/>
      <c r="WN199" s="1496"/>
      <c r="WO199" s="1496"/>
      <c r="WP199" s="1496"/>
      <c r="WQ199" s="1496"/>
      <c r="WR199" s="1496"/>
      <c r="WS199" s="1496"/>
      <c r="WT199" s="1496"/>
      <c r="WU199" s="1496"/>
      <c r="WV199" s="1496"/>
      <c r="WW199" s="1496"/>
      <c r="WX199" s="1496"/>
      <c r="WY199" s="1496"/>
      <c r="WZ199" s="1496"/>
      <c r="XA199" s="1496"/>
      <c r="XB199" s="1496"/>
      <c r="XC199" s="1496"/>
      <c r="XD199" s="1496"/>
      <c r="XE199" s="1496"/>
      <c r="XF199" s="1496"/>
      <c r="XG199" s="1496"/>
      <c r="XH199" s="1496"/>
      <c r="XI199" s="1496"/>
      <c r="XJ199" s="1496"/>
      <c r="XK199" s="1496"/>
      <c r="XL199" s="1496"/>
      <c r="XM199" s="1496"/>
      <c r="XN199" s="1496"/>
      <c r="XO199" s="1496"/>
      <c r="XP199" s="1496"/>
      <c r="XQ199" s="1496"/>
      <c r="XR199" s="1496"/>
      <c r="XS199" s="1496"/>
      <c r="XT199" s="1496"/>
      <c r="XU199" s="1496"/>
      <c r="XV199" s="1496"/>
      <c r="XW199" s="1496"/>
      <c r="XX199" s="1496"/>
      <c r="XY199" s="1496"/>
      <c r="XZ199" s="1496"/>
      <c r="YA199" s="1496"/>
      <c r="YB199" s="1496"/>
      <c r="YC199" s="1496"/>
      <c r="YD199" s="1496"/>
      <c r="YE199" s="1496"/>
      <c r="YF199" s="1496"/>
      <c r="YG199" s="1496"/>
      <c r="YH199" s="1496"/>
      <c r="YI199" s="1496"/>
      <c r="YJ199" s="1496"/>
      <c r="YK199" s="1496"/>
      <c r="YL199" s="1496"/>
      <c r="YM199" s="1496"/>
      <c r="YN199" s="1496"/>
      <c r="YO199" s="1496"/>
      <c r="YP199" s="1496"/>
      <c r="YQ199" s="1496"/>
      <c r="YR199" s="1496"/>
      <c r="YS199" s="1496"/>
      <c r="YT199" s="1496"/>
      <c r="YU199" s="1496"/>
      <c r="YV199" s="1496"/>
      <c r="YW199" s="1496"/>
      <c r="YX199" s="1496"/>
      <c r="YY199" s="1496"/>
      <c r="YZ199" s="1496"/>
      <c r="ZA199" s="1496"/>
      <c r="ZB199" s="1496"/>
      <c r="ZC199" s="1496"/>
      <c r="ZD199" s="1496"/>
      <c r="ZE199" s="1496"/>
      <c r="ZF199" s="1496"/>
      <c r="ZG199" s="1496"/>
      <c r="ZH199" s="1496"/>
      <c r="ZI199" s="1496"/>
      <c r="ZJ199" s="1496"/>
      <c r="ZK199" s="1496"/>
      <c r="ZL199" s="1496"/>
      <c r="ZM199" s="1496"/>
      <c r="ZN199" s="1496"/>
      <c r="ZO199" s="1496"/>
      <c r="ZP199" s="1496"/>
      <c r="ZQ199" s="1496"/>
      <c r="ZR199" s="1496"/>
      <c r="ZS199" s="1496"/>
      <c r="ZT199" s="1496"/>
      <c r="ZU199" s="1496"/>
      <c r="ZV199" s="1496"/>
      <c r="ZW199" s="1496"/>
      <c r="ZX199" s="1496"/>
      <c r="ZY199" s="1496"/>
      <c r="ZZ199" s="1496"/>
      <c r="AAA199" s="1496"/>
      <c r="AAB199" s="1496"/>
      <c r="AAC199" s="1496"/>
      <c r="AAD199" s="1496"/>
      <c r="AAE199" s="1496"/>
      <c r="AAF199" s="1496"/>
      <c r="AAG199" s="1496"/>
      <c r="AAH199" s="1496"/>
      <c r="AAI199" s="1496"/>
      <c r="AAJ199" s="1496"/>
      <c r="AAK199" s="1496"/>
      <c r="AAL199" s="1496"/>
      <c r="AAM199" s="1496"/>
      <c r="AAN199" s="1496"/>
      <c r="AAO199" s="1496"/>
      <c r="AAP199" s="1496"/>
      <c r="AAQ199" s="1496"/>
      <c r="AAR199" s="1496"/>
      <c r="AAS199" s="1496"/>
      <c r="AAT199" s="1496"/>
      <c r="AAU199" s="1496"/>
      <c r="AAV199" s="1496"/>
      <c r="AAW199" s="1496"/>
      <c r="AAX199" s="1496"/>
      <c r="AAY199" s="1496"/>
      <c r="AAZ199" s="1496"/>
      <c r="ABA199" s="1496"/>
      <c r="ABB199" s="1496"/>
      <c r="ABC199" s="1496"/>
      <c r="ABD199" s="1496"/>
      <c r="ABE199" s="1496"/>
      <c r="ABF199" s="1496"/>
      <c r="ABG199" s="1496"/>
      <c r="ABH199" s="1496"/>
      <c r="ABI199" s="1496"/>
      <c r="ABJ199" s="1496"/>
      <c r="ABK199" s="1496"/>
      <c r="ABL199" s="1496"/>
      <c r="ABM199" s="1496"/>
      <c r="ABN199" s="1496"/>
      <c r="ABO199" s="1496"/>
      <c r="ABP199" s="1496"/>
      <c r="ABQ199" s="1496"/>
      <c r="ABR199" s="1496"/>
      <c r="ABS199" s="1496"/>
      <c r="ABT199" s="1496"/>
      <c r="ABU199" s="1496"/>
      <c r="ABV199" s="1496"/>
      <c r="ABW199" s="1496"/>
      <c r="ABX199" s="1496"/>
      <c r="ABY199" s="1496"/>
      <c r="ABZ199" s="1496"/>
      <c r="ACA199" s="1496"/>
      <c r="ACB199" s="1496"/>
      <c r="ACC199" s="1496"/>
      <c r="ACD199" s="1496"/>
      <c r="ACE199" s="1496"/>
      <c r="ACF199" s="1496"/>
      <c r="ACG199" s="1496"/>
      <c r="ACH199" s="1496"/>
      <c r="ACI199" s="1496"/>
      <c r="ACJ199" s="1496"/>
      <c r="ACK199" s="1496"/>
      <c r="ACL199" s="1496"/>
      <c r="ACM199" s="1496"/>
      <c r="ACN199" s="1496"/>
      <c r="ACO199" s="1496"/>
      <c r="ACP199" s="1496"/>
      <c r="ACQ199" s="1496"/>
      <c r="ACR199" s="1496"/>
      <c r="ACS199" s="1496"/>
      <c r="ACT199" s="1496"/>
      <c r="ACU199" s="1496"/>
      <c r="ACV199" s="1496"/>
      <c r="ACW199" s="1496"/>
      <c r="ACX199" s="1496"/>
      <c r="ACY199" s="1496"/>
      <c r="ACZ199" s="1496"/>
      <c r="ADA199" s="1496"/>
      <c r="ADB199" s="1496"/>
      <c r="ADC199" s="1496"/>
      <c r="ADD199" s="1496"/>
      <c r="ADE199" s="1496"/>
      <c r="ADF199" s="1496"/>
      <c r="ADG199" s="1496"/>
      <c r="ADH199" s="1496"/>
      <c r="ADI199" s="1496"/>
      <c r="ADJ199" s="1496"/>
      <c r="ADK199" s="1496"/>
      <c r="ADL199" s="1496"/>
      <c r="ADM199" s="1496"/>
      <c r="ADN199" s="1496"/>
      <c r="ADO199" s="1496"/>
      <c r="ADP199" s="1496"/>
      <c r="ADQ199" s="1496"/>
      <c r="ADR199" s="1496"/>
      <c r="ADS199" s="1496"/>
      <c r="ADT199" s="1496"/>
      <c r="ADU199" s="1496"/>
      <c r="ADV199" s="1496"/>
      <c r="ADW199" s="1496"/>
      <c r="ADX199" s="1496"/>
      <c r="ADY199" s="1496"/>
      <c r="ADZ199" s="1496"/>
      <c r="AEA199" s="1496"/>
      <c r="AEB199" s="1496"/>
      <c r="AEC199" s="1496"/>
      <c r="AED199" s="1496"/>
      <c r="AEE199" s="1496"/>
      <c r="AEF199" s="1496"/>
      <c r="AEG199" s="1496"/>
      <c r="AEH199" s="1496"/>
      <c r="AEI199" s="1496"/>
      <c r="AEJ199" s="1496"/>
      <c r="AEK199" s="1496"/>
      <c r="AEL199" s="1496"/>
      <c r="AEM199" s="1496"/>
      <c r="AEN199" s="1496"/>
      <c r="AEO199" s="1496"/>
      <c r="AEP199" s="1496"/>
      <c r="AEQ199" s="1496"/>
      <c r="AER199" s="1496"/>
      <c r="AES199" s="1496"/>
      <c r="AET199" s="1496"/>
      <c r="AEU199" s="1496"/>
      <c r="AEV199" s="1496"/>
      <c r="AEW199" s="1496"/>
      <c r="AEX199" s="1496"/>
      <c r="AEY199" s="1496"/>
      <c r="AEZ199" s="1496"/>
      <c r="AFA199" s="1496"/>
      <c r="AFB199" s="1496"/>
      <c r="AFC199" s="1496"/>
      <c r="AFD199" s="1496"/>
      <c r="AFE199" s="1496"/>
      <c r="AFF199" s="1496"/>
      <c r="AFG199" s="1496"/>
      <c r="AFH199" s="1496"/>
      <c r="AFI199" s="1496"/>
      <c r="AFJ199" s="1496"/>
      <c r="AFK199" s="1496"/>
      <c r="AFL199" s="1496"/>
      <c r="AFM199" s="1496"/>
      <c r="AFN199" s="1496"/>
      <c r="AFO199" s="1496"/>
      <c r="AFP199" s="1496"/>
      <c r="AFQ199" s="1496"/>
      <c r="AFR199" s="1496"/>
      <c r="AFS199" s="1496"/>
      <c r="AFT199" s="1496"/>
      <c r="AFU199" s="1496"/>
      <c r="AFV199" s="1496"/>
      <c r="AFW199" s="1496"/>
      <c r="AFX199" s="1496"/>
      <c r="AFY199" s="1496"/>
      <c r="AFZ199" s="1496"/>
      <c r="AGA199" s="1496"/>
      <c r="AGB199" s="1496"/>
      <c r="AGC199" s="1496"/>
      <c r="AGD199" s="1496"/>
      <c r="AGE199" s="1496"/>
      <c r="AGF199" s="1496"/>
      <c r="AGG199" s="1496"/>
      <c r="AGH199" s="1496"/>
      <c r="AGI199" s="1496"/>
      <c r="AGJ199" s="1496"/>
      <c r="AGK199" s="1496"/>
      <c r="AGL199" s="1496"/>
      <c r="AGM199" s="1496"/>
      <c r="AGN199" s="1496"/>
      <c r="AGO199" s="1496"/>
      <c r="AGP199" s="1496"/>
      <c r="AGQ199" s="1496"/>
      <c r="AGR199" s="1496"/>
      <c r="AGS199" s="1496"/>
      <c r="AGT199" s="1496"/>
      <c r="AGU199" s="1496"/>
      <c r="AGV199" s="1496"/>
      <c r="AGW199" s="1496"/>
      <c r="AGX199" s="1496"/>
      <c r="AGY199" s="1496"/>
      <c r="AGZ199" s="1496"/>
      <c r="AHA199" s="1496"/>
      <c r="AHB199" s="1496"/>
      <c r="AHC199" s="1496"/>
      <c r="AHD199" s="1496"/>
      <c r="AHE199" s="1496"/>
      <c r="AHF199" s="1496"/>
      <c r="AHG199" s="1496"/>
      <c r="AHH199" s="1496"/>
      <c r="AHI199" s="1496"/>
      <c r="AHJ199" s="1496"/>
      <c r="AHK199" s="1496"/>
      <c r="AHL199" s="1496"/>
      <c r="AHM199" s="1496"/>
      <c r="AHN199" s="1496"/>
      <c r="AHO199" s="1496"/>
      <c r="AHP199" s="1496"/>
      <c r="AHQ199" s="1496"/>
      <c r="AHR199" s="1496"/>
      <c r="AHS199" s="1496"/>
      <c r="AHT199" s="1496"/>
      <c r="AHU199" s="1496"/>
      <c r="AHV199" s="1496"/>
      <c r="AHW199" s="1496"/>
      <c r="AHX199" s="1496"/>
      <c r="AHY199" s="1496"/>
      <c r="AHZ199" s="1496"/>
      <c r="AIA199" s="1496"/>
      <c r="AIB199" s="1496"/>
      <c r="AIC199" s="1496"/>
      <c r="AID199" s="1496"/>
      <c r="AIE199" s="1496"/>
      <c r="AIF199" s="1496"/>
      <c r="AIG199" s="1496"/>
      <c r="AIH199" s="1496"/>
      <c r="AII199" s="1496"/>
      <c r="AIJ199" s="1496"/>
      <c r="AIK199" s="1496"/>
      <c r="AIL199" s="1496"/>
      <c r="AIM199" s="1496"/>
      <c r="AIN199" s="1496"/>
      <c r="AIO199" s="1496"/>
      <c r="AIP199" s="1496"/>
      <c r="AIQ199" s="1496"/>
      <c r="AIR199" s="1496"/>
      <c r="AIS199" s="1496"/>
      <c r="AIT199" s="1496"/>
      <c r="AIU199" s="1496"/>
      <c r="AIV199" s="1496"/>
      <c r="AIW199" s="1496"/>
      <c r="AIX199" s="1496"/>
      <c r="AIY199" s="1496"/>
      <c r="AIZ199" s="1496"/>
      <c r="AJA199" s="1496"/>
      <c r="AJB199" s="1496"/>
      <c r="AJC199" s="1496"/>
      <c r="AJD199" s="1496"/>
      <c r="AJE199" s="1496"/>
      <c r="AJF199" s="1496"/>
      <c r="AJG199" s="1496"/>
      <c r="AJH199" s="1496"/>
      <c r="AJI199" s="1496"/>
      <c r="AJJ199" s="1496"/>
      <c r="AJK199" s="1496"/>
      <c r="AJL199" s="1496"/>
      <c r="AJM199" s="1496"/>
      <c r="AJN199" s="1496"/>
      <c r="AJO199" s="1496"/>
      <c r="AJP199" s="1496"/>
      <c r="AJQ199" s="1496"/>
      <c r="AJR199" s="1496"/>
      <c r="AJS199" s="1496"/>
      <c r="AJT199" s="1496"/>
      <c r="AJU199" s="1496"/>
      <c r="AJV199" s="1496"/>
      <c r="AJW199" s="1496"/>
      <c r="AJX199" s="1496"/>
      <c r="AJY199" s="1496"/>
      <c r="AJZ199" s="1496"/>
      <c r="AKA199" s="1496"/>
      <c r="AKB199" s="1496"/>
      <c r="AKC199" s="1496"/>
      <c r="AKD199" s="1496"/>
      <c r="AKE199" s="1496"/>
      <c r="AKF199" s="1496"/>
      <c r="AKG199" s="1496"/>
      <c r="AKH199" s="1496"/>
      <c r="AKI199" s="1496"/>
      <c r="AKJ199" s="1496"/>
      <c r="AKK199" s="1496"/>
      <c r="AKL199" s="1496"/>
      <c r="AKM199" s="1496"/>
      <c r="AKN199" s="1496"/>
      <c r="AKO199" s="1496"/>
      <c r="AKP199" s="1496"/>
      <c r="AKQ199" s="1496"/>
      <c r="AKR199" s="1496"/>
      <c r="AKS199" s="1496"/>
      <c r="AKT199" s="1496"/>
      <c r="AKU199" s="1496"/>
      <c r="AKV199" s="1496"/>
      <c r="AKW199" s="1496"/>
      <c r="AKX199" s="1496"/>
      <c r="AKY199" s="1496"/>
      <c r="AKZ199" s="1496"/>
      <c r="ALA199" s="1496"/>
      <c r="ALB199" s="1496"/>
      <c r="ALC199" s="1496"/>
      <c r="ALD199" s="1496"/>
      <c r="ALE199" s="1496"/>
      <c r="ALF199" s="1496"/>
      <c r="ALG199" s="1496"/>
      <c r="ALH199" s="1496"/>
      <c r="ALI199" s="1496"/>
      <c r="ALJ199" s="1496"/>
      <c r="ALK199" s="1496"/>
      <c r="ALL199" s="1496"/>
      <c r="ALM199" s="1496"/>
      <c r="ALN199" s="1496"/>
      <c r="ALO199" s="1496"/>
      <c r="ALP199" s="1496"/>
      <c r="ALQ199" s="1496"/>
      <c r="ALR199" s="1496"/>
      <c r="ALS199" s="1496"/>
      <c r="ALT199" s="1496"/>
      <c r="ALU199" s="1496"/>
      <c r="ALV199" s="1496"/>
      <c r="ALW199" s="1496"/>
      <c r="ALX199" s="1496"/>
      <c r="ALY199" s="1496"/>
      <c r="ALZ199" s="1496"/>
      <c r="AMA199" s="1496"/>
      <c r="AMB199" s="1496"/>
      <c r="AMC199" s="1496"/>
      <c r="AMD199" s="1496"/>
      <c r="AME199" s="1496"/>
      <c r="AMF199" s="1496"/>
      <c r="AMG199" s="1496"/>
      <c r="AMH199" s="1496"/>
      <c r="AMI199" s="1496"/>
      <c r="AMJ199" s="1496"/>
    </row>
    <row r="200" spans="1:1024" s="1538" customFormat="1" ht="16.899999999999999" customHeight="1">
      <c r="A200" s="1496"/>
      <c r="C200" s="1585"/>
      <c r="E200" s="1568"/>
      <c r="F200" s="1585"/>
      <c r="G200" s="1544"/>
      <c r="K200" s="1496"/>
      <c r="L200" s="1496"/>
      <c r="M200" s="1496"/>
      <c r="BM200" s="1496"/>
      <c r="BN200" s="1496"/>
      <c r="BO200" s="1496"/>
      <c r="BP200" s="1496"/>
      <c r="BQ200" s="1496"/>
      <c r="BR200" s="1496"/>
      <c r="BS200" s="1496"/>
      <c r="BT200" s="1496"/>
      <c r="BU200" s="1496"/>
      <c r="BV200" s="1496"/>
      <c r="BW200" s="1496"/>
      <c r="BX200" s="1496"/>
      <c r="BY200" s="1496"/>
      <c r="BZ200" s="1496"/>
      <c r="CA200" s="1496"/>
      <c r="CB200" s="1496"/>
      <c r="CC200" s="1496"/>
      <c r="CD200" s="1496"/>
      <c r="CE200" s="1496"/>
      <c r="CF200" s="1496"/>
      <c r="CG200" s="1496"/>
      <c r="CH200" s="1496"/>
      <c r="CI200" s="1496"/>
      <c r="CJ200" s="1496"/>
      <c r="CK200" s="1496"/>
      <c r="CL200" s="1496"/>
      <c r="CM200" s="1496"/>
      <c r="CN200" s="1496"/>
      <c r="CO200" s="1496"/>
      <c r="CP200" s="1496"/>
      <c r="CQ200" s="1496"/>
      <c r="CR200" s="1496"/>
      <c r="CS200" s="1496"/>
      <c r="CT200" s="1496"/>
      <c r="CU200" s="1496"/>
      <c r="CV200" s="1496"/>
      <c r="CW200" s="1496"/>
      <c r="CX200" s="1496"/>
      <c r="CY200" s="1496"/>
      <c r="CZ200" s="1496"/>
      <c r="DA200" s="1496"/>
      <c r="DB200" s="1496"/>
      <c r="DC200" s="1496"/>
      <c r="DD200" s="1496"/>
      <c r="DE200" s="1496"/>
      <c r="DF200" s="1496"/>
      <c r="DG200" s="1496"/>
      <c r="DH200" s="1496"/>
      <c r="DI200" s="1496"/>
      <c r="DJ200" s="1496"/>
      <c r="DK200" s="1496"/>
      <c r="DL200" s="1496"/>
      <c r="DM200" s="1496"/>
      <c r="DN200" s="1496"/>
      <c r="DO200" s="1496"/>
      <c r="DP200" s="1496"/>
      <c r="DQ200" s="1496"/>
      <c r="DR200" s="1496"/>
      <c r="DS200" s="1496"/>
      <c r="DT200" s="1496"/>
      <c r="DU200" s="1496"/>
      <c r="DV200" s="1496"/>
      <c r="DW200" s="1496"/>
      <c r="DX200" s="1496"/>
      <c r="DY200" s="1496"/>
      <c r="DZ200" s="1496"/>
      <c r="EA200" s="1496"/>
      <c r="EB200" s="1496"/>
      <c r="EC200" s="1496"/>
      <c r="ED200" s="1496"/>
      <c r="EE200" s="1496"/>
      <c r="EF200" s="1496"/>
      <c r="EG200" s="1496"/>
      <c r="EH200" s="1496"/>
      <c r="EI200" s="1496"/>
      <c r="EJ200" s="1496"/>
      <c r="EK200" s="1496"/>
      <c r="EL200" s="1496"/>
      <c r="EM200" s="1496"/>
      <c r="EN200" s="1496"/>
      <c r="EO200" s="1496"/>
      <c r="EP200" s="1496"/>
      <c r="EQ200" s="1496"/>
      <c r="ER200" s="1496"/>
      <c r="ES200" s="1496"/>
      <c r="ET200" s="1496"/>
      <c r="EU200" s="1496"/>
      <c r="EV200" s="1496"/>
      <c r="EW200" s="1496"/>
      <c r="EX200" s="1496"/>
      <c r="EY200" s="1496"/>
      <c r="EZ200" s="1496"/>
      <c r="FA200" s="1496"/>
      <c r="FB200" s="1496"/>
      <c r="FC200" s="1496"/>
      <c r="FD200" s="1496"/>
      <c r="FE200" s="1496"/>
      <c r="FF200" s="1496"/>
      <c r="FG200" s="1496"/>
      <c r="FH200" s="1496"/>
      <c r="FI200" s="1496"/>
      <c r="FJ200" s="1496"/>
      <c r="FK200" s="1496"/>
      <c r="FL200" s="1496"/>
      <c r="FM200" s="1496"/>
      <c r="FN200" s="1496"/>
      <c r="FO200" s="1496"/>
      <c r="FP200" s="1496"/>
      <c r="FQ200" s="1496"/>
      <c r="FR200" s="1496"/>
      <c r="FS200" s="1496"/>
      <c r="FT200" s="1496"/>
      <c r="FU200" s="1496"/>
      <c r="FV200" s="1496"/>
      <c r="FW200" s="1496"/>
      <c r="FX200" s="1496"/>
      <c r="FY200" s="1496"/>
      <c r="FZ200" s="1496"/>
      <c r="GA200" s="1496"/>
      <c r="GB200" s="1496"/>
      <c r="GC200" s="1496"/>
      <c r="GD200" s="1496"/>
      <c r="GE200" s="1496"/>
      <c r="GF200" s="1496"/>
      <c r="GG200" s="1496"/>
      <c r="GH200" s="1496"/>
      <c r="GI200" s="1496"/>
      <c r="GJ200" s="1496"/>
      <c r="GK200" s="1496"/>
      <c r="GL200" s="1496"/>
      <c r="GM200" s="1496"/>
      <c r="GN200" s="1496"/>
      <c r="GO200" s="1496"/>
      <c r="GP200" s="1496"/>
      <c r="GQ200" s="1496"/>
      <c r="GR200" s="1496"/>
      <c r="GS200" s="1496"/>
      <c r="GT200" s="1496"/>
      <c r="GU200" s="1496"/>
      <c r="GV200" s="1496"/>
      <c r="GW200" s="1496"/>
      <c r="GX200" s="1496"/>
      <c r="GY200" s="1496"/>
      <c r="GZ200" s="1496"/>
      <c r="HA200" s="1496"/>
      <c r="HB200" s="1496"/>
      <c r="HC200" s="1496"/>
      <c r="HD200" s="1496"/>
      <c r="HE200" s="1496"/>
      <c r="HF200" s="1496"/>
      <c r="HG200" s="1496"/>
      <c r="HH200" s="1496"/>
      <c r="HI200" s="1496"/>
      <c r="HJ200" s="1496"/>
      <c r="HK200" s="1496"/>
      <c r="HL200" s="1496"/>
      <c r="HM200" s="1496"/>
      <c r="HN200" s="1496"/>
      <c r="HO200" s="1496"/>
      <c r="HP200" s="1496"/>
      <c r="HQ200" s="1496"/>
      <c r="HR200" s="1496"/>
      <c r="HS200" s="1496"/>
      <c r="HT200" s="1496"/>
      <c r="HU200" s="1496"/>
      <c r="HV200" s="1496"/>
      <c r="HW200" s="1496"/>
      <c r="HX200" s="1496"/>
      <c r="HY200" s="1496"/>
      <c r="HZ200" s="1496"/>
      <c r="IA200" s="1496"/>
      <c r="IB200" s="1496"/>
      <c r="IC200" s="1496"/>
      <c r="ID200" s="1496"/>
      <c r="IE200" s="1496"/>
      <c r="IF200" s="1496"/>
      <c r="IG200" s="1496"/>
      <c r="IH200" s="1496"/>
      <c r="II200" s="1496"/>
      <c r="IJ200" s="1496"/>
      <c r="IK200" s="1496"/>
      <c r="IL200" s="1496"/>
      <c r="IM200" s="1496"/>
      <c r="IN200" s="1496"/>
      <c r="IO200" s="1496"/>
      <c r="IP200" s="1496"/>
      <c r="IQ200" s="1496"/>
      <c r="IR200" s="1496"/>
      <c r="IS200" s="1496"/>
      <c r="IT200" s="1496"/>
      <c r="IU200" s="1496"/>
      <c r="IV200" s="1496"/>
      <c r="IW200" s="1496"/>
      <c r="IX200" s="1496"/>
      <c r="IY200" s="1496"/>
      <c r="IZ200" s="1496"/>
      <c r="JA200" s="1496"/>
      <c r="JB200" s="1496"/>
      <c r="JC200" s="1496"/>
      <c r="JD200" s="1496"/>
      <c r="JE200" s="1496"/>
      <c r="JF200" s="1496"/>
      <c r="JG200" s="1496"/>
      <c r="JH200" s="1496"/>
      <c r="JI200" s="1496"/>
      <c r="JJ200" s="1496"/>
      <c r="JK200" s="1496"/>
      <c r="JL200" s="1496"/>
      <c r="JM200" s="1496"/>
      <c r="JN200" s="1496"/>
      <c r="JO200" s="1496"/>
      <c r="JP200" s="1496"/>
      <c r="JQ200" s="1496"/>
      <c r="JR200" s="1496"/>
      <c r="JS200" s="1496"/>
      <c r="JT200" s="1496"/>
      <c r="JU200" s="1496"/>
      <c r="JV200" s="1496"/>
      <c r="JW200" s="1496"/>
      <c r="JX200" s="1496"/>
      <c r="JY200" s="1496"/>
      <c r="JZ200" s="1496"/>
      <c r="KA200" s="1496"/>
      <c r="KB200" s="1496"/>
      <c r="KC200" s="1496"/>
      <c r="KD200" s="1496"/>
      <c r="KE200" s="1496"/>
      <c r="KF200" s="1496"/>
      <c r="KG200" s="1496"/>
      <c r="KH200" s="1496"/>
      <c r="KI200" s="1496"/>
      <c r="KJ200" s="1496"/>
      <c r="KK200" s="1496"/>
      <c r="KL200" s="1496"/>
      <c r="KM200" s="1496"/>
      <c r="KN200" s="1496"/>
      <c r="KO200" s="1496"/>
      <c r="KP200" s="1496"/>
      <c r="KQ200" s="1496"/>
      <c r="KR200" s="1496"/>
      <c r="KS200" s="1496"/>
      <c r="KT200" s="1496"/>
      <c r="KU200" s="1496"/>
      <c r="KV200" s="1496"/>
      <c r="KW200" s="1496"/>
      <c r="KX200" s="1496"/>
      <c r="KY200" s="1496"/>
      <c r="KZ200" s="1496"/>
      <c r="LA200" s="1496"/>
      <c r="LB200" s="1496"/>
      <c r="LC200" s="1496"/>
      <c r="LD200" s="1496"/>
      <c r="LE200" s="1496"/>
      <c r="LF200" s="1496"/>
      <c r="LG200" s="1496"/>
      <c r="LH200" s="1496"/>
      <c r="LI200" s="1496"/>
      <c r="LJ200" s="1496"/>
      <c r="LK200" s="1496"/>
      <c r="LL200" s="1496"/>
      <c r="LM200" s="1496"/>
      <c r="LN200" s="1496"/>
      <c r="LO200" s="1496"/>
      <c r="LP200" s="1496"/>
      <c r="LQ200" s="1496"/>
      <c r="LR200" s="1496"/>
      <c r="LS200" s="1496"/>
      <c r="LT200" s="1496"/>
      <c r="LU200" s="1496"/>
      <c r="LV200" s="1496"/>
      <c r="LW200" s="1496"/>
      <c r="LX200" s="1496"/>
      <c r="LY200" s="1496"/>
      <c r="LZ200" s="1496"/>
      <c r="MA200" s="1496"/>
      <c r="MB200" s="1496"/>
      <c r="MC200" s="1496"/>
      <c r="MD200" s="1496"/>
      <c r="ME200" s="1496"/>
      <c r="MF200" s="1496"/>
      <c r="MG200" s="1496"/>
      <c r="MH200" s="1496"/>
      <c r="MI200" s="1496"/>
      <c r="MJ200" s="1496"/>
      <c r="MK200" s="1496"/>
      <c r="ML200" s="1496"/>
      <c r="MM200" s="1496"/>
      <c r="MN200" s="1496"/>
      <c r="MO200" s="1496"/>
      <c r="MP200" s="1496"/>
      <c r="MQ200" s="1496"/>
      <c r="MR200" s="1496"/>
      <c r="MS200" s="1496"/>
      <c r="MT200" s="1496"/>
      <c r="MU200" s="1496"/>
      <c r="MV200" s="1496"/>
      <c r="MW200" s="1496"/>
      <c r="MX200" s="1496"/>
      <c r="MY200" s="1496"/>
      <c r="MZ200" s="1496"/>
      <c r="NA200" s="1496"/>
      <c r="NB200" s="1496"/>
      <c r="NC200" s="1496"/>
      <c r="ND200" s="1496"/>
      <c r="NE200" s="1496"/>
      <c r="NF200" s="1496"/>
      <c r="NG200" s="1496"/>
      <c r="NH200" s="1496"/>
      <c r="NI200" s="1496"/>
      <c r="NJ200" s="1496"/>
      <c r="NK200" s="1496"/>
      <c r="NL200" s="1496"/>
      <c r="NM200" s="1496"/>
      <c r="NN200" s="1496"/>
      <c r="NO200" s="1496"/>
      <c r="NP200" s="1496"/>
      <c r="NQ200" s="1496"/>
      <c r="NR200" s="1496"/>
      <c r="NS200" s="1496"/>
      <c r="NT200" s="1496"/>
      <c r="NU200" s="1496"/>
      <c r="NV200" s="1496"/>
      <c r="NW200" s="1496"/>
      <c r="NX200" s="1496"/>
      <c r="NY200" s="1496"/>
      <c r="NZ200" s="1496"/>
      <c r="OA200" s="1496"/>
      <c r="OB200" s="1496"/>
      <c r="OC200" s="1496"/>
      <c r="OD200" s="1496"/>
      <c r="OE200" s="1496"/>
      <c r="OF200" s="1496"/>
      <c r="OG200" s="1496"/>
      <c r="OH200" s="1496"/>
      <c r="OI200" s="1496"/>
      <c r="OJ200" s="1496"/>
      <c r="OK200" s="1496"/>
      <c r="OL200" s="1496"/>
      <c r="OM200" s="1496"/>
      <c r="ON200" s="1496"/>
      <c r="OO200" s="1496"/>
      <c r="OP200" s="1496"/>
      <c r="OQ200" s="1496"/>
      <c r="OR200" s="1496"/>
      <c r="OS200" s="1496"/>
      <c r="OT200" s="1496"/>
      <c r="OU200" s="1496"/>
      <c r="OV200" s="1496"/>
      <c r="OW200" s="1496"/>
      <c r="OX200" s="1496"/>
      <c r="OY200" s="1496"/>
      <c r="OZ200" s="1496"/>
      <c r="PA200" s="1496"/>
      <c r="PB200" s="1496"/>
      <c r="PC200" s="1496"/>
      <c r="PD200" s="1496"/>
      <c r="PE200" s="1496"/>
      <c r="PF200" s="1496"/>
      <c r="PG200" s="1496"/>
      <c r="PH200" s="1496"/>
      <c r="PI200" s="1496"/>
      <c r="PJ200" s="1496"/>
      <c r="PK200" s="1496"/>
      <c r="PL200" s="1496"/>
      <c r="PM200" s="1496"/>
      <c r="PN200" s="1496"/>
      <c r="PO200" s="1496"/>
      <c r="PP200" s="1496"/>
      <c r="PQ200" s="1496"/>
      <c r="PR200" s="1496"/>
      <c r="PS200" s="1496"/>
      <c r="PT200" s="1496"/>
      <c r="PU200" s="1496"/>
      <c r="PV200" s="1496"/>
      <c r="PW200" s="1496"/>
      <c r="PX200" s="1496"/>
      <c r="PY200" s="1496"/>
      <c r="PZ200" s="1496"/>
      <c r="QA200" s="1496"/>
      <c r="QB200" s="1496"/>
      <c r="QC200" s="1496"/>
      <c r="QD200" s="1496"/>
      <c r="QE200" s="1496"/>
      <c r="QF200" s="1496"/>
      <c r="QG200" s="1496"/>
      <c r="QH200" s="1496"/>
      <c r="QI200" s="1496"/>
      <c r="QJ200" s="1496"/>
      <c r="QK200" s="1496"/>
      <c r="QL200" s="1496"/>
      <c r="QM200" s="1496"/>
      <c r="QN200" s="1496"/>
      <c r="QO200" s="1496"/>
      <c r="QP200" s="1496"/>
      <c r="QQ200" s="1496"/>
      <c r="QR200" s="1496"/>
      <c r="QS200" s="1496"/>
      <c r="QT200" s="1496"/>
      <c r="QU200" s="1496"/>
      <c r="QV200" s="1496"/>
      <c r="QW200" s="1496"/>
      <c r="QX200" s="1496"/>
      <c r="QY200" s="1496"/>
      <c r="QZ200" s="1496"/>
      <c r="RA200" s="1496"/>
      <c r="RB200" s="1496"/>
      <c r="RC200" s="1496"/>
      <c r="RD200" s="1496"/>
      <c r="RE200" s="1496"/>
      <c r="RF200" s="1496"/>
      <c r="RG200" s="1496"/>
      <c r="RH200" s="1496"/>
      <c r="RI200" s="1496"/>
      <c r="RJ200" s="1496"/>
      <c r="RK200" s="1496"/>
      <c r="RL200" s="1496"/>
      <c r="RM200" s="1496"/>
      <c r="RN200" s="1496"/>
      <c r="RO200" s="1496"/>
      <c r="RP200" s="1496"/>
      <c r="RQ200" s="1496"/>
      <c r="RR200" s="1496"/>
      <c r="RS200" s="1496"/>
      <c r="RT200" s="1496"/>
      <c r="RU200" s="1496"/>
      <c r="RV200" s="1496"/>
      <c r="RW200" s="1496"/>
      <c r="RX200" s="1496"/>
      <c r="RY200" s="1496"/>
      <c r="RZ200" s="1496"/>
      <c r="SA200" s="1496"/>
      <c r="SB200" s="1496"/>
      <c r="SC200" s="1496"/>
      <c r="SD200" s="1496"/>
      <c r="SE200" s="1496"/>
      <c r="SF200" s="1496"/>
      <c r="SG200" s="1496"/>
      <c r="SH200" s="1496"/>
      <c r="SI200" s="1496"/>
      <c r="SJ200" s="1496"/>
      <c r="SK200" s="1496"/>
      <c r="SL200" s="1496"/>
      <c r="SM200" s="1496"/>
      <c r="SN200" s="1496"/>
      <c r="SO200" s="1496"/>
      <c r="SP200" s="1496"/>
      <c r="SQ200" s="1496"/>
      <c r="SR200" s="1496"/>
      <c r="SS200" s="1496"/>
      <c r="ST200" s="1496"/>
      <c r="SU200" s="1496"/>
      <c r="SV200" s="1496"/>
      <c r="SW200" s="1496"/>
      <c r="SX200" s="1496"/>
      <c r="SY200" s="1496"/>
      <c r="SZ200" s="1496"/>
      <c r="TA200" s="1496"/>
      <c r="TB200" s="1496"/>
      <c r="TC200" s="1496"/>
      <c r="TD200" s="1496"/>
      <c r="TE200" s="1496"/>
      <c r="TF200" s="1496"/>
      <c r="TG200" s="1496"/>
      <c r="TH200" s="1496"/>
      <c r="TI200" s="1496"/>
      <c r="TJ200" s="1496"/>
      <c r="TK200" s="1496"/>
      <c r="TL200" s="1496"/>
      <c r="TM200" s="1496"/>
      <c r="TN200" s="1496"/>
      <c r="TO200" s="1496"/>
      <c r="TP200" s="1496"/>
      <c r="TQ200" s="1496"/>
      <c r="TR200" s="1496"/>
      <c r="TS200" s="1496"/>
      <c r="TT200" s="1496"/>
      <c r="TU200" s="1496"/>
      <c r="TV200" s="1496"/>
      <c r="TW200" s="1496"/>
      <c r="TX200" s="1496"/>
      <c r="TY200" s="1496"/>
      <c r="TZ200" s="1496"/>
      <c r="UA200" s="1496"/>
      <c r="UB200" s="1496"/>
      <c r="UC200" s="1496"/>
      <c r="UD200" s="1496"/>
      <c r="UE200" s="1496"/>
      <c r="UF200" s="1496"/>
      <c r="UG200" s="1496"/>
      <c r="UH200" s="1496"/>
      <c r="UI200" s="1496"/>
      <c r="UJ200" s="1496"/>
      <c r="UK200" s="1496"/>
      <c r="UL200" s="1496"/>
      <c r="UM200" s="1496"/>
      <c r="UN200" s="1496"/>
      <c r="UO200" s="1496"/>
      <c r="UP200" s="1496"/>
      <c r="UQ200" s="1496"/>
      <c r="UR200" s="1496"/>
      <c r="US200" s="1496"/>
      <c r="UT200" s="1496"/>
      <c r="UU200" s="1496"/>
      <c r="UV200" s="1496"/>
      <c r="UW200" s="1496"/>
      <c r="UX200" s="1496"/>
      <c r="UY200" s="1496"/>
      <c r="UZ200" s="1496"/>
      <c r="VA200" s="1496"/>
      <c r="VB200" s="1496"/>
      <c r="VC200" s="1496"/>
      <c r="VD200" s="1496"/>
      <c r="VE200" s="1496"/>
      <c r="VF200" s="1496"/>
      <c r="VG200" s="1496"/>
      <c r="VH200" s="1496"/>
      <c r="VI200" s="1496"/>
      <c r="VJ200" s="1496"/>
      <c r="VK200" s="1496"/>
      <c r="VL200" s="1496"/>
      <c r="VM200" s="1496"/>
      <c r="VN200" s="1496"/>
      <c r="VO200" s="1496"/>
      <c r="VP200" s="1496"/>
      <c r="VQ200" s="1496"/>
      <c r="VR200" s="1496"/>
      <c r="VS200" s="1496"/>
      <c r="VT200" s="1496"/>
      <c r="VU200" s="1496"/>
      <c r="VV200" s="1496"/>
      <c r="VW200" s="1496"/>
      <c r="VX200" s="1496"/>
      <c r="VY200" s="1496"/>
      <c r="VZ200" s="1496"/>
      <c r="WA200" s="1496"/>
      <c r="WB200" s="1496"/>
      <c r="WC200" s="1496"/>
      <c r="WD200" s="1496"/>
      <c r="WE200" s="1496"/>
      <c r="WF200" s="1496"/>
      <c r="WG200" s="1496"/>
      <c r="WH200" s="1496"/>
      <c r="WI200" s="1496"/>
      <c r="WJ200" s="1496"/>
      <c r="WK200" s="1496"/>
      <c r="WL200" s="1496"/>
      <c r="WM200" s="1496"/>
      <c r="WN200" s="1496"/>
      <c r="WO200" s="1496"/>
      <c r="WP200" s="1496"/>
      <c r="WQ200" s="1496"/>
      <c r="WR200" s="1496"/>
      <c r="WS200" s="1496"/>
      <c r="WT200" s="1496"/>
      <c r="WU200" s="1496"/>
      <c r="WV200" s="1496"/>
      <c r="WW200" s="1496"/>
      <c r="WX200" s="1496"/>
      <c r="WY200" s="1496"/>
      <c r="WZ200" s="1496"/>
      <c r="XA200" s="1496"/>
      <c r="XB200" s="1496"/>
      <c r="XC200" s="1496"/>
      <c r="XD200" s="1496"/>
      <c r="XE200" s="1496"/>
      <c r="XF200" s="1496"/>
      <c r="XG200" s="1496"/>
      <c r="XH200" s="1496"/>
      <c r="XI200" s="1496"/>
      <c r="XJ200" s="1496"/>
      <c r="XK200" s="1496"/>
      <c r="XL200" s="1496"/>
      <c r="XM200" s="1496"/>
      <c r="XN200" s="1496"/>
      <c r="XO200" s="1496"/>
      <c r="XP200" s="1496"/>
      <c r="XQ200" s="1496"/>
      <c r="XR200" s="1496"/>
      <c r="XS200" s="1496"/>
      <c r="XT200" s="1496"/>
      <c r="XU200" s="1496"/>
      <c r="XV200" s="1496"/>
      <c r="XW200" s="1496"/>
      <c r="XX200" s="1496"/>
      <c r="XY200" s="1496"/>
      <c r="XZ200" s="1496"/>
      <c r="YA200" s="1496"/>
      <c r="YB200" s="1496"/>
      <c r="YC200" s="1496"/>
      <c r="YD200" s="1496"/>
      <c r="YE200" s="1496"/>
      <c r="YF200" s="1496"/>
      <c r="YG200" s="1496"/>
      <c r="YH200" s="1496"/>
      <c r="YI200" s="1496"/>
      <c r="YJ200" s="1496"/>
      <c r="YK200" s="1496"/>
      <c r="YL200" s="1496"/>
      <c r="YM200" s="1496"/>
      <c r="YN200" s="1496"/>
      <c r="YO200" s="1496"/>
      <c r="YP200" s="1496"/>
      <c r="YQ200" s="1496"/>
      <c r="YR200" s="1496"/>
      <c r="YS200" s="1496"/>
      <c r="YT200" s="1496"/>
      <c r="YU200" s="1496"/>
      <c r="YV200" s="1496"/>
      <c r="YW200" s="1496"/>
      <c r="YX200" s="1496"/>
      <c r="YY200" s="1496"/>
      <c r="YZ200" s="1496"/>
      <c r="ZA200" s="1496"/>
      <c r="ZB200" s="1496"/>
      <c r="ZC200" s="1496"/>
      <c r="ZD200" s="1496"/>
      <c r="ZE200" s="1496"/>
      <c r="ZF200" s="1496"/>
      <c r="ZG200" s="1496"/>
      <c r="ZH200" s="1496"/>
      <c r="ZI200" s="1496"/>
      <c r="ZJ200" s="1496"/>
      <c r="ZK200" s="1496"/>
      <c r="ZL200" s="1496"/>
      <c r="ZM200" s="1496"/>
      <c r="ZN200" s="1496"/>
      <c r="ZO200" s="1496"/>
      <c r="ZP200" s="1496"/>
      <c r="ZQ200" s="1496"/>
      <c r="ZR200" s="1496"/>
      <c r="ZS200" s="1496"/>
      <c r="ZT200" s="1496"/>
      <c r="ZU200" s="1496"/>
      <c r="ZV200" s="1496"/>
      <c r="ZW200" s="1496"/>
      <c r="ZX200" s="1496"/>
      <c r="ZY200" s="1496"/>
      <c r="ZZ200" s="1496"/>
      <c r="AAA200" s="1496"/>
      <c r="AAB200" s="1496"/>
      <c r="AAC200" s="1496"/>
      <c r="AAD200" s="1496"/>
      <c r="AAE200" s="1496"/>
      <c r="AAF200" s="1496"/>
      <c r="AAG200" s="1496"/>
      <c r="AAH200" s="1496"/>
      <c r="AAI200" s="1496"/>
      <c r="AAJ200" s="1496"/>
      <c r="AAK200" s="1496"/>
      <c r="AAL200" s="1496"/>
      <c r="AAM200" s="1496"/>
      <c r="AAN200" s="1496"/>
      <c r="AAO200" s="1496"/>
      <c r="AAP200" s="1496"/>
      <c r="AAQ200" s="1496"/>
      <c r="AAR200" s="1496"/>
      <c r="AAS200" s="1496"/>
      <c r="AAT200" s="1496"/>
      <c r="AAU200" s="1496"/>
      <c r="AAV200" s="1496"/>
      <c r="AAW200" s="1496"/>
      <c r="AAX200" s="1496"/>
      <c r="AAY200" s="1496"/>
      <c r="AAZ200" s="1496"/>
      <c r="ABA200" s="1496"/>
      <c r="ABB200" s="1496"/>
      <c r="ABC200" s="1496"/>
      <c r="ABD200" s="1496"/>
      <c r="ABE200" s="1496"/>
      <c r="ABF200" s="1496"/>
      <c r="ABG200" s="1496"/>
      <c r="ABH200" s="1496"/>
      <c r="ABI200" s="1496"/>
      <c r="ABJ200" s="1496"/>
      <c r="ABK200" s="1496"/>
      <c r="ABL200" s="1496"/>
      <c r="ABM200" s="1496"/>
      <c r="ABN200" s="1496"/>
      <c r="ABO200" s="1496"/>
      <c r="ABP200" s="1496"/>
      <c r="ABQ200" s="1496"/>
      <c r="ABR200" s="1496"/>
      <c r="ABS200" s="1496"/>
      <c r="ABT200" s="1496"/>
      <c r="ABU200" s="1496"/>
      <c r="ABV200" s="1496"/>
      <c r="ABW200" s="1496"/>
      <c r="ABX200" s="1496"/>
      <c r="ABY200" s="1496"/>
      <c r="ABZ200" s="1496"/>
      <c r="ACA200" s="1496"/>
      <c r="ACB200" s="1496"/>
      <c r="ACC200" s="1496"/>
      <c r="ACD200" s="1496"/>
      <c r="ACE200" s="1496"/>
      <c r="ACF200" s="1496"/>
      <c r="ACG200" s="1496"/>
      <c r="ACH200" s="1496"/>
      <c r="ACI200" s="1496"/>
      <c r="ACJ200" s="1496"/>
      <c r="ACK200" s="1496"/>
      <c r="ACL200" s="1496"/>
      <c r="ACM200" s="1496"/>
      <c r="ACN200" s="1496"/>
      <c r="ACO200" s="1496"/>
      <c r="ACP200" s="1496"/>
      <c r="ACQ200" s="1496"/>
      <c r="ACR200" s="1496"/>
      <c r="ACS200" s="1496"/>
      <c r="ACT200" s="1496"/>
      <c r="ACU200" s="1496"/>
      <c r="ACV200" s="1496"/>
      <c r="ACW200" s="1496"/>
      <c r="ACX200" s="1496"/>
      <c r="ACY200" s="1496"/>
      <c r="ACZ200" s="1496"/>
      <c r="ADA200" s="1496"/>
      <c r="ADB200" s="1496"/>
      <c r="ADC200" s="1496"/>
      <c r="ADD200" s="1496"/>
      <c r="ADE200" s="1496"/>
      <c r="ADF200" s="1496"/>
      <c r="ADG200" s="1496"/>
      <c r="ADH200" s="1496"/>
      <c r="ADI200" s="1496"/>
      <c r="ADJ200" s="1496"/>
      <c r="ADK200" s="1496"/>
      <c r="ADL200" s="1496"/>
      <c r="ADM200" s="1496"/>
      <c r="ADN200" s="1496"/>
      <c r="ADO200" s="1496"/>
      <c r="ADP200" s="1496"/>
      <c r="ADQ200" s="1496"/>
      <c r="ADR200" s="1496"/>
      <c r="ADS200" s="1496"/>
      <c r="ADT200" s="1496"/>
      <c r="ADU200" s="1496"/>
      <c r="ADV200" s="1496"/>
      <c r="ADW200" s="1496"/>
      <c r="ADX200" s="1496"/>
      <c r="ADY200" s="1496"/>
      <c r="ADZ200" s="1496"/>
      <c r="AEA200" s="1496"/>
      <c r="AEB200" s="1496"/>
      <c r="AEC200" s="1496"/>
      <c r="AED200" s="1496"/>
      <c r="AEE200" s="1496"/>
      <c r="AEF200" s="1496"/>
      <c r="AEG200" s="1496"/>
      <c r="AEH200" s="1496"/>
      <c r="AEI200" s="1496"/>
      <c r="AEJ200" s="1496"/>
      <c r="AEK200" s="1496"/>
      <c r="AEL200" s="1496"/>
      <c r="AEM200" s="1496"/>
      <c r="AEN200" s="1496"/>
      <c r="AEO200" s="1496"/>
      <c r="AEP200" s="1496"/>
      <c r="AEQ200" s="1496"/>
      <c r="AER200" s="1496"/>
      <c r="AES200" s="1496"/>
      <c r="AET200" s="1496"/>
      <c r="AEU200" s="1496"/>
      <c r="AEV200" s="1496"/>
      <c r="AEW200" s="1496"/>
      <c r="AEX200" s="1496"/>
      <c r="AEY200" s="1496"/>
      <c r="AEZ200" s="1496"/>
      <c r="AFA200" s="1496"/>
      <c r="AFB200" s="1496"/>
      <c r="AFC200" s="1496"/>
      <c r="AFD200" s="1496"/>
      <c r="AFE200" s="1496"/>
      <c r="AFF200" s="1496"/>
      <c r="AFG200" s="1496"/>
      <c r="AFH200" s="1496"/>
      <c r="AFI200" s="1496"/>
      <c r="AFJ200" s="1496"/>
      <c r="AFK200" s="1496"/>
      <c r="AFL200" s="1496"/>
      <c r="AFM200" s="1496"/>
      <c r="AFN200" s="1496"/>
      <c r="AFO200" s="1496"/>
      <c r="AFP200" s="1496"/>
      <c r="AFQ200" s="1496"/>
      <c r="AFR200" s="1496"/>
      <c r="AFS200" s="1496"/>
      <c r="AFT200" s="1496"/>
      <c r="AFU200" s="1496"/>
      <c r="AFV200" s="1496"/>
      <c r="AFW200" s="1496"/>
      <c r="AFX200" s="1496"/>
      <c r="AFY200" s="1496"/>
      <c r="AFZ200" s="1496"/>
      <c r="AGA200" s="1496"/>
      <c r="AGB200" s="1496"/>
      <c r="AGC200" s="1496"/>
      <c r="AGD200" s="1496"/>
      <c r="AGE200" s="1496"/>
      <c r="AGF200" s="1496"/>
      <c r="AGG200" s="1496"/>
      <c r="AGH200" s="1496"/>
      <c r="AGI200" s="1496"/>
      <c r="AGJ200" s="1496"/>
      <c r="AGK200" s="1496"/>
      <c r="AGL200" s="1496"/>
      <c r="AGM200" s="1496"/>
      <c r="AGN200" s="1496"/>
      <c r="AGO200" s="1496"/>
      <c r="AGP200" s="1496"/>
      <c r="AGQ200" s="1496"/>
      <c r="AGR200" s="1496"/>
      <c r="AGS200" s="1496"/>
      <c r="AGT200" s="1496"/>
      <c r="AGU200" s="1496"/>
      <c r="AGV200" s="1496"/>
      <c r="AGW200" s="1496"/>
      <c r="AGX200" s="1496"/>
      <c r="AGY200" s="1496"/>
      <c r="AGZ200" s="1496"/>
      <c r="AHA200" s="1496"/>
      <c r="AHB200" s="1496"/>
      <c r="AHC200" s="1496"/>
      <c r="AHD200" s="1496"/>
      <c r="AHE200" s="1496"/>
      <c r="AHF200" s="1496"/>
      <c r="AHG200" s="1496"/>
      <c r="AHH200" s="1496"/>
      <c r="AHI200" s="1496"/>
      <c r="AHJ200" s="1496"/>
      <c r="AHK200" s="1496"/>
      <c r="AHL200" s="1496"/>
      <c r="AHM200" s="1496"/>
      <c r="AHN200" s="1496"/>
      <c r="AHO200" s="1496"/>
      <c r="AHP200" s="1496"/>
      <c r="AHQ200" s="1496"/>
      <c r="AHR200" s="1496"/>
      <c r="AHS200" s="1496"/>
      <c r="AHT200" s="1496"/>
      <c r="AHU200" s="1496"/>
      <c r="AHV200" s="1496"/>
      <c r="AHW200" s="1496"/>
      <c r="AHX200" s="1496"/>
      <c r="AHY200" s="1496"/>
      <c r="AHZ200" s="1496"/>
      <c r="AIA200" s="1496"/>
      <c r="AIB200" s="1496"/>
      <c r="AIC200" s="1496"/>
      <c r="AID200" s="1496"/>
      <c r="AIE200" s="1496"/>
      <c r="AIF200" s="1496"/>
      <c r="AIG200" s="1496"/>
      <c r="AIH200" s="1496"/>
      <c r="AII200" s="1496"/>
      <c r="AIJ200" s="1496"/>
      <c r="AIK200" s="1496"/>
      <c r="AIL200" s="1496"/>
      <c r="AIM200" s="1496"/>
      <c r="AIN200" s="1496"/>
      <c r="AIO200" s="1496"/>
      <c r="AIP200" s="1496"/>
      <c r="AIQ200" s="1496"/>
      <c r="AIR200" s="1496"/>
      <c r="AIS200" s="1496"/>
      <c r="AIT200" s="1496"/>
      <c r="AIU200" s="1496"/>
      <c r="AIV200" s="1496"/>
      <c r="AIW200" s="1496"/>
      <c r="AIX200" s="1496"/>
      <c r="AIY200" s="1496"/>
      <c r="AIZ200" s="1496"/>
      <c r="AJA200" s="1496"/>
      <c r="AJB200" s="1496"/>
      <c r="AJC200" s="1496"/>
      <c r="AJD200" s="1496"/>
      <c r="AJE200" s="1496"/>
      <c r="AJF200" s="1496"/>
      <c r="AJG200" s="1496"/>
      <c r="AJH200" s="1496"/>
      <c r="AJI200" s="1496"/>
      <c r="AJJ200" s="1496"/>
      <c r="AJK200" s="1496"/>
      <c r="AJL200" s="1496"/>
      <c r="AJM200" s="1496"/>
      <c r="AJN200" s="1496"/>
      <c r="AJO200" s="1496"/>
      <c r="AJP200" s="1496"/>
      <c r="AJQ200" s="1496"/>
      <c r="AJR200" s="1496"/>
      <c r="AJS200" s="1496"/>
      <c r="AJT200" s="1496"/>
      <c r="AJU200" s="1496"/>
      <c r="AJV200" s="1496"/>
      <c r="AJW200" s="1496"/>
      <c r="AJX200" s="1496"/>
      <c r="AJY200" s="1496"/>
      <c r="AJZ200" s="1496"/>
      <c r="AKA200" s="1496"/>
      <c r="AKB200" s="1496"/>
      <c r="AKC200" s="1496"/>
      <c r="AKD200" s="1496"/>
      <c r="AKE200" s="1496"/>
      <c r="AKF200" s="1496"/>
      <c r="AKG200" s="1496"/>
      <c r="AKH200" s="1496"/>
      <c r="AKI200" s="1496"/>
      <c r="AKJ200" s="1496"/>
      <c r="AKK200" s="1496"/>
      <c r="AKL200" s="1496"/>
      <c r="AKM200" s="1496"/>
      <c r="AKN200" s="1496"/>
      <c r="AKO200" s="1496"/>
      <c r="AKP200" s="1496"/>
      <c r="AKQ200" s="1496"/>
      <c r="AKR200" s="1496"/>
      <c r="AKS200" s="1496"/>
      <c r="AKT200" s="1496"/>
      <c r="AKU200" s="1496"/>
      <c r="AKV200" s="1496"/>
      <c r="AKW200" s="1496"/>
      <c r="AKX200" s="1496"/>
      <c r="AKY200" s="1496"/>
      <c r="AKZ200" s="1496"/>
      <c r="ALA200" s="1496"/>
      <c r="ALB200" s="1496"/>
      <c r="ALC200" s="1496"/>
      <c r="ALD200" s="1496"/>
      <c r="ALE200" s="1496"/>
      <c r="ALF200" s="1496"/>
      <c r="ALG200" s="1496"/>
      <c r="ALH200" s="1496"/>
      <c r="ALI200" s="1496"/>
      <c r="ALJ200" s="1496"/>
      <c r="ALK200" s="1496"/>
      <c r="ALL200" s="1496"/>
      <c r="ALM200" s="1496"/>
      <c r="ALN200" s="1496"/>
      <c r="ALO200" s="1496"/>
      <c r="ALP200" s="1496"/>
      <c r="ALQ200" s="1496"/>
      <c r="ALR200" s="1496"/>
      <c r="ALS200" s="1496"/>
      <c r="ALT200" s="1496"/>
      <c r="ALU200" s="1496"/>
      <c r="ALV200" s="1496"/>
      <c r="ALW200" s="1496"/>
      <c r="ALX200" s="1496"/>
      <c r="ALY200" s="1496"/>
      <c r="ALZ200" s="1496"/>
      <c r="AMA200" s="1496"/>
      <c r="AMB200" s="1496"/>
      <c r="AMC200" s="1496"/>
      <c r="AMD200" s="1496"/>
      <c r="AME200" s="1496"/>
      <c r="AMF200" s="1496"/>
      <c r="AMG200" s="1496"/>
      <c r="AMH200" s="1496"/>
      <c r="AMI200" s="1496"/>
      <c r="AMJ200" s="1496"/>
    </row>
    <row r="201" spans="1:1024" s="1538" customFormat="1" ht="16.899999999999999" customHeight="1">
      <c r="A201" s="1496"/>
      <c r="C201" s="1585"/>
      <c r="E201" s="1568"/>
      <c r="F201" s="1585"/>
      <c r="G201" s="1544"/>
      <c r="K201" s="1496"/>
      <c r="L201" s="1496"/>
      <c r="M201" s="1496"/>
      <c r="BM201" s="1496"/>
      <c r="BN201" s="1496"/>
      <c r="BO201" s="1496"/>
      <c r="BP201" s="1496"/>
      <c r="BQ201" s="1496"/>
      <c r="BR201" s="1496"/>
      <c r="BS201" s="1496"/>
      <c r="BT201" s="1496"/>
      <c r="BU201" s="1496"/>
      <c r="BV201" s="1496"/>
      <c r="BW201" s="1496"/>
      <c r="BX201" s="1496"/>
      <c r="BY201" s="1496"/>
      <c r="BZ201" s="1496"/>
      <c r="CA201" s="1496"/>
      <c r="CB201" s="1496"/>
      <c r="CC201" s="1496"/>
      <c r="CD201" s="1496"/>
      <c r="CE201" s="1496"/>
      <c r="CF201" s="1496"/>
      <c r="CG201" s="1496"/>
      <c r="CH201" s="1496"/>
      <c r="CI201" s="1496"/>
      <c r="CJ201" s="1496"/>
      <c r="CK201" s="1496"/>
      <c r="CL201" s="1496"/>
      <c r="CM201" s="1496"/>
      <c r="CN201" s="1496"/>
      <c r="CO201" s="1496"/>
      <c r="CP201" s="1496"/>
      <c r="CQ201" s="1496"/>
      <c r="CR201" s="1496"/>
      <c r="CS201" s="1496"/>
      <c r="CT201" s="1496"/>
      <c r="CU201" s="1496"/>
      <c r="CV201" s="1496"/>
      <c r="CW201" s="1496"/>
      <c r="CX201" s="1496"/>
      <c r="CY201" s="1496"/>
      <c r="CZ201" s="1496"/>
      <c r="DA201" s="1496"/>
      <c r="DB201" s="1496"/>
      <c r="DC201" s="1496"/>
      <c r="DD201" s="1496"/>
      <c r="DE201" s="1496"/>
      <c r="DF201" s="1496"/>
      <c r="DG201" s="1496"/>
      <c r="DH201" s="1496"/>
      <c r="DI201" s="1496"/>
      <c r="DJ201" s="1496"/>
      <c r="DK201" s="1496"/>
      <c r="DL201" s="1496"/>
      <c r="DM201" s="1496"/>
      <c r="DN201" s="1496"/>
      <c r="DO201" s="1496"/>
      <c r="DP201" s="1496"/>
      <c r="DQ201" s="1496"/>
      <c r="DR201" s="1496"/>
      <c r="DS201" s="1496"/>
      <c r="DT201" s="1496"/>
      <c r="DU201" s="1496"/>
      <c r="DV201" s="1496"/>
      <c r="DW201" s="1496"/>
      <c r="DX201" s="1496"/>
      <c r="DY201" s="1496"/>
      <c r="DZ201" s="1496"/>
      <c r="EA201" s="1496"/>
      <c r="EB201" s="1496"/>
      <c r="EC201" s="1496"/>
      <c r="ED201" s="1496"/>
      <c r="EE201" s="1496"/>
      <c r="EF201" s="1496"/>
      <c r="EG201" s="1496"/>
      <c r="EH201" s="1496"/>
      <c r="EI201" s="1496"/>
      <c r="EJ201" s="1496"/>
      <c r="EK201" s="1496"/>
      <c r="EL201" s="1496"/>
      <c r="EM201" s="1496"/>
      <c r="EN201" s="1496"/>
      <c r="EO201" s="1496"/>
      <c r="EP201" s="1496"/>
      <c r="EQ201" s="1496"/>
      <c r="ER201" s="1496"/>
      <c r="ES201" s="1496"/>
      <c r="ET201" s="1496"/>
      <c r="EU201" s="1496"/>
      <c r="EV201" s="1496"/>
      <c r="EW201" s="1496"/>
      <c r="EX201" s="1496"/>
      <c r="EY201" s="1496"/>
      <c r="EZ201" s="1496"/>
      <c r="FA201" s="1496"/>
      <c r="FB201" s="1496"/>
      <c r="FC201" s="1496"/>
      <c r="FD201" s="1496"/>
      <c r="FE201" s="1496"/>
      <c r="FF201" s="1496"/>
      <c r="FG201" s="1496"/>
      <c r="FH201" s="1496"/>
      <c r="FI201" s="1496"/>
      <c r="FJ201" s="1496"/>
      <c r="FK201" s="1496"/>
      <c r="FL201" s="1496"/>
      <c r="FM201" s="1496"/>
      <c r="FN201" s="1496"/>
      <c r="FO201" s="1496"/>
      <c r="FP201" s="1496"/>
      <c r="FQ201" s="1496"/>
      <c r="FR201" s="1496"/>
      <c r="FS201" s="1496"/>
      <c r="FT201" s="1496"/>
      <c r="FU201" s="1496"/>
      <c r="FV201" s="1496"/>
      <c r="FW201" s="1496"/>
      <c r="FX201" s="1496"/>
      <c r="FY201" s="1496"/>
      <c r="FZ201" s="1496"/>
      <c r="GA201" s="1496"/>
      <c r="GB201" s="1496"/>
      <c r="GC201" s="1496"/>
      <c r="GD201" s="1496"/>
      <c r="GE201" s="1496"/>
      <c r="GF201" s="1496"/>
      <c r="GG201" s="1496"/>
      <c r="GH201" s="1496"/>
      <c r="GI201" s="1496"/>
      <c r="GJ201" s="1496"/>
      <c r="GK201" s="1496"/>
      <c r="GL201" s="1496"/>
      <c r="GM201" s="1496"/>
      <c r="GN201" s="1496"/>
      <c r="GO201" s="1496"/>
      <c r="GP201" s="1496"/>
      <c r="GQ201" s="1496"/>
      <c r="GR201" s="1496"/>
      <c r="GS201" s="1496"/>
      <c r="GT201" s="1496"/>
      <c r="GU201" s="1496"/>
      <c r="GV201" s="1496"/>
      <c r="GW201" s="1496"/>
      <c r="GX201" s="1496"/>
      <c r="GY201" s="1496"/>
      <c r="GZ201" s="1496"/>
      <c r="HA201" s="1496"/>
      <c r="HB201" s="1496"/>
      <c r="HC201" s="1496"/>
      <c r="HD201" s="1496"/>
      <c r="HE201" s="1496"/>
      <c r="HF201" s="1496"/>
      <c r="HG201" s="1496"/>
      <c r="HH201" s="1496"/>
      <c r="HI201" s="1496"/>
      <c r="HJ201" s="1496"/>
      <c r="HK201" s="1496"/>
      <c r="HL201" s="1496"/>
      <c r="HM201" s="1496"/>
      <c r="HN201" s="1496"/>
      <c r="HO201" s="1496"/>
      <c r="HP201" s="1496"/>
      <c r="HQ201" s="1496"/>
      <c r="HR201" s="1496"/>
      <c r="HS201" s="1496"/>
      <c r="HT201" s="1496"/>
      <c r="HU201" s="1496"/>
      <c r="HV201" s="1496"/>
      <c r="HW201" s="1496"/>
      <c r="HX201" s="1496"/>
      <c r="HY201" s="1496"/>
      <c r="HZ201" s="1496"/>
      <c r="IA201" s="1496"/>
      <c r="IB201" s="1496"/>
      <c r="IC201" s="1496"/>
      <c r="ID201" s="1496"/>
      <c r="IE201" s="1496"/>
      <c r="IF201" s="1496"/>
      <c r="IG201" s="1496"/>
      <c r="IH201" s="1496"/>
      <c r="II201" s="1496"/>
      <c r="IJ201" s="1496"/>
      <c r="IK201" s="1496"/>
      <c r="IL201" s="1496"/>
      <c r="IM201" s="1496"/>
      <c r="IN201" s="1496"/>
      <c r="IO201" s="1496"/>
      <c r="IP201" s="1496"/>
      <c r="IQ201" s="1496"/>
      <c r="IR201" s="1496"/>
      <c r="IS201" s="1496"/>
      <c r="IT201" s="1496"/>
      <c r="IU201" s="1496"/>
      <c r="IV201" s="1496"/>
      <c r="IW201" s="1496"/>
      <c r="IX201" s="1496"/>
      <c r="IY201" s="1496"/>
      <c r="IZ201" s="1496"/>
      <c r="JA201" s="1496"/>
      <c r="JB201" s="1496"/>
      <c r="JC201" s="1496"/>
      <c r="JD201" s="1496"/>
      <c r="JE201" s="1496"/>
      <c r="JF201" s="1496"/>
      <c r="JG201" s="1496"/>
      <c r="JH201" s="1496"/>
      <c r="JI201" s="1496"/>
      <c r="JJ201" s="1496"/>
      <c r="JK201" s="1496"/>
      <c r="JL201" s="1496"/>
      <c r="JM201" s="1496"/>
      <c r="JN201" s="1496"/>
      <c r="JO201" s="1496"/>
      <c r="JP201" s="1496"/>
      <c r="JQ201" s="1496"/>
      <c r="JR201" s="1496"/>
      <c r="JS201" s="1496"/>
      <c r="JT201" s="1496"/>
      <c r="JU201" s="1496"/>
      <c r="JV201" s="1496"/>
      <c r="JW201" s="1496"/>
      <c r="JX201" s="1496"/>
      <c r="JY201" s="1496"/>
      <c r="JZ201" s="1496"/>
      <c r="KA201" s="1496"/>
      <c r="KB201" s="1496"/>
      <c r="KC201" s="1496"/>
      <c r="KD201" s="1496"/>
      <c r="KE201" s="1496"/>
      <c r="KF201" s="1496"/>
      <c r="KG201" s="1496"/>
      <c r="KH201" s="1496"/>
      <c r="KI201" s="1496"/>
      <c r="KJ201" s="1496"/>
      <c r="KK201" s="1496"/>
      <c r="KL201" s="1496"/>
      <c r="KM201" s="1496"/>
      <c r="KN201" s="1496"/>
      <c r="KO201" s="1496"/>
      <c r="KP201" s="1496"/>
      <c r="KQ201" s="1496"/>
      <c r="KR201" s="1496"/>
      <c r="KS201" s="1496"/>
      <c r="KT201" s="1496"/>
      <c r="KU201" s="1496"/>
      <c r="KV201" s="1496"/>
      <c r="KW201" s="1496"/>
      <c r="KX201" s="1496"/>
      <c r="KY201" s="1496"/>
      <c r="KZ201" s="1496"/>
      <c r="LA201" s="1496"/>
      <c r="LB201" s="1496"/>
      <c r="LC201" s="1496"/>
      <c r="LD201" s="1496"/>
      <c r="LE201" s="1496"/>
      <c r="LF201" s="1496"/>
      <c r="LG201" s="1496"/>
      <c r="LH201" s="1496"/>
      <c r="LI201" s="1496"/>
      <c r="LJ201" s="1496"/>
      <c r="LK201" s="1496"/>
      <c r="LL201" s="1496"/>
      <c r="LM201" s="1496"/>
      <c r="LN201" s="1496"/>
      <c r="LO201" s="1496"/>
      <c r="LP201" s="1496"/>
      <c r="LQ201" s="1496"/>
      <c r="LR201" s="1496"/>
      <c r="LS201" s="1496"/>
      <c r="LT201" s="1496"/>
      <c r="LU201" s="1496"/>
      <c r="LV201" s="1496"/>
      <c r="LW201" s="1496"/>
      <c r="LX201" s="1496"/>
      <c r="LY201" s="1496"/>
      <c r="LZ201" s="1496"/>
      <c r="MA201" s="1496"/>
      <c r="MB201" s="1496"/>
      <c r="MC201" s="1496"/>
      <c r="MD201" s="1496"/>
      <c r="ME201" s="1496"/>
      <c r="MF201" s="1496"/>
      <c r="MG201" s="1496"/>
      <c r="MH201" s="1496"/>
      <c r="MI201" s="1496"/>
      <c r="MJ201" s="1496"/>
      <c r="MK201" s="1496"/>
      <c r="ML201" s="1496"/>
      <c r="MM201" s="1496"/>
      <c r="MN201" s="1496"/>
      <c r="MO201" s="1496"/>
      <c r="MP201" s="1496"/>
      <c r="MQ201" s="1496"/>
      <c r="MR201" s="1496"/>
      <c r="MS201" s="1496"/>
      <c r="MT201" s="1496"/>
      <c r="MU201" s="1496"/>
      <c r="MV201" s="1496"/>
      <c r="MW201" s="1496"/>
      <c r="MX201" s="1496"/>
      <c r="MY201" s="1496"/>
      <c r="MZ201" s="1496"/>
      <c r="NA201" s="1496"/>
      <c r="NB201" s="1496"/>
      <c r="NC201" s="1496"/>
      <c r="ND201" s="1496"/>
      <c r="NE201" s="1496"/>
      <c r="NF201" s="1496"/>
      <c r="NG201" s="1496"/>
      <c r="NH201" s="1496"/>
      <c r="NI201" s="1496"/>
      <c r="NJ201" s="1496"/>
      <c r="NK201" s="1496"/>
      <c r="NL201" s="1496"/>
      <c r="NM201" s="1496"/>
      <c r="NN201" s="1496"/>
      <c r="NO201" s="1496"/>
      <c r="NP201" s="1496"/>
      <c r="NQ201" s="1496"/>
      <c r="NR201" s="1496"/>
      <c r="NS201" s="1496"/>
      <c r="NT201" s="1496"/>
      <c r="NU201" s="1496"/>
      <c r="NV201" s="1496"/>
      <c r="NW201" s="1496"/>
      <c r="NX201" s="1496"/>
      <c r="NY201" s="1496"/>
      <c r="NZ201" s="1496"/>
      <c r="OA201" s="1496"/>
      <c r="OB201" s="1496"/>
      <c r="OC201" s="1496"/>
      <c r="OD201" s="1496"/>
      <c r="OE201" s="1496"/>
      <c r="OF201" s="1496"/>
      <c r="OG201" s="1496"/>
      <c r="OH201" s="1496"/>
      <c r="OI201" s="1496"/>
      <c r="OJ201" s="1496"/>
      <c r="OK201" s="1496"/>
      <c r="OL201" s="1496"/>
      <c r="OM201" s="1496"/>
      <c r="ON201" s="1496"/>
      <c r="OO201" s="1496"/>
      <c r="OP201" s="1496"/>
      <c r="OQ201" s="1496"/>
      <c r="OR201" s="1496"/>
      <c r="OS201" s="1496"/>
      <c r="OT201" s="1496"/>
      <c r="OU201" s="1496"/>
      <c r="OV201" s="1496"/>
      <c r="OW201" s="1496"/>
      <c r="OX201" s="1496"/>
      <c r="OY201" s="1496"/>
      <c r="OZ201" s="1496"/>
      <c r="PA201" s="1496"/>
      <c r="PB201" s="1496"/>
      <c r="PC201" s="1496"/>
      <c r="PD201" s="1496"/>
      <c r="PE201" s="1496"/>
      <c r="PF201" s="1496"/>
      <c r="PG201" s="1496"/>
      <c r="PH201" s="1496"/>
      <c r="PI201" s="1496"/>
      <c r="PJ201" s="1496"/>
      <c r="PK201" s="1496"/>
      <c r="PL201" s="1496"/>
      <c r="PM201" s="1496"/>
      <c r="PN201" s="1496"/>
      <c r="PO201" s="1496"/>
      <c r="PP201" s="1496"/>
      <c r="PQ201" s="1496"/>
      <c r="PR201" s="1496"/>
      <c r="PS201" s="1496"/>
      <c r="PT201" s="1496"/>
      <c r="PU201" s="1496"/>
      <c r="PV201" s="1496"/>
      <c r="PW201" s="1496"/>
      <c r="PX201" s="1496"/>
      <c r="PY201" s="1496"/>
      <c r="PZ201" s="1496"/>
      <c r="QA201" s="1496"/>
      <c r="QB201" s="1496"/>
      <c r="QC201" s="1496"/>
      <c r="QD201" s="1496"/>
      <c r="QE201" s="1496"/>
      <c r="QF201" s="1496"/>
      <c r="QG201" s="1496"/>
      <c r="QH201" s="1496"/>
      <c r="QI201" s="1496"/>
      <c r="QJ201" s="1496"/>
      <c r="QK201" s="1496"/>
      <c r="QL201" s="1496"/>
      <c r="QM201" s="1496"/>
      <c r="QN201" s="1496"/>
      <c r="QO201" s="1496"/>
      <c r="QP201" s="1496"/>
      <c r="QQ201" s="1496"/>
      <c r="QR201" s="1496"/>
      <c r="QS201" s="1496"/>
      <c r="QT201" s="1496"/>
      <c r="QU201" s="1496"/>
      <c r="QV201" s="1496"/>
      <c r="QW201" s="1496"/>
      <c r="QX201" s="1496"/>
      <c r="QY201" s="1496"/>
      <c r="QZ201" s="1496"/>
      <c r="RA201" s="1496"/>
      <c r="RB201" s="1496"/>
      <c r="RC201" s="1496"/>
      <c r="RD201" s="1496"/>
      <c r="RE201" s="1496"/>
      <c r="RF201" s="1496"/>
      <c r="RG201" s="1496"/>
      <c r="RH201" s="1496"/>
      <c r="RI201" s="1496"/>
      <c r="RJ201" s="1496"/>
      <c r="RK201" s="1496"/>
      <c r="RL201" s="1496"/>
      <c r="RM201" s="1496"/>
      <c r="RN201" s="1496"/>
      <c r="RO201" s="1496"/>
      <c r="RP201" s="1496"/>
      <c r="RQ201" s="1496"/>
      <c r="RR201" s="1496"/>
      <c r="RS201" s="1496"/>
      <c r="RT201" s="1496"/>
      <c r="RU201" s="1496"/>
      <c r="RV201" s="1496"/>
      <c r="RW201" s="1496"/>
      <c r="RX201" s="1496"/>
      <c r="RY201" s="1496"/>
      <c r="RZ201" s="1496"/>
      <c r="SA201" s="1496"/>
      <c r="SB201" s="1496"/>
      <c r="SC201" s="1496"/>
      <c r="SD201" s="1496"/>
      <c r="SE201" s="1496"/>
      <c r="SF201" s="1496"/>
      <c r="SG201" s="1496"/>
      <c r="SH201" s="1496"/>
      <c r="SI201" s="1496"/>
      <c r="SJ201" s="1496"/>
      <c r="SK201" s="1496"/>
      <c r="SL201" s="1496"/>
      <c r="SM201" s="1496"/>
      <c r="SN201" s="1496"/>
      <c r="SO201" s="1496"/>
      <c r="SP201" s="1496"/>
      <c r="SQ201" s="1496"/>
      <c r="SR201" s="1496"/>
      <c r="SS201" s="1496"/>
      <c r="ST201" s="1496"/>
      <c r="SU201" s="1496"/>
      <c r="SV201" s="1496"/>
      <c r="SW201" s="1496"/>
      <c r="SX201" s="1496"/>
      <c r="SY201" s="1496"/>
      <c r="SZ201" s="1496"/>
      <c r="TA201" s="1496"/>
      <c r="TB201" s="1496"/>
      <c r="TC201" s="1496"/>
      <c r="TD201" s="1496"/>
      <c r="TE201" s="1496"/>
      <c r="TF201" s="1496"/>
      <c r="TG201" s="1496"/>
      <c r="TH201" s="1496"/>
      <c r="TI201" s="1496"/>
      <c r="TJ201" s="1496"/>
      <c r="TK201" s="1496"/>
      <c r="TL201" s="1496"/>
      <c r="TM201" s="1496"/>
      <c r="TN201" s="1496"/>
      <c r="TO201" s="1496"/>
      <c r="TP201" s="1496"/>
      <c r="TQ201" s="1496"/>
      <c r="TR201" s="1496"/>
      <c r="TS201" s="1496"/>
      <c r="TT201" s="1496"/>
      <c r="TU201" s="1496"/>
      <c r="TV201" s="1496"/>
      <c r="TW201" s="1496"/>
      <c r="TX201" s="1496"/>
      <c r="TY201" s="1496"/>
      <c r="TZ201" s="1496"/>
      <c r="UA201" s="1496"/>
      <c r="UB201" s="1496"/>
      <c r="UC201" s="1496"/>
      <c r="UD201" s="1496"/>
      <c r="UE201" s="1496"/>
      <c r="UF201" s="1496"/>
      <c r="UG201" s="1496"/>
      <c r="UH201" s="1496"/>
      <c r="UI201" s="1496"/>
      <c r="UJ201" s="1496"/>
      <c r="UK201" s="1496"/>
      <c r="UL201" s="1496"/>
      <c r="UM201" s="1496"/>
      <c r="UN201" s="1496"/>
      <c r="UO201" s="1496"/>
      <c r="UP201" s="1496"/>
      <c r="UQ201" s="1496"/>
      <c r="UR201" s="1496"/>
      <c r="US201" s="1496"/>
      <c r="UT201" s="1496"/>
      <c r="UU201" s="1496"/>
      <c r="UV201" s="1496"/>
      <c r="UW201" s="1496"/>
      <c r="UX201" s="1496"/>
      <c r="UY201" s="1496"/>
      <c r="UZ201" s="1496"/>
      <c r="VA201" s="1496"/>
      <c r="VB201" s="1496"/>
      <c r="VC201" s="1496"/>
      <c r="VD201" s="1496"/>
      <c r="VE201" s="1496"/>
      <c r="VF201" s="1496"/>
      <c r="VG201" s="1496"/>
      <c r="VH201" s="1496"/>
      <c r="VI201" s="1496"/>
      <c r="VJ201" s="1496"/>
      <c r="VK201" s="1496"/>
      <c r="VL201" s="1496"/>
      <c r="VM201" s="1496"/>
      <c r="VN201" s="1496"/>
      <c r="VO201" s="1496"/>
      <c r="VP201" s="1496"/>
      <c r="VQ201" s="1496"/>
      <c r="VR201" s="1496"/>
      <c r="VS201" s="1496"/>
      <c r="VT201" s="1496"/>
      <c r="VU201" s="1496"/>
      <c r="VV201" s="1496"/>
      <c r="VW201" s="1496"/>
      <c r="VX201" s="1496"/>
      <c r="VY201" s="1496"/>
      <c r="VZ201" s="1496"/>
      <c r="WA201" s="1496"/>
      <c r="WB201" s="1496"/>
      <c r="WC201" s="1496"/>
      <c r="WD201" s="1496"/>
      <c r="WE201" s="1496"/>
      <c r="WF201" s="1496"/>
      <c r="WG201" s="1496"/>
      <c r="WH201" s="1496"/>
      <c r="WI201" s="1496"/>
      <c r="WJ201" s="1496"/>
      <c r="WK201" s="1496"/>
      <c r="WL201" s="1496"/>
      <c r="WM201" s="1496"/>
      <c r="WN201" s="1496"/>
      <c r="WO201" s="1496"/>
      <c r="WP201" s="1496"/>
      <c r="WQ201" s="1496"/>
      <c r="WR201" s="1496"/>
      <c r="WS201" s="1496"/>
      <c r="WT201" s="1496"/>
      <c r="WU201" s="1496"/>
      <c r="WV201" s="1496"/>
      <c r="WW201" s="1496"/>
      <c r="WX201" s="1496"/>
      <c r="WY201" s="1496"/>
      <c r="WZ201" s="1496"/>
      <c r="XA201" s="1496"/>
      <c r="XB201" s="1496"/>
      <c r="XC201" s="1496"/>
      <c r="XD201" s="1496"/>
      <c r="XE201" s="1496"/>
      <c r="XF201" s="1496"/>
      <c r="XG201" s="1496"/>
      <c r="XH201" s="1496"/>
      <c r="XI201" s="1496"/>
      <c r="XJ201" s="1496"/>
      <c r="XK201" s="1496"/>
      <c r="XL201" s="1496"/>
      <c r="XM201" s="1496"/>
      <c r="XN201" s="1496"/>
      <c r="XO201" s="1496"/>
      <c r="XP201" s="1496"/>
      <c r="XQ201" s="1496"/>
      <c r="XR201" s="1496"/>
      <c r="XS201" s="1496"/>
      <c r="XT201" s="1496"/>
      <c r="XU201" s="1496"/>
      <c r="XV201" s="1496"/>
      <c r="XW201" s="1496"/>
      <c r="XX201" s="1496"/>
      <c r="XY201" s="1496"/>
      <c r="XZ201" s="1496"/>
      <c r="YA201" s="1496"/>
      <c r="YB201" s="1496"/>
      <c r="YC201" s="1496"/>
      <c r="YD201" s="1496"/>
      <c r="YE201" s="1496"/>
      <c r="YF201" s="1496"/>
      <c r="YG201" s="1496"/>
      <c r="YH201" s="1496"/>
      <c r="YI201" s="1496"/>
      <c r="YJ201" s="1496"/>
      <c r="YK201" s="1496"/>
      <c r="YL201" s="1496"/>
      <c r="YM201" s="1496"/>
      <c r="YN201" s="1496"/>
      <c r="YO201" s="1496"/>
      <c r="YP201" s="1496"/>
      <c r="YQ201" s="1496"/>
      <c r="YR201" s="1496"/>
      <c r="YS201" s="1496"/>
      <c r="YT201" s="1496"/>
      <c r="YU201" s="1496"/>
      <c r="YV201" s="1496"/>
      <c r="YW201" s="1496"/>
      <c r="YX201" s="1496"/>
      <c r="YY201" s="1496"/>
      <c r="YZ201" s="1496"/>
      <c r="ZA201" s="1496"/>
      <c r="ZB201" s="1496"/>
      <c r="ZC201" s="1496"/>
      <c r="ZD201" s="1496"/>
      <c r="ZE201" s="1496"/>
      <c r="ZF201" s="1496"/>
      <c r="ZG201" s="1496"/>
      <c r="ZH201" s="1496"/>
      <c r="ZI201" s="1496"/>
      <c r="ZJ201" s="1496"/>
      <c r="ZK201" s="1496"/>
      <c r="ZL201" s="1496"/>
      <c r="ZM201" s="1496"/>
      <c r="ZN201" s="1496"/>
      <c r="ZO201" s="1496"/>
      <c r="ZP201" s="1496"/>
      <c r="ZQ201" s="1496"/>
      <c r="ZR201" s="1496"/>
      <c r="ZS201" s="1496"/>
      <c r="ZT201" s="1496"/>
      <c r="ZU201" s="1496"/>
      <c r="ZV201" s="1496"/>
      <c r="ZW201" s="1496"/>
      <c r="ZX201" s="1496"/>
      <c r="ZY201" s="1496"/>
      <c r="ZZ201" s="1496"/>
      <c r="AAA201" s="1496"/>
      <c r="AAB201" s="1496"/>
      <c r="AAC201" s="1496"/>
      <c r="AAD201" s="1496"/>
      <c r="AAE201" s="1496"/>
      <c r="AAF201" s="1496"/>
      <c r="AAG201" s="1496"/>
      <c r="AAH201" s="1496"/>
      <c r="AAI201" s="1496"/>
      <c r="AAJ201" s="1496"/>
      <c r="AAK201" s="1496"/>
      <c r="AAL201" s="1496"/>
      <c r="AAM201" s="1496"/>
      <c r="AAN201" s="1496"/>
      <c r="AAO201" s="1496"/>
      <c r="AAP201" s="1496"/>
      <c r="AAQ201" s="1496"/>
      <c r="AAR201" s="1496"/>
      <c r="AAS201" s="1496"/>
      <c r="AAT201" s="1496"/>
      <c r="AAU201" s="1496"/>
      <c r="AAV201" s="1496"/>
      <c r="AAW201" s="1496"/>
      <c r="AAX201" s="1496"/>
      <c r="AAY201" s="1496"/>
      <c r="AAZ201" s="1496"/>
      <c r="ABA201" s="1496"/>
      <c r="ABB201" s="1496"/>
      <c r="ABC201" s="1496"/>
      <c r="ABD201" s="1496"/>
      <c r="ABE201" s="1496"/>
      <c r="ABF201" s="1496"/>
      <c r="ABG201" s="1496"/>
      <c r="ABH201" s="1496"/>
      <c r="ABI201" s="1496"/>
      <c r="ABJ201" s="1496"/>
      <c r="ABK201" s="1496"/>
      <c r="ABL201" s="1496"/>
      <c r="ABM201" s="1496"/>
      <c r="ABN201" s="1496"/>
      <c r="ABO201" s="1496"/>
      <c r="ABP201" s="1496"/>
      <c r="ABQ201" s="1496"/>
      <c r="ABR201" s="1496"/>
      <c r="ABS201" s="1496"/>
      <c r="ABT201" s="1496"/>
      <c r="ABU201" s="1496"/>
      <c r="ABV201" s="1496"/>
      <c r="ABW201" s="1496"/>
      <c r="ABX201" s="1496"/>
      <c r="ABY201" s="1496"/>
      <c r="ABZ201" s="1496"/>
      <c r="ACA201" s="1496"/>
      <c r="ACB201" s="1496"/>
      <c r="ACC201" s="1496"/>
      <c r="ACD201" s="1496"/>
      <c r="ACE201" s="1496"/>
      <c r="ACF201" s="1496"/>
      <c r="ACG201" s="1496"/>
      <c r="ACH201" s="1496"/>
      <c r="ACI201" s="1496"/>
      <c r="ACJ201" s="1496"/>
      <c r="ACK201" s="1496"/>
      <c r="ACL201" s="1496"/>
      <c r="ACM201" s="1496"/>
      <c r="ACN201" s="1496"/>
      <c r="ACO201" s="1496"/>
      <c r="ACP201" s="1496"/>
      <c r="ACQ201" s="1496"/>
      <c r="ACR201" s="1496"/>
      <c r="ACS201" s="1496"/>
      <c r="ACT201" s="1496"/>
      <c r="ACU201" s="1496"/>
      <c r="ACV201" s="1496"/>
      <c r="ACW201" s="1496"/>
      <c r="ACX201" s="1496"/>
      <c r="ACY201" s="1496"/>
      <c r="ACZ201" s="1496"/>
      <c r="ADA201" s="1496"/>
      <c r="ADB201" s="1496"/>
      <c r="ADC201" s="1496"/>
      <c r="ADD201" s="1496"/>
      <c r="ADE201" s="1496"/>
      <c r="ADF201" s="1496"/>
      <c r="ADG201" s="1496"/>
      <c r="ADH201" s="1496"/>
      <c r="ADI201" s="1496"/>
      <c r="ADJ201" s="1496"/>
      <c r="ADK201" s="1496"/>
      <c r="ADL201" s="1496"/>
      <c r="ADM201" s="1496"/>
      <c r="ADN201" s="1496"/>
      <c r="ADO201" s="1496"/>
      <c r="ADP201" s="1496"/>
      <c r="ADQ201" s="1496"/>
      <c r="ADR201" s="1496"/>
      <c r="ADS201" s="1496"/>
      <c r="ADT201" s="1496"/>
      <c r="ADU201" s="1496"/>
      <c r="ADV201" s="1496"/>
      <c r="ADW201" s="1496"/>
      <c r="ADX201" s="1496"/>
      <c r="ADY201" s="1496"/>
      <c r="ADZ201" s="1496"/>
      <c r="AEA201" s="1496"/>
      <c r="AEB201" s="1496"/>
      <c r="AEC201" s="1496"/>
      <c r="AED201" s="1496"/>
      <c r="AEE201" s="1496"/>
      <c r="AEF201" s="1496"/>
      <c r="AEG201" s="1496"/>
      <c r="AEH201" s="1496"/>
      <c r="AEI201" s="1496"/>
      <c r="AEJ201" s="1496"/>
      <c r="AEK201" s="1496"/>
      <c r="AEL201" s="1496"/>
      <c r="AEM201" s="1496"/>
      <c r="AEN201" s="1496"/>
      <c r="AEO201" s="1496"/>
      <c r="AEP201" s="1496"/>
      <c r="AEQ201" s="1496"/>
      <c r="AER201" s="1496"/>
      <c r="AES201" s="1496"/>
      <c r="AET201" s="1496"/>
      <c r="AEU201" s="1496"/>
      <c r="AEV201" s="1496"/>
      <c r="AEW201" s="1496"/>
      <c r="AEX201" s="1496"/>
      <c r="AEY201" s="1496"/>
      <c r="AEZ201" s="1496"/>
      <c r="AFA201" s="1496"/>
      <c r="AFB201" s="1496"/>
      <c r="AFC201" s="1496"/>
      <c r="AFD201" s="1496"/>
      <c r="AFE201" s="1496"/>
      <c r="AFF201" s="1496"/>
      <c r="AFG201" s="1496"/>
      <c r="AFH201" s="1496"/>
      <c r="AFI201" s="1496"/>
      <c r="AFJ201" s="1496"/>
      <c r="AFK201" s="1496"/>
      <c r="AFL201" s="1496"/>
      <c r="AFM201" s="1496"/>
      <c r="AFN201" s="1496"/>
      <c r="AFO201" s="1496"/>
      <c r="AFP201" s="1496"/>
      <c r="AFQ201" s="1496"/>
      <c r="AFR201" s="1496"/>
      <c r="AFS201" s="1496"/>
      <c r="AFT201" s="1496"/>
      <c r="AFU201" s="1496"/>
      <c r="AFV201" s="1496"/>
      <c r="AFW201" s="1496"/>
      <c r="AFX201" s="1496"/>
      <c r="AFY201" s="1496"/>
      <c r="AFZ201" s="1496"/>
      <c r="AGA201" s="1496"/>
      <c r="AGB201" s="1496"/>
      <c r="AGC201" s="1496"/>
      <c r="AGD201" s="1496"/>
      <c r="AGE201" s="1496"/>
      <c r="AGF201" s="1496"/>
      <c r="AGG201" s="1496"/>
      <c r="AGH201" s="1496"/>
      <c r="AGI201" s="1496"/>
      <c r="AGJ201" s="1496"/>
      <c r="AGK201" s="1496"/>
      <c r="AGL201" s="1496"/>
      <c r="AGM201" s="1496"/>
      <c r="AGN201" s="1496"/>
      <c r="AGO201" s="1496"/>
      <c r="AGP201" s="1496"/>
      <c r="AGQ201" s="1496"/>
      <c r="AGR201" s="1496"/>
      <c r="AGS201" s="1496"/>
      <c r="AGT201" s="1496"/>
      <c r="AGU201" s="1496"/>
      <c r="AGV201" s="1496"/>
      <c r="AGW201" s="1496"/>
      <c r="AGX201" s="1496"/>
      <c r="AGY201" s="1496"/>
      <c r="AGZ201" s="1496"/>
      <c r="AHA201" s="1496"/>
      <c r="AHB201" s="1496"/>
      <c r="AHC201" s="1496"/>
      <c r="AHD201" s="1496"/>
      <c r="AHE201" s="1496"/>
      <c r="AHF201" s="1496"/>
      <c r="AHG201" s="1496"/>
      <c r="AHH201" s="1496"/>
      <c r="AHI201" s="1496"/>
      <c r="AHJ201" s="1496"/>
      <c r="AHK201" s="1496"/>
      <c r="AHL201" s="1496"/>
      <c r="AHM201" s="1496"/>
      <c r="AHN201" s="1496"/>
      <c r="AHO201" s="1496"/>
      <c r="AHP201" s="1496"/>
      <c r="AHQ201" s="1496"/>
      <c r="AHR201" s="1496"/>
      <c r="AHS201" s="1496"/>
      <c r="AHT201" s="1496"/>
      <c r="AHU201" s="1496"/>
      <c r="AHV201" s="1496"/>
      <c r="AHW201" s="1496"/>
      <c r="AHX201" s="1496"/>
      <c r="AHY201" s="1496"/>
      <c r="AHZ201" s="1496"/>
      <c r="AIA201" s="1496"/>
      <c r="AIB201" s="1496"/>
      <c r="AIC201" s="1496"/>
      <c r="AID201" s="1496"/>
      <c r="AIE201" s="1496"/>
      <c r="AIF201" s="1496"/>
      <c r="AIG201" s="1496"/>
      <c r="AIH201" s="1496"/>
      <c r="AII201" s="1496"/>
      <c r="AIJ201" s="1496"/>
      <c r="AIK201" s="1496"/>
      <c r="AIL201" s="1496"/>
      <c r="AIM201" s="1496"/>
      <c r="AIN201" s="1496"/>
      <c r="AIO201" s="1496"/>
      <c r="AIP201" s="1496"/>
      <c r="AIQ201" s="1496"/>
      <c r="AIR201" s="1496"/>
      <c r="AIS201" s="1496"/>
      <c r="AIT201" s="1496"/>
      <c r="AIU201" s="1496"/>
      <c r="AIV201" s="1496"/>
      <c r="AIW201" s="1496"/>
      <c r="AIX201" s="1496"/>
      <c r="AIY201" s="1496"/>
      <c r="AIZ201" s="1496"/>
      <c r="AJA201" s="1496"/>
      <c r="AJB201" s="1496"/>
      <c r="AJC201" s="1496"/>
      <c r="AJD201" s="1496"/>
      <c r="AJE201" s="1496"/>
      <c r="AJF201" s="1496"/>
      <c r="AJG201" s="1496"/>
      <c r="AJH201" s="1496"/>
      <c r="AJI201" s="1496"/>
      <c r="AJJ201" s="1496"/>
      <c r="AJK201" s="1496"/>
      <c r="AJL201" s="1496"/>
      <c r="AJM201" s="1496"/>
      <c r="AJN201" s="1496"/>
      <c r="AJO201" s="1496"/>
      <c r="AJP201" s="1496"/>
      <c r="AJQ201" s="1496"/>
      <c r="AJR201" s="1496"/>
      <c r="AJS201" s="1496"/>
      <c r="AJT201" s="1496"/>
      <c r="AJU201" s="1496"/>
      <c r="AJV201" s="1496"/>
      <c r="AJW201" s="1496"/>
      <c r="AJX201" s="1496"/>
      <c r="AJY201" s="1496"/>
      <c r="AJZ201" s="1496"/>
      <c r="AKA201" s="1496"/>
      <c r="AKB201" s="1496"/>
      <c r="AKC201" s="1496"/>
      <c r="AKD201" s="1496"/>
      <c r="AKE201" s="1496"/>
      <c r="AKF201" s="1496"/>
      <c r="AKG201" s="1496"/>
      <c r="AKH201" s="1496"/>
      <c r="AKI201" s="1496"/>
      <c r="AKJ201" s="1496"/>
      <c r="AKK201" s="1496"/>
      <c r="AKL201" s="1496"/>
      <c r="AKM201" s="1496"/>
      <c r="AKN201" s="1496"/>
      <c r="AKO201" s="1496"/>
      <c r="AKP201" s="1496"/>
      <c r="AKQ201" s="1496"/>
      <c r="AKR201" s="1496"/>
      <c r="AKS201" s="1496"/>
      <c r="AKT201" s="1496"/>
      <c r="AKU201" s="1496"/>
      <c r="AKV201" s="1496"/>
      <c r="AKW201" s="1496"/>
      <c r="AKX201" s="1496"/>
      <c r="AKY201" s="1496"/>
      <c r="AKZ201" s="1496"/>
      <c r="ALA201" s="1496"/>
      <c r="ALB201" s="1496"/>
      <c r="ALC201" s="1496"/>
      <c r="ALD201" s="1496"/>
      <c r="ALE201" s="1496"/>
      <c r="ALF201" s="1496"/>
      <c r="ALG201" s="1496"/>
      <c r="ALH201" s="1496"/>
      <c r="ALI201" s="1496"/>
      <c r="ALJ201" s="1496"/>
      <c r="ALK201" s="1496"/>
      <c r="ALL201" s="1496"/>
      <c r="ALM201" s="1496"/>
      <c r="ALN201" s="1496"/>
      <c r="ALO201" s="1496"/>
      <c r="ALP201" s="1496"/>
      <c r="ALQ201" s="1496"/>
      <c r="ALR201" s="1496"/>
      <c r="ALS201" s="1496"/>
      <c r="ALT201" s="1496"/>
      <c r="ALU201" s="1496"/>
      <c r="ALV201" s="1496"/>
      <c r="ALW201" s="1496"/>
      <c r="ALX201" s="1496"/>
      <c r="ALY201" s="1496"/>
      <c r="ALZ201" s="1496"/>
      <c r="AMA201" s="1496"/>
      <c r="AMB201" s="1496"/>
      <c r="AMC201" s="1496"/>
      <c r="AMD201" s="1496"/>
      <c r="AME201" s="1496"/>
      <c r="AMF201" s="1496"/>
      <c r="AMG201" s="1496"/>
      <c r="AMH201" s="1496"/>
      <c r="AMI201" s="1496"/>
      <c r="AMJ201" s="1496"/>
    </row>
    <row r="202" spans="1:1024" s="1538" customFormat="1" ht="16.899999999999999" customHeight="1">
      <c r="A202" s="1496"/>
      <c r="C202" s="1585"/>
      <c r="E202" s="1568"/>
      <c r="F202" s="1585"/>
      <c r="G202" s="1544"/>
      <c r="K202" s="1496"/>
      <c r="L202" s="1496"/>
      <c r="M202" s="1496"/>
      <c r="BM202" s="1496"/>
      <c r="BN202" s="1496"/>
      <c r="BO202" s="1496"/>
      <c r="BP202" s="1496"/>
      <c r="BQ202" s="1496"/>
      <c r="BR202" s="1496"/>
      <c r="BS202" s="1496"/>
      <c r="BT202" s="1496"/>
      <c r="BU202" s="1496"/>
      <c r="BV202" s="1496"/>
      <c r="BW202" s="1496"/>
      <c r="BX202" s="1496"/>
      <c r="BY202" s="1496"/>
      <c r="BZ202" s="1496"/>
      <c r="CA202" s="1496"/>
      <c r="CB202" s="1496"/>
      <c r="CC202" s="1496"/>
      <c r="CD202" s="1496"/>
      <c r="CE202" s="1496"/>
      <c r="CF202" s="1496"/>
      <c r="CG202" s="1496"/>
      <c r="CH202" s="1496"/>
      <c r="CI202" s="1496"/>
      <c r="CJ202" s="1496"/>
      <c r="CK202" s="1496"/>
      <c r="CL202" s="1496"/>
      <c r="CM202" s="1496"/>
      <c r="CN202" s="1496"/>
      <c r="CO202" s="1496"/>
      <c r="CP202" s="1496"/>
      <c r="CQ202" s="1496"/>
      <c r="CR202" s="1496"/>
      <c r="CS202" s="1496"/>
      <c r="CT202" s="1496"/>
      <c r="CU202" s="1496"/>
      <c r="CV202" s="1496"/>
      <c r="CW202" s="1496"/>
      <c r="CX202" s="1496"/>
      <c r="CY202" s="1496"/>
      <c r="CZ202" s="1496"/>
      <c r="DA202" s="1496"/>
      <c r="DB202" s="1496"/>
      <c r="DC202" s="1496"/>
      <c r="DD202" s="1496"/>
      <c r="DE202" s="1496"/>
      <c r="DF202" s="1496"/>
      <c r="DG202" s="1496"/>
      <c r="DH202" s="1496"/>
      <c r="DI202" s="1496"/>
      <c r="DJ202" s="1496"/>
      <c r="DK202" s="1496"/>
      <c r="DL202" s="1496"/>
      <c r="DM202" s="1496"/>
      <c r="DN202" s="1496"/>
      <c r="DO202" s="1496"/>
      <c r="DP202" s="1496"/>
      <c r="DQ202" s="1496"/>
      <c r="DR202" s="1496"/>
      <c r="DS202" s="1496"/>
      <c r="DT202" s="1496"/>
      <c r="DU202" s="1496"/>
      <c r="DV202" s="1496"/>
      <c r="DW202" s="1496"/>
      <c r="DX202" s="1496"/>
      <c r="DY202" s="1496"/>
      <c r="DZ202" s="1496"/>
      <c r="EA202" s="1496"/>
      <c r="EB202" s="1496"/>
      <c r="EC202" s="1496"/>
      <c r="ED202" s="1496"/>
      <c r="EE202" s="1496"/>
      <c r="EF202" s="1496"/>
      <c r="EG202" s="1496"/>
      <c r="EH202" s="1496"/>
      <c r="EI202" s="1496"/>
      <c r="EJ202" s="1496"/>
      <c r="EK202" s="1496"/>
      <c r="EL202" s="1496"/>
      <c r="EM202" s="1496"/>
      <c r="EN202" s="1496"/>
      <c r="EO202" s="1496"/>
      <c r="EP202" s="1496"/>
      <c r="EQ202" s="1496"/>
      <c r="ER202" s="1496"/>
      <c r="ES202" s="1496"/>
      <c r="ET202" s="1496"/>
      <c r="EU202" s="1496"/>
      <c r="EV202" s="1496"/>
      <c r="EW202" s="1496"/>
      <c r="EX202" s="1496"/>
      <c r="EY202" s="1496"/>
      <c r="EZ202" s="1496"/>
      <c r="FA202" s="1496"/>
      <c r="FB202" s="1496"/>
      <c r="FC202" s="1496"/>
      <c r="FD202" s="1496"/>
      <c r="FE202" s="1496"/>
      <c r="FF202" s="1496"/>
      <c r="FG202" s="1496"/>
      <c r="FH202" s="1496"/>
      <c r="FI202" s="1496"/>
      <c r="FJ202" s="1496"/>
      <c r="FK202" s="1496"/>
      <c r="FL202" s="1496"/>
      <c r="FM202" s="1496"/>
      <c r="FN202" s="1496"/>
      <c r="FO202" s="1496"/>
      <c r="FP202" s="1496"/>
      <c r="FQ202" s="1496"/>
      <c r="FR202" s="1496"/>
      <c r="FS202" s="1496"/>
      <c r="FT202" s="1496"/>
      <c r="FU202" s="1496"/>
      <c r="FV202" s="1496"/>
      <c r="FW202" s="1496"/>
      <c r="FX202" s="1496"/>
      <c r="FY202" s="1496"/>
      <c r="FZ202" s="1496"/>
      <c r="GA202" s="1496"/>
      <c r="GB202" s="1496"/>
      <c r="GC202" s="1496"/>
      <c r="GD202" s="1496"/>
      <c r="GE202" s="1496"/>
      <c r="GF202" s="1496"/>
      <c r="GG202" s="1496"/>
      <c r="GH202" s="1496"/>
      <c r="GI202" s="1496"/>
      <c r="GJ202" s="1496"/>
      <c r="GK202" s="1496"/>
      <c r="GL202" s="1496"/>
      <c r="GM202" s="1496"/>
      <c r="GN202" s="1496"/>
      <c r="GO202" s="1496"/>
      <c r="GP202" s="1496"/>
      <c r="GQ202" s="1496"/>
      <c r="GR202" s="1496"/>
      <c r="GS202" s="1496"/>
      <c r="GT202" s="1496"/>
      <c r="GU202" s="1496"/>
      <c r="GV202" s="1496"/>
      <c r="GW202" s="1496"/>
      <c r="GX202" s="1496"/>
      <c r="GY202" s="1496"/>
      <c r="GZ202" s="1496"/>
      <c r="HA202" s="1496"/>
      <c r="HB202" s="1496"/>
      <c r="HC202" s="1496"/>
      <c r="HD202" s="1496"/>
      <c r="HE202" s="1496"/>
      <c r="HF202" s="1496"/>
      <c r="HG202" s="1496"/>
      <c r="HH202" s="1496"/>
      <c r="HI202" s="1496"/>
      <c r="HJ202" s="1496"/>
      <c r="HK202" s="1496"/>
      <c r="HL202" s="1496"/>
      <c r="HM202" s="1496"/>
      <c r="HN202" s="1496"/>
      <c r="HO202" s="1496"/>
      <c r="HP202" s="1496"/>
      <c r="HQ202" s="1496"/>
      <c r="HR202" s="1496"/>
      <c r="HS202" s="1496"/>
      <c r="HT202" s="1496"/>
      <c r="HU202" s="1496"/>
      <c r="HV202" s="1496"/>
      <c r="HW202" s="1496"/>
      <c r="HX202" s="1496"/>
      <c r="HY202" s="1496"/>
      <c r="HZ202" s="1496"/>
      <c r="IA202" s="1496"/>
      <c r="IB202" s="1496"/>
      <c r="IC202" s="1496"/>
      <c r="ID202" s="1496"/>
      <c r="IE202" s="1496"/>
      <c r="IF202" s="1496"/>
      <c r="IG202" s="1496"/>
      <c r="IH202" s="1496"/>
      <c r="II202" s="1496"/>
      <c r="IJ202" s="1496"/>
      <c r="IK202" s="1496"/>
      <c r="IL202" s="1496"/>
      <c r="IM202" s="1496"/>
      <c r="IN202" s="1496"/>
      <c r="IO202" s="1496"/>
      <c r="IP202" s="1496"/>
      <c r="IQ202" s="1496"/>
      <c r="IR202" s="1496"/>
      <c r="IS202" s="1496"/>
      <c r="IT202" s="1496"/>
      <c r="IU202" s="1496"/>
      <c r="IV202" s="1496"/>
      <c r="IW202" s="1496"/>
      <c r="IX202" s="1496"/>
      <c r="IY202" s="1496"/>
      <c r="IZ202" s="1496"/>
      <c r="JA202" s="1496"/>
      <c r="JB202" s="1496"/>
      <c r="JC202" s="1496"/>
      <c r="JD202" s="1496"/>
      <c r="JE202" s="1496"/>
      <c r="JF202" s="1496"/>
      <c r="JG202" s="1496"/>
      <c r="JH202" s="1496"/>
      <c r="JI202" s="1496"/>
      <c r="JJ202" s="1496"/>
      <c r="JK202" s="1496"/>
      <c r="JL202" s="1496"/>
      <c r="JM202" s="1496"/>
      <c r="JN202" s="1496"/>
      <c r="JO202" s="1496"/>
      <c r="JP202" s="1496"/>
      <c r="JQ202" s="1496"/>
      <c r="JR202" s="1496"/>
      <c r="JS202" s="1496"/>
      <c r="JT202" s="1496"/>
      <c r="JU202" s="1496"/>
      <c r="JV202" s="1496"/>
      <c r="JW202" s="1496"/>
      <c r="JX202" s="1496"/>
      <c r="JY202" s="1496"/>
      <c r="JZ202" s="1496"/>
      <c r="KA202" s="1496"/>
      <c r="KB202" s="1496"/>
      <c r="KC202" s="1496"/>
      <c r="KD202" s="1496"/>
      <c r="KE202" s="1496"/>
      <c r="KF202" s="1496"/>
      <c r="KG202" s="1496"/>
      <c r="KH202" s="1496"/>
      <c r="KI202" s="1496"/>
      <c r="KJ202" s="1496"/>
      <c r="KK202" s="1496"/>
      <c r="KL202" s="1496"/>
      <c r="KM202" s="1496"/>
      <c r="KN202" s="1496"/>
      <c r="KO202" s="1496"/>
      <c r="KP202" s="1496"/>
      <c r="KQ202" s="1496"/>
      <c r="KR202" s="1496"/>
      <c r="KS202" s="1496"/>
      <c r="KT202" s="1496"/>
      <c r="KU202" s="1496"/>
      <c r="KV202" s="1496"/>
      <c r="KW202" s="1496"/>
      <c r="KX202" s="1496"/>
      <c r="KY202" s="1496"/>
      <c r="KZ202" s="1496"/>
      <c r="LA202" s="1496"/>
      <c r="LB202" s="1496"/>
      <c r="LC202" s="1496"/>
      <c r="LD202" s="1496"/>
      <c r="LE202" s="1496"/>
      <c r="LF202" s="1496"/>
      <c r="LG202" s="1496"/>
      <c r="LH202" s="1496"/>
      <c r="LI202" s="1496"/>
      <c r="LJ202" s="1496"/>
      <c r="LK202" s="1496"/>
      <c r="LL202" s="1496"/>
      <c r="LM202" s="1496"/>
      <c r="LN202" s="1496"/>
      <c r="LO202" s="1496"/>
      <c r="LP202" s="1496"/>
      <c r="LQ202" s="1496"/>
      <c r="LR202" s="1496"/>
      <c r="LS202" s="1496"/>
      <c r="LT202" s="1496"/>
      <c r="LU202" s="1496"/>
      <c r="LV202" s="1496"/>
      <c r="LW202" s="1496"/>
      <c r="LX202" s="1496"/>
      <c r="LY202" s="1496"/>
      <c r="LZ202" s="1496"/>
      <c r="MA202" s="1496"/>
      <c r="MB202" s="1496"/>
      <c r="MC202" s="1496"/>
      <c r="MD202" s="1496"/>
      <c r="ME202" s="1496"/>
      <c r="MF202" s="1496"/>
      <c r="MG202" s="1496"/>
      <c r="MH202" s="1496"/>
      <c r="MI202" s="1496"/>
      <c r="MJ202" s="1496"/>
      <c r="MK202" s="1496"/>
      <c r="ML202" s="1496"/>
      <c r="MM202" s="1496"/>
      <c r="MN202" s="1496"/>
      <c r="MO202" s="1496"/>
      <c r="MP202" s="1496"/>
      <c r="MQ202" s="1496"/>
      <c r="MR202" s="1496"/>
      <c r="MS202" s="1496"/>
      <c r="MT202" s="1496"/>
      <c r="MU202" s="1496"/>
      <c r="MV202" s="1496"/>
      <c r="MW202" s="1496"/>
      <c r="MX202" s="1496"/>
      <c r="MY202" s="1496"/>
      <c r="MZ202" s="1496"/>
      <c r="NA202" s="1496"/>
      <c r="NB202" s="1496"/>
      <c r="NC202" s="1496"/>
      <c r="ND202" s="1496"/>
      <c r="NE202" s="1496"/>
      <c r="NF202" s="1496"/>
      <c r="NG202" s="1496"/>
      <c r="NH202" s="1496"/>
      <c r="NI202" s="1496"/>
      <c r="NJ202" s="1496"/>
      <c r="NK202" s="1496"/>
      <c r="NL202" s="1496"/>
      <c r="NM202" s="1496"/>
      <c r="NN202" s="1496"/>
      <c r="NO202" s="1496"/>
      <c r="NP202" s="1496"/>
      <c r="NQ202" s="1496"/>
      <c r="NR202" s="1496"/>
      <c r="NS202" s="1496"/>
      <c r="NT202" s="1496"/>
      <c r="NU202" s="1496"/>
      <c r="NV202" s="1496"/>
      <c r="NW202" s="1496"/>
      <c r="NX202" s="1496"/>
      <c r="NY202" s="1496"/>
      <c r="NZ202" s="1496"/>
      <c r="OA202" s="1496"/>
      <c r="OB202" s="1496"/>
      <c r="OC202" s="1496"/>
      <c r="OD202" s="1496"/>
      <c r="OE202" s="1496"/>
      <c r="OF202" s="1496"/>
      <c r="OG202" s="1496"/>
      <c r="OH202" s="1496"/>
      <c r="OI202" s="1496"/>
      <c r="OJ202" s="1496"/>
      <c r="OK202" s="1496"/>
      <c r="OL202" s="1496"/>
      <c r="OM202" s="1496"/>
      <c r="ON202" s="1496"/>
      <c r="OO202" s="1496"/>
      <c r="OP202" s="1496"/>
      <c r="OQ202" s="1496"/>
      <c r="OR202" s="1496"/>
      <c r="OS202" s="1496"/>
      <c r="OT202" s="1496"/>
      <c r="OU202" s="1496"/>
      <c r="OV202" s="1496"/>
      <c r="OW202" s="1496"/>
      <c r="OX202" s="1496"/>
      <c r="OY202" s="1496"/>
      <c r="OZ202" s="1496"/>
      <c r="PA202" s="1496"/>
      <c r="PB202" s="1496"/>
      <c r="PC202" s="1496"/>
      <c r="PD202" s="1496"/>
      <c r="PE202" s="1496"/>
      <c r="PF202" s="1496"/>
      <c r="PG202" s="1496"/>
      <c r="PH202" s="1496"/>
      <c r="PI202" s="1496"/>
      <c r="PJ202" s="1496"/>
      <c r="PK202" s="1496"/>
      <c r="PL202" s="1496"/>
      <c r="PM202" s="1496"/>
      <c r="PN202" s="1496"/>
      <c r="PO202" s="1496"/>
      <c r="PP202" s="1496"/>
      <c r="PQ202" s="1496"/>
      <c r="PR202" s="1496"/>
      <c r="PS202" s="1496"/>
      <c r="PT202" s="1496"/>
      <c r="PU202" s="1496"/>
      <c r="PV202" s="1496"/>
      <c r="PW202" s="1496"/>
      <c r="PX202" s="1496"/>
      <c r="PY202" s="1496"/>
      <c r="PZ202" s="1496"/>
      <c r="QA202" s="1496"/>
      <c r="QB202" s="1496"/>
      <c r="QC202" s="1496"/>
      <c r="QD202" s="1496"/>
      <c r="QE202" s="1496"/>
      <c r="QF202" s="1496"/>
      <c r="QG202" s="1496"/>
      <c r="QH202" s="1496"/>
      <c r="QI202" s="1496"/>
      <c r="QJ202" s="1496"/>
      <c r="QK202" s="1496"/>
      <c r="QL202" s="1496"/>
      <c r="QM202" s="1496"/>
      <c r="QN202" s="1496"/>
      <c r="QO202" s="1496"/>
      <c r="QP202" s="1496"/>
      <c r="QQ202" s="1496"/>
      <c r="QR202" s="1496"/>
      <c r="QS202" s="1496"/>
      <c r="QT202" s="1496"/>
      <c r="QU202" s="1496"/>
      <c r="QV202" s="1496"/>
      <c r="QW202" s="1496"/>
      <c r="QX202" s="1496"/>
      <c r="QY202" s="1496"/>
      <c r="QZ202" s="1496"/>
      <c r="RA202" s="1496"/>
      <c r="RB202" s="1496"/>
      <c r="RC202" s="1496"/>
      <c r="RD202" s="1496"/>
      <c r="RE202" s="1496"/>
      <c r="RF202" s="1496"/>
      <c r="RG202" s="1496"/>
      <c r="RH202" s="1496"/>
      <c r="RI202" s="1496"/>
      <c r="RJ202" s="1496"/>
      <c r="RK202" s="1496"/>
      <c r="RL202" s="1496"/>
      <c r="RM202" s="1496"/>
      <c r="RN202" s="1496"/>
      <c r="RO202" s="1496"/>
      <c r="RP202" s="1496"/>
      <c r="RQ202" s="1496"/>
      <c r="RR202" s="1496"/>
      <c r="RS202" s="1496"/>
      <c r="RT202" s="1496"/>
      <c r="RU202" s="1496"/>
      <c r="RV202" s="1496"/>
      <c r="RW202" s="1496"/>
      <c r="RX202" s="1496"/>
      <c r="RY202" s="1496"/>
      <c r="RZ202" s="1496"/>
      <c r="SA202" s="1496"/>
      <c r="SB202" s="1496"/>
      <c r="SC202" s="1496"/>
      <c r="SD202" s="1496"/>
      <c r="SE202" s="1496"/>
      <c r="SF202" s="1496"/>
      <c r="SG202" s="1496"/>
      <c r="SH202" s="1496"/>
      <c r="SI202" s="1496"/>
      <c r="SJ202" s="1496"/>
      <c r="SK202" s="1496"/>
      <c r="SL202" s="1496"/>
      <c r="SM202" s="1496"/>
      <c r="SN202" s="1496"/>
      <c r="SO202" s="1496"/>
      <c r="SP202" s="1496"/>
      <c r="SQ202" s="1496"/>
      <c r="SR202" s="1496"/>
      <c r="SS202" s="1496"/>
      <c r="ST202" s="1496"/>
      <c r="SU202" s="1496"/>
      <c r="SV202" s="1496"/>
      <c r="SW202" s="1496"/>
      <c r="SX202" s="1496"/>
      <c r="SY202" s="1496"/>
      <c r="SZ202" s="1496"/>
      <c r="TA202" s="1496"/>
      <c r="TB202" s="1496"/>
      <c r="TC202" s="1496"/>
      <c r="TD202" s="1496"/>
      <c r="TE202" s="1496"/>
      <c r="TF202" s="1496"/>
      <c r="TG202" s="1496"/>
      <c r="TH202" s="1496"/>
      <c r="TI202" s="1496"/>
      <c r="TJ202" s="1496"/>
      <c r="TK202" s="1496"/>
      <c r="TL202" s="1496"/>
      <c r="TM202" s="1496"/>
      <c r="TN202" s="1496"/>
      <c r="TO202" s="1496"/>
      <c r="TP202" s="1496"/>
      <c r="TQ202" s="1496"/>
      <c r="TR202" s="1496"/>
      <c r="TS202" s="1496"/>
      <c r="TT202" s="1496"/>
      <c r="TU202" s="1496"/>
      <c r="TV202" s="1496"/>
      <c r="TW202" s="1496"/>
      <c r="TX202" s="1496"/>
      <c r="TY202" s="1496"/>
      <c r="TZ202" s="1496"/>
      <c r="UA202" s="1496"/>
      <c r="UB202" s="1496"/>
      <c r="UC202" s="1496"/>
      <c r="UD202" s="1496"/>
      <c r="UE202" s="1496"/>
      <c r="UF202" s="1496"/>
      <c r="UG202" s="1496"/>
      <c r="UH202" s="1496"/>
      <c r="UI202" s="1496"/>
      <c r="UJ202" s="1496"/>
      <c r="UK202" s="1496"/>
      <c r="UL202" s="1496"/>
      <c r="UM202" s="1496"/>
      <c r="UN202" s="1496"/>
      <c r="UO202" s="1496"/>
      <c r="UP202" s="1496"/>
      <c r="UQ202" s="1496"/>
      <c r="UR202" s="1496"/>
      <c r="US202" s="1496"/>
      <c r="UT202" s="1496"/>
      <c r="UU202" s="1496"/>
      <c r="UV202" s="1496"/>
      <c r="UW202" s="1496"/>
      <c r="UX202" s="1496"/>
      <c r="UY202" s="1496"/>
      <c r="UZ202" s="1496"/>
      <c r="VA202" s="1496"/>
      <c r="VB202" s="1496"/>
      <c r="VC202" s="1496"/>
      <c r="VD202" s="1496"/>
      <c r="VE202" s="1496"/>
      <c r="VF202" s="1496"/>
      <c r="VG202" s="1496"/>
      <c r="VH202" s="1496"/>
      <c r="VI202" s="1496"/>
      <c r="VJ202" s="1496"/>
      <c r="VK202" s="1496"/>
      <c r="VL202" s="1496"/>
      <c r="VM202" s="1496"/>
      <c r="VN202" s="1496"/>
      <c r="VO202" s="1496"/>
      <c r="VP202" s="1496"/>
      <c r="VQ202" s="1496"/>
      <c r="VR202" s="1496"/>
      <c r="VS202" s="1496"/>
      <c r="VT202" s="1496"/>
      <c r="VU202" s="1496"/>
      <c r="VV202" s="1496"/>
      <c r="VW202" s="1496"/>
      <c r="VX202" s="1496"/>
      <c r="VY202" s="1496"/>
      <c r="VZ202" s="1496"/>
      <c r="WA202" s="1496"/>
      <c r="WB202" s="1496"/>
      <c r="WC202" s="1496"/>
      <c r="WD202" s="1496"/>
      <c r="WE202" s="1496"/>
      <c r="WF202" s="1496"/>
      <c r="WG202" s="1496"/>
      <c r="WH202" s="1496"/>
      <c r="WI202" s="1496"/>
      <c r="WJ202" s="1496"/>
      <c r="WK202" s="1496"/>
      <c r="WL202" s="1496"/>
      <c r="WM202" s="1496"/>
      <c r="WN202" s="1496"/>
      <c r="WO202" s="1496"/>
      <c r="WP202" s="1496"/>
      <c r="WQ202" s="1496"/>
      <c r="WR202" s="1496"/>
      <c r="WS202" s="1496"/>
      <c r="WT202" s="1496"/>
      <c r="WU202" s="1496"/>
      <c r="WV202" s="1496"/>
      <c r="WW202" s="1496"/>
      <c r="WX202" s="1496"/>
      <c r="WY202" s="1496"/>
      <c r="WZ202" s="1496"/>
      <c r="XA202" s="1496"/>
      <c r="XB202" s="1496"/>
      <c r="XC202" s="1496"/>
      <c r="XD202" s="1496"/>
      <c r="XE202" s="1496"/>
      <c r="XF202" s="1496"/>
      <c r="XG202" s="1496"/>
      <c r="XH202" s="1496"/>
      <c r="XI202" s="1496"/>
      <c r="XJ202" s="1496"/>
      <c r="XK202" s="1496"/>
      <c r="XL202" s="1496"/>
      <c r="XM202" s="1496"/>
      <c r="XN202" s="1496"/>
      <c r="XO202" s="1496"/>
      <c r="XP202" s="1496"/>
      <c r="XQ202" s="1496"/>
      <c r="XR202" s="1496"/>
      <c r="XS202" s="1496"/>
      <c r="XT202" s="1496"/>
      <c r="XU202" s="1496"/>
      <c r="XV202" s="1496"/>
      <c r="XW202" s="1496"/>
      <c r="XX202" s="1496"/>
      <c r="XY202" s="1496"/>
      <c r="XZ202" s="1496"/>
      <c r="YA202" s="1496"/>
      <c r="YB202" s="1496"/>
      <c r="YC202" s="1496"/>
      <c r="YD202" s="1496"/>
      <c r="YE202" s="1496"/>
      <c r="YF202" s="1496"/>
      <c r="YG202" s="1496"/>
      <c r="YH202" s="1496"/>
      <c r="YI202" s="1496"/>
      <c r="YJ202" s="1496"/>
      <c r="YK202" s="1496"/>
      <c r="YL202" s="1496"/>
      <c r="YM202" s="1496"/>
      <c r="YN202" s="1496"/>
      <c r="YO202" s="1496"/>
      <c r="YP202" s="1496"/>
      <c r="YQ202" s="1496"/>
      <c r="YR202" s="1496"/>
      <c r="YS202" s="1496"/>
      <c r="YT202" s="1496"/>
      <c r="YU202" s="1496"/>
      <c r="YV202" s="1496"/>
      <c r="YW202" s="1496"/>
      <c r="YX202" s="1496"/>
      <c r="YY202" s="1496"/>
      <c r="YZ202" s="1496"/>
      <c r="ZA202" s="1496"/>
      <c r="ZB202" s="1496"/>
      <c r="ZC202" s="1496"/>
      <c r="ZD202" s="1496"/>
      <c r="ZE202" s="1496"/>
      <c r="ZF202" s="1496"/>
      <c r="ZG202" s="1496"/>
      <c r="ZH202" s="1496"/>
      <c r="ZI202" s="1496"/>
      <c r="ZJ202" s="1496"/>
      <c r="ZK202" s="1496"/>
      <c r="ZL202" s="1496"/>
      <c r="ZM202" s="1496"/>
      <c r="ZN202" s="1496"/>
      <c r="ZO202" s="1496"/>
      <c r="ZP202" s="1496"/>
      <c r="ZQ202" s="1496"/>
      <c r="ZR202" s="1496"/>
      <c r="ZS202" s="1496"/>
      <c r="ZT202" s="1496"/>
      <c r="ZU202" s="1496"/>
      <c r="ZV202" s="1496"/>
      <c r="ZW202" s="1496"/>
      <c r="ZX202" s="1496"/>
      <c r="ZY202" s="1496"/>
      <c r="ZZ202" s="1496"/>
      <c r="AAA202" s="1496"/>
      <c r="AAB202" s="1496"/>
      <c r="AAC202" s="1496"/>
      <c r="AAD202" s="1496"/>
      <c r="AAE202" s="1496"/>
      <c r="AAF202" s="1496"/>
      <c r="AAG202" s="1496"/>
      <c r="AAH202" s="1496"/>
      <c r="AAI202" s="1496"/>
      <c r="AAJ202" s="1496"/>
      <c r="AAK202" s="1496"/>
      <c r="AAL202" s="1496"/>
      <c r="AAM202" s="1496"/>
      <c r="AAN202" s="1496"/>
      <c r="AAO202" s="1496"/>
      <c r="AAP202" s="1496"/>
      <c r="AAQ202" s="1496"/>
      <c r="AAR202" s="1496"/>
      <c r="AAS202" s="1496"/>
      <c r="AAT202" s="1496"/>
      <c r="AAU202" s="1496"/>
      <c r="AAV202" s="1496"/>
      <c r="AAW202" s="1496"/>
      <c r="AAX202" s="1496"/>
      <c r="AAY202" s="1496"/>
      <c r="AAZ202" s="1496"/>
      <c r="ABA202" s="1496"/>
      <c r="ABB202" s="1496"/>
      <c r="ABC202" s="1496"/>
      <c r="ABD202" s="1496"/>
      <c r="ABE202" s="1496"/>
      <c r="ABF202" s="1496"/>
      <c r="ABG202" s="1496"/>
      <c r="ABH202" s="1496"/>
      <c r="ABI202" s="1496"/>
      <c r="ABJ202" s="1496"/>
      <c r="ABK202" s="1496"/>
      <c r="ABL202" s="1496"/>
      <c r="ABM202" s="1496"/>
      <c r="ABN202" s="1496"/>
      <c r="ABO202" s="1496"/>
      <c r="ABP202" s="1496"/>
      <c r="ABQ202" s="1496"/>
      <c r="ABR202" s="1496"/>
      <c r="ABS202" s="1496"/>
      <c r="ABT202" s="1496"/>
      <c r="ABU202" s="1496"/>
      <c r="ABV202" s="1496"/>
      <c r="ABW202" s="1496"/>
      <c r="ABX202" s="1496"/>
      <c r="ABY202" s="1496"/>
      <c r="ABZ202" s="1496"/>
      <c r="ACA202" s="1496"/>
      <c r="ACB202" s="1496"/>
      <c r="ACC202" s="1496"/>
      <c r="ACD202" s="1496"/>
      <c r="ACE202" s="1496"/>
      <c r="ACF202" s="1496"/>
      <c r="ACG202" s="1496"/>
      <c r="ACH202" s="1496"/>
      <c r="ACI202" s="1496"/>
      <c r="ACJ202" s="1496"/>
      <c r="ACK202" s="1496"/>
      <c r="ACL202" s="1496"/>
      <c r="ACM202" s="1496"/>
      <c r="ACN202" s="1496"/>
      <c r="ACO202" s="1496"/>
      <c r="ACP202" s="1496"/>
      <c r="ACQ202" s="1496"/>
      <c r="ACR202" s="1496"/>
      <c r="ACS202" s="1496"/>
      <c r="ACT202" s="1496"/>
      <c r="ACU202" s="1496"/>
      <c r="ACV202" s="1496"/>
      <c r="ACW202" s="1496"/>
      <c r="ACX202" s="1496"/>
      <c r="ACY202" s="1496"/>
      <c r="ACZ202" s="1496"/>
      <c r="ADA202" s="1496"/>
      <c r="ADB202" s="1496"/>
      <c r="ADC202" s="1496"/>
      <c r="ADD202" s="1496"/>
      <c r="ADE202" s="1496"/>
      <c r="ADF202" s="1496"/>
      <c r="ADG202" s="1496"/>
      <c r="ADH202" s="1496"/>
      <c r="ADI202" s="1496"/>
      <c r="ADJ202" s="1496"/>
      <c r="ADK202" s="1496"/>
      <c r="ADL202" s="1496"/>
      <c r="ADM202" s="1496"/>
      <c r="ADN202" s="1496"/>
      <c r="ADO202" s="1496"/>
      <c r="ADP202" s="1496"/>
      <c r="ADQ202" s="1496"/>
      <c r="ADR202" s="1496"/>
      <c r="ADS202" s="1496"/>
      <c r="ADT202" s="1496"/>
      <c r="ADU202" s="1496"/>
      <c r="ADV202" s="1496"/>
      <c r="ADW202" s="1496"/>
      <c r="ADX202" s="1496"/>
      <c r="ADY202" s="1496"/>
      <c r="ADZ202" s="1496"/>
      <c r="AEA202" s="1496"/>
      <c r="AEB202" s="1496"/>
      <c r="AEC202" s="1496"/>
      <c r="AED202" s="1496"/>
      <c r="AEE202" s="1496"/>
      <c r="AEF202" s="1496"/>
      <c r="AEG202" s="1496"/>
      <c r="AEH202" s="1496"/>
      <c r="AEI202" s="1496"/>
      <c r="AEJ202" s="1496"/>
      <c r="AEK202" s="1496"/>
      <c r="AEL202" s="1496"/>
      <c r="AEM202" s="1496"/>
      <c r="AEN202" s="1496"/>
      <c r="AEO202" s="1496"/>
      <c r="AEP202" s="1496"/>
      <c r="AEQ202" s="1496"/>
      <c r="AER202" s="1496"/>
      <c r="AES202" s="1496"/>
      <c r="AET202" s="1496"/>
      <c r="AEU202" s="1496"/>
      <c r="AEV202" s="1496"/>
      <c r="AEW202" s="1496"/>
      <c r="AEX202" s="1496"/>
      <c r="AEY202" s="1496"/>
      <c r="AEZ202" s="1496"/>
      <c r="AFA202" s="1496"/>
      <c r="AFB202" s="1496"/>
      <c r="AFC202" s="1496"/>
      <c r="AFD202" s="1496"/>
      <c r="AFE202" s="1496"/>
      <c r="AFF202" s="1496"/>
      <c r="AFG202" s="1496"/>
      <c r="AFH202" s="1496"/>
      <c r="AFI202" s="1496"/>
      <c r="AFJ202" s="1496"/>
      <c r="AFK202" s="1496"/>
      <c r="AFL202" s="1496"/>
      <c r="AFM202" s="1496"/>
      <c r="AFN202" s="1496"/>
      <c r="AFO202" s="1496"/>
      <c r="AFP202" s="1496"/>
      <c r="AFQ202" s="1496"/>
      <c r="AFR202" s="1496"/>
      <c r="AFS202" s="1496"/>
      <c r="AFT202" s="1496"/>
      <c r="AFU202" s="1496"/>
      <c r="AFV202" s="1496"/>
      <c r="AFW202" s="1496"/>
      <c r="AFX202" s="1496"/>
      <c r="AFY202" s="1496"/>
      <c r="AFZ202" s="1496"/>
      <c r="AGA202" s="1496"/>
      <c r="AGB202" s="1496"/>
      <c r="AGC202" s="1496"/>
      <c r="AGD202" s="1496"/>
      <c r="AGE202" s="1496"/>
      <c r="AGF202" s="1496"/>
      <c r="AGG202" s="1496"/>
      <c r="AGH202" s="1496"/>
      <c r="AGI202" s="1496"/>
      <c r="AGJ202" s="1496"/>
      <c r="AGK202" s="1496"/>
      <c r="AGL202" s="1496"/>
      <c r="AGM202" s="1496"/>
      <c r="AGN202" s="1496"/>
      <c r="AGO202" s="1496"/>
      <c r="AGP202" s="1496"/>
      <c r="AGQ202" s="1496"/>
      <c r="AGR202" s="1496"/>
      <c r="AGS202" s="1496"/>
      <c r="AGT202" s="1496"/>
      <c r="AGU202" s="1496"/>
      <c r="AGV202" s="1496"/>
      <c r="AGW202" s="1496"/>
      <c r="AGX202" s="1496"/>
      <c r="AGY202" s="1496"/>
      <c r="AGZ202" s="1496"/>
      <c r="AHA202" s="1496"/>
      <c r="AHB202" s="1496"/>
      <c r="AHC202" s="1496"/>
      <c r="AHD202" s="1496"/>
      <c r="AHE202" s="1496"/>
      <c r="AHF202" s="1496"/>
      <c r="AHG202" s="1496"/>
      <c r="AHH202" s="1496"/>
      <c r="AHI202" s="1496"/>
      <c r="AHJ202" s="1496"/>
      <c r="AHK202" s="1496"/>
      <c r="AHL202" s="1496"/>
      <c r="AHM202" s="1496"/>
      <c r="AHN202" s="1496"/>
      <c r="AHO202" s="1496"/>
      <c r="AHP202" s="1496"/>
      <c r="AHQ202" s="1496"/>
      <c r="AHR202" s="1496"/>
      <c r="AHS202" s="1496"/>
      <c r="AHT202" s="1496"/>
      <c r="AHU202" s="1496"/>
      <c r="AHV202" s="1496"/>
      <c r="AHW202" s="1496"/>
      <c r="AHX202" s="1496"/>
      <c r="AHY202" s="1496"/>
      <c r="AHZ202" s="1496"/>
      <c r="AIA202" s="1496"/>
      <c r="AIB202" s="1496"/>
      <c r="AIC202" s="1496"/>
      <c r="AID202" s="1496"/>
      <c r="AIE202" s="1496"/>
      <c r="AIF202" s="1496"/>
      <c r="AIG202" s="1496"/>
      <c r="AIH202" s="1496"/>
      <c r="AII202" s="1496"/>
      <c r="AIJ202" s="1496"/>
      <c r="AIK202" s="1496"/>
      <c r="AIL202" s="1496"/>
      <c r="AIM202" s="1496"/>
      <c r="AIN202" s="1496"/>
      <c r="AIO202" s="1496"/>
      <c r="AIP202" s="1496"/>
      <c r="AIQ202" s="1496"/>
      <c r="AIR202" s="1496"/>
      <c r="AIS202" s="1496"/>
      <c r="AIT202" s="1496"/>
      <c r="AIU202" s="1496"/>
      <c r="AIV202" s="1496"/>
      <c r="AIW202" s="1496"/>
      <c r="AIX202" s="1496"/>
      <c r="AIY202" s="1496"/>
      <c r="AIZ202" s="1496"/>
      <c r="AJA202" s="1496"/>
      <c r="AJB202" s="1496"/>
      <c r="AJC202" s="1496"/>
      <c r="AJD202" s="1496"/>
      <c r="AJE202" s="1496"/>
      <c r="AJF202" s="1496"/>
      <c r="AJG202" s="1496"/>
      <c r="AJH202" s="1496"/>
      <c r="AJI202" s="1496"/>
      <c r="AJJ202" s="1496"/>
      <c r="AJK202" s="1496"/>
      <c r="AJL202" s="1496"/>
      <c r="AJM202" s="1496"/>
      <c r="AJN202" s="1496"/>
      <c r="AJO202" s="1496"/>
      <c r="AJP202" s="1496"/>
      <c r="AJQ202" s="1496"/>
      <c r="AJR202" s="1496"/>
      <c r="AJS202" s="1496"/>
      <c r="AJT202" s="1496"/>
      <c r="AJU202" s="1496"/>
      <c r="AJV202" s="1496"/>
      <c r="AJW202" s="1496"/>
      <c r="AJX202" s="1496"/>
      <c r="AJY202" s="1496"/>
      <c r="AJZ202" s="1496"/>
      <c r="AKA202" s="1496"/>
      <c r="AKB202" s="1496"/>
      <c r="AKC202" s="1496"/>
      <c r="AKD202" s="1496"/>
      <c r="AKE202" s="1496"/>
      <c r="AKF202" s="1496"/>
      <c r="AKG202" s="1496"/>
      <c r="AKH202" s="1496"/>
      <c r="AKI202" s="1496"/>
      <c r="AKJ202" s="1496"/>
      <c r="AKK202" s="1496"/>
      <c r="AKL202" s="1496"/>
      <c r="AKM202" s="1496"/>
      <c r="AKN202" s="1496"/>
      <c r="AKO202" s="1496"/>
      <c r="AKP202" s="1496"/>
      <c r="AKQ202" s="1496"/>
      <c r="AKR202" s="1496"/>
      <c r="AKS202" s="1496"/>
      <c r="AKT202" s="1496"/>
      <c r="AKU202" s="1496"/>
      <c r="AKV202" s="1496"/>
      <c r="AKW202" s="1496"/>
      <c r="AKX202" s="1496"/>
      <c r="AKY202" s="1496"/>
      <c r="AKZ202" s="1496"/>
      <c r="ALA202" s="1496"/>
      <c r="ALB202" s="1496"/>
      <c r="ALC202" s="1496"/>
      <c r="ALD202" s="1496"/>
      <c r="ALE202" s="1496"/>
      <c r="ALF202" s="1496"/>
      <c r="ALG202" s="1496"/>
      <c r="ALH202" s="1496"/>
      <c r="ALI202" s="1496"/>
      <c r="ALJ202" s="1496"/>
      <c r="ALK202" s="1496"/>
      <c r="ALL202" s="1496"/>
      <c r="ALM202" s="1496"/>
      <c r="ALN202" s="1496"/>
      <c r="ALO202" s="1496"/>
      <c r="ALP202" s="1496"/>
      <c r="ALQ202" s="1496"/>
      <c r="ALR202" s="1496"/>
      <c r="ALS202" s="1496"/>
      <c r="ALT202" s="1496"/>
      <c r="ALU202" s="1496"/>
      <c r="ALV202" s="1496"/>
      <c r="ALW202" s="1496"/>
      <c r="ALX202" s="1496"/>
      <c r="ALY202" s="1496"/>
      <c r="ALZ202" s="1496"/>
      <c r="AMA202" s="1496"/>
      <c r="AMB202" s="1496"/>
      <c r="AMC202" s="1496"/>
      <c r="AMD202" s="1496"/>
      <c r="AME202" s="1496"/>
      <c r="AMF202" s="1496"/>
      <c r="AMG202" s="1496"/>
      <c r="AMH202" s="1496"/>
      <c r="AMI202" s="1496"/>
      <c r="AMJ202" s="1496"/>
    </row>
    <row r="203" spans="1:1024" s="1538" customFormat="1" ht="16.899999999999999" customHeight="1">
      <c r="A203" s="1496"/>
      <c r="C203" s="1585"/>
      <c r="E203" s="1568"/>
      <c r="F203" s="1585"/>
      <c r="G203" s="1544"/>
      <c r="K203" s="1496"/>
      <c r="L203" s="1496"/>
      <c r="M203" s="1496"/>
      <c r="BM203" s="1496"/>
      <c r="BN203" s="1496"/>
      <c r="BO203" s="1496"/>
      <c r="BP203" s="1496"/>
      <c r="BQ203" s="1496"/>
      <c r="BR203" s="1496"/>
      <c r="BS203" s="1496"/>
      <c r="BT203" s="1496"/>
      <c r="BU203" s="1496"/>
      <c r="BV203" s="1496"/>
      <c r="BW203" s="1496"/>
      <c r="BX203" s="1496"/>
      <c r="BY203" s="1496"/>
      <c r="BZ203" s="1496"/>
      <c r="CA203" s="1496"/>
      <c r="CB203" s="1496"/>
      <c r="CC203" s="1496"/>
      <c r="CD203" s="1496"/>
      <c r="CE203" s="1496"/>
      <c r="CF203" s="1496"/>
      <c r="CG203" s="1496"/>
      <c r="CH203" s="1496"/>
      <c r="CI203" s="1496"/>
      <c r="CJ203" s="1496"/>
      <c r="CK203" s="1496"/>
      <c r="CL203" s="1496"/>
      <c r="CM203" s="1496"/>
      <c r="CN203" s="1496"/>
      <c r="CO203" s="1496"/>
      <c r="CP203" s="1496"/>
      <c r="CQ203" s="1496"/>
      <c r="CR203" s="1496"/>
      <c r="CS203" s="1496"/>
      <c r="CT203" s="1496"/>
      <c r="CU203" s="1496"/>
      <c r="CV203" s="1496"/>
      <c r="CW203" s="1496"/>
      <c r="CX203" s="1496"/>
      <c r="CY203" s="1496"/>
      <c r="CZ203" s="1496"/>
      <c r="DA203" s="1496"/>
      <c r="DB203" s="1496"/>
      <c r="DC203" s="1496"/>
      <c r="DD203" s="1496"/>
      <c r="DE203" s="1496"/>
      <c r="DF203" s="1496"/>
      <c r="DG203" s="1496"/>
      <c r="DH203" s="1496"/>
      <c r="DI203" s="1496"/>
      <c r="DJ203" s="1496"/>
      <c r="DK203" s="1496"/>
      <c r="DL203" s="1496"/>
      <c r="DM203" s="1496"/>
      <c r="DN203" s="1496"/>
      <c r="DO203" s="1496"/>
      <c r="DP203" s="1496"/>
      <c r="DQ203" s="1496"/>
      <c r="DR203" s="1496"/>
      <c r="DS203" s="1496"/>
      <c r="DT203" s="1496"/>
      <c r="DU203" s="1496"/>
      <c r="DV203" s="1496"/>
      <c r="DW203" s="1496"/>
      <c r="DX203" s="1496"/>
      <c r="DY203" s="1496"/>
      <c r="DZ203" s="1496"/>
      <c r="EA203" s="1496"/>
      <c r="EB203" s="1496"/>
      <c r="EC203" s="1496"/>
      <c r="ED203" s="1496"/>
      <c r="EE203" s="1496"/>
      <c r="EF203" s="1496"/>
      <c r="EG203" s="1496"/>
      <c r="EH203" s="1496"/>
      <c r="EI203" s="1496"/>
      <c r="EJ203" s="1496"/>
      <c r="EK203" s="1496"/>
      <c r="EL203" s="1496"/>
      <c r="EM203" s="1496"/>
      <c r="EN203" s="1496"/>
      <c r="EO203" s="1496"/>
      <c r="EP203" s="1496"/>
      <c r="EQ203" s="1496"/>
      <c r="ER203" s="1496"/>
      <c r="ES203" s="1496"/>
      <c r="ET203" s="1496"/>
      <c r="EU203" s="1496"/>
      <c r="EV203" s="1496"/>
      <c r="EW203" s="1496"/>
      <c r="EX203" s="1496"/>
      <c r="EY203" s="1496"/>
      <c r="EZ203" s="1496"/>
      <c r="FA203" s="1496"/>
      <c r="FB203" s="1496"/>
      <c r="FC203" s="1496"/>
      <c r="FD203" s="1496"/>
      <c r="FE203" s="1496"/>
      <c r="FF203" s="1496"/>
      <c r="FG203" s="1496"/>
      <c r="FH203" s="1496"/>
      <c r="FI203" s="1496"/>
      <c r="FJ203" s="1496"/>
      <c r="FK203" s="1496"/>
      <c r="FL203" s="1496"/>
      <c r="FM203" s="1496"/>
      <c r="FN203" s="1496"/>
      <c r="FO203" s="1496"/>
      <c r="FP203" s="1496"/>
      <c r="FQ203" s="1496"/>
      <c r="FR203" s="1496"/>
      <c r="FS203" s="1496"/>
      <c r="FT203" s="1496"/>
      <c r="FU203" s="1496"/>
      <c r="FV203" s="1496"/>
      <c r="FW203" s="1496"/>
      <c r="FX203" s="1496"/>
      <c r="FY203" s="1496"/>
      <c r="FZ203" s="1496"/>
      <c r="GA203" s="1496"/>
      <c r="GB203" s="1496"/>
      <c r="GC203" s="1496"/>
      <c r="GD203" s="1496"/>
      <c r="GE203" s="1496"/>
      <c r="GF203" s="1496"/>
      <c r="GG203" s="1496"/>
      <c r="GH203" s="1496"/>
      <c r="GI203" s="1496"/>
      <c r="GJ203" s="1496"/>
      <c r="GK203" s="1496"/>
      <c r="GL203" s="1496"/>
      <c r="GM203" s="1496"/>
      <c r="GN203" s="1496"/>
      <c r="GO203" s="1496"/>
      <c r="GP203" s="1496"/>
      <c r="GQ203" s="1496"/>
      <c r="GR203" s="1496"/>
      <c r="GS203" s="1496"/>
      <c r="GT203" s="1496"/>
      <c r="GU203" s="1496"/>
      <c r="GV203" s="1496"/>
      <c r="GW203" s="1496"/>
      <c r="GX203" s="1496"/>
      <c r="GY203" s="1496"/>
      <c r="GZ203" s="1496"/>
      <c r="HA203" s="1496"/>
      <c r="HB203" s="1496"/>
      <c r="HC203" s="1496"/>
      <c r="HD203" s="1496"/>
      <c r="HE203" s="1496"/>
      <c r="HF203" s="1496"/>
      <c r="HG203" s="1496"/>
      <c r="HH203" s="1496"/>
      <c r="HI203" s="1496"/>
      <c r="HJ203" s="1496"/>
      <c r="HK203" s="1496"/>
      <c r="HL203" s="1496"/>
      <c r="HM203" s="1496"/>
      <c r="HN203" s="1496"/>
      <c r="HO203" s="1496"/>
      <c r="HP203" s="1496"/>
      <c r="HQ203" s="1496"/>
      <c r="HR203" s="1496"/>
      <c r="HS203" s="1496"/>
      <c r="HT203" s="1496"/>
      <c r="HU203" s="1496"/>
      <c r="HV203" s="1496"/>
      <c r="HW203" s="1496"/>
      <c r="HX203" s="1496"/>
      <c r="HY203" s="1496"/>
      <c r="HZ203" s="1496"/>
      <c r="IA203" s="1496"/>
      <c r="IB203" s="1496"/>
      <c r="IC203" s="1496"/>
      <c r="ID203" s="1496"/>
      <c r="IE203" s="1496"/>
      <c r="IF203" s="1496"/>
      <c r="IG203" s="1496"/>
      <c r="IH203" s="1496"/>
      <c r="II203" s="1496"/>
      <c r="IJ203" s="1496"/>
      <c r="IK203" s="1496"/>
      <c r="IL203" s="1496"/>
      <c r="IM203" s="1496"/>
      <c r="IN203" s="1496"/>
      <c r="IO203" s="1496"/>
      <c r="IP203" s="1496"/>
      <c r="IQ203" s="1496"/>
      <c r="IR203" s="1496"/>
      <c r="IS203" s="1496"/>
      <c r="IT203" s="1496"/>
      <c r="IU203" s="1496"/>
      <c r="IV203" s="1496"/>
      <c r="IW203" s="1496"/>
      <c r="IX203" s="1496"/>
      <c r="IY203" s="1496"/>
      <c r="IZ203" s="1496"/>
      <c r="JA203" s="1496"/>
      <c r="JB203" s="1496"/>
      <c r="JC203" s="1496"/>
      <c r="JD203" s="1496"/>
      <c r="JE203" s="1496"/>
      <c r="JF203" s="1496"/>
      <c r="JG203" s="1496"/>
      <c r="JH203" s="1496"/>
      <c r="JI203" s="1496"/>
      <c r="JJ203" s="1496"/>
      <c r="JK203" s="1496"/>
      <c r="JL203" s="1496"/>
      <c r="JM203" s="1496"/>
      <c r="JN203" s="1496"/>
      <c r="JO203" s="1496"/>
      <c r="JP203" s="1496"/>
      <c r="JQ203" s="1496"/>
      <c r="JR203" s="1496"/>
      <c r="JS203" s="1496"/>
      <c r="JT203" s="1496"/>
      <c r="JU203" s="1496"/>
      <c r="JV203" s="1496"/>
      <c r="JW203" s="1496"/>
      <c r="JX203" s="1496"/>
      <c r="JY203" s="1496"/>
      <c r="JZ203" s="1496"/>
      <c r="KA203" s="1496"/>
      <c r="KB203" s="1496"/>
      <c r="KC203" s="1496"/>
      <c r="KD203" s="1496"/>
      <c r="KE203" s="1496"/>
      <c r="KF203" s="1496"/>
      <c r="KG203" s="1496"/>
      <c r="KH203" s="1496"/>
      <c r="KI203" s="1496"/>
      <c r="KJ203" s="1496"/>
      <c r="KK203" s="1496"/>
      <c r="KL203" s="1496"/>
      <c r="KM203" s="1496"/>
      <c r="KN203" s="1496"/>
      <c r="KO203" s="1496"/>
      <c r="KP203" s="1496"/>
      <c r="KQ203" s="1496"/>
      <c r="KR203" s="1496"/>
      <c r="KS203" s="1496"/>
      <c r="KT203" s="1496"/>
      <c r="KU203" s="1496"/>
      <c r="KV203" s="1496"/>
      <c r="KW203" s="1496"/>
      <c r="KX203" s="1496"/>
      <c r="KY203" s="1496"/>
      <c r="KZ203" s="1496"/>
      <c r="LA203" s="1496"/>
      <c r="LB203" s="1496"/>
      <c r="LC203" s="1496"/>
      <c r="LD203" s="1496"/>
      <c r="LE203" s="1496"/>
      <c r="LF203" s="1496"/>
      <c r="LG203" s="1496"/>
      <c r="LH203" s="1496"/>
      <c r="LI203" s="1496"/>
      <c r="LJ203" s="1496"/>
      <c r="LK203" s="1496"/>
      <c r="LL203" s="1496"/>
      <c r="LM203" s="1496"/>
      <c r="LN203" s="1496"/>
      <c r="LO203" s="1496"/>
      <c r="LP203" s="1496"/>
      <c r="LQ203" s="1496"/>
      <c r="LR203" s="1496"/>
      <c r="LS203" s="1496"/>
      <c r="LT203" s="1496"/>
      <c r="LU203" s="1496"/>
      <c r="LV203" s="1496"/>
      <c r="LW203" s="1496"/>
      <c r="LX203" s="1496"/>
      <c r="LY203" s="1496"/>
      <c r="LZ203" s="1496"/>
      <c r="MA203" s="1496"/>
      <c r="MB203" s="1496"/>
      <c r="MC203" s="1496"/>
      <c r="MD203" s="1496"/>
      <c r="ME203" s="1496"/>
      <c r="MF203" s="1496"/>
      <c r="MG203" s="1496"/>
      <c r="MH203" s="1496"/>
      <c r="MI203" s="1496"/>
      <c r="MJ203" s="1496"/>
      <c r="MK203" s="1496"/>
      <c r="ML203" s="1496"/>
      <c r="MM203" s="1496"/>
      <c r="MN203" s="1496"/>
      <c r="MO203" s="1496"/>
      <c r="MP203" s="1496"/>
      <c r="MQ203" s="1496"/>
      <c r="MR203" s="1496"/>
      <c r="MS203" s="1496"/>
      <c r="MT203" s="1496"/>
      <c r="MU203" s="1496"/>
      <c r="MV203" s="1496"/>
      <c r="MW203" s="1496"/>
      <c r="MX203" s="1496"/>
      <c r="MY203" s="1496"/>
      <c r="MZ203" s="1496"/>
      <c r="NA203" s="1496"/>
      <c r="NB203" s="1496"/>
      <c r="NC203" s="1496"/>
      <c r="ND203" s="1496"/>
      <c r="NE203" s="1496"/>
      <c r="NF203" s="1496"/>
      <c r="NG203" s="1496"/>
      <c r="NH203" s="1496"/>
      <c r="NI203" s="1496"/>
      <c r="NJ203" s="1496"/>
      <c r="NK203" s="1496"/>
      <c r="NL203" s="1496"/>
      <c r="NM203" s="1496"/>
      <c r="NN203" s="1496"/>
      <c r="NO203" s="1496"/>
      <c r="NP203" s="1496"/>
      <c r="NQ203" s="1496"/>
      <c r="NR203" s="1496"/>
      <c r="NS203" s="1496"/>
      <c r="NT203" s="1496"/>
      <c r="NU203" s="1496"/>
      <c r="NV203" s="1496"/>
      <c r="NW203" s="1496"/>
      <c r="NX203" s="1496"/>
      <c r="NY203" s="1496"/>
      <c r="NZ203" s="1496"/>
      <c r="OA203" s="1496"/>
      <c r="OB203" s="1496"/>
      <c r="OC203" s="1496"/>
      <c r="OD203" s="1496"/>
      <c r="OE203" s="1496"/>
      <c r="OF203" s="1496"/>
      <c r="OG203" s="1496"/>
      <c r="OH203" s="1496"/>
      <c r="OI203" s="1496"/>
      <c r="OJ203" s="1496"/>
      <c r="OK203" s="1496"/>
      <c r="OL203" s="1496"/>
      <c r="OM203" s="1496"/>
      <c r="ON203" s="1496"/>
      <c r="OO203" s="1496"/>
      <c r="OP203" s="1496"/>
      <c r="OQ203" s="1496"/>
      <c r="OR203" s="1496"/>
      <c r="OS203" s="1496"/>
      <c r="OT203" s="1496"/>
      <c r="OU203" s="1496"/>
      <c r="OV203" s="1496"/>
      <c r="OW203" s="1496"/>
      <c r="OX203" s="1496"/>
      <c r="OY203" s="1496"/>
      <c r="OZ203" s="1496"/>
      <c r="PA203" s="1496"/>
      <c r="PB203" s="1496"/>
      <c r="PC203" s="1496"/>
      <c r="PD203" s="1496"/>
      <c r="PE203" s="1496"/>
      <c r="PF203" s="1496"/>
      <c r="PG203" s="1496"/>
      <c r="PH203" s="1496"/>
      <c r="PI203" s="1496"/>
      <c r="PJ203" s="1496"/>
      <c r="PK203" s="1496"/>
      <c r="PL203" s="1496"/>
      <c r="PM203" s="1496"/>
      <c r="PN203" s="1496"/>
      <c r="PO203" s="1496"/>
      <c r="PP203" s="1496"/>
      <c r="PQ203" s="1496"/>
      <c r="PR203" s="1496"/>
      <c r="PS203" s="1496"/>
      <c r="PT203" s="1496"/>
      <c r="PU203" s="1496"/>
      <c r="PV203" s="1496"/>
      <c r="PW203" s="1496"/>
      <c r="PX203" s="1496"/>
      <c r="PY203" s="1496"/>
      <c r="PZ203" s="1496"/>
      <c r="QA203" s="1496"/>
      <c r="QB203" s="1496"/>
      <c r="QC203" s="1496"/>
      <c r="QD203" s="1496"/>
      <c r="QE203" s="1496"/>
      <c r="QF203" s="1496"/>
      <c r="QG203" s="1496"/>
      <c r="QH203" s="1496"/>
      <c r="QI203" s="1496"/>
      <c r="QJ203" s="1496"/>
      <c r="QK203" s="1496"/>
      <c r="QL203" s="1496"/>
      <c r="QM203" s="1496"/>
      <c r="QN203" s="1496"/>
      <c r="QO203" s="1496"/>
      <c r="QP203" s="1496"/>
      <c r="QQ203" s="1496"/>
      <c r="QR203" s="1496"/>
      <c r="QS203" s="1496"/>
      <c r="QT203" s="1496"/>
      <c r="QU203" s="1496"/>
      <c r="QV203" s="1496"/>
      <c r="QW203" s="1496"/>
      <c r="QX203" s="1496"/>
      <c r="QY203" s="1496"/>
      <c r="QZ203" s="1496"/>
      <c r="RA203" s="1496"/>
      <c r="RB203" s="1496"/>
      <c r="RC203" s="1496"/>
      <c r="RD203" s="1496"/>
      <c r="RE203" s="1496"/>
      <c r="RF203" s="1496"/>
      <c r="RG203" s="1496"/>
      <c r="RH203" s="1496"/>
      <c r="RI203" s="1496"/>
      <c r="RJ203" s="1496"/>
      <c r="RK203" s="1496"/>
      <c r="RL203" s="1496"/>
      <c r="RM203" s="1496"/>
      <c r="RN203" s="1496"/>
      <c r="RO203" s="1496"/>
      <c r="RP203" s="1496"/>
      <c r="RQ203" s="1496"/>
      <c r="RR203" s="1496"/>
      <c r="RS203" s="1496"/>
      <c r="RT203" s="1496"/>
      <c r="RU203" s="1496"/>
      <c r="RV203" s="1496"/>
      <c r="RW203" s="1496"/>
      <c r="RX203" s="1496"/>
      <c r="RY203" s="1496"/>
      <c r="RZ203" s="1496"/>
      <c r="SA203" s="1496"/>
      <c r="SB203" s="1496"/>
      <c r="SC203" s="1496"/>
      <c r="SD203" s="1496"/>
      <c r="SE203" s="1496"/>
      <c r="SF203" s="1496"/>
      <c r="SG203" s="1496"/>
      <c r="SH203" s="1496"/>
      <c r="SI203" s="1496"/>
      <c r="SJ203" s="1496"/>
      <c r="SK203" s="1496"/>
      <c r="SL203" s="1496"/>
      <c r="SM203" s="1496"/>
      <c r="SN203" s="1496"/>
      <c r="SO203" s="1496"/>
      <c r="SP203" s="1496"/>
      <c r="SQ203" s="1496"/>
      <c r="SR203" s="1496"/>
      <c r="SS203" s="1496"/>
      <c r="ST203" s="1496"/>
      <c r="SU203" s="1496"/>
      <c r="SV203" s="1496"/>
      <c r="SW203" s="1496"/>
      <c r="SX203" s="1496"/>
      <c r="SY203" s="1496"/>
      <c r="SZ203" s="1496"/>
      <c r="TA203" s="1496"/>
      <c r="TB203" s="1496"/>
      <c r="TC203" s="1496"/>
      <c r="TD203" s="1496"/>
      <c r="TE203" s="1496"/>
      <c r="TF203" s="1496"/>
      <c r="TG203" s="1496"/>
      <c r="TH203" s="1496"/>
      <c r="TI203" s="1496"/>
      <c r="TJ203" s="1496"/>
      <c r="TK203" s="1496"/>
      <c r="TL203" s="1496"/>
      <c r="TM203" s="1496"/>
      <c r="TN203" s="1496"/>
      <c r="TO203" s="1496"/>
      <c r="TP203" s="1496"/>
      <c r="TQ203" s="1496"/>
      <c r="TR203" s="1496"/>
      <c r="TS203" s="1496"/>
      <c r="TT203" s="1496"/>
      <c r="TU203" s="1496"/>
      <c r="TV203" s="1496"/>
      <c r="TW203" s="1496"/>
      <c r="TX203" s="1496"/>
      <c r="TY203" s="1496"/>
      <c r="TZ203" s="1496"/>
      <c r="UA203" s="1496"/>
      <c r="UB203" s="1496"/>
      <c r="UC203" s="1496"/>
      <c r="UD203" s="1496"/>
      <c r="UE203" s="1496"/>
      <c r="UF203" s="1496"/>
      <c r="UG203" s="1496"/>
      <c r="UH203" s="1496"/>
      <c r="UI203" s="1496"/>
      <c r="UJ203" s="1496"/>
      <c r="UK203" s="1496"/>
      <c r="UL203" s="1496"/>
      <c r="UM203" s="1496"/>
      <c r="UN203" s="1496"/>
      <c r="UO203" s="1496"/>
      <c r="UP203" s="1496"/>
      <c r="UQ203" s="1496"/>
      <c r="UR203" s="1496"/>
      <c r="US203" s="1496"/>
      <c r="UT203" s="1496"/>
      <c r="UU203" s="1496"/>
      <c r="UV203" s="1496"/>
      <c r="UW203" s="1496"/>
      <c r="UX203" s="1496"/>
      <c r="UY203" s="1496"/>
      <c r="UZ203" s="1496"/>
      <c r="VA203" s="1496"/>
      <c r="VB203" s="1496"/>
      <c r="VC203" s="1496"/>
      <c r="VD203" s="1496"/>
      <c r="VE203" s="1496"/>
      <c r="VF203" s="1496"/>
      <c r="VG203" s="1496"/>
      <c r="VH203" s="1496"/>
      <c r="VI203" s="1496"/>
      <c r="VJ203" s="1496"/>
      <c r="VK203" s="1496"/>
      <c r="VL203" s="1496"/>
      <c r="VM203" s="1496"/>
      <c r="VN203" s="1496"/>
      <c r="VO203" s="1496"/>
      <c r="VP203" s="1496"/>
      <c r="VQ203" s="1496"/>
      <c r="VR203" s="1496"/>
      <c r="VS203" s="1496"/>
      <c r="VT203" s="1496"/>
      <c r="VU203" s="1496"/>
      <c r="VV203" s="1496"/>
      <c r="VW203" s="1496"/>
      <c r="VX203" s="1496"/>
      <c r="VY203" s="1496"/>
      <c r="VZ203" s="1496"/>
      <c r="WA203" s="1496"/>
      <c r="WB203" s="1496"/>
      <c r="WC203" s="1496"/>
      <c r="WD203" s="1496"/>
      <c r="WE203" s="1496"/>
      <c r="WF203" s="1496"/>
      <c r="WG203" s="1496"/>
      <c r="WH203" s="1496"/>
      <c r="WI203" s="1496"/>
      <c r="WJ203" s="1496"/>
      <c r="WK203" s="1496"/>
      <c r="WL203" s="1496"/>
      <c r="WM203" s="1496"/>
      <c r="WN203" s="1496"/>
      <c r="WO203" s="1496"/>
      <c r="WP203" s="1496"/>
      <c r="WQ203" s="1496"/>
      <c r="WR203" s="1496"/>
      <c r="WS203" s="1496"/>
      <c r="WT203" s="1496"/>
      <c r="WU203" s="1496"/>
      <c r="WV203" s="1496"/>
      <c r="WW203" s="1496"/>
      <c r="WX203" s="1496"/>
      <c r="WY203" s="1496"/>
      <c r="WZ203" s="1496"/>
      <c r="XA203" s="1496"/>
      <c r="XB203" s="1496"/>
      <c r="XC203" s="1496"/>
      <c r="XD203" s="1496"/>
      <c r="XE203" s="1496"/>
      <c r="XF203" s="1496"/>
      <c r="XG203" s="1496"/>
      <c r="XH203" s="1496"/>
      <c r="XI203" s="1496"/>
      <c r="XJ203" s="1496"/>
      <c r="XK203" s="1496"/>
      <c r="XL203" s="1496"/>
      <c r="XM203" s="1496"/>
      <c r="XN203" s="1496"/>
      <c r="XO203" s="1496"/>
      <c r="XP203" s="1496"/>
      <c r="XQ203" s="1496"/>
      <c r="XR203" s="1496"/>
      <c r="XS203" s="1496"/>
      <c r="XT203" s="1496"/>
      <c r="XU203" s="1496"/>
      <c r="XV203" s="1496"/>
      <c r="XW203" s="1496"/>
      <c r="XX203" s="1496"/>
      <c r="XY203" s="1496"/>
      <c r="XZ203" s="1496"/>
      <c r="YA203" s="1496"/>
      <c r="YB203" s="1496"/>
      <c r="YC203" s="1496"/>
      <c r="YD203" s="1496"/>
      <c r="YE203" s="1496"/>
      <c r="YF203" s="1496"/>
      <c r="YG203" s="1496"/>
      <c r="YH203" s="1496"/>
      <c r="YI203" s="1496"/>
      <c r="YJ203" s="1496"/>
      <c r="YK203" s="1496"/>
      <c r="YL203" s="1496"/>
      <c r="YM203" s="1496"/>
      <c r="YN203" s="1496"/>
      <c r="YO203" s="1496"/>
      <c r="YP203" s="1496"/>
      <c r="YQ203" s="1496"/>
      <c r="YR203" s="1496"/>
      <c r="YS203" s="1496"/>
      <c r="YT203" s="1496"/>
      <c r="YU203" s="1496"/>
      <c r="YV203" s="1496"/>
      <c r="YW203" s="1496"/>
      <c r="YX203" s="1496"/>
      <c r="YY203" s="1496"/>
      <c r="YZ203" s="1496"/>
      <c r="ZA203" s="1496"/>
      <c r="ZB203" s="1496"/>
      <c r="ZC203" s="1496"/>
      <c r="ZD203" s="1496"/>
      <c r="ZE203" s="1496"/>
      <c r="ZF203" s="1496"/>
      <c r="ZG203" s="1496"/>
      <c r="ZH203" s="1496"/>
      <c r="ZI203" s="1496"/>
      <c r="ZJ203" s="1496"/>
      <c r="ZK203" s="1496"/>
      <c r="ZL203" s="1496"/>
      <c r="ZM203" s="1496"/>
      <c r="ZN203" s="1496"/>
      <c r="ZO203" s="1496"/>
      <c r="ZP203" s="1496"/>
      <c r="ZQ203" s="1496"/>
      <c r="ZR203" s="1496"/>
      <c r="ZS203" s="1496"/>
      <c r="ZT203" s="1496"/>
      <c r="ZU203" s="1496"/>
      <c r="ZV203" s="1496"/>
      <c r="ZW203" s="1496"/>
      <c r="ZX203" s="1496"/>
      <c r="ZY203" s="1496"/>
      <c r="ZZ203" s="1496"/>
      <c r="AAA203" s="1496"/>
      <c r="AAB203" s="1496"/>
      <c r="AAC203" s="1496"/>
      <c r="AAD203" s="1496"/>
      <c r="AAE203" s="1496"/>
      <c r="AAF203" s="1496"/>
      <c r="AAG203" s="1496"/>
      <c r="AAH203" s="1496"/>
      <c r="AAI203" s="1496"/>
      <c r="AAJ203" s="1496"/>
      <c r="AAK203" s="1496"/>
      <c r="AAL203" s="1496"/>
      <c r="AAM203" s="1496"/>
      <c r="AAN203" s="1496"/>
      <c r="AAO203" s="1496"/>
      <c r="AAP203" s="1496"/>
      <c r="AAQ203" s="1496"/>
      <c r="AAR203" s="1496"/>
      <c r="AAS203" s="1496"/>
      <c r="AAT203" s="1496"/>
      <c r="AAU203" s="1496"/>
      <c r="AAV203" s="1496"/>
      <c r="AAW203" s="1496"/>
      <c r="AAX203" s="1496"/>
      <c r="AAY203" s="1496"/>
      <c r="AAZ203" s="1496"/>
      <c r="ABA203" s="1496"/>
      <c r="ABB203" s="1496"/>
      <c r="ABC203" s="1496"/>
      <c r="ABD203" s="1496"/>
      <c r="ABE203" s="1496"/>
      <c r="ABF203" s="1496"/>
      <c r="ABG203" s="1496"/>
      <c r="ABH203" s="1496"/>
      <c r="ABI203" s="1496"/>
      <c r="ABJ203" s="1496"/>
      <c r="ABK203" s="1496"/>
      <c r="ABL203" s="1496"/>
      <c r="ABM203" s="1496"/>
      <c r="ABN203" s="1496"/>
      <c r="ABO203" s="1496"/>
      <c r="ABP203" s="1496"/>
      <c r="ABQ203" s="1496"/>
      <c r="ABR203" s="1496"/>
      <c r="ABS203" s="1496"/>
      <c r="ABT203" s="1496"/>
      <c r="ABU203" s="1496"/>
      <c r="ABV203" s="1496"/>
      <c r="ABW203" s="1496"/>
      <c r="ABX203" s="1496"/>
      <c r="ABY203" s="1496"/>
      <c r="ABZ203" s="1496"/>
      <c r="ACA203" s="1496"/>
      <c r="ACB203" s="1496"/>
      <c r="ACC203" s="1496"/>
      <c r="ACD203" s="1496"/>
      <c r="ACE203" s="1496"/>
      <c r="ACF203" s="1496"/>
      <c r="ACG203" s="1496"/>
      <c r="ACH203" s="1496"/>
      <c r="ACI203" s="1496"/>
      <c r="ACJ203" s="1496"/>
      <c r="ACK203" s="1496"/>
      <c r="ACL203" s="1496"/>
      <c r="ACM203" s="1496"/>
      <c r="ACN203" s="1496"/>
      <c r="ACO203" s="1496"/>
      <c r="ACP203" s="1496"/>
      <c r="ACQ203" s="1496"/>
      <c r="ACR203" s="1496"/>
      <c r="ACS203" s="1496"/>
      <c r="ACT203" s="1496"/>
      <c r="ACU203" s="1496"/>
      <c r="ACV203" s="1496"/>
      <c r="ACW203" s="1496"/>
      <c r="ACX203" s="1496"/>
      <c r="ACY203" s="1496"/>
      <c r="ACZ203" s="1496"/>
      <c r="ADA203" s="1496"/>
      <c r="ADB203" s="1496"/>
      <c r="ADC203" s="1496"/>
      <c r="ADD203" s="1496"/>
      <c r="ADE203" s="1496"/>
      <c r="ADF203" s="1496"/>
      <c r="ADG203" s="1496"/>
      <c r="ADH203" s="1496"/>
      <c r="ADI203" s="1496"/>
      <c r="ADJ203" s="1496"/>
      <c r="ADK203" s="1496"/>
      <c r="ADL203" s="1496"/>
      <c r="ADM203" s="1496"/>
      <c r="ADN203" s="1496"/>
      <c r="ADO203" s="1496"/>
      <c r="ADP203" s="1496"/>
      <c r="ADQ203" s="1496"/>
      <c r="ADR203" s="1496"/>
      <c r="ADS203" s="1496"/>
      <c r="ADT203" s="1496"/>
      <c r="ADU203" s="1496"/>
      <c r="ADV203" s="1496"/>
      <c r="ADW203" s="1496"/>
      <c r="ADX203" s="1496"/>
      <c r="ADY203" s="1496"/>
      <c r="ADZ203" s="1496"/>
      <c r="AEA203" s="1496"/>
      <c r="AEB203" s="1496"/>
      <c r="AEC203" s="1496"/>
      <c r="AED203" s="1496"/>
      <c r="AEE203" s="1496"/>
      <c r="AEF203" s="1496"/>
      <c r="AEG203" s="1496"/>
      <c r="AEH203" s="1496"/>
      <c r="AEI203" s="1496"/>
      <c r="AEJ203" s="1496"/>
      <c r="AEK203" s="1496"/>
      <c r="AEL203" s="1496"/>
      <c r="AEM203" s="1496"/>
      <c r="AEN203" s="1496"/>
      <c r="AEO203" s="1496"/>
      <c r="AEP203" s="1496"/>
      <c r="AEQ203" s="1496"/>
      <c r="AER203" s="1496"/>
      <c r="AES203" s="1496"/>
      <c r="AET203" s="1496"/>
      <c r="AEU203" s="1496"/>
      <c r="AEV203" s="1496"/>
      <c r="AEW203" s="1496"/>
      <c r="AEX203" s="1496"/>
      <c r="AEY203" s="1496"/>
      <c r="AEZ203" s="1496"/>
      <c r="AFA203" s="1496"/>
      <c r="AFB203" s="1496"/>
      <c r="AFC203" s="1496"/>
      <c r="AFD203" s="1496"/>
      <c r="AFE203" s="1496"/>
      <c r="AFF203" s="1496"/>
      <c r="AFG203" s="1496"/>
      <c r="AFH203" s="1496"/>
      <c r="AFI203" s="1496"/>
      <c r="AFJ203" s="1496"/>
      <c r="AFK203" s="1496"/>
      <c r="AFL203" s="1496"/>
      <c r="AFM203" s="1496"/>
      <c r="AFN203" s="1496"/>
      <c r="AFO203" s="1496"/>
      <c r="AFP203" s="1496"/>
      <c r="AFQ203" s="1496"/>
      <c r="AFR203" s="1496"/>
      <c r="AFS203" s="1496"/>
      <c r="AFT203" s="1496"/>
      <c r="AFU203" s="1496"/>
      <c r="AFV203" s="1496"/>
      <c r="AFW203" s="1496"/>
      <c r="AFX203" s="1496"/>
      <c r="AFY203" s="1496"/>
      <c r="AFZ203" s="1496"/>
      <c r="AGA203" s="1496"/>
      <c r="AGB203" s="1496"/>
      <c r="AGC203" s="1496"/>
      <c r="AGD203" s="1496"/>
      <c r="AGE203" s="1496"/>
      <c r="AGF203" s="1496"/>
      <c r="AGG203" s="1496"/>
      <c r="AGH203" s="1496"/>
      <c r="AGI203" s="1496"/>
      <c r="AGJ203" s="1496"/>
      <c r="AGK203" s="1496"/>
      <c r="AGL203" s="1496"/>
      <c r="AGM203" s="1496"/>
      <c r="AGN203" s="1496"/>
      <c r="AGO203" s="1496"/>
      <c r="AGP203" s="1496"/>
      <c r="AGQ203" s="1496"/>
      <c r="AGR203" s="1496"/>
      <c r="AGS203" s="1496"/>
      <c r="AGT203" s="1496"/>
      <c r="AGU203" s="1496"/>
      <c r="AGV203" s="1496"/>
      <c r="AGW203" s="1496"/>
      <c r="AGX203" s="1496"/>
      <c r="AGY203" s="1496"/>
      <c r="AGZ203" s="1496"/>
      <c r="AHA203" s="1496"/>
      <c r="AHB203" s="1496"/>
      <c r="AHC203" s="1496"/>
      <c r="AHD203" s="1496"/>
      <c r="AHE203" s="1496"/>
      <c r="AHF203" s="1496"/>
      <c r="AHG203" s="1496"/>
      <c r="AHH203" s="1496"/>
      <c r="AHI203" s="1496"/>
      <c r="AHJ203" s="1496"/>
      <c r="AHK203" s="1496"/>
      <c r="AHL203" s="1496"/>
      <c r="AHM203" s="1496"/>
      <c r="AHN203" s="1496"/>
      <c r="AHO203" s="1496"/>
      <c r="AHP203" s="1496"/>
      <c r="AHQ203" s="1496"/>
      <c r="AHR203" s="1496"/>
      <c r="AHS203" s="1496"/>
      <c r="AHT203" s="1496"/>
      <c r="AHU203" s="1496"/>
      <c r="AHV203" s="1496"/>
      <c r="AHW203" s="1496"/>
      <c r="AHX203" s="1496"/>
      <c r="AHY203" s="1496"/>
      <c r="AHZ203" s="1496"/>
      <c r="AIA203" s="1496"/>
      <c r="AIB203" s="1496"/>
      <c r="AIC203" s="1496"/>
      <c r="AID203" s="1496"/>
      <c r="AIE203" s="1496"/>
      <c r="AIF203" s="1496"/>
      <c r="AIG203" s="1496"/>
      <c r="AIH203" s="1496"/>
      <c r="AII203" s="1496"/>
      <c r="AIJ203" s="1496"/>
      <c r="AIK203" s="1496"/>
      <c r="AIL203" s="1496"/>
      <c r="AIM203" s="1496"/>
      <c r="AIN203" s="1496"/>
      <c r="AIO203" s="1496"/>
      <c r="AIP203" s="1496"/>
      <c r="AIQ203" s="1496"/>
      <c r="AIR203" s="1496"/>
      <c r="AIS203" s="1496"/>
      <c r="AIT203" s="1496"/>
      <c r="AIU203" s="1496"/>
      <c r="AIV203" s="1496"/>
      <c r="AIW203" s="1496"/>
      <c r="AIX203" s="1496"/>
      <c r="AIY203" s="1496"/>
      <c r="AIZ203" s="1496"/>
      <c r="AJA203" s="1496"/>
      <c r="AJB203" s="1496"/>
      <c r="AJC203" s="1496"/>
      <c r="AJD203" s="1496"/>
      <c r="AJE203" s="1496"/>
      <c r="AJF203" s="1496"/>
      <c r="AJG203" s="1496"/>
      <c r="AJH203" s="1496"/>
      <c r="AJI203" s="1496"/>
      <c r="AJJ203" s="1496"/>
      <c r="AJK203" s="1496"/>
      <c r="AJL203" s="1496"/>
      <c r="AJM203" s="1496"/>
      <c r="AJN203" s="1496"/>
      <c r="AJO203" s="1496"/>
      <c r="AJP203" s="1496"/>
      <c r="AJQ203" s="1496"/>
      <c r="AJR203" s="1496"/>
      <c r="AJS203" s="1496"/>
      <c r="AJT203" s="1496"/>
      <c r="AJU203" s="1496"/>
      <c r="AJV203" s="1496"/>
      <c r="AJW203" s="1496"/>
      <c r="AJX203" s="1496"/>
      <c r="AJY203" s="1496"/>
      <c r="AJZ203" s="1496"/>
      <c r="AKA203" s="1496"/>
      <c r="AKB203" s="1496"/>
      <c r="AKC203" s="1496"/>
      <c r="AKD203" s="1496"/>
      <c r="AKE203" s="1496"/>
      <c r="AKF203" s="1496"/>
      <c r="AKG203" s="1496"/>
      <c r="AKH203" s="1496"/>
      <c r="AKI203" s="1496"/>
      <c r="AKJ203" s="1496"/>
      <c r="AKK203" s="1496"/>
      <c r="AKL203" s="1496"/>
      <c r="AKM203" s="1496"/>
      <c r="AKN203" s="1496"/>
      <c r="AKO203" s="1496"/>
      <c r="AKP203" s="1496"/>
      <c r="AKQ203" s="1496"/>
      <c r="AKR203" s="1496"/>
      <c r="AKS203" s="1496"/>
      <c r="AKT203" s="1496"/>
      <c r="AKU203" s="1496"/>
      <c r="AKV203" s="1496"/>
      <c r="AKW203" s="1496"/>
      <c r="AKX203" s="1496"/>
      <c r="AKY203" s="1496"/>
      <c r="AKZ203" s="1496"/>
      <c r="ALA203" s="1496"/>
      <c r="ALB203" s="1496"/>
      <c r="ALC203" s="1496"/>
      <c r="ALD203" s="1496"/>
      <c r="ALE203" s="1496"/>
      <c r="ALF203" s="1496"/>
      <c r="ALG203" s="1496"/>
      <c r="ALH203" s="1496"/>
      <c r="ALI203" s="1496"/>
      <c r="ALJ203" s="1496"/>
      <c r="ALK203" s="1496"/>
      <c r="ALL203" s="1496"/>
      <c r="ALM203" s="1496"/>
      <c r="ALN203" s="1496"/>
      <c r="ALO203" s="1496"/>
      <c r="ALP203" s="1496"/>
      <c r="ALQ203" s="1496"/>
      <c r="ALR203" s="1496"/>
      <c r="ALS203" s="1496"/>
      <c r="ALT203" s="1496"/>
      <c r="ALU203" s="1496"/>
      <c r="ALV203" s="1496"/>
      <c r="ALW203" s="1496"/>
      <c r="ALX203" s="1496"/>
      <c r="ALY203" s="1496"/>
      <c r="ALZ203" s="1496"/>
      <c r="AMA203" s="1496"/>
      <c r="AMB203" s="1496"/>
      <c r="AMC203" s="1496"/>
      <c r="AMD203" s="1496"/>
      <c r="AME203" s="1496"/>
      <c r="AMF203" s="1496"/>
      <c r="AMG203" s="1496"/>
      <c r="AMH203" s="1496"/>
      <c r="AMI203" s="1496"/>
      <c r="AMJ203" s="1496"/>
    </row>
    <row r="204" spans="1:1024" s="1538" customFormat="1" ht="16.899999999999999" customHeight="1">
      <c r="A204" s="1496"/>
      <c r="C204" s="1585"/>
      <c r="E204" s="1568"/>
      <c r="F204" s="1585"/>
      <c r="G204" s="1544"/>
      <c r="K204" s="1496"/>
      <c r="L204" s="1496"/>
      <c r="M204" s="1496"/>
      <c r="BM204" s="1496"/>
      <c r="BN204" s="1496"/>
      <c r="BO204" s="1496"/>
      <c r="BP204" s="1496"/>
      <c r="BQ204" s="1496"/>
      <c r="BR204" s="1496"/>
      <c r="BS204" s="1496"/>
      <c r="BT204" s="1496"/>
      <c r="BU204" s="1496"/>
      <c r="BV204" s="1496"/>
      <c r="BW204" s="1496"/>
      <c r="BX204" s="1496"/>
      <c r="BY204" s="1496"/>
      <c r="BZ204" s="1496"/>
      <c r="CA204" s="1496"/>
      <c r="CB204" s="1496"/>
      <c r="CC204" s="1496"/>
      <c r="CD204" s="1496"/>
      <c r="CE204" s="1496"/>
      <c r="CF204" s="1496"/>
      <c r="CG204" s="1496"/>
      <c r="CH204" s="1496"/>
      <c r="CI204" s="1496"/>
      <c r="CJ204" s="1496"/>
      <c r="CK204" s="1496"/>
      <c r="CL204" s="1496"/>
      <c r="CM204" s="1496"/>
      <c r="CN204" s="1496"/>
      <c r="CO204" s="1496"/>
      <c r="CP204" s="1496"/>
      <c r="CQ204" s="1496"/>
      <c r="CR204" s="1496"/>
      <c r="CS204" s="1496"/>
      <c r="CT204" s="1496"/>
      <c r="CU204" s="1496"/>
      <c r="CV204" s="1496"/>
      <c r="CW204" s="1496"/>
      <c r="CX204" s="1496"/>
      <c r="CY204" s="1496"/>
      <c r="CZ204" s="1496"/>
      <c r="DA204" s="1496"/>
      <c r="DB204" s="1496"/>
      <c r="DC204" s="1496"/>
      <c r="DD204" s="1496"/>
      <c r="DE204" s="1496"/>
      <c r="DF204" s="1496"/>
      <c r="DG204" s="1496"/>
      <c r="DH204" s="1496"/>
      <c r="DI204" s="1496"/>
      <c r="DJ204" s="1496"/>
      <c r="DK204" s="1496"/>
      <c r="DL204" s="1496"/>
      <c r="DM204" s="1496"/>
      <c r="DN204" s="1496"/>
      <c r="DO204" s="1496"/>
      <c r="DP204" s="1496"/>
      <c r="DQ204" s="1496"/>
      <c r="DR204" s="1496"/>
      <c r="DS204" s="1496"/>
      <c r="DT204" s="1496"/>
      <c r="DU204" s="1496"/>
      <c r="DV204" s="1496"/>
      <c r="DW204" s="1496"/>
      <c r="DX204" s="1496"/>
      <c r="DY204" s="1496"/>
      <c r="DZ204" s="1496"/>
      <c r="EA204" s="1496"/>
      <c r="EB204" s="1496"/>
      <c r="EC204" s="1496"/>
      <c r="ED204" s="1496"/>
      <c r="EE204" s="1496"/>
      <c r="EF204" s="1496"/>
      <c r="EG204" s="1496"/>
      <c r="EH204" s="1496"/>
      <c r="EI204" s="1496"/>
      <c r="EJ204" s="1496"/>
      <c r="EK204" s="1496"/>
      <c r="EL204" s="1496"/>
      <c r="EM204" s="1496"/>
      <c r="EN204" s="1496"/>
      <c r="EO204" s="1496"/>
      <c r="EP204" s="1496"/>
      <c r="EQ204" s="1496"/>
      <c r="ER204" s="1496"/>
      <c r="ES204" s="1496"/>
      <c r="ET204" s="1496"/>
      <c r="EU204" s="1496"/>
      <c r="EV204" s="1496"/>
      <c r="EW204" s="1496"/>
      <c r="EX204" s="1496"/>
      <c r="EY204" s="1496"/>
      <c r="EZ204" s="1496"/>
      <c r="FA204" s="1496"/>
      <c r="FB204" s="1496"/>
      <c r="FC204" s="1496"/>
      <c r="FD204" s="1496"/>
      <c r="FE204" s="1496"/>
      <c r="FF204" s="1496"/>
      <c r="FG204" s="1496"/>
      <c r="FH204" s="1496"/>
      <c r="FI204" s="1496"/>
      <c r="FJ204" s="1496"/>
      <c r="FK204" s="1496"/>
      <c r="FL204" s="1496"/>
      <c r="FM204" s="1496"/>
      <c r="FN204" s="1496"/>
      <c r="FO204" s="1496"/>
      <c r="FP204" s="1496"/>
      <c r="FQ204" s="1496"/>
      <c r="FR204" s="1496"/>
      <c r="FS204" s="1496"/>
      <c r="FT204" s="1496"/>
      <c r="FU204" s="1496"/>
      <c r="FV204" s="1496"/>
      <c r="FW204" s="1496"/>
      <c r="FX204" s="1496"/>
      <c r="FY204" s="1496"/>
      <c r="FZ204" s="1496"/>
      <c r="GA204" s="1496"/>
      <c r="GB204" s="1496"/>
      <c r="GC204" s="1496"/>
      <c r="GD204" s="1496"/>
      <c r="GE204" s="1496"/>
      <c r="GF204" s="1496"/>
      <c r="GG204" s="1496"/>
      <c r="GH204" s="1496"/>
      <c r="GI204" s="1496"/>
      <c r="GJ204" s="1496"/>
      <c r="GK204" s="1496"/>
      <c r="GL204" s="1496"/>
      <c r="GM204" s="1496"/>
      <c r="GN204" s="1496"/>
      <c r="GO204" s="1496"/>
      <c r="GP204" s="1496"/>
      <c r="GQ204" s="1496"/>
      <c r="GR204" s="1496"/>
      <c r="GS204" s="1496"/>
      <c r="GT204" s="1496"/>
      <c r="GU204" s="1496"/>
      <c r="GV204" s="1496"/>
      <c r="GW204" s="1496"/>
      <c r="GX204" s="1496"/>
      <c r="GY204" s="1496"/>
      <c r="GZ204" s="1496"/>
      <c r="HA204" s="1496"/>
      <c r="HB204" s="1496"/>
      <c r="HC204" s="1496"/>
      <c r="HD204" s="1496"/>
      <c r="HE204" s="1496"/>
      <c r="HF204" s="1496"/>
      <c r="HG204" s="1496"/>
      <c r="HH204" s="1496"/>
      <c r="HI204" s="1496"/>
      <c r="HJ204" s="1496"/>
      <c r="HK204" s="1496"/>
      <c r="HL204" s="1496"/>
      <c r="HM204" s="1496"/>
      <c r="HN204" s="1496"/>
      <c r="HO204" s="1496"/>
      <c r="HP204" s="1496"/>
      <c r="HQ204" s="1496"/>
      <c r="HR204" s="1496"/>
      <c r="HS204" s="1496"/>
      <c r="HT204" s="1496"/>
      <c r="HU204" s="1496"/>
      <c r="HV204" s="1496"/>
      <c r="HW204" s="1496"/>
      <c r="HX204" s="1496"/>
      <c r="HY204" s="1496"/>
      <c r="HZ204" s="1496"/>
      <c r="IA204" s="1496"/>
      <c r="IB204" s="1496"/>
      <c r="IC204" s="1496"/>
      <c r="ID204" s="1496"/>
      <c r="IE204" s="1496"/>
      <c r="IF204" s="1496"/>
      <c r="IG204" s="1496"/>
      <c r="IH204" s="1496"/>
      <c r="II204" s="1496"/>
      <c r="IJ204" s="1496"/>
      <c r="IK204" s="1496"/>
      <c r="IL204" s="1496"/>
      <c r="IM204" s="1496"/>
      <c r="IN204" s="1496"/>
      <c r="IO204" s="1496"/>
      <c r="IP204" s="1496"/>
      <c r="IQ204" s="1496"/>
      <c r="IR204" s="1496"/>
      <c r="IS204" s="1496"/>
      <c r="IT204" s="1496"/>
      <c r="IU204" s="1496"/>
      <c r="IV204" s="1496"/>
      <c r="IW204" s="1496"/>
      <c r="IX204" s="1496"/>
      <c r="IY204" s="1496"/>
      <c r="IZ204" s="1496"/>
      <c r="JA204" s="1496"/>
      <c r="JB204" s="1496"/>
      <c r="JC204" s="1496"/>
      <c r="JD204" s="1496"/>
      <c r="JE204" s="1496"/>
      <c r="JF204" s="1496"/>
      <c r="JG204" s="1496"/>
      <c r="JH204" s="1496"/>
      <c r="JI204" s="1496"/>
      <c r="JJ204" s="1496"/>
      <c r="JK204" s="1496"/>
      <c r="JL204" s="1496"/>
      <c r="JM204" s="1496"/>
      <c r="JN204" s="1496"/>
      <c r="JO204" s="1496"/>
      <c r="JP204" s="1496"/>
      <c r="JQ204" s="1496"/>
      <c r="JR204" s="1496"/>
      <c r="JS204" s="1496"/>
      <c r="JT204" s="1496"/>
      <c r="JU204" s="1496"/>
      <c r="JV204" s="1496"/>
      <c r="JW204" s="1496"/>
      <c r="JX204" s="1496"/>
      <c r="JY204" s="1496"/>
      <c r="JZ204" s="1496"/>
      <c r="KA204" s="1496"/>
      <c r="KB204" s="1496"/>
      <c r="KC204" s="1496"/>
      <c r="KD204" s="1496"/>
      <c r="KE204" s="1496"/>
      <c r="KF204" s="1496"/>
      <c r="KG204" s="1496"/>
      <c r="KH204" s="1496"/>
      <c r="KI204" s="1496"/>
      <c r="KJ204" s="1496"/>
      <c r="KK204" s="1496"/>
      <c r="KL204" s="1496"/>
      <c r="KM204" s="1496"/>
      <c r="KN204" s="1496"/>
      <c r="KO204" s="1496"/>
      <c r="KP204" s="1496"/>
      <c r="KQ204" s="1496"/>
      <c r="KR204" s="1496"/>
      <c r="KS204" s="1496"/>
      <c r="KT204" s="1496"/>
      <c r="KU204" s="1496"/>
      <c r="KV204" s="1496"/>
      <c r="KW204" s="1496"/>
      <c r="KX204" s="1496"/>
      <c r="KY204" s="1496"/>
      <c r="KZ204" s="1496"/>
      <c r="LA204" s="1496"/>
      <c r="LB204" s="1496"/>
      <c r="LC204" s="1496"/>
      <c r="LD204" s="1496"/>
      <c r="LE204" s="1496"/>
      <c r="LF204" s="1496"/>
      <c r="LG204" s="1496"/>
      <c r="LH204" s="1496"/>
      <c r="LI204" s="1496"/>
      <c r="LJ204" s="1496"/>
      <c r="LK204" s="1496"/>
      <c r="LL204" s="1496"/>
      <c r="LM204" s="1496"/>
      <c r="LN204" s="1496"/>
      <c r="LO204" s="1496"/>
      <c r="LP204" s="1496"/>
      <c r="LQ204" s="1496"/>
      <c r="LR204" s="1496"/>
      <c r="LS204" s="1496"/>
      <c r="LT204" s="1496"/>
      <c r="LU204" s="1496"/>
      <c r="LV204" s="1496"/>
      <c r="LW204" s="1496"/>
      <c r="LX204" s="1496"/>
      <c r="LY204" s="1496"/>
      <c r="LZ204" s="1496"/>
      <c r="MA204" s="1496"/>
      <c r="MB204" s="1496"/>
      <c r="MC204" s="1496"/>
      <c r="MD204" s="1496"/>
      <c r="ME204" s="1496"/>
      <c r="MF204" s="1496"/>
      <c r="MG204" s="1496"/>
      <c r="MH204" s="1496"/>
      <c r="MI204" s="1496"/>
      <c r="MJ204" s="1496"/>
      <c r="MK204" s="1496"/>
      <c r="ML204" s="1496"/>
      <c r="MM204" s="1496"/>
      <c r="MN204" s="1496"/>
      <c r="MO204" s="1496"/>
      <c r="MP204" s="1496"/>
      <c r="MQ204" s="1496"/>
      <c r="MR204" s="1496"/>
      <c r="MS204" s="1496"/>
      <c r="MT204" s="1496"/>
      <c r="MU204" s="1496"/>
      <c r="MV204" s="1496"/>
      <c r="MW204" s="1496"/>
      <c r="MX204" s="1496"/>
      <c r="MY204" s="1496"/>
      <c r="MZ204" s="1496"/>
      <c r="NA204" s="1496"/>
      <c r="NB204" s="1496"/>
      <c r="NC204" s="1496"/>
      <c r="ND204" s="1496"/>
      <c r="NE204" s="1496"/>
      <c r="NF204" s="1496"/>
      <c r="NG204" s="1496"/>
      <c r="NH204" s="1496"/>
      <c r="NI204" s="1496"/>
      <c r="NJ204" s="1496"/>
      <c r="NK204" s="1496"/>
      <c r="NL204" s="1496"/>
      <c r="NM204" s="1496"/>
      <c r="NN204" s="1496"/>
      <c r="NO204" s="1496"/>
      <c r="NP204" s="1496"/>
      <c r="NQ204" s="1496"/>
      <c r="NR204" s="1496"/>
      <c r="NS204" s="1496"/>
      <c r="NT204" s="1496"/>
      <c r="NU204" s="1496"/>
      <c r="NV204" s="1496"/>
      <c r="NW204" s="1496"/>
      <c r="NX204" s="1496"/>
      <c r="NY204" s="1496"/>
      <c r="NZ204" s="1496"/>
      <c r="OA204" s="1496"/>
      <c r="OB204" s="1496"/>
      <c r="OC204" s="1496"/>
      <c r="OD204" s="1496"/>
      <c r="OE204" s="1496"/>
      <c r="OF204" s="1496"/>
      <c r="OG204" s="1496"/>
      <c r="OH204" s="1496"/>
      <c r="OI204" s="1496"/>
      <c r="OJ204" s="1496"/>
      <c r="OK204" s="1496"/>
      <c r="OL204" s="1496"/>
      <c r="OM204" s="1496"/>
      <c r="ON204" s="1496"/>
      <c r="OO204" s="1496"/>
      <c r="OP204" s="1496"/>
      <c r="OQ204" s="1496"/>
      <c r="OR204" s="1496"/>
      <c r="OS204" s="1496"/>
      <c r="OT204" s="1496"/>
      <c r="OU204" s="1496"/>
      <c r="OV204" s="1496"/>
      <c r="OW204" s="1496"/>
      <c r="OX204" s="1496"/>
      <c r="OY204" s="1496"/>
      <c r="OZ204" s="1496"/>
      <c r="PA204" s="1496"/>
      <c r="PB204" s="1496"/>
      <c r="PC204" s="1496"/>
      <c r="PD204" s="1496"/>
      <c r="PE204" s="1496"/>
      <c r="PF204" s="1496"/>
      <c r="PG204" s="1496"/>
      <c r="PH204" s="1496"/>
      <c r="PI204" s="1496"/>
      <c r="PJ204" s="1496"/>
      <c r="PK204" s="1496"/>
      <c r="PL204" s="1496"/>
      <c r="PM204" s="1496"/>
      <c r="PN204" s="1496"/>
      <c r="PO204" s="1496"/>
      <c r="PP204" s="1496"/>
      <c r="PQ204" s="1496"/>
      <c r="PR204" s="1496"/>
      <c r="PS204" s="1496"/>
      <c r="PT204" s="1496"/>
      <c r="PU204" s="1496"/>
      <c r="PV204" s="1496"/>
      <c r="PW204" s="1496"/>
      <c r="PX204" s="1496"/>
      <c r="PY204" s="1496"/>
      <c r="PZ204" s="1496"/>
      <c r="QA204" s="1496"/>
      <c r="QB204" s="1496"/>
      <c r="QC204" s="1496"/>
      <c r="QD204" s="1496"/>
      <c r="QE204" s="1496"/>
      <c r="QF204" s="1496"/>
      <c r="QG204" s="1496"/>
      <c r="QH204" s="1496"/>
      <c r="QI204" s="1496"/>
      <c r="QJ204" s="1496"/>
      <c r="QK204" s="1496"/>
      <c r="QL204" s="1496"/>
      <c r="QM204" s="1496"/>
      <c r="QN204" s="1496"/>
      <c r="QO204" s="1496"/>
      <c r="QP204" s="1496"/>
      <c r="QQ204" s="1496"/>
      <c r="QR204" s="1496"/>
      <c r="QS204" s="1496"/>
      <c r="QT204" s="1496"/>
      <c r="QU204" s="1496"/>
      <c r="QV204" s="1496"/>
      <c r="QW204" s="1496"/>
      <c r="QX204" s="1496"/>
      <c r="QY204" s="1496"/>
      <c r="QZ204" s="1496"/>
      <c r="RA204" s="1496"/>
      <c r="RB204" s="1496"/>
      <c r="RC204" s="1496"/>
      <c r="RD204" s="1496"/>
      <c r="RE204" s="1496"/>
      <c r="RF204" s="1496"/>
      <c r="RG204" s="1496"/>
      <c r="RH204" s="1496"/>
      <c r="RI204" s="1496"/>
      <c r="RJ204" s="1496"/>
      <c r="RK204" s="1496"/>
      <c r="RL204" s="1496"/>
      <c r="RM204" s="1496"/>
      <c r="RN204" s="1496"/>
      <c r="RO204" s="1496"/>
      <c r="RP204" s="1496"/>
      <c r="RQ204" s="1496"/>
      <c r="RR204" s="1496"/>
      <c r="RS204" s="1496"/>
      <c r="RT204" s="1496"/>
      <c r="RU204" s="1496"/>
      <c r="RV204" s="1496"/>
      <c r="RW204" s="1496"/>
      <c r="RX204" s="1496"/>
      <c r="RY204" s="1496"/>
      <c r="RZ204" s="1496"/>
      <c r="SA204" s="1496"/>
      <c r="SB204" s="1496"/>
      <c r="SC204" s="1496"/>
      <c r="SD204" s="1496"/>
      <c r="SE204" s="1496"/>
      <c r="SF204" s="1496"/>
      <c r="SG204" s="1496"/>
      <c r="SH204" s="1496"/>
      <c r="SI204" s="1496"/>
      <c r="SJ204" s="1496"/>
      <c r="SK204" s="1496"/>
      <c r="SL204" s="1496"/>
      <c r="SM204" s="1496"/>
      <c r="SN204" s="1496"/>
      <c r="SO204" s="1496"/>
      <c r="SP204" s="1496"/>
      <c r="SQ204" s="1496"/>
      <c r="SR204" s="1496"/>
      <c r="SS204" s="1496"/>
      <c r="ST204" s="1496"/>
      <c r="SU204" s="1496"/>
      <c r="SV204" s="1496"/>
      <c r="SW204" s="1496"/>
      <c r="SX204" s="1496"/>
      <c r="SY204" s="1496"/>
      <c r="SZ204" s="1496"/>
      <c r="TA204" s="1496"/>
      <c r="TB204" s="1496"/>
      <c r="TC204" s="1496"/>
      <c r="TD204" s="1496"/>
      <c r="TE204" s="1496"/>
      <c r="TF204" s="1496"/>
      <c r="TG204" s="1496"/>
      <c r="TH204" s="1496"/>
      <c r="TI204" s="1496"/>
      <c r="TJ204" s="1496"/>
      <c r="TK204" s="1496"/>
      <c r="TL204" s="1496"/>
      <c r="TM204" s="1496"/>
      <c r="TN204" s="1496"/>
      <c r="TO204" s="1496"/>
      <c r="TP204" s="1496"/>
      <c r="TQ204" s="1496"/>
      <c r="TR204" s="1496"/>
      <c r="TS204" s="1496"/>
      <c r="TT204" s="1496"/>
      <c r="TU204" s="1496"/>
      <c r="TV204" s="1496"/>
      <c r="TW204" s="1496"/>
      <c r="TX204" s="1496"/>
      <c r="TY204" s="1496"/>
      <c r="TZ204" s="1496"/>
      <c r="UA204" s="1496"/>
      <c r="UB204" s="1496"/>
      <c r="UC204" s="1496"/>
      <c r="UD204" s="1496"/>
      <c r="UE204" s="1496"/>
      <c r="UF204" s="1496"/>
      <c r="UG204" s="1496"/>
      <c r="UH204" s="1496"/>
      <c r="UI204" s="1496"/>
      <c r="UJ204" s="1496"/>
      <c r="UK204" s="1496"/>
      <c r="UL204" s="1496"/>
      <c r="UM204" s="1496"/>
      <c r="UN204" s="1496"/>
      <c r="UO204" s="1496"/>
      <c r="UP204" s="1496"/>
      <c r="UQ204" s="1496"/>
      <c r="UR204" s="1496"/>
      <c r="US204" s="1496"/>
      <c r="UT204" s="1496"/>
      <c r="UU204" s="1496"/>
      <c r="UV204" s="1496"/>
      <c r="UW204" s="1496"/>
      <c r="UX204" s="1496"/>
      <c r="UY204" s="1496"/>
      <c r="UZ204" s="1496"/>
      <c r="VA204" s="1496"/>
      <c r="VB204" s="1496"/>
      <c r="VC204" s="1496"/>
      <c r="VD204" s="1496"/>
      <c r="VE204" s="1496"/>
      <c r="VF204" s="1496"/>
      <c r="VG204" s="1496"/>
      <c r="VH204" s="1496"/>
      <c r="VI204" s="1496"/>
      <c r="VJ204" s="1496"/>
      <c r="VK204" s="1496"/>
      <c r="VL204" s="1496"/>
      <c r="VM204" s="1496"/>
      <c r="VN204" s="1496"/>
      <c r="VO204" s="1496"/>
      <c r="VP204" s="1496"/>
      <c r="VQ204" s="1496"/>
      <c r="VR204" s="1496"/>
      <c r="VS204" s="1496"/>
      <c r="VT204" s="1496"/>
      <c r="VU204" s="1496"/>
      <c r="VV204" s="1496"/>
      <c r="VW204" s="1496"/>
      <c r="VX204" s="1496"/>
      <c r="VY204" s="1496"/>
      <c r="VZ204" s="1496"/>
      <c r="WA204" s="1496"/>
      <c r="WB204" s="1496"/>
      <c r="WC204" s="1496"/>
      <c r="WD204" s="1496"/>
      <c r="WE204" s="1496"/>
      <c r="WF204" s="1496"/>
      <c r="WG204" s="1496"/>
      <c r="WH204" s="1496"/>
      <c r="WI204" s="1496"/>
      <c r="WJ204" s="1496"/>
      <c r="WK204" s="1496"/>
      <c r="WL204" s="1496"/>
      <c r="WM204" s="1496"/>
      <c r="WN204" s="1496"/>
      <c r="WO204" s="1496"/>
      <c r="WP204" s="1496"/>
      <c r="WQ204" s="1496"/>
      <c r="WR204" s="1496"/>
      <c r="WS204" s="1496"/>
      <c r="WT204" s="1496"/>
      <c r="WU204" s="1496"/>
      <c r="WV204" s="1496"/>
      <c r="WW204" s="1496"/>
      <c r="WX204" s="1496"/>
      <c r="WY204" s="1496"/>
      <c r="WZ204" s="1496"/>
      <c r="XA204" s="1496"/>
      <c r="XB204" s="1496"/>
      <c r="XC204" s="1496"/>
      <c r="XD204" s="1496"/>
      <c r="XE204" s="1496"/>
      <c r="XF204" s="1496"/>
      <c r="XG204" s="1496"/>
      <c r="XH204" s="1496"/>
      <c r="XI204" s="1496"/>
      <c r="XJ204" s="1496"/>
      <c r="XK204" s="1496"/>
      <c r="XL204" s="1496"/>
      <c r="XM204" s="1496"/>
      <c r="XN204" s="1496"/>
      <c r="XO204" s="1496"/>
      <c r="XP204" s="1496"/>
      <c r="XQ204" s="1496"/>
      <c r="XR204" s="1496"/>
      <c r="XS204" s="1496"/>
      <c r="XT204" s="1496"/>
      <c r="XU204" s="1496"/>
      <c r="XV204" s="1496"/>
      <c r="XW204" s="1496"/>
      <c r="XX204" s="1496"/>
      <c r="XY204" s="1496"/>
      <c r="XZ204" s="1496"/>
      <c r="YA204" s="1496"/>
      <c r="YB204" s="1496"/>
      <c r="YC204" s="1496"/>
      <c r="YD204" s="1496"/>
      <c r="YE204" s="1496"/>
      <c r="YF204" s="1496"/>
      <c r="YG204" s="1496"/>
      <c r="YH204" s="1496"/>
      <c r="YI204" s="1496"/>
      <c r="YJ204" s="1496"/>
      <c r="YK204" s="1496"/>
      <c r="YL204" s="1496"/>
      <c r="YM204" s="1496"/>
      <c r="YN204" s="1496"/>
      <c r="YO204" s="1496"/>
      <c r="YP204" s="1496"/>
      <c r="YQ204" s="1496"/>
      <c r="YR204" s="1496"/>
      <c r="YS204" s="1496"/>
      <c r="YT204" s="1496"/>
      <c r="YU204" s="1496"/>
      <c r="YV204" s="1496"/>
      <c r="YW204" s="1496"/>
      <c r="YX204" s="1496"/>
      <c r="YY204" s="1496"/>
      <c r="YZ204" s="1496"/>
      <c r="ZA204" s="1496"/>
      <c r="ZB204" s="1496"/>
      <c r="ZC204" s="1496"/>
      <c r="ZD204" s="1496"/>
      <c r="ZE204" s="1496"/>
      <c r="ZF204" s="1496"/>
      <c r="ZG204" s="1496"/>
      <c r="ZH204" s="1496"/>
      <c r="ZI204" s="1496"/>
      <c r="ZJ204" s="1496"/>
      <c r="ZK204" s="1496"/>
      <c r="ZL204" s="1496"/>
      <c r="ZM204" s="1496"/>
      <c r="ZN204" s="1496"/>
      <c r="ZO204" s="1496"/>
      <c r="ZP204" s="1496"/>
      <c r="ZQ204" s="1496"/>
      <c r="ZR204" s="1496"/>
      <c r="ZS204" s="1496"/>
      <c r="ZT204" s="1496"/>
      <c r="ZU204" s="1496"/>
      <c r="ZV204" s="1496"/>
      <c r="ZW204" s="1496"/>
      <c r="ZX204" s="1496"/>
      <c r="ZY204" s="1496"/>
      <c r="ZZ204" s="1496"/>
      <c r="AAA204" s="1496"/>
      <c r="AAB204" s="1496"/>
      <c r="AAC204" s="1496"/>
      <c r="AAD204" s="1496"/>
      <c r="AAE204" s="1496"/>
      <c r="AAF204" s="1496"/>
      <c r="AAG204" s="1496"/>
      <c r="AAH204" s="1496"/>
      <c r="AAI204" s="1496"/>
      <c r="AAJ204" s="1496"/>
      <c r="AAK204" s="1496"/>
      <c r="AAL204" s="1496"/>
      <c r="AAM204" s="1496"/>
      <c r="AAN204" s="1496"/>
      <c r="AAO204" s="1496"/>
      <c r="AAP204" s="1496"/>
      <c r="AAQ204" s="1496"/>
      <c r="AAR204" s="1496"/>
      <c r="AAS204" s="1496"/>
      <c r="AAT204" s="1496"/>
      <c r="AAU204" s="1496"/>
      <c r="AAV204" s="1496"/>
      <c r="AAW204" s="1496"/>
      <c r="AAX204" s="1496"/>
      <c r="AAY204" s="1496"/>
      <c r="AAZ204" s="1496"/>
      <c r="ABA204" s="1496"/>
      <c r="ABB204" s="1496"/>
      <c r="ABC204" s="1496"/>
      <c r="ABD204" s="1496"/>
      <c r="ABE204" s="1496"/>
      <c r="ABF204" s="1496"/>
      <c r="ABG204" s="1496"/>
      <c r="ABH204" s="1496"/>
      <c r="ABI204" s="1496"/>
      <c r="ABJ204" s="1496"/>
      <c r="ABK204" s="1496"/>
      <c r="ABL204" s="1496"/>
      <c r="ABM204" s="1496"/>
      <c r="ABN204" s="1496"/>
      <c r="ABO204" s="1496"/>
      <c r="ABP204" s="1496"/>
      <c r="ABQ204" s="1496"/>
      <c r="ABR204" s="1496"/>
      <c r="ABS204" s="1496"/>
      <c r="ABT204" s="1496"/>
      <c r="ABU204" s="1496"/>
      <c r="ABV204" s="1496"/>
      <c r="ABW204" s="1496"/>
      <c r="ABX204" s="1496"/>
      <c r="ABY204" s="1496"/>
      <c r="ABZ204" s="1496"/>
      <c r="ACA204" s="1496"/>
      <c r="ACB204" s="1496"/>
      <c r="ACC204" s="1496"/>
      <c r="ACD204" s="1496"/>
      <c r="ACE204" s="1496"/>
      <c r="ACF204" s="1496"/>
      <c r="ACG204" s="1496"/>
      <c r="ACH204" s="1496"/>
      <c r="ACI204" s="1496"/>
      <c r="ACJ204" s="1496"/>
      <c r="ACK204" s="1496"/>
      <c r="ACL204" s="1496"/>
      <c r="ACM204" s="1496"/>
      <c r="ACN204" s="1496"/>
      <c r="ACO204" s="1496"/>
      <c r="ACP204" s="1496"/>
      <c r="ACQ204" s="1496"/>
      <c r="ACR204" s="1496"/>
      <c r="ACS204" s="1496"/>
      <c r="ACT204" s="1496"/>
      <c r="ACU204" s="1496"/>
      <c r="ACV204" s="1496"/>
      <c r="ACW204" s="1496"/>
      <c r="ACX204" s="1496"/>
      <c r="ACY204" s="1496"/>
      <c r="ACZ204" s="1496"/>
      <c r="ADA204" s="1496"/>
      <c r="ADB204" s="1496"/>
      <c r="ADC204" s="1496"/>
      <c r="ADD204" s="1496"/>
      <c r="ADE204" s="1496"/>
      <c r="ADF204" s="1496"/>
      <c r="ADG204" s="1496"/>
      <c r="ADH204" s="1496"/>
      <c r="ADI204" s="1496"/>
      <c r="ADJ204" s="1496"/>
      <c r="ADK204" s="1496"/>
      <c r="ADL204" s="1496"/>
      <c r="ADM204" s="1496"/>
      <c r="ADN204" s="1496"/>
      <c r="ADO204" s="1496"/>
      <c r="ADP204" s="1496"/>
      <c r="ADQ204" s="1496"/>
      <c r="ADR204" s="1496"/>
      <c r="ADS204" s="1496"/>
      <c r="ADT204" s="1496"/>
      <c r="ADU204" s="1496"/>
      <c r="ADV204" s="1496"/>
      <c r="ADW204" s="1496"/>
      <c r="ADX204" s="1496"/>
      <c r="ADY204" s="1496"/>
      <c r="ADZ204" s="1496"/>
      <c r="AEA204" s="1496"/>
      <c r="AEB204" s="1496"/>
      <c r="AEC204" s="1496"/>
      <c r="AED204" s="1496"/>
      <c r="AEE204" s="1496"/>
      <c r="AEF204" s="1496"/>
      <c r="AEG204" s="1496"/>
      <c r="AEH204" s="1496"/>
      <c r="AEI204" s="1496"/>
      <c r="AEJ204" s="1496"/>
      <c r="AEK204" s="1496"/>
      <c r="AEL204" s="1496"/>
      <c r="AEM204" s="1496"/>
      <c r="AEN204" s="1496"/>
      <c r="AEO204" s="1496"/>
      <c r="AEP204" s="1496"/>
      <c r="AEQ204" s="1496"/>
      <c r="AER204" s="1496"/>
      <c r="AES204" s="1496"/>
      <c r="AET204" s="1496"/>
      <c r="AEU204" s="1496"/>
      <c r="AEV204" s="1496"/>
      <c r="AEW204" s="1496"/>
      <c r="AEX204" s="1496"/>
      <c r="AEY204" s="1496"/>
      <c r="AEZ204" s="1496"/>
      <c r="AFA204" s="1496"/>
      <c r="AFB204" s="1496"/>
      <c r="AFC204" s="1496"/>
      <c r="AFD204" s="1496"/>
      <c r="AFE204" s="1496"/>
      <c r="AFF204" s="1496"/>
      <c r="AFG204" s="1496"/>
      <c r="AFH204" s="1496"/>
      <c r="AFI204" s="1496"/>
      <c r="AFJ204" s="1496"/>
      <c r="AFK204" s="1496"/>
      <c r="AFL204" s="1496"/>
      <c r="AFM204" s="1496"/>
      <c r="AFN204" s="1496"/>
      <c r="AFO204" s="1496"/>
      <c r="AFP204" s="1496"/>
      <c r="AFQ204" s="1496"/>
      <c r="AFR204" s="1496"/>
      <c r="AFS204" s="1496"/>
      <c r="AFT204" s="1496"/>
      <c r="AFU204" s="1496"/>
      <c r="AFV204" s="1496"/>
      <c r="AFW204" s="1496"/>
      <c r="AFX204" s="1496"/>
      <c r="AFY204" s="1496"/>
      <c r="AFZ204" s="1496"/>
      <c r="AGA204" s="1496"/>
      <c r="AGB204" s="1496"/>
      <c r="AGC204" s="1496"/>
      <c r="AGD204" s="1496"/>
      <c r="AGE204" s="1496"/>
      <c r="AGF204" s="1496"/>
      <c r="AGG204" s="1496"/>
      <c r="AGH204" s="1496"/>
      <c r="AGI204" s="1496"/>
      <c r="AGJ204" s="1496"/>
      <c r="AGK204" s="1496"/>
      <c r="AGL204" s="1496"/>
      <c r="AGM204" s="1496"/>
      <c r="AGN204" s="1496"/>
      <c r="AGO204" s="1496"/>
      <c r="AGP204" s="1496"/>
      <c r="AGQ204" s="1496"/>
      <c r="AGR204" s="1496"/>
      <c r="AGS204" s="1496"/>
      <c r="AGT204" s="1496"/>
      <c r="AGU204" s="1496"/>
      <c r="AGV204" s="1496"/>
      <c r="AGW204" s="1496"/>
      <c r="AGX204" s="1496"/>
      <c r="AGY204" s="1496"/>
      <c r="AGZ204" s="1496"/>
      <c r="AHA204" s="1496"/>
      <c r="AHB204" s="1496"/>
      <c r="AHC204" s="1496"/>
      <c r="AHD204" s="1496"/>
      <c r="AHE204" s="1496"/>
      <c r="AHF204" s="1496"/>
      <c r="AHG204" s="1496"/>
      <c r="AHH204" s="1496"/>
      <c r="AHI204" s="1496"/>
      <c r="AHJ204" s="1496"/>
      <c r="AHK204" s="1496"/>
      <c r="AHL204" s="1496"/>
      <c r="AHM204" s="1496"/>
      <c r="AHN204" s="1496"/>
      <c r="AHO204" s="1496"/>
      <c r="AHP204" s="1496"/>
      <c r="AHQ204" s="1496"/>
      <c r="AHR204" s="1496"/>
      <c r="AHS204" s="1496"/>
      <c r="AHT204" s="1496"/>
      <c r="AHU204" s="1496"/>
      <c r="AHV204" s="1496"/>
      <c r="AHW204" s="1496"/>
      <c r="AHX204" s="1496"/>
      <c r="AHY204" s="1496"/>
      <c r="AHZ204" s="1496"/>
      <c r="AIA204" s="1496"/>
      <c r="AIB204" s="1496"/>
      <c r="AIC204" s="1496"/>
      <c r="AID204" s="1496"/>
      <c r="AIE204" s="1496"/>
      <c r="AIF204" s="1496"/>
      <c r="AIG204" s="1496"/>
      <c r="AIH204" s="1496"/>
      <c r="AII204" s="1496"/>
      <c r="AIJ204" s="1496"/>
      <c r="AIK204" s="1496"/>
      <c r="AIL204" s="1496"/>
      <c r="AIM204" s="1496"/>
      <c r="AIN204" s="1496"/>
      <c r="AIO204" s="1496"/>
      <c r="AIP204" s="1496"/>
      <c r="AIQ204" s="1496"/>
      <c r="AIR204" s="1496"/>
      <c r="AIS204" s="1496"/>
      <c r="AIT204" s="1496"/>
      <c r="AIU204" s="1496"/>
      <c r="AIV204" s="1496"/>
      <c r="AIW204" s="1496"/>
      <c r="AIX204" s="1496"/>
      <c r="AIY204" s="1496"/>
      <c r="AIZ204" s="1496"/>
      <c r="AJA204" s="1496"/>
      <c r="AJB204" s="1496"/>
      <c r="AJC204" s="1496"/>
      <c r="AJD204" s="1496"/>
      <c r="AJE204" s="1496"/>
      <c r="AJF204" s="1496"/>
      <c r="AJG204" s="1496"/>
      <c r="AJH204" s="1496"/>
      <c r="AJI204" s="1496"/>
      <c r="AJJ204" s="1496"/>
      <c r="AJK204" s="1496"/>
      <c r="AJL204" s="1496"/>
      <c r="AJM204" s="1496"/>
      <c r="AJN204" s="1496"/>
      <c r="AJO204" s="1496"/>
      <c r="AJP204" s="1496"/>
      <c r="AJQ204" s="1496"/>
      <c r="AJR204" s="1496"/>
      <c r="AJS204" s="1496"/>
      <c r="AJT204" s="1496"/>
      <c r="AJU204" s="1496"/>
      <c r="AJV204" s="1496"/>
      <c r="AJW204" s="1496"/>
      <c r="AJX204" s="1496"/>
      <c r="AJY204" s="1496"/>
      <c r="AJZ204" s="1496"/>
      <c r="AKA204" s="1496"/>
      <c r="AKB204" s="1496"/>
      <c r="AKC204" s="1496"/>
      <c r="AKD204" s="1496"/>
      <c r="AKE204" s="1496"/>
      <c r="AKF204" s="1496"/>
      <c r="AKG204" s="1496"/>
      <c r="AKH204" s="1496"/>
      <c r="AKI204" s="1496"/>
      <c r="AKJ204" s="1496"/>
      <c r="AKK204" s="1496"/>
      <c r="AKL204" s="1496"/>
      <c r="AKM204" s="1496"/>
      <c r="AKN204" s="1496"/>
      <c r="AKO204" s="1496"/>
      <c r="AKP204" s="1496"/>
      <c r="AKQ204" s="1496"/>
      <c r="AKR204" s="1496"/>
      <c r="AKS204" s="1496"/>
      <c r="AKT204" s="1496"/>
      <c r="AKU204" s="1496"/>
      <c r="AKV204" s="1496"/>
      <c r="AKW204" s="1496"/>
      <c r="AKX204" s="1496"/>
      <c r="AKY204" s="1496"/>
      <c r="AKZ204" s="1496"/>
      <c r="ALA204" s="1496"/>
      <c r="ALB204" s="1496"/>
      <c r="ALC204" s="1496"/>
      <c r="ALD204" s="1496"/>
      <c r="ALE204" s="1496"/>
      <c r="ALF204" s="1496"/>
      <c r="ALG204" s="1496"/>
      <c r="ALH204" s="1496"/>
      <c r="ALI204" s="1496"/>
      <c r="ALJ204" s="1496"/>
      <c r="ALK204" s="1496"/>
      <c r="ALL204" s="1496"/>
      <c r="ALM204" s="1496"/>
      <c r="ALN204" s="1496"/>
      <c r="ALO204" s="1496"/>
      <c r="ALP204" s="1496"/>
      <c r="ALQ204" s="1496"/>
      <c r="ALR204" s="1496"/>
      <c r="ALS204" s="1496"/>
      <c r="ALT204" s="1496"/>
      <c r="ALU204" s="1496"/>
      <c r="ALV204" s="1496"/>
      <c r="ALW204" s="1496"/>
      <c r="ALX204" s="1496"/>
      <c r="ALY204" s="1496"/>
      <c r="ALZ204" s="1496"/>
      <c r="AMA204" s="1496"/>
      <c r="AMB204" s="1496"/>
      <c r="AMC204" s="1496"/>
      <c r="AMD204" s="1496"/>
      <c r="AME204" s="1496"/>
      <c r="AMF204" s="1496"/>
      <c r="AMG204" s="1496"/>
      <c r="AMH204" s="1496"/>
      <c r="AMI204" s="1496"/>
      <c r="AMJ204" s="1496"/>
    </row>
    <row r="205" spans="1:1024" s="1538" customFormat="1" ht="16.899999999999999" customHeight="1">
      <c r="A205" s="1496"/>
      <c r="C205" s="1585"/>
      <c r="E205" s="1568"/>
      <c r="F205" s="1585"/>
      <c r="G205" s="1544"/>
      <c r="K205" s="1496"/>
      <c r="L205" s="1496"/>
      <c r="M205" s="1496"/>
      <c r="BM205" s="1496"/>
      <c r="BN205" s="1496"/>
      <c r="BO205" s="1496"/>
      <c r="BP205" s="1496"/>
      <c r="BQ205" s="1496"/>
      <c r="BR205" s="1496"/>
      <c r="BS205" s="1496"/>
      <c r="BT205" s="1496"/>
      <c r="BU205" s="1496"/>
      <c r="BV205" s="1496"/>
      <c r="BW205" s="1496"/>
      <c r="BX205" s="1496"/>
      <c r="BY205" s="1496"/>
      <c r="BZ205" s="1496"/>
      <c r="CA205" s="1496"/>
      <c r="CB205" s="1496"/>
      <c r="CC205" s="1496"/>
      <c r="CD205" s="1496"/>
      <c r="CE205" s="1496"/>
      <c r="CF205" s="1496"/>
      <c r="CG205" s="1496"/>
      <c r="CH205" s="1496"/>
      <c r="CI205" s="1496"/>
      <c r="CJ205" s="1496"/>
      <c r="CK205" s="1496"/>
      <c r="CL205" s="1496"/>
      <c r="CM205" s="1496"/>
      <c r="CN205" s="1496"/>
      <c r="CO205" s="1496"/>
      <c r="CP205" s="1496"/>
      <c r="CQ205" s="1496"/>
      <c r="CR205" s="1496"/>
      <c r="CS205" s="1496"/>
      <c r="CT205" s="1496"/>
      <c r="CU205" s="1496"/>
      <c r="CV205" s="1496"/>
      <c r="CW205" s="1496"/>
      <c r="CX205" s="1496"/>
      <c r="CY205" s="1496"/>
      <c r="CZ205" s="1496"/>
      <c r="DA205" s="1496"/>
      <c r="DB205" s="1496"/>
      <c r="DC205" s="1496"/>
      <c r="DD205" s="1496"/>
      <c r="DE205" s="1496"/>
      <c r="DF205" s="1496"/>
      <c r="DG205" s="1496"/>
      <c r="DH205" s="1496"/>
      <c r="DI205" s="1496"/>
      <c r="DJ205" s="1496"/>
      <c r="DK205" s="1496"/>
      <c r="DL205" s="1496"/>
      <c r="DM205" s="1496"/>
      <c r="DN205" s="1496"/>
      <c r="DO205" s="1496"/>
      <c r="DP205" s="1496"/>
      <c r="DQ205" s="1496"/>
      <c r="DR205" s="1496"/>
      <c r="DS205" s="1496"/>
      <c r="DT205" s="1496"/>
      <c r="DU205" s="1496"/>
      <c r="DV205" s="1496"/>
      <c r="DW205" s="1496"/>
      <c r="DX205" s="1496"/>
      <c r="DY205" s="1496"/>
      <c r="DZ205" s="1496"/>
      <c r="EA205" s="1496"/>
      <c r="EB205" s="1496"/>
      <c r="EC205" s="1496"/>
      <c r="ED205" s="1496"/>
      <c r="EE205" s="1496"/>
      <c r="EF205" s="1496"/>
      <c r="EG205" s="1496"/>
      <c r="EH205" s="1496"/>
      <c r="EI205" s="1496"/>
      <c r="EJ205" s="1496"/>
      <c r="EK205" s="1496"/>
      <c r="EL205" s="1496"/>
      <c r="EM205" s="1496"/>
      <c r="EN205" s="1496"/>
      <c r="EO205" s="1496"/>
      <c r="EP205" s="1496"/>
      <c r="EQ205" s="1496"/>
      <c r="ER205" s="1496"/>
      <c r="ES205" s="1496"/>
      <c r="ET205" s="1496"/>
      <c r="EU205" s="1496"/>
      <c r="EV205" s="1496"/>
      <c r="EW205" s="1496"/>
      <c r="EX205" s="1496"/>
      <c r="EY205" s="1496"/>
      <c r="EZ205" s="1496"/>
      <c r="FA205" s="1496"/>
      <c r="FB205" s="1496"/>
      <c r="FC205" s="1496"/>
      <c r="FD205" s="1496"/>
      <c r="FE205" s="1496"/>
      <c r="FF205" s="1496"/>
      <c r="FG205" s="1496"/>
      <c r="FH205" s="1496"/>
      <c r="FI205" s="1496"/>
      <c r="FJ205" s="1496"/>
      <c r="FK205" s="1496"/>
      <c r="FL205" s="1496"/>
      <c r="FM205" s="1496"/>
      <c r="FN205" s="1496"/>
      <c r="FO205" s="1496"/>
      <c r="FP205" s="1496"/>
      <c r="FQ205" s="1496"/>
      <c r="FR205" s="1496"/>
      <c r="FS205" s="1496"/>
      <c r="FT205" s="1496"/>
      <c r="FU205" s="1496"/>
      <c r="FV205" s="1496"/>
      <c r="FW205" s="1496"/>
      <c r="FX205" s="1496"/>
      <c r="FY205" s="1496"/>
      <c r="FZ205" s="1496"/>
      <c r="GA205" s="1496"/>
      <c r="GB205" s="1496"/>
      <c r="GC205" s="1496"/>
      <c r="GD205" s="1496"/>
      <c r="GE205" s="1496"/>
      <c r="GF205" s="1496"/>
      <c r="GG205" s="1496"/>
      <c r="GH205" s="1496"/>
      <c r="GI205" s="1496"/>
      <c r="GJ205" s="1496"/>
      <c r="GK205" s="1496"/>
      <c r="GL205" s="1496"/>
      <c r="GM205" s="1496"/>
      <c r="GN205" s="1496"/>
      <c r="GO205" s="1496"/>
      <c r="GP205" s="1496"/>
      <c r="GQ205" s="1496"/>
      <c r="GR205" s="1496"/>
      <c r="GS205" s="1496"/>
      <c r="GT205" s="1496"/>
      <c r="GU205" s="1496"/>
      <c r="GV205" s="1496"/>
      <c r="GW205" s="1496"/>
      <c r="GX205" s="1496"/>
      <c r="GY205" s="1496"/>
      <c r="GZ205" s="1496"/>
      <c r="HA205" s="1496"/>
      <c r="HB205" s="1496"/>
      <c r="HC205" s="1496"/>
      <c r="HD205" s="1496"/>
      <c r="HE205" s="1496"/>
      <c r="HF205" s="1496"/>
      <c r="HG205" s="1496"/>
      <c r="HH205" s="1496"/>
      <c r="HI205" s="1496"/>
      <c r="HJ205" s="1496"/>
      <c r="HK205" s="1496"/>
      <c r="HL205" s="1496"/>
      <c r="HM205" s="1496"/>
      <c r="HN205" s="1496"/>
      <c r="HO205" s="1496"/>
      <c r="HP205" s="1496"/>
      <c r="HQ205" s="1496"/>
      <c r="HR205" s="1496"/>
      <c r="HS205" s="1496"/>
      <c r="HT205" s="1496"/>
      <c r="HU205" s="1496"/>
      <c r="HV205" s="1496"/>
      <c r="HW205" s="1496"/>
      <c r="HX205" s="1496"/>
      <c r="HY205" s="1496"/>
      <c r="HZ205" s="1496"/>
      <c r="IA205" s="1496"/>
      <c r="IB205" s="1496"/>
      <c r="IC205" s="1496"/>
      <c r="ID205" s="1496"/>
      <c r="IE205" s="1496"/>
      <c r="IF205" s="1496"/>
      <c r="IG205" s="1496"/>
      <c r="IH205" s="1496"/>
      <c r="II205" s="1496"/>
      <c r="IJ205" s="1496"/>
      <c r="IK205" s="1496"/>
      <c r="IL205" s="1496"/>
      <c r="IM205" s="1496"/>
      <c r="IN205" s="1496"/>
      <c r="IO205" s="1496"/>
      <c r="IP205" s="1496"/>
      <c r="IQ205" s="1496"/>
      <c r="IR205" s="1496"/>
      <c r="IS205" s="1496"/>
      <c r="IT205" s="1496"/>
      <c r="IU205" s="1496"/>
      <c r="IV205" s="1496"/>
      <c r="IW205" s="1496"/>
      <c r="IX205" s="1496"/>
      <c r="IY205" s="1496"/>
      <c r="IZ205" s="1496"/>
      <c r="JA205" s="1496"/>
      <c r="JB205" s="1496"/>
      <c r="JC205" s="1496"/>
      <c r="JD205" s="1496"/>
      <c r="JE205" s="1496"/>
      <c r="JF205" s="1496"/>
      <c r="JG205" s="1496"/>
      <c r="JH205" s="1496"/>
      <c r="JI205" s="1496"/>
      <c r="JJ205" s="1496"/>
      <c r="JK205" s="1496"/>
      <c r="JL205" s="1496"/>
      <c r="JM205" s="1496"/>
      <c r="JN205" s="1496"/>
      <c r="JO205" s="1496"/>
      <c r="JP205" s="1496"/>
      <c r="JQ205" s="1496"/>
      <c r="JR205" s="1496"/>
      <c r="JS205" s="1496"/>
      <c r="JT205" s="1496"/>
      <c r="JU205" s="1496"/>
      <c r="JV205" s="1496"/>
      <c r="JW205" s="1496"/>
      <c r="JX205" s="1496"/>
      <c r="JY205" s="1496"/>
      <c r="JZ205" s="1496"/>
      <c r="KA205" s="1496"/>
      <c r="KB205" s="1496"/>
      <c r="KC205" s="1496"/>
      <c r="KD205" s="1496"/>
      <c r="KE205" s="1496"/>
      <c r="KF205" s="1496"/>
      <c r="KG205" s="1496"/>
      <c r="KH205" s="1496"/>
      <c r="KI205" s="1496"/>
      <c r="KJ205" s="1496"/>
      <c r="KK205" s="1496"/>
      <c r="KL205" s="1496"/>
      <c r="KM205" s="1496"/>
      <c r="KN205" s="1496"/>
      <c r="KO205" s="1496"/>
      <c r="KP205" s="1496"/>
      <c r="KQ205" s="1496"/>
      <c r="KR205" s="1496"/>
      <c r="KS205" s="1496"/>
      <c r="KT205" s="1496"/>
      <c r="KU205" s="1496"/>
      <c r="KV205" s="1496"/>
      <c r="KW205" s="1496"/>
      <c r="KX205" s="1496"/>
      <c r="KY205" s="1496"/>
      <c r="KZ205" s="1496"/>
      <c r="LA205" s="1496"/>
      <c r="LB205" s="1496"/>
      <c r="LC205" s="1496"/>
      <c r="LD205" s="1496"/>
      <c r="LE205" s="1496"/>
      <c r="LF205" s="1496"/>
      <c r="LG205" s="1496"/>
      <c r="LH205" s="1496"/>
      <c r="LI205" s="1496"/>
      <c r="LJ205" s="1496"/>
      <c r="LK205" s="1496"/>
      <c r="LL205" s="1496"/>
      <c r="LM205" s="1496"/>
      <c r="LN205" s="1496"/>
      <c r="LO205" s="1496"/>
      <c r="LP205" s="1496"/>
      <c r="LQ205" s="1496"/>
      <c r="LR205" s="1496"/>
      <c r="LS205" s="1496"/>
      <c r="LT205" s="1496"/>
      <c r="LU205" s="1496"/>
      <c r="LV205" s="1496"/>
      <c r="LW205" s="1496"/>
      <c r="LX205" s="1496"/>
      <c r="LY205" s="1496"/>
      <c r="LZ205" s="1496"/>
      <c r="MA205" s="1496"/>
      <c r="MB205" s="1496"/>
      <c r="MC205" s="1496"/>
      <c r="MD205" s="1496"/>
      <c r="ME205" s="1496"/>
      <c r="MF205" s="1496"/>
      <c r="MG205" s="1496"/>
      <c r="MH205" s="1496"/>
      <c r="MI205" s="1496"/>
      <c r="MJ205" s="1496"/>
      <c r="MK205" s="1496"/>
      <c r="ML205" s="1496"/>
      <c r="MM205" s="1496"/>
      <c r="MN205" s="1496"/>
      <c r="MO205" s="1496"/>
      <c r="MP205" s="1496"/>
      <c r="MQ205" s="1496"/>
      <c r="MR205" s="1496"/>
      <c r="MS205" s="1496"/>
      <c r="MT205" s="1496"/>
      <c r="MU205" s="1496"/>
      <c r="MV205" s="1496"/>
      <c r="MW205" s="1496"/>
      <c r="MX205" s="1496"/>
      <c r="MY205" s="1496"/>
      <c r="MZ205" s="1496"/>
      <c r="NA205" s="1496"/>
      <c r="NB205" s="1496"/>
      <c r="NC205" s="1496"/>
      <c r="ND205" s="1496"/>
      <c r="NE205" s="1496"/>
      <c r="NF205" s="1496"/>
      <c r="NG205" s="1496"/>
      <c r="NH205" s="1496"/>
      <c r="NI205" s="1496"/>
      <c r="NJ205" s="1496"/>
      <c r="NK205" s="1496"/>
      <c r="NL205" s="1496"/>
      <c r="NM205" s="1496"/>
      <c r="NN205" s="1496"/>
      <c r="NO205" s="1496"/>
      <c r="NP205" s="1496"/>
      <c r="NQ205" s="1496"/>
      <c r="NR205" s="1496"/>
      <c r="NS205" s="1496"/>
      <c r="NT205" s="1496"/>
      <c r="NU205" s="1496"/>
      <c r="NV205" s="1496"/>
      <c r="NW205" s="1496"/>
      <c r="NX205" s="1496"/>
      <c r="NY205" s="1496"/>
      <c r="NZ205" s="1496"/>
      <c r="OA205" s="1496"/>
      <c r="OB205" s="1496"/>
      <c r="OC205" s="1496"/>
      <c r="OD205" s="1496"/>
      <c r="OE205" s="1496"/>
      <c r="OF205" s="1496"/>
      <c r="OG205" s="1496"/>
      <c r="OH205" s="1496"/>
      <c r="OI205" s="1496"/>
      <c r="OJ205" s="1496"/>
      <c r="OK205" s="1496"/>
      <c r="OL205" s="1496"/>
      <c r="OM205" s="1496"/>
      <c r="ON205" s="1496"/>
      <c r="OO205" s="1496"/>
      <c r="OP205" s="1496"/>
      <c r="OQ205" s="1496"/>
      <c r="OR205" s="1496"/>
      <c r="OS205" s="1496"/>
      <c r="OT205" s="1496"/>
      <c r="OU205" s="1496"/>
      <c r="OV205" s="1496"/>
      <c r="OW205" s="1496"/>
      <c r="OX205" s="1496"/>
      <c r="OY205" s="1496"/>
      <c r="OZ205" s="1496"/>
      <c r="PA205" s="1496"/>
      <c r="PB205" s="1496"/>
      <c r="PC205" s="1496"/>
      <c r="PD205" s="1496"/>
      <c r="PE205" s="1496"/>
      <c r="PF205" s="1496"/>
      <c r="PG205" s="1496"/>
      <c r="PH205" s="1496"/>
      <c r="PI205" s="1496"/>
      <c r="PJ205" s="1496"/>
      <c r="PK205" s="1496"/>
      <c r="PL205" s="1496"/>
      <c r="PM205" s="1496"/>
      <c r="PN205" s="1496"/>
      <c r="PO205" s="1496"/>
      <c r="PP205" s="1496"/>
      <c r="PQ205" s="1496"/>
      <c r="PR205" s="1496"/>
      <c r="PS205" s="1496"/>
      <c r="PT205" s="1496"/>
      <c r="PU205" s="1496"/>
      <c r="PV205" s="1496"/>
      <c r="PW205" s="1496"/>
      <c r="PX205" s="1496"/>
      <c r="PY205" s="1496"/>
      <c r="PZ205" s="1496"/>
      <c r="QA205" s="1496"/>
      <c r="QB205" s="1496"/>
      <c r="QC205" s="1496"/>
      <c r="QD205" s="1496"/>
      <c r="QE205" s="1496"/>
      <c r="QF205" s="1496"/>
      <c r="QG205" s="1496"/>
      <c r="QH205" s="1496"/>
      <c r="QI205" s="1496"/>
      <c r="QJ205" s="1496"/>
      <c r="QK205" s="1496"/>
      <c r="QL205" s="1496"/>
      <c r="QM205" s="1496"/>
      <c r="QN205" s="1496"/>
      <c r="QO205" s="1496"/>
      <c r="QP205" s="1496"/>
      <c r="QQ205" s="1496"/>
      <c r="QR205" s="1496"/>
      <c r="QS205" s="1496"/>
      <c r="QT205" s="1496"/>
      <c r="QU205" s="1496"/>
      <c r="QV205" s="1496"/>
      <c r="QW205" s="1496"/>
      <c r="QX205" s="1496"/>
      <c r="QY205" s="1496"/>
      <c r="QZ205" s="1496"/>
      <c r="RA205" s="1496"/>
      <c r="RB205" s="1496"/>
      <c r="RC205" s="1496"/>
      <c r="RD205" s="1496"/>
      <c r="RE205" s="1496"/>
      <c r="RF205" s="1496"/>
      <c r="RG205" s="1496"/>
      <c r="RH205" s="1496"/>
      <c r="RI205" s="1496"/>
      <c r="RJ205" s="1496"/>
      <c r="RK205" s="1496"/>
      <c r="RL205" s="1496"/>
      <c r="RM205" s="1496"/>
      <c r="RN205" s="1496"/>
      <c r="RO205" s="1496"/>
      <c r="RP205" s="1496"/>
      <c r="RQ205" s="1496"/>
      <c r="RR205" s="1496"/>
      <c r="RS205" s="1496"/>
      <c r="RT205" s="1496"/>
      <c r="RU205" s="1496"/>
      <c r="RV205" s="1496"/>
      <c r="RW205" s="1496"/>
      <c r="RX205" s="1496"/>
      <c r="RY205" s="1496"/>
      <c r="RZ205" s="1496"/>
      <c r="SA205" s="1496"/>
      <c r="SB205" s="1496"/>
      <c r="SC205" s="1496"/>
      <c r="SD205" s="1496"/>
      <c r="SE205" s="1496"/>
      <c r="SF205" s="1496"/>
      <c r="SG205" s="1496"/>
      <c r="SH205" s="1496"/>
      <c r="SI205" s="1496"/>
      <c r="SJ205" s="1496"/>
      <c r="SK205" s="1496"/>
      <c r="SL205" s="1496"/>
      <c r="SM205" s="1496"/>
      <c r="SN205" s="1496"/>
      <c r="SO205" s="1496"/>
      <c r="SP205" s="1496"/>
      <c r="SQ205" s="1496"/>
      <c r="SR205" s="1496"/>
      <c r="SS205" s="1496"/>
      <c r="ST205" s="1496"/>
      <c r="SU205" s="1496"/>
      <c r="SV205" s="1496"/>
      <c r="SW205" s="1496"/>
      <c r="SX205" s="1496"/>
      <c r="SY205" s="1496"/>
      <c r="SZ205" s="1496"/>
      <c r="TA205" s="1496"/>
      <c r="TB205" s="1496"/>
      <c r="TC205" s="1496"/>
      <c r="TD205" s="1496"/>
      <c r="TE205" s="1496"/>
      <c r="TF205" s="1496"/>
      <c r="TG205" s="1496"/>
      <c r="TH205" s="1496"/>
      <c r="TI205" s="1496"/>
      <c r="TJ205" s="1496"/>
      <c r="TK205" s="1496"/>
      <c r="TL205" s="1496"/>
      <c r="TM205" s="1496"/>
      <c r="TN205" s="1496"/>
      <c r="TO205" s="1496"/>
      <c r="TP205" s="1496"/>
      <c r="TQ205" s="1496"/>
      <c r="TR205" s="1496"/>
      <c r="TS205" s="1496"/>
      <c r="TT205" s="1496"/>
      <c r="TU205" s="1496"/>
      <c r="TV205" s="1496"/>
      <c r="TW205" s="1496"/>
      <c r="TX205" s="1496"/>
      <c r="TY205" s="1496"/>
      <c r="TZ205" s="1496"/>
      <c r="UA205" s="1496"/>
      <c r="UB205" s="1496"/>
      <c r="UC205" s="1496"/>
      <c r="UD205" s="1496"/>
      <c r="UE205" s="1496"/>
      <c r="UF205" s="1496"/>
      <c r="UG205" s="1496"/>
      <c r="UH205" s="1496"/>
      <c r="UI205" s="1496"/>
      <c r="UJ205" s="1496"/>
      <c r="UK205" s="1496"/>
      <c r="UL205" s="1496"/>
      <c r="UM205" s="1496"/>
      <c r="UN205" s="1496"/>
      <c r="UO205" s="1496"/>
      <c r="UP205" s="1496"/>
      <c r="UQ205" s="1496"/>
      <c r="UR205" s="1496"/>
      <c r="US205" s="1496"/>
      <c r="UT205" s="1496"/>
      <c r="UU205" s="1496"/>
      <c r="UV205" s="1496"/>
      <c r="UW205" s="1496"/>
      <c r="UX205" s="1496"/>
      <c r="UY205" s="1496"/>
      <c r="UZ205" s="1496"/>
      <c r="VA205" s="1496"/>
      <c r="VB205" s="1496"/>
      <c r="VC205" s="1496"/>
      <c r="VD205" s="1496"/>
      <c r="VE205" s="1496"/>
      <c r="VF205" s="1496"/>
      <c r="VG205" s="1496"/>
      <c r="VH205" s="1496"/>
      <c r="VI205" s="1496"/>
      <c r="VJ205" s="1496"/>
      <c r="VK205" s="1496"/>
      <c r="VL205" s="1496"/>
      <c r="VM205" s="1496"/>
      <c r="VN205" s="1496"/>
      <c r="VO205" s="1496"/>
      <c r="VP205" s="1496"/>
      <c r="VQ205" s="1496"/>
      <c r="VR205" s="1496"/>
      <c r="VS205" s="1496"/>
      <c r="VT205" s="1496"/>
      <c r="VU205" s="1496"/>
      <c r="VV205" s="1496"/>
      <c r="VW205" s="1496"/>
      <c r="VX205" s="1496"/>
      <c r="VY205" s="1496"/>
      <c r="VZ205" s="1496"/>
      <c r="WA205" s="1496"/>
      <c r="WB205" s="1496"/>
      <c r="WC205" s="1496"/>
      <c r="WD205" s="1496"/>
      <c r="WE205" s="1496"/>
      <c r="WF205" s="1496"/>
      <c r="WG205" s="1496"/>
      <c r="WH205" s="1496"/>
      <c r="WI205" s="1496"/>
      <c r="WJ205" s="1496"/>
      <c r="WK205" s="1496"/>
      <c r="WL205" s="1496"/>
      <c r="WM205" s="1496"/>
      <c r="WN205" s="1496"/>
      <c r="WO205" s="1496"/>
      <c r="WP205" s="1496"/>
      <c r="WQ205" s="1496"/>
      <c r="WR205" s="1496"/>
      <c r="WS205" s="1496"/>
      <c r="WT205" s="1496"/>
      <c r="WU205" s="1496"/>
      <c r="WV205" s="1496"/>
      <c r="WW205" s="1496"/>
      <c r="WX205" s="1496"/>
      <c r="WY205" s="1496"/>
      <c r="WZ205" s="1496"/>
      <c r="XA205" s="1496"/>
      <c r="XB205" s="1496"/>
      <c r="XC205" s="1496"/>
      <c r="XD205" s="1496"/>
      <c r="XE205" s="1496"/>
      <c r="XF205" s="1496"/>
      <c r="XG205" s="1496"/>
      <c r="XH205" s="1496"/>
      <c r="XI205" s="1496"/>
      <c r="XJ205" s="1496"/>
      <c r="XK205" s="1496"/>
      <c r="XL205" s="1496"/>
      <c r="XM205" s="1496"/>
      <c r="XN205" s="1496"/>
      <c r="XO205" s="1496"/>
      <c r="XP205" s="1496"/>
      <c r="XQ205" s="1496"/>
      <c r="XR205" s="1496"/>
      <c r="XS205" s="1496"/>
      <c r="XT205" s="1496"/>
      <c r="XU205" s="1496"/>
      <c r="XV205" s="1496"/>
      <c r="XW205" s="1496"/>
      <c r="XX205" s="1496"/>
      <c r="XY205" s="1496"/>
      <c r="XZ205" s="1496"/>
      <c r="YA205" s="1496"/>
      <c r="YB205" s="1496"/>
      <c r="YC205" s="1496"/>
      <c r="YD205" s="1496"/>
      <c r="YE205" s="1496"/>
      <c r="YF205" s="1496"/>
      <c r="YG205" s="1496"/>
      <c r="YH205" s="1496"/>
      <c r="YI205" s="1496"/>
      <c r="YJ205" s="1496"/>
      <c r="YK205" s="1496"/>
      <c r="YL205" s="1496"/>
      <c r="YM205" s="1496"/>
      <c r="YN205" s="1496"/>
      <c r="YO205" s="1496"/>
      <c r="YP205" s="1496"/>
      <c r="YQ205" s="1496"/>
      <c r="YR205" s="1496"/>
      <c r="YS205" s="1496"/>
      <c r="YT205" s="1496"/>
      <c r="YU205" s="1496"/>
      <c r="YV205" s="1496"/>
      <c r="YW205" s="1496"/>
      <c r="YX205" s="1496"/>
      <c r="YY205" s="1496"/>
      <c r="YZ205" s="1496"/>
      <c r="ZA205" s="1496"/>
      <c r="ZB205" s="1496"/>
      <c r="ZC205" s="1496"/>
      <c r="ZD205" s="1496"/>
      <c r="ZE205" s="1496"/>
      <c r="ZF205" s="1496"/>
      <c r="ZG205" s="1496"/>
      <c r="ZH205" s="1496"/>
      <c r="ZI205" s="1496"/>
      <c r="ZJ205" s="1496"/>
      <c r="ZK205" s="1496"/>
      <c r="ZL205" s="1496"/>
      <c r="ZM205" s="1496"/>
      <c r="ZN205" s="1496"/>
      <c r="ZO205" s="1496"/>
      <c r="ZP205" s="1496"/>
      <c r="ZQ205" s="1496"/>
      <c r="ZR205" s="1496"/>
      <c r="ZS205" s="1496"/>
      <c r="ZT205" s="1496"/>
      <c r="ZU205" s="1496"/>
      <c r="ZV205" s="1496"/>
      <c r="ZW205" s="1496"/>
      <c r="ZX205" s="1496"/>
      <c r="ZY205" s="1496"/>
      <c r="ZZ205" s="1496"/>
      <c r="AAA205" s="1496"/>
      <c r="AAB205" s="1496"/>
      <c r="AAC205" s="1496"/>
      <c r="AAD205" s="1496"/>
      <c r="AAE205" s="1496"/>
      <c r="AAF205" s="1496"/>
      <c r="AAG205" s="1496"/>
      <c r="AAH205" s="1496"/>
      <c r="AAI205" s="1496"/>
      <c r="AAJ205" s="1496"/>
      <c r="AAK205" s="1496"/>
      <c r="AAL205" s="1496"/>
      <c r="AAM205" s="1496"/>
      <c r="AAN205" s="1496"/>
      <c r="AAO205" s="1496"/>
      <c r="AAP205" s="1496"/>
      <c r="AAQ205" s="1496"/>
      <c r="AAR205" s="1496"/>
      <c r="AAS205" s="1496"/>
      <c r="AAT205" s="1496"/>
      <c r="AAU205" s="1496"/>
      <c r="AAV205" s="1496"/>
      <c r="AAW205" s="1496"/>
      <c r="AAX205" s="1496"/>
      <c r="AAY205" s="1496"/>
      <c r="AAZ205" s="1496"/>
      <c r="ABA205" s="1496"/>
      <c r="ABB205" s="1496"/>
      <c r="ABC205" s="1496"/>
      <c r="ABD205" s="1496"/>
      <c r="ABE205" s="1496"/>
      <c r="ABF205" s="1496"/>
      <c r="ABG205" s="1496"/>
      <c r="ABH205" s="1496"/>
      <c r="ABI205" s="1496"/>
      <c r="ABJ205" s="1496"/>
      <c r="ABK205" s="1496"/>
      <c r="ABL205" s="1496"/>
      <c r="ABM205" s="1496"/>
      <c r="ABN205" s="1496"/>
      <c r="ABO205" s="1496"/>
      <c r="ABP205" s="1496"/>
      <c r="ABQ205" s="1496"/>
      <c r="ABR205" s="1496"/>
      <c r="ABS205" s="1496"/>
      <c r="ABT205" s="1496"/>
      <c r="ABU205" s="1496"/>
      <c r="ABV205" s="1496"/>
      <c r="ABW205" s="1496"/>
      <c r="ABX205" s="1496"/>
      <c r="ABY205" s="1496"/>
      <c r="ABZ205" s="1496"/>
      <c r="ACA205" s="1496"/>
      <c r="ACB205" s="1496"/>
      <c r="ACC205" s="1496"/>
      <c r="ACD205" s="1496"/>
      <c r="ACE205" s="1496"/>
      <c r="ACF205" s="1496"/>
      <c r="ACG205" s="1496"/>
      <c r="ACH205" s="1496"/>
      <c r="ACI205" s="1496"/>
      <c r="ACJ205" s="1496"/>
      <c r="ACK205" s="1496"/>
      <c r="ACL205" s="1496"/>
      <c r="ACM205" s="1496"/>
      <c r="ACN205" s="1496"/>
      <c r="ACO205" s="1496"/>
      <c r="ACP205" s="1496"/>
      <c r="ACQ205" s="1496"/>
      <c r="ACR205" s="1496"/>
      <c r="ACS205" s="1496"/>
      <c r="ACT205" s="1496"/>
      <c r="ACU205" s="1496"/>
      <c r="ACV205" s="1496"/>
      <c r="ACW205" s="1496"/>
      <c r="ACX205" s="1496"/>
      <c r="ACY205" s="1496"/>
      <c r="ACZ205" s="1496"/>
      <c r="ADA205" s="1496"/>
      <c r="ADB205" s="1496"/>
      <c r="ADC205" s="1496"/>
      <c r="ADD205" s="1496"/>
      <c r="ADE205" s="1496"/>
      <c r="ADF205" s="1496"/>
      <c r="ADG205" s="1496"/>
      <c r="ADH205" s="1496"/>
      <c r="ADI205" s="1496"/>
      <c r="ADJ205" s="1496"/>
      <c r="ADK205" s="1496"/>
      <c r="ADL205" s="1496"/>
      <c r="ADM205" s="1496"/>
      <c r="ADN205" s="1496"/>
      <c r="ADO205" s="1496"/>
      <c r="ADP205" s="1496"/>
      <c r="ADQ205" s="1496"/>
      <c r="ADR205" s="1496"/>
      <c r="ADS205" s="1496"/>
      <c r="ADT205" s="1496"/>
      <c r="ADU205" s="1496"/>
      <c r="ADV205" s="1496"/>
      <c r="ADW205" s="1496"/>
      <c r="ADX205" s="1496"/>
      <c r="ADY205" s="1496"/>
      <c r="ADZ205" s="1496"/>
      <c r="AEA205" s="1496"/>
      <c r="AEB205" s="1496"/>
      <c r="AEC205" s="1496"/>
      <c r="AED205" s="1496"/>
      <c r="AEE205" s="1496"/>
      <c r="AEF205" s="1496"/>
      <c r="AEG205" s="1496"/>
      <c r="AEH205" s="1496"/>
      <c r="AEI205" s="1496"/>
      <c r="AEJ205" s="1496"/>
      <c r="AEK205" s="1496"/>
      <c r="AEL205" s="1496"/>
      <c r="AEM205" s="1496"/>
      <c r="AEN205" s="1496"/>
      <c r="AEO205" s="1496"/>
      <c r="AEP205" s="1496"/>
      <c r="AEQ205" s="1496"/>
      <c r="AER205" s="1496"/>
      <c r="AES205" s="1496"/>
      <c r="AET205" s="1496"/>
      <c r="AEU205" s="1496"/>
      <c r="AEV205" s="1496"/>
      <c r="AEW205" s="1496"/>
      <c r="AEX205" s="1496"/>
      <c r="AEY205" s="1496"/>
      <c r="AEZ205" s="1496"/>
      <c r="AFA205" s="1496"/>
      <c r="AFB205" s="1496"/>
      <c r="AFC205" s="1496"/>
      <c r="AFD205" s="1496"/>
      <c r="AFE205" s="1496"/>
      <c r="AFF205" s="1496"/>
      <c r="AFG205" s="1496"/>
      <c r="AFH205" s="1496"/>
      <c r="AFI205" s="1496"/>
      <c r="AFJ205" s="1496"/>
      <c r="AFK205" s="1496"/>
      <c r="AFL205" s="1496"/>
      <c r="AFM205" s="1496"/>
      <c r="AFN205" s="1496"/>
      <c r="AFO205" s="1496"/>
      <c r="AFP205" s="1496"/>
      <c r="AFQ205" s="1496"/>
      <c r="AFR205" s="1496"/>
      <c r="AFS205" s="1496"/>
      <c r="AFT205" s="1496"/>
      <c r="AFU205" s="1496"/>
      <c r="AFV205" s="1496"/>
      <c r="AFW205" s="1496"/>
      <c r="AFX205" s="1496"/>
      <c r="AFY205" s="1496"/>
      <c r="AFZ205" s="1496"/>
      <c r="AGA205" s="1496"/>
      <c r="AGB205" s="1496"/>
      <c r="AGC205" s="1496"/>
      <c r="AGD205" s="1496"/>
      <c r="AGE205" s="1496"/>
      <c r="AGF205" s="1496"/>
      <c r="AGG205" s="1496"/>
      <c r="AGH205" s="1496"/>
      <c r="AGI205" s="1496"/>
      <c r="AGJ205" s="1496"/>
      <c r="AGK205" s="1496"/>
      <c r="AGL205" s="1496"/>
      <c r="AGM205" s="1496"/>
      <c r="AGN205" s="1496"/>
      <c r="AGO205" s="1496"/>
      <c r="AGP205" s="1496"/>
      <c r="AGQ205" s="1496"/>
      <c r="AGR205" s="1496"/>
      <c r="AGS205" s="1496"/>
      <c r="AGT205" s="1496"/>
      <c r="AGU205" s="1496"/>
      <c r="AGV205" s="1496"/>
      <c r="AGW205" s="1496"/>
      <c r="AGX205" s="1496"/>
      <c r="AGY205" s="1496"/>
      <c r="AGZ205" s="1496"/>
      <c r="AHA205" s="1496"/>
      <c r="AHB205" s="1496"/>
      <c r="AHC205" s="1496"/>
      <c r="AHD205" s="1496"/>
      <c r="AHE205" s="1496"/>
      <c r="AHF205" s="1496"/>
      <c r="AHG205" s="1496"/>
      <c r="AHH205" s="1496"/>
      <c r="AHI205" s="1496"/>
      <c r="AHJ205" s="1496"/>
      <c r="AHK205" s="1496"/>
      <c r="AHL205" s="1496"/>
      <c r="AHM205" s="1496"/>
      <c r="AHN205" s="1496"/>
      <c r="AHO205" s="1496"/>
      <c r="AHP205" s="1496"/>
      <c r="AHQ205" s="1496"/>
      <c r="AHR205" s="1496"/>
      <c r="AHS205" s="1496"/>
      <c r="AHT205" s="1496"/>
      <c r="AHU205" s="1496"/>
      <c r="AHV205" s="1496"/>
      <c r="AHW205" s="1496"/>
      <c r="AHX205" s="1496"/>
      <c r="AHY205" s="1496"/>
      <c r="AHZ205" s="1496"/>
      <c r="AIA205" s="1496"/>
      <c r="AIB205" s="1496"/>
      <c r="AIC205" s="1496"/>
      <c r="AID205" s="1496"/>
      <c r="AIE205" s="1496"/>
      <c r="AIF205" s="1496"/>
      <c r="AIG205" s="1496"/>
      <c r="AIH205" s="1496"/>
      <c r="AII205" s="1496"/>
      <c r="AIJ205" s="1496"/>
      <c r="AIK205" s="1496"/>
      <c r="AIL205" s="1496"/>
      <c r="AIM205" s="1496"/>
      <c r="AIN205" s="1496"/>
      <c r="AIO205" s="1496"/>
      <c r="AIP205" s="1496"/>
      <c r="AIQ205" s="1496"/>
      <c r="AIR205" s="1496"/>
      <c r="AIS205" s="1496"/>
      <c r="AIT205" s="1496"/>
      <c r="AIU205" s="1496"/>
      <c r="AIV205" s="1496"/>
      <c r="AIW205" s="1496"/>
      <c r="AIX205" s="1496"/>
      <c r="AIY205" s="1496"/>
      <c r="AIZ205" s="1496"/>
      <c r="AJA205" s="1496"/>
      <c r="AJB205" s="1496"/>
      <c r="AJC205" s="1496"/>
      <c r="AJD205" s="1496"/>
      <c r="AJE205" s="1496"/>
      <c r="AJF205" s="1496"/>
      <c r="AJG205" s="1496"/>
      <c r="AJH205" s="1496"/>
      <c r="AJI205" s="1496"/>
      <c r="AJJ205" s="1496"/>
      <c r="AJK205" s="1496"/>
      <c r="AJL205" s="1496"/>
      <c r="AJM205" s="1496"/>
      <c r="AJN205" s="1496"/>
      <c r="AJO205" s="1496"/>
      <c r="AJP205" s="1496"/>
      <c r="AJQ205" s="1496"/>
      <c r="AJR205" s="1496"/>
      <c r="AJS205" s="1496"/>
      <c r="AJT205" s="1496"/>
      <c r="AJU205" s="1496"/>
      <c r="AJV205" s="1496"/>
      <c r="AJW205" s="1496"/>
      <c r="AJX205" s="1496"/>
      <c r="AJY205" s="1496"/>
      <c r="AJZ205" s="1496"/>
      <c r="AKA205" s="1496"/>
      <c r="AKB205" s="1496"/>
      <c r="AKC205" s="1496"/>
      <c r="AKD205" s="1496"/>
      <c r="AKE205" s="1496"/>
      <c r="AKF205" s="1496"/>
      <c r="AKG205" s="1496"/>
      <c r="AKH205" s="1496"/>
      <c r="AKI205" s="1496"/>
      <c r="AKJ205" s="1496"/>
      <c r="AKK205" s="1496"/>
      <c r="AKL205" s="1496"/>
      <c r="AKM205" s="1496"/>
      <c r="AKN205" s="1496"/>
      <c r="AKO205" s="1496"/>
      <c r="AKP205" s="1496"/>
      <c r="AKQ205" s="1496"/>
      <c r="AKR205" s="1496"/>
      <c r="AKS205" s="1496"/>
      <c r="AKT205" s="1496"/>
      <c r="AKU205" s="1496"/>
      <c r="AKV205" s="1496"/>
      <c r="AKW205" s="1496"/>
      <c r="AKX205" s="1496"/>
      <c r="AKY205" s="1496"/>
      <c r="AKZ205" s="1496"/>
      <c r="ALA205" s="1496"/>
      <c r="ALB205" s="1496"/>
      <c r="ALC205" s="1496"/>
      <c r="ALD205" s="1496"/>
      <c r="ALE205" s="1496"/>
      <c r="ALF205" s="1496"/>
      <c r="ALG205" s="1496"/>
      <c r="ALH205" s="1496"/>
      <c r="ALI205" s="1496"/>
      <c r="ALJ205" s="1496"/>
      <c r="ALK205" s="1496"/>
      <c r="ALL205" s="1496"/>
      <c r="ALM205" s="1496"/>
      <c r="ALN205" s="1496"/>
      <c r="ALO205" s="1496"/>
      <c r="ALP205" s="1496"/>
      <c r="ALQ205" s="1496"/>
      <c r="ALR205" s="1496"/>
      <c r="ALS205" s="1496"/>
      <c r="ALT205" s="1496"/>
      <c r="ALU205" s="1496"/>
      <c r="ALV205" s="1496"/>
      <c r="ALW205" s="1496"/>
      <c r="ALX205" s="1496"/>
      <c r="ALY205" s="1496"/>
      <c r="ALZ205" s="1496"/>
      <c r="AMA205" s="1496"/>
      <c r="AMB205" s="1496"/>
      <c r="AMC205" s="1496"/>
      <c r="AMD205" s="1496"/>
      <c r="AME205" s="1496"/>
      <c r="AMF205" s="1496"/>
      <c r="AMG205" s="1496"/>
      <c r="AMH205" s="1496"/>
      <c r="AMI205" s="1496"/>
      <c r="AMJ205" s="1496"/>
    </row>
    <row r="206" spans="1:1024" s="1538" customFormat="1" ht="16.899999999999999" customHeight="1">
      <c r="A206" s="1496"/>
      <c r="C206" s="1585"/>
      <c r="E206" s="1568"/>
      <c r="F206" s="1585"/>
      <c r="G206" s="1544"/>
      <c r="K206" s="1496"/>
      <c r="L206" s="1496"/>
      <c r="M206" s="1496"/>
      <c r="BM206" s="1496"/>
      <c r="BN206" s="1496"/>
      <c r="BO206" s="1496"/>
      <c r="BP206" s="1496"/>
      <c r="BQ206" s="1496"/>
      <c r="BR206" s="1496"/>
      <c r="BS206" s="1496"/>
      <c r="BT206" s="1496"/>
      <c r="BU206" s="1496"/>
      <c r="BV206" s="1496"/>
      <c r="BW206" s="1496"/>
      <c r="BX206" s="1496"/>
      <c r="BY206" s="1496"/>
      <c r="BZ206" s="1496"/>
      <c r="CA206" s="1496"/>
      <c r="CB206" s="1496"/>
      <c r="CC206" s="1496"/>
      <c r="CD206" s="1496"/>
      <c r="CE206" s="1496"/>
      <c r="CF206" s="1496"/>
      <c r="CG206" s="1496"/>
      <c r="CH206" s="1496"/>
      <c r="CI206" s="1496"/>
      <c r="CJ206" s="1496"/>
      <c r="CK206" s="1496"/>
      <c r="CL206" s="1496"/>
      <c r="CM206" s="1496"/>
      <c r="CN206" s="1496"/>
      <c r="CO206" s="1496"/>
      <c r="CP206" s="1496"/>
      <c r="CQ206" s="1496"/>
      <c r="CR206" s="1496"/>
      <c r="CS206" s="1496"/>
      <c r="CT206" s="1496"/>
      <c r="CU206" s="1496"/>
      <c r="CV206" s="1496"/>
      <c r="CW206" s="1496"/>
      <c r="CX206" s="1496"/>
      <c r="CY206" s="1496"/>
      <c r="CZ206" s="1496"/>
      <c r="DA206" s="1496"/>
      <c r="DB206" s="1496"/>
      <c r="DC206" s="1496"/>
      <c r="DD206" s="1496"/>
      <c r="DE206" s="1496"/>
      <c r="DF206" s="1496"/>
      <c r="DG206" s="1496"/>
      <c r="DH206" s="1496"/>
      <c r="DI206" s="1496"/>
      <c r="DJ206" s="1496"/>
      <c r="DK206" s="1496"/>
      <c r="DL206" s="1496"/>
      <c r="DM206" s="1496"/>
      <c r="DN206" s="1496"/>
      <c r="DO206" s="1496"/>
      <c r="DP206" s="1496"/>
      <c r="DQ206" s="1496"/>
      <c r="DR206" s="1496"/>
      <c r="DS206" s="1496"/>
      <c r="DT206" s="1496"/>
      <c r="DU206" s="1496"/>
      <c r="DV206" s="1496"/>
      <c r="DW206" s="1496"/>
      <c r="DX206" s="1496"/>
      <c r="DY206" s="1496"/>
      <c r="DZ206" s="1496"/>
      <c r="EA206" s="1496"/>
      <c r="EB206" s="1496"/>
      <c r="EC206" s="1496"/>
      <c r="ED206" s="1496"/>
      <c r="EE206" s="1496"/>
      <c r="EF206" s="1496"/>
      <c r="EG206" s="1496"/>
      <c r="EH206" s="1496"/>
      <c r="EI206" s="1496"/>
      <c r="EJ206" s="1496"/>
      <c r="EK206" s="1496"/>
      <c r="EL206" s="1496"/>
      <c r="EM206" s="1496"/>
      <c r="EN206" s="1496"/>
      <c r="EO206" s="1496"/>
      <c r="EP206" s="1496"/>
      <c r="EQ206" s="1496"/>
      <c r="ER206" s="1496"/>
      <c r="ES206" s="1496"/>
      <c r="ET206" s="1496"/>
      <c r="EU206" s="1496"/>
      <c r="EV206" s="1496"/>
      <c r="EW206" s="1496"/>
      <c r="EX206" s="1496"/>
      <c r="EY206" s="1496"/>
      <c r="EZ206" s="1496"/>
      <c r="FA206" s="1496"/>
      <c r="FB206" s="1496"/>
      <c r="FC206" s="1496"/>
      <c r="FD206" s="1496"/>
      <c r="FE206" s="1496"/>
      <c r="FF206" s="1496"/>
      <c r="FG206" s="1496"/>
      <c r="FH206" s="1496"/>
      <c r="FI206" s="1496"/>
      <c r="FJ206" s="1496"/>
      <c r="FK206" s="1496"/>
      <c r="FL206" s="1496"/>
      <c r="FM206" s="1496"/>
      <c r="FN206" s="1496"/>
      <c r="FO206" s="1496"/>
      <c r="FP206" s="1496"/>
      <c r="FQ206" s="1496"/>
      <c r="FR206" s="1496"/>
      <c r="FS206" s="1496"/>
      <c r="FT206" s="1496"/>
      <c r="FU206" s="1496"/>
      <c r="FV206" s="1496"/>
      <c r="FW206" s="1496"/>
      <c r="FX206" s="1496"/>
      <c r="FY206" s="1496"/>
      <c r="FZ206" s="1496"/>
      <c r="GA206" s="1496"/>
      <c r="GB206" s="1496"/>
      <c r="GC206" s="1496"/>
      <c r="GD206" s="1496"/>
      <c r="GE206" s="1496"/>
      <c r="GF206" s="1496"/>
      <c r="GG206" s="1496"/>
      <c r="GH206" s="1496"/>
      <c r="GI206" s="1496"/>
      <c r="GJ206" s="1496"/>
      <c r="GK206" s="1496"/>
      <c r="GL206" s="1496"/>
      <c r="GM206" s="1496"/>
      <c r="GN206" s="1496"/>
      <c r="GO206" s="1496"/>
      <c r="GP206" s="1496"/>
      <c r="GQ206" s="1496"/>
      <c r="GR206" s="1496"/>
      <c r="GS206" s="1496"/>
      <c r="GT206" s="1496"/>
      <c r="GU206" s="1496"/>
      <c r="GV206" s="1496"/>
      <c r="GW206" s="1496"/>
      <c r="GX206" s="1496"/>
      <c r="GY206" s="1496"/>
      <c r="GZ206" s="1496"/>
      <c r="HA206" s="1496"/>
      <c r="HB206" s="1496"/>
      <c r="HC206" s="1496"/>
      <c r="HD206" s="1496"/>
      <c r="HE206" s="1496"/>
      <c r="HF206" s="1496"/>
      <c r="HG206" s="1496"/>
      <c r="HH206" s="1496"/>
      <c r="HI206" s="1496"/>
      <c r="HJ206" s="1496"/>
      <c r="HK206" s="1496"/>
      <c r="HL206" s="1496"/>
      <c r="HM206" s="1496"/>
      <c r="HN206" s="1496"/>
      <c r="HO206" s="1496"/>
      <c r="HP206" s="1496"/>
      <c r="HQ206" s="1496"/>
      <c r="HR206" s="1496"/>
      <c r="HS206" s="1496"/>
      <c r="HT206" s="1496"/>
      <c r="HU206" s="1496"/>
      <c r="HV206" s="1496"/>
      <c r="HW206" s="1496"/>
      <c r="HX206" s="1496"/>
      <c r="HY206" s="1496"/>
      <c r="HZ206" s="1496"/>
      <c r="IA206" s="1496"/>
      <c r="IB206" s="1496"/>
      <c r="IC206" s="1496"/>
      <c r="ID206" s="1496"/>
      <c r="IE206" s="1496"/>
      <c r="IF206" s="1496"/>
      <c r="IG206" s="1496"/>
      <c r="IH206" s="1496"/>
      <c r="II206" s="1496"/>
      <c r="IJ206" s="1496"/>
      <c r="IK206" s="1496"/>
      <c r="IL206" s="1496"/>
      <c r="IM206" s="1496"/>
      <c r="IN206" s="1496"/>
      <c r="IO206" s="1496"/>
      <c r="IP206" s="1496"/>
      <c r="IQ206" s="1496"/>
      <c r="IR206" s="1496"/>
      <c r="IS206" s="1496"/>
      <c r="IT206" s="1496"/>
      <c r="IU206" s="1496"/>
      <c r="IV206" s="1496"/>
      <c r="IW206" s="1496"/>
      <c r="IX206" s="1496"/>
      <c r="IY206" s="1496"/>
      <c r="IZ206" s="1496"/>
      <c r="JA206" s="1496"/>
      <c r="JB206" s="1496"/>
      <c r="JC206" s="1496"/>
      <c r="JD206" s="1496"/>
      <c r="JE206" s="1496"/>
      <c r="JF206" s="1496"/>
      <c r="JG206" s="1496"/>
      <c r="JH206" s="1496"/>
      <c r="JI206" s="1496"/>
      <c r="JJ206" s="1496"/>
      <c r="JK206" s="1496"/>
      <c r="JL206" s="1496"/>
      <c r="JM206" s="1496"/>
      <c r="JN206" s="1496"/>
      <c r="JO206" s="1496"/>
      <c r="JP206" s="1496"/>
      <c r="JQ206" s="1496"/>
      <c r="JR206" s="1496"/>
      <c r="JS206" s="1496"/>
      <c r="JT206" s="1496"/>
      <c r="JU206" s="1496"/>
      <c r="JV206" s="1496"/>
      <c r="JW206" s="1496"/>
      <c r="JX206" s="1496"/>
      <c r="JY206" s="1496"/>
      <c r="JZ206" s="1496"/>
      <c r="KA206" s="1496"/>
      <c r="KB206" s="1496"/>
      <c r="KC206" s="1496"/>
      <c r="KD206" s="1496"/>
      <c r="KE206" s="1496"/>
      <c r="KF206" s="1496"/>
      <c r="KG206" s="1496"/>
      <c r="KH206" s="1496"/>
      <c r="KI206" s="1496"/>
      <c r="KJ206" s="1496"/>
      <c r="KK206" s="1496"/>
      <c r="KL206" s="1496"/>
      <c r="KM206" s="1496"/>
      <c r="KN206" s="1496"/>
      <c r="KO206" s="1496"/>
      <c r="KP206" s="1496"/>
      <c r="KQ206" s="1496"/>
      <c r="KR206" s="1496"/>
      <c r="KS206" s="1496"/>
      <c r="KT206" s="1496"/>
      <c r="KU206" s="1496"/>
      <c r="KV206" s="1496"/>
      <c r="KW206" s="1496"/>
      <c r="KX206" s="1496"/>
      <c r="KY206" s="1496"/>
      <c r="KZ206" s="1496"/>
      <c r="LA206" s="1496"/>
      <c r="LB206" s="1496"/>
      <c r="LC206" s="1496"/>
      <c r="LD206" s="1496"/>
      <c r="LE206" s="1496"/>
      <c r="LF206" s="1496"/>
      <c r="LG206" s="1496"/>
      <c r="LH206" s="1496"/>
      <c r="LI206" s="1496"/>
      <c r="LJ206" s="1496"/>
      <c r="LK206" s="1496"/>
      <c r="LL206" s="1496"/>
      <c r="LM206" s="1496"/>
      <c r="LN206" s="1496"/>
      <c r="LO206" s="1496"/>
      <c r="LP206" s="1496"/>
      <c r="LQ206" s="1496"/>
      <c r="LR206" s="1496"/>
      <c r="LS206" s="1496"/>
      <c r="LT206" s="1496"/>
      <c r="LU206" s="1496"/>
      <c r="LV206" s="1496"/>
      <c r="LW206" s="1496"/>
      <c r="LX206" s="1496"/>
      <c r="LY206" s="1496"/>
      <c r="LZ206" s="1496"/>
      <c r="MA206" s="1496"/>
      <c r="MB206" s="1496"/>
      <c r="MC206" s="1496"/>
      <c r="MD206" s="1496"/>
      <c r="ME206" s="1496"/>
      <c r="MF206" s="1496"/>
      <c r="MG206" s="1496"/>
      <c r="MH206" s="1496"/>
      <c r="MI206" s="1496"/>
      <c r="MJ206" s="1496"/>
      <c r="MK206" s="1496"/>
      <c r="ML206" s="1496"/>
      <c r="MM206" s="1496"/>
      <c r="MN206" s="1496"/>
      <c r="MO206" s="1496"/>
      <c r="MP206" s="1496"/>
      <c r="MQ206" s="1496"/>
      <c r="MR206" s="1496"/>
      <c r="MS206" s="1496"/>
      <c r="MT206" s="1496"/>
      <c r="MU206" s="1496"/>
      <c r="MV206" s="1496"/>
      <c r="MW206" s="1496"/>
      <c r="MX206" s="1496"/>
      <c r="MY206" s="1496"/>
      <c r="MZ206" s="1496"/>
      <c r="NA206" s="1496"/>
      <c r="NB206" s="1496"/>
      <c r="NC206" s="1496"/>
      <c r="ND206" s="1496"/>
      <c r="NE206" s="1496"/>
      <c r="NF206" s="1496"/>
      <c r="NG206" s="1496"/>
      <c r="NH206" s="1496"/>
      <c r="NI206" s="1496"/>
      <c r="NJ206" s="1496"/>
      <c r="NK206" s="1496"/>
      <c r="NL206" s="1496"/>
      <c r="NM206" s="1496"/>
      <c r="NN206" s="1496"/>
      <c r="NO206" s="1496"/>
      <c r="NP206" s="1496"/>
      <c r="NQ206" s="1496"/>
      <c r="NR206" s="1496"/>
      <c r="NS206" s="1496"/>
      <c r="NT206" s="1496"/>
      <c r="NU206" s="1496"/>
      <c r="NV206" s="1496"/>
      <c r="NW206" s="1496"/>
      <c r="NX206" s="1496"/>
      <c r="NY206" s="1496"/>
      <c r="NZ206" s="1496"/>
      <c r="OA206" s="1496"/>
      <c r="OB206" s="1496"/>
      <c r="OC206" s="1496"/>
      <c r="OD206" s="1496"/>
      <c r="OE206" s="1496"/>
      <c r="OF206" s="1496"/>
      <c r="OG206" s="1496"/>
      <c r="OH206" s="1496"/>
      <c r="OI206" s="1496"/>
      <c r="OJ206" s="1496"/>
      <c r="OK206" s="1496"/>
      <c r="OL206" s="1496"/>
      <c r="OM206" s="1496"/>
      <c r="ON206" s="1496"/>
      <c r="OO206" s="1496"/>
      <c r="OP206" s="1496"/>
      <c r="OQ206" s="1496"/>
      <c r="OR206" s="1496"/>
      <c r="OS206" s="1496"/>
      <c r="OT206" s="1496"/>
      <c r="OU206" s="1496"/>
      <c r="OV206" s="1496"/>
      <c r="OW206" s="1496"/>
      <c r="OX206" s="1496"/>
      <c r="OY206" s="1496"/>
      <c r="OZ206" s="1496"/>
      <c r="PA206" s="1496"/>
      <c r="PB206" s="1496"/>
      <c r="PC206" s="1496"/>
      <c r="PD206" s="1496"/>
      <c r="PE206" s="1496"/>
      <c r="PF206" s="1496"/>
      <c r="PG206" s="1496"/>
      <c r="PH206" s="1496"/>
      <c r="PI206" s="1496"/>
      <c r="PJ206" s="1496"/>
      <c r="PK206" s="1496"/>
      <c r="PL206" s="1496"/>
      <c r="PM206" s="1496"/>
      <c r="PN206" s="1496"/>
      <c r="PO206" s="1496"/>
      <c r="PP206" s="1496"/>
      <c r="PQ206" s="1496"/>
      <c r="PR206" s="1496"/>
      <c r="PS206" s="1496"/>
      <c r="PT206" s="1496"/>
      <c r="PU206" s="1496"/>
      <c r="PV206" s="1496"/>
      <c r="PW206" s="1496"/>
      <c r="PX206" s="1496"/>
      <c r="PY206" s="1496"/>
      <c r="PZ206" s="1496"/>
      <c r="QA206" s="1496"/>
      <c r="QB206" s="1496"/>
      <c r="QC206" s="1496"/>
      <c r="QD206" s="1496"/>
      <c r="QE206" s="1496"/>
      <c r="QF206" s="1496"/>
      <c r="QG206" s="1496"/>
      <c r="QH206" s="1496"/>
      <c r="QI206" s="1496"/>
      <c r="QJ206" s="1496"/>
      <c r="QK206" s="1496"/>
      <c r="QL206" s="1496"/>
      <c r="QM206" s="1496"/>
      <c r="QN206" s="1496"/>
      <c r="QO206" s="1496"/>
      <c r="QP206" s="1496"/>
      <c r="QQ206" s="1496"/>
      <c r="QR206" s="1496"/>
      <c r="QS206" s="1496"/>
      <c r="QT206" s="1496"/>
      <c r="QU206" s="1496"/>
      <c r="QV206" s="1496"/>
      <c r="QW206" s="1496"/>
      <c r="QX206" s="1496"/>
      <c r="QY206" s="1496"/>
      <c r="QZ206" s="1496"/>
      <c r="RA206" s="1496"/>
      <c r="RB206" s="1496"/>
      <c r="RC206" s="1496"/>
      <c r="RD206" s="1496"/>
      <c r="RE206" s="1496"/>
      <c r="RF206" s="1496"/>
      <c r="RG206" s="1496"/>
      <c r="RH206" s="1496"/>
      <c r="RI206" s="1496"/>
      <c r="RJ206" s="1496"/>
      <c r="RK206" s="1496"/>
      <c r="RL206" s="1496"/>
      <c r="RM206" s="1496"/>
      <c r="RN206" s="1496"/>
      <c r="RO206" s="1496"/>
      <c r="RP206" s="1496"/>
      <c r="RQ206" s="1496"/>
      <c r="RR206" s="1496"/>
      <c r="RS206" s="1496"/>
      <c r="RT206" s="1496"/>
      <c r="RU206" s="1496"/>
      <c r="RV206" s="1496"/>
      <c r="RW206" s="1496"/>
      <c r="RX206" s="1496"/>
      <c r="RY206" s="1496"/>
      <c r="RZ206" s="1496"/>
      <c r="SA206" s="1496"/>
      <c r="SB206" s="1496"/>
      <c r="SC206" s="1496"/>
      <c r="SD206" s="1496"/>
      <c r="SE206" s="1496"/>
      <c r="SF206" s="1496"/>
      <c r="SG206" s="1496"/>
      <c r="SH206" s="1496"/>
      <c r="SI206" s="1496"/>
      <c r="SJ206" s="1496"/>
      <c r="SK206" s="1496"/>
      <c r="SL206" s="1496"/>
      <c r="SM206" s="1496"/>
      <c r="SN206" s="1496"/>
      <c r="SO206" s="1496"/>
      <c r="SP206" s="1496"/>
      <c r="SQ206" s="1496"/>
      <c r="SR206" s="1496"/>
      <c r="SS206" s="1496"/>
      <c r="ST206" s="1496"/>
      <c r="SU206" s="1496"/>
      <c r="SV206" s="1496"/>
      <c r="SW206" s="1496"/>
      <c r="SX206" s="1496"/>
      <c r="SY206" s="1496"/>
      <c r="SZ206" s="1496"/>
      <c r="TA206" s="1496"/>
      <c r="TB206" s="1496"/>
      <c r="TC206" s="1496"/>
      <c r="TD206" s="1496"/>
      <c r="TE206" s="1496"/>
      <c r="TF206" s="1496"/>
      <c r="TG206" s="1496"/>
      <c r="TH206" s="1496"/>
      <c r="TI206" s="1496"/>
      <c r="TJ206" s="1496"/>
      <c r="TK206" s="1496"/>
      <c r="TL206" s="1496"/>
      <c r="TM206" s="1496"/>
      <c r="TN206" s="1496"/>
      <c r="TO206" s="1496"/>
      <c r="TP206" s="1496"/>
      <c r="TQ206" s="1496"/>
      <c r="TR206" s="1496"/>
      <c r="TS206" s="1496"/>
      <c r="TT206" s="1496"/>
      <c r="TU206" s="1496"/>
      <c r="TV206" s="1496"/>
      <c r="TW206" s="1496"/>
      <c r="TX206" s="1496"/>
      <c r="TY206" s="1496"/>
      <c r="TZ206" s="1496"/>
      <c r="UA206" s="1496"/>
      <c r="UB206" s="1496"/>
      <c r="UC206" s="1496"/>
      <c r="UD206" s="1496"/>
      <c r="UE206" s="1496"/>
      <c r="UF206" s="1496"/>
      <c r="UG206" s="1496"/>
      <c r="UH206" s="1496"/>
      <c r="UI206" s="1496"/>
      <c r="UJ206" s="1496"/>
      <c r="UK206" s="1496"/>
      <c r="UL206" s="1496"/>
      <c r="UM206" s="1496"/>
      <c r="UN206" s="1496"/>
      <c r="UO206" s="1496"/>
      <c r="UP206" s="1496"/>
      <c r="UQ206" s="1496"/>
      <c r="UR206" s="1496"/>
      <c r="US206" s="1496"/>
      <c r="UT206" s="1496"/>
      <c r="UU206" s="1496"/>
      <c r="UV206" s="1496"/>
      <c r="UW206" s="1496"/>
      <c r="UX206" s="1496"/>
      <c r="UY206" s="1496"/>
      <c r="UZ206" s="1496"/>
      <c r="VA206" s="1496"/>
      <c r="VB206" s="1496"/>
      <c r="VC206" s="1496"/>
      <c r="VD206" s="1496"/>
      <c r="VE206" s="1496"/>
      <c r="VF206" s="1496"/>
      <c r="VG206" s="1496"/>
      <c r="VH206" s="1496"/>
      <c r="VI206" s="1496"/>
      <c r="VJ206" s="1496"/>
      <c r="VK206" s="1496"/>
      <c r="VL206" s="1496"/>
      <c r="VM206" s="1496"/>
      <c r="VN206" s="1496"/>
      <c r="VO206" s="1496"/>
      <c r="VP206" s="1496"/>
      <c r="VQ206" s="1496"/>
      <c r="VR206" s="1496"/>
      <c r="VS206" s="1496"/>
      <c r="VT206" s="1496"/>
      <c r="VU206" s="1496"/>
      <c r="VV206" s="1496"/>
      <c r="VW206" s="1496"/>
      <c r="VX206" s="1496"/>
      <c r="VY206" s="1496"/>
      <c r="VZ206" s="1496"/>
      <c r="WA206" s="1496"/>
      <c r="WB206" s="1496"/>
      <c r="WC206" s="1496"/>
      <c r="WD206" s="1496"/>
      <c r="WE206" s="1496"/>
      <c r="WF206" s="1496"/>
      <c r="WG206" s="1496"/>
      <c r="WH206" s="1496"/>
      <c r="WI206" s="1496"/>
      <c r="WJ206" s="1496"/>
      <c r="WK206" s="1496"/>
      <c r="WL206" s="1496"/>
      <c r="WM206" s="1496"/>
      <c r="WN206" s="1496"/>
      <c r="WO206" s="1496"/>
      <c r="WP206" s="1496"/>
      <c r="WQ206" s="1496"/>
      <c r="WR206" s="1496"/>
      <c r="WS206" s="1496"/>
      <c r="WT206" s="1496"/>
      <c r="WU206" s="1496"/>
      <c r="WV206" s="1496"/>
      <c r="WW206" s="1496"/>
      <c r="WX206" s="1496"/>
      <c r="WY206" s="1496"/>
      <c r="WZ206" s="1496"/>
      <c r="XA206" s="1496"/>
      <c r="XB206" s="1496"/>
      <c r="XC206" s="1496"/>
      <c r="XD206" s="1496"/>
      <c r="XE206" s="1496"/>
      <c r="XF206" s="1496"/>
      <c r="XG206" s="1496"/>
      <c r="XH206" s="1496"/>
      <c r="XI206" s="1496"/>
      <c r="XJ206" s="1496"/>
      <c r="XK206" s="1496"/>
      <c r="XL206" s="1496"/>
      <c r="XM206" s="1496"/>
      <c r="XN206" s="1496"/>
      <c r="XO206" s="1496"/>
      <c r="XP206" s="1496"/>
      <c r="XQ206" s="1496"/>
      <c r="XR206" s="1496"/>
      <c r="XS206" s="1496"/>
      <c r="XT206" s="1496"/>
      <c r="XU206" s="1496"/>
      <c r="XV206" s="1496"/>
      <c r="XW206" s="1496"/>
      <c r="XX206" s="1496"/>
      <c r="XY206" s="1496"/>
      <c r="XZ206" s="1496"/>
      <c r="YA206" s="1496"/>
      <c r="YB206" s="1496"/>
      <c r="YC206" s="1496"/>
      <c r="YD206" s="1496"/>
      <c r="YE206" s="1496"/>
      <c r="YF206" s="1496"/>
      <c r="YG206" s="1496"/>
      <c r="YH206" s="1496"/>
      <c r="YI206" s="1496"/>
      <c r="YJ206" s="1496"/>
      <c r="YK206" s="1496"/>
      <c r="YL206" s="1496"/>
      <c r="YM206" s="1496"/>
      <c r="YN206" s="1496"/>
      <c r="YO206" s="1496"/>
      <c r="YP206" s="1496"/>
      <c r="YQ206" s="1496"/>
      <c r="YR206" s="1496"/>
      <c r="YS206" s="1496"/>
      <c r="YT206" s="1496"/>
      <c r="YU206" s="1496"/>
      <c r="YV206" s="1496"/>
      <c r="YW206" s="1496"/>
      <c r="YX206" s="1496"/>
      <c r="YY206" s="1496"/>
      <c r="YZ206" s="1496"/>
      <c r="ZA206" s="1496"/>
      <c r="ZB206" s="1496"/>
      <c r="ZC206" s="1496"/>
      <c r="ZD206" s="1496"/>
      <c r="ZE206" s="1496"/>
      <c r="ZF206" s="1496"/>
      <c r="ZG206" s="1496"/>
      <c r="ZH206" s="1496"/>
      <c r="ZI206" s="1496"/>
      <c r="ZJ206" s="1496"/>
      <c r="ZK206" s="1496"/>
      <c r="ZL206" s="1496"/>
      <c r="ZM206" s="1496"/>
      <c r="ZN206" s="1496"/>
      <c r="ZO206" s="1496"/>
      <c r="ZP206" s="1496"/>
      <c r="ZQ206" s="1496"/>
      <c r="ZR206" s="1496"/>
      <c r="ZS206" s="1496"/>
      <c r="ZT206" s="1496"/>
      <c r="ZU206" s="1496"/>
      <c r="ZV206" s="1496"/>
      <c r="ZW206" s="1496"/>
      <c r="ZX206" s="1496"/>
      <c r="ZY206" s="1496"/>
      <c r="ZZ206" s="1496"/>
      <c r="AAA206" s="1496"/>
      <c r="AAB206" s="1496"/>
      <c r="AAC206" s="1496"/>
      <c r="AAD206" s="1496"/>
      <c r="AAE206" s="1496"/>
      <c r="AAF206" s="1496"/>
      <c r="AAG206" s="1496"/>
      <c r="AAH206" s="1496"/>
      <c r="AAI206" s="1496"/>
      <c r="AAJ206" s="1496"/>
      <c r="AAK206" s="1496"/>
      <c r="AAL206" s="1496"/>
      <c r="AAM206" s="1496"/>
      <c r="AAN206" s="1496"/>
      <c r="AAO206" s="1496"/>
      <c r="AAP206" s="1496"/>
      <c r="AAQ206" s="1496"/>
      <c r="AAR206" s="1496"/>
      <c r="AAS206" s="1496"/>
      <c r="AAT206" s="1496"/>
      <c r="AAU206" s="1496"/>
      <c r="AAV206" s="1496"/>
      <c r="AAW206" s="1496"/>
      <c r="AAX206" s="1496"/>
      <c r="AAY206" s="1496"/>
      <c r="AAZ206" s="1496"/>
      <c r="ABA206" s="1496"/>
      <c r="ABB206" s="1496"/>
      <c r="ABC206" s="1496"/>
      <c r="ABD206" s="1496"/>
      <c r="ABE206" s="1496"/>
      <c r="ABF206" s="1496"/>
      <c r="ABG206" s="1496"/>
      <c r="ABH206" s="1496"/>
      <c r="ABI206" s="1496"/>
      <c r="ABJ206" s="1496"/>
      <c r="ABK206" s="1496"/>
      <c r="ABL206" s="1496"/>
      <c r="ABM206" s="1496"/>
      <c r="ABN206" s="1496"/>
      <c r="ABO206" s="1496"/>
      <c r="ABP206" s="1496"/>
      <c r="ABQ206" s="1496"/>
      <c r="ABR206" s="1496"/>
      <c r="ABS206" s="1496"/>
      <c r="ABT206" s="1496"/>
      <c r="ABU206" s="1496"/>
      <c r="ABV206" s="1496"/>
      <c r="ABW206" s="1496"/>
      <c r="ABX206" s="1496"/>
      <c r="ABY206" s="1496"/>
      <c r="ABZ206" s="1496"/>
      <c r="ACA206" s="1496"/>
      <c r="ACB206" s="1496"/>
      <c r="ACC206" s="1496"/>
      <c r="ACD206" s="1496"/>
      <c r="ACE206" s="1496"/>
      <c r="ACF206" s="1496"/>
      <c r="ACG206" s="1496"/>
      <c r="ACH206" s="1496"/>
      <c r="ACI206" s="1496"/>
      <c r="ACJ206" s="1496"/>
      <c r="ACK206" s="1496"/>
      <c r="ACL206" s="1496"/>
      <c r="ACM206" s="1496"/>
      <c r="ACN206" s="1496"/>
      <c r="ACO206" s="1496"/>
      <c r="ACP206" s="1496"/>
      <c r="ACQ206" s="1496"/>
      <c r="ACR206" s="1496"/>
      <c r="ACS206" s="1496"/>
      <c r="ACT206" s="1496"/>
      <c r="ACU206" s="1496"/>
      <c r="ACV206" s="1496"/>
      <c r="ACW206" s="1496"/>
      <c r="ACX206" s="1496"/>
      <c r="ACY206" s="1496"/>
      <c r="ACZ206" s="1496"/>
      <c r="ADA206" s="1496"/>
      <c r="ADB206" s="1496"/>
      <c r="ADC206" s="1496"/>
      <c r="ADD206" s="1496"/>
      <c r="ADE206" s="1496"/>
      <c r="ADF206" s="1496"/>
      <c r="ADG206" s="1496"/>
      <c r="ADH206" s="1496"/>
      <c r="ADI206" s="1496"/>
      <c r="ADJ206" s="1496"/>
      <c r="ADK206" s="1496"/>
      <c r="ADL206" s="1496"/>
      <c r="ADM206" s="1496"/>
      <c r="ADN206" s="1496"/>
      <c r="ADO206" s="1496"/>
      <c r="ADP206" s="1496"/>
      <c r="ADQ206" s="1496"/>
      <c r="ADR206" s="1496"/>
      <c r="ADS206" s="1496"/>
      <c r="ADT206" s="1496"/>
      <c r="ADU206" s="1496"/>
      <c r="ADV206" s="1496"/>
      <c r="ADW206" s="1496"/>
      <c r="ADX206" s="1496"/>
      <c r="ADY206" s="1496"/>
      <c r="ADZ206" s="1496"/>
      <c r="AEA206" s="1496"/>
      <c r="AEB206" s="1496"/>
      <c r="AEC206" s="1496"/>
      <c r="AED206" s="1496"/>
      <c r="AEE206" s="1496"/>
      <c r="AEF206" s="1496"/>
      <c r="AEG206" s="1496"/>
      <c r="AEH206" s="1496"/>
      <c r="AEI206" s="1496"/>
      <c r="AEJ206" s="1496"/>
      <c r="AEK206" s="1496"/>
      <c r="AEL206" s="1496"/>
      <c r="AEM206" s="1496"/>
      <c r="AEN206" s="1496"/>
      <c r="AEO206" s="1496"/>
      <c r="AEP206" s="1496"/>
      <c r="AEQ206" s="1496"/>
      <c r="AER206" s="1496"/>
      <c r="AES206" s="1496"/>
      <c r="AET206" s="1496"/>
      <c r="AEU206" s="1496"/>
      <c r="AEV206" s="1496"/>
      <c r="AEW206" s="1496"/>
      <c r="AEX206" s="1496"/>
      <c r="AEY206" s="1496"/>
      <c r="AEZ206" s="1496"/>
      <c r="AFA206" s="1496"/>
      <c r="AFB206" s="1496"/>
      <c r="AFC206" s="1496"/>
      <c r="AFD206" s="1496"/>
      <c r="AFE206" s="1496"/>
      <c r="AFF206" s="1496"/>
      <c r="AFG206" s="1496"/>
      <c r="AFH206" s="1496"/>
      <c r="AFI206" s="1496"/>
      <c r="AFJ206" s="1496"/>
      <c r="AFK206" s="1496"/>
      <c r="AFL206" s="1496"/>
      <c r="AFM206" s="1496"/>
      <c r="AFN206" s="1496"/>
      <c r="AFO206" s="1496"/>
      <c r="AFP206" s="1496"/>
      <c r="AFQ206" s="1496"/>
      <c r="AFR206" s="1496"/>
      <c r="AFS206" s="1496"/>
      <c r="AFT206" s="1496"/>
      <c r="AFU206" s="1496"/>
      <c r="AFV206" s="1496"/>
      <c r="AFW206" s="1496"/>
      <c r="AFX206" s="1496"/>
      <c r="AFY206" s="1496"/>
      <c r="AFZ206" s="1496"/>
      <c r="AGA206" s="1496"/>
      <c r="AGB206" s="1496"/>
      <c r="AGC206" s="1496"/>
      <c r="AGD206" s="1496"/>
      <c r="AGE206" s="1496"/>
      <c r="AGF206" s="1496"/>
      <c r="AGG206" s="1496"/>
      <c r="AGH206" s="1496"/>
      <c r="AGI206" s="1496"/>
      <c r="AGJ206" s="1496"/>
      <c r="AGK206" s="1496"/>
      <c r="AGL206" s="1496"/>
      <c r="AGM206" s="1496"/>
      <c r="AGN206" s="1496"/>
      <c r="AGO206" s="1496"/>
      <c r="AGP206" s="1496"/>
      <c r="AGQ206" s="1496"/>
      <c r="AGR206" s="1496"/>
      <c r="AGS206" s="1496"/>
      <c r="AGT206" s="1496"/>
      <c r="AGU206" s="1496"/>
      <c r="AGV206" s="1496"/>
      <c r="AGW206" s="1496"/>
      <c r="AGX206" s="1496"/>
      <c r="AGY206" s="1496"/>
      <c r="AGZ206" s="1496"/>
      <c r="AHA206" s="1496"/>
      <c r="AHB206" s="1496"/>
      <c r="AHC206" s="1496"/>
      <c r="AHD206" s="1496"/>
      <c r="AHE206" s="1496"/>
      <c r="AHF206" s="1496"/>
      <c r="AHG206" s="1496"/>
      <c r="AHH206" s="1496"/>
      <c r="AHI206" s="1496"/>
      <c r="AHJ206" s="1496"/>
      <c r="AHK206" s="1496"/>
      <c r="AHL206" s="1496"/>
      <c r="AHM206" s="1496"/>
      <c r="AHN206" s="1496"/>
      <c r="AHO206" s="1496"/>
      <c r="AHP206" s="1496"/>
      <c r="AHQ206" s="1496"/>
      <c r="AHR206" s="1496"/>
      <c r="AHS206" s="1496"/>
      <c r="AHT206" s="1496"/>
      <c r="AHU206" s="1496"/>
      <c r="AHV206" s="1496"/>
      <c r="AHW206" s="1496"/>
      <c r="AHX206" s="1496"/>
      <c r="AHY206" s="1496"/>
      <c r="AHZ206" s="1496"/>
      <c r="AIA206" s="1496"/>
      <c r="AIB206" s="1496"/>
      <c r="AIC206" s="1496"/>
      <c r="AID206" s="1496"/>
      <c r="AIE206" s="1496"/>
      <c r="AIF206" s="1496"/>
      <c r="AIG206" s="1496"/>
      <c r="AIH206" s="1496"/>
      <c r="AII206" s="1496"/>
      <c r="AIJ206" s="1496"/>
      <c r="AIK206" s="1496"/>
      <c r="AIL206" s="1496"/>
      <c r="AIM206" s="1496"/>
      <c r="AIN206" s="1496"/>
      <c r="AIO206" s="1496"/>
      <c r="AIP206" s="1496"/>
      <c r="AIQ206" s="1496"/>
      <c r="AIR206" s="1496"/>
      <c r="AIS206" s="1496"/>
      <c r="AIT206" s="1496"/>
      <c r="AIU206" s="1496"/>
      <c r="AIV206" s="1496"/>
      <c r="AIW206" s="1496"/>
      <c r="AIX206" s="1496"/>
      <c r="AIY206" s="1496"/>
      <c r="AIZ206" s="1496"/>
      <c r="AJA206" s="1496"/>
      <c r="AJB206" s="1496"/>
      <c r="AJC206" s="1496"/>
      <c r="AJD206" s="1496"/>
      <c r="AJE206" s="1496"/>
      <c r="AJF206" s="1496"/>
      <c r="AJG206" s="1496"/>
      <c r="AJH206" s="1496"/>
      <c r="AJI206" s="1496"/>
      <c r="AJJ206" s="1496"/>
      <c r="AJK206" s="1496"/>
      <c r="AJL206" s="1496"/>
      <c r="AJM206" s="1496"/>
      <c r="AJN206" s="1496"/>
      <c r="AJO206" s="1496"/>
      <c r="AJP206" s="1496"/>
      <c r="AJQ206" s="1496"/>
      <c r="AJR206" s="1496"/>
      <c r="AJS206" s="1496"/>
      <c r="AJT206" s="1496"/>
      <c r="AJU206" s="1496"/>
      <c r="AJV206" s="1496"/>
      <c r="AJW206" s="1496"/>
      <c r="AJX206" s="1496"/>
      <c r="AJY206" s="1496"/>
      <c r="AJZ206" s="1496"/>
      <c r="AKA206" s="1496"/>
      <c r="AKB206" s="1496"/>
      <c r="AKC206" s="1496"/>
      <c r="AKD206" s="1496"/>
      <c r="AKE206" s="1496"/>
      <c r="AKF206" s="1496"/>
      <c r="AKG206" s="1496"/>
      <c r="AKH206" s="1496"/>
      <c r="AKI206" s="1496"/>
      <c r="AKJ206" s="1496"/>
      <c r="AKK206" s="1496"/>
      <c r="AKL206" s="1496"/>
      <c r="AKM206" s="1496"/>
      <c r="AKN206" s="1496"/>
      <c r="AKO206" s="1496"/>
      <c r="AKP206" s="1496"/>
      <c r="AKQ206" s="1496"/>
      <c r="AKR206" s="1496"/>
      <c r="AKS206" s="1496"/>
      <c r="AKT206" s="1496"/>
      <c r="AKU206" s="1496"/>
      <c r="AKV206" s="1496"/>
      <c r="AKW206" s="1496"/>
      <c r="AKX206" s="1496"/>
      <c r="AKY206" s="1496"/>
      <c r="AKZ206" s="1496"/>
      <c r="ALA206" s="1496"/>
      <c r="ALB206" s="1496"/>
      <c r="ALC206" s="1496"/>
      <c r="ALD206" s="1496"/>
      <c r="ALE206" s="1496"/>
      <c r="ALF206" s="1496"/>
      <c r="ALG206" s="1496"/>
      <c r="ALH206" s="1496"/>
      <c r="ALI206" s="1496"/>
      <c r="ALJ206" s="1496"/>
      <c r="ALK206" s="1496"/>
      <c r="ALL206" s="1496"/>
      <c r="ALM206" s="1496"/>
      <c r="ALN206" s="1496"/>
      <c r="ALO206" s="1496"/>
      <c r="ALP206" s="1496"/>
      <c r="ALQ206" s="1496"/>
      <c r="ALR206" s="1496"/>
      <c r="ALS206" s="1496"/>
      <c r="ALT206" s="1496"/>
      <c r="ALU206" s="1496"/>
      <c r="ALV206" s="1496"/>
      <c r="ALW206" s="1496"/>
      <c r="ALX206" s="1496"/>
      <c r="ALY206" s="1496"/>
      <c r="ALZ206" s="1496"/>
      <c r="AMA206" s="1496"/>
      <c r="AMB206" s="1496"/>
      <c r="AMC206" s="1496"/>
      <c r="AMD206" s="1496"/>
      <c r="AME206" s="1496"/>
      <c r="AMF206" s="1496"/>
      <c r="AMG206" s="1496"/>
      <c r="AMH206" s="1496"/>
      <c r="AMI206" s="1496"/>
      <c r="AMJ206" s="1496"/>
    </row>
    <row r="207" spans="1:1024" s="1538" customFormat="1" ht="16.899999999999999" customHeight="1">
      <c r="A207" s="1496"/>
      <c r="C207" s="1585"/>
      <c r="E207" s="1568"/>
      <c r="F207" s="1585"/>
      <c r="G207" s="1544"/>
      <c r="K207" s="1496"/>
      <c r="L207" s="1496"/>
      <c r="M207" s="1496"/>
      <c r="BM207" s="1496"/>
      <c r="BN207" s="1496"/>
      <c r="BO207" s="1496"/>
      <c r="BP207" s="1496"/>
      <c r="BQ207" s="1496"/>
      <c r="BR207" s="1496"/>
      <c r="BS207" s="1496"/>
      <c r="BT207" s="1496"/>
      <c r="BU207" s="1496"/>
      <c r="BV207" s="1496"/>
      <c r="BW207" s="1496"/>
      <c r="BX207" s="1496"/>
      <c r="BY207" s="1496"/>
      <c r="BZ207" s="1496"/>
      <c r="CA207" s="1496"/>
      <c r="CB207" s="1496"/>
      <c r="CC207" s="1496"/>
      <c r="CD207" s="1496"/>
      <c r="CE207" s="1496"/>
      <c r="CF207" s="1496"/>
      <c r="CG207" s="1496"/>
      <c r="CH207" s="1496"/>
      <c r="CI207" s="1496"/>
      <c r="CJ207" s="1496"/>
      <c r="CK207" s="1496"/>
      <c r="CL207" s="1496"/>
      <c r="CM207" s="1496"/>
      <c r="CN207" s="1496"/>
      <c r="CO207" s="1496"/>
      <c r="CP207" s="1496"/>
      <c r="CQ207" s="1496"/>
      <c r="CR207" s="1496"/>
      <c r="CS207" s="1496"/>
      <c r="CT207" s="1496"/>
      <c r="CU207" s="1496"/>
      <c r="CV207" s="1496"/>
      <c r="CW207" s="1496"/>
      <c r="CX207" s="1496"/>
      <c r="CY207" s="1496"/>
      <c r="CZ207" s="1496"/>
      <c r="DA207" s="1496"/>
      <c r="DB207" s="1496"/>
      <c r="DC207" s="1496"/>
      <c r="DD207" s="1496"/>
      <c r="DE207" s="1496"/>
      <c r="DF207" s="1496"/>
      <c r="DG207" s="1496"/>
      <c r="DH207" s="1496"/>
      <c r="DI207" s="1496"/>
      <c r="DJ207" s="1496"/>
      <c r="DK207" s="1496"/>
      <c r="DL207" s="1496"/>
      <c r="DM207" s="1496"/>
      <c r="DN207" s="1496"/>
      <c r="DO207" s="1496"/>
      <c r="DP207" s="1496"/>
      <c r="DQ207" s="1496"/>
      <c r="DR207" s="1496"/>
      <c r="DS207" s="1496"/>
      <c r="DT207" s="1496"/>
      <c r="DU207" s="1496"/>
      <c r="DV207" s="1496"/>
      <c r="DW207" s="1496"/>
      <c r="DX207" s="1496"/>
      <c r="DY207" s="1496"/>
      <c r="DZ207" s="1496"/>
      <c r="EA207" s="1496"/>
      <c r="EB207" s="1496"/>
      <c r="EC207" s="1496"/>
      <c r="ED207" s="1496"/>
      <c r="EE207" s="1496"/>
      <c r="EF207" s="1496"/>
      <c r="EG207" s="1496"/>
      <c r="EH207" s="1496"/>
      <c r="EI207" s="1496"/>
      <c r="EJ207" s="1496"/>
      <c r="EK207" s="1496"/>
      <c r="EL207" s="1496"/>
      <c r="EM207" s="1496"/>
      <c r="EN207" s="1496"/>
      <c r="EO207" s="1496"/>
      <c r="EP207" s="1496"/>
      <c r="EQ207" s="1496"/>
      <c r="ER207" s="1496"/>
      <c r="ES207" s="1496"/>
      <c r="ET207" s="1496"/>
      <c r="EU207" s="1496"/>
      <c r="EV207" s="1496"/>
      <c r="EW207" s="1496"/>
      <c r="EX207" s="1496"/>
      <c r="EY207" s="1496"/>
      <c r="EZ207" s="1496"/>
      <c r="FA207" s="1496"/>
      <c r="FB207" s="1496"/>
      <c r="FC207" s="1496"/>
      <c r="FD207" s="1496"/>
      <c r="FE207" s="1496"/>
      <c r="FF207" s="1496"/>
      <c r="FG207" s="1496"/>
      <c r="FH207" s="1496"/>
      <c r="FI207" s="1496"/>
      <c r="FJ207" s="1496"/>
      <c r="FK207" s="1496"/>
      <c r="FL207" s="1496"/>
      <c r="FM207" s="1496"/>
      <c r="FN207" s="1496"/>
      <c r="FO207" s="1496"/>
      <c r="FP207" s="1496"/>
      <c r="FQ207" s="1496"/>
      <c r="FR207" s="1496"/>
      <c r="FS207" s="1496"/>
      <c r="FT207" s="1496"/>
      <c r="FU207" s="1496"/>
      <c r="FV207" s="1496"/>
      <c r="FW207" s="1496"/>
      <c r="FX207" s="1496"/>
      <c r="FY207" s="1496"/>
      <c r="FZ207" s="1496"/>
      <c r="GA207" s="1496"/>
      <c r="GB207" s="1496"/>
      <c r="GC207" s="1496"/>
      <c r="GD207" s="1496"/>
      <c r="GE207" s="1496"/>
      <c r="GF207" s="1496"/>
      <c r="GG207" s="1496"/>
      <c r="GH207" s="1496"/>
      <c r="GI207" s="1496"/>
      <c r="GJ207" s="1496"/>
      <c r="GK207" s="1496"/>
      <c r="GL207" s="1496"/>
      <c r="GM207" s="1496"/>
      <c r="GN207" s="1496"/>
      <c r="GO207" s="1496"/>
      <c r="GP207" s="1496"/>
      <c r="GQ207" s="1496"/>
      <c r="GR207" s="1496"/>
      <c r="GS207" s="1496"/>
      <c r="GT207" s="1496"/>
      <c r="GU207" s="1496"/>
      <c r="GV207" s="1496"/>
      <c r="GW207" s="1496"/>
      <c r="GX207" s="1496"/>
      <c r="GY207" s="1496"/>
      <c r="GZ207" s="1496"/>
      <c r="HA207" s="1496"/>
      <c r="HB207" s="1496"/>
      <c r="HC207" s="1496"/>
      <c r="HD207" s="1496"/>
      <c r="HE207" s="1496"/>
      <c r="HF207" s="1496"/>
      <c r="HG207" s="1496"/>
      <c r="HH207" s="1496"/>
      <c r="HI207" s="1496"/>
      <c r="HJ207" s="1496"/>
      <c r="HK207" s="1496"/>
      <c r="HL207" s="1496"/>
      <c r="HM207" s="1496"/>
      <c r="HN207" s="1496"/>
      <c r="HO207" s="1496"/>
      <c r="HP207" s="1496"/>
      <c r="HQ207" s="1496"/>
      <c r="HR207" s="1496"/>
      <c r="HS207" s="1496"/>
      <c r="HT207" s="1496"/>
      <c r="HU207" s="1496"/>
      <c r="HV207" s="1496"/>
      <c r="HW207" s="1496"/>
      <c r="HX207" s="1496"/>
      <c r="HY207" s="1496"/>
      <c r="HZ207" s="1496"/>
      <c r="IA207" s="1496"/>
      <c r="IB207" s="1496"/>
      <c r="IC207" s="1496"/>
      <c r="ID207" s="1496"/>
      <c r="IE207" s="1496"/>
      <c r="IF207" s="1496"/>
      <c r="IG207" s="1496"/>
      <c r="IH207" s="1496"/>
      <c r="II207" s="1496"/>
      <c r="IJ207" s="1496"/>
      <c r="IK207" s="1496"/>
      <c r="IL207" s="1496"/>
      <c r="IM207" s="1496"/>
      <c r="IN207" s="1496"/>
      <c r="IO207" s="1496"/>
      <c r="IP207" s="1496"/>
      <c r="IQ207" s="1496"/>
      <c r="IR207" s="1496"/>
      <c r="IS207" s="1496"/>
      <c r="IT207" s="1496"/>
      <c r="IU207" s="1496"/>
      <c r="IV207" s="1496"/>
      <c r="IW207" s="1496"/>
      <c r="IX207" s="1496"/>
      <c r="IY207" s="1496"/>
      <c r="IZ207" s="1496"/>
      <c r="JA207" s="1496"/>
      <c r="JB207" s="1496"/>
      <c r="JC207" s="1496"/>
      <c r="JD207" s="1496"/>
      <c r="JE207" s="1496"/>
      <c r="JF207" s="1496"/>
      <c r="JG207" s="1496"/>
      <c r="JH207" s="1496"/>
      <c r="JI207" s="1496"/>
      <c r="JJ207" s="1496"/>
      <c r="JK207" s="1496"/>
      <c r="JL207" s="1496"/>
      <c r="JM207" s="1496"/>
      <c r="JN207" s="1496"/>
      <c r="JO207" s="1496"/>
      <c r="JP207" s="1496"/>
      <c r="JQ207" s="1496"/>
      <c r="JR207" s="1496"/>
      <c r="JS207" s="1496"/>
      <c r="JT207" s="1496"/>
      <c r="JU207" s="1496"/>
      <c r="JV207" s="1496"/>
      <c r="JW207" s="1496"/>
      <c r="JX207" s="1496"/>
      <c r="JY207" s="1496"/>
      <c r="JZ207" s="1496"/>
      <c r="KA207" s="1496"/>
      <c r="KB207" s="1496"/>
      <c r="KC207" s="1496"/>
      <c r="KD207" s="1496"/>
      <c r="KE207" s="1496"/>
      <c r="KF207" s="1496"/>
      <c r="KG207" s="1496"/>
      <c r="KH207" s="1496"/>
      <c r="KI207" s="1496"/>
      <c r="KJ207" s="1496"/>
      <c r="KK207" s="1496"/>
      <c r="KL207" s="1496"/>
      <c r="KM207" s="1496"/>
      <c r="KN207" s="1496"/>
      <c r="KO207" s="1496"/>
      <c r="KP207" s="1496"/>
      <c r="KQ207" s="1496"/>
      <c r="KR207" s="1496"/>
      <c r="KS207" s="1496"/>
      <c r="KT207" s="1496"/>
      <c r="KU207" s="1496"/>
      <c r="KV207" s="1496"/>
      <c r="KW207" s="1496"/>
      <c r="KX207" s="1496"/>
      <c r="KY207" s="1496"/>
      <c r="KZ207" s="1496"/>
      <c r="LA207" s="1496"/>
      <c r="LB207" s="1496"/>
      <c r="LC207" s="1496"/>
      <c r="LD207" s="1496"/>
      <c r="LE207" s="1496"/>
      <c r="LF207" s="1496"/>
      <c r="LG207" s="1496"/>
      <c r="LH207" s="1496"/>
      <c r="LI207" s="1496"/>
      <c r="LJ207" s="1496"/>
      <c r="LK207" s="1496"/>
      <c r="LL207" s="1496"/>
      <c r="LM207" s="1496"/>
      <c r="LN207" s="1496"/>
      <c r="LO207" s="1496"/>
      <c r="LP207" s="1496"/>
      <c r="LQ207" s="1496"/>
      <c r="LR207" s="1496"/>
      <c r="LS207" s="1496"/>
      <c r="LT207" s="1496"/>
      <c r="LU207" s="1496"/>
      <c r="LV207" s="1496"/>
      <c r="LW207" s="1496"/>
      <c r="LX207" s="1496"/>
      <c r="LY207" s="1496"/>
      <c r="LZ207" s="1496"/>
      <c r="MA207" s="1496"/>
      <c r="MB207" s="1496"/>
      <c r="MC207" s="1496"/>
      <c r="MD207" s="1496"/>
      <c r="ME207" s="1496"/>
      <c r="MF207" s="1496"/>
      <c r="MG207" s="1496"/>
      <c r="MH207" s="1496"/>
      <c r="MI207" s="1496"/>
      <c r="MJ207" s="1496"/>
      <c r="MK207" s="1496"/>
      <c r="ML207" s="1496"/>
      <c r="MM207" s="1496"/>
      <c r="MN207" s="1496"/>
      <c r="MO207" s="1496"/>
      <c r="MP207" s="1496"/>
      <c r="MQ207" s="1496"/>
      <c r="MR207" s="1496"/>
      <c r="MS207" s="1496"/>
      <c r="MT207" s="1496"/>
      <c r="MU207" s="1496"/>
      <c r="MV207" s="1496"/>
      <c r="MW207" s="1496"/>
      <c r="MX207" s="1496"/>
      <c r="MY207" s="1496"/>
      <c r="MZ207" s="1496"/>
      <c r="NA207" s="1496"/>
      <c r="NB207" s="1496"/>
      <c r="NC207" s="1496"/>
      <c r="ND207" s="1496"/>
      <c r="NE207" s="1496"/>
      <c r="NF207" s="1496"/>
      <c r="NG207" s="1496"/>
      <c r="NH207" s="1496"/>
      <c r="NI207" s="1496"/>
      <c r="NJ207" s="1496"/>
      <c r="NK207" s="1496"/>
      <c r="NL207" s="1496"/>
      <c r="NM207" s="1496"/>
      <c r="NN207" s="1496"/>
      <c r="NO207" s="1496"/>
      <c r="NP207" s="1496"/>
      <c r="NQ207" s="1496"/>
      <c r="NR207" s="1496"/>
      <c r="NS207" s="1496"/>
      <c r="NT207" s="1496"/>
      <c r="NU207" s="1496"/>
      <c r="NV207" s="1496"/>
      <c r="NW207" s="1496"/>
      <c r="NX207" s="1496"/>
      <c r="NY207" s="1496"/>
      <c r="NZ207" s="1496"/>
      <c r="OA207" s="1496"/>
      <c r="OB207" s="1496"/>
      <c r="OC207" s="1496"/>
      <c r="OD207" s="1496"/>
      <c r="OE207" s="1496"/>
      <c r="OF207" s="1496"/>
      <c r="OG207" s="1496"/>
      <c r="OH207" s="1496"/>
      <c r="OI207" s="1496"/>
      <c r="OJ207" s="1496"/>
      <c r="OK207" s="1496"/>
      <c r="OL207" s="1496"/>
      <c r="OM207" s="1496"/>
      <c r="ON207" s="1496"/>
      <c r="OO207" s="1496"/>
      <c r="OP207" s="1496"/>
      <c r="OQ207" s="1496"/>
      <c r="OR207" s="1496"/>
      <c r="OS207" s="1496"/>
      <c r="OT207" s="1496"/>
      <c r="OU207" s="1496"/>
      <c r="OV207" s="1496"/>
      <c r="OW207" s="1496"/>
      <c r="OX207" s="1496"/>
      <c r="OY207" s="1496"/>
      <c r="OZ207" s="1496"/>
      <c r="PA207" s="1496"/>
      <c r="PB207" s="1496"/>
      <c r="PC207" s="1496"/>
      <c r="PD207" s="1496"/>
      <c r="PE207" s="1496"/>
      <c r="PF207" s="1496"/>
      <c r="PG207" s="1496"/>
      <c r="PH207" s="1496"/>
      <c r="PI207" s="1496"/>
      <c r="PJ207" s="1496"/>
      <c r="PK207" s="1496"/>
      <c r="PL207" s="1496"/>
      <c r="PM207" s="1496"/>
      <c r="PN207" s="1496"/>
      <c r="PO207" s="1496"/>
      <c r="PP207" s="1496"/>
      <c r="PQ207" s="1496"/>
      <c r="PR207" s="1496"/>
      <c r="PS207" s="1496"/>
      <c r="PT207" s="1496"/>
      <c r="PU207" s="1496"/>
      <c r="PV207" s="1496"/>
      <c r="PW207" s="1496"/>
      <c r="PX207" s="1496"/>
      <c r="PY207" s="1496"/>
      <c r="PZ207" s="1496"/>
      <c r="QA207" s="1496"/>
      <c r="QB207" s="1496"/>
      <c r="QC207" s="1496"/>
      <c r="QD207" s="1496"/>
      <c r="QE207" s="1496"/>
      <c r="QF207" s="1496"/>
      <c r="QG207" s="1496"/>
      <c r="QH207" s="1496"/>
      <c r="QI207" s="1496"/>
      <c r="QJ207" s="1496"/>
      <c r="QK207" s="1496"/>
      <c r="QL207" s="1496"/>
      <c r="QM207" s="1496"/>
      <c r="QN207" s="1496"/>
      <c r="QO207" s="1496"/>
      <c r="QP207" s="1496"/>
      <c r="QQ207" s="1496"/>
      <c r="QR207" s="1496"/>
      <c r="QS207" s="1496"/>
      <c r="QT207" s="1496"/>
      <c r="QU207" s="1496"/>
      <c r="QV207" s="1496"/>
      <c r="QW207" s="1496"/>
      <c r="QX207" s="1496"/>
      <c r="QY207" s="1496"/>
      <c r="QZ207" s="1496"/>
      <c r="RA207" s="1496"/>
      <c r="RB207" s="1496"/>
      <c r="RC207" s="1496"/>
      <c r="RD207" s="1496"/>
      <c r="RE207" s="1496"/>
      <c r="RF207" s="1496"/>
      <c r="RG207" s="1496"/>
      <c r="RH207" s="1496"/>
      <c r="RI207" s="1496"/>
      <c r="RJ207" s="1496"/>
      <c r="RK207" s="1496"/>
      <c r="RL207" s="1496"/>
      <c r="RM207" s="1496"/>
      <c r="RN207" s="1496"/>
      <c r="RO207" s="1496"/>
      <c r="RP207" s="1496"/>
      <c r="RQ207" s="1496"/>
      <c r="RR207" s="1496"/>
      <c r="RS207" s="1496"/>
      <c r="RT207" s="1496"/>
      <c r="RU207" s="1496"/>
      <c r="RV207" s="1496"/>
      <c r="RW207" s="1496"/>
      <c r="RX207" s="1496"/>
      <c r="RY207" s="1496"/>
      <c r="RZ207" s="1496"/>
      <c r="SA207" s="1496"/>
      <c r="SB207" s="1496"/>
      <c r="SC207" s="1496"/>
      <c r="SD207" s="1496"/>
      <c r="SE207" s="1496"/>
      <c r="SF207" s="1496"/>
      <c r="SG207" s="1496"/>
      <c r="SH207" s="1496"/>
      <c r="SI207" s="1496"/>
      <c r="SJ207" s="1496"/>
      <c r="SK207" s="1496"/>
      <c r="SL207" s="1496"/>
      <c r="SM207" s="1496"/>
      <c r="SN207" s="1496"/>
      <c r="SO207" s="1496"/>
      <c r="SP207" s="1496"/>
      <c r="SQ207" s="1496"/>
      <c r="SR207" s="1496"/>
      <c r="SS207" s="1496"/>
      <c r="ST207" s="1496"/>
      <c r="SU207" s="1496"/>
      <c r="SV207" s="1496"/>
      <c r="SW207" s="1496"/>
      <c r="SX207" s="1496"/>
      <c r="SY207" s="1496"/>
      <c r="SZ207" s="1496"/>
      <c r="TA207" s="1496"/>
      <c r="TB207" s="1496"/>
      <c r="TC207" s="1496"/>
      <c r="TD207" s="1496"/>
      <c r="TE207" s="1496"/>
      <c r="TF207" s="1496"/>
      <c r="TG207" s="1496"/>
      <c r="TH207" s="1496"/>
      <c r="TI207" s="1496"/>
      <c r="TJ207" s="1496"/>
      <c r="TK207" s="1496"/>
      <c r="TL207" s="1496"/>
      <c r="TM207" s="1496"/>
      <c r="TN207" s="1496"/>
      <c r="TO207" s="1496"/>
      <c r="TP207" s="1496"/>
      <c r="TQ207" s="1496"/>
      <c r="TR207" s="1496"/>
      <c r="TS207" s="1496"/>
      <c r="TT207" s="1496"/>
      <c r="TU207" s="1496"/>
      <c r="TV207" s="1496"/>
      <c r="TW207" s="1496"/>
      <c r="TX207" s="1496"/>
      <c r="TY207" s="1496"/>
      <c r="TZ207" s="1496"/>
      <c r="UA207" s="1496"/>
      <c r="UB207" s="1496"/>
      <c r="UC207" s="1496"/>
      <c r="UD207" s="1496"/>
      <c r="UE207" s="1496"/>
      <c r="UF207" s="1496"/>
      <c r="UG207" s="1496"/>
      <c r="UH207" s="1496"/>
      <c r="UI207" s="1496"/>
      <c r="UJ207" s="1496"/>
      <c r="UK207" s="1496"/>
      <c r="UL207" s="1496"/>
      <c r="UM207" s="1496"/>
      <c r="UN207" s="1496"/>
      <c r="UO207" s="1496"/>
      <c r="UP207" s="1496"/>
      <c r="UQ207" s="1496"/>
      <c r="UR207" s="1496"/>
      <c r="US207" s="1496"/>
      <c r="UT207" s="1496"/>
      <c r="UU207" s="1496"/>
      <c r="UV207" s="1496"/>
      <c r="UW207" s="1496"/>
      <c r="UX207" s="1496"/>
      <c r="UY207" s="1496"/>
      <c r="UZ207" s="1496"/>
      <c r="VA207" s="1496"/>
      <c r="VB207" s="1496"/>
      <c r="VC207" s="1496"/>
      <c r="VD207" s="1496"/>
      <c r="VE207" s="1496"/>
      <c r="VF207" s="1496"/>
      <c r="VG207" s="1496"/>
      <c r="VH207" s="1496"/>
      <c r="VI207" s="1496"/>
      <c r="VJ207" s="1496"/>
      <c r="VK207" s="1496"/>
      <c r="VL207" s="1496"/>
      <c r="VM207" s="1496"/>
      <c r="VN207" s="1496"/>
      <c r="VO207" s="1496"/>
      <c r="VP207" s="1496"/>
      <c r="VQ207" s="1496"/>
      <c r="VR207" s="1496"/>
      <c r="VS207" s="1496"/>
      <c r="VT207" s="1496"/>
      <c r="VU207" s="1496"/>
      <c r="VV207" s="1496"/>
      <c r="VW207" s="1496"/>
      <c r="VX207" s="1496"/>
      <c r="VY207" s="1496"/>
      <c r="VZ207" s="1496"/>
      <c r="WA207" s="1496"/>
      <c r="WB207" s="1496"/>
      <c r="WC207" s="1496"/>
      <c r="WD207" s="1496"/>
      <c r="WE207" s="1496"/>
      <c r="WF207" s="1496"/>
      <c r="WG207" s="1496"/>
      <c r="WH207" s="1496"/>
      <c r="WI207" s="1496"/>
      <c r="WJ207" s="1496"/>
      <c r="WK207" s="1496"/>
      <c r="WL207" s="1496"/>
      <c r="WM207" s="1496"/>
      <c r="WN207" s="1496"/>
      <c r="WO207" s="1496"/>
      <c r="WP207" s="1496"/>
      <c r="WQ207" s="1496"/>
      <c r="WR207" s="1496"/>
      <c r="WS207" s="1496"/>
      <c r="WT207" s="1496"/>
      <c r="WU207" s="1496"/>
      <c r="WV207" s="1496"/>
      <c r="WW207" s="1496"/>
      <c r="WX207" s="1496"/>
      <c r="WY207" s="1496"/>
      <c r="WZ207" s="1496"/>
      <c r="XA207" s="1496"/>
      <c r="XB207" s="1496"/>
      <c r="XC207" s="1496"/>
      <c r="XD207" s="1496"/>
      <c r="XE207" s="1496"/>
      <c r="XF207" s="1496"/>
      <c r="XG207" s="1496"/>
      <c r="XH207" s="1496"/>
      <c r="XI207" s="1496"/>
      <c r="XJ207" s="1496"/>
      <c r="XK207" s="1496"/>
      <c r="XL207" s="1496"/>
      <c r="XM207" s="1496"/>
      <c r="XN207" s="1496"/>
      <c r="XO207" s="1496"/>
      <c r="XP207" s="1496"/>
      <c r="XQ207" s="1496"/>
      <c r="XR207" s="1496"/>
      <c r="XS207" s="1496"/>
      <c r="XT207" s="1496"/>
      <c r="XU207" s="1496"/>
      <c r="XV207" s="1496"/>
      <c r="XW207" s="1496"/>
      <c r="XX207" s="1496"/>
      <c r="XY207" s="1496"/>
      <c r="XZ207" s="1496"/>
      <c r="YA207" s="1496"/>
      <c r="YB207" s="1496"/>
      <c r="YC207" s="1496"/>
      <c r="YD207" s="1496"/>
      <c r="YE207" s="1496"/>
      <c r="YF207" s="1496"/>
      <c r="YG207" s="1496"/>
      <c r="YH207" s="1496"/>
      <c r="YI207" s="1496"/>
      <c r="YJ207" s="1496"/>
      <c r="YK207" s="1496"/>
      <c r="YL207" s="1496"/>
      <c r="YM207" s="1496"/>
      <c r="YN207" s="1496"/>
      <c r="YO207" s="1496"/>
      <c r="YP207" s="1496"/>
      <c r="YQ207" s="1496"/>
      <c r="YR207" s="1496"/>
      <c r="YS207" s="1496"/>
      <c r="YT207" s="1496"/>
      <c r="YU207" s="1496"/>
      <c r="YV207" s="1496"/>
      <c r="YW207" s="1496"/>
      <c r="YX207" s="1496"/>
      <c r="YY207" s="1496"/>
      <c r="YZ207" s="1496"/>
      <c r="ZA207" s="1496"/>
      <c r="ZB207" s="1496"/>
      <c r="ZC207" s="1496"/>
      <c r="ZD207" s="1496"/>
      <c r="ZE207" s="1496"/>
      <c r="ZF207" s="1496"/>
      <c r="ZG207" s="1496"/>
      <c r="ZH207" s="1496"/>
      <c r="ZI207" s="1496"/>
      <c r="ZJ207" s="1496"/>
      <c r="ZK207" s="1496"/>
      <c r="ZL207" s="1496"/>
      <c r="ZM207" s="1496"/>
      <c r="ZN207" s="1496"/>
      <c r="ZO207" s="1496"/>
      <c r="ZP207" s="1496"/>
      <c r="ZQ207" s="1496"/>
      <c r="ZR207" s="1496"/>
      <c r="ZS207" s="1496"/>
      <c r="ZT207" s="1496"/>
      <c r="ZU207" s="1496"/>
      <c r="ZV207" s="1496"/>
      <c r="ZW207" s="1496"/>
      <c r="ZX207" s="1496"/>
      <c r="ZY207" s="1496"/>
      <c r="ZZ207" s="1496"/>
      <c r="AAA207" s="1496"/>
      <c r="AAB207" s="1496"/>
      <c r="AAC207" s="1496"/>
      <c r="AAD207" s="1496"/>
      <c r="AAE207" s="1496"/>
      <c r="AAF207" s="1496"/>
      <c r="AAG207" s="1496"/>
      <c r="AAH207" s="1496"/>
      <c r="AAI207" s="1496"/>
      <c r="AAJ207" s="1496"/>
      <c r="AAK207" s="1496"/>
      <c r="AAL207" s="1496"/>
      <c r="AAM207" s="1496"/>
      <c r="AAN207" s="1496"/>
      <c r="AAO207" s="1496"/>
      <c r="AAP207" s="1496"/>
      <c r="AAQ207" s="1496"/>
      <c r="AAR207" s="1496"/>
      <c r="AAS207" s="1496"/>
      <c r="AAT207" s="1496"/>
      <c r="AAU207" s="1496"/>
      <c r="AAV207" s="1496"/>
      <c r="AAW207" s="1496"/>
      <c r="AAX207" s="1496"/>
      <c r="AAY207" s="1496"/>
      <c r="AAZ207" s="1496"/>
      <c r="ABA207" s="1496"/>
      <c r="ABB207" s="1496"/>
      <c r="ABC207" s="1496"/>
      <c r="ABD207" s="1496"/>
      <c r="ABE207" s="1496"/>
      <c r="ABF207" s="1496"/>
      <c r="ABG207" s="1496"/>
      <c r="ABH207" s="1496"/>
      <c r="ABI207" s="1496"/>
      <c r="ABJ207" s="1496"/>
      <c r="ABK207" s="1496"/>
      <c r="ABL207" s="1496"/>
      <c r="ABM207" s="1496"/>
      <c r="ABN207" s="1496"/>
      <c r="ABO207" s="1496"/>
      <c r="ABP207" s="1496"/>
      <c r="ABQ207" s="1496"/>
      <c r="ABR207" s="1496"/>
      <c r="ABS207" s="1496"/>
      <c r="ABT207" s="1496"/>
      <c r="ABU207" s="1496"/>
      <c r="ABV207" s="1496"/>
      <c r="ABW207" s="1496"/>
      <c r="ABX207" s="1496"/>
      <c r="ABY207" s="1496"/>
      <c r="ABZ207" s="1496"/>
      <c r="ACA207" s="1496"/>
      <c r="ACB207" s="1496"/>
      <c r="ACC207" s="1496"/>
      <c r="ACD207" s="1496"/>
      <c r="ACE207" s="1496"/>
      <c r="ACF207" s="1496"/>
      <c r="ACG207" s="1496"/>
      <c r="ACH207" s="1496"/>
      <c r="ACI207" s="1496"/>
      <c r="ACJ207" s="1496"/>
      <c r="ACK207" s="1496"/>
      <c r="ACL207" s="1496"/>
      <c r="ACM207" s="1496"/>
      <c r="ACN207" s="1496"/>
      <c r="ACO207" s="1496"/>
      <c r="ACP207" s="1496"/>
      <c r="ACQ207" s="1496"/>
      <c r="ACR207" s="1496"/>
      <c r="ACS207" s="1496"/>
      <c r="ACT207" s="1496"/>
      <c r="ACU207" s="1496"/>
      <c r="ACV207" s="1496"/>
      <c r="ACW207" s="1496"/>
      <c r="ACX207" s="1496"/>
      <c r="ACY207" s="1496"/>
      <c r="ACZ207" s="1496"/>
      <c r="ADA207" s="1496"/>
      <c r="ADB207" s="1496"/>
      <c r="ADC207" s="1496"/>
      <c r="ADD207" s="1496"/>
      <c r="ADE207" s="1496"/>
      <c r="ADF207" s="1496"/>
      <c r="ADG207" s="1496"/>
      <c r="ADH207" s="1496"/>
      <c r="ADI207" s="1496"/>
      <c r="ADJ207" s="1496"/>
      <c r="ADK207" s="1496"/>
      <c r="ADL207" s="1496"/>
      <c r="ADM207" s="1496"/>
      <c r="ADN207" s="1496"/>
      <c r="ADO207" s="1496"/>
      <c r="ADP207" s="1496"/>
      <c r="ADQ207" s="1496"/>
      <c r="ADR207" s="1496"/>
      <c r="ADS207" s="1496"/>
      <c r="ADT207" s="1496"/>
      <c r="ADU207" s="1496"/>
      <c r="ADV207" s="1496"/>
      <c r="ADW207" s="1496"/>
      <c r="ADX207" s="1496"/>
      <c r="ADY207" s="1496"/>
      <c r="ADZ207" s="1496"/>
      <c r="AEA207" s="1496"/>
      <c r="AEB207" s="1496"/>
      <c r="AEC207" s="1496"/>
      <c r="AED207" s="1496"/>
      <c r="AEE207" s="1496"/>
      <c r="AEF207" s="1496"/>
      <c r="AEG207" s="1496"/>
      <c r="AEH207" s="1496"/>
      <c r="AEI207" s="1496"/>
      <c r="AEJ207" s="1496"/>
      <c r="AEK207" s="1496"/>
      <c r="AEL207" s="1496"/>
      <c r="AEM207" s="1496"/>
      <c r="AEN207" s="1496"/>
      <c r="AEO207" s="1496"/>
      <c r="AEP207" s="1496"/>
      <c r="AEQ207" s="1496"/>
      <c r="AER207" s="1496"/>
      <c r="AES207" s="1496"/>
      <c r="AET207" s="1496"/>
      <c r="AEU207" s="1496"/>
      <c r="AEV207" s="1496"/>
      <c r="AEW207" s="1496"/>
      <c r="AEX207" s="1496"/>
      <c r="AEY207" s="1496"/>
      <c r="AEZ207" s="1496"/>
      <c r="AFA207" s="1496"/>
      <c r="AFB207" s="1496"/>
      <c r="AFC207" s="1496"/>
      <c r="AFD207" s="1496"/>
      <c r="AFE207" s="1496"/>
      <c r="AFF207" s="1496"/>
      <c r="AFG207" s="1496"/>
      <c r="AFH207" s="1496"/>
      <c r="AFI207" s="1496"/>
      <c r="AFJ207" s="1496"/>
      <c r="AFK207" s="1496"/>
      <c r="AFL207" s="1496"/>
      <c r="AFM207" s="1496"/>
      <c r="AFN207" s="1496"/>
      <c r="AFO207" s="1496"/>
      <c r="AFP207" s="1496"/>
      <c r="AFQ207" s="1496"/>
      <c r="AFR207" s="1496"/>
      <c r="AFS207" s="1496"/>
      <c r="AFT207" s="1496"/>
      <c r="AFU207" s="1496"/>
      <c r="AFV207" s="1496"/>
      <c r="AFW207" s="1496"/>
      <c r="AFX207" s="1496"/>
      <c r="AFY207" s="1496"/>
      <c r="AFZ207" s="1496"/>
      <c r="AGA207" s="1496"/>
      <c r="AGB207" s="1496"/>
      <c r="AGC207" s="1496"/>
      <c r="AGD207" s="1496"/>
      <c r="AGE207" s="1496"/>
      <c r="AGF207" s="1496"/>
      <c r="AGG207" s="1496"/>
      <c r="AGH207" s="1496"/>
      <c r="AGI207" s="1496"/>
      <c r="AGJ207" s="1496"/>
      <c r="AGK207" s="1496"/>
      <c r="AGL207" s="1496"/>
      <c r="AGM207" s="1496"/>
      <c r="AGN207" s="1496"/>
      <c r="AGO207" s="1496"/>
      <c r="AGP207" s="1496"/>
      <c r="AGQ207" s="1496"/>
      <c r="AGR207" s="1496"/>
      <c r="AGS207" s="1496"/>
      <c r="AGT207" s="1496"/>
      <c r="AGU207" s="1496"/>
      <c r="AGV207" s="1496"/>
      <c r="AGW207" s="1496"/>
      <c r="AGX207" s="1496"/>
      <c r="AGY207" s="1496"/>
      <c r="AGZ207" s="1496"/>
      <c r="AHA207" s="1496"/>
      <c r="AHB207" s="1496"/>
      <c r="AHC207" s="1496"/>
      <c r="AHD207" s="1496"/>
      <c r="AHE207" s="1496"/>
      <c r="AHF207" s="1496"/>
      <c r="AHG207" s="1496"/>
      <c r="AHH207" s="1496"/>
      <c r="AHI207" s="1496"/>
      <c r="AHJ207" s="1496"/>
      <c r="AHK207" s="1496"/>
      <c r="AHL207" s="1496"/>
      <c r="AHM207" s="1496"/>
      <c r="AHN207" s="1496"/>
      <c r="AHO207" s="1496"/>
      <c r="AHP207" s="1496"/>
      <c r="AHQ207" s="1496"/>
      <c r="AHR207" s="1496"/>
      <c r="AHS207" s="1496"/>
      <c r="AHT207" s="1496"/>
      <c r="AHU207" s="1496"/>
      <c r="AHV207" s="1496"/>
      <c r="AHW207" s="1496"/>
      <c r="AHX207" s="1496"/>
      <c r="AHY207" s="1496"/>
      <c r="AHZ207" s="1496"/>
      <c r="AIA207" s="1496"/>
      <c r="AIB207" s="1496"/>
      <c r="AIC207" s="1496"/>
      <c r="AID207" s="1496"/>
      <c r="AIE207" s="1496"/>
      <c r="AIF207" s="1496"/>
      <c r="AIG207" s="1496"/>
      <c r="AIH207" s="1496"/>
      <c r="AII207" s="1496"/>
      <c r="AIJ207" s="1496"/>
      <c r="AIK207" s="1496"/>
      <c r="AIL207" s="1496"/>
      <c r="AIM207" s="1496"/>
      <c r="AIN207" s="1496"/>
      <c r="AIO207" s="1496"/>
      <c r="AIP207" s="1496"/>
      <c r="AIQ207" s="1496"/>
      <c r="AIR207" s="1496"/>
      <c r="AIS207" s="1496"/>
      <c r="AIT207" s="1496"/>
      <c r="AIU207" s="1496"/>
      <c r="AIV207" s="1496"/>
      <c r="AIW207" s="1496"/>
      <c r="AIX207" s="1496"/>
      <c r="AIY207" s="1496"/>
      <c r="AIZ207" s="1496"/>
      <c r="AJA207" s="1496"/>
      <c r="AJB207" s="1496"/>
      <c r="AJC207" s="1496"/>
      <c r="AJD207" s="1496"/>
      <c r="AJE207" s="1496"/>
      <c r="AJF207" s="1496"/>
      <c r="AJG207" s="1496"/>
      <c r="AJH207" s="1496"/>
      <c r="AJI207" s="1496"/>
      <c r="AJJ207" s="1496"/>
      <c r="AJK207" s="1496"/>
      <c r="AJL207" s="1496"/>
      <c r="AJM207" s="1496"/>
      <c r="AJN207" s="1496"/>
      <c r="AJO207" s="1496"/>
      <c r="AJP207" s="1496"/>
      <c r="AJQ207" s="1496"/>
      <c r="AJR207" s="1496"/>
      <c r="AJS207" s="1496"/>
      <c r="AJT207" s="1496"/>
      <c r="AJU207" s="1496"/>
      <c r="AJV207" s="1496"/>
      <c r="AJW207" s="1496"/>
      <c r="AJX207" s="1496"/>
      <c r="AJY207" s="1496"/>
      <c r="AJZ207" s="1496"/>
      <c r="AKA207" s="1496"/>
      <c r="AKB207" s="1496"/>
      <c r="AKC207" s="1496"/>
      <c r="AKD207" s="1496"/>
      <c r="AKE207" s="1496"/>
      <c r="AKF207" s="1496"/>
      <c r="AKG207" s="1496"/>
      <c r="AKH207" s="1496"/>
      <c r="AKI207" s="1496"/>
      <c r="AKJ207" s="1496"/>
      <c r="AKK207" s="1496"/>
      <c r="AKL207" s="1496"/>
      <c r="AKM207" s="1496"/>
      <c r="AKN207" s="1496"/>
      <c r="AKO207" s="1496"/>
      <c r="AKP207" s="1496"/>
      <c r="AKQ207" s="1496"/>
      <c r="AKR207" s="1496"/>
      <c r="AKS207" s="1496"/>
      <c r="AKT207" s="1496"/>
      <c r="AKU207" s="1496"/>
      <c r="AKV207" s="1496"/>
      <c r="AKW207" s="1496"/>
      <c r="AKX207" s="1496"/>
      <c r="AKY207" s="1496"/>
      <c r="AKZ207" s="1496"/>
      <c r="ALA207" s="1496"/>
      <c r="ALB207" s="1496"/>
      <c r="ALC207" s="1496"/>
      <c r="ALD207" s="1496"/>
      <c r="ALE207" s="1496"/>
      <c r="ALF207" s="1496"/>
      <c r="ALG207" s="1496"/>
      <c r="ALH207" s="1496"/>
      <c r="ALI207" s="1496"/>
      <c r="ALJ207" s="1496"/>
      <c r="ALK207" s="1496"/>
      <c r="ALL207" s="1496"/>
      <c r="ALM207" s="1496"/>
      <c r="ALN207" s="1496"/>
      <c r="ALO207" s="1496"/>
      <c r="ALP207" s="1496"/>
      <c r="ALQ207" s="1496"/>
      <c r="ALR207" s="1496"/>
      <c r="ALS207" s="1496"/>
      <c r="ALT207" s="1496"/>
      <c r="ALU207" s="1496"/>
      <c r="ALV207" s="1496"/>
      <c r="ALW207" s="1496"/>
      <c r="ALX207" s="1496"/>
      <c r="ALY207" s="1496"/>
      <c r="ALZ207" s="1496"/>
      <c r="AMA207" s="1496"/>
      <c r="AMB207" s="1496"/>
      <c r="AMC207" s="1496"/>
      <c r="AMD207" s="1496"/>
      <c r="AME207" s="1496"/>
      <c r="AMF207" s="1496"/>
      <c r="AMG207" s="1496"/>
      <c r="AMH207" s="1496"/>
      <c r="AMI207" s="1496"/>
      <c r="AMJ207" s="1496"/>
    </row>
    <row r="208" spans="1:1024" s="1496" customFormat="1" ht="16.899999999999999" customHeight="1">
      <c r="B208" s="1538"/>
      <c r="C208" s="1585"/>
      <c r="D208" s="1538"/>
      <c r="E208" s="1568"/>
      <c r="F208" s="1585"/>
      <c r="G208" s="1544"/>
      <c r="H208" s="1538"/>
      <c r="I208" s="1538"/>
      <c r="J208" s="1538"/>
      <c r="N208" s="1538"/>
      <c r="O208" s="1538"/>
      <c r="P208" s="1538"/>
      <c r="Q208" s="1538"/>
      <c r="R208" s="1538"/>
      <c r="S208" s="1538"/>
      <c r="T208" s="1538"/>
      <c r="U208" s="1538"/>
      <c r="V208" s="1538"/>
      <c r="W208" s="1538"/>
      <c r="X208" s="1538"/>
      <c r="Y208" s="1538"/>
      <c r="Z208" s="1538"/>
      <c r="AA208" s="1538"/>
      <c r="AB208" s="1538"/>
      <c r="AC208" s="1538"/>
      <c r="AD208" s="1538"/>
      <c r="AE208" s="1538"/>
      <c r="AF208" s="1538"/>
      <c r="AG208" s="1538"/>
      <c r="AH208" s="1538"/>
      <c r="AI208" s="1538"/>
      <c r="AJ208" s="1538"/>
      <c r="AK208" s="1538"/>
      <c r="AL208" s="1538"/>
      <c r="AM208" s="1538"/>
      <c r="AN208" s="1538"/>
      <c r="AO208" s="1538"/>
      <c r="AP208" s="1538"/>
      <c r="AQ208" s="1538"/>
      <c r="AR208" s="1538"/>
      <c r="AS208" s="1538"/>
      <c r="AT208" s="1538"/>
      <c r="AU208" s="1538"/>
      <c r="AV208" s="1538"/>
      <c r="AW208" s="1538"/>
      <c r="AX208" s="1538"/>
      <c r="AY208" s="1538"/>
      <c r="AZ208" s="1538"/>
      <c r="BA208" s="1538"/>
      <c r="BB208" s="1538"/>
      <c r="BC208" s="1538"/>
      <c r="BD208" s="1538"/>
      <c r="BE208" s="1538"/>
      <c r="BF208" s="1538"/>
      <c r="BG208" s="1538"/>
      <c r="BH208" s="1538"/>
      <c r="BI208" s="1538"/>
      <c r="BJ208" s="1538"/>
      <c r="BK208" s="1538"/>
      <c r="BL208" s="1538"/>
    </row>
    <row r="209" spans="2:64" s="1496" customFormat="1" ht="16.899999999999999" customHeight="1">
      <c r="B209" s="1538"/>
      <c r="C209" s="1585"/>
      <c r="D209" s="1538"/>
      <c r="E209" s="1568"/>
      <c r="F209" s="1585"/>
      <c r="G209" s="1544"/>
      <c r="H209" s="1538"/>
      <c r="I209" s="1538"/>
      <c r="J209" s="1538"/>
      <c r="N209" s="1538"/>
      <c r="O209" s="1538"/>
      <c r="P209" s="1538"/>
      <c r="Q209" s="1538"/>
      <c r="R209" s="1538"/>
      <c r="S209" s="1538"/>
      <c r="T209" s="1538"/>
      <c r="U209" s="1538"/>
      <c r="V209" s="1538"/>
      <c r="W209" s="1538"/>
      <c r="X209" s="1538"/>
      <c r="Y209" s="1538"/>
      <c r="Z209" s="1538"/>
      <c r="AA209" s="1538"/>
      <c r="AB209" s="1538"/>
      <c r="AC209" s="1538"/>
      <c r="AD209" s="1538"/>
      <c r="AE209" s="1538"/>
      <c r="AF209" s="1538"/>
      <c r="AG209" s="1538"/>
      <c r="AH209" s="1538"/>
      <c r="AI209" s="1538"/>
      <c r="AJ209" s="1538"/>
      <c r="AK209" s="1538"/>
      <c r="AL209" s="1538"/>
      <c r="AM209" s="1538"/>
      <c r="AN209" s="1538"/>
      <c r="AO209" s="1538"/>
      <c r="AP209" s="1538"/>
      <c r="AQ209" s="1538"/>
      <c r="AR209" s="1538"/>
      <c r="AS209" s="1538"/>
      <c r="AT209" s="1538"/>
      <c r="AU209" s="1538"/>
      <c r="AV209" s="1538"/>
      <c r="AW209" s="1538"/>
      <c r="AX209" s="1538"/>
      <c r="AY209" s="1538"/>
      <c r="AZ209" s="1538"/>
      <c r="BA209" s="1538"/>
      <c r="BB209" s="1538"/>
      <c r="BC209" s="1538"/>
      <c r="BD209" s="1538"/>
      <c r="BE209" s="1538"/>
      <c r="BF209" s="1538"/>
      <c r="BG209" s="1538"/>
      <c r="BH209" s="1538"/>
      <c r="BI209" s="1538"/>
      <c r="BJ209" s="1538"/>
      <c r="BK209" s="1538"/>
      <c r="BL209" s="1538"/>
    </row>
    <row r="210" spans="2:64" s="1496" customFormat="1" ht="16.899999999999999" customHeight="1">
      <c r="B210" s="1538"/>
      <c r="C210" s="1585"/>
      <c r="D210" s="1538"/>
      <c r="E210" s="1568"/>
      <c r="F210" s="1585"/>
      <c r="G210" s="1544"/>
      <c r="H210" s="1538"/>
      <c r="I210" s="1538"/>
      <c r="J210" s="1538"/>
      <c r="N210" s="1538"/>
      <c r="O210" s="1538"/>
      <c r="P210" s="1538"/>
      <c r="Q210" s="1538"/>
      <c r="R210" s="1538"/>
      <c r="S210" s="1538"/>
      <c r="T210" s="1538"/>
      <c r="U210" s="1538"/>
      <c r="V210" s="1538"/>
      <c r="W210" s="1538"/>
      <c r="X210" s="1538"/>
      <c r="Y210" s="1538"/>
      <c r="Z210" s="1538"/>
      <c r="AA210" s="1538"/>
      <c r="AB210" s="1538"/>
      <c r="AC210" s="1538"/>
      <c r="AD210" s="1538"/>
      <c r="AE210" s="1538"/>
      <c r="AF210" s="1538"/>
      <c r="AG210" s="1538"/>
      <c r="AH210" s="1538"/>
      <c r="AI210" s="1538"/>
      <c r="AJ210" s="1538"/>
      <c r="AK210" s="1538"/>
      <c r="AL210" s="1538"/>
      <c r="AM210" s="1538"/>
      <c r="AN210" s="1538"/>
      <c r="AO210" s="1538"/>
      <c r="AP210" s="1538"/>
      <c r="AQ210" s="1538"/>
      <c r="AR210" s="1538"/>
      <c r="AS210" s="1538"/>
      <c r="AT210" s="1538"/>
      <c r="AU210" s="1538"/>
      <c r="AV210" s="1538"/>
      <c r="AW210" s="1538"/>
      <c r="AX210" s="1538"/>
      <c r="AY210" s="1538"/>
      <c r="AZ210" s="1538"/>
      <c r="BA210" s="1538"/>
      <c r="BB210" s="1538"/>
      <c r="BC210" s="1538"/>
      <c r="BD210" s="1538"/>
      <c r="BE210" s="1538"/>
      <c r="BF210" s="1538"/>
      <c r="BG210" s="1538"/>
      <c r="BH210" s="1538"/>
      <c r="BI210" s="1538"/>
      <c r="BJ210" s="1538"/>
      <c r="BK210" s="1538"/>
      <c r="BL210" s="1538"/>
    </row>
    <row r="211" spans="2:64" s="1496" customFormat="1" ht="16.899999999999999" customHeight="1">
      <c r="B211" s="1538"/>
      <c r="C211" s="1585"/>
      <c r="D211" s="1538"/>
      <c r="E211" s="1568"/>
      <c r="F211" s="1585"/>
      <c r="G211" s="1544"/>
      <c r="H211" s="1538"/>
      <c r="I211" s="1538"/>
      <c r="J211" s="1538"/>
      <c r="N211" s="1538"/>
      <c r="O211" s="1538"/>
      <c r="P211" s="1538"/>
      <c r="Q211" s="1538"/>
      <c r="R211" s="1538"/>
      <c r="S211" s="1538"/>
      <c r="T211" s="1538"/>
      <c r="U211" s="1538"/>
      <c r="V211" s="1538"/>
      <c r="W211" s="1538"/>
      <c r="X211" s="1538"/>
      <c r="Y211" s="1538"/>
      <c r="Z211" s="1538"/>
      <c r="AA211" s="1538"/>
      <c r="AB211" s="1538"/>
      <c r="AC211" s="1538"/>
      <c r="AD211" s="1538"/>
      <c r="AE211" s="1538"/>
      <c r="AF211" s="1538"/>
      <c r="AG211" s="1538"/>
      <c r="AH211" s="1538"/>
      <c r="AI211" s="1538"/>
      <c r="AJ211" s="1538"/>
      <c r="AK211" s="1538"/>
      <c r="AL211" s="1538"/>
      <c r="AM211" s="1538"/>
      <c r="AN211" s="1538"/>
      <c r="AO211" s="1538"/>
      <c r="AP211" s="1538"/>
      <c r="AQ211" s="1538"/>
      <c r="AR211" s="1538"/>
      <c r="AS211" s="1538"/>
      <c r="AT211" s="1538"/>
      <c r="AU211" s="1538"/>
      <c r="AV211" s="1538"/>
      <c r="AW211" s="1538"/>
      <c r="AX211" s="1538"/>
      <c r="AY211" s="1538"/>
      <c r="AZ211" s="1538"/>
      <c r="BA211" s="1538"/>
      <c r="BB211" s="1538"/>
      <c r="BC211" s="1538"/>
      <c r="BD211" s="1538"/>
      <c r="BE211" s="1538"/>
      <c r="BF211" s="1538"/>
      <c r="BG211" s="1538"/>
      <c r="BH211" s="1538"/>
      <c r="BI211" s="1538"/>
      <c r="BJ211" s="1538"/>
      <c r="BK211" s="1538"/>
      <c r="BL211" s="1538"/>
    </row>
    <row r="212" spans="2:64" s="1496" customFormat="1" ht="16.899999999999999" customHeight="1">
      <c r="B212" s="1538"/>
      <c r="C212" s="1585"/>
      <c r="D212" s="1538"/>
      <c r="E212" s="1568"/>
      <c r="F212" s="1585"/>
      <c r="G212" s="1544"/>
      <c r="H212" s="1538"/>
      <c r="I212" s="1538"/>
      <c r="J212" s="1538"/>
      <c r="N212" s="1538"/>
      <c r="O212" s="1538"/>
      <c r="P212" s="1538"/>
      <c r="Q212" s="1538"/>
      <c r="R212" s="1538"/>
      <c r="S212" s="1538"/>
      <c r="T212" s="1538"/>
      <c r="U212" s="1538"/>
      <c r="V212" s="1538"/>
      <c r="W212" s="1538"/>
      <c r="X212" s="1538"/>
      <c r="Y212" s="1538"/>
      <c r="Z212" s="1538"/>
      <c r="AA212" s="1538"/>
      <c r="AB212" s="1538"/>
      <c r="AC212" s="1538"/>
      <c r="AD212" s="1538"/>
      <c r="AE212" s="1538"/>
      <c r="AF212" s="1538"/>
      <c r="AG212" s="1538"/>
      <c r="AH212" s="1538"/>
      <c r="AI212" s="1538"/>
      <c r="AJ212" s="1538"/>
      <c r="AK212" s="1538"/>
      <c r="AL212" s="1538"/>
      <c r="AM212" s="1538"/>
      <c r="AN212" s="1538"/>
      <c r="AO212" s="1538"/>
      <c r="AP212" s="1538"/>
      <c r="AQ212" s="1538"/>
      <c r="AR212" s="1538"/>
      <c r="AS212" s="1538"/>
      <c r="AT212" s="1538"/>
      <c r="AU212" s="1538"/>
      <c r="AV212" s="1538"/>
      <c r="AW212" s="1538"/>
      <c r="AX212" s="1538"/>
      <c r="AY212" s="1538"/>
      <c r="AZ212" s="1538"/>
      <c r="BA212" s="1538"/>
      <c r="BB212" s="1538"/>
      <c r="BC212" s="1538"/>
      <c r="BD212" s="1538"/>
      <c r="BE212" s="1538"/>
      <c r="BF212" s="1538"/>
      <c r="BG212" s="1538"/>
      <c r="BH212" s="1538"/>
      <c r="BI212" s="1538"/>
      <c r="BJ212" s="1538"/>
      <c r="BK212" s="1538"/>
      <c r="BL212" s="1538"/>
    </row>
    <row r="213" spans="2:64" s="1496" customFormat="1" ht="16.899999999999999" customHeight="1">
      <c r="B213" s="1538"/>
      <c r="C213" s="1585"/>
      <c r="D213" s="1538"/>
      <c r="E213" s="1568"/>
      <c r="F213" s="1585"/>
      <c r="G213" s="1544"/>
      <c r="H213" s="1538"/>
      <c r="I213" s="1538"/>
      <c r="J213" s="1538"/>
      <c r="N213" s="1538"/>
      <c r="O213" s="1538"/>
      <c r="P213" s="1538"/>
      <c r="Q213" s="1538"/>
      <c r="R213" s="1538"/>
      <c r="S213" s="1538"/>
      <c r="T213" s="1538"/>
      <c r="U213" s="1538"/>
      <c r="V213" s="1538"/>
      <c r="W213" s="1538"/>
      <c r="X213" s="1538"/>
      <c r="Y213" s="1538"/>
      <c r="Z213" s="1538"/>
      <c r="AA213" s="1538"/>
      <c r="AB213" s="1538"/>
      <c r="AC213" s="1538"/>
      <c r="AD213" s="1538"/>
      <c r="AE213" s="1538"/>
      <c r="AF213" s="1538"/>
      <c r="AG213" s="1538"/>
      <c r="AH213" s="1538"/>
      <c r="AI213" s="1538"/>
      <c r="AJ213" s="1538"/>
      <c r="AK213" s="1538"/>
      <c r="AL213" s="1538"/>
      <c r="AM213" s="1538"/>
      <c r="AN213" s="1538"/>
      <c r="AO213" s="1538"/>
      <c r="AP213" s="1538"/>
      <c r="AQ213" s="1538"/>
      <c r="AR213" s="1538"/>
      <c r="AS213" s="1538"/>
      <c r="AT213" s="1538"/>
      <c r="AU213" s="1538"/>
      <c r="AV213" s="1538"/>
      <c r="AW213" s="1538"/>
      <c r="AX213" s="1538"/>
      <c r="AY213" s="1538"/>
      <c r="AZ213" s="1538"/>
      <c r="BA213" s="1538"/>
      <c r="BB213" s="1538"/>
      <c r="BC213" s="1538"/>
      <c r="BD213" s="1538"/>
      <c r="BE213" s="1538"/>
      <c r="BF213" s="1538"/>
      <c r="BG213" s="1538"/>
      <c r="BH213" s="1538"/>
      <c r="BI213" s="1538"/>
      <c r="BJ213" s="1538"/>
      <c r="BK213" s="1538"/>
      <c r="BL213" s="1538"/>
    </row>
    <row r="214" spans="2:64" s="1496" customFormat="1" ht="16.899999999999999" customHeight="1">
      <c r="B214" s="1538"/>
      <c r="C214" s="1585"/>
      <c r="D214" s="1538"/>
      <c r="E214" s="1568"/>
      <c r="F214" s="1585"/>
      <c r="G214" s="1544"/>
      <c r="H214" s="1538"/>
      <c r="I214" s="1538"/>
      <c r="J214" s="1538"/>
      <c r="N214" s="1538"/>
      <c r="O214" s="1538"/>
      <c r="P214" s="1538"/>
      <c r="Q214" s="1538"/>
      <c r="R214" s="1538"/>
      <c r="S214" s="1538"/>
      <c r="T214" s="1538"/>
      <c r="U214" s="1538"/>
      <c r="V214" s="1538"/>
      <c r="W214" s="1538"/>
      <c r="X214" s="1538"/>
      <c r="Y214" s="1538"/>
      <c r="Z214" s="1538"/>
      <c r="AA214" s="1538"/>
      <c r="AB214" s="1538"/>
      <c r="AC214" s="1538"/>
      <c r="AD214" s="1538"/>
      <c r="AE214" s="1538"/>
      <c r="AF214" s="1538"/>
      <c r="AG214" s="1538"/>
      <c r="AH214" s="1538"/>
      <c r="AI214" s="1538"/>
      <c r="AJ214" s="1538"/>
      <c r="AK214" s="1538"/>
      <c r="AL214" s="1538"/>
      <c r="AM214" s="1538"/>
      <c r="AN214" s="1538"/>
      <c r="AO214" s="1538"/>
      <c r="AP214" s="1538"/>
      <c r="AQ214" s="1538"/>
      <c r="AR214" s="1538"/>
      <c r="AS214" s="1538"/>
      <c r="AT214" s="1538"/>
      <c r="AU214" s="1538"/>
      <c r="AV214" s="1538"/>
      <c r="AW214" s="1538"/>
      <c r="AX214" s="1538"/>
      <c r="AY214" s="1538"/>
      <c r="AZ214" s="1538"/>
      <c r="BA214" s="1538"/>
      <c r="BB214" s="1538"/>
      <c r="BC214" s="1538"/>
      <c r="BD214" s="1538"/>
      <c r="BE214" s="1538"/>
      <c r="BF214" s="1538"/>
      <c r="BG214" s="1538"/>
      <c r="BH214" s="1538"/>
      <c r="BI214" s="1538"/>
      <c r="BJ214" s="1538"/>
      <c r="BK214" s="1538"/>
      <c r="BL214" s="1538"/>
    </row>
    <row r="215" spans="2:64" s="1496" customFormat="1" ht="16.899999999999999" customHeight="1">
      <c r="B215" s="1538"/>
      <c r="C215" s="1585"/>
      <c r="D215" s="1538"/>
      <c r="E215" s="1568"/>
      <c r="F215" s="1585"/>
      <c r="G215" s="1544"/>
      <c r="H215" s="1538"/>
      <c r="I215" s="1538"/>
      <c r="J215" s="1538"/>
      <c r="N215" s="1538"/>
      <c r="O215" s="1538"/>
      <c r="P215" s="1538"/>
      <c r="Q215" s="1538"/>
      <c r="R215" s="1538"/>
      <c r="S215" s="1538"/>
      <c r="T215" s="1538"/>
      <c r="U215" s="1538"/>
      <c r="V215" s="1538"/>
      <c r="W215" s="1538"/>
      <c r="X215" s="1538"/>
      <c r="Y215" s="1538"/>
      <c r="Z215" s="1538"/>
      <c r="AA215" s="1538"/>
      <c r="AB215" s="1538"/>
      <c r="AC215" s="1538"/>
      <c r="AD215" s="1538"/>
      <c r="AE215" s="1538"/>
      <c r="AF215" s="1538"/>
      <c r="AG215" s="1538"/>
      <c r="AH215" s="1538"/>
      <c r="AI215" s="1538"/>
      <c r="AJ215" s="1538"/>
      <c r="AK215" s="1538"/>
      <c r="AL215" s="1538"/>
      <c r="AM215" s="1538"/>
      <c r="AN215" s="1538"/>
      <c r="AO215" s="1538"/>
      <c r="AP215" s="1538"/>
      <c r="AQ215" s="1538"/>
      <c r="AR215" s="1538"/>
      <c r="AS215" s="1538"/>
      <c r="AT215" s="1538"/>
      <c r="AU215" s="1538"/>
      <c r="AV215" s="1538"/>
      <c r="AW215" s="1538"/>
      <c r="AX215" s="1538"/>
      <c r="AY215" s="1538"/>
      <c r="AZ215" s="1538"/>
      <c r="BA215" s="1538"/>
      <c r="BB215" s="1538"/>
      <c r="BC215" s="1538"/>
      <c r="BD215" s="1538"/>
      <c r="BE215" s="1538"/>
      <c r="BF215" s="1538"/>
      <c r="BG215" s="1538"/>
      <c r="BH215" s="1538"/>
      <c r="BI215" s="1538"/>
      <c r="BJ215" s="1538"/>
      <c r="BK215" s="1538"/>
      <c r="BL215" s="1538"/>
    </row>
    <row r="216" spans="2:64" s="1496" customFormat="1" ht="16.899999999999999" customHeight="1">
      <c r="B216" s="1538"/>
      <c r="C216" s="1585"/>
      <c r="D216" s="1538"/>
      <c r="E216" s="1568"/>
      <c r="F216" s="1585"/>
      <c r="G216" s="1544"/>
      <c r="H216" s="1538"/>
      <c r="I216" s="1538"/>
      <c r="J216" s="1538"/>
      <c r="N216" s="1538"/>
      <c r="O216" s="1538"/>
      <c r="P216" s="1538"/>
      <c r="Q216" s="1538"/>
      <c r="R216" s="1538"/>
      <c r="S216" s="1538"/>
      <c r="T216" s="1538"/>
      <c r="U216" s="1538"/>
      <c r="V216" s="1538"/>
      <c r="W216" s="1538"/>
      <c r="X216" s="1538"/>
      <c r="Y216" s="1538"/>
      <c r="Z216" s="1538"/>
      <c r="AA216" s="1538"/>
      <c r="AB216" s="1538"/>
      <c r="AC216" s="1538"/>
      <c r="AD216" s="1538"/>
      <c r="AE216" s="1538"/>
      <c r="AF216" s="1538"/>
      <c r="AG216" s="1538"/>
      <c r="AH216" s="1538"/>
      <c r="AI216" s="1538"/>
      <c r="AJ216" s="1538"/>
      <c r="AK216" s="1538"/>
      <c r="AL216" s="1538"/>
      <c r="AM216" s="1538"/>
      <c r="AN216" s="1538"/>
      <c r="AO216" s="1538"/>
      <c r="AP216" s="1538"/>
      <c r="AQ216" s="1538"/>
      <c r="AR216" s="1538"/>
      <c r="AS216" s="1538"/>
      <c r="AT216" s="1538"/>
      <c r="AU216" s="1538"/>
      <c r="AV216" s="1538"/>
      <c r="AW216" s="1538"/>
      <c r="AX216" s="1538"/>
      <c r="AY216" s="1538"/>
      <c r="AZ216" s="1538"/>
      <c r="BA216" s="1538"/>
      <c r="BB216" s="1538"/>
      <c r="BC216" s="1538"/>
      <c r="BD216" s="1538"/>
      <c r="BE216" s="1538"/>
      <c r="BF216" s="1538"/>
      <c r="BG216" s="1538"/>
      <c r="BH216" s="1538"/>
      <c r="BI216" s="1538"/>
      <c r="BJ216" s="1538"/>
      <c r="BK216" s="1538"/>
      <c r="BL216" s="1538"/>
    </row>
    <row r="217" spans="2:64" s="1496" customFormat="1" ht="16.899999999999999" customHeight="1">
      <c r="B217" s="1538"/>
      <c r="C217" s="1585"/>
      <c r="D217" s="1538"/>
      <c r="E217" s="1568"/>
      <c r="F217" s="1585"/>
      <c r="G217" s="1544"/>
      <c r="H217" s="1538"/>
      <c r="I217" s="1538"/>
      <c r="J217" s="1538"/>
      <c r="N217" s="1538"/>
      <c r="O217" s="1538"/>
      <c r="P217" s="1538"/>
      <c r="Q217" s="1538"/>
      <c r="R217" s="1538"/>
      <c r="S217" s="1538"/>
      <c r="T217" s="1538"/>
      <c r="U217" s="1538"/>
      <c r="V217" s="1538"/>
      <c r="W217" s="1538"/>
      <c r="X217" s="1538"/>
      <c r="Y217" s="1538"/>
      <c r="Z217" s="1538"/>
      <c r="AA217" s="1538"/>
      <c r="AB217" s="1538"/>
      <c r="AC217" s="1538"/>
      <c r="AD217" s="1538"/>
      <c r="AE217" s="1538"/>
      <c r="AF217" s="1538"/>
      <c r="AG217" s="1538"/>
      <c r="AH217" s="1538"/>
      <c r="AI217" s="1538"/>
      <c r="AJ217" s="1538"/>
      <c r="AK217" s="1538"/>
      <c r="AL217" s="1538"/>
      <c r="AM217" s="1538"/>
      <c r="AN217" s="1538"/>
      <c r="AO217" s="1538"/>
      <c r="AP217" s="1538"/>
      <c r="AQ217" s="1538"/>
      <c r="AR217" s="1538"/>
      <c r="AS217" s="1538"/>
      <c r="AT217" s="1538"/>
      <c r="AU217" s="1538"/>
      <c r="AV217" s="1538"/>
      <c r="AW217" s="1538"/>
      <c r="AX217" s="1538"/>
      <c r="AY217" s="1538"/>
      <c r="AZ217" s="1538"/>
      <c r="BA217" s="1538"/>
      <c r="BB217" s="1538"/>
      <c r="BC217" s="1538"/>
      <c r="BD217" s="1538"/>
      <c r="BE217" s="1538"/>
      <c r="BF217" s="1538"/>
      <c r="BG217" s="1538"/>
      <c r="BH217" s="1538"/>
      <c r="BI217" s="1538"/>
      <c r="BJ217" s="1538"/>
      <c r="BK217" s="1538"/>
      <c r="BL217" s="1538"/>
    </row>
    <row r="218" spans="2:64" s="1496" customFormat="1" ht="16.899999999999999" customHeight="1">
      <c r="B218" s="1538"/>
      <c r="C218" s="1585"/>
      <c r="D218" s="1538"/>
      <c r="E218" s="1568"/>
      <c r="F218" s="1585"/>
      <c r="G218" s="1544"/>
      <c r="H218" s="1538"/>
      <c r="I218" s="1538"/>
      <c r="J218" s="1538"/>
      <c r="N218" s="1538"/>
      <c r="O218" s="1538"/>
      <c r="P218" s="1538"/>
      <c r="Q218" s="1538"/>
      <c r="R218" s="1538"/>
      <c r="S218" s="1538"/>
      <c r="T218" s="1538"/>
      <c r="U218" s="1538"/>
      <c r="V218" s="1538"/>
      <c r="W218" s="1538"/>
      <c r="X218" s="1538"/>
      <c r="Y218" s="1538"/>
      <c r="Z218" s="1538"/>
      <c r="AA218" s="1538"/>
      <c r="AB218" s="1538"/>
      <c r="AC218" s="1538"/>
      <c r="AD218" s="1538"/>
      <c r="AE218" s="1538"/>
      <c r="AF218" s="1538"/>
      <c r="AG218" s="1538"/>
      <c r="AH218" s="1538"/>
      <c r="AI218" s="1538"/>
      <c r="AJ218" s="1538"/>
      <c r="AK218" s="1538"/>
      <c r="AL218" s="1538"/>
      <c r="AM218" s="1538"/>
      <c r="AN218" s="1538"/>
      <c r="AO218" s="1538"/>
      <c r="AP218" s="1538"/>
      <c r="AQ218" s="1538"/>
      <c r="AR218" s="1538"/>
      <c r="AS218" s="1538"/>
      <c r="AT218" s="1538"/>
      <c r="AU218" s="1538"/>
      <c r="AV218" s="1538"/>
      <c r="AW218" s="1538"/>
      <c r="AX218" s="1538"/>
      <c r="AY218" s="1538"/>
      <c r="AZ218" s="1538"/>
      <c r="BA218" s="1538"/>
      <c r="BB218" s="1538"/>
      <c r="BC218" s="1538"/>
      <c r="BD218" s="1538"/>
      <c r="BE218" s="1538"/>
      <c r="BF218" s="1538"/>
      <c r="BG218" s="1538"/>
      <c r="BH218" s="1538"/>
      <c r="BI218" s="1538"/>
      <c r="BJ218" s="1538"/>
      <c r="BK218" s="1538"/>
      <c r="BL218" s="1538"/>
    </row>
    <row r="219" spans="2:64" s="1496" customFormat="1" ht="16.899999999999999" customHeight="1">
      <c r="B219" s="1538"/>
      <c r="C219" s="1585"/>
      <c r="D219" s="1538"/>
      <c r="E219" s="1568"/>
      <c r="F219" s="1585"/>
      <c r="G219" s="1544"/>
      <c r="H219" s="1538"/>
      <c r="I219" s="1538"/>
      <c r="J219" s="1538"/>
      <c r="N219" s="1538"/>
      <c r="O219" s="1538"/>
      <c r="P219" s="1538"/>
      <c r="Q219" s="1538"/>
      <c r="R219" s="1538"/>
      <c r="S219" s="1538"/>
      <c r="T219" s="1538"/>
      <c r="U219" s="1538"/>
      <c r="V219" s="1538"/>
      <c r="W219" s="1538"/>
      <c r="X219" s="1538"/>
      <c r="Y219" s="1538"/>
      <c r="Z219" s="1538"/>
      <c r="AA219" s="1538"/>
      <c r="AB219" s="1538"/>
      <c r="AC219" s="1538"/>
      <c r="AD219" s="1538"/>
      <c r="AE219" s="1538"/>
      <c r="AF219" s="1538"/>
      <c r="AG219" s="1538"/>
      <c r="AH219" s="1538"/>
      <c r="AI219" s="1538"/>
      <c r="AJ219" s="1538"/>
      <c r="AK219" s="1538"/>
      <c r="AL219" s="1538"/>
      <c r="AM219" s="1538"/>
      <c r="AN219" s="1538"/>
      <c r="AO219" s="1538"/>
      <c r="AP219" s="1538"/>
      <c r="AQ219" s="1538"/>
      <c r="AR219" s="1538"/>
      <c r="AS219" s="1538"/>
      <c r="AT219" s="1538"/>
      <c r="AU219" s="1538"/>
      <c r="AV219" s="1538"/>
      <c r="AW219" s="1538"/>
      <c r="AX219" s="1538"/>
      <c r="AY219" s="1538"/>
      <c r="AZ219" s="1538"/>
      <c r="BA219" s="1538"/>
      <c r="BB219" s="1538"/>
      <c r="BC219" s="1538"/>
      <c r="BD219" s="1538"/>
      <c r="BE219" s="1538"/>
      <c r="BF219" s="1538"/>
      <c r="BG219" s="1538"/>
      <c r="BH219" s="1538"/>
      <c r="BI219" s="1538"/>
      <c r="BJ219" s="1538"/>
      <c r="BK219" s="1538"/>
      <c r="BL219" s="1538"/>
    </row>
    <row r="220" spans="2:64" s="1496" customFormat="1" ht="16.899999999999999" customHeight="1">
      <c r="B220" s="1538"/>
      <c r="C220" s="1585"/>
      <c r="D220" s="1538"/>
      <c r="E220" s="1568"/>
      <c r="F220" s="1585"/>
      <c r="G220" s="1544"/>
      <c r="H220" s="1538"/>
      <c r="I220" s="1538"/>
      <c r="J220" s="1538"/>
      <c r="N220" s="1538"/>
      <c r="O220" s="1538"/>
      <c r="P220" s="1538"/>
      <c r="Q220" s="1538"/>
      <c r="R220" s="1538"/>
      <c r="S220" s="1538"/>
      <c r="T220" s="1538"/>
      <c r="U220" s="1538"/>
      <c r="V220" s="1538"/>
      <c r="W220" s="1538"/>
      <c r="X220" s="1538"/>
      <c r="Y220" s="1538"/>
      <c r="Z220" s="1538"/>
      <c r="AA220" s="1538"/>
      <c r="AB220" s="1538"/>
      <c r="AC220" s="1538"/>
      <c r="AD220" s="1538"/>
      <c r="AE220" s="1538"/>
      <c r="AF220" s="1538"/>
      <c r="AG220" s="1538"/>
      <c r="AH220" s="1538"/>
      <c r="AI220" s="1538"/>
      <c r="AJ220" s="1538"/>
      <c r="AK220" s="1538"/>
      <c r="AL220" s="1538"/>
      <c r="AM220" s="1538"/>
      <c r="AN220" s="1538"/>
      <c r="AO220" s="1538"/>
      <c r="AP220" s="1538"/>
      <c r="AQ220" s="1538"/>
      <c r="AR220" s="1538"/>
      <c r="AS220" s="1538"/>
      <c r="AT220" s="1538"/>
      <c r="AU220" s="1538"/>
      <c r="AV220" s="1538"/>
      <c r="AW220" s="1538"/>
      <c r="AX220" s="1538"/>
      <c r="AY220" s="1538"/>
      <c r="AZ220" s="1538"/>
      <c r="BA220" s="1538"/>
      <c r="BB220" s="1538"/>
      <c r="BC220" s="1538"/>
      <c r="BD220" s="1538"/>
      <c r="BE220" s="1538"/>
      <c r="BF220" s="1538"/>
      <c r="BG220" s="1538"/>
      <c r="BH220" s="1538"/>
      <c r="BI220" s="1538"/>
      <c r="BJ220" s="1538"/>
      <c r="BK220" s="1538"/>
      <c r="BL220" s="1538"/>
    </row>
    <row r="221" spans="2:64" s="1496" customFormat="1" ht="16.899999999999999" customHeight="1">
      <c r="B221" s="1538"/>
      <c r="C221" s="1585"/>
      <c r="D221" s="1538"/>
      <c r="E221" s="1568"/>
      <c r="F221" s="1585"/>
      <c r="G221" s="1544"/>
      <c r="H221" s="1538"/>
      <c r="I221" s="1538"/>
      <c r="J221" s="1538"/>
      <c r="N221" s="1538"/>
      <c r="O221" s="1538"/>
      <c r="P221" s="1538"/>
      <c r="Q221" s="1538"/>
      <c r="R221" s="1538"/>
      <c r="S221" s="1538"/>
      <c r="T221" s="1538"/>
      <c r="U221" s="1538"/>
      <c r="V221" s="1538"/>
      <c r="W221" s="1538"/>
      <c r="X221" s="1538"/>
      <c r="Y221" s="1538"/>
      <c r="Z221" s="1538"/>
      <c r="AA221" s="1538"/>
      <c r="AB221" s="1538"/>
      <c r="AC221" s="1538"/>
      <c r="AD221" s="1538"/>
      <c r="AE221" s="1538"/>
      <c r="AF221" s="1538"/>
      <c r="AG221" s="1538"/>
      <c r="AH221" s="1538"/>
      <c r="AI221" s="1538"/>
      <c r="AJ221" s="1538"/>
      <c r="AK221" s="1538"/>
      <c r="AL221" s="1538"/>
      <c r="AM221" s="1538"/>
      <c r="AN221" s="1538"/>
      <c r="AO221" s="1538"/>
      <c r="AP221" s="1538"/>
      <c r="AQ221" s="1538"/>
      <c r="AR221" s="1538"/>
      <c r="AS221" s="1538"/>
      <c r="AT221" s="1538"/>
      <c r="AU221" s="1538"/>
      <c r="AV221" s="1538"/>
      <c r="AW221" s="1538"/>
      <c r="AX221" s="1538"/>
      <c r="AY221" s="1538"/>
      <c r="AZ221" s="1538"/>
      <c r="BA221" s="1538"/>
      <c r="BB221" s="1538"/>
      <c r="BC221" s="1538"/>
      <c r="BD221" s="1538"/>
      <c r="BE221" s="1538"/>
      <c r="BF221" s="1538"/>
      <c r="BG221" s="1538"/>
      <c r="BH221" s="1538"/>
      <c r="BI221" s="1538"/>
      <c r="BJ221" s="1538"/>
      <c r="BK221" s="1538"/>
      <c r="BL221" s="1538"/>
    </row>
    <row r="222" spans="2:64" s="1496" customFormat="1" ht="16.899999999999999" customHeight="1">
      <c r="B222" s="1538"/>
      <c r="C222" s="1585"/>
      <c r="D222" s="1538"/>
      <c r="E222" s="1568"/>
      <c r="F222" s="1585"/>
      <c r="G222" s="1544"/>
      <c r="H222" s="1538"/>
      <c r="I222" s="1538"/>
      <c r="J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1538"/>
      <c r="AV222" s="1538"/>
      <c r="AW222" s="1538"/>
      <c r="AX222" s="1538"/>
      <c r="AY222" s="1538"/>
      <c r="AZ222" s="1538"/>
      <c r="BA222" s="1538"/>
      <c r="BB222" s="1538"/>
      <c r="BC222" s="1538"/>
      <c r="BD222" s="1538"/>
      <c r="BE222" s="1538"/>
      <c r="BF222" s="1538"/>
      <c r="BG222" s="1538"/>
      <c r="BH222" s="1538"/>
      <c r="BI222" s="1538"/>
      <c r="BJ222" s="1538"/>
      <c r="BK222" s="1538"/>
      <c r="BL222" s="1538"/>
    </row>
    <row r="223" spans="2:64" s="1496" customFormat="1" ht="16.899999999999999" customHeight="1">
      <c r="B223" s="1538"/>
      <c r="C223" s="1585"/>
      <c r="D223" s="1538"/>
      <c r="E223" s="1568"/>
      <c r="F223" s="1585"/>
      <c r="G223" s="1544"/>
      <c r="H223" s="1538"/>
      <c r="I223" s="1538"/>
      <c r="J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AU223" s="1538"/>
      <c r="AV223" s="1538"/>
      <c r="AW223" s="1538"/>
      <c r="AX223" s="1538"/>
      <c r="AY223" s="1538"/>
      <c r="AZ223" s="1538"/>
      <c r="BA223" s="1538"/>
      <c r="BB223" s="1538"/>
      <c r="BC223" s="1538"/>
      <c r="BD223" s="1538"/>
      <c r="BE223" s="1538"/>
      <c r="BF223" s="1538"/>
      <c r="BG223" s="1538"/>
      <c r="BH223" s="1538"/>
      <c r="BI223" s="1538"/>
      <c r="BJ223" s="1538"/>
      <c r="BK223" s="1538"/>
      <c r="BL223" s="1538"/>
    </row>
    <row r="224" spans="2:64" s="1496" customFormat="1" ht="16.899999999999999" customHeight="1">
      <c r="B224" s="1538"/>
      <c r="C224" s="1585"/>
      <c r="D224" s="1538"/>
      <c r="E224" s="1568"/>
      <c r="F224" s="1585"/>
      <c r="G224" s="1544"/>
      <c r="H224" s="1538"/>
      <c r="I224" s="1538"/>
      <c r="J224" s="1538"/>
      <c r="N224" s="1538"/>
      <c r="O224" s="1538"/>
      <c r="P224" s="1538"/>
      <c r="Q224" s="1538"/>
      <c r="R224" s="1538"/>
      <c r="S224" s="1538"/>
      <c r="T224" s="1538"/>
      <c r="U224" s="1538"/>
      <c r="V224" s="1538"/>
      <c r="W224" s="1538"/>
      <c r="X224" s="1538"/>
      <c r="Y224" s="1538"/>
      <c r="Z224" s="1538"/>
      <c r="AA224" s="1538"/>
      <c r="AB224" s="1538"/>
      <c r="AC224" s="1538"/>
      <c r="AD224" s="1538"/>
      <c r="AE224" s="1538"/>
      <c r="AF224" s="1538"/>
      <c r="AG224" s="1538"/>
      <c r="AH224" s="1538"/>
      <c r="AI224" s="1538"/>
      <c r="AJ224" s="1538"/>
      <c r="AK224" s="1538"/>
      <c r="AL224" s="1538"/>
      <c r="AM224" s="1538"/>
      <c r="AN224" s="1538"/>
      <c r="AO224" s="1538"/>
      <c r="AP224" s="1538"/>
      <c r="AQ224" s="1538"/>
      <c r="AR224" s="1538"/>
      <c r="AS224" s="1538"/>
      <c r="AT224" s="1538"/>
      <c r="AU224" s="1538"/>
      <c r="AV224" s="1538"/>
      <c r="AW224" s="1538"/>
      <c r="AX224" s="1538"/>
      <c r="AY224" s="1538"/>
      <c r="AZ224" s="1538"/>
      <c r="BA224" s="1538"/>
      <c r="BB224" s="1538"/>
      <c r="BC224" s="1538"/>
      <c r="BD224" s="1538"/>
      <c r="BE224" s="1538"/>
      <c r="BF224" s="1538"/>
      <c r="BG224" s="1538"/>
      <c r="BH224" s="1538"/>
      <c r="BI224" s="1538"/>
      <c r="BJ224" s="1538"/>
      <c r="BK224" s="1538"/>
      <c r="BL224" s="1538"/>
    </row>
    <row r="225" spans="2:64" s="1496" customFormat="1" ht="16.899999999999999" customHeight="1">
      <c r="B225" s="1538"/>
      <c r="C225" s="1585"/>
      <c r="D225" s="1538"/>
      <c r="E225" s="1568"/>
      <c r="F225" s="1585"/>
      <c r="G225" s="1544"/>
      <c r="H225" s="1538"/>
      <c r="I225" s="1538"/>
      <c r="J225" s="1538"/>
      <c r="N225" s="1538"/>
      <c r="O225" s="1538"/>
      <c r="P225" s="1538"/>
      <c r="Q225" s="1538"/>
      <c r="R225" s="1538"/>
      <c r="S225" s="1538"/>
      <c r="T225" s="1538"/>
      <c r="U225" s="1538"/>
      <c r="V225" s="1538"/>
      <c r="W225" s="1538"/>
      <c r="X225" s="1538"/>
      <c r="Y225" s="1538"/>
      <c r="Z225" s="1538"/>
      <c r="AA225" s="1538"/>
      <c r="AB225" s="1538"/>
      <c r="AC225" s="1538"/>
      <c r="AD225" s="1538"/>
      <c r="AE225" s="1538"/>
      <c r="AF225" s="1538"/>
      <c r="AG225" s="1538"/>
      <c r="AH225" s="1538"/>
      <c r="AI225" s="1538"/>
      <c r="AJ225" s="1538"/>
      <c r="AK225" s="1538"/>
      <c r="AL225" s="1538"/>
      <c r="AM225" s="1538"/>
      <c r="AN225" s="1538"/>
      <c r="AO225" s="1538"/>
      <c r="AP225" s="1538"/>
      <c r="AQ225" s="1538"/>
      <c r="AR225" s="1538"/>
      <c r="AS225" s="1538"/>
      <c r="AT225" s="1538"/>
      <c r="AU225" s="1538"/>
      <c r="AV225" s="1538"/>
      <c r="AW225" s="1538"/>
      <c r="AX225" s="1538"/>
      <c r="AY225" s="1538"/>
      <c r="AZ225" s="1538"/>
      <c r="BA225" s="1538"/>
      <c r="BB225" s="1538"/>
      <c r="BC225" s="1538"/>
      <c r="BD225" s="1538"/>
      <c r="BE225" s="1538"/>
      <c r="BF225" s="1538"/>
      <c r="BG225" s="1538"/>
      <c r="BH225" s="1538"/>
      <c r="BI225" s="1538"/>
      <c r="BJ225" s="1538"/>
      <c r="BK225" s="1538"/>
      <c r="BL225" s="1538"/>
    </row>
    <row r="226" spans="2:64" s="1496" customFormat="1" ht="16.899999999999999" customHeight="1">
      <c r="B226" s="1538"/>
      <c r="C226" s="1585"/>
      <c r="D226" s="1538"/>
      <c r="E226" s="1568"/>
      <c r="F226" s="1585"/>
      <c r="G226" s="1544"/>
      <c r="H226" s="1538"/>
      <c r="I226" s="1538"/>
      <c r="J226" s="1538"/>
      <c r="N226" s="1538"/>
      <c r="O226" s="1538"/>
      <c r="P226" s="1538"/>
      <c r="Q226" s="1538"/>
      <c r="R226" s="1538"/>
      <c r="S226" s="1538"/>
      <c r="T226" s="1538"/>
      <c r="U226" s="1538"/>
      <c r="V226" s="1538"/>
      <c r="W226" s="1538"/>
      <c r="X226" s="1538"/>
      <c r="Y226" s="1538"/>
      <c r="Z226" s="1538"/>
      <c r="AA226" s="1538"/>
      <c r="AB226" s="1538"/>
      <c r="AC226" s="1538"/>
      <c r="AD226" s="1538"/>
      <c r="AE226" s="1538"/>
      <c r="AF226" s="1538"/>
      <c r="AG226" s="1538"/>
      <c r="AH226" s="1538"/>
      <c r="AI226" s="1538"/>
      <c r="AJ226" s="1538"/>
      <c r="AK226" s="1538"/>
      <c r="AL226" s="1538"/>
      <c r="AM226" s="1538"/>
      <c r="AN226" s="1538"/>
      <c r="AO226" s="1538"/>
      <c r="AP226" s="1538"/>
      <c r="AQ226" s="1538"/>
      <c r="AR226" s="1538"/>
      <c r="AS226" s="1538"/>
      <c r="AT226" s="1538"/>
      <c r="AU226" s="1538"/>
      <c r="AV226" s="1538"/>
      <c r="AW226" s="1538"/>
      <c r="AX226" s="1538"/>
      <c r="AY226" s="1538"/>
      <c r="AZ226" s="1538"/>
      <c r="BA226" s="1538"/>
      <c r="BB226" s="1538"/>
      <c r="BC226" s="1538"/>
      <c r="BD226" s="1538"/>
      <c r="BE226" s="1538"/>
      <c r="BF226" s="1538"/>
      <c r="BG226" s="1538"/>
      <c r="BH226" s="1538"/>
      <c r="BI226" s="1538"/>
      <c r="BJ226" s="1538"/>
      <c r="BK226" s="1538"/>
      <c r="BL226" s="1538"/>
    </row>
    <row r="227" spans="2:64" s="1496" customFormat="1" ht="16.899999999999999" customHeight="1">
      <c r="B227" s="1538"/>
      <c r="C227" s="1585"/>
      <c r="D227" s="1538"/>
      <c r="E227" s="1568"/>
      <c r="F227" s="1585"/>
      <c r="G227" s="1544"/>
      <c r="H227" s="1538"/>
      <c r="I227" s="1538"/>
      <c r="J227" s="1538"/>
      <c r="N227" s="1538"/>
      <c r="O227" s="1538"/>
      <c r="P227" s="1538"/>
      <c r="Q227" s="1538"/>
      <c r="R227" s="1538"/>
      <c r="S227" s="1538"/>
      <c r="T227" s="1538"/>
      <c r="U227" s="1538"/>
      <c r="V227" s="1538"/>
      <c r="W227" s="1538"/>
      <c r="X227" s="1538"/>
      <c r="Y227" s="1538"/>
      <c r="Z227" s="1538"/>
      <c r="AA227" s="1538"/>
      <c r="AB227" s="1538"/>
      <c r="AC227" s="1538"/>
      <c r="AD227" s="1538"/>
      <c r="AE227" s="1538"/>
      <c r="AF227" s="1538"/>
      <c r="AG227" s="1538"/>
      <c r="AH227" s="1538"/>
      <c r="AI227" s="1538"/>
      <c r="AJ227" s="1538"/>
      <c r="AK227" s="1538"/>
      <c r="AL227" s="1538"/>
      <c r="AM227" s="1538"/>
      <c r="AN227" s="1538"/>
      <c r="AO227" s="1538"/>
      <c r="AP227" s="1538"/>
      <c r="AQ227" s="1538"/>
      <c r="AR227" s="1538"/>
      <c r="AS227" s="1538"/>
      <c r="AT227" s="1538"/>
      <c r="AU227" s="1538"/>
      <c r="AV227" s="1538"/>
      <c r="AW227" s="1538"/>
      <c r="AX227" s="1538"/>
      <c r="AY227" s="1538"/>
      <c r="AZ227" s="1538"/>
      <c r="BA227" s="1538"/>
      <c r="BB227" s="1538"/>
      <c r="BC227" s="1538"/>
      <c r="BD227" s="1538"/>
      <c r="BE227" s="1538"/>
      <c r="BF227" s="1538"/>
      <c r="BG227" s="1538"/>
      <c r="BH227" s="1538"/>
      <c r="BI227" s="1538"/>
      <c r="BJ227" s="1538"/>
      <c r="BK227" s="1538"/>
      <c r="BL227" s="1538"/>
    </row>
    <row r="228" spans="2:64" s="1496" customFormat="1" ht="16.899999999999999" customHeight="1">
      <c r="B228" s="1538"/>
      <c r="C228" s="1585"/>
      <c r="D228" s="1538"/>
      <c r="E228" s="1568"/>
      <c r="F228" s="1585"/>
      <c r="G228" s="1544"/>
      <c r="H228" s="1538"/>
      <c r="I228" s="1538"/>
      <c r="J228" s="1538"/>
      <c r="N228" s="1538"/>
      <c r="O228" s="1538"/>
      <c r="P228" s="1538"/>
      <c r="Q228" s="1538"/>
      <c r="R228" s="1538"/>
      <c r="S228" s="1538"/>
      <c r="T228" s="1538"/>
      <c r="U228" s="1538"/>
      <c r="V228" s="1538"/>
      <c r="W228" s="1538"/>
      <c r="X228" s="1538"/>
      <c r="Y228" s="1538"/>
      <c r="Z228" s="1538"/>
      <c r="AA228" s="1538"/>
      <c r="AB228" s="1538"/>
      <c r="AC228" s="1538"/>
      <c r="AD228" s="1538"/>
      <c r="AE228" s="1538"/>
      <c r="AF228" s="1538"/>
      <c r="AG228" s="1538"/>
      <c r="AH228" s="1538"/>
      <c r="AI228" s="1538"/>
      <c r="AJ228" s="1538"/>
      <c r="AK228" s="1538"/>
      <c r="AL228" s="1538"/>
      <c r="AM228" s="1538"/>
      <c r="AN228" s="1538"/>
      <c r="AO228" s="1538"/>
      <c r="AP228" s="1538"/>
      <c r="AQ228" s="1538"/>
      <c r="AR228" s="1538"/>
      <c r="AS228" s="1538"/>
      <c r="AT228" s="1538"/>
      <c r="AU228" s="1538"/>
      <c r="AV228" s="1538"/>
      <c r="AW228" s="1538"/>
      <c r="AX228" s="1538"/>
      <c r="AY228" s="1538"/>
      <c r="AZ228" s="1538"/>
      <c r="BA228" s="1538"/>
      <c r="BB228" s="1538"/>
      <c r="BC228" s="1538"/>
      <c r="BD228" s="1538"/>
      <c r="BE228" s="1538"/>
      <c r="BF228" s="1538"/>
      <c r="BG228" s="1538"/>
      <c r="BH228" s="1538"/>
      <c r="BI228" s="1538"/>
      <c r="BJ228" s="1538"/>
      <c r="BK228" s="1538"/>
      <c r="BL228" s="1538"/>
    </row>
    <row r="229" spans="2:64" s="1496" customFormat="1" ht="16.899999999999999" customHeight="1">
      <c r="B229" s="1538"/>
      <c r="C229" s="1585"/>
      <c r="D229" s="1538"/>
      <c r="E229" s="1568"/>
      <c r="F229" s="1585"/>
      <c r="G229" s="1544"/>
      <c r="H229" s="1538"/>
      <c r="I229" s="1538"/>
      <c r="J229" s="1538"/>
      <c r="N229" s="1538"/>
      <c r="O229" s="1538"/>
      <c r="P229" s="1538"/>
      <c r="Q229" s="1538"/>
      <c r="R229" s="1538"/>
      <c r="S229" s="1538"/>
      <c r="T229" s="1538"/>
      <c r="U229" s="1538"/>
      <c r="V229" s="1538"/>
      <c r="W229" s="1538"/>
      <c r="X229" s="1538"/>
      <c r="Y229" s="1538"/>
      <c r="Z229" s="1538"/>
      <c r="AA229" s="1538"/>
      <c r="AB229" s="1538"/>
      <c r="AC229" s="1538"/>
      <c r="AD229" s="1538"/>
      <c r="AE229" s="1538"/>
      <c r="AF229" s="1538"/>
      <c r="AG229" s="1538"/>
      <c r="AH229" s="1538"/>
      <c r="AI229" s="1538"/>
      <c r="AJ229" s="1538"/>
      <c r="AK229" s="1538"/>
      <c r="AL229" s="1538"/>
      <c r="AM229" s="1538"/>
      <c r="AN229" s="1538"/>
      <c r="AO229" s="1538"/>
      <c r="AP229" s="1538"/>
      <c r="AQ229" s="1538"/>
      <c r="AR229" s="1538"/>
      <c r="AS229" s="1538"/>
      <c r="AT229" s="1538"/>
      <c r="AU229" s="1538"/>
      <c r="AV229" s="1538"/>
      <c r="AW229" s="1538"/>
      <c r="AX229" s="1538"/>
      <c r="AY229" s="1538"/>
      <c r="AZ229" s="1538"/>
      <c r="BA229" s="1538"/>
      <c r="BB229" s="1538"/>
      <c r="BC229" s="1538"/>
      <c r="BD229" s="1538"/>
      <c r="BE229" s="1538"/>
      <c r="BF229" s="1538"/>
      <c r="BG229" s="1538"/>
      <c r="BH229" s="1538"/>
      <c r="BI229" s="1538"/>
      <c r="BJ229" s="1538"/>
      <c r="BK229" s="1538"/>
      <c r="BL229" s="1538"/>
    </row>
    <row r="230" spans="2:64" s="1496" customFormat="1" ht="16.899999999999999" customHeight="1">
      <c r="B230" s="1538"/>
      <c r="C230" s="1585"/>
      <c r="D230" s="1538"/>
      <c r="E230" s="1568"/>
      <c r="F230" s="1585"/>
      <c r="G230" s="1544"/>
      <c r="H230" s="1538"/>
      <c r="I230" s="1538"/>
      <c r="J230" s="1538"/>
      <c r="N230" s="1538"/>
      <c r="O230" s="1538"/>
      <c r="P230" s="1538"/>
      <c r="Q230" s="1538"/>
      <c r="R230" s="1538"/>
      <c r="S230" s="1538"/>
      <c r="T230" s="1538"/>
      <c r="U230" s="1538"/>
      <c r="V230" s="1538"/>
      <c r="W230" s="1538"/>
      <c r="X230" s="1538"/>
      <c r="Y230" s="1538"/>
      <c r="Z230" s="1538"/>
      <c r="AA230" s="1538"/>
      <c r="AB230" s="1538"/>
      <c r="AC230" s="1538"/>
      <c r="AD230" s="1538"/>
      <c r="AE230" s="1538"/>
      <c r="AF230" s="1538"/>
      <c r="AG230" s="1538"/>
      <c r="AH230" s="1538"/>
      <c r="AI230" s="1538"/>
      <c r="AJ230" s="1538"/>
      <c r="AK230" s="1538"/>
      <c r="AL230" s="1538"/>
      <c r="AM230" s="1538"/>
      <c r="AN230" s="1538"/>
      <c r="AO230" s="1538"/>
      <c r="AP230" s="1538"/>
      <c r="AQ230" s="1538"/>
      <c r="AR230" s="1538"/>
      <c r="AS230" s="1538"/>
      <c r="AT230" s="1538"/>
      <c r="AU230" s="1538"/>
      <c r="AV230" s="1538"/>
      <c r="AW230" s="1538"/>
      <c r="AX230" s="1538"/>
      <c r="AY230" s="1538"/>
      <c r="AZ230" s="1538"/>
      <c r="BA230" s="1538"/>
      <c r="BB230" s="1538"/>
      <c r="BC230" s="1538"/>
      <c r="BD230" s="1538"/>
      <c r="BE230" s="1538"/>
      <c r="BF230" s="1538"/>
      <c r="BG230" s="1538"/>
      <c r="BH230" s="1538"/>
      <c r="BI230" s="1538"/>
      <c r="BJ230" s="1538"/>
      <c r="BK230" s="1538"/>
      <c r="BL230" s="1538"/>
    </row>
    <row r="231" spans="2:64" s="1496" customFormat="1" ht="16.899999999999999" customHeight="1">
      <c r="B231" s="1538"/>
      <c r="C231" s="1585"/>
      <c r="D231" s="1538"/>
      <c r="E231" s="1568"/>
      <c r="F231" s="1585"/>
      <c r="G231" s="1544"/>
      <c r="H231" s="1538"/>
      <c r="I231" s="1538"/>
      <c r="J231" s="1538"/>
      <c r="N231" s="1538"/>
      <c r="O231" s="1538"/>
      <c r="P231" s="1538"/>
      <c r="Q231" s="1538"/>
      <c r="R231" s="1538"/>
      <c r="S231" s="1538"/>
      <c r="T231" s="1538"/>
      <c r="U231" s="1538"/>
      <c r="V231" s="1538"/>
      <c r="W231" s="1538"/>
      <c r="X231" s="1538"/>
      <c r="Y231" s="1538"/>
      <c r="Z231" s="1538"/>
      <c r="AA231" s="1538"/>
      <c r="AB231" s="1538"/>
      <c r="AC231" s="1538"/>
      <c r="AD231" s="1538"/>
      <c r="AE231" s="1538"/>
      <c r="AF231" s="1538"/>
      <c r="AG231" s="1538"/>
      <c r="AH231" s="1538"/>
      <c r="AI231" s="1538"/>
      <c r="AJ231" s="1538"/>
      <c r="AK231" s="1538"/>
      <c r="AL231" s="1538"/>
      <c r="AM231" s="1538"/>
      <c r="AN231" s="1538"/>
      <c r="AO231" s="1538"/>
      <c r="AP231" s="1538"/>
      <c r="AQ231" s="1538"/>
      <c r="AR231" s="1538"/>
      <c r="AS231" s="1538"/>
      <c r="AT231" s="1538"/>
      <c r="AU231" s="1538"/>
      <c r="AV231" s="1538"/>
      <c r="AW231" s="1538"/>
      <c r="AX231" s="1538"/>
      <c r="AY231" s="1538"/>
      <c r="AZ231" s="1538"/>
      <c r="BA231" s="1538"/>
      <c r="BB231" s="1538"/>
      <c r="BC231" s="1538"/>
      <c r="BD231" s="1538"/>
      <c r="BE231" s="1538"/>
      <c r="BF231" s="1538"/>
      <c r="BG231" s="1538"/>
      <c r="BH231" s="1538"/>
      <c r="BI231" s="1538"/>
      <c r="BJ231" s="1538"/>
      <c r="BK231" s="1538"/>
      <c r="BL231" s="1538"/>
    </row>
    <row r="232" spans="2:64" s="1496" customFormat="1" ht="16.899999999999999" customHeight="1">
      <c r="B232" s="1538"/>
      <c r="C232" s="1585"/>
      <c r="D232" s="1538"/>
      <c r="E232" s="1568"/>
      <c r="F232" s="1585"/>
      <c r="G232" s="1544"/>
      <c r="H232" s="1538"/>
      <c r="I232" s="1538"/>
      <c r="J232" s="1538"/>
      <c r="N232" s="1538"/>
      <c r="O232" s="1538"/>
      <c r="P232" s="1538"/>
      <c r="Q232" s="1538"/>
      <c r="R232" s="1538"/>
      <c r="S232" s="1538"/>
      <c r="T232" s="1538"/>
      <c r="U232" s="1538"/>
      <c r="V232" s="1538"/>
      <c r="W232" s="1538"/>
      <c r="X232" s="1538"/>
      <c r="Y232" s="1538"/>
      <c r="Z232" s="1538"/>
      <c r="AA232" s="1538"/>
      <c r="AB232" s="1538"/>
      <c r="AC232" s="1538"/>
      <c r="AD232" s="1538"/>
      <c r="AE232" s="1538"/>
      <c r="AF232" s="1538"/>
      <c r="AG232" s="1538"/>
      <c r="AH232" s="1538"/>
      <c r="AI232" s="1538"/>
      <c r="AJ232" s="1538"/>
      <c r="AK232" s="1538"/>
      <c r="AL232" s="1538"/>
      <c r="AM232" s="1538"/>
      <c r="AN232" s="1538"/>
      <c r="AO232" s="1538"/>
      <c r="AP232" s="1538"/>
      <c r="AQ232" s="1538"/>
      <c r="AR232" s="1538"/>
      <c r="AS232" s="1538"/>
      <c r="AT232" s="1538"/>
      <c r="AU232" s="1538"/>
      <c r="AV232" s="1538"/>
      <c r="AW232" s="1538"/>
      <c r="AX232" s="1538"/>
      <c r="AY232" s="1538"/>
      <c r="AZ232" s="1538"/>
      <c r="BA232" s="1538"/>
      <c r="BB232" s="1538"/>
      <c r="BC232" s="1538"/>
      <c r="BD232" s="1538"/>
      <c r="BE232" s="1538"/>
      <c r="BF232" s="1538"/>
      <c r="BG232" s="1538"/>
      <c r="BH232" s="1538"/>
      <c r="BI232" s="1538"/>
      <c r="BJ232" s="1538"/>
      <c r="BK232" s="1538"/>
      <c r="BL232" s="1538"/>
    </row>
    <row r="233" spans="2:64" s="1496" customFormat="1" ht="16.899999999999999" customHeight="1">
      <c r="B233" s="1538"/>
      <c r="C233" s="1585"/>
      <c r="D233" s="1538"/>
      <c r="E233" s="1568"/>
      <c r="F233" s="1585"/>
      <c r="G233" s="1544"/>
      <c r="H233" s="1538"/>
      <c r="I233" s="1538"/>
      <c r="J233" s="1538"/>
      <c r="N233" s="1538"/>
      <c r="O233" s="1538"/>
      <c r="P233" s="1538"/>
      <c r="Q233" s="1538"/>
      <c r="R233" s="1538"/>
      <c r="S233" s="1538"/>
      <c r="T233" s="1538"/>
      <c r="U233" s="1538"/>
      <c r="V233" s="1538"/>
      <c r="W233" s="1538"/>
      <c r="X233" s="1538"/>
      <c r="Y233" s="1538"/>
      <c r="Z233" s="1538"/>
      <c r="AA233" s="1538"/>
      <c r="AB233" s="1538"/>
      <c r="AC233" s="1538"/>
      <c r="AD233" s="1538"/>
      <c r="AE233" s="1538"/>
      <c r="AF233" s="1538"/>
      <c r="AG233" s="1538"/>
      <c r="AH233" s="1538"/>
      <c r="AI233" s="1538"/>
      <c r="AJ233" s="1538"/>
      <c r="AK233" s="1538"/>
      <c r="AL233" s="1538"/>
      <c r="AM233" s="1538"/>
      <c r="AN233" s="1538"/>
      <c r="AO233" s="1538"/>
      <c r="AP233" s="1538"/>
      <c r="AQ233" s="1538"/>
      <c r="AR233" s="1538"/>
      <c r="AS233" s="1538"/>
      <c r="AT233" s="1538"/>
      <c r="AU233" s="1538"/>
      <c r="AV233" s="1538"/>
      <c r="AW233" s="1538"/>
      <c r="AX233" s="1538"/>
      <c r="AY233" s="1538"/>
      <c r="AZ233" s="1538"/>
      <c r="BA233" s="1538"/>
      <c r="BB233" s="1538"/>
      <c r="BC233" s="1538"/>
      <c r="BD233" s="1538"/>
      <c r="BE233" s="1538"/>
      <c r="BF233" s="1538"/>
      <c r="BG233" s="1538"/>
      <c r="BH233" s="1538"/>
      <c r="BI233" s="1538"/>
      <c r="BJ233" s="1538"/>
      <c r="BK233" s="1538"/>
      <c r="BL233" s="1538"/>
    </row>
    <row r="234" spans="2:64" s="1496" customFormat="1" ht="16.899999999999999" customHeight="1">
      <c r="B234" s="1538"/>
      <c r="C234" s="1585"/>
      <c r="D234" s="1538"/>
      <c r="E234" s="1568"/>
      <c r="F234" s="1585"/>
      <c r="G234" s="1544"/>
      <c r="H234" s="1538"/>
      <c r="I234" s="1538"/>
      <c r="J234" s="1538"/>
      <c r="N234" s="1538"/>
      <c r="O234" s="1538"/>
      <c r="P234" s="1538"/>
      <c r="Q234" s="1538"/>
      <c r="R234" s="1538"/>
      <c r="S234" s="1538"/>
      <c r="T234" s="1538"/>
      <c r="U234" s="1538"/>
      <c r="V234" s="1538"/>
      <c r="W234" s="1538"/>
      <c r="X234" s="1538"/>
      <c r="Y234" s="1538"/>
      <c r="Z234" s="1538"/>
      <c r="AA234" s="1538"/>
      <c r="AB234" s="1538"/>
      <c r="AC234" s="1538"/>
      <c r="AD234" s="1538"/>
      <c r="AE234" s="1538"/>
      <c r="AF234" s="1538"/>
      <c r="AG234" s="1538"/>
      <c r="AH234" s="1538"/>
      <c r="AI234" s="1538"/>
      <c r="AJ234" s="1538"/>
      <c r="AK234" s="1538"/>
      <c r="AL234" s="1538"/>
      <c r="AM234" s="1538"/>
      <c r="AN234" s="1538"/>
      <c r="AO234" s="1538"/>
      <c r="AP234" s="1538"/>
      <c r="AQ234" s="1538"/>
      <c r="AR234" s="1538"/>
      <c r="AS234" s="1538"/>
      <c r="AT234" s="1538"/>
      <c r="AU234" s="1538"/>
      <c r="AV234" s="1538"/>
      <c r="AW234" s="1538"/>
      <c r="AX234" s="1538"/>
      <c r="AY234" s="1538"/>
      <c r="AZ234" s="1538"/>
      <c r="BA234" s="1538"/>
      <c r="BB234" s="1538"/>
      <c r="BC234" s="1538"/>
      <c r="BD234" s="1538"/>
      <c r="BE234" s="1538"/>
      <c r="BF234" s="1538"/>
      <c r="BG234" s="1538"/>
      <c r="BH234" s="1538"/>
      <c r="BI234" s="1538"/>
      <c r="BJ234" s="1538"/>
      <c r="BK234" s="1538"/>
      <c r="BL234" s="1538"/>
    </row>
    <row r="235" spans="2:64" s="1496" customFormat="1" ht="16.899999999999999" customHeight="1">
      <c r="B235" s="1538"/>
      <c r="C235" s="1585"/>
      <c r="D235" s="1538"/>
      <c r="E235" s="1568"/>
      <c r="F235" s="1585"/>
      <c r="G235" s="1544"/>
      <c r="H235" s="1538"/>
      <c r="I235" s="1538"/>
      <c r="J235" s="1538"/>
      <c r="N235" s="1538"/>
      <c r="O235" s="1538"/>
      <c r="P235" s="1538"/>
      <c r="Q235" s="1538"/>
      <c r="R235" s="1538"/>
      <c r="S235" s="1538"/>
      <c r="T235" s="1538"/>
      <c r="U235" s="1538"/>
      <c r="V235" s="1538"/>
      <c r="W235" s="1538"/>
      <c r="X235" s="1538"/>
      <c r="Y235" s="1538"/>
      <c r="Z235" s="1538"/>
      <c r="AA235" s="1538"/>
      <c r="AB235" s="1538"/>
      <c r="AC235" s="1538"/>
      <c r="AD235" s="1538"/>
      <c r="AE235" s="1538"/>
      <c r="AF235" s="1538"/>
      <c r="AG235" s="1538"/>
      <c r="AH235" s="1538"/>
      <c r="AI235" s="1538"/>
      <c r="AJ235" s="1538"/>
      <c r="AK235" s="1538"/>
      <c r="AL235" s="1538"/>
      <c r="AM235" s="1538"/>
      <c r="AN235" s="1538"/>
      <c r="AO235" s="1538"/>
      <c r="AP235" s="1538"/>
      <c r="AQ235" s="1538"/>
      <c r="AR235" s="1538"/>
      <c r="AS235" s="1538"/>
      <c r="AT235" s="1538"/>
      <c r="AU235" s="1538"/>
      <c r="AV235" s="1538"/>
      <c r="AW235" s="1538"/>
      <c r="AX235" s="1538"/>
      <c r="AY235" s="1538"/>
      <c r="AZ235" s="1538"/>
      <c r="BA235" s="1538"/>
      <c r="BB235" s="1538"/>
      <c r="BC235" s="1538"/>
      <c r="BD235" s="1538"/>
      <c r="BE235" s="1538"/>
      <c r="BF235" s="1538"/>
      <c r="BG235" s="1538"/>
      <c r="BH235" s="1538"/>
      <c r="BI235" s="1538"/>
      <c r="BJ235" s="1538"/>
      <c r="BK235" s="1538"/>
      <c r="BL235" s="1538"/>
    </row>
    <row r="236" spans="2:64" s="1496" customFormat="1" ht="16.899999999999999" customHeight="1">
      <c r="B236" s="1538"/>
      <c r="C236" s="1585"/>
      <c r="D236" s="1538"/>
      <c r="E236" s="1568"/>
      <c r="F236" s="1585"/>
      <c r="G236" s="1544"/>
      <c r="H236" s="1538"/>
      <c r="I236" s="1538"/>
      <c r="J236" s="1538"/>
      <c r="N236" s="1538"/>
      <c r="O236" s="1538"/>
      <c r="P236" s="1538"/>
      <c r="Q236" s="1538"/>
      <c r="R236" s="1538"/>
      <c r="S236" s="1538"/>
      <c r="T236" s="1538"/>
      <c r="U236" s="1538"/>
      <c r="V236" s="1538"/>
      <c r="W236" s="1538"/>
      <c r="X236" s="1538"/>
      <c r="Y236" s="1538"/>
      <c r="Z236" s="1538"/>
      <c r="AA236" s="1538"/>
      <c r="AB236" s="1538"/>
      <c r="AC236" s="1538"/>
      <c r="AD236" s="1538"/>
      <c r="AE236" s="1538"/>
      <c r="AF236" s="1538"/>
      <c r="AG236" s="1538"/>
      <c r="AH236" s="1538"/>
      <c r="AI236" s="1538"/>
      <c r="AJ236" s="1538"/>
      <c r="AK236" s="1538"/>
      <c r="AL236" s="1538"/>
      <c r="AM236" s="1538"/>
      <c r="AN236" s="1538"/>
      <c r="AO236" s="1538"/>
      <c r="AP236" s="1538"/>
      <c r="AQ236" s="1538"/>
      <c r="AR236" s="1538"/>
      <c r="AS236" s="1538"/>
      <c r="AT236" s="1538"/>
      <c r="AU236" s="1538"/>
      <c r="AV236" s="1538"/>
      <c r="AW236" s="1538"/>
      <c r="AX236" s="1538"/>
      <c r="AY236" s="1538"/>
      <c r="AZ236" s="1538"/>
      <c r="BA236" s="1538"/>
      <c r="BB236" s="1538"/>
      <c r="BC236" s="1538"/>
      <c r="BD236" s="1538"/>
      <c r="BE236" s="1538"/>
      <c r="BF236" s="1538"/>
      <c r="BG236" s="1538"/>
      <c r="BH236" s="1538"/>
      <c r="BI236" s="1538"/>
      <c r="BJ236" s="1538"/>
      <c r="BK236" s="1538"/>
      <c r="BL236" s="1538"/>
    </row>
    <row r="237" spans="2:64" s="1496" customFormat="1" ht="16.899999999999999" customHeight="1">
      <c r="B237" s="1538"/>
      <c r="C237" s="1585"/>
      <c r="D237" s="1538"/>
      <c r="E237" s="1568"/>
      <c r="F237" s="1585"/>
      <c r="G237" s="1544"/>
      <c r="H237" s="1538"/>
      <c r="I237" s="1538"/>
      <c r="J237" s="1538"/>
      <c r="N237" s="1538"/>
      <c r="O237" s="1538"/>
      <c r="P237" s="1538"/>
      <c r="Q237" s="1538"/>
      <c r="R237" s="1538"/>
      <c r="S237" s="1538"/>
      <c r="T237" s="1538"/>
      <c r="U237" s="1538"/>
      <c r="V237" s="1538"/>
      <c r="W237" s="1538"/>
      <c r="X237" s="1538"/>
      <c r="Y237" s="1538"/>
      <c r="Z237" s="1538"/>
      <c r="AA237" s="1538"/>
      <c r="AB237" s="1538"/>
      <c r="AC237" s="1538"/>
      <c r="AD237" s="1538"/>
      <c r="AE237" s="1538"/>
      <c r="AF237" s="1538"/>
      <c r="AG237" s="1538"/>
      <c r="AH237" s="1538"/>
      <c r="AI237" s="1538"/>
      <c r="AJ237" s="1538"/>
      <c r="AK237" s="1538"/>
      <c r="AL237" s="1538"/>
      <c r="AM237" s="1538"/>
      <c r="AN237" s="1538"/>
      <c r="AO237" s="1538"/>
      <c r="AP237" s="1538"/>
      <c r="AQ237" s="1538"/>
      <c r="AR237" s="1538"/>
      <c r="AS237" s="1538"/>
      <c r="AT237" s="1538"/>
      <c r="AU237" s="1538"/>
      <c r="AV237" s="1538"/>
      <c r="AW237" s="1538"/>
      <c r="AX237" s="1538"/>
      <c r="AY237" s="1538"/>
      <c r="AZ237" s="1538"/>
      <c r="BA237" s="1538"/>
      <c r="BB237" s="1538"/>
      <c r="BC237" s="1538"/>
      <c r="BD237" s="1538"/>
      <c r="BE237" s="1538"/>
      <c r="BF237" s="1538"/>
      <c r="BG237" s="1538"/>
      <c r="BH237" s="1538"/>
      <c r="BI237" s="1538"/>
      <c r="BJ237" s="1538"/>
      <c r="BK237" s="1538"/>
      <c r="BL237" s="1538"/>
    </row>
    <row r="238" spans="2:64" s="1496" customFormat="1" ht="16.899999999999999" customHeight="1">
      <c r="B238" s="1538"/>
      <c r="C238" s="1585"/>
      <c r="D238" s="1538"/>
      <c r="E238" s="1568"/>
      <c r="F238" s="1585"/>
      <c r="G238" s="1544"/>
      <c r="H238" s="1538"/>
      <c r="I238" s="1538"/>
      <c r="J238" s="1538"/>
      <c r="N238" s="1538"/>
      <c r="O238" s="1538"/>
      <c r="P238" s="1538"/>
      <c r="Q238" s="1538"/>
      <c r="R238" s="1538"/>
      <c r="S238" s="1538"/>
      <c r="T238" s="1538"/>
      <c r="U238" s="1538"/>
      <c r="V238" s="1538"/>
      <c r="W238" s="1538"/>
      <c r="X238" s="1538"/>
      <c r="Y238" s="1538"/>
      <c r="Z238" s="1538"/>
      <c r="AA238" s="1538"/>
      <c r="AB238" s="1538"/>
      <c r="AC238" s="1538"/>
      <c r="AD238" s="1538"/>
      <c r="AE238" s="1538"/>
      <c r="AF238" s="1538"/>
      <c r="AG238" s="1538"/>
      <c r="AH238" s="1538"/>
      <c r="AI238" s="1538"/>
      <c r="AJ238" s="1538"/>
      <c r="AK238" s="1538"/>
      <c r="AL238" s="1538"/>
      <c r="AM238" s="1538"/>
      <c r="AN238" s="1538"/>
      <c r="AO238" s="1538"/>
      <c r="AP238" s="1538"/>
      <c r="AQ238" s="1538"/>
      <c r="AR238" s="1538"/>
      <c r="AS238" s="1538"/>
      <c r="AT238" s="1538"/>
      <c r="AU238" s="1538"/>
      <c r="AV238" s="1538"/>
      <c r="AW238" s="1538"/>
      <c r="AX238" s="1538"/>
      <c r="AY238" s="1538"/>
      <c r="AZ238" s="1538"/>
      <c r="BA238" s="1538"/>
      <c r="BB238" s="1538"/>
      <c r="BC238" s="1538"/>
      <c r="BD238" s="1538"/>
      <c r="BE238" s="1538"/>
      <c r="BF238" s="1538"/>
      <c r="BG238" s="1538"/>
      <c r="BH238" s="1538"/>
      <c r="BI238" s="1538"/>
      <c r="BJ238" s="1538"/>
      <c r="BK238" s="1538"/>
      <c r="BL238" s="1538"/>
    </row>
    <row r="239" spans="2:64" s="1496" customFormat="1" ht="16.899999999999999" customHeight="1">
      <c r="B239" s="1538"/>
      <c r="C239" s="1585"/>
      <c r="D239" s="1538"/>
      <c r="E239" s="1568"/>
      <c r="F239" s="1585"/>
      <c r="G239" s="1544"/>
      <c r="H239" s="1538"/>
      <c r="I239" s="1538"/>
      <c r="J239" s="1538"/>
      <c r="N239" s="1538"/>
      <c r="O239" s="1538"/>
      <c r="P239" s="1538"/>
      <c r="Q239" s="1538"/>
      <c r="R239" s="1538"/>
      <c r="S239" s="1538"/>
      <c r="T239" s="1538"/>
      <c r="U239" s="1538"/>
      <c r="V239" s="1538"/>
      <c r="W239" s="1538"/>
      <c r="X239" s="1538"/>
      <c r="Y239" s="1538"/>
      <c r="Z239" s="1538"/>
      <c r="AA239" s="1538"/>
      <c r="AB239" s="1538"/>
      <c r="AC239" s="1538"/>
      <c r="AD239" s="1538"/>
      <c r="AE239" s="1538"/>
      <c r="AF239" s="1538"/>
      <c r="AG239" s="1538"/>
      <c r="AH239" s="1538"/>
      <c r="AI239" s="1538"/>
      <c r="AJ239" s="1538"/>
      <c r="AK239" s="1538"/>
      <c r="AL239" s="1538"/>
      <c r="AM239" s="1538"/>
      <c r="AN239" s="1538"/>
      <c r="AO239" s="1538"/>
      <c r="AP239" s="1538"/>
      <c r="AQ239" s="1538"/>
      <c r="AR239" s="1538"/>
      <c r="AS239" s="1538"/>
      <c r="AT239" s="1538"/>
      <c r="AU239" s="1538"/>
      <c r="AV239" s="1538"/>
      <c r="AW239" s="1538"/>
      <c r="AX239" s="1538"/>
      <c r="AY239" s="1538"/>
      <c r="AZ239" s="1538"/>
      <c r="BA239" s="1538"/>
      <c r="BB239" s="1538"/>
      <c r="BC239" s="1538"/>
      <c r="BD239" s="1538"/>
      <c r="BE239" s="1538"/>
      <c r="BF239" s="1538"/>
      <c r="BG239" s="1538"/>
      <c r="BH239" s="1538"/>
      <c r="BI239" s="1538"/>
      <c r="BJ239" s="1538"/>
      <c r="BK239" s="1538"/>
      <c r="BL239" s="1538"/>
    </row>
    <row r="240" spans="2:64" s="1496" customFormat="1" ht="16.899999999999999" customHeight="1">
      <c r="B240" s="1538"/>
      <c r="C240" s="1585"/>
      <c r="D240" s="1538"/>
      <c r="E240" s="1568"/>
      <c r="F240" s="1585"/>
      <c r="G240" s="1544"/>
      <c r="H240" s="1538"/>
      <c r="I240" s="1538"/>
      <c r="J240" s="1538"/>
      <c r="N240" s="1538"/>
      <c r="O240" s="1538"/>
      <c r="P240" s="1538"/>
      <c r="Q240" s="1538"/>
      <c r="R240" s="1538"/>
      <c r="S240" s="1538"/>
      <c r="T240" s="1538"/>
      <c r="U240" s="1538"/>
      <c r="V240" s="1538"/>
      <c r="W240" s="1538"/>
      <c r="X240" s="1538"/>
      <c r="Y240" s="1538"/>
      <c r="Z240" s="1538"/>
      <c r="AA240" s="1538"/>
      <c r="AB240" s="1538"/>
      <c r="AC240" s="1538"/>
      <c r="AD240" s="1538"/>
      <c r="AE240" s="1538"/>
      <c r="AF240" s="1538"/>
      <c r="AG240" s="1538"/>
      <c r="AH240" s="1538"/>
      <c r="AI240" s="1538"/>
      <c r="AJ240" s="1538"/>
      <c r="AK240" s="1538"/>
      <c r="AL240" s="1538"/>
      <c r="AM240" s="1538"/>
      <c r="AN240" s="1538"/>
      <c r="AO240" s="1538"/>
      <c r="AP240" s="1538"/>
      <c r="AQ240" s="1538"/>
      <c r="AR240" s="1538"/>
      <c r="AS240" s="1538"/>
      <c r="AT240" s="1538"/>
      <c r="AU240" s="1538"/>
      <c r="AV240" s="1538"/>
      <c r="AW240" s="1538"/>
      <c r="AX240" s="1538"/>
      <c r="AY240" s="1538"/>
      <c r="AZ240" s="1538"/>
      <c r="BA240" s="1538"/>
      <c r="BB240" s="1538"/>
      <c r="BC240" s="1538"/>
      <c r="BD240" s="1538"/>
      <c r="BE240" s="1538"/>
      <c r="BF240" s="1538"/>
      <c r="BG240" s="1538"/>
      <c r="BH240" s="1538"/>
      <c r="BI240" s="1538"/>
      <c r="BJ240" s="1538"/>
      <c r="BK240" s="1538"/>
      <c r="BL240" s="1538"/>
    </row>
    <row r="241" spans="2:64" s="1496" customFormat="1" ht="16.899999999999999" customHeight="1">
      <c r="B241" s="1538"/>
      <c r="C241" s="1585"/>
      <c r="D241" s="1538"/>
      <c r="E241" s="1568"/>
      <c r="F241" s="1585"/>
      <c r="G241" s="1544"/>
      <c r="H241" s="1538"/>
      <c r="I241" s="1538"/>
      <c r="J241" s="1538"/>
      <c r="N241" s="1538"/>
      <c r="O241" s="1538"/>
      <c r="P241" s="1538"/>
      <c r="Q241" s="1538"/>
      <c r="R241" s="1538"/>
      <c r="S241" s="1538"/>
      <c r="T241" s="1538"/>
      <c r="U241" s="1538"/>
      <c r="V241" s="1538"/>
      <c r="W241" s="1538"/>
      <c r="X241" s="1538"/>
      <c r="Y241" s="1538"/>
      <c r="Z241" s="1538"/>
      <c r="AA241" s="1538"/>
      <c r="AB241" s="1538"/>
      <c r="AC241" s="1538"/>
      <c r="AD241" s="1538"/>
      <c r="AE241" s="1538"/>
      <c r="AF241" s="1538"/>
      <c r="AG241" s="1538"/>
      <c r="AH241" s="1538"/>
      <c r="AI241" s="1538"/>
      <c r="AJ241" s="1538"/>
      <c r="AK241" s="1538"/>
      <c r="AL241" s="1538"/>
      <c r="AM241" s="1538"/>
      <c r="AN241" s="1538"/>
      <c r="AO241" s="1538"/>
      <c r="AP241" s="1538"/>
      <c r="AQ241" s="1538"/>
      <c r="AR241" s="1538"/>
      <c r="AS241" s="1538"/>
      <c r="AT241" s="1538"/>
      <c r="AU241" s="1538"/>
      <c r="AV241" s="1538"/>
      <c r="AW241" s="1538"/>
      <c r="AX241" s="1538"/>
      <c r="AY241" s="1538"/>
      <c r="AZ241" s="1538"/>
      <c r="BA241" s="1538"/>
      <c r="BB241" s="1538"/>
      <c r="BC241" s="1538"/>
      <c r="BD241" s="1538"/>
      <c r="BE241" s="1538"/>
      <c r="BF241" s="1538"/>
      <c r="BG241" s="1538"/>
      <c r="BH241" s="1538"/>
      <c r="BI241" s="1538"/>
      <c r="BJ241" s="1538"/>
      <c r="BK241" s="1538"/>
      <c r="BL241" s="1538"/>
    </row>
    <row r="242" spans="2:64" s="1496" customFormat="1" ht="16.899999999999999" customHeight="1">
      <c r="B242" s="1538"/>
      <c r="C242" s="1585"/>
      <c r="D242" s="1538"/>
      <c r="E242" s="1568"/>
      <c r="F242" s="1585"/>
      <c r="G242" s="1544"/>
      <c r="H242" s="1538"/>
      <c r="I242" s="1538"/>
      <c r="J242" s="1538"/>
      <c r="N242" s="1538"/>
      <c r="O242" s="1538"/>
      <c r="P242" s="1538"/>
      <c r="Q242" s="1538"/>
      <c r="R242" s="1538"/>
      <c r="S242" s="1538"/>
      <c r="T242" s="1538"/>
      <c r="U242" s="1538"/>
      <c r="V242" s="1538"/>
      <c r="W242" s="1538"/>
      <c r="X242" s="1538"/>
      <c r="Y242" s="1538"/>
      <c r="Z242" s="1538"/>
      <c r="AA242" s="1538"/>
      <c r="AB242" s="1538"/>
      <c r="AC242" s="1538"/>
      <c r="AD242" s="1538"/>
      <c r="AE242" s="1538"/>
      <c r="AF242" s="1538"/>
      <c r="AG242" s="1538"/>
      <c r="AH242" s="1538"/>
      <c r="AI242" s="1538"/>
      <c r="AJ242" s="1538"/>
      <c r="AK242" s="1538"/>
      <c r="AL242" s="1538"/>
      <c r="AM242" s="1538"/>
      <c r="AN242" s="1538"/>
      <c r="AO242" s="1538"/>
      <c r="AP242" s="1538"/>
      <c r="AQ242" s="1538"/>
      <c r="AR242" s="1538"/>
      <c r="AS242" s="1538"/>
      <c r="AT242" s="1538"/>
      <c r="AU242" s="1538"/>
      <c r="AV242" s="1538"/>
      <c r="AW242" s="1538"/>
      <c r="AX242" s="1538"/>
      <c r="AY242" s="1538"/>
      <c r="AZ242" s="1538"/>
      <c r="BA242" s="1538"/>
      <c r="BB242" s="1538"/>
      <c r="BC242" s="1538"/>
      <c r="BD242" s="1538"/>
      <c r="BE242" s="1538"/>
      <c r="BF242" s="1538"/>
      <c r="BG242" s="1538"/>
      <c r="BH242" s="1538"/>
      <c r="BI242" s="1538"/>
      <c r="BJ242" s="1538"/>
      <c r="BK242" s="1538"/>
      <c r="BL242" s="1538"/>
    </row>
    <row r="243" spans="2:64" s="1496" customFormat="1" ht="16.899999999999999" customHeight="1">
      <c r="B243" s="1538"/>
      <c r="C243" s="1585"/>
      <c r="D243" s="1538"/>
      <c r="E243" s="1568"/>
      <c r="F243" s="1585"/>
      <c r="G243" s="1544"/>
      <c r="H243" s="1538"/>
      <c r="I243" s="1538"/>
      <c r="J243" s="1538"/>
      <c r="N243" s="1538"/>
      <c r="O243" s="1538"/>
      <c r="P243" s="1538"/>
      <c r="Q243" s="1538"/>
      <c r="R243" s="1538"/>
      <c r="S243" s="1538"/>
      <c r="T243" s="1538"/>
      <c r="U243" s="1538"/>
      <c r="V243" s="1538"/>
      <c r="W243" s="1538"/>
      <c r="X243" s="1538"/>
      <c r="Y243" s="1538"/>
      <c r="Z243" s="1538"/>
      <c r="AA243" s="1538"/>
      <c r="AB243" s="1538"/>
      <c r="AC243" s="1538"/>
      <c r="AD243" s="1538"/>
      <c r="AE243" s="1538"/>
      <c r="AF243" s="1538"/>
      <c r="AG243" s="1538"/>
      <c r="AH243" s="1538"/>
      <c r="AI243" s="1538"/>
      <c r="AJ243" s="1538"/>
      <c r="AK243" s="1538"/>
      <c r="AL243" s="1538"/>
      <c r="AM243" s="1538"/>
      <c r="AN243" s="1538"/>
      <c r="AO243" s="1538"/>
      <c r="AP243" s="1538"/>
      <c r="AQ243" s="1538"/>
      <c r="AR243" s="1538"/>
      <c r="AS243" s="1538"/>
      <c r="AT243" s="1538"/>
      <c r="AU243" s="1538"/>
      <c r="AV243" s="1538"/>
      <c r="AW243" s="1538"/>
      <c r="AX243" s="1538"/>
      <c r="AY243" s="1538"/>
      <c r="AZ243" s="1538"/>
      <c r="BA243" s="1538"/>
      <c r="BB243" s="1538"/>
      <c r="BC243" s="1538"/>
      <c r="BD243" s="1538"/>
      <c r="BE243" s="1538"/>
      <c r="BF243" s="1538"/>
      <c r="BG243" s="1538"/>
      <c r="BH243" s="1538"/>
      <c r="BI243" s="1538"/>
      <c r="BJ243" s="1538"/>
      <c r="BK243" s="1538"/>
      <c r="BL243" s="1538"/>
    </row>
    <row r="244" spans="2:64" s="1496" customFormat="1" ht="16.899999999999999" customHeight="1">
      <c r="B244" s="1538"/>
      <c r="C244" s="1585"/>
      <c r="D244" s="1538"/>
      <c r="E244" s="1568"/>
      <c r="F244" s="1585"/>
      <c r="G244" s="1544"/>
      <c r="H244" s="1538"/>
      <c r="I244" s="1538"/>
      <c r="J244" s="1538"/>
      <c r="N244" s="1538"/>
      <c r="O244" s="1538"/>
      <c r="P244" s="1538"/>
      <c r="Q244" s="1538"/>
      <c r="R244" s="1538"/>
      <c r="S244" s="1538"/>
      <c r="T244" s="1538"/>
      <c r="U244" s="1538"/>
      <c r="V244" s="1538"/>
      <c r="W244" s="1538"/>
      <c r="X244" s="1538"/>
      <c r="Y244" s="1538"/>
      <c r="Z244" s="1538"/>
      <c r="AA244" s="1538"/>
      <c r="AB244" s="1538"/>
      <c r="AC244" s="1538"/>
      <c r="AD244" s="1538"/>
      <c r="AE244" s="1538"/>
      <c r="AF244" s="1538"/>
      <c r="AG244" s="1538"/>
      <c r="AH244" s="1538"/>
      <c r="AI244" s="1538"/>
      <c r="AJ244" s="1538"/>
      <c r="AK244" s="1538"/>
      <c r="AL244" s="1538"/>
      <c r="AM244" s="1538"/>
      <c r="AN244" s="1538"/>
      <c r="AO244" s="1538"/>
      <c r="AP244" s="1538"/>
      <c r="AQ244" s="1538"/>
      <c r="AR244" s="1538"/>
      <c r="AS244" s="1538"/>
      <c r="AT244" s="1538"/>
      <c r="AU244" s="1538"/>
      <c r="AV244" s="1538"/>
      <c r="AW244" s="1538"/>
      <c r="AX244" s="1538"/>
      <c r="AY244" s="1538"/>
      <c r="AZ244" s="1538"/>
      <c r="BA244" s="1538"/>
      <c r="BB244" s="1538"/>
      <c r="BC244" s="1538"/>
      <c r="BD244" s="1538"/>
      <c r="BE244" s="1538"/>
      <c r="BF244" s="1538"/>
      <c r="BG244" s="1538"/>
      <c r="BH244" s="1538"/>
      <c r="BI244" s="1538"/>
      <c r="BJ244" s="1538"/>
      <c r="BK244" s="1538"/>
      <c r="BL244" s="1538"/>
    </row>
    <row r="245" spans="2:64" s="1496" customFormat="1" ht="16.899999999999999" customHeight="1">
      <c r="B245" s="1538"/>
      <c r="C245" s="1585"/>
      <c r="D245" s="1538"/>
      <c r="E245" s="1568"/>
      <c r="F245" s="1585"/>
      <c r="G245" s="1544"/>
      <c r="H245" s="1538"/>
      <c r="I245" s="1538"/>
      <c r="J245" s="1538"/>
      <c r="N245" s="1538"/>
      <c r="O245" s="1538"/>
      <c r="P245" s="1538"/>
      <c r="Q245" s="1538"/>
      <c r="R245" s="1538"/>
      <c r="S245" s="1538"/>
      <c r="T245" s="1538"/>
      <c r="U245" s="1538"/>
      <c r="V245" s="1538"/>
      <c r="W245" s="1538"/>
      <c r="X245" s="1538"/>
      <c r="Y245" s="1538"/>
      <c r="Z245" s="1538"/>
      <c r="AA245" s="1538"/>
      <c r="AB245" s="1538"/>
      <c r="AC245" s="1538"/>
      <c r="AD245" s="1538"/>
      <c r="AE245" s="1538"/>
      <c r="AF245" s="1538"/>
      <c r="AG245" s="1538"/>
      <c r="AH245" s="1538"/>
      <c r="AI245" s="1538"/>
      <c r="AJ245" s="1538"/>
      <c r="AK245" s="1538"/>
      <c r="AL245" s="1538"/>
      <c r="AM245" s="1538"/>
      <c r="AN245" s="1538"/>
      <c r="AO245" s="1538"/>
      <c r="AP245" s="1538"/>
      <c r="AQ245" s="1538"/>
      <c r="AR245" s="1538"/>
      <c r="AS245" s="1538"/>
      <c r="AT245" s="1538"/>
      <c r="AU245" s="1538"/>
      <c r="AV245" s="1538"/>
      <c r="AW245" s="1538"/>
      <c r="AX245" s="1538"/>
      <c r="AY245" s="1538"/>
      <c r="AZ245" s="1538"/>
      <c r="BA245" s="1538"/>
      <c r="BB245" s="1538"/>
      <c r="BC245" s="1538"/>
      <c r="BD245" s="1538"/>
      <c r="BE245" s="1538"/>
      <c r="BF245" s="1538"/>
      <c r="BG245" s="1538"/>
      <c r="BH245" s="1538"/>
      <c r="BI245" s="1538"/>
      <c r="BJ245" s="1538"/>
      <c r="BK245" s="1538"/>
      <c r="BL245" s="1538"/>
    </row>
    <row r="246" spans="2:64" s="1496" customFormat="1" ht="16.899999999999999" customHeight="1">
      <c r="B246" s="1538"/>
      <c r="C246" s="1585"/>
      <c r="D246" s="1538"/>
      <c r="E246" s="1568"/>
      <c r="F246" s="1585"/>
      <c r="G246" s="1544"/>
      <c r="H246" s="1538"/>
      <c r="I246" s="1538"/>
      <c r="J246" s="1538"/>
      <c r="N246" s="1538"/>
      <c r="O246" s="1538"/>
      <c r="P246" s="1538"/>
      <c r="Q246" s="1538"/>
      <c r="R246" s="1538"/>
      <c r="S246" s="1538"/>
      <c r="T246" s="1538"/>
      <c r="U246" s="1538"/>
      <c r="V246" s="1538"/>
      <c r="W246" s="1538"/>
      <c r="X246" s="1538"/>
      <c r="Y246" s="1538"/>
      <c r="Z246" s="1538"/>
      <c r="AA246" s="1538"/>
      <c r="AB246" s="1538"/>
      <c r="AC246" s="1538"/>
      <c r="AD246" s="1538"/>
      <c r="AE246" s="1538"/>
      <c r="AF246" s="1538"/>
      <c r="AG246" s="1538"/>
      <c r="AH246" s="1538"/>
      <c r="AI246" s="1538"/>
      <c r="AJ246" s="1538"/>
      <c r="AK246" s="1538"/>
      <c r="AL246" s="1538"/>
      <c r="AM246" s="1538"/>
      <c r="AN246" s="1538"/>
      <c r="AO246" s="1538"/>
      <c r="AP246" s="1538"/>
      <c r="AQ246" s="1538"/>
      <c r="AR246" s="1538"/>
      <c r="AS246" s="1538"/>
      <c r="AT246" s="1538"/>
      <c r="AU246" s="1538"/>
      <c r="AV246" s="1538"/>
      <c r="AW246" s="1538"/>
      <c r="AX246" s="1538"/>
      <c r="AY246" s="1538"/>
      <c r="AZ246" s="1538"/>
      <c r="BA246" s="1538"/>
      <c r="BB246" s="1538"/>
      <c r="BC246" s="1538"/>
      <c r="BD246" s="1538"/>
      <c r="BE246" s="1538"/>
      <c r="BF246" s="1538"/>
      <c r="BG246" s="1538"/>
      <c r="BH246" s="1538"/>
      <c r="BI246" s="1538"/>
      <c r="BJ246" s="1538"/>
      <c r="BK246" s="1538"/>
      <c r="BL246" s="1538"/>
    </row>
    <row r="247" spans="2:64" s="1496" customFormat="1" ht="16.899999999999999" customHeight="1">
      <c r="B247" s="1538"/>
      <c r="C247" s="1585"/>
      <c r="D247" s="1538"/>
      <c r="E247" s="1568"/>
      <c r="F247" s="1585"/>
      <c r="G247" s="1544"/>
      <c r="H247" s="1538"/>
      <c r="I247" s="1538"/>
      <c r="J247" s="1538"/>
      <c r="N247" s="1538"/>
      <c r="O247" s="1538"/>
      <c r="P247" s="1538"/>
      <c r="Q247" s="1538"/>
      <c r="R247" s="1538"/>
      <c r="S247" s="1538"/>
      <c r="T247" s="1538"/>
      <c r="U247" s="1538"/>
      <c r="V247" s="1538"/>
      <c r="W247" s="1538"/>
      <c r="X247" s="1538"/>
      <c r="Y247" s="1538"/>
      <c r="Z247" s="1538"/>
      <c r="AA247" s="1538"/>
      <c r="AB247" s="1538"/>
      <c r="AC247" s="1538"/>
      <c r="AD247" s="1538"/>
      <c r="AE247" s="1538"/>
      <c r="AF247" s="1538"/>
      <c r="AG247" s="1538"/>
      <c r="AH247" s="1538"/>
      <c r="AI247" s="1538"/>
      <c r="AJ247" s="1538"/>
      <c r="AK247" s="1538"/>
      <c r="AL247" s="1538"/>
      <c r="AM247" s="1538"/>
      <c r="AN247" s="1538"/>
      <c r="AO247" s="1538"/>
      <c r="AP247" s="1538"/>
      <c r="AQ247" s="1538"/>
      <c r="AR247" s="1538"/>
      <c r="AS247" s="1538"/>
      <c r="AT247" s="1538"/>
      <c r="AU247" s="1538"/>
      <c r="AV247" s="1538"/>
      <c r="AW247" s="1538"/>
      <c r="AX247" s="1538"/>
      <c r="AY247" s="1538"/>
      <c r="AZ247" s="1538"/>
      <c r="BA247" s="1538"/>
      <c r="BB247" s="1538"/>
      <c r="BC247" s="1538"/>
      <c r="BD247" s="1538"/>
      <c r="BE247" s="1538"/>
      <c r="BF247" s="1538"/>
      <c r="BG247" s="1538"/>
      <c r="BH247" s="1538"/>
      <c r="BI247" s="1538"/>
      <c r="BJ247" s="1538"/>
      <c r="BK247" s="1538"/>
      <c r="BL247" s="1538"/>
    </row>
    <row r="248" spans="2:64" s="1496" customFormat="1" ht="16.899999999999999" customHeight="1">
      <c r="B248" s="1538"/>
      <c r="C248" s="1585"/>
      <c r="D248" s="1538"/>
      <c r="E248" s="1568"/>
      <c r="F248" s="1585"/>
      <c r="G248" s="1544"/>
      <c r="H248" s="1538"/>
      <c r="I248" s="1538"/>
      <c r="J248" s="1538"/>
      <c r="N248" s="1538"/>
      <c r="O248" s="1538"/>
      <c r="P248" s="1538"/>
      <c r="Q248" s="1538"/>
      <c r="R248" s="1538"/>
      <c r="S248" s="1538"/>
      <c r="T248" s="1538"/>
      <c r="U248" s="1538"/>
      <c r="V248" s="1538"/>
      <c r="W248" s="1538"/>
      <c r="X248" s="1538"/>
      <c r="Y248" s="1538"/>
      <c r="Z248" s="1538"/>
      <c r="AA248" s="1538"/>
      <c r="AB248" s="1538"/>
      <c r="AC248" s="1538"/>
      <c r="AD248" s="1538"/>
      <c r="AE248" s="1538"/>
      <c r="AF248" s="1538"/>
      <c r="AG248" s="1538"/>
      <c r="AH248" s="1538"/>
      <c r="AI248" s="1538"/>
      <c r="AJ248" s="1538"/>
      <c r="AK248" s="1538"/>
      <c r="AL248" s="1538"/>
      <c r="AM248" s="1538"/>
      <c r="AN248" s="1538"/>
      <c r="AO248" s="1538"/>
      <c r="AP248" s="1538"/>
      <c r="AQ248" s="1538"/>
      <c r="AR248" s="1538"/>
      <c r="AS248" s="1538"/>
      <c r="AT248" s="1538"/>
      <c r="AU248" s="1538"/>
      <c r="AV248" s="1538"/>
      <c r="AW248" s="1538"/>
      <c r="AX248" s="1538"/>
      <c r="AY248" s="1538"/>
      <c r="AZ248" s="1538"/>
      <c r="BA248" s="1538"/>
      <c r="BB248" s="1538"/>
      <c r="BC248" s="1538"/>
      <c r="BD248" s="1538"/>
      <c r="BE248" s="1538"/>
      <c r="BF248" s="1538"/>
      <c r="BG248" s="1538"/>
      <c r="BH248" s="1538"/>
      <c r="BI248" s="1538"/>
      <c r="BJ248" s="1538"/>
      <c r="BK248" s="1538"/>
      <c r="BL248" s="1538"/>
    </row>
    <row r="249" spans="2:64" s="1496" customFormat="1" ht="16.899999999999999" customHeight="1">
      <c r="B249" s="1538"/>
      <c r="C249" s="1585"/>
      <c r="D249" s="1538"/>
      <c r="E249" s="1568"/>
      <c r="F249" s="1585"/>
      <c r="G249" s="1544"/>
      <c r="H249" s="1538"/>
      <c r="I249" s="1538"/>
      <c r="J249" s="1538"/>
      <c r="N249" s="1538"/>
      <c r="O249" s="1538"/>
      <c r="P249" s="1538"/>
      <c r="Q249" s="1538"/>
      <c r="R249" s="1538"/>
      <c r="S249" s="1538"/>
      <c r="T249" s="1538"/>
      <c r="U249" s="1538"/>
      <c r="V249" s="1538"/>
      <c r="W249" s="1538"/>
      <c r="X249" s="1538"/>
      <c r="Y249" s="1538"/>
      <c r="Z249" s="1538"/>
      <c r="AA249" s="1538"/>
      <c r="AB249" s="1538"/>
      <c r="AC249" s="1538"/>
      <c r="AD249" s="1538"/>
      <c r="AE249" s="1538"/>
      <c r="AF249" s="1538"/>
      <c r="AG249" s="1538"/>
      <c r="AH249" s="1538"/>
      <c r="AI249" s="1538"/>
      <c r="AJ249" s="1538"/>
      <c r="AK249" s="1538"/>
      <c r="AL249" s="1538"/>
      <c r="AM249" s="1538"/>
      <c r="AN249" s="1538"/>
      <c r="AO249" s="1538"/>
      <c r="AP249" s="1538"/>
      <c r="AQ249" s="1538"/>
      <c r="AR249" s="1538"/>
      <c r="AS249" s="1538"/>
      <c r="AT249" s="1538"/>
      <c r="AU249" s="1538"/>
      <c r="AV249" s="1538"/>
      <c r="AW249" s="1538"/>
      <c r="AX249" s="1538"/>
      <c r="AY249" s="1538"/>
      <c r="AZ249" s="1538"/>
      <c r="BA249" s="1538"/>
      <c r="BB249" s="1538"/>
      <c r="BC249" s="1538"/>
      <c r="BD249" s="1538"/>
      <c r="BE249" s="1538"/>
      <c r="BF249" s="1538"/>
      <c r="BG249" s="1538"/>
      <c r="BH249" s="1538"/>
      <c r="BI249" s="1538"/>
      <c r="BJ249" s="1538"/>
      <c r="BK249" s="1538"/>
      <c r="BL249" s="1538"/>
    </row>
    <row r="250" spans="2:64" s="1496" customFormat="1" ht="16.899999999999999" customHeight="1">
      <c r="B250" s="1538"/>
      <c r="C250" s="1585"/>
      <c r="D250" s="1538"/>
      <c r="E250" s="1568"/>
      <c r="F250" s="1585"/>
      <c r="G250" s="1544"/>
      <c r="H250" s="1538"/>
      <c r="I250" s="1538"/>
      <c r="J250" s="1538"/>
      <c r="N250" s="1538"/>
      <c r="O250" s="1538"/>
      <c r="P250" s="1538"/>
      <c r="Q250" s="1538"/>
      <c r="R250" s="1538"/>
      <c r="S250" s="1538"/>
      <c r="T250" s="1538"/>
      <c r="U250" s="1538"/>
      <c r="V250" s="1538"/>
      <c r="W250" s="1538"/>
      <c r="X250" s="1538"/>
      <c r="Y250" s="1538"/>
      <c r="Z250" s="1538"/>
      <c r="AA250" s="1538"/>
      <c r="AB250" s="1538"/>
      <c r="AC250" s="1538"/>
      <c r="AD250" s="1538"/>
      <c r="AE250" s="1538"/>
      <c r="AF250" s="1538"/>
      <c r="AG250" s="1538"/>
      <c r="AH250" s="1538"/>
      <c r="AI250" s="1538"/>
      <c r="AJ250" s="1538"/>
      <c r="AK250" s="1538"/>
      <c r="AL250" s="1538"/>
      <c r="AM250" s="1538"/>
      <c r="AN250" s="1538"/>
      <c r="AO250" s="1538"/>
      <c r="AP250" s="1538"/>
      <c r="AQ250" s="1538"/>
      <c r="AR250" s="1538"/>
      <c r="AS250" s="1538"/>
      <c r="AT250" s="1538"/>
      <c r="AU250" s="1538"/>
      <c r="AV250" s="1538"/>
      <c r="AW250" s="1538"/>
      <c r="AX250" s="1538"/>
      <c r="AY250" s="1538"/>
      <c r="AZ250" s="1538"/>
      <c r="BA250" s="1538"/>
      <c r="BB250" s="1538"/>
      <c r="BC250" s="1538"/>
      <c r="BD250" s="1538"/>
      <c r="BE250" s="1538"/>
      <c r="BF250" s="1538"/>
      <c r="BG250" s="1538"/>
      <c r="BH250" s="1538"/>
      <c r="BI250" s="1538"/>
      <c r="BJ250" s="1538"/>
      <c r="BK250" s="1538"/>
      <c r="BL250" s="1538"/>
    </row>
    <row r="251" spans="2:64" s="1496" customFormat="1" ht="16.899999999999999" customHeight="1">
      <c r="B251" s="1538"/>
      <c r="C251" s="1585"/>
      <c r="D251" s="1538"/>
      <c r="E251" s="1568"/>
      <c r="F251" s="1585"/>
      <c r="G251" s="1544"/>
      <c r="H251" s="1538"/>
      <c r="I251" s="1538"/>
      <c r="J251" s="1538"/>
      <c r="N251" s="1538"/>
      <c r="O251" s="1538"/>
      <c r="P251" s="1538"/>
      <c r="Q251" s="1538"/>
      <c r="R251" s="1538"/>
      <c r="S251" s="1538"/>
      <c r="T251" s="1538"/>
      <c r="U251" s="1538"/>
      <c r="V251" s="1538"/>
      <c r="W251" s="1538"/>
      <c r="X251" s="1538"/>
      <c r="Y251" s="1538"/>
      <c r="Z251" s="1538"/>
      <c r="AA251" s="1538"/>
      <c r="AB251" s="1538"/>
      <c r="AC251" s="1538"/>
      <c r="AD251" s="1538"/>
      <c r="AE251" s="1538"/>
      <c r="AF251" s="1538"/>
      <c r="AG251" s="1538"/>
      <c r="AH251" s="1538"/>
      <c r="AI251" s="1538"/>
      <c r="AJ251" s="1538"/>
      <c r="AK251" s="1538"/>
      <c r="AL251" s="1538"/>
      <c r="AM251" s="1538"/>
      <c r="AN251" s="1538"/>
      <c r="AO251" s="1538"/>
      <c r="AP251" s="1538"/>
      <c r="AQ251" s="1538"/>
      <c r="AR251" s="1538"/>
      <c r="AS251" s="1538"/>
      <c r="AT251" s="1538"/>
      <c r="AU251" s="1538"/>
      <c r="AV251" s="1538"/>
      <c r="AW251" s="1538"/>
      <c r="AX251" s="1538"/>
      <c r="AY251" s="1538"/>
      <c r="AZ251" s="1538"/>
      <c r="BA251" s="1538"/>
      <c r="BB251" s="1538"/>
      <c r="BC251" s="1538"/>
      <c r="BD251" s="1538"/>
      <c r="BE251" s="1538"/>
      <c r="BF251" s="1538"/>
      <c r="BG251" s="1538"/>
      <c r="BH251" s="1538"/>
      <c r="BI251" s="1538"/>
      <c r="BJ251" s="1538"/>
      <c r="BK251" s="1538"/>
      <c r="BL251" s="1538"/>
    </row>
    <row r="252" spans="2:64" s="1496" customFormat="1" ht="16.899999999999999" customHeight="1">
      <c r="B252" s="1538"/>
      <c r="C252" s="1585"/>
      <c r="D252" s="1538"/>
      <c r="E252" s="1568"/>
      <c r="F252" s="1585"/>
      <c r="G252" s="1544"/>
      <c r="H252" s="1538"/>
      <c r="I252" s="1538"/>
      <c r="J252" s="1538"/>
      <c r="N252" s="1538"/>
      <c r="O252" s="1538"/>
      <c r="P252" s="1538"/>
      <c r="Q252" s="1538"/>
      <c r="R252" s="1538"/>
      <c r="S252" s="1538"/>
      <c r="T252" s="1538"/>
      <c r="U252" s="1538"/>
      <c r="V252" s="1538"/>
      <c r="W252" s="1538"/>
      <c r="X252" s="1538"/>
      <c r="Y252" s="1538"/>
      <c r="Z252" s="1538"/>
      <c r="AA252" s="1538"/>
      <c r="AB252" s="1538"/>
      <c r="AC252" s="1538"/>
      <c r="AD252" s="1538"/>
      <c r="AE252" s="1538"/>
      <c r="AF252" s="1538"/>
      <c r="AG252" s="1538"/>
      <c r="AH252" s="1538"/>
      <c r="AI252" s="1538"/>
      <c r="AJ252" s="1538"/>
      <c r="AK252" s="1538"/>
      <c r="AL252" s="1538"/>
      <c r="AM252" s="1538"/>
      <c r="AN252" s="1538"/>
      <c r="AO252" s="1538"/>
      <c r="AP252" s="1538"/>
      <c r="AQ252" s="1538"/>
      <c r="AR252" s="1538"/>
      <c r="AS252" s="1538"/>
      <c r="AT252" s="1538"/>
      <c r="AU252" s="1538"/>
      <c r="AV252" s="1538"/>
      <c r="AW252" s="1538"/>
      <c r="AX252" s="1538"/>
      <c r="AY252" s="1538"/>
      <c r="AZ252" s="1538"/>
      <c r="BA252" s="1538"/>
      <c r="BB252" s="1538"/>
      <c r="BC252" s="1538"/>
      <c r="BD252" s="1538"/>
      <c r="BE252" s="1538"/>
      <c r="BF252" s="1538"/>
      <c r="BG252" s="1538"/>
      <c r="BH252" s="1538"/>
      <c r="BI252" s="1538"/>
      <c r="BJ252" s="1538"/>
      <c r="BK252" s="1538"/>
      <c r="BL252" s="1538"/>
    </row>
    <row r="253" spans="2:64" s="1496" customFormat="1" ht="16.899999999999999" customHeight="1">
      <c r="B253" s="1538"/>
      <c r="C253" s="1585"/>
      <c r="D253" s="1538"/>
      <c r="E253" s="1568"/>
      <c r="F253" s="1585"/>
      <c r="G253" s="1544"/>
      <c r="H253" s="1538"/>
      <c r="I253" s="1538"/>
      <c r="J253" s="1538"/>
      <c r="N253" s="1538"/>
      <c r="O253" s="1538"/>
      <c r="P253" s="1538"/>
      <c r="Q253" s="1538"/>
      <c r="R253" s="1538"/>
      <c r="S253" s="1538"/>
      <c r="T253" s="1538"/>
      <c r="U253" s="1538"/>
      <c r="V253" s="1538"/>
      <c r="W253" s="1538"/>
      <c r="X253" s="1538"/>
      <c r="Y253" s="1538"/>
      <c r="Z253" s="1538"/>
      <c r="AA253" s="1538"/>
      <c r="AB253" s="1538"/>
      <c r="AC253" s="1538"/>
      <c r="AD253" s="1538"/>
      <c r="AE253" s="1538"/>
      <c r="AF253" s="1538"/>
      <c r="AG253" s="1538"/>
      <c r="AH253" s="1538"/>
      <c r="AI253" s="1538"/>
      <c r="AJ253" s="1538"/>
      <c r="AK253" s="1538"/>
      <c r="AL253" s="1538"/>
      <c r="AM253" s="1538"/>
      <c r="AN253" s="1538"/>
      <c r="AO253" s="1538"/>
      <c r="AP253" s="1538"/>
      <c r="AQ253" s="1538"/>
      <c r="AR253" s="1538"/>
      <c r="AS253" s="1538"/>
      <c r="AT253" s="1538"/>
      <c r="AU253" s="1538"/>
      <c r="AV253" s="1538"/>
      <c r="AW253" s="1538"/>
      <c r="AX253" s="1538"/>
      <c r="AY253" s="1538"/>
      <c r="AZ253" s="1538"/>
      <c r="BA253" s="1538"/>
      <c r="BB253" s="1538"/>
      <c r="BC253" s="1538"/>
      <c r="BD253" s="1538"/>
      <c r="BE253" s="1538"/>
      <c r="BF253" s="1538"/>
      <c r="BG253" s="1538"/>
      <c r="BH253" s="1538"/>
      <c r="BI253" s="1538"/>
      <c r="BJ253" s="1538"/>
      <c r="BK253" s="1538"/>
      <c r="BL253" s="1538"/>
    </row>
    <row r="254" spans="2:64" s="1496" customFormat="1" ht="16.899999999999999" customHeight="1">
      <c r="B254" s="1538"/>
      <c r="C254" s="1585"/>
      <c r="D254" s="1538"/>
      <c r="E254" s="1568"/>
      <c r="F254" s="1585"/>
      <c r="G254" s="1544"/>
      <c r="H254" s="1538"/>
      <c r="I254" s="1538"/>
      <c r="J254" s="1538"/>
      <c r="N254" s="1538"/>
      <c r="O254" s="1538"/>
      <c r="P254" s="1538"/>
      <c r="Q254" s="1538"/>
      <c r="R254" s="1538"/>
      <c r="S254" s="1538"/>
      <c r="T254" s="1538"/>
      <c r="U254" s="1538"/>
      <c r="V254" s="1538"/>
      <c r="W254" s="1538"/>
      <c r="X254" s="1538"/>
      <c r="Y254" s="1538"/>
      <c r="Z254" s="1538"/>
      <c r="AA254" s="1538"/>
      <c r="AB254" s="1538"/>
      <c r="AC254" s="1538"/>
      <c r="AD254" s="1538"/>
      <c r="AE254" s="1538"/>
      <c r="AF254" s="1538"/>
      <c r="AG254" s="1538"/>
      <c r="AH254" s="1538"/>
      <c r="AI254" s="1538"/>
      <c r="AJ254" s="1538"/>
      <c r="AK254" s="1538"/>
      <c r="AL254" s="1538"/>
      <c r="AM254" s="1538"/>
      <c r="AN254" s="1538"/>
      <c r="AO254" s="1538"/>
      <c r="AP254" s="1538"/>
      <c r="AQ254" s="1538"/>
      <c r="AR254" s="1538"/>
      <c r="AS254" s="1538"/>
      <c r="AT254" s="1538"/>
      <c r="AU254" s="1538"/>
      <c r="AV254" s="1538"/>
      <c r="AW254" s="1538"/>
      <c r="AX254" s="1538"/>
      <c r="AY254" s="1538"/>
      <c r="AZ254" s="1538"/>
      <c r="BA254" s="1538"/>
      <c r="BB254" s="1538"/>
      <c r="BC254" s="1538"/>
      <c r="BD254" s="1538"/>
      <c r="BE254" s="1538"/>
      <c r="BF254" s="1538"/>
      <c r="BG254" s="1538"/>
      <c r="BH254" s="1538"/>
      <c r="BI254" s="1538"/>
      <c r="BJ254" s="1538"/>
      <c r="BK254" s="1538"/>
      <c r="BL254" s="1538"/>
    </row>
    <row r="255" spans="2:64" s="1496" customFormat="1" ht="16.899999999999999" customHeight="1">
      <c r="B255" s="1538"/>
      <c r="C255" s="1585"/>
      <c r="D255" s="1538"/>
      <c r="E255" s="1568"/>
      <c r="F255" s="1585"/>
      <c r="G255" s="1544"/>
      <c r="H255" s="1538"/>
      <c r="I255" s="1538"/>
      <c r="J255" s="1538"/>
      <c r="N255" s="1538"/>
      <c r="O255" s="1538"/>
      <c r="P255" s="1538"/>
      <c r="Q255" s="1538"/>
      <c r="R255" s="1538"/>
      <c r="S255" s="1538"/>
      <c r="T255" s="1538"/>
      <c r="U255" s="1538"/>
      <c r="V255" s="1538"/>
      <c r="W255" s="1538"/>
      <c r="X255" s="1538"/>
      <c r="Y255" s="1538"/>
      <c r="Z255" s="1538"/>
      <c r="AA255" s="1538"/>
      <c r="AB255" s="1538"/>
      <c r="AC255" s="1538"/>
      <c r="AD255" s="1538"/>
      <c r="AE255" s="1538"/>
      <c r="AF255" s="1538"/>
      <c r="AG255" s="1538"/>
      <c r="AH255" s="1538"/>
      <c r="AI255" s="1538"/>
      <c r="AJ255" s="1538"/>
      <c r="AK255" s="1538"/>
      <c r="AL255" s="1538"/>
      <c r="AM255" s="1538"/>
      <c r="AN255" s="1538"/>
      <c r="AO255" s="1538"/>
      <c r="AP255" s="1538"/>
      <c r="AQ255" s="1538"/>
      <c r="AR255" s="1538"/>
      <c r="AS255" s="1538"/>
      <c r="AT255" s="1538"/>
      <c r="AU255" s="1538"/>
      <c r="AV255" s="1538"/>
      <c r="AW255" s="1538"/>
      <c r="AX255" s="1538"/>
      <c r="AY255" s="1538"/>
      <c r="AZ255" s="1538"/>
      <c r="BA255" s="1538"/>
      <c r="BB255" s="1538"/>
      <c r="BC255" s="1538"/>
      <c r="BD255" s="1538"/>
      <c r="BE255" s="1538"/>
      <c r="BF255" s="1538"/>
      <c r="BG255" s="1538"/>
      <c r="BH255" s="1538"/>
      <c r="BI255" s="1538"/>
      <c r="BJ255" s="1538"/>
      <c r="BK255" s="1538"/>
      <c r="BL255" s="1538"/>
    </row>
    <row r="256" spans="2:64" s="1496" customFormat="1" ht="16.899999999999999" customHeight="1">
      <c r="B256" s="1538"/>
      <c r="C256" s="1585"/>
      <c r="D256" s="1538"/>
      <c r="E256" s="1568"/>
      <c r="F256" s="1585"/>
      <c r="G256" s="1544"/>
      <c r="H256" s="1538"/>
      <c r="I256" s="1538"/>
      <c r="J256" s="1538"/>
      <c r="N256" s="1538"/>
      <c r="O256" s="1538"/>
      <c r="P256" s="1538"/>
      <c r="Q256" s="1538"/>
      <c r="R256" s="1538"/>
      <c r="S256" s="1538"/>
      <c r="T256" s="1538"/>
      <c r="U256" s="1538"/>
      <c r="V256" s="1538"/>
      <c r="W256" s="1538"/>
      <c r="X256" s="1538"/>
      <c r="Y256" s="1538"/>
      <c r="Z256" s="1538"/>
      <c r="AA256" s="1538"/>
      <c r="AB256" s="1538"/>
      <c r="AC256" s="1538"/>
      <c r="AD256" s="1538"/>
      <c r="AE256" s="1538"/>
      <c r="AF256" s="1538"/>
      <c r="AG256" s="1538"/>
      <c r="AH256" s="1538"/>
      <c r="AI256" s="1538"/>
      <c r="AJ256" s="1538"/>
      <c r="AK256" s="1538"/>
      <c r="AL256" s="1538"/>
      <c r="AM256" s="1538"/>
      <c r="AN256" s="1538"/>
      <c r="AO256" s="1538"/>
      <c r="AP256" s="1538"/>
      <c r="AQ256" s="1538"/>
      <c r="AR256" s="1538"/>
      <c r="AS256" s="1538"/>
      <c r="AT256" s="1538"/>
      <c r="AU256" s="1538"/>
      <c r="AV256" s="1538"/>
      <c r="AW256" s="1538"/>
      <c r="AX256" s="1538"/>
      <c r="AY256" s="1538"/>
      <c r="AZ256" s="1538"/>
      <c r="BA256" s="1538"/>
      <c r="BB256" s="1538"/>
      <c r="BC256" s="1538"/>
      <c r="BD256" s="1538"/>
      <c r="BE256" s="1538"/>
      <c r="BF256" s="1538"/>
      <c r="BG256" s="1538"/>
      <c r="BH256" s="1538"/>
      <c r="BI256" s="1538"/>
      <c r="BJ256" s="1538"/>
      <c r="BK256" s="1538"/>
      <c r="BL256" s="1538"/>
    </row>
    <row r="257" spans="2:64" s="1496" customFormat="1" ht="16.899999999999999" customHeight="1">
      <c r="B257" s="1538"/>
      <c r="C257" s="1585"/>
      <c r="D257" s="1538"/>
      <c r="E257" s="1568"/>
      <c r="F257" s="1585"/>
      <c r="G257" s="1544"/>
      <c r="H257" s="1538"/>
      <c r="I257" s="1538"/>
      <c r="J257" s="1538"/>
      <c r="N257" s="1538"/>
      <c r="O257" s="1538"/>
      <c r="P257" s="1538"/>
      <c r="Q257" s="1538"/>
      <c r="R257" s="1538"/>
      <c r="S257" s="1538"/>
      <c r="T257" s="1538"/>
      <c r="U257" s="1538"/>
      <c r="V257" s="1538"/>
      <c r="W257" s="1538"/>
      <c r="X257" s="1538"/>
      <c r="Y257" s="1538"/>
      <c r="Z257" s="1538"/>
      <c r="AA257" s="1538"/>
      <c r="AB257" s="1538"/>
      <c r="AC257" s="1538"/>
      <c r="AD257" s="1538"/>
      <c r="AE257" s="1538"/>
      <c r="AF257" s="1538"/>
      <c r="AG257" s="1538"/>
      <c r="AH257" s="1538"/>
      <c r="AI257" s="1538"/>
      <c r="AJ257" s="1538"/>
      <c r="AK257" s="1538"/>
      <c r="AL257" s="1538"/>
      <c r="AM257" s="1538"/>
      <c r="AN257" s="1538"/>
      <c r="AO257" s="1538"/>
      <c r="AP257" s="1538"/>
      <c r="AQ257" s="1538"/>
      <c r="AR257" s="1538"/>
      <c r="AS257" s="1538"/>
      <c r="AT257" s="1538"/>
      <c r="AU257" s="1538"/>
      <c r="AV257" s="1538"/>
      <c r="AW257" s="1538"/>
      <c r="AX257" s="1538"/>
      <c r="AY257" s="1538"/>
      <c r="AZ257" s="1538"/>
      <c r="BA257" s="1538"/>
      <c r="BB257" s="1538"/>
      <c r="BC257" s="1538"/>
      <c r="BD257" s="1538"/>
      <c r="BE257" s="1538"/>
      <c r="BF257" s="1538"/>
      <c r="BG257" s="1538"/>
      <c r="BH257" s="1538"/>
      <c r="BI257" s="1538"/>
      <c r="BJ257" s="1538"/>
      <c r="BK257" s="1538"/>
      <c r="BL257" s="1538"/>
    </row>
    <row r="258" spans="2:64" s="1496" customFormat="1" ht="16.899999999999999" customHeight="1">
      <c r="B258" s="1538"/>
      <c r="C258" s="1585"/>
      <c r="D258" s="1538"/>
      <c r="E258" s="1568"/>
      <c r="F258" s="1585"/>
      <c r="G258" s="1544"/>
      <c r="H258" s="1538"/>
      <c r="I258" s="1538"/>
      <c r="J258" s="1538"/>
      <c r="N258" s="1538"/>
      <c r="O258" s="1538"/>
      <c r="P258" s="1538"/>
      <c r="Q258" s="1538"/>
      <c r="R258" s="1538"/>
      <c r="S258" s="1538"/>
      <c r="T258" s="1538"/>
      <c r="U258" s="1538"/>
      <c r="V258" s="1538"/>
      <c r="W258" s="1538"/>
      <c r="X258" s="1538"/>
      <c r="Y258" s="1538"/>
      <c r="Z258" s="1538"/>
      <c r="AA258" s="1538"/>
      <c r="AB258" s="1538"/>
      <c r="AC258" s="1538"/>
      <c r="AD258" s="1538"/>
      <c r="AE258" s="1538"/>
      <c r="AF258" s="1538"/>
      <c r="AG258" s="1538"/>
      <c r="AH258" s="1538"/>
      <c r="AI258" s="1538"/>
      <c r="AJ258" s="1538"/>
      <c r="AK258" s="1538"/>
      <c r="AL258" s="1538"/>
      <c r="AM258" s="1538"/>
      <c r="AN258" s="1538"/>
      <c r="AO258" s="1538"/>
      <c r="AP258" s="1538"/>
      <c r="AQ258" s="1538"/>
      <c r="AR258" s="1538"/>
      <c r="AS258" s="1538"/>
      <c r="AT258" s="1538"/>
      <c r="AU258" s="1538"/>
      <c r="AV258" s="1538"/>
      <c r="AW258" s="1538"/>
      <c r="AX258" s="1538"/>
      <c r="AY258" s="1538"/>
      <c r="AZ258" s="1538"/>
      <c r="BA258" s="1538"/>
      <c r="BB258" s="1538"/>
      <c r="BC258" s="1538"/>
      <c r="BD258" s="1538"/>
      <c r="BE258" s="1538"/>
      <c r="BF258" s="1538"/>
      <c r="BG258" s="1538"/>
      <c r="BH258" s="1538"/>
      <c r="BI258" s="1538"/>
      <c r="BJ258" s="1538"/>
      <c r="BK258" s="1538"/>
      <c r="BL258" s="1538"/>
    </row>
    <row r="259" spans="2:64" s="1496" customFormat="1" ht="16.899999999999999" customHeight="1">
      <c r="B259" s="1538"/>
      <c r="C259" s="1585"/>
      <c r="D259" s="1538"/>
      <c r="E259" s="1568"/>
      <c r="F259" s="1585"/>
      <c r="G259" s="1544"/>
      <c r="H259" s="1538"/>
      <c r="I259" s="1538"/>
      <c r="J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1538"/>
      <c r="AM259" s="1538"/>
      <c r="AN259" s="1538"/>
      <c r="AO259" s="1538"/>
      <c r="AP259" s="1538"/>
      <c r="AQ259" s="1538"/>
      <c r="AR259" s="1538"/>
      <c r="AS259" s="1538"/>
      <c r="AT259" s="1538"/>
      <c r="AU259" s="1538"/>
      <c r="AV259" s="1538"/>
      <c r="AW259" s="1538"/>
      <c r="AX259" s="1538"/>
      <c r="AY259" s="1538"/>
      <c r="AZ259" s="1538"/>
      <c r="BA259" s="1538"/>
      <c r="BB259" s="1538"/>
      <c r="BC259" s="1538"/>
      <c r="BD259" s="1538"/>
      <c r="BE259" s="1538"/>
      <c r="BF259" s="1538"/>
      <c r="BG259" s="1538"/>
      <c r="BH259" s="1538"/>
      <c r="BI259" s="1538"/>
      <c r="BJ259" s="1538"/>
      <c r="BK259" s="1538"/>
      <c r="BL259" s="1538"/>
    </row>
    <row r="260" spans="2:64" s="1496" customFormat="1" ht="16.899999999999999" customHeight="1">
      <c r="B260" s="1538"/>
      <c r="C260" s="1585"/>
      <c r="D260" s="1538"/>
      <c r="E260" s="1568"/>
      <c r="F260" s="1585"/>
      <c r="G260" s="1544"/>
      <c r="H260" s="1538"/>
      <c r="I260" s="1538"/>
      <c r="J260" s="1538"/>
      <c r="N260" s="1538"/>
      <c r="O260" s="1538"/>
      <c r="P260" s="1538"/>
      <c r="Q260" s="1538"/>
      <c r="R260" s="1538"/>
      <c r="S260" s="1538"/>
      <c r="T260" s="1538"/>
      <c r="U260" s="1538"/>
      <c r="V260" s="1538"/>
      <c r="W260" s="1538"/>
      <c r="X260" s="1538"/>
      <c r="Y260" s="1538"/>
      <c r="Z260" s="1538"/>
      <c r="AA260" s="1538"/>
      <c r="AB260" s="1538"/>
      <c r="AC260" s="1538"/>
      <c r="AD260" s="1538"/>
      <c r="AE260" s="1538"/>
      <c r="AF260" s="1538"/>
      <c r="AG260" s="1538"/>
      <c r="AH260" s="1538"/>
      <c r="AI260" s="1538"/>
      <c r="AJ260" s="1538"/>
      <c r="AK260" s="1538"/>
      <c r="AL260" s="1538"/>
      <c r="AM260" s="1538"/>
      <c r="AN260" s="1538"/>
      <c r="AO260" s="1538"/>
      <c r="AP260" s="1538"/>
      <c r="AQ260" s="1538"/>
      <c r="AR260" s="1538"/>
      <c r="AS260" s="1538"/>
      <c r="AT260" s="1538"/>
      <c r="AU260" s="1538"/>
      <c r="AV260" s="1538"/>
      <c r="AW260" s="1538"/>
      <c r="AX260" s="1538"/>
      <c r="AY260" s="1538"/>
      <c r="AZ260" s="1538"/>
      <c r="BA260" s="1538"/>
      <c r="BB260" s="1538"/>
      <c r="BC260" s="1538"/>
      <c r="BD260" s="1538"/>
      <c r="BE260" s="1538"/>
      <c r="BF260" s="1538"/>
      <c r="BG260" s="1538"/>
      <c r="BH260" s="1538"/>
      <c r="BI260" s="1538"/>
      <c r="BJ260" s="1538"/>
      <c r="BK260" s="1538"/>
      <c r="BL260" s="1538"/>
    </row>
    <row r="261" spans="2:64" s="1496" customFormat="1" ht="16.899999999999999" customHeight="1">
      <c r="B261" s="1538"/>
      <c r="C261" s="1585"/>
      <c r="D261" s="1538"/>
      <c r="E261" s="1568"/>
      <c r="F261" s="1585"/>
      <c r="G261" s="1544"/>
      <c r="H261" s="1538"/>
      <c r="I261" s="1538"/>
      <c r="J261" s="1538"/>
      <c r="N261" s="1538"/>
      <c r="O261" s="1538"/>
      <c r="P261" s="1538"/>
      <c r="Q261" s="1538"/>
      <c r="R261" s="1538"/>
      <c r="S261" s="1538"/>
      <c r="T261" s="1538"/>
      <c r="U261" s="1538"/>
      <c r="V261" s="1538"/>
      <c r="W261" s="1538"/>
      <c r="X261" s="1538"/>
      <c r="Y261" s="1538"/>
      <c r="Z261" s="1538"/>
      <c r="AA261" s="1538"/>
      <c r="AB261" s="1538"/>
      <c r="AC261" s="1538"/>
      <c r="AD261" s="1538"/>
      <c r="AE261" s="1538"/>
      <c r="AF261" s="1538"/>
      <c r="AG261" s="1538"/>
      <c r="AH261" s="1538"/>
      <c r="AI261" s="1538"/>
      <c r="AJ261" s="1538"/>
      <c r="AK261" s="1538"/>
      <c r="AL261" s="1538"/>
      <c r="AM261" s="1538"/>
      <c r="AN261" s="1538"/>
      <c r="AO261" s="1538"/>
      <c r="AP261" s="1538"/>
      <c r="AQ261" s="1538"/>
      <c r="AR261" s="1538"/>
      <c r="AS261" s="1538"/>
      <c r="AT261" s="1538"/>
      <c r="AU261" s="1538"/>
      <c r="AV261" s="1538"/>
      <c r="AW261" s="1538"/>
      <c r="AX261" s="1538"/>
      <c r="AY261" s="1538"/>
      <c r="AZ261" s="1538"/>
      <c r="BA261" s="1538"/>
      <c r="BB261" s="1538"/>
      <c r="BC261" s="1538"/>
      <c r="BD261" s="1538"/>
      <c r="BE261" s="1538"/>
      <c r="BF261" s="1538"/>
      <c r="BG261" s="1538"/>
      <c r="BH261" s="1538"/>
      <c r="BI261" s="1538"/>
      <c r="BJ261" s="1538"/>
      <c r="BK261" s="1538"/>
      <c r="BL261" s="1538"/>
    </row>
    <row r="262" spans="2:64" s="1496" customFormat="1" ht="16.899999999999999" customHeight="1">
      <c r="B262" s="1538"/>
      <c r="C262" s="1585"/>
      <c r="D262" s="1538"/>
      <c r="E262" s="1568"/>
      <c r="F262" s="1585"/>
      <c r="G262" s="1544"/>
      <c r="H262" s="1538"/>
      <c r="I262" s="1538"/>
      <c r="J262" s="1538"/>
      <c r="N262" s="1538"/>
      <c r="O262" s="1538"/>
      <c r="P262" s="1538"/>
      <c r="Q262" s="1538"/>
      <c r="R262" s="1538"/>
      <c r="S262" s="1538"/>
      <c r="T262" s="1538"/>
      <c r="U262" s="1538"/>
      <c r="V262" s="1538"/>
      <c r="W262" s="1538"/>
      <c r="X262" s="1538"/>
      <c r="Y262" s="1538"/>
      <c r="Z262" s="1538"/>
      <c r="AA262" s="1538"/>
      <c r="AB262" s="1538"/>
      <c r="AC262" s="1538"/>
      <c r="AD262" s="1538"/>
      <c r="AE262" s="1538"/>
      <c r="AF262" s="1538"/>
      <c r="AG262" s="1538"/>
      <c r="AH262" s="1538"/>
      <c r="AI262" s="1538"/>
      <c r="AJ262" s="1538"/>
      <c r="AK262" s="1538"/>
      <c r="AL262" s="1538"/>
      <c r="AM262" s="1538"/>
      <c r="AN262" s="1538"/>
      <c r="AO262" s="1538"/>
      <c r="AP262" s="1538"/>
      <c r="AQ262" s="1538"/>
      <c r="AR262" s="1538"/>
      <c r="AS262" s="1538"/>
      <c r="AT262" s="1538"/>
      <c r="AU262" s="1538"/>
      <c r="AV262" s="1538"/>
      <c r="AW262" s="1538"/>
      <c r="AX262" s="1538"/>
      <c r="AY262" s="1538"/>
      <c r="AZ262" s="1538"/>
      <c r="BA262" s="1538"/>
      <c r="BB262" s="1538"/>
      <c r="BC262" s="1538"/>
      <c r="BD262" s="1538"/>
      <c r="BE262" s="1538"/>
      <c r="BF262" s="1538"/>
      <c r="BG262" s="1538"/>
      <c r="BH262" s="1538"/>
      <c r="BI262" s="1538"/>
      <c r="BJ262" s="1538"/>
      <c r="BK262" s="1538"/>
      <c r="BL262" s="1538"/>
    </row>
    <row r="263" spans="2:64" s="1496" customFormat="1" ht="16.899999999999999" customHeight="1">
      <c r="B263" s="1538"/>
      <c r="C263" s="1585"/>
      <c r="D263" s="1538"/>
      <c r="E263" s="1568"/>
      <c r="F263" s="1585"/>
      <c r="G263" s="1544"/>
      <c r="H263" s="1538"/>
      <c r="I263" s="1538"/>
      <c r="J263" s="1538"/>
      <c r="N263" s="1538"/>
      <c r="O263" s="1538"/>
      <c r="P263" s="1538"/>
      <c r="Q263" s="1538"/>
      <c r="R263" s="1538"/>
      <c r="S263" s="1538"/>
      <c r="T263" s="1538"/>
      <c r="U263" s="1538"/>
      <c r="V263" s="1538"/>
      <c r="W263" s="1538"/>
      <c r="X263" s="1538"/>
      <c r="Y263" s="1538"/>
      <c r="Z263" s="1538"/>
      <c r="AA263" s="1538"/>
      <c r="AB263" s="1538"/>
      <c r="AC263" s="1538"/>
      <c r="AD263" s="1538"/>
      <c r="AE263" s="1538"/>
      <c r="AF263" s="1538"/>
      <c r="AG263" s="1538"/>
      <c r="AH263" s="1538"/>
      <c r="AI263" s="1538"/>
      <c r="AJ263" s="1538"/>
      <c r="AK263" s="1538"/>
      <c r="AL263" s="1538"/>
      <c r="AM263" s="1538"/>
      <c r="AN263" s="1538"/>
      <c r="AO263" s="1538"/>
      <c r="AP263" s="1538"/>
      <c r="AQ263" s="1538"/>
      <c r="AR263" s="1538"/>
      <c r="AS263" s="1538"/>
      <c r="AT263" s="1538"/>
      <c r="AU263" s="1538"/>
      <c r="AV263" s="1538"/>
      <c r="AW263" s="1538"/>
      <c r="AX263" s="1538"/>
      <c r="AY263" s="1538"/>
      <c r="AZ263" s="1538"/>
      <c r="BA263" s="1538"/>
      <c r="BB263" s="1538"/>
      <c r="BC263" s="1538"/>
      <c r="BD263" s="1538"/>
      <c r="BE263" s="1538"/>
      <c r="BF263" s="1538"/>
      <c r="BG263" s="1538"/>
      <c r="BH263" s="1538"/>
      <c r="BI263" s="1538"/>
      <c r="BJ263" s="1538"/>
      <c r="BK263" s="1538"/>
      <c r="BL263" s="1538"/>
    </row>
    <row r="264" spans="2:64" s="1496" customFormat="1" ht="16.899999999999999" customHeight="1">
      <c r="B264" s="1538"/>
      <c r="C264" s="1585"/>
      <c r="D264" s="1538"/>
      <c r="E264" s="1568"/>
      <c r="F264" s="1585"/>
      <c r="G264" s="1544"/>
      <c r="H264" s="1538"/>
      <c r="I264" s="1538"/>
      <c r="J264" s="1538"/>
      <c r="N264" s="1538"/>
      <c r="O264" s="1538"/>
      <c r="P264" s="1538"/>
      <c r="Q264" s="1538"/>
      <c r="R264" s="1538"/>
      <c r="S264" s="1538"/>
      <c r="T264" s="1538"/>
      <c r="U264" s="1538"/>
      <c r="V264" s="1538"/>
      <c r="W264" s="1538"/>
      <c r="X264" s="1538"/>
      <c r="Y264" s="1538"/>
      <c r="Z264" s="1538"/>
      <c r="AA264" s="1538"/>
      <c r="AB264" s="1538"/>
      <c r="AC264" s="1538"/>
      <c r="AD264" s="1538"/>
      <c r="AE264" s="1538"/>
      <c r="AF264" s="1538"/>
      <c r="AG264" s="1538"/>
      <c r="AH264" s="1538"/>
      <c r="AI264" s="1538"/>
      <c r="AJ264" s="1538"/>
      <c r="AK264" s="1538"/>
      <c r="AL264" s="1538"/>
      <c r="AM264" s="1538"/>
      <c r="AN264" s="1538"/>
      <c r="AO264" s="1538"/>
      <c r="AP264" s="1538"/>
      <c r="AQ264" s="1538"/>
      <c r="AR264" s="1538"/>
      <c r="AS264" s="1538"/>
      <c r="AT264" s="1538"/>
      <c r="AU264" s="1538"/>
      <c r="AV264" s="1538"/>
      <c r="AW264" s="1538"/>
      <c r="AX264" s="1538"/>
      <c r="AY264" s="1538"/>
      <c r="AZ264" s="1538"/>
      <c r="BA264" s="1538"/>
      <c r="BB264" s="1538"/>
      <c r="BC264" s="1538"/>
      <c r="BD264" s="1538"/>
      <c r="BE264" s="1538"/>
      <c r="BF264" s="1538"/>
      <c r="BG264" s="1538"/>
      <c r="BH264" s="1538"/>
      <c r="BI264" s="1538"/>
      <c r="BJ264" s="1538"/>
      <c r="BK264" s="1538"/>
      <c r="BL264" s="1538"/>
    </row>
    <row r="265" spans="2:64" s="1496" customFormat="1" ht="16.899999999999999" customHeight="1">
      <c r="B265" s="1538"/>
      <c r="C265" s="1585"/>
      <c r="D265" s="1538"/>
      <c r="E265" s="1568"/>
      <c r="F265" s="1585"/>
      <c r="G265" s="1544"/>
      <c r="H265" s="1538"/>
      <c r="I265" s="1538"/>
      <c r="J265" s="1538"/>
      <c r="N265" s="1538"/>
      <c r="O265" s="1538"/>
      <c r="P265" s="1538"/>
      <c r="Q265" s="1538"/>
      <c r="R265" s="1538"/>
      <c r="S265" s="1538"/>
      <c r="T265" s="1538"/>
      <c r="U265" s="1538"/>
      <c r="V265" s="1538"/>
      <c r="W265" s="1538"/>
      <c r="X265" s="1538"/>
      <c r="Y265" s="1538"/>
      <c r="Z265" s="1538"/>
      <c r="AA265" s="1538"/>
      <c r="AB265" s="1538"/>
      <c r="AC265" s="1538"/>
      <c r="AD265" s="1538"/>
      <c r="AE265" s="1538"/>
      <c r="AF265" s="1538"/>
      <c r="AG265" s="1538"/>
      <c r="AH265" s="1538"/>
      <c r="AI265" s="1538"/>
      <c r="AJ265" s="1538"/>
      <c r="AK265" s="1538"/>
      <c r="AL265" s="1538"/>
      <c r="AM265" s="1538"/>
      <c r="AN265" s="1538"/>
      <c r="AO265" s="1538"/>
      <c r="AP265" s="1538"/>
      <c r="AQ265" s="1538"/>
      <c r="AR265" s="1538"/>
      <c r="AS265" s="1538"/>
      <c r="AT265" s="1538"/>
      <c r="AU265" s="1538"/>
      <c r="AV265" s="1538"/>
      <c r="AW265" s="1538"/>
      <c r="AX265" s="1538"/>
      <c r="AY265" s="1538"/>
      <c r="AZ265" s="1538"/>
      <c r="BA265" s="1538"/>
      <c r="BB265" s="1538"/>
      <c r="BC265" s="1538"/>
      <c r="BD265" s="1538"/>
      <c r="BE265" s="1538"/>
      <c r="BF265" s="1538"/>
      <c r="BG265" s="1538"/>
      <c r="BH265" s="1538"/>
      <c r="BI265" s="1538"/>
      <c r="BJ265" s="1538"/>
      <c r="BK265" s="1538"/>
      <c r="BL265" s="1538"/>
    </row>
    <row r="266" spans="2:64" s="1496" customFormat="1" ht="16.899999999999999" customHeight="1">
      <c r="B266" s="1538"/>
      <c r="C266" s="1585"/>
      <c r="D266" s="1538"/>
      <c r="E266" s="1568"/>
      <c r="F266" s="1585"/>
      <c r="G266" s="1544"/>
      <c r="H266" s="1538"/>
      <c r="I266" s="1538"/>
      <c r="J266" s="1538"/>
      <c r="N266" s="1538"/>
      <c r="O266" s="1538"/>
      <c r="P266" s="1538"/>
      <c r="Q266" s="1538"/>
      <c r="R266" s="1538"/>
      <c r="S266" s="1538"/>
      <c r="T266" s="1538"/>
      <c r="U266" s="1538"/>
      <c r="V266" s="1538"/>
      <c r="W266" s="1538"/>
      <c r="X266" s="1538"/>
      <c r="Y266" s="1538"/>
      <c r="Z266" s="1538"/>
      <c r="AA266" s="1538"/>
      <c r="AB266" s="1538"/>
      <c r="AC266" s="1538"/>
      <c r="AD266" s="1538"/>
      <c r="AE266" s="1538"/>
      <c r="AF266" s="1538"/>
      <c r="AG266" s="1538"/>
      <c r="AH266" s="1538"/>
      <c r="AI266" s="1538"/>
      <c r="AJ266" s="1538"/>
      <c r="AK266" s="1538"/>
      <c r="AL266" s="1538"/>
      <c r="AM266" s="1538"/>
      <c r="AN266" s="1538"/>
      <c r="AO266" s="1538"/>
      <c r="AP266" s="1538"/>
      <c r="AQ266" s="1538"/>
      <c r="AR266" s="1538"/>
      <c r="AS266" s="1538"/>
      <c r="AT266" s="1538"/>
      <c r="AU266" s="1538"/>
      <c r="AV266" s="1538"/>
      <c r="AW266" s="1538"/>
      <c r="AX266" s="1538"/>
      <c r="AY266" s="1538"/>
      <c r="AZ266" s="1538"/>
      <c r="BA266" s="1538"/>
      <c r="BB266" s="1538"/>
      <c r="BC266" s="1538"/>
      <c r="BD266" s="1538"/>
      <c r="BE266" s="1538"/>
      <c r="BF266" s="1538"/>
      <c r="BG266" s="1538"/>
      <c r="BH266" s="1538"/>
      <c r="BI266" s="1538"/>
      <c r="BJ266" s="1538"/>
      <c r="BK266" s="1538"/>
      <c r="BL266" s="1538"/>
    </row>
    <row r="267" spans="2:64" s="1496" customFormat="1" ht="16.899999999999999" customHeight="1">
      <c r="B267" s="1538"/>
      <c r="C267" s="1585"/>
      <c r="D267" s="1538"/>
      <c r="E267" s="1568"/>
      <c r="F267" s="1585"/>
      <c r="G267" s="1544"/>
      <c r="H267" s="1538"/>
      <c r="I267" s="1538"/>
      <c r="J267" s="1538"/>
      <c r="N267" s="1538"/>
      <c r="O267" s="1538"/>
      <c r="P267" s="1538"/>
      <c r="Q267" s="1538"/>
      <c r="R267" s="1538"/>
      <c r="S267" s="1538"/>
      <c r="T267" s="1538"/>
      <c r="U267" s="1538"/>
      <c r="V267" s="1538"/>
      <c r="W267" s="1538"/>
      <c r="X267" s="1538"/>
      <c r="Y267" s="1538"/>
      <c r="Z267" s="1538"/>
      <c r="AA267" s="1538"/>
      <c r="AB267" s="1538"/>
      <c r="AC267" s="1538"/>
      <c r="AD267" s="1538"/>
      <c r="AE267" s="1538"/>
      <c r="AF267" s="1538"/>
      <c r="AG267" s="1538"/>
      <c r="AH267" s="1538"/>
      <c r="AI267" s="1538"/>
      <c r="AJ267" s="1538"/>
      <c r="AK267" s="1538"/>
      <c r="AL267" s="1538"/>
      <c r="AM267" s="1538"/>
      <c r="AN267" s="1538"/>
      <c r="AO267" s="1538"/>
      <c r="AP267" s="1538"/>
      <c r="AQ267" s="1538"/>
      <c r="AR267" s="1538"/>
      <c r="AS267" s="1538"/>
      <c r="AT267" s="1538"/>
      <c r="AU267" s="1538"/>
      <c r="AV267" s="1538"/>
      <c r="AW267" s="1538"/>
      <c r="AX267" s="1538"/>
      <c r="AY267" s="1538"/>
      <c r="AZ267" s="1538"/>
      <c r="BA267" s="1538"/>
      <c r="BB267" s="1538"/>
      <c r="BC267" s="1538"/>
      <c r="BD267" s="1538"/>
      <c r="BE267" s="1538"/>
      <c r="BF267" s="1538"/>
      <c r="BG267" s="1538"/>
      <c r="BH267" s="1538"/>
      <c r="BI267" s="1538"/>
      <c r="BJ267" s="1538"/>
      <c r="BK267" s="1538"/>
      <c r="BL267" s="1538"/>
    </row>
    <row r="268" spans="2:64" s="1496" customFormat="1" ht="16.899999999999999" customHeight="1">
      <c r="B268" s="1538"/>
      <c r="C268" s="1585"/>
      <c r="D268" s="1538"/>
      <c r="E268" s="1568"/>
      <c r="F268" s="1585"/>
      <c r="G268" s="1544"/>
      <c r="H268" s="1538"/>
      <c r="I268" s="1538"/>
      <c r="J268" s="1538"/>
      <c r="N268" s="1538"/>
      <c r="O268" s="1538"/>
      <c r="P268" s="1538"/>
      <c r="Q268" s="1538"/>
      <c r="R268" s="1538"/>
      <c r="S268" s="1538"/>
      <c r="T268" s="1538"/>
      <c r="U268" s="1538"/>
      <c r="V268" s="1538"/>
      <c r="W268" s="1538"/>
      <c r="X268" s="1538"/>
      <c r="Y268" s="1538"/>
      <c r="Z268" s="1538"/>
      <c r="AA268" s="1538"/>
      <c r="AB268" s="1538"/>
      <c r="AC268" s="1538"/>
      <c r="AD268" s="1538"/>
      <c r="AE268" s="1538"/>
      <c r="AF268" s="1538"/>
      <c r="AG268" s="1538"/>
      <c r="AH268" s="1538"/>
      <c r="AI268" s="1538"/>
      <c r="AJ268" s="1538"/>
      <c r="AK268" s="1538"/>
      <c r="AL268" s="1538"/>
      <c r="AM268" s="1538"/>
      <c r="AN268" s="1538"/>
      <c r="AO268" s="1538"/>
      <c r="AP268" s="1538"/>
      <c r="AQ268" s="1538"/>
      <c r="AR268" s="1538"/>
      <c r="AS268" s="1538"/>
      <c r="AT268" s="1538"/>
      <c r="AU268" s="1538"/>
      <c r="AV268" s="1538"/>
      <c r="AW268" s="1538"/>
      <c r="AX268" s="1538"/>
      <c r="AY268" s="1538"/>
      <c r="AZ268" s="1538"/>
      <c r="BA268" s="1538"/>
      <c r="BB268" s="1538"/>
      <c r="BC268" s="1538"/>
      <c r="BD268" s="1538"/>
      <c r="BE268" s="1538"/>
      <c r="BF268" s="1538"/>
      <c r="BG268" s="1538"/>
      <c r="BH268" s="1538"/>
      <c r="BI268" s="1538"/>
      <c r="BJ268" s="1538"/>
      <c r="BK268" s="1538"/>
      <c r="BL268" s="1538"/>
    </row>
    <row r="269" spans="2:64" s="1496" customFormat="1" ht="16.899999999999999" customHeight="1">
      <c r="B269" s="1538"/>
      <c r="C269" s="1585"/>
      <c r="D269" s="1538"/>
      <c r="E269" s="1568"/>
      <c r="F269" s="1585"/>
      <c r="G269" s="1544"/>
      <c r="H269" s="1538"/>
      <c r="I269" s="1538"/>
      <c r="J269" s="1538"/>
      <c r="N269" s="1538"/>
      <c r="O269" s="1538"/>
      <c r="P269" s="1538"/>
      <c r="Q269" s="1538"/>
      <c r="R269" s="1538"/>
      <c r="S269" s="1538"/>
      <c r="T269" s="1538"/>
      <c r="U269" s="1538"/>
      <c r="V269" s="1538"/>
      <c r="W269" s="1538"/>
      <c r="X269" s="1538"/>
      <c r="Y269" s="1538"/>
      <c r="Z269" s="1538"/>
      <c r="AA269" s="1538"/>
      <c r="AB269" s="1538"/>
      <c r="AC269" s="1538"/>
      <c r="AD269" s="1538"/>
      <c r="AE269" s="1538"/>
      <c r="AF269" s="1538"/>
      <c r="AG269" s="1538"/>
      <c r="AH269" s="1538"/>
      <c r="AI269" s="1538"/>
      <c r="AJ269" s="1538"/>
      <c r="AK269" s="1538"/>
      <c r="AL269" s="1538"/>
      <c r="AM269" s="1538"/>
      <c r="AN269" s="1538"/>
      <c r="AO269" s="1538"/>
      <c r="AP269" s="1538"/>
      <c r="AQ269" s="1538"/>
      <c r="AR269" s="1538"/>
      <c r="AS269" s="1538"/>
      <c r="AT269" s="1538"/>
      <c r="AU269" s="1538"/>
      <c r="AV269" s="1538"/>
      <c r="AW269" s="1538"/>
      <c r="AX269" s="1538"/>
      <c r="AY269" s="1538"/>
      <c r="AZ269" s="1538"/>
      <c r="BA269" s="1538"/>
      <c r="BB269" s="1538"/>
      <c r="BC269" s="1538"/>
      <c r="BD269" s="1538"/>
      <c r="BE269" s="1538"/>
      <c r="BF269" s="1538"/>
      <c r="BG269" s="1538"/>
      <c r="BH269" s="1538"/>
      <c r="BI269" s="1538"/>
      <c r="BJ269" s="1538"/>
      <c r="BK269" s="1538"/>
      <c r="BL269" s="1538"/>
    </row>
    <row r="270" spans="2:64" s="1496" customFormat="1" ht="16.899999999999999" customHeight="1">
      <c r="B270" s="1538"/>
      <c r="C270" s="1585"/>
      <c r="D270" s="1538"/>
      <c r="E270" s="1568"/>
      <c r="F270" s="1585"/>
      <c r="G270" s="1544"/>
      <c r="H270" s="1538"/>
      <c r="I270" s="1538"/>
      <c r="J270" s="1538"/>
      <c r="N270" s="1538"/>
      <c r="O270" s="1538"/>
      <c r="P270" s="1538"/>
      <c r="Q270" s="1538"/>
      <c r="R270" s="1538"/>
      <c r="S270" s="1538"/>
      <c r="T270" s="1538"/>
      <c r="U270" s="1538"/>
      <c r="V270" s="1538"/>
      <c r="W270" s="1538"/>
      <c r="X270" s="1538"/>
      <c r="Y270" s="1538"/>
      <c r="Z270" s="1538"/>
      <c r="AA270" s="1538"/>
      <c r="AB270" s="1538"/>
      <c r="AC270" s="1538"/>
      <c r="AD270" s="1538"/>
      <c r="AE270" s="1538"/>
      <c r="AF270" s="1538"/>
      <c r="AG270" s="1538"/>
      <c r="AH270" s="1538"/>
      <c r="AI270" s="1538"/>
      <c r="AJ270" s="1538"/>
      <c r="AK270" s="1538"/>
      <c r="AL270" s="1538"/>
      <c r="AM270" s="1538"/>
      <c r="AN270" s="1538"/>
      <c r="AO270" s="1538"/>
      <c r="AP270" s="1538"/>
      <c r="AQ270" s="1538"/>
      <c r="AR270" s="1538"/>
      <c r="AS270" s="1538"/>
      <c r="AT270" s="1538"/>
      <c r="AU270" s="1538"/>
      <c r="AV270" s="1538"/>
      <c r="AW270" s="1538"/>
      <c r="AX270" s="1538"/>
      <c r="AY270" s="1538"/>
      <c r="AZ270" s="1538"/>
      <c r="BA270" s="1538"/>
      <c r="BB270" s="1538"/>
      <c r="BC270" s="1538"/>
      <c r="BD270" s="1538"/>
      <c r="BE270" s="1538"/>
      <c r="BF270" s="1538"/>
      <c r="BG270" s="1538"/>
      <c r="BH270" s="1538"/>
      <c r="BI270" s="1538"/>
      <c r="BJ270" s="1538"/>
      <c r="BK270" s="1538"/>
      <c r="BL270" s="1538"/>
    </row>
    <row r="271" spans="2:64" s="1496" customFormat="1" ht="16.899999999999999" customHeight="1">
      <c r="B271" s="1538"/>
      <c r="C271" s="1585"/>
      <c r="D271" s="1538"/>
      <c r="E271" s="1568"/>
      <c r="F271" s="1585"/>
      <c r="G271" s="1544"/>
      <c r="H271" s="1538"/>
      <c r="I271" s="1538"/>
      <c r="J271" s="1538"/>
      <c r="N271" s="1538"/>
      <c r="O271" s="1538"/>
      <c r="P271" s="1538"/>
      <c r="Q271" s="1538"/>
      <c r="R271" s="1538"/>
      <c r="S271" s="1538"/>
      <c r="T271" s="1538"/>
      <c r="U271" s="1538"/>
      <c r="V271" s="1538"/>
      <c r="W271" s="1538"/>
      <c r="X271" s="1538"/>
      <c r="Y271" s="1538"/>
      <c r="Z271" s="1538"/>
      <c r="AA271" s="1538"/>
      <c r="AB271" s="1538"/>
      <c r="AC271" s="1538"/>
      <c r="AD271" s="1538"/>
      <c r="AE271" s="1538"/>
      <c r="AF271" s="1538"/>
      <c r="AG271" s="1538"/>
      <c r="AH271" s="1538"/>
      <c r="AI271" s="1538"/>
      <c r="AJ271" s="1538"/>
      <c r="AK271" s="1538"/>
      <c r="AL271" s="1538"/>
      <c r="AM271" s="1538"/>
      <c r="AN271" s="1538"/>
      <c r="AO271" s="1538"/>
      <c r="AP271" s="1538"/>
      <c r="AQ271" s="1538"/>
      <c r="AR271" s="1538"/>
      <c r="AS271" s="1538"/>
      <c r="AT271" s="1538"/>
      <c r="AU271" s="1538"/>
      <c r="AV271" s="1538"/>
      <c r="AW271" s="1538"/>
      <c r="AX271" s="1538"/>
      <c r="AY271" s="1538"/>
      <c r="AZ271" s="1538"/>
      <c r="BA271" s="1538"/>
      <c r="BB271" s="1538"/>
      <c r="BC271" s="1538"/>
      <c r="BD271" s="1538"/>
      <c r="BE271" s="1538"/>
      <c r="BF271" s="1538"/>
      <c r="BG271" s="1538"/>
      <c r="BH271" s="1538"/>
      <c r="BI271" s="1538"/>
      <c r="BJ271" s="1538"/>
      <c r="BK271" s="1538"/>
      <c r="BL271" s="1538"/>
    </row>
    <row r="272" spans="2:64" s="1496" customFormat="1" ht="16.899999999999999" customHeight="1">
      <c r="B272" s="1538"/>
      <c r="C272" s="1585"/>
      <c r="D272" s="1538"/>
      <c r="E272" s="1568"/>
      <c r="F272" s="1585"/>
      <c r="G272" s="1544"/>
      <c r="H272" s="1538"/>
      <c r="I272" s="1538"/>
      <c r="J272" s="1538"/>
      <c r="N272" s="1538"/>
      <c r="O272" s="1538"/>
      <c r="P272" s="1538"/>
      <c r="Q272" s="1538"/>
      <c r="R272" s="1538"/>
      <c r="S272" s="1538"/>
      <c r="T272" s="1538"/>
      <c r="U272" s="1538"/>
      <c r="V272" s="1538"/>
      <c r="W272" s="1538"/>
      <c r="X272" s="1538"/>
      <c r="Y272" s="1538"/>
      <c r="Z272" s="1538"/>
      <c r="AA272" s="1538"/>
      <c r="AB272" s="1538"/>
      <c r="AC272" s="1538"/>
      <c r="AD272" s="1538"/>
      <c r="AE272" s="1538"/>
      <c r="AF272" s="1538"/>
      <c r="AG272" s="1538"/>
      <c r="AH272" s="1538"/>
      <c r="AI272" s="1538"/>
      <c r="AJ272" s="1538"/>
      <c r="AK272" s="1538"/>
      <c r="AL272" s="1538"/>
      <c r="AM272" s="1538"/>
      <c r="AN272" s="1538"/>
      <c r="AO272" s="1538"/>
      <c r="AP272" s="1538"/>
      <c r="AQ272" s="1538"/>
      <c r="AR272" s="1538"/>
      <c r="AS272" s="1538"/>
      <c r="AT272" s="1538"/>
      <c r="AU272" s="1538"/>
      <c r="AV272" s="1538"/>
      <c r="AW272" s="1538"/>
      <c r="AX272" s="1538"/>
      <c r="AY272" s="1538"/>
      <c r="AZ272" s="1538"/>
      <c r="BA272" s="1538"/>
      <c r="BB272" s="1538"/>
      <c r="BC272" s="1538"/>
      <c r="BD272" s="1538"/>
      <c r="BE272" s="1538"/>
      <c r="BF272" s="1538"/>
      <c r="BG272" s="1538"/>
      <c r="BH272" s="1538"/>
      <c r="BI272" s="1538"/>
      <c r="BJ272" s="1538"/>
      <c r="BK272" s="1538"/>
      <c r="BL272" s="1538"/>
    </row>
    <row r="273" spans="2:64" s="1496" customFormat="1" ht="16.899999999999999" customHeight="1">
      <c r="B273" s="1538"/>
      <c r="C273" s="1585"/>
      <c r="D273" s="1538"/>
      <c r="E273" s="1568"/>
      <c r="F273" s="1585"/>
      <c r="G273" s="1544"/>
      <c r="H273" s="1538"/>
      <c r="I273" s="1538"/>
      <c r="J273" s="1538"/>
      <c r="N273" s="1538"/>
      <c r="O273" s="1538"/>
      <c r="P273" s="1538"/>
      <c r="Q273" s="1538"/>
      <c r="R273" s="1538"/>
      <c r="S273" s="1538"/>
      <c r="T273" s="1538"/>
      <c r="U273" s="1538"/>
      <c r="V273" s="1538"/>
      <c r="W273" s="1538"/>
      <c r="X273" s="1538"/>
      <c r="Y273" s="1538"/>
      <c r="Z273" s="1538"/>
      <c r="AA273" s="1538"/>
      <c r="AB273" s="1538"/>
      <c r="AC273" s="1538"/>
      <c r="AD273" s="1538"/>
      <c r="AE273" s="1538"/>
      <c r="AF273" s="1538"/>
      <c r="AG273" s="1538"/>
      <c r="AH273" s="1538"/>
      <c r="AI273" s="1538"/>
      <c r="AJ273" s="1538"/>
      <c r="AK273" s="1538"/>
      <c r="AL273" s="1538"/>
      <c r="AM273" s="1538"/>
      <c r="AN273" s="1538"/>
      <c r="AO273" s="1538"/>
      <c r="AP273" s="1538"/>
      <c r="AQ273" s="1538"/>
      <c r="AR273" s="1538"/>
      <c r="AS273" s="1538"/>
      <c r="AT273" s="1538"/>
      <c r="AU273" s="1538"/>
      <c r="AV273" s="1538"/>
      <c r="AW273" s="1538"/>
      <c r="AX273" s="1538"/>
      <c r="AY273" s="1538"/>
      <c r="AZ273" s="1538"/>
      <c r="BA273" s="1538"/>
      <c r="BB273" s="1538"/>
      <c r="BC273" s="1538"/>
      <c r="BD273" s="1538"/>
      <c r="BE273" s="1538"/>
      <c r="BF273" s="1538"/>
      <c r="BG273" s="1538"/>
      <c r="BH273" s="1538"/>
      <c r="BI273" s="1538"/>
      <c r="BJ273" s="1538"/>
      <c r="BK273" s="1538"/>
      <c r="BL273" s="1538"/>
    </row>
    <row r="274" spans="2:64" s="1496" customFormat="1" ht="16.899999999999999" customHeight="1">
      <c r="B274" s="1538"/>
      <c r="C274" s="1585"/>
      <c r="D274" s="1538"/>
      <c r="E274" s="1568"/>
      <c r="F274" s="1585"/>
      <c r="G274" s="1544"/>
      <c r="H274" s="1538"/>
      <c r="I274" s="1538"/>
      <c r="J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1538"/>
      <c r="AL274" s="1538"/>
      <c r="AM274" s="1538"/>
      <c r="AN274" s="1538"/>
      <c r="AO274" s="1538"/>
      <c r="AP274" s="1538"/>
      <c r="AQ274" s="1538"/>
      <c r="AR274" s="1538"/>
      <c r="AS274" s="1538"/>
      <c r="AT274" s="1538"/>
      <c r="AU274" s="1538"/>
      <c r="AV274" s="1538"/>
      <c r="AW274" s="1538"/>
      <c r="AX274" s="1538"/>
      <c r="AY274" s="1538"/>
      <c r="AZ274" s="1538"/>
      <c r="BA274" s="1538"/>
      <c r="BB274" s="1538"/>
      <c r="BC274" s="1538"/>
      <c r="BD274" s="1538"/>
      <c r="BE274" s="1538"/>
      <c r="BF274" s="1538"/>
      <c r="BG274" s="1538"/>
      <c r="BH274" s="1538"/>
      <c r="BI274" s="1538"/>
      <c r="BJ274" s="1538"/>
      <c r="BK274" s="1538"/>
      <c r="BL274" s="1538"/>
    </row>
    <row r="275" spans="2:64" s="1496" customFormat="1" ht="16.899999999999999" customHeight="1">
      <c r="B275" s="1538"/>
      <c r="C275" s="1585"/>
      <c r="D275" s="1538"/>
      <c r="E275" s="1568"/>
      <c r="F275" s="1585"/>
      <c r="G275" s="1544"/>
      <c r="H275" s="1538"/>
      <c r="I275" s="1538"/>
      <c r="J275" s="1538"/>
      <c r="N275" s="1538"/>
      <c r="O275" s="1538"/>
      <c r="P275" s="1538"/>
      <c r="Q275" s="1538"/>
      <c r="R275" s="1538"/>
      <c r="S275" s="1538"/>
      <c r="T275" s="1538"/>
      <c r="U275" s="1538"/>
      <c r="V275" s="1538"/>
      <c r="W275" s="1538"/>
      <c r="X275" s="1538"/>
      <c r="Y275" s="1538"/>
      <c r="Z275" s="1538"/>
      <c r="AA275" s="1538"/>
      <c r="AB275" s="1538"/>
      <c r="AC275" s="1538"/>
      <c r="AD275" s="1538"/>
      <c r="AE275" s="1538"/>
      <c r="AF275" s="1538"/>
      <c r="AG275" s="1538"/>
      <c r="AH275" s="1538"/>
      <c r="AI275" s="1538"/>
      <c r="AJ275" s="1538"/>
      <c r="AK275" s="1538"/>
      <c r="AL275" s="1538"/>
      <c r="AM275" s="1538"/>
      <c r="AN275" s="1538"/>
      <c r="AO275" s="1538"/>
      <c r="AP275" s="1538"/>
      <c r="AQ275" s="1538"/>
      <c r="AR275" s="1538"/>
      <c r="AS275" s="1538"/>
      <c r="AT275" s="1538"/>
      <c r="AU275" s="1538"/>
      <c r="AV275" s="1538"/>
      <c r="AW275" s="1538"/>
      <c r="AX275" s="1538"/>
      <c r="AY275" s="1538"/>
      <c r="AZ275" s="1538"/>
      <c r="BA275" s="1538"/>
      <c r="BB275" s="1538"/>
      <c r="BC275" s="1538"/>
      <c r="BD275" s="1538"/>
      <c r="BE275" s="1538"/>
      <c r="BF275" s="1538"/>
      <c r="BG275" s="1538"/>
      <c r="BH275" s="1538"/>
      <c r="BI275" s="1538"/>
      <c r="BJ275" s="1538"/>
      <c r="BK275" s="1538"/>
      <c r="BL275" s="1538"/>
    </row>
    <row r="276" spans="2:64" s="1496" customFormat="1" ht="16.899999999999999" customHeight="1">
      <c r="B276" s="1538"/>
      <c r="C276" s="1585"/>
      <c r="D276" s="1538"/>
      <c r="E276" s="1568"/>
      <c r="F276" s="1585"/>
      <c r="G276" s="1544"/>
      <c r="H276" s="1538"/>
      <c r="I276" s="1538"/>
      <c r="J276" s="1538"/>
      <c r="N276" s="1538"/>
      <c r="O276" s="1538"/>
      <c r="P276" s="1538"/>
      <c r="Q276" s="1538"/>
      <c r="R276" s="1538"/>
      <c r="S276" s="1538"/>
      <c r="T276" s="1538"/>
      <c r="U276" s="1538"/>
      <c r="V276" s="1538"/>
      <c r="W276" s="1538"/>
      <c r="X276" s="1538"/>
      <c r="Y276" s="1538"/>
      <c r="Z276" s="1538"/>
      <c r="AA276" s="1538"/>
      <c r="AB276" s="1538"/>
      <c r="AC276" s="1538"/>
      <c r="AD276" s="1538"/>
      <c r="AE276" s="1538"/>
      <c r="AF276" s="1538"/>
      <c r="AG276" s="1538"/>
      <c r="AH276" s="1538"/>
      <c r="AI276" s="1538"/>
      <c r="AJ276" s="1538"/>
      <c r="AK276" s="1538"/>
      <c r="AL276" s="1538"/>
      <c r="AM276" s="1538"/>
      <c r="AN276" s="1538"/>
      <c r="AO276" s="1538"/>
      <c r="AP276" s="1538"/>
      <c r="AQ276" s="1538"/>
      <c r="AR276" s="1538"/>
      <c r="AS276" s="1538"/>
      <c r="AT276" s="1538"/>
      <c r="AU276" s="1538"/>
      <c r="AV276" s="1538"/>
      <c r="AW276" s="1538"/>
      <c r="AX276" s="1538"/>
      <c r="AY276" s="1538"/>
      <c r="AZ276" s="1538"/>
      <c r="BA276" s="1538"/>
      <c r="BB276" s="1538"/>
      <c r="BC276" s="1538"/>
      <c r="BD276" s="1538"/>
      <c r="BE276" s="1538"/>
      <c r="BF276" s="1538"/>
      <c r="BG276" s="1538"/>
      <c r="BH276" s="1538"/>
      <c r="BI276" s="1538"/>
      <c r="BJ276" s="1538"/>
      <c r="BK276" s="1538"/>
      <c r="BL276" s="1538"/>
    </row>
    <row r="277" spans="2:64" s="1496" customFormat="1" ht="16.899999999999999" customHeight="1">
      <c r="B277" s="1538"/>
      <c r="C277" s="1585"/>
      <c r="D277" s="1538"/>
      <c r="E277" s="1568"/>
      <c r="F277" s="1585"/>
      <c r="G277" s="1544"/>
      <c r="H277" s="1538"/>
      <c r="I277" s="1538"/>
      <c r="J277" s="1538"/>
      <c r="N277" s="1538"/>
      <c r="O277" s="1538"/>
      <c r="P277" s="1538"/>
      <c r="Q277" s="1538"/>
      <c r="R277" s="1538"/>
      <c r="S277" s="1538"/>
      <c r="T277" s="1538"/>
      <c r="U277" s="1538"/>
      <c r="V277" s="1538"/>
      <c r="W277" s="1538"/>
      <c r="X277" s="1538"/>
      <c r="Y277" s="1538"/>
      <c r="Z277" s="1538"/>
      <c r="AA277" s="1538"/>
      <c r="AB277" s="1538"/>
      <c r="AC277" s="1538"/>
      <c r="AD277" s="1538"/>
      <c r="AE277" s="1538"/>
      <c r="AF277" s="1538"/>
      <c r="AG277" s="1538"/>
      <c r="AH277" s="1538"/>
      <c r="AI277" s="1538"/>
      <c r="AJ277" s="1538"/>
      <c r="AK277" s="1538"/>
      <c r="AL277" s="1538"/>
      <c r="AM277" s="1538"/>
      <c r="AN277" s="1538"/>
      <c r="AO277" s="1538"/>
      <c r="AP277" s="1538"/>
      <c r="AQ277" s="1538"/>
      <c r="AR277" s="1538"/>
      <c r="AS277" s="1538"/>
      <c r="AT277" s="1538"/>
      <c r="AU277" s="1538"/>
      <c r="AV277" s="1538"/>
      <c r="AW277" s="1538"/>
      <c r="AX277" s="1538"/>
      <c r="AY277" s="1538"/>
      <c r="AZ277" s="1538"/>
      <c r="BA277" s="1538"/>
      <c r="BB277" s="1538"/>
      <c r="BC277" s="1538"/>
      <c r="BD277" s="1538"/>
      <c r="BE277" s="1538"/>
      <c r="BF277" s="1538"/>
      <c r="BG277" s="1538"/>
      <c r="BH277" s="1538"/>
      <c r="BI277" s="1538"/>
      <c r="BJ277" s="1538"/>
      <c r="BK277" s="1538"/>
      <c r="BL277" s="1538"/>
    </row>
    <row r="278" spans="2:64" s="1496" customFormat="1" ht="16.899999999999999" customHeight="1">
      <c r="B278" s="1538"/>
      <c r="C278" s="1585"/>
      <c r="D278" s="1538"/>
      <c r="E278" s="1568"/>
      <c r="F278" s="1585"/>
      <c r="G278" s="1544"/>
      <c r="H278" s="1538"/>
      <c r="I278" s="1538"/>
      <c r="J278" s="1538"/>
      <c r="N278" s="1538"/>
      <c r="O278" s="1538"/>
      <c r="P278" s="1538"/>
      <c r="Q278" s="1538"/>
      <c r="R278" s="1538"/>
      <c r="S278" s="1538"/>
      <c r="T278" s="1538"/>
      <c r="U278" s="1538"/>
      <c r="V278" s="1538"/>
      <c r="W278" s="1538"/>
      <c r="X278" s="1538"/>
      <c r="Y278" s="1538"/>
      <c r="Z278" s="1538"/>
      <c r="AA278" s="1538"/>
      <c r="AB278" s="1538"/>
      <c r="AC278" s="1538"/>
      <c r="AD278" s="1538"/>
      <c r="AE278" s="1538"/>
      <c r="AF278" s="1538"/>
      <c r="AG278" s="1538"/>
      <c r="AH278" s="1538"/>
      <c r="AI278" s="1538"/>
      <c r="AJ278" s="1538"/>
      <c r="AK278" s="1538"/>
      <c r="AL278" s="1538"/>
      <c r="AM278" s="1538"/>
      <c r="AN278" s="1538"/>
      <c r="AO278" s="1538"/>
      <c r="AP278" s="1538"/>
      <c r="AQ278" s="1538"/>
      <c r="AR278" s="1538"/>
      <c r="AS278" s="1538"/>
      <c r="AT278" s="1538"/>
      <c r="AU278" s="1538"/>
      <c r="AV278" s="1538"/>
      <c r="AW278" s="1538"/>
      <c r="AX278" s="1538"/>
      <c r="AY278" s="1538"/>
      <c r="AZ278" s="1538"/>
      <c r="BA278" s="1538"/>
      <c r="BB278" s="1538"/>
      <c r="BC278" s="1538"/>
      <c r="BD278" s="1538"/>
      <c r="BE278" s="1538"/>
      <c r="BF278" s="1538"/>
      <c r="BG278" s="1538"/>
      <c r="BH278" s="1538"/>
      <c r="BI278" s="1538"/>
      <c r="BJ278" s="1538"/>
      <c r="BK278" s="1538"/>
      <c r="BL278" s="1538"/>
    </row>
    <row r="279" spans="2:64" s="1496" customFormat="1" ht="16.899999999999999" customHeight="1">
      <c r="B279" s="1538"/>
      <c r="C279" s="1585"/>
      <c r="D279" s="1538"/>
      <c r="E279" s="1568"/>
      <c r="F279" s="1585"/>
      <c r="G279" s="1544"/>
      <c r="H279" s="1538"/>
      <c r="I279" s="1538"/>
      <c r="J279" s="1538"/>
      <c r="N279" s="1538"/>
      <c r="O279" s="1538"/>
      <c r="P279" s="1538"/>
      <c r="Q279" s="1538"/>
      <c r="R279" s="1538"/>
      <c r="S279" s="1538"/>
      <c r="T279" s="1538"/>
      <c r="U279" s="1538"/>
      <c r="V279" s="1538"/>
      <c r="W279" s="1538"/>
      <c r="X279" s="1538"/>
      <c r="Y279" s="1538"/>
      <c r="Z279" s="1538"/>
      <c r="AA279" s="1538"/>
      <c r="AB279" s="1538"/>
      <c r="AC279" s="1538"/>
      <c r="AD279" s="1538"/>
      <c r="AE279" s="1538"/>
      <c r="AF279" s="1538"/>
      <c r="AG279" s="1538"/>
      <c r="AH279" s="1538"/>
      <c r="AI279" s="1538"/>
      <c r="AJ279" s="1538"/>
      <c r="AK279" s="1538"/>
      <c r="AL279" s="1538"/>
      <c r="AM279" s="1538"/>
      <c r="AN279" s="1538"/>
      <c r="AO279" s="1538"/>
      <c r="AP279" s="1538"/>
      <c r="AQ279" s="1538"/>
      <c r="AR279" s="1538"/>
      <c r="AS279" s="1538"/>
      <c r="AT279" s="1538"/>
      <c r="AU279" s="1538"/>
      <c r="AV279" s="1538"/>
      <c r="AW279" s="1538"/>
      <c r="AX279" s="1538"/>
      <c r="AY279" s="1538"/>
      <c r="AZ279" s="1538"/>
      <c r="BA279" s="1538"/>
      <c r="BB279" s="1538"/>
      <c r="BC279" s="1538"/>
      <c r="BD279" s="1538"/>
      <c r="BE279" s="1538"/>
      <c r="BF279" s="1538"/>
      <c r="BG279" s="1538"/>
      <c r="BH279" s="1538"/>
      <c r="BI279" s="1538"/>
      <c r="BJ279" s="1538"/>
      <c r="BK279" s="1538"/>
      <c r="BL279" s="1538"/>
    </row>
    <row r="280" spans="2:64" s="1496" customFormat="1" ht="16.899999999999999" customHeight="1">
      <c r="B280" s="1538"/>
      <c r="C280" s="1585"/>
      <c r="D280" s="1538"/>
      <c r="E280" s="1568"/>
      <c r="F280" s="1585"/>
      <c r="G280" s="1544"/>
      <c r="H280" s="1538"/>
      <c r="I280" s="1538"/>
      <c r="J280" s="1538"/>
      <c r="N280" s="1538"/>
      <c r="O280" s="1538"/>
      <c r="P280" s="1538"/>
      <c r="Q280" s="1538"/>
      <c r="R280" s="1538"/>
      <c r="S280" s="1538"/>
      <c r="T280" s="1538"/>
      <c r="U280" s="1538"/>
      <c r="V280" s="1538"/>
      <c r="W280" s="1538"/>
      <c r="X280" s="1538"/>
      <c r="Y280" s="1538"/>
      <c r="Z280" s="1538"/>
      <c r="AA280" s="1538"/>
      <c r="AB280" s="1538"/>
      <c r="AC280" s="1538"/>
      <c r="AD280" s="1538"/>
      <c r="AE280" s="1538"/>
      <c r="AF280" s="1538"/>
      <c r="AG280" s="1538"/>
      <c r="AH280" s="1538"/>
      <c r="AI280" s="1538"/>
      <c r="AJ280" s="1538"/>
      <c r="AK280" s="1538"/>
      <c r="AL280" s="1538"/>
      <c r="AM280" s="1538"/>
      <c r="AN280" s="1538"/>
      <c r="AO280" s="1538"/>
      <c r="AP280" s="1538"/>
      <c r="AQ280" s="1538"/>
      <c r="AR280" s="1538"/>
      <c r="AS280" s="1538"/>
      <c r="AT280" s="1538"/>
      <c r="AU280" s="1538"/>
      <c r="AV280" s="1538"/>
      <c r="AW280" s="1538"/>
      <c r="AX280" s="1538"/>
      <c r="AY280" s="1538"/>
      <c r="AZ280" s="1538"/>
      <c r="BA280" s="1538"/>
      <c r="BB280" s="1538"/>
      <c r="BC280" s="1538"/>
      <c r="BD280" s="1538"/>
      <c r="BE280" s="1538"/>
      <c r="BF280" s="1538"/>
      <c r="BG280" s="1538"/>
      <c r="BH280" s="1538"/>
      <c r="BI280" s="1538"/>
      <c r="BJ280" s="1538"/>
      <c r="BK280" s="1538"/>
      <c r="BL280" s="1538"/>
    </row>
    <row r="281" spans="2:64" s="1496" customFormat="1" ht="16.899999999999999" customHeight="1">
      <c r="B281" s="1538"/>
      <c r="C281" s="1585"/>
      <c r="D281" s="1538"/>
      <c r="E281" s="1568"/>
      <c r="F281" s="1585"/>
      <c r="G281" s="1544"/>
      <c r="H281" s="1538"/>
      <c r="I281" s="1538"/>
      <c r="J281" s="1538"/>
      <c r="N281" s="1538"/>
      <c r="O281" s="1538"/>
      <c r="P281" s="1538"/>
      <c r="Q281" s="1538"/>
      <c r="R281" s="1538"/>
      <c r="S281" s="1538"/>
      <c r="T281" s="1538"/>
      <c r="U281" s="1538"/>
      <c r="V281" s="1538"/>
      <c r="W281" s="1538"/>
      <c r="X281" s="1538"/>
      <c r="Y281" s="1538"/>
      <c r="Z281" s="1538"/>
      <c r="AA281" s="1538"/>
      <c r="AB281" s="1538"/>
      <c r="AC281" s="1538"/>
      <c r="AD281" s="1538"/>
      <c r="AE281" s="1538"/>
      <c r="AF281" s="1538"/>
      <c r="AG281" s="1538"/>
      <c r="AH281" s="1538"/>
      <c r="AI281" s="1538"/>
      <c r="AJ281" s="1538"/>
      <c r="AK281" s="1538"/>
      <c r="AL281" s="1538"/>
      <c r="AM281" s="1538"/>
      <c r="AN281" s="1538"/>
      <c r="AO281" s="1538"/>
      <c r="AP281" s="1538"/>
      <c r="AQ281" s="1538"/>
      <c r="AR281" s="1538"/>
      <c r="AS281" s="1538"/>
      <c r="AT281" s="1538"/>
      <c r="AU281" s="1538"/>
      <c r="AV281" s="1538"/>
      <c r="AW281" s="1538"/>
      <c r="AX281" s="1538"/>
      <c r="AY281" s="1538"/>
      <c r="AZ281" s="1538"/>
      <c r="BA281" s="1538"/>
      <c r="BB281" s="1538"/>
      <c r="BC281" s="1538"/>
      <c r="BD281" s="1538"/>
      <c r="BE281" s="1538"/>
      <c r="BF281" s="1538"/>
      <c r="BG281" s="1538"/>
      <c r="BH281" s="1538"/>
      <c r="BI281" s="1538"/>
      <c r="BJ281" s="1538"/>
      <c r="BK281" s="1538"/>
      <c r="BL281" s="1538"/>
    </row>
    <row r="282" spans="2:64" s="1496" customFormat="1" ht="16.899999999999999" customHeight="1">
      <c r="B282" s="1538"/>
      <c r="C282" s="1585"/>
      <c r="D282" s="1538"/>
      <c r="E282" s="1568"/>
      <c r="F282" s="1585"/>
      <c r="G282" s="1544"/>
      <c r="H282" s="1538"/>
      <c r="I282" s="1538"/>
      <c r="J282" s="1538"/>
      <c r="N282" s="1538"/>
      <c r="O282" s="1538"/>
      <c r="P282" s="1538"/>
      <c r="Q282" s="1538"/>
      <c r="R282" s="1538"/>
      <c r="S282" s="1538"/>
      <c r="T282" s="1538"/>
      <c r="U282" s="1538"/>
      <c r="V282" s="1538"/>
      <c r="W282" s="1538"/>
      <c r="X282" s="1538"/>
      <c r="Y282" s="1538"/>
      <c r="Z282" s="1538"/>
      <c r="AA282" s="1538"/>
      <c r="AB282" s="1538"/>
      <c r="AC282" s="1538"/>
      <c r="AD282" s="1538"/>
      <c r="AE282" s="1538"/>
      <c r="AF282" s="1538"/>
      <c r="AG282" s="1538"/>
      <c r="AH282" s="1538"/>
      <c r="AI282" s="1538"/>
      <c r="AJ282" s="1538"/>
      <c r="AK282" s="1538"/>
      <c r="AL282" s="1538"/>
      <c r="AM282" s="1538"/>
      <c r="AN282" s="1538"/>
      <c r="AO282" s="1538"/>
      <c r="AP282" s="1538"/>
      <c r="AQ282" s="1538"/>
      <c r="AR282" s="1538"/>
      <c r="AS282" s="1538"/>
      <c r="AT282" s="1538"/>
      <c r="AU282" s="1538"/>
      <c r="AV282" s="1538"/>
      <c r="AW282" s="1538"/>
      <c r="AX282" s="1538"/>
      <c r="AY282" s="1538"/>
      <c r="AZ282" s="1538"/>
      <c r="BA282" s="1538"/>
      <c r="BB282" s="1538"/>
      <c r="BC282" s="1538"/>
      <c r="BD282" s="1538"/>
      <c r="BE282" s="1538"/>
      <c r="BF282" s="1538"/>
      <c r="BG282" s="1538"/>
      <c r="BH282" s="1538"/>
      <c r="BI282" s="1538"/>
      <c r="BJ282" s="1538"/>
      <c r="BK282" s="1538"/>
      <c r="BL282" s="1538"/>
    </row>
    <row r="283" spans="2:64" s="1496" customFormat="1" ht="16.899999999999999" customHeight="1">
      <c r="B283" s="1538"/>
      <c r="C283" s="1585"/>
      <c r="D283" s="1538"/>
      <c r="E283" s="1568"/>
      <c r="F283" s="1585"/>
      <c r="G283" s="1544"/>
      <c r="H283" s="1538"/>
      <c r="I283" s="1538"/>
      <c r="J283" s="1538"/>
      <c r="N283" s="1538"/>
      <c r="O283" s="1538"/>
      <c r="P283" s="1538"/>
      <c r="Q283" s="1538"/>
      <c r="R283" s="1538"/>
      <c r="S283" s="1538"/>
      <c r="T283" s="1538"/>
      <c r="U283" s="1538"/>
      <c r="V283" s="1538"/>
      <c r="W283" s="1538"/>
      <c r="X283" s="1538"/>
      <c r="Y283" s="1538"/>
      <c r="Z283" s="1538"/>
      <c r="AA283" s="1538"/>
      <c r="AB283" s="1538"/>
      <c r="AC283" s="1538"/>
      <c r="AD283" s="1538"/>
      <c r="AE283" s="1538"/>
      <c r="AF283" s="1538"/>
      <c r="AG283" s="1538"/>
      <c r="AH283" s="1538"/>
      <c r="AI283" s="1538"/>
      <c r="AJ283" s="1538"/>
      <c r="AK283" s="1538"/>
      <c r="AL283" s="1538"/>
      <c r="AM283" s="1538"/>
      <c r="AN283" s="1538"/>
      <c r="AO283" s="1538"/>
      <c r="AP283" s="1538"/>
      <c r="AQ283" s="1538"/>
      <c r="AR283" s="1538"/>
      <c r="AS283" s="1538"/>
      <c r="AT283" s="1538"/>
      <c r="AU283" s="1538"/>
      <c r="AV283" s="1538"/>
      <c r="AW283" s="1538"/>
      <c r="AX283" s="1538"/>
      <c r="AY283" s="1538"/>
      <c r="AZ283" s="1538"/>
      <c r="BA283" s="1538"/>
      <c r="BB283" s="1538"/>
      <c r="BC283" s="1538"/>
      <c r="BD283" s="1538"/>
      <c r="BE283" s="1538"/>
      <c r="BF283" s="1538"/>
      <c r="BG283" s="1538"/>
      <c r="BH283" s="1538"/>
      <c r="BI283" s="1538"/>
      <c r="BJ283" s="1538"/>
      <c r="BK283" s="1538"/>
      <c r="BL283" s="1538"/>
    </row>
    <row r="284" spans="2:64" s="1496" customFormat="1" ht="16.899999999999999" customHeight="1">
      <c r="B284" s="1538"/>
      <c r="C284" s="1585"/>
      <c r="D284" s="1538"/>
      <c r="E284" s="1568"/>
      <c r="F284" s="1585"/>
      <c r="G284" s="1544"/>
      <c r="H284" s="1538"/>
      <c r="I284" s="1538"/>
      <c r="J284" s="1538"/>
      <c r="N284" s="1538"/>
      <c r="O284" s="1538"/>
      <c r="P284" s="1538"/>
      <c r="Q284" s="1538"/>
      <c r="R284" s="1538"/>
      <c r="S284" s="1538"/>
      <c r="T284" s="1538"/>
      <c r="U284" s="1538"/>
      <c r="V284" s="1538"/>
      <c r="W284" s="1538"/>
      <c r="X284" s="1538"/>
      <c r="Y284" s="1538"/>
      <c r="Z284" s="1538"/>
      <c r="AA284" s="1538"/>
      <c r="AB284" s="1538"/>
      <c r="AC284" s="1538"/>
      <c r="AD284" s="1538"/>
      <c r="AE284" s="1538"/>
      <c r="AF284" s="1538"/>
      <c r="AG284" s="1538"/>
      <c r="AH284" s="1538"/>
      <c r="AI284" s="1538"/>
      <c r="AJ284" s="1538"/>
      <c r="AK284" s="1538"/>
      <c r="AL284" s="1538"/>
      <c r="AM284" s="1538"/>
      <c r="AN284" s="1538"/>
      <c r="AO284" s="1538"/>
      <c r="AP284" s="1538"/>
      <c r="AQ284" s="1538"/>
      <c r="AR284" s="1538"/>
      <c r="AS284" s="1538"/>
      <c r="AT284" s="1538"/>
      <c r="AU284" s="1538"/>
      <c r="AV284" s="1538"/>
      <c r="AW284" s="1538"/>
      <c r="AX284" s="1538"/>
      <c r="AY284" s="1538"/>
      <c r="AZ284" s="1538"/>
      <c r="BA284" s="1538"/>
      <c r="BB284" s="1538"/>
      <c r="BC284" s="1538"/>
      <c r="BD284" s="1538"/>
      <c r="BE284" s="1538"/>
      <c r="BF284" s="1538"/>
      <c r="BG284" s="1538"/>
      <c r="BH284" s="1538"/>
      <c r="BI284" s="1538"/>
      <c r="BJ284" s="1538"/>
      <c r="BK284" s="1538"/>
      <c r="BL284" s="1538"/>
    </row>
    <row r="285" spans="2:64" s="1496" customFormat="1" ht="16.899999999999999" customHeight="1">
      <c r="B285" s="1538"/>
      <c r="C285" s="1585"/>
      <c r="D285" s="1538"/>
      <c r="E285" s="1568"/>
      <c r="F285" s="1585"/>
      <c r="G285" s="1544"/>
      <c r="H285" s="1538"/>
      <c r="I285" s="1538"/>
      <c r="J285" s="1538"/>
      <c r="N285" s="1538"/>
      <c r="O285" s="1538"/>
      <c r="P285" s="1538"/>
      <c r="Q285" s="1538"/>
      <c r="R285" s="1538"/>
      <c r="S285" s="1538"/>
      <c r="T285" s="1538"/>
      <c r="U285" s="1538"/>
      <c r="V285" s="1538"/>
      <c r="W285" s="1538"/>
      <c r="X285" s="1538"/>
      <c r="Y285" s="1538"/>
      <c r="Z285" s="1538"/>
      <c r="AA285" s="1538"/>
      <c r="AB285" s="1538"/>
      <c r="AC285" s="1538"/>
      <c r="AD285" s="1538"/>
      <c r="AE285" s="1538"/>
      <c r="AF285" s="1538"/>
      <c r="AG285" s="1538"/>
      <c r="AH285" s="1538"/>
      <c r="AI285" s="1538"/>
      <c r="AJ285" s="1538"/>
      <c r="AK285" s="1538"/>
      <c r="AL285" s="1538"/>
      <c r="AM285" s="1538"/>
      <c r="AN285" s="1538"/>
      <c r="AO285" s="1538"/>
      <c r="AP285" s="1538"/>
      <c r="AQ285" s="1538"/>
      <c r="AR285" s="1538"/>
      <c r="AS285" s="1538"/>
      <c r="AT285" s="1538"/>
      <c r="AU285" s="1538"/>
      <c r="AV285" s="1538"/>
      <c r="AW285" s="1538"/>
      <c r="AX285" s="1538"/>
      <c r="AY285" s="1538"/>
      <c r="AZ285" s="1538"/>
      <c r="BA285" s="1538"/>
      <c r="BB285" s="1538"/>
      <c r="BC285" s="1538"/>
      <c r="BD285" s="1538"/>
      <c r="BE285" s="1538"/>
      <c r="BF285" s="1538"/>
      <c r="BG285" s="1538"/>
      <c r="BH285" s="1538"/>
      <c r="BI285" s="1538"/>
      <c r="BJ285" s="1538"/>
      <c r="BK285" s="1538"/>
      <c r="BL285" s="1538"/>
    </row>
    <row r="286" spans="2:64" s="1496" customFormat="1" ht="16.899999999999999" customHeight="1">
      <c r="B286" s="1538"/>
      <c r="C286" s="1585"/>
      <c r="D286" s="1538"/>
      <c r="E286" s="1568"/>
      <c r="F286" s="1585"/>
      <c r="G286" s="1544"/>
      <c r="H286" s="1538"/>
      <c r="I286" s="1538"/>
      <c r="J286" s="1538"/>
      <c r="N286" s="1538"/>
      <c r="O286" s="1538"/>
      <c r="P286" s="1538"/>
      <c r="Q286" s="1538"/>
      <c r="R286" s="1538"/>
      <c r="S286" s="1538"/>
      <c r="T286" s="1538"/>
      <c r="U286" s="1538"/>
      <c r="V286" s="1538"/>
      <c r="W286" s="1538"/>
      <c r="X286" s="1538"/>
      <c r="Y286" s="1538"/>
      <c r="Z286" s="1538"/>
      <c r="AA286" s="1538"/>
      <c r="AB286" s="1538"/>
      <c r="AC286" s="1538"/>
      <c r="AD286" s="1538"/>
      <c r="AE286" s="1538"/>
      <c r="AF286" s="1538"/>
      <c r="AG286" s="1538"/>
      <c r="AH286" s="1538"/>
      <c r="AI286" s="1538"/>
      <c r="AJ286" s="1538"/>
      <c r="AK286" s="1538"/>
      <c r="AL286" s="1538"/>
      <c r="AM286" s="1538"/>
      <c r="AN286" s="1538"/>
      <c r="AO286" s="1538"/>
      <c r="AP286" s="1538"/>
      <c r="AQ286" s="1538"/>
      <c r="AR286" s="1538"/>
      <c r="AS286" s="1538"/>
      <c r="AT286" s="1538"/>
      <c r="AU286" s="1538"/>
      <c r="AV286" s="1538"/>
      <c r="AW286" s="1538"/>
      <c r="AX286" s="1538"/>
      <c r="AY286" s="1538"/>
      <c r="AZ286" s="1538"/>
      <c r="BA286" s="1538"/>
      <c r="BB286" s="1538"/>
      <c r="BC286" s="1538"/>
      <c r="BD286" s="1538"/>
      <c r="BE286" s="1538"/>
      <c r="BF286" s="1538"/>
      <c r="BG286" s="1538"/>
      <c r="BH286" s="1538"/>
      <c r="BI286" s="1538"/>
      <c r="BJ286" s="1538"/>
      <c r="BK286" s="1538"/>
      <c r="BL286" s="1538"/>
    </row>
    <row r="287" spans="2:64" s="1496" customFormat="1" ht="16.899999999999999" customHeight="1">
      <c r="B287" s="1538"/>
      <c r="C287" s="1585"/>
      <c r="D287" s="1538"/>
      <c r="E287" s="1568"/>
      <c r="F287" s="1585"/>
      <c r="G287" s="1544"/>
      <c r="H287" s="1538"/>
      <c r="I287" s="1538"/>
      <c r="J287" s="1538"/>
      <c r="N287" s="1538"/>
      <c r="O287" s="1538"/>
      <c r="P287" s="1538"/>
      <c r="Q287" s="1538"/>
      <c r="R287" s="1538"/>
      <c r="S287" s="1538"/>
      <c r="T287" s="1538"/>
      <c r="U287" s="1538"/>
      <c r="V287" s="1538"/>
      <c r="W287" s="1538"/>
      <c r="X287" s="1538"/>
      <c r="Y287" s="1538"/>
      <c r="Z287" s="1538"/>
      <c r="AA287" s="1538"/>
      <c r="AB287" s="1538"/>
      <c r="AC287" s="1538"/>
      <c r="AD287" s="1538"/>
      <c r="AE287" s="1538"/>
      <c r="AF287" s="1538"/>
      <c r="AG287" s="1538"/>
      <c r="AH287" s="1538"/>
      <c r="AI287" s="1538"/>
      <c r="AJ287" s="1538"/>
      <c r="AK287" s="1538"/>
      <c r="AL287" s="1538"/>
      <c r="AM287" s="1538"/>
      <c r="AN287" s="1538"/>
      <c r="AO287" s="1538"/>
      <c r="AP287" s="1538"/>
      <c r="AQ287" s="1538"/>
      <c r="AR287" s="1538"/>
      <c r="AS287" s="1538"/>
      <c r="AT287" s="1538"/>
      <c r="AU287" s="1538"/>
      <c r="AV287" s="1538"/>
      <c r="AW287" s="1538"/>
      <c r="AX287" s="1538"/>
      <c r="AY287" s="1538"/>
      <c r="AZ287" s="1538"/>
      <c r="BA287" s="1538"/>
      <c r="BB287" s="1538"/>
      <c r="BC287" s="1538"/>
      <c r="BD287" s="1538"/>
      <c r="BE287" s="1538"/>
      <c r="BF287" s="1538"/>
      <c r="BG287" s="1538"/>
      <c r="BH287" s="1538"/>
      <c r="BI287" s="1538"/>
      <c r="BJ287" s="1538"/>
      <c r="BK287" s="1538"/>
      <c r="BL287" s="1538"/>
    </row>
    <row r="288" spans="2:64" s="1496" customFormat="1" ht="16.899999999999999" customHeight="1">
      <c r="B288" s="1538"/>
      <c r="C288" s="1585"/>
      <c r="D288" s="1538"/>
      <c r="E288" s="1568"/>
      <c r="F288" s="1585"/>
      <c r="G288" s="1544"/>
      <c r="H288" s="1538"/>
      <c r="I288" s="1538"/>
      <c r="J288" s="1538"/>
      <c r="N288" s="1538"/>
      <c r="O288" s="1538"/>
      <c r="P288" s="1538"/>
      <c r="Q288" s="1538"/>
      <c r="R288" s="1538"/>
      <c r="S288" s="1538"/>
      <c r="T288" s="1538"/>
      <c r="U288" s="1538"/>
      <c r="V288" s="1538"/>
      <c r="W288" s="1538"/>
      <c r="X288" s="1538"/>
      <c r="Y288" s="1538"/>
      <c r="Z288" s="1538"/>
      <c r="AA288" s="1538"/>
      <c r="AB288" s="1538"/>
      <c r="AC288" s="1538"/>
      <c r="AD288" s="1538"/>
      <c r="AE288" s="1538"/>
      <c r="AF288" s="1538"/>
      <c r="AG288" s="1538"/>
      <c r="AH288" s="1538"/>
      <c r="AI288" s="1538"/>
      <c r="AJ288" s="1538"/>
      <c r="AK288" s="1538"/>
      <c r="AL288" s="1538"/>
      <c r="AM288" s="1538"/>
      <c r="AN288" s="1538"/>
      <c r="AO288" s="1538"/>
      <c r="AP288" s="1538"/>
      <c r="AQ288" s="1538"/>
      <c r="AR288" s="1538"/>
      <c r="AS288" s="1538"/>
      <c r="AT288" s="1538"/>
      <c r="AU288" s="1538"/>
      <c r="AV288" s="1538"/>
      <c r="AW288" s="1538"/>
      <c r="AX288" s="1538"/>
      <c r="AY288" s="1538"/>
      <c r="AZ288" s="1538"/>
      <c r="BA288" s="1538"/>
      <c r="BB288" s="1538"/>
      <c r="BC288" s="1538"/>
      <c r="BD288" s="1538"/>
      <c r="BE288" s="1538"/>
      <c r="BF288" s="1538"/>
      <c r="BG288" s="1538"/>
      <c r="BH288" s="1538"/>
      <c r="BI288" s="1538"/>
      <c r="BJ288" s="1538"/>
      <c r="BK288" s="1538"/>
      <c r="BL288" s="1538"/>
    </row>
    <row r="289" spans="2:64" s="1496" customFormat="1" ht="16.899999999999999" customHeight="1">
      <c r="B289" s="1538"/>
      <c r="C289" s="1585"/>
      <c r="D289" s="1538"/>
      <c r="E289" s="1568"/>
      <c r="F289" s="1585"/>
      <c r="G289" s="1544"/>
      <c r="H289" s="1538"/>
      <c r="I289" s="1538"/>
      <c r="J289" s="1538"/>
      <c r="N289" s="1538"/>
      <c r="O289" s="1538"/>
      <c r="P289" s="1538"/>
      <c r="Q289" s="1538"/>
      <c r="R289" s="1538"/>
      <c r="S289" s="1538"/>
      <c r="T289" s="1538"/>
      <c r="U289" s="1538"/>
      <c r="V289" s="1538"/>
      <c r="W289" s="1538"/>
      <c r="X289" s="1538"/>
      <c r="Y289" s="1538"/>
      <c r="Z289" s="1538"/>
      <c r="AA289" s="1538"/>
      <c r="AB289" s="1538"/>
      <c r="AC289" s="1538"/>
      <c r="AD289" s="1538"/>
      <c r="AE289" s="1538"/>
      <c r="AF289" s="1538"/>
      <c r="AG289" s="1538"/>
      <c r="AH289" s="1538"/>
      <c r="AI289" s="1538"/>
      <c r="AJ289" s="1538"/>
      <c r="AK289" s="1538"/>
      <c r="AL289" s="1538"/>
      <c r="AM289" s="1538"/>
      <c r="AN289" s="1538"/>
      <c r="AO289" s="1538"/>
      <c r="AP289" s="1538"/>
      <c r="AQ289" s="1538"/>
      <c r="AR289" s="1538"/>
      <c r="AS289" s="1538"/>
      <c r="AT289" s="1538"/>
      <c r="AU289" s="1538"/>
      <c r="AV289" s="1538"/>
      <c r="AW289" s="1538"/>
      <c r="AX289" s="1538"/>
      <c r="AY289" s="1538"/>
      <c r="AZ289" s="1538"/>
      <c r="BA289" s="1538"/>
      <c r="BB289" s="1538"/>
      <c r="BC289" s="1538"/>
      <c r="BD289" s="1538"/>
      <c r="BE289" s="1538"/>
      <c r="BF289" s="1538"/>
      <c r="BG289" s="1538"/>
      <c r="BH289" s="1538"/>
      <c r="BI289" s="1538"/>
      <c r="BJ289" s="1538"/>
      <c r="BK289" s="1538"/>
      <c r="BL289" s="1538"/>
    </row>
    <row r="290" spans="2:64" s="1496" customFormat="1" ht="16.899999999999999" customHeight="1">
      <c r="B290" s="1538"/>
      <c r="C290" s="1585"/>
      <c r="D290" s="1538"/>
      <c r="E290" s="1568"/>
      <c r="F290" s="1585"/>
      <c r="G290" s="1544"/>
      <c r="H290" s="1538"/>
      <c r="I290" s="1538"/>
      <c r="J290" s="1538"/>
      <c r="N290" s="1538"/>
      <c r="O290" s="1538"/>
      <c r="P290" s="1538"/>
      <c r="Q290" s="1538"/>
      <c r="R290" s="1538"/>
      <c r="S290" s="1538"/>
      <c r="T290" s="1538"/>
      <c r="U290" s="1538"/>
      <c r="V290" s="1538"/>
      <c r="W290" s="1538"/>
      <c r="X290" s="1538"/>
      <c r="Y290" s="1538"/>
      <c r="Z290" s="1538"/>
      <c r="AA290" s="1538"/>
      <c r="AB290" s="1538"/>
      <c r="AC290" s="1538"/>
      <c r="AD290" s="1538"/>
      <c r="AE290" s="1538"/>
      <c r="AF290" s="1538"/>
      <c r="AG290" s="1538"/>
      <c r="AH290" s="1538"/>
      <c r="AI290" s="1538"/>
      <c r="AJ290" s="1538"/>
      <c r="AK290" s="1538"/>
      <c r="AL290" s="1538"/>
      <c r="AM290" s="1538"/>
      <c r="AN290" s="1538"/>
      <c r="AO290" s="1538"/>
      <c r="AP290" s="1538"/>
      <c r="AQ290" s="1538"/>
      <c r="AR290" s="1538"/>
      <c r="AS290" s="1538"/>
      <c r="AT290" s="1538"/>
      <c r="AU290" s="1538"/>
      <c r="AV290" s="1538"/>
      <c r="AW290" s="1538"/>
      <c r="AX290" s="1538"/>
      <c r="AY290" s="1538"/>
      <c r="AZ290" s="1538"/>
      <c r="BA290" s="1538"/>
      <c r="BB290" s="1538"/>
      <c r="BC290" s="1538"/>
      <c r="BD290" s="1538"/>
      <c r="BE290" s="1538"/>
      <c r="BF290" s="1538"/>
      <c r="BG290" s="1538"/>
      <c r="BH290" s="1538"/>
      <c r="BI290" s="1538"/>
      <c r="BJ290" s="1538"/>
      <c r="BK290" s="1538"/>
      <c r="BL290" s="1538"/>
    </row>
    <row r="291" spans="2:64" s="1496" customFormat="1" ht="16.899999999999999" customHeight="1">
      <c r="B291" s="1538"/>
      <c r="C291" s="1585"/>
      <c r="D291" s="1538"/>
      <c r="E291" s="1568"/>
      <c r="F291" s="1585"/>
      <c r="G291" s="1544"/>
      <c r="H291" s="1538"/>
      <c r="I291" s="1538"/>
      <c r="J291" s="1538"/>
      <c r="N291" s="1538"/>
      <c r="O291" s="1538"/>
      <c r="P291" s="1538"/>
      <c r="Q291" s="1538"/>
      <c r="R291" s="1538"/>
      <c r="S291" s="1538"/>
      <c r="T291" s="1538"/>
      <c r="U291" s="1538"/>
      <c r="V291" s="1538"/>
      <c r="W291" s="1538"/>
      <c r="X291" s="1538"/>
      <c r="Y291" s="1538"/>
      <c r="Z291" s="1538"/>
      <c r="AA291" s="1538"/>
      <c r="AB291" s="1538"/>
      <c r="AC291" s="1538"/>
      <c r="AD291" s="1538"/>
      <c r="AE291" s="1538"/>
      <c r="AF291" s="1538"/>
      <c r="AG291" s="1538"/>
      <c r="AH291" s="1538"/>
      <c r="AI291" s="1538"/>
      <c r="AJ291" s="1538"/>
      <c r="AK291" s="1538"/>
      <c r="AL291" s="1538"/>
      <c r="AM291" s="1538"/>
      <c r="AN291" s="1538"/>
      <c r="AO291" s="1538"/>
      <c r="AP291" s="1538"/>
      <c r="AQ291" s="1538"/>
      <c r="AR291" s="1538"/>
      <c r="AS291" s="1538"/>
      <c r="AT291" s="1538"/>
      <c r="AU291" s="1538"/>
      <c r="AV291" s="1538"/>
      <c r="AW291" s="1538"/>
      <c r="AX291" s="1538"/>
      <c r="AY291" s="1538"/>
      <c r="AZ291" s="1538"/>
      <c r="BA291" s="1538"/>
      <c r="BB291" s="1538"/>
      <c r="BC291" s="1538"/>
      <c r="BD291" s="1538"/>
      <c r="BE291" s="1538"/>
      <c r="BF291" s="1538"/>
      <c r="BG291" s="1538"/>
      <c r="BH291" s="1538"/>
      <c r="BI291" s="1538"/>
      <c r="BJ291" s="1538"/>
      <c r="BK291" s="1538"/>
      <c r="BL291" s="1538"/>
    </row>
    <row r="292" spans="2:64" s="1496" customFormat="1" ht="16.899999999999999" customHeight="1">
      <c r="B292" s="1538"/>
      <c r="C292" s="1585"/>
      <c r="D292" s="1538"/>
      <c r="E292" s="1568"/>
      <c r="F292" s="1585"/>
      <c r="G292" s="1544"/>
      <c r="H292" s="1538"/>
      <c r="I292" s="1538"/>
      <c r="J292" s="1538"/>
      <c r="N292" s="1538"/>
      <c r="O292" s="1538"/>
      <c r="P292" s="1538"/>
      <c r="Q292" s="1538"/>
      <c r="R292" s="1538"/>
      <c r="S292" s="1538"/>
      <c r="T292" s="1538"/>
      <c r="U292" s="1538"/>
      <c r="V292" s="1538"/>
      <c r="W292" s="1538"/>
      <c r="X292" s="1538"/>
      <c r="Y292" s="1538"/>
      <c r="Z292" s="1538"/>
      <c r="AA292" s="1538"/>
      <c r="AB292" s="1538"/>
      <c r="AC292" s="1538"/>
      <c r="AD292" s="1538"/>
      <c r="AE292" s="1538"/>
      <c r="AF292" s="1538"/>
      <c r="AG292" s="1538"/>
      <c r="AH292" s="1538"/>
      <c r="AI292" s="1538"/>
      <c r="AJ292" s="1538"/>
      <c r="AK292" s="1538"/>
      <c r="AL292" s="1538"/>
      <c r="AM292" s="1538"/>
      <c r="AN292" s="1538"/>
      <c r="AO292" s="1538"/>
      <c r="AP292" s="1538"/>
      <c r="AQ292" s="1538"/>
      <c r="AR292" s="1538"/>
      <c r="AS292" s="1538"/>
      <c r="AT292" s="1538"/>
      <c r="AU292" s="1538"/>
      <c r="AV292" s="1538"/>
      <c r="AW292" s="1538"/>
      <c r="AX292" s="1538"/>
      <c r="AY292" s="1538"/>
      <c r="AZ292" s="1538"/>
      <c r="BA292" s="1538"/>
      <c r="BB292" s="1538"/>
      <c r="BC292" s="1538"/>
      <c r="BD292" s="1538"/>
      <c r="BE292" s="1538"/>
      <c r="BF292" s="1538"/>
      <c r="BG292" s="1538"/>
      <c r="BH292" s="1538"/>
      <c r="BI292" s="1538"/>
      <c r="BJ292" s="1538"/>
      <c r="BK292" s="1538"/>
      <c r="BL292" s="1538"/>
    </row>
    <row r="293" spans="2:64" s="1496" customFormat="1" ht="16.899999999999999" customHeight="1">
      <c r="B293" s="1538"/>
      <c r="C293" s="1585"/>
      <c r="D293" s="1538"/>
      <c r="E293" s="1568"/>
      <c r="F293" s="1585"/>
      <c r="G293" s="1544"/>
      <c r="H293" s="1538"/>
      <c r="I293" s="1538"/>
      <c r="J293" s="1538"/>
      <c r="N293" s="1538"/>
      <c r="O293" s="1538"/>
      <c r="P293" s="1538"/>
      <c r="Q293" s="1538"/>
      <c r="R293" s="1538"/>
      <c r="S293" s="1538"/>
      <c r="T293" s="1538"/>
      <c r="U293" s="1538"/>
      <c r="V293" s="1538"/>
      <c r="W293" s="1538"/>
      <c r="X293" s="1538"/>
      <c r="Y293" s="1538"/>
      <c r="Z293" s="1538"/>
      <c r="AA293" s="1538"/>
      <c r="AB293" s="1538"/>
      <c r="AC293" s="1538"/>
      <c r="AD293" s="1538"/>
      <c r="AE293" s="1538"/>
      <c r="AF293" s="1538"/>
      <c r="AG293" s="1538"/>
      <c r="AH293" s="1538"/>
      <c r="AI293" s="1538"/>
      <c r="AJ293" s="1538"/>
      <c r="AK293" s="1538"/>
      <c r="AL293" s="1538"/>
      <c r="AM293" s="1538"/>
      <c r="AN293" s="1538"/>
      <c r="AO293" s="1538"/>
      <c r="AP293" s="1538"/>
      <c r="AQ293" s="1538"/>
      <c r="AR293" s="1538"/>
      <c r="AS293" s="1538"/>
      <c r="AT293" s="1538"/>
      <c r="AU293" s="1538"/>
      <c r="AV293" s="1538"/>
      <c r="AW293" s="1538"/>
      <c r="AX293" s="1538"/>
      <c r="AY293" s="1538"/>
      <c r="AZ293" s="1538"/>
      <c r="BA293" s="1538"/>
      <c r="BB293" s="1538"/>
      <c r="BC293" s="1538"/>
      <c r="BD293" s="1538"/>
      <c r="BE293" s="1538"/>
      <c r="BF293" s="1538"/>
      <c r="BG293" s="1538"/>
      <c r="BH293" s="1538"/>
      <c r="BI293" s="1538"/>
      <c r="BJ293" s="1538"/>
      <c r="BK293" s="1538"/>
      <c r="BL293" s="1538"/>
    </row>
    <row r="294" spans="2:64" s="1496" customFormat="1" ht="16.899999999999999" customHeight="1">
      <c r="B294" s="1538"/>
      <c r="C294" s="1585"/>
      <c r="D294" s="1538"/>
      <c r="E294" s="1568"/>
      <c r="F294" s="1585"/>
      <c r="G294" s="1544"/>
      <c r="H294" s="1538"/>
      <c r="I294" s="1538"/>
      <c r="J294" s="1538"/>
      <c r="N294" s="1538"/>
      <c r="O294" s="1538"/>
      <c r="P294" s="1538"/>
      <c r="Q294" s="1538"/>
      <c r="R294" s="1538"/>
      <c r="S294" s="1538"/>
      <c r="T294" s="1538"/>
      <c r="U294" s="1538"/>
      <c r="V294" s="1538"/>
      <c r="W294" s="1538"/>
      <c r="X294" s="1538"/>
      <c r="Y294" s="1538"/>
      <c r="Z294" s="1538"/>
      <c r="AA294" s="1538"/>
      <c r="AB294" s="1538"/>
      <c r="AC294" s="1538"/>
      <c r="AD294" s="1538"/>
      <c r="AE294" s="1538"/>
      <c r="AF294" s="1538"/>
      <c r="AG294" s="1538"/>
      <c r="AH294" s="1538"/>
      <c r="AI294" s="1538"/>
      <c r="AJ294" s="1538"/>
      <c r="AK294" s="1538"/>
      <c r="AL294" s="1538"/>
      <c r="AM294" s="1538"/>
      <c r="AN294" s="1538"/>
      <c r="AO294" s="1538"/>
      <c r="AP294" s="1538"/>
      <c r="AQ294" s="1538"/>
      <c r="AR294" s="1538"/>
      <c r="AS294" s="1538"/>
      <c r="AT294" s="1538"/>
      <c r="AU294" s="1538"/>
      <c r="AV294" s="1538"/>
      <c r="AW294" s="1538"/>
      <c r="AX294" s="1538"/>
      <c r="AY294" s="1538"/>
      <c r="AZ294" s="1538"/>
      <c r="BA294" s="1538"/>
      <c r="BB294" s="1538"/>
      <c r="BC294" s="1538"/>
      <c r="BD294" s="1538"/>
      <c r="BE294" s="1538"/>
      <c r="BF294" s="1538"/>
      <c r="BG294" s="1538"/>
      <c r="BH294" s="1538"/>
      <c r="BI294" s="1538"/>
      <c r="BJ294" s="1538"/>
      <c r="BK294" s="1538"/>
      <c r="BL294" s="1538"/>
    </row>
    <row r="295" spans="2:64" s="1496" customFormat="1" ht="16.899999999999999" customHeight="1">
      <c r="B295" s="1538"/>
      <c r="C295" s="1585"/>
      <c r="D295" s="1538"/>
      <c r="E295" s="1568"/>
      <c r="F295" s="1585"/>
      <c r="G295" s="1544"/>
      <c r="H295" s="1538"/>
      <c r="I295" s="1538"/>
      <c r="J295" s="1538"/>
      <c r="N295" s="1538"/>
      <c r="O295" s="1538"/>
      <c r="P295" s="1538"/>
      <c r="Q295" s="1538"/>
      <c r="R295" s="1538"/>
      <c r="S295" s="1538"/>
      <c r="T295" s="1538"/>
      <c r="U295" s="1538"/>
      <c r="V295" s="1538"/>
      <c r="W295" s="1538"/>
      <c r="X295" s="1538"/>
      <c r="Y295" s="1538"/>
      <c r="Z295" s="1538"/>
      <c r="AA295" s="1538"/>
      <c r="AB295" s="1538"/>
      <c r="AC295" s="1538"/>
      <c r="AD295" s="1538"/>
      <c r="AE295" s="1538"/>
      <c r="AF295" s="1538"/>
      <c r="AG295" s="1538"/>
      <c r="AH295" s="1538"/>
      <c r="AI295" s="1538"/>
      <c r="AJ295" s="1538"/>
      <c r="AK295" s="1538"/>
      <c r="AL295" s="1538"/>
      <c r="AM295" s="1538"/>
      <c r="AN295" s="1538"/>
      <c r="AO295" s="1538"/>
      <c r="AP295" s="1538"/>
      <c r="AQ295" s="1538"/>
      <c r="AR295" s="1538"/>
      <c r="AS295" s="1538"/>
      <c r="AT295" s="1538"/>
      <c r="AU295" s="1538"/>
      <c r="AV295" s="1538"/>
      <c r="AW295" s="1538"/>
      <c r="AX295" s="1538"/>
      <c r="AY295" s="1538"/>
      <c r="AZ295" s="1538"/>
      <c r="BA295" s="1538"/>
      <c r="BB295" s="1538"/>
      <c r="BC295" s="1538"/>
      <c r="BD295" s="1538"/>
      <c r="BE295" s="1538"/>
      <c r="BF295" s="1538"/>
      <c r="BG295" s="1538"/>
      <c r="BH295" s="1538"/>
      <c r="BI295" s="1538"/>
      <c r="BJ295" s="1538"/>
      <c r="BK295" s="1538"/>
      <c r="BL295" s="1538"/>
    </row>
    <row r="296" spans="2:64" s="1496" customFormat="1" ht="16.899999999999999" customHeight="1">
      <c r="B296" s="1538"/>
      <c r="C296" s="1585"/>
      <c r="D296" s="1538"/>
      <c r="E296" s="1568"/>
      <c r="F296" s="1585"/>
      <c r="G296" s="1544"/>
      <c r="H296" s="1538"/>
      <c r="I296" s="1538"/>
      <c r="J296" s="1538"/>
      <c r="N296" s="1538"/>
      <c r="O296" s="1538"/>
      <c r="P296" s="1538"/>
      <c r="Q296" s="1538"/>
      <c r="R296" s="1538"/>
      <c r="S296" s="1538"/>
      <c r="T296" s="1538"/>
      <c r="U296" s="1538"/>
      <c r="V296" s="1538"/>
      <c r="W296" s="1538"/>
      <c r="X296" s="1538"/>
      <c r="Y296" s="1538"/>
      <c r="Z296" s="1538"/>
      <c r="AA296" s="1538"/>
      <c r="AB296" s="1538"/>
      <c r="AC296" s="1538"/>
      <c r="AD296" s="1538"/>
      <c r="AE296" s="1538"/>
      <c r="AF296" s="1538"/>
      <c r="AG296" s="1538"/>
      <c r="AH296" s="1538"/>
      <c r="AI296" s="1538"/>
      <c r="AJ296" s="1538"/>
      <c r="AK296" s="1538"/>
      <c r="AL296" s="1538"/>
      <c r="AM296" s="1538"/>
      <c r="AN296" s="1538"/>
      <c r="AO296" s="1538"/>
      <c r="AP296" s="1538"/>
      <c r="AQ296" s="1538"/>
      <c r="AR296" s="1538"/>
      <c r="AS296" s="1538"/>
      <c r="AT296" s="1538"/>
      <c r="AU296" s="1538"/>
      <c r="AV296" s="1538"/>
      <c r="AW296" s="1538"/>
      <c r="AX296" s="1538"/>
      <c r="AY296" s="1538"/>
      <c r="AZ296" s="1538"/>
      <c r="BA296" s="1538"/>
      <c r="BB296" s="1538"/>
      <c r="BC296" s="1538"/>
      <c r="BD296" s="1538"/>
      <c r="BE296" s="1538"/>
      <c r="BF296" s="1538"/>
      <c r="BG296" s="1538"/>
      <c r="BH296" s="1538"/>
      <c r="BI296" s="1538"/>
      <c r="BJ296" s="1538"/>
      <c r="BK296" s="1538"/>
      <c r="BL296" s="1538"/>
    </row>
    <row r="297" spans="2:64" s="1496" customFormat="1" ht="16.899999999999999" customHeight="1">
      <c r="B297" s="1538"/>
      <c r="C297" s="1585"/>
      <c r="D297" s="1538"/>
      <c r="E297" s="1568"/>
      <c r="F297" s="1585"/>
      <c r="G297" s="1544"/>
      <c r="H297" s="1538"/>
      <c r="I297" s="1538"/>
      <c r="J297" s="1538"/>
      <c r="N297" s="1538"/>
      <c r="O297" s="1538"/>
      <c r="P297" s="1538"/>
      <c r="Q297" s="1538"/>
      <c r="R297" s="1538"/>
      <c r="S297" s="1538"/>
      <c r="T297" s="1538"/>
      <c r="U297" s="1538"/>
      <c r="V297" s="1538"/>
      <c r="W297" s="1538"/>
      <c r="X297" s="1538"/>
      <c r="Y297" s="1538"/>
      <c r="Z297" s="1538"/>
      <c r="AA297" s="1538"/>
      <c r="AB297" s="1538"/>
      <c r="AC297" s="1538"/>
      <c r="AD297" s="1538"/>
      <c r="AE297" s="1538"/>
      <c r="AF297" s="1538"/>
      <c r="AG297" s="1538"/>
      <c r="AH297" s="1538"/>
      <c r="AI297" s="1538"/>
      <c r="AJ297" s="1538"/>
      <c r="AK297" s="1538"/>
      <c r="AL297" s="1538"/>
      <c r="AM297" s="1538"/>
      <c r="AN297" s="1538"/>
      <c r="AO297" s="1538"/>
      <c r="AP297" s="1538"/>
      <c r="AQ297" s="1538"/>
      <c r="AR297" s="1538"/>
      <c r="AS297" s="1538"/>
      <c r="AT297" s="1538"/>
      <c r="AU297" s="1538"/>
      <c r="AV297" s="1538"/>
      <c r="AW297" s="1538"/>
      <c r="AX297" s="1538"/>
      <c r="AY297" s="1538"/>
      <c r="AZ297" s="1538"/>
      <c r="BA297" s="1538"/>
      <c r="BB297" s="1538"/>
      <c r="BC297" s="1538"/>
      <c r="BD297" s="1538"/>
      <c r="BE297" s="1538"/>
      <c r="BF297" s="1538"/>
      <c r="BG297" s="1538"/>
      <c r="BH297" s="1538"/>
      <c r="BI297" s="1538"/>
      <c r="BJ297" s="1538"/>
      <c r="BK297" s="1538"/>
      <c r="BL297" s="1538"/>
    </row>
    <row r="298" spans="2:64" s="1496" customFormat="1" ht="16.899999999999999" customHeight="1">
      <c r="B298" s="1538"/>
      <c r="C298" s="1585"/>
      <c r="D298" s="1538"/>
      <c r="E298" s="1568"/>
      <c r="F298" s="1585"/>
      <c r="G298" s="1544"/>
      <c r="H298" s="1538"/>
      <c r="I298" s="1538"/>
      <c r="J298" s="1538"/>
      <c r="N298" s="1538"/>
      <c r="O298" s="1538"/>
      <c r="P298" s="1538"/>
      <c r="Q298" s="1538"/>
      <c r="R298" s="1538"/>
      <c r="S298" s="1538"/>
      <c r="T298" s="1538"/>
      <c r="U298" s="1538"/>
      <c r="V298" s="1538"/>
      <c r="W298" s="1538"/>
      <c r="X298" s="1538"/>
      <c r="Y298" s="1538"/>
      <c r="Z298" s="1538"/>
      <c r="AA298" s="1538"/>
      <c r="AB298" s="1538"/>
      <c r="AC298" s="1538"/>
      <c r="AD298" s="1538"/>
      <c r="AE298" s="1538"/>
      <c r="AF298" s="1538"/>
      <c r="AG298" s="1538"/>
      <c r="AH298" s="1538"/>
      <c r="AI298" s="1538"/>
      <c r="AJ298" s="1538"/>
      <c r="AK298" s="1538"/>
      <c r="AL298" s="1538"/>
      <c r="AM298" s="1538"/>
      <c r="AN298" s="1538"/>
      <c r="AO298" s="1538"/>
      <c r="AP298" s="1538"/>
      <c r="AQ298" s="1538"/>
      <c r="AR298" s="1538"/>
      <c r="AS298" s="1538"/>
      <c r="AT298" s="1538"/>
      <c r="AU298" s="1538"/>
      <c r="AV298" s="1538"/>
      <c r="AW298" s="1538"/>
      <c r="AX298" s="1538"/>
      <c r="AY298" s="1538"/>
      <c r="AZ298" s="1538"/>
      <c r="BA298" s="1538"/>
      <c r="BB298" s="1538"/>
      <c r="BC298" s="1538"/>
      <c r="BD298" s="1538"/>
      <c r="BE298" s="1538"/>
      <c r="BF298" s="1538"/>
      <c r="BG298" s="1538"/>
      <c r="BH298" s="1538"/>
      <c r="BI298" s="1538"/>
      <c r="BJ298" s="1538"/>
      <c r="BK298" s="1538"/>
      <c r="BL298" s="1538"/>
    </row>
    <row r="299" spans="2:64" s="1496" customFormat="1" ht="16.899999999999999" customHeight="1">
      <c r="B299" s="1538"/>
      <c r="C299" s="1585"/>
      <c r="D299" s="1538"/>
      <c r="E299" s="1568"/>
      <c r="F299" s="1585"/>
      <c r="G299" s="1544"/>
      <c r="H299" s="1538"/>
      <c r="I299" s="1538"/>
      <c r="J299" s="1538"/>
      <c r="N299" s="1538"/>
      <c r="O299" s="1538"/>
      <c r="P299" s="1538"/>
      <c r="Q299" s="1538"/>
      <c r="R299" s="1538"/>
      <c r="S299" s="1538"/>
      <c r="T299" s="1538"/>
      <c r="U299" s="1538"/>
      <c r="V299" s="1538"/>
      <c r="W299" s="1538"/>
      <c r="X299" s="1538"/>
      <c r="Y299" s="1538"/>
      <c r="Z299" s="1538"/>
      <c r="AA299" s="1538"/>
      <c r="AB299" s="1538"/>
      <c r="AC299" s="1538"/>
      <c r="AD299" s="1538"/>
      <c r="AE299" s="1538"/>
      <c r="AF299" s="1538"/>
      <c r="AG299" s="1538"/>
      <c r="AH299" s="1538"/>
      <c r="AI299" s="1538"/>
      <c r="AJ299" s="1538"/>
      <c r="AK299" s="1538"/>
      <c r="AL299" s="1538"/>
      <c r="AM299" s="1538"/>
      <c r="AN299" s="1538"/>
      <c r="AO299" s="1538"/>
      <c r="AP299" s="1538"/>
      <c r="AQ299" s="1538"/>
      <c r="AR299" s="1538"/>
      <c r="AS299" s="1538"/>
      <c r="AT299" s="1538"/>
      <c r="AU299" s="1538"/>
      <c r="AV299" s="1538"/>
      <c r="AW299" s="1538"/>
      <c r="AX299" s="1538"/>
      <c r="AY299" s="1538"/>
      <c r="AZ299" s="1538"/>
      <c r="BA299" s="1538"/>
      <c r="BB299" s="1538"/>
      <c r="BC299" s="1538"/>
      <c r="BD299" s="1538"/>
      <c r="BE299" s="1538"/>
      <c r="BF299" s="1538"/>
      <c r="BG299" s="1538"/>
      <c r="BH299" s="1538"/>
      <c r="BI299" s="1538"/>
      <c r="BJ299" s="1538"/>
      <c r="BK299" s="1538"/>
      <c r="BL299" s="1538"/>
    </row>
    <row r="300" spans="2:64" s="1496" customFormat="1" ht="16.899999999999999" customHeight="1">
      <c r="B300" s="1538"/>
      <c r="C300" s="1585"/>
      <c r="D300" s="1538"/>
      <c r="E300" s="1568"/>
      <c r="F300" s="1585"/>
      <c r="G300" s="1544"/>
      <c r="H300" s="1538"/>
      <c r="I300" s="1538"/>
      <c r="J300" s="1538"/>
      <c r="N300" s="1538"/>
      <c r="O300" s="1538"/>
      <c r="P300" s="1538"/>
      <c r="Q300" s="1538"/>
      <c r="R300" s="1538"/>
      <c r="S300" s="1538"/>
      <c r="T300" s="1538"/>
      <c r="U300" s="1538"/>
      <c r="V300" s="1538"/>
      <c r="W300" s="1538"/>
      <c r="X300" s="1538"/>
      <c r="Y300" s="1538"/>
      <c r="Z300" s="1538"/>
      <c r="AA300" s="1538"/>
      <c r="AB300" s="1538"/>
      <c r="AC300" s="1538"/>
      <c r="AD300" s="1538"/>
      <c r="AE300" s="1538"/>
      <c r="AF300" s="1538"/>
      <c r="AG300" s="1538"/>
      <c r="AH300" s="1538"/>
      <c r="AI300" s="1538"/>
      <c r="AJ300" s="1538"/>
      <c r="AK300" s="1538"/>
      <c r="AL300" s="1538"/>
      <c r="AM300" s="1538"/>
      <c r="AN300" s="1538"/>
      <c r="AO300" s="1538"/>
      <c r="AP300" s="1538"/>
      <c r="AQ300" s="1538"/>
      <c r="AR300" s="1538"/>
      <c r="AS300" s="1538"/>
      <c r="AT300" s="1538"/>
      <c r="AU300" s="1538"/>
      <c r="AV300" s="1538"/>
      <c r="AW300" s="1538"/>
      <c r="AX300" s="1538"/>
      <c r="AY300" s="1538"/>
      <c r="AZ300" s="1538"/>
      <c r="BA300" s="1538"/>
      <c r="BB300" s="1538"/>
      <c r="BC300" s="1538"/>
      <c r="BD300" s="1538"/>
      <c r="BE300" s="1538"/>
      <c r="BF300" s="1538"/>
      <c r="BG300" s="1538"/>
      <c r="BH300" s="1538"/>
      <c r="BI300" s="1538"/>
      <c r="BJ300" s="1538"/>
      <c r="BK300" s="1538"/>
      <c r="BL300" s="1538"/>
    </row>
    <row r="301" spans="2:64" s="1496" customFormat="1" ht="16.899999999999999" customHeight="1">
      <c r="B301" s="1538"/>
      <c r="C301" s="1585"/>
      <c r="D301" s="1538"/>
      <c r="E301" s="1568"/>
      <c r="F301" s="1585"/>
      <c r="G301" s="1544"/>
      <c r="H301" s="1538"/>
      <c r="I301" s="1538"/>
      <c r="J301" s="1538"/>
      <c r="N301" s="1538"/>
      <c r="O301" s="1538"/>
      <c r="P301" s="1538"/>
      <c r="Q301" s="1538"/>
      <c r="R301" s="1538"/>
      <c r="S301" s="1538"/>
      <c r="T301" s="1538"/>
      <c r="U301" s="1538"/>
      <c r="V301" s="1538"/>
      <c r="W301" s="1538"/>
      <c r="X301" s="1538"/>
      <c r="Y301" s="1538"/>
      <c r="Z301" s="1538"/>
      <c r="AA301" s="1538"/>
      <c r="AB301" s="1538"/>
      <c r="AC301" s="1538"/>
      <c r="AD301" s="1538"/>
      <c r="AE301" s="1538"/>
      <c r="AF301" s="1538"/>
      <c r="AG301" s="1538"/>
      <c r="AH301" s="1538"/>
      <c r="AI301" s="1538"/>
      <c r="AJ301" s="1538"/>
      <c r="AK301" s="1538"/>
      <c r="AL301" s="1538"/>
      <c r="AM301" s="1538"/>
      <c r="AN301" s="1538"/>
      <c r="AO301" s="1538"/>
      <c r="AP301" s="1538"/>
      <c r="AQ301" s="1538"/>
      <c r="AR301" s="1538"/>
      <c r="AS301" s="1538"/>
      <c r="AT301" s="1538"/>
      <c r="AU301" s="1538"/>
      <c r="AV301" s="1538"/>
      <c r="AW301" s="1538"/>
      <c r="AX301" s="1538"/>
      <c r="AY301" s="1538"/>
      <c r="AZ301" s="1538"/>
      <c r="BA301" s="1538"/>
      <c r="BB301" s="1538"/>
      <c r="BC301" s="1538"/>
      <c r="BD301" s="1538"/>
      <c r="BE301" s="1538"/>
      <c r="BF301" s="1538"/>
      <c r="BG301" s="1538"/>
      <c r="BH301" s="1538"/>
      <c r="BI301" s="1538"/>
      <c r="BJ301" s="1538"/>
      <c r="BK301" s="1538"/>
      <c r="BL301" s="1538"/>
    </row>
    <row r="302" spans="2:64" s="1496" customFormat="1" ht="16.899999999999999" customHeight="1">
      <c r="B302" s="1538"/>
      <c r="C302" s="1585"/>
      <c r="D302" s="1538"/>
      <c r="E302" s="1568"/>
      <c r="F302" s="1585"/>
      <c r="G302" s="1544"/>
      <c r="H302" s="1538"/>
      <c r="I302" s="1538"/>
      <c r="J302" s="1538"/>
      <c r="N302" s="1538"/>
      <c r="O302" s="1538"/>
      <c r="P302" s="1538"/>
      <c r="Q302" s="1538"/>
      <c r="R302" s="1538"/>
      <c r="S302" s="1538"/>
      <c r="T302" s="1538"/>
      <c r="U302" s="1538"/>
      <c r="V302" s="1538"/>
      <c r="W302" s="1538"/>
      <c r="X302" s="1538"/>
      <c r="Y302" s="1538"/>
      <c r="Z302" s="1538"/>
      <c r="AA302" s="1538"/>
      <c r="AB302" s="1538"/>
      <c r="AC302" s="1538"/>
      <c r="AD302" s="1538"/>
      <c r="AE302" s="1538"/>
      <c r="AF302" s="1538"/>
      <c r="AG302" s="1538"/>
      <c r="AH302" s="1538"/>
      <c r="AI302" s="1538"/>
      <c r="AJ302" s="1538"/>
      <c r="AK302" s="1538"/>
      <c r="AL302" s="1538"/>
      <c r="AM302" s="1538"/>
      <c r="AN302" s="1538"/>
      <c r="AO302" s="1538"/>
      <c r="AP302" s="1538"/>
      <c r="AQ302" s="1538"/>
      <c r="AR302" s="1538"/>
      <c r="AS302" s="1538"/>
      <c r="AT302" s="1538"/>
      <c r="AU302" s="1538"/>
      <c r="AV302" s="1538"/>
      <c r="AW302" s="1538"/>
      <c r="AX302" s="1538"/>
      <c r="AY302" s="1538"/>
      <c r="AZ302" s="1538"/>
      <c r="BA302" s="1538"/>
      <c r="BB302" s="1538"/>
      <c r="BC302" s="1538"/>
      <c r="BD302" s="1538"/>
      <c r="BE302" s="1538"/>
      <c r="BF302" s="1538"/>
      <c r="BG302" s="1538"/>
      <c r="BH302" s="1538"/>
      <c r="BI302" s="1538"/>
      <c r="BJ302" s="1538"/>
      <c r="BK302" s="1538"/>
      <c r="BL302" s="1538"/>
    </row>
    <row r="303" spans="2:64" s="1496" customFormat="1" ht="16.899999999999999" customHeight="1">
      <c r="B303" s="1538"/>
      <c r="C303" s="1585"/>
      <c r="D303" s="1538"/>
      <c r="E303" s="1568"/>
      <c r="F303" s="1585"/>
      <c r="G303" s="1544"/>
      <c r="H303" s="1538"/>
      <c r="I303" s="1538"/>
      <c r="J303" s="1538"/>
      <c r="N303" s="1538"/>
      <c r="O303" s="1538"/>
      <c r="P303" s="1538"/>
      <c r="Q303" s="1538"/>
      <c r="R303" s="1538"/>
      <c r="S303" s="1538"/>
      <c r="T303" s="1538"/>
      <c r="U303" s="1538"/>
      <c r="V303" s="1538"/>
      <c r="W303" s="1538"/>
      <c r="X303" s="1538"/>
      <c r="Y303" s="1538"/>
      <c r="Z303" s="1538"/>
      <c r="AA303" s="1538"/>
      <c r="AB303" s="1538"/>
      <c r="AC303" s="1538"/>
      <c r="AD303" s="1538"/>
      <c r="AE303" s="1538"/>
      <c r="AF303" s="1538"/>
      <c r="AG303" s="1538"/>
      <c r="AH303" s="1538"/>
      <c r="AI303" s="1538"/>
      <c r="AJ303" s="1538"/>
      <c r="AK303" s="1538"/>
      <c r="AL303" s="1538"/>
      <c r="AM303" s="1538"/>
      <c r="AN303" s="1538"/>
      <c r="AO303" s="1538"/>
      <c r="AP303" s="1538"/>
      <c r="AQ303" s="1538"/>
      <c r="AR303" s="1538"/>
      <c r="AS303" s="1538"/>
      <c r="AT303" s="1538"/>
      <c r="AU303" s="1538"/>
      <c r="AV303" s="1538"/>
      <c r="AW303" s="1538"/>
      <c r="AX303" s="1538"/>
      <c r="AY303" s="1538"/>
      <c r="AZ303" s="1538"/>
      <c r="BA303" s="1538"/>
      <c r="BB303" s="1538"/>
      <c r="BC303" s="1538"/>
      <c r="BD303" s="1538"/>
      <c r="BE303" s="1538"/>
      <c r="BF303" s="1538"/>
      <c r="BG303" s="1538"/>
      <c r="BH303" s="1538"/>
      <c r="BI303" s="1538"/>
      <c r="BJ303" s="1538"/>
      <c r="BK303" s="1538"/>
      <c r="BL303" s="1538"/>
    </row>
    <row r="304" spans="2:64" s="1496" customFormat="1" ht="16.899999999999999" customHeight="1">
      <c r="B304" s="1538"/>
      <c r="C304" s="1585"/>
      <c r="D304" s="1538"/>
      <c r="E304" s="1568"/>
      <c r="F304" s="1585"/>
      <c r="G304" s="1544"/>
      <c r="H304" s="1538"/>
      <c r="I304" s="1538"/>
      <c r="J304" s="1538"/>
      <c r="N304" s="1538"/>
      <c r="O304" s="1538"/>
      <c r="P304" s="1538"/>
      <c r="Q304" s="1538"/>
      <c r="R304" s="1538"/>
      <c r="S304" s="1538"/>
      <c r="T304" s="1538"/>
      <c r="U304" s="1538"/>
      <c r="V304" s="1538"/>
      <c r="W304" s="1538"/>
      <c r="X304" s="1538"/>
      <c r="Y304" s="1538"/>
      <c r="Z304" s="1538"/>
      <c r="AA304" s="1538"/>
      <c r="AB304" s="1538"/>
      <c r="AC304" s="1538"/>
      <c r="AD304" s="1538"/>
      <c r="AE304" s="1538"/>
      <c r="AF304" s="1538"/>
      <c r="AG304" s="1538"/>
      <c r="AH304" s="1538"/>
      <c r="AI304" s="1538"/>
      <c r="AJ304" s="1538"/>
      <c r="AK304" s="1538"/>
      <c r="AL304" s="1538"/>
      <c r="AM304" s="1538"/>
      <c r="AN304" s="1538"/>
      <c r="AO304" s="1538"/>
      <c r="AP304" s="1538"/>
      <c r="AQ304" s="1538"/>
      <c r="AR304" s="1538"/>
      <c r="AS304" s="1538"/>
      <c r="AT304" s="1538"/>
      <c r="AU304" s="1538"/>
      <c r="AV304" s="1538"/>
      <c r="AW304" s="1538"/>
      <c r="AX304" s="1538"/>
      <c r="AY304" s="1538"/>
      <c r="AZ304" s="1538"/>
      <c r="BA304" s="1538"/>
      <c r="BB304" s="1538"/>
      <c r="BC304" s="1538"/>
      <c r="BD304" s="1538"/>
      <c r="BE304" s="1538"/>
      <c r="BF304" s="1538"/>
      <c r="BG304" s="1538"/>
      <c r="BH304" s="1538"/>
      <c r="BI304" s="1538"/>
      <c r="BJ304" s="1538"/>
      <c r="BK304" s="1538"/>
      <c r="BL304" s="1538"/>
    </row>
    <row r="305" spans="2:64" s="1496" customFormat="1" ht="16.899999999999999" customHeight="1">
      <c r="B305" s="1538"/>
      <c r="C305" s="1585"/>
      <c r="D305" s="1538"/>
      <c r="E305" s="1568"/>
      <c r="F305" s="1585"/>
      <c r="G305" s="1544"/>
      <c r="H305" s="1538"/>
      <c r="I305" s="1538"/>
      <c r="J305" s="1538"/>
      <c r="N305" s="1538"/>
      <c r="O305" s="1538"/>
      <c r="P305" s="1538"/>
      <c r="Q305" s="1538"/>
      <c r="R305" s="1538"/>
      <c r="S305" s="1538"/>
      <c r="T305" s="1538"/>
      <c r="U305" s="1538"/>
      <c r="V305" s="1538"/>
      <c r="W305" s="1538"/>
      <c r="X305" s="1538"/>
      <c r="Y305" s="1538"/>
      <c r="Z305" s="1538"/>
      <c r="AA305" s="1538"/>
      <c r="AB305" s="1538"/>
      <c r="AC305" s="1538"/>
      <c r="AD305" s="1538"/>
      <c r="AE305" s="1538"/>
      <c r="AF305" s="1538"/>
      <c r="AG305" s="1538"/>
      <c r="AH305" s="1538"/>
      <c r="AI305" s="1538"/>
      <c r="AJ305" s="1538"/>
      <c r="AK305" s="1538"/>
      <c r="AL305" s="1538"/>
      <c r="AM305" s="1538"/>
      <c r="AN305" s="1538"/>
      <c r="AO305" s="1538"/>
      <c r="AP305" s="1538"/>
      <c r="AQ305" s="1538"/>
      <c r="AR305" s="1538"/>
      <c r="AS305" s="1538"/>
      <c r="AT305" s="1538"/>
      <c r="AU305" s="1538"/>
      <c r="AV305" s="1538"/>
      <c r="AW305" s="1538"/>
      <c r="AX305" s="1538"/>
      <c r="AY305" s="1538"/>
      <c r="AZ305" s="1538"/>
      <c r="BA305" s="1538"/>
      <c r="BB305" s="1538"/>
      <c r="BC305" s="1538"/>
      <c r="BD305" s="1538"/>
      <c r="BE305" s="1538"/>
      <c r="BF305" s="1538"/>
      <c r="BG305" s="1538"/>
      <c r="BH305" s="1538"/>
      <c r="BI305" s="1538"/>
      <c r="BJ305" s="1538"/>
      <c r="BK305" s="1538"/>
      <c r="BL305" s="1538"/>
    </row>
    <row r="306" spans="2:64" s="1496" customFormat="1" ht="16.899999999999999" customHeight="1">
      <c r="B306" s="1538"/>
      <c r="C306" s="1585"/>
      <c r="D306" s="1538"/>
      <c r="E306" s="1568"/>
      <c r="F306" s="1585"/>
      <c r="G306" s="1544"/>
      <c r="H306" s="1538"/>
      <c r="I306" s="1538"/>
      <c r="J306" s="1538"/>
      <c r="N306" s="1538"/>
      <c r="O306" s="1538"/>
      <c r="P306" s="1538"/>
      <c r="Q306" s="1538"/>
      <c r="R306" s="1538"/>
      <c r="S306" s="1538"/>
      <c r="T306" s="1538"/>
      <c r="U306" s="1538"/>
      <c r="V306" s="1538"/>
      <c r="W306" s="1538"/>
      <c r="X306" s="1538"/>
      <c r="Y306" s="1538"/>
      <c r="Z306" s="1538"/>
      <c r="AA306" s="1538"/>
      <c r="AB306" s="1538"/>
      <c r="AC306" s="1538"/>
      <c r="AD306" s="1538"/>
      <c r="AE306" s="1538"/>
      <c r="AF306" s="1538"/>
      <c r="AG306" s="1538"/>
      <c r="AH306" s="1538"/>
      <c r="AI306" s="1538"/>
      <c r="AJ306" s="1538"/>
      <c r="AK306" s="1538"/>
      <c r="AL306" s="1538"/>
      <c r="AM306" s="1538"/>
      <c r="AN306" s="1538"/>
      <c r="AO306" s="1538"/>
      <c r="AP306" s="1538"/>
      <c r="AQ306" s="1538"/>
      <c r="AR306" s="1538"/>
      <c r="AS306" s="1538"/>
      <c r="AT306" s="1538"/>
      <c r="AU306" s="1538"/>
      <c r="AV306" s="1538"/>
      <c r="AW306" s="1538"/>
      <c r="AX306" s="1538"/>
      <c r="AY306" s="1538"/>
      <c r="AZ306" s="1538"/>
      <c r="BA306" s="1538"/>
      <c r="BB306" s="1538"/>
      <c r="BC306" s="1538"/>
      <c r="BD306" s="1538"/>
      <c r="BE306" s="1538"/>
      <c r="BF306" s="1538"/>
      <c r="BG306" s="1538"/>
      <c r="BH306" s="1538"/>
      <c r="BI306" s="1538"/>
      <c r="BJ306" s="1538"/>
      <c r="BK306" s="1538"/>
      <c r="BL306" s="1538"/>
    </row>
    <row r="307" spans="2:64" s="1496" customFormat="1" ht="16.899999999999999" customHeight="1">
      <c r="B307" s="1538"/>
      <c r="C307" s="1585"/>
      <c r="D307" s="1538"/>
      <c r="E307" s="1568"/>
      <c r="F307" s="1585"/>
      <c r="G307" s="1544"/>
      <c r="H307" s="1538"/>
      <c r="I307" s="1538"/>
      <c r="J307" s="1538"/>
      <c r="N307" s="1538"/>
      <c r="O307" s="1538"/>
      <c r="P307" s="1538"/>
      <c r="Q307" s="1538"/>
      <c r="R307" s="1538"/>
      <c r="S307" s="1538"/>
      <c r="T307" s="1538"/>
      <c r="U307" s="1538"/>
      <c r="V307" s="1538"/>
      <c r="W307" s="1538"/>
      <c r="X307" s="1538"/>
      <c r="Y307" s="1538"/>
      <c r="Z307" s="1538"/>
      <c r="AA307" s="1538"/>
      <c r="AB307" s="1538"/>
      <c r="AC307" s="1538"/>
      <c r="AD307" s="1538"/>
      <c r="AE307" s="1538"/>
      <c r="AF307" s="1538"/>
      <c r="AG307" s="1538"/>
      <c r="AH307" s="1538"/>
      <c r="AI307" s="1538"/>
      <c r="AJ307" s="1538"/>
      <c r="AK307" s="1538"/>
      <c r="AL307" s="1538"/>
      <c r="AM307" s="1538"/>
      <c r="AN307" s="1538"/>
      <c r="AO307" s="1538"/>
      <c r="AP307" s="1538"/>
      <c r="AQ307" s="1538"/>
      <c r="AR307" s="1538"/>
      <c r="AS307" s="1538"/>
      <c r="AT307" s="1538"/>
      <c r="AU307" s="1538"/>
      <c r="AV307" s="1538"/>
      <c r="AW307" s="1538"/>
      <c r="AX307" s="1538"/>
      <c r="AY307" s="1538"/>
      <c r="AZ307" s="1538"/>
      <c r="BA307" s="1538"/>
      <c r="BB307" s="1538"/>
      <c r="BC307" s="1538"/>
      <c r="BD307" s="1538"/>
      <c r="BE307" s="1538"/>
      <c r="BF307" s="1538"/>
      <c r="BG307" s="1538"/>
      <c r="BH307" s="1538"/>
      <c r="BI307" s="1538"/>
      <c r="BJ307" s="1538"/>
      <c r="BK307" s="1538"/>
      <c r="BL307" s="1538"/>
    </row>
    <row r="308" spans="2:64" s="1496" customFormat="1" ht="16.899999999999999" customHeight="1">
      <c r="B308" s="1538"/>
      <c r="C308" s="1585"/>
      <c r="D308" s="1538"/>
      <c r="E308" s="1568"/>
      <c r="F308" s="1585"/>
      <c r="G308" s="1544"/>
      <c r="H308" s="1538"/>
      <c r="I308" s="1538"/>
      <c r="J308" s="1538"/>
      <c r="N308" s="1538"/>
      <c r="O308" s="1538"/>
      <c r="P308" s="1538"/>
      <c r="Q308" s="1538"/>
      <c r="R308" s="1538"/>
      <c r="S308" s="1538"/>
      <c r="T308" s="1538"/>
      <c r="U308" s="1538"/>
      <c r="V308" s="1538"/>
      <c r="W308" s="1538"/>
      <c r="X308" s="1538"/>
      <c r="Y308" s="1538"/>
      <c r="Z308" s="1538"/>
      <c r="AA308" s="1538"/>
      <c r="AB308" s="1538"/>
      <c r="AC308" s="1538"/>
      <c r="AD308" s="1538"/>
      <c r="AE308" s="1538"/>
      <c r="AF308" s="1538"/>
      <c r="AG308" s="1538"/>
      <c r="AH308" s="1538"/>
      <c r="AI308" s="1538"/>
      <c r="AJ308" s="1538"/>
      <c r="AK308" s="1538"/>
      <c r="AL308" s="1538"/>
      <c r="AM308" s="1538"/>
      <c r="AN308" s="1538"/>
      <c r="AO308" s="1538"/>
      <c r="AP308" s="1538"/>
      <c r="AQ308" s="1538"/>
      <c r="AR308" s="1538"/>
      <c r="AS308" s="1538"/>
      <c r="AT308" s="1538"/>
      <c r="AU308" s="1538"/>
      <c r="AV308" s="1538"/>
      <c r="AW308" s="1538"/>
      <c r="AX308" s="1538"/>
      <c r="AY308" s="1538"/>
      <c r="AZ308" s="1538"/>
      <c r="BA308" s="1538"/>
      <c r="BB308" s="1538"/>
      <c r="BC308" s="1538"/>
      <c r="BD308" s="1538"/>
      <c r="BE308" s="1538"/>
      <c r="BF308" s="1538"/>
      <c r="BG308" s="1538"/>
      <c r="BH308" s="1538"/>
      <c r="BI308" s="1538"/>
      <c r="BJ308" s="1538"/>
      <c r="BK308" s="1538"/>
      <c r="BL308" s="1538"/>
    </row>
    <row r="309" spans="2:64" s="1496" customFormat="1" ht="16.899999999999999" customHeight="1">
      <c r="B309" s="1538"/>
      <c r="C309" s="1585"/>
      <c r="D309" s="1538"/>
      <c r="E309" s="1568"/>
      <c r="F309" s="1585"/>
      <c r="G309" s="1544"/>
      <c r="H309" s="1538"/>
      <c r="I309" s="1538"/>
      <c r="J309" s="1538"/>
      <c r="N309" s="1538"/>
      <c r="O309" s="1538"/>
      <c r="P309" s="1538"/>
      <c r="Q309" s="1538"/>
      <c r="R309" s="1538"/>
      <c r="S309" s="1538"/>
      <c r="T309" s="1538"/>
      <c r="U309" s="1538"/>
      <c r="V309" s="1538"/>
      <c r="W309" s="1538"/>
      <c r="X309" s="1538"/>
      <c r="Y309" s="1538"/>
      <c r="Z309" s="1538"/>
      <c r="AA309" s="1538"/>
      <c r="AB309" s="1538"/>
      <c r="AC309" s="1538"/>
      <c r="AD309" s="1538"/>
      <c r="AE309" s="1538"/>
      <c r="AF309" s="1538"/>
      <c r="AG309" s="1538"/>
      <c r="AH309" s="1538"/>
      <c r="AI309" s="1538"/>
      <c r="AJ309" s="1538"/>
      <c r="AK309" s="1538"/>
      <c r="AL309" s="1538"/>
      <c r="AM309" s="1538"/>
      <c r="AN309" s="1538"/>
      <c r="AO309" s="1538"/>
      <c r="AP309" s="1538"/>
      <c r="AQ309" s="1538"/>
      <c r="AR309" s="1538"/>
      <c r="AS309" s="1538"/>
      <c r="AT309" s="1538"/>
      <c r="AU309" s="1538"/>
      <c r="AV309" s="1538"/>
      <c r="AW309" s="1538"/>
      <c r="AX309" s="1538"/>
      <c r="AY309" s="1538"/>
      <c r="AZ309" s="1538"/>
      <c r="BA309" s="1538"/>
      <c r="BB309" s="1538"/>
      <c r="BC309" s="1538"/>
      <c r="BD309" s="1538"/>
      <c r="BE309" s="1538"/>
      <c r="BF309" s="1538"/>
      <c r="BG309" s="1538"/>
      <c r="BH309" s="1538"/>
      <c r="BI309" s="1538"/>
      <c r="BJ309" s="1538"/>
      <c r="BK309" s="1538"/>
      <c r="BL309" s="1538"/>
    </row>
    <row r="310" spans="2:64" s="1496" customFormat="1" ht="16.899999999999999" customHeight="1">
      <c r="B310" s="1538"/>
      <c r="C310" s="1585"/>
      <c r="D310" s="1538"/>
      <c r="E310" s="1568"/>
      <c r="F310" s="1585"/>
      <c r="G310" s="1544"/>
      <c r="H310" s="1538"/>
      <c r="I310" s="1538"/>
      <c r="J310" s="1538"/>
      <c r="N310" s="1538"/>
      <c r="O310" s="1538"/>
      <c r="P310" s="1538"/>
      <c r="Q310" s="1538"/>
      <c r="R310" s="1538"/>
      <c r="S310" s="1538"/>
      <c r="T310" s="1538"/>
      <c r="U310" s="1538"/>
      <c r="V310" s="1538"/>
      <c r="W310" s="1538"/>
      <c r="X310" s="1538"/>
      <c r="Y310" s="1538"/>
      <c r="Z310" s="1538"/>
      <c r="AA310" s="1538"/>
      <c r="AB310" s="1538"/>
      <c r="AC310" s="1538"/>
      <c r="AD310" s="1538"/>
      <c r="AE310" s="1538"/>
      <c r="AF310" s="1538"/>
      <c r="AG310" s="1538"/>
      <c r="AH310" s="1538"/>
      <c r="AI310" s="1538"/>
      <c r="AJ310" s="1538"/>
      <c r="AK310" s="1538"/>
      <c r="AL310" s="1538"/>
      <c r="AM310" s="1538"/>
      <c r="AN310" s="1538"/>
      <c r="AO310" s="1538"/>
      <c r="AP310" s="1538"/>
      <c r="AQ310" s="1538"/>
      <c r="AR310" s="1538"/>
      <c r="AS310" s="1538"/>
      <c r="AT310" s="1538"/>
      <c r="AU310" s="1538"/>
      <c r="AV310" s="1538"/>
      <c r="AW310" s="1538"/>
      <c r="AX310" s="1538"/>
      <c r="AY310" s="1538"/>
      <c r="AZ310" s="1538"/>
      <c r="BA310" s="1538"/>
      <c r="BB310" s="1538"/>
      <c r="BC310" s="1538"/>
      <c r="BD310" s="1538"/>
      <c r="BE310" s="1538"/>
      <c r="BF310" s="1538"/>
      <c r="BG310" s="1538"/>
      <c r="BH310" s="1538"/>
      <c r="BI310" s="1538"/>
      <c r="BJ310" s="1538"/>
      <c r="BK310" s="1538"/>
      <c r="BL310" s="1538"/>
    </row>
    <row r="311" spans="2:64" s="1496" customFormat="1" ht="16.899999999999999" customHeight="1">
      <c r="B311" s="1538"/>
      <c r="C311" s="1585"/>
      <c r="D311" s="1538"/>
      <c r="E311" s="1568"/>
      <c r="F311" s="1585"/>
      <c r="G311" s="1544"/>
      <c r="H311" s="1538"/>
      <c r="I311" s="1538"/>
      <c r="J311" s="1538"/>
      <c r="N311" s="1538"/>
      <c r="O311" s="1538"/>
      <c r="P311" s="1538"/>
      <c r="Q311" s="1538"/>
      <c r="R311" s="1538"/>
      <c r="S311" s="1538"/>
      <c r="T311" s="1538"/>
      <c r="U311" s="1538"/>
      <c r="V311" s="1538"/>
      <c r="W311" s="1538"/>
      <c r="X311" s="1538"/>
      <c r="Y311" s="1538"/>
      <c r="Z311" s="1538"/>
      <c r="AA311" s="1538"/>
      <c r="AB311" s="1538"/>
      <c r="AC311" s="1538"/>
      <c r="AD311" s="1538"/>
      <c r="AE311" s="1538"/>
      <c r="AF311" s="1538"/>
      <c r="AG311" s="1538"/>
      <c r="AH311" s="1538"/>
      <c r="AI311" s="1538"/>
      <c r="AJ311" s="1538"/>
      <c r="AK311" s="1538"/>
      <c r="AL311" s="1538"/>
      <c r="AM311" s="1538"/>
      <c r="AN311" s="1538"/>
      <c r="AO311" s="1538"/>
      <c r="AP311" s="1538"/>
      <c r="AQ311" s="1538"/>
      <c r="AR311" s="1538"/>
      <c r="AS311" s="1538"/>
      <c r="AT311" s="1538"/>
      <c r="AU311" s="1538"/>
      <c r="AV311" s="1538"/>
      <c r="AW311" s="1538"/>
      <c r="AX311" s="1538"/>
      <c r="AY311" s="1538"/>
      <c r="AZ311" s="1538"/>
      <c r="BA311" s="1538"/>
      <c r="BB311" s="1538"/>
      <c r="BC311" s="1538"/>
      <c r="BD311" s="1538"/>
      <c r="BE311" s="1538"/>
      <c r="BF311" s="1538"/>
      <c r="BG311" s="1538"/>
      <c r="BH311" s="1538"/>
      <c r="BI311" s="1538"/>
      <c r="BJ311" s="1538"/>
      <c r="BK311" s="1538"/>
      <c r="BL311" s="1538"/>
    </row>
    <row r="312" spans="2:64" s="1496" customFormat="1" ht="16.899999999999999" customHeight="1">
      <c r="B312" s="1538"/>
      <c r="C312" s="1585"/>
      <c r="D312" s="1538"/>
      <c r="E312" s="1568"/>
      <c r="F312" s="1585"/>
      <c r="G312" s="1544"/>
      <c r="H312" s="1538"/>
      <c r="I312" s="1538"/>
      <c r="J312" s="1538"/>
      <c r="N312" s="1538"/>
      <c r="O312" s="1538"/>
      <c r="P312" s="1538"/>
      <c r="Q312" s="1538"/>
      <c r="R312" s="1538"/>
      <c r="S312" s="1538"/>
      <c r="T312" s="1538"/>
      <c r="U312" s="1538"/>
      <c r="V312" s="1538"/>
      <c r="W312" s="1538"/>
      <c r="X312" s="1538"/>
      <c r="Y312" s="1538"/>
      <c r="Z312" s="1538"/>
      <c r="AA312" s="1538"/>
      <c r="AB312" s="1538"/>
      <c r="AC312" s="1538"/>
      <c r="AD312" s="1538"/>
      <c r="AE312" s="1538"/>
      <c r="AF312" s="1538"/>
      <c r="AG312" s="1538"/>
      <c r="AH312" s="1538"/>
      <c r="AI312" s="1538"/>
      <c r="AJ312" s="1538"/>
      <c r="AK312" s="1538"/>
      <c r="AL312" s="1538"/>
      <c r="AM312" s="1538"/>
      <c r="AN312" s="1538"/>
      <c r="AO312" s="1538"/>
      <c r="AP312" s="1538"/>
      <c r="AQ312" s="1538"/>
      <c r="AR312" s="1538"/>
      <c r="AS312" s="1538"/>
      <c r="AT312" s="1538"/>
      <c r="AU312" s="1538"/>
      <c r="AV312" s="1538"/>
      <c r="AW312" s="1538"/>
      <c r="AX312" s="1538"/>
      <c r="AY312" s="1538"/>
      <c r="AZ312" s="1538"/>
      <c r="BA312" s="1538"/>
      <c r="BB312" s="1538"/>
      <c r="BC312" s="1538"/>
      <c r="BD312" s="1538"/>
      <c r="BE312" s="1538"/>
      <c r="BF312" s="1538"/>
      <c r="BG312" s="1538"/>
      <c r="BH312" s="1538"/>
      <c r="BI312" s="1538"/>
      <c r="BJ312" s="1538"/>
      <c r="BK312" s="1538"/>
      <c r="BL312" s="1538"/>
    </row>
    <row r="313" spans="2:64" s="1496" customFormat="1" ht="16.899999999999999" customHeight="1">
      <c r="B313" s="1538"/>
      <c r="C313" s="1585"/>
      <c r="D313" s="1538"/>
      <c r="E313" s="1568"/>
      <c r="F313" s="1585"/>
      <c r="G313" s="1544"/>
      <c r="H313" s="1538"/>
      <c r="I313" s="1538"/>
      <c r="J313" s="1538"/>
      <c r="N313" s="1538"/>
      <c r="O313" s="1538"/>
      <c r="P313" s="1538"/>
      <c r="Q313" s="1538"/>
      <c r="R313" s="1538"/>
      <c r="S313" s="1538"/>
      <c r="T313" s="1538"/>
      <c r="U313" s="1538"/>
      <c r="V313" s="1538"/>
      <c r="W313" s="1538"/>
      <c r="X313" s="1538"/>
      <c r="Y313" s="1538"/>
      <c r="Z313" s="1538"/>
      <c r="AA313" s="1538"/>
      <c r="AB313" s="1538"/>
      <c r="AC313" s="1538"/>
      <c r="AD313" s="1538"/>
      <c r="AE313" s="1538"/>
      <c r="AF313" s="1538"/>
      <c r="AG313" s="1538"/>
      <c r="AH313" s="1538"/>
      <c r="AI313" s="1538"/>
      <c r="AJ313" s="1538"/>
      <c r="AK313" s="1538"/>
      <c r="AL313" s="1538"/>
      <c r="AM313" s="1538"/>
      <c r="AN313" s="1538"/>
      <c r="AO313" s="1538"/>
      <c r="AP313" s="1538"/>
      <c r="AQ313" s="1538"/>
      <c r="AR313" s="1538"/>
      <c r="AS313" s="1538"/>
      <c r="AT313" s="1538"/>
      <c r="AU313" s="1538"/>
      <c r="AV313" s="1538"/>
      <c r="AW313" s="1538"/>
      <c r="AX313" s="1538"/>
      <c r="AY313" s="1538"/>
      <c r="AZ313" s="1538"/>
      <c r="BA313" s="1538"/>
      <c r="BB313" s="1538"/>
      <c r="BC313" s="1538"/>
      <c r="BD313" s="1538"/>
      <c r="BE313" s="1538"/>
      <c r="BF313" s="1538"/>
      <c r="BG313" s="1538"/>
      <c r="BH313" s="1538"/>
      <c r="BI313" s="1538"/>
      <c r="BJ313" s="1538"/>
      <c r="BK313" s="1538"/>
      <c r="BL313" s="1538"/>
    </row>
    <row r="314" spans="2:64" s="1496" customFormat="1" ht="16.899999999999999" customHeight="1">
      <c r="B314" s="1538"/>
      <c r="C314" s="1585"/>
      <c r="D314" s="1538"/>
      <c r="E314" s="1568"/>
      <c r="F314" s="1585"/>
      <c r="G314" s="1544"/>
      <c r="H314" s="1538"/>
      <c r="I314" s="1538"/>
      <c r="J314" s="1538"/>
      <c r="N314" s="1538"/>
      <c r="O314" s="1538"/>
      <c r="P314" s="1538"/>
      <c r="Q314" s="1538"/>
      <c r="R314" s="1538"/>
      <c r="S314" s="1538"/>
      <c r="T314" s="1538"/>
      <c r="U314" s="1538"/>
      <c r="V314" s="1538"/>
      <c r="W314" s="1538"/>
      <c r="X314" s="1538"/>
      <c r="Y314" s="1538"/>
      <c r="Z314" s="1538"/>
      <c r="AA314" s="1538"/>
      <c r="AB314" s="1538"/>
      <c r="AC314" s="1538"/>
      <c r="AD314" s="1538"/>
      <c r="AE314" s="1538"/>
      <c r="AF314" s="1538"/>
      <c r="AG314" s="1538"/>
      <c r="AH314" s="1538"/>
      <c r="AI314" s="1538"/>
      <c r="AJ314" s="1538"/>
      <c r="AK314" s="1538"/>
      <c r="AL314" s="1538"/>
      <c r="AM314" s="1538"/>
      <c r="AN314" s="1538"/>
      <c r="AO314" s="1538"/>
      <c r="AP314" s="1538"/>
      <c r="AQ314" s="1538"/>
      <c r="AR314" s="1538"/>
      <c r="AS314" s="1538"/>
      <c r="AT314" s="1538"/>
      <c r="AU314" s="1538"/>
      <c r="AV314" s="1538"/>
      <c r="AW314" s="1538"/>
      <c r="AX314" s="1538"/>
      <c r="AY314" s="1538"/>
      <c r="AZ314" s="1538"/>
      <c r="BA314" s="1538"/>
      <c r="BB314" s="1538"/>
      <c r="BC314" s="1538"/>
      <c r="BD314" s="1538"/>
      <c r="BE314" s="1538"/>
      <c r="BF314" s="1538"/>
      <c r="BG314" s="1538"/>
      <c r="BH314" s="1538"/>
      <c r="BI314" s="1538"/>
      <c r="BJ314" s="1538"/>
      <c r="BK314" s="1538"/>
      <c r="BL314" s="1538"/>
    </row>
    <row r="315" spans="2:64" s="1496" customFormat="1" ht="16.899999999999999" customHeight="1">
      <c r="B315" s="1538"/>
      <c r="C315" s="1585"/>
      <c r="D315" s="1538"/>
      <c r="E315" s="1568"/>
      <c r="F315" s="1585"/>
      <c r="G315" s="1544"/>
      <c r="H315" s="1538"/>
      <c r="I315" s="1538"/>
      <c r="J315" s="1538"/>
      <c r="N315" s="1538"/>
      <c r="O315" s="1538"/>
      <c r="P315" s="1538"/>
      <c r="Q315" s="1538"/>
      <c r="R315" s="1538"/>
      <c r="S315" s="1538"/>
      <c r="T315" s="1538"/>
      <c r="U315" s="1538"/>
      <c r="V315" s="1538"/>
      <c r="W315" s="1538"/>
      <c r="X315" s="1538"/>
      <c r="Y315" s="1538"/>
      <c r="Z315" s="1538"/>
      <c r="AA315" s="1538"/>
      <c r="AB315" s="1538"/>
      <c r="AC315" s="1538"/>
      <c r="AD315" s="1538"/>
      <c r="AE315" s="1538"/>
      <c r="AF315" s="1538"/>
      <c r="AG315" s="1538"/>
      <c r="AH315" s="1538"/>
      <c r="AI315" s="1538"/>
      <c r="AJ315" s="1538"/>
      <c r="AK315" s="1538"/>
      <c r="AL315" s="1538"/>
      <c r="AM315" s="1538"/>
      <c r="AN315" s="1538"/>
      <c r="AO315" s="1538"/>
      <c r="AP315" s="1538"/>
      <c r="AQ315" s="1538"/>
      <c r="AR315" s="1538"/>
      <c r="AS315" s="1538"/>
      <c r="AT315" s="1538"/>
      <c r="AU315" s="1538"/>
      <c r="AV315" s="1538"/>
      <c r="AW315" s="1538"/>
      <c r="AX315" s="1538"/>
      <c r="AY315" s="1538"/>
      <c r="AZ315" s="1538"/>
      <c r="BA315" s="1538"/>
      <c r="BB315" s="1538"/>
      <c r="BC315" s="1538"/>
      <c r="BD315" s="1538"/>
      <c r="BE315" s="1538"/>
      <c r="BF315" s="1538"/>
      <c r="BG315" s="1538"/>
      <c r="BH315" s="1538"/>
      <c r="BI315" s="1538"/>
      <c r="BJ315" s="1538"/>
      <c r="BK315" s="1538"/>
      <c r="BL315" s="1538"/>
    </row>
    <row r="316" spans="2:64" s="1496" customFormat="1" ht="16.899999999999999" customHeight="1">
      <c r="B316" s="1538"/>
      <c r="C316" s="1585"/>
      <c r="D316" s="1538"/>
      <c r="E316" s="1568"/>
      <c r="F316" s="1585"/>
      <c r="G316" s="1544"/>
      <c r="H316" s="1538"/>
      <c r="I316" s="1538"/>
      <c r="J316" s="1538"/>
      <c r="N316" s="1538"/>
      <c r="O316" s="1538"/>
      <c r="P316" s="1538"/>
      <c r="Q316" s="1538"/>
      <c r="R316" s="1538"/>
      <c r="S316" s="1538"/>
      <c r="T316" s="1538"/>
      <c r="U316" s="1538"/>
      <c r="V316" s="1538"/>
      <c r="W316" s="1538"/>
      <c r="X316" s="1538"/>
      <c r="Y316" s="1538"/>
      <c r="Z316" s="1538"/>
      <c r="AA316" s="1538"/>
      <c r="AB316" s="1538"/>
      <c r="AC316" s="1538"/>
      <c r="AD316" s="1538"/>
      <c r="AE316" s="1538"/>
      <c r="AF316" s="1538"/>
      <c r="AG316" s="1538"/>
      <c r="AH316" s="1538"/>
      <c r="AI316" s="1538"/>
      <c r="AJ316" s="1538"/>
      <c r="AK316" s="1538"/>
      <c r="AL316" s="1538"/>
      <c r="AM316" s="1538"/>
      <c r="AN316" s="1538"/>
      <c r="AO316" s="1538"/>
      <c r="AP316" s="1538"/>
      <c r="AQ316" s="1538"/>
      <c r="AR316" s="1538"/>
      <c r="AS316" s="1538"/>
      <c r="AT316" s="1538"/>
      <c r="AU316" s="1538"/>
      <c r="AV316" s="1538"/>
      <c r="AW316" s="1538"/>
      <c r="AX316" s="1538"/>
      <c r="AY316" s="1538"/>
      <c r="AZ316" s="1538"/>
      <c r="BA316" s="1538"/>
      <c r="BB316" s="1538"/>
      <c r="BC316" s="1538"/>
      <c r="BD316" s="1538"/>
      <c r="BE316" s="1538"/>
      <c r="BF316" s="1538"/>
      <c r="BG316" s="1538"/>
      <c r="BH316" s="1538"/>
      <c r="BI316" s="1538"/>
      <c r="BJ316" s="1538"/>
      <c r="BK316" s="1538"/>
      <c r="BL316" s="1538"/>
    </row>
    <row r="317" spans="2:64" s="1496" customFormat="1" ht="16.899999999999999" customHeight="1">
      <c r="B317" s="1538"/>
      <c r="C317" s="1585"/>
      <c r="D317" s="1538"/>
      <c r="E317" s="1568"/>
      <c r="F317" s="1585"/>
      <c r="G317" s="1544"/>
      <c r="H317" s="1538"/>
      <c r="I317" s="1538"/>
      <c r="J317" s="1538"/>
      <c r="N317" s="1538"/>
      <c r="O317" s="1538"/>
      <c r="P317" s="1538"/>
      <c r="Q317" s="1538"/>
      <c r="R317" s="1538"/>
      <c r="S317" s="1538"/>
      <c r="T317" s="1538"/>
      <c r="U317" s="1538"/>
      <c r="V317" s="1538"/>
      <c r="W317" s="1538"/>
      <c r="X317" s="1538"/>
      <c r="Y317" s="1538"/>
      <c r="Z317" s="1538"/>
      <c r="AA317" s="1538"/>
      <c r="AB317" s="1538"/>
      <c r="AC317" s="1538"/>
      <c r="AD317" s="1538"/>
      <c r="AE317" s="1538"/>
      <c r="AF317" s="1538"/>
      <c r="AG317" s="1538"/>
      <c r="AH317" s="1538"/>
      <c r="AI317" s="1538"/>
      <c r="AJ317" s="1538"/>
      <c r="AK317" s="1538"/>
      <c r="AL317" s="1538"/>
      <c r="AM317" s="1538"/>
      <c r="AN317" s="1538"/>
      <c r="AO317" s="1538"/>
      <c r="AP317" s="1538"/>
      <c r="AQ317" s="1538"/>
      <c r="AR317" s="1538"/>
      <c r="AS317" s="1538"/>
      <c r="AT317" s="1538"/>
      <c r="AU317" s="1538"/>
      <c r="AV317" s="1538"/>
      <c r="AW317" s="1538"/>
      <c r="AX317" s="1538"/>
      <c r="AY317" s="1538"/>
      <c r="AZ317" s="1538"/>
      <c r="BA317" s="1538"/>
      <c r="BB317" s="1538"/>
      <c r="BC317" s="1538"/>
      <c r="BD317" s="1538"/>
      <c r="BE317" s="1538"/>
      <c r="BF317" s="1538"/>
      <c r="BG317" s="1538"/>
      <c r="BH317" s="1538"/>
      <c r="BI317" s="1538"/>
      <c r="BJ317" s="1538"/>
      <c r="BK317" s="1538"/>
      <c r="BL317" s="1538"/>
    </row>
    <row r="318" spans="2:64" s="1496" customFormat="1" ht="16.899999999999999" customHeight="1">
      <c r="B318" s="1538"/>
      <c r="C318" s="1585"/>
      <c r="D318" s="1538"/>
      <c r="E318" s="1568"/>
      <c r="F318" s="1585"/>
      <c r="G318" s="1544"/>
      <c r="H318" s="1538"/>
      <c r="I318" s="1538"/>
      <c r="J318" s="1538"/>
      <c r="N318" s="1538"/>
      <c r="O318" s="1538"/>
      <c r="P318" s="1538"/>
      <c r="Q318" s="1538"/>
      <c r="R318" s="1538"/>
      <c r="S318" s="1538"/>
      <c r="T318" s="1538"/>
      <c r="U318" s="1538"/>
      <c r="V318" s="1538"/>
      <c r="W318" s="1538"/>
      <c r="X318" s="1538"/>
      <c r="Y318" s="1538"/>
      <c r="Z318" s="1538"/>
      <c r="AA318" s="1538"/>
      <c r="AB318" s="1538"/>
      <c r="AC318" s="1538"/>
      <c r="AD318" s="1538"/>
      <c r="AE318" s="1538"/>
      <c r="AF318" s="1538"/>
      <c r="AG318" s="1538"/>
      <c r="AH318" s="1538"/>
      <c r="AI318" s="1538"/>
      <c r="AJ318" s="1538"/>
      <c r="AK318" s="1538"/>
      <c r="AL318" s="1538"/>
      <c r="AM318" s="1538"/>
      <c r="AN318" s="1538"/>
      <c r="AO318" s="1538"/>
      <c r="AP318" s="1538"/>
      <c r="AQ318" s="1538"/>
      <c r="AR318" s="1538"/>
      <c r="AS318" s="1538"/>
      <c r="AT318" s="1538"/>
      <c r="AU318" s="1538"/>
      <c r="AV318" s="1538"/>
      <c r="AW318" s="1538"/>
      <c r="AX318" s="1538"/>
      <c r="AY318" s="1538"/>
      <c r="AZ318" s="1538"/>
      <c r="BA318" s="1538"/>
      <c r="BB318" s="1538"/>
      <c r="BC318" s="1538"/>
      <c r="BD318" s="1538"/>
      <c r="BE318" s="1538"/>
      <c r="BF318" s="1538"/>
      <c r="BG318" s="1538"/>
      <c r="BH318" s="1538"/>
      <c r="BI318" s="1538"/>
      <c r="BJ318" s="1538"/>
      <c r="BK318" s="1538"/>
      <c r="BL318" s="1538"/>
    </row>
    <row r="319" spans="2:64" s="1496" customFormat="1" ht="16.899999999999999" customHeight="1">
      <c r="B319" s="1538"/>
      <c r="C319" s="1585"/>
      <c r="D319" s="1538"/>
      <c r="E319" s="1568"/>
      <c r="F319" s="1585"/>
      <c r="G319" s="1544"/>
      <c r="H319" s="1538"/>
      <c r="I319" s="1538"/>
      <c r="J319" s="1538"/>
      <c r="N319" s="1538"/>
      <c r="O319" s="1538"/>
      <c r="P319" s="1538"/>
      <c r="Q319" s="1538"/>
      <c r="R319" s="1538"/>
      <c r="S319" s="1538"/>
      <c r="T319" s="1538"/>
      <c r="U319" s="1538"/>
      <c r="V319" s="1538"/>
      <c r="W319" s="1538"/>
      <c r="X319" s="1538"/>
      <c r="Y319" s="1538"/>
      <c r="Z319" s="1538"/>
      <c r="AA319" s="1538"/>
      <c r="AB319" s="1538"/>
      <c r="AC319" s="1538"/>
      <c r="AD319" s="1538"/>
      <c r="AE319" s="1538"/>
      <c r="AF319" s="1538"/>
      <c r="AG319" s="1538"/>
      <c r="AH319" s="1538"/>
      <c r="AI319" s="1538"/>
      <c r="AJ319" s="1538"/>
      <c r="AK319" s="1538"/>
      <c r="AL319" s="1538"/>
      <c r="AM319" s="1538"/>
      <c r="AN319" s="1538"/>
      <c r="AO319" s="1538"/>
      <c r="AP319" s="1538"/>
      <c r="AQ319" s="1538"/>
      <c r="AR319" s="1538"/>
      <c r="AS319" s="1538"/>
      <c r="AT319" s="1538"/>
      <c r="AU319" s="1538"/>
      <c r="AV319" s="1538"/>
      <c r="AW319" s="1538"/>
      <c r="AX319" s="1538"/>
      <c r="AY319" s="1538"/>
      <c r="AZ319" s="1538"/>
      <c r="BA319" s="1538"/>
      <c r="BB319" s="1538"/>
      <c r="BC319" s="1538"/>
      <c r="BD319" s="1538"/>
      <c r="BE319" s="1538"/>
      <c r="BF319" s="1538"/>
      <c r="BG319" s="1538"/>
      <c r="BH319" s="1538"/>
      <c r="BI319" s="1538"/>
      <c r="BJ319" s="1538"/>
      <c r="BK319" s="1538"/>
      <c r="BL319" s="1538"/>
    </row>
    <row r="320" spans="2:64" s="1496" customFormat="1" ht="16.899999999999999" customHeight="1">
      <c r="B320" s="1538"/>
      <c r="C320" s="1585"/>
      <c r="D320" s="1538"/>
      <c r="E320" s="1568"/>
      <c r="F320" s="1585"/>
      <c r="G320" s="1544"/>
      <c r="H320" s="1538"/>
      <c r="I320" s="1538"/>
      <c r="J320" s="1538"/>
      <c r="N320" s="1538"/>
      <c r="O320" s="1538"/>
      <c r="P320" s="1538"/>
      <c r="Q320" s="1538"/>
      <c r="R320" s="1538"/>
      <c r="S320" s="1538"/>
      <c r="T320" s="1538"/>
      <c r="U320" s="1538"/>
      <c r="V320" s="1538"/>
      <c r="W320" s="1538"/>
      <c r="X320" s="1538"/>
      <c r="Y320" s="1538"/>
      <c r="Z320" s="1538"/>
      <c r="AA320" s="1538"/>
      <c r="AB320" s="1538"/>
      <c r="AC320" s="1538"/>
      <c r="AD320" s="1538"/>
      <c r="AE320" s="1538"/>
      <c r="AF320" s="1538"/>
      <c r="AG320" s="1538"/>
      <c r="AH320" s="1538"/>
      <c r="AI320" s="1538"/>
      <c r="AJ320" s="1538"/>
      <c r="AK320" s="1538"/>
      <c r="AL320" s="1538"/>
      <c r="AM320" s="1538"/>
      <c r="AN320" s="1538"/>
      <c r="AO320" s="1538"/>
      <c r="AP320" s="1538"/>
      <c r="AQ320" s="1538"/>
      <c r="AR320" s="1538"/>
      <c r="AS320" s="1538"/>
      <c r="AT320" s="1538"/>
      <c r="AU320" s="1538"/>
      <c r="AV320" s="1538"/>
      <c r="AW320" s="1538"/>
      <c r="AX320" s="1538"/>
      <c r="AY320" s="1538"/>
      <c r="AZ320" s="1538"/>
      <c r="BA320" s="1538"/>
      <c r="BB320" s="1538"/>
      <c r="BC320" s="1538"/>
      <c r="BD320" s="1538"/>
      <c r="BE320" s="1538"/>
      <c r="BF320" s="1538"/>
      <c r="BG320" s="1538"/>
      <c r="BH320" s="1538"/>
      <c r="BI320" s="1538"/>
      <c r="BJ320" s="1538"/>
      <c r="BK320" s="1538"/>
      <c r="BL320" s="1538"/>
    </row>
    <row r="321" spans="2:64" s="1496" customFormat="1" ht="16.899999999999999" customHeight="1">
      <c r="B321" s="1538"/>
      <c r="C321" s="1585"/>
      <c r="D321" s="1538"/>
      <c r="E321" s="1568"/>
      <c r="F321" s="1585"/>
      <c r="G321" s="1544"/>
      <c r="H321" s="1538"/>
      <c r="I321" s="1538"/>
      <c r="J321" s="1538"/>
      <c r="N321" s="1538"/>
      <c r="O321" s="1538"/>
      <c r="P321" s="1538"/>
      <c r="Q321" s="1538"/>
      <c r="R321" s="1538"/>
      <c r="S321" s="1538"/>
      <c r="T321" s="1538"/>
      <c r="U321" s="1538"/>
      <c r="V321" s="1538"/>
      <c r="W321" s="1538"/>
      <c r="X321" s="1538"/>
      <c r="Y321" s="1538"/>
      <c r="Z321" s="1538"/>
      <c r="AA321" s="1538"/>
      <c r="AB321" s="1538"/>
      <c r="AC321" s="1538"/>
      <c r="AD321" s="1538"/>
      <c r="AE321" s="1538"/>
      <c r="AF321" s="1538"/>
      <c r="AG321" s="1538"/>
      <c r="AH321" s="1538"/>
      <c r="AI321" s="1538"/>
      <c r="AJ321" s="1538"/>
      <c r="AK321" s="1538"/>
      <c r="AL321" s="1538"/>
      <c r="AM321" s="1538"/>
      <c r="AN321" s="1538"/>
      <c r="AO321" s="1538"/>
      <c r="AP321" s="1538"/>
      <c r="AQ321" s="1538"/>
      <c r="AR321" s="1538"/>
      <c r="AS321" s="1538"/>
      <c r="AT321" s="1538"/>
      <c r="AU321" s="1538"/>
      <c r="AV321" s="1538"/>
      <c r="AW321" s="1538"/>
      <c r="AX321" s="1538"/>
      <c r="AY321" s="1538"/>
      <c r="AZ321" s="1538"/>
      <c r="BA321" s="1538"/>
      <c r="BB321" s="1538"/>
      <c r="BC321" s="1538"/>
      <c r="BD321" s="1538"/>
      <c r="BE321" s="1538"/>
      <c r="BF321" s="1538"/>
      <c r="BG321" s="1538"/>
      <c r="BH321" s="1538"/>
      <c r="BI321" s="1538"/>
      <c r="BJ321" s="1538"/>
      <c r="BK321" s="1538"/>
      <c r="BL321" s="1538"/>
    </row>
    <row r="322" spans="2:64" s="1496" customFormat="1" ht="16.899999999999999" customHeight="1">
      <c r="B322" s="1538"/>
      <c r="C322" s="1585"/>
      <c r="D322" s="1538"/>
      <c r="E322" s="1568"/>
      <c r="F322" s="1585"/>
      <c r="G322" s="1544"/>
      <c r="H322" s="1538"/>
      <c r="I322" s="1538"/>
      <c r="J322" s="1538"/>
      <c r="N322" s="1538"/>
      <c r="O322" s="1538"/>
      <c r="P322" s="1538"/>
      <c r="Q322" s="1538"/>
      <c r="R322" s="1538"/>
      <c r="S322" s="1538"/>
      <c r="T322" s="1538"/>
      <c r="U322" s="1538"/>
      <c r="V322" s="1538"/>
      <c r="W322" s="1538"/>
      <c r="X322" s="1538"/>
      <c r="Y322" s="1538"/>
      <c r="Z322" s="1538"/>
      <c r="AA322" s="1538"/>
      <c r="AB322" s="1538"/>
      <c r="AC322" s="1538"/>
      <c r="AD322" s="1538"/>
      <c r="AE322" s="1538"/>
      <c r="AF322" s="1538"/>
      <c r="AG322" s="1538"/>
      <c r="AH322" s="1538"/>
      <c r="AI322" s="1538"/>
      <c r="AJ322" s="1538"/>
      <c r="AK322" s="1538"/>
      <c r="AL322" s="1538"/>
      <c r="AM322" s="1538"/>
      <c r="AN322" s="1538"/>
      <c r="AO322" s="1538"/>
      <c r="AP322" s="1538"/>
      <c r="AQ322" s="1538"/>
      <c r="AR322" s="1538"/>
      <c r="AS322" s="1538"/>
      <c r="AT322" s="1538"/>
      <c r="AU322" s="1538"/>
      <c r="AV322" s="1538"/>
      <c r="AW322" s="1538"/>
      <c r="AX322" s="1538"/>
      <c r="AY322" s="1538"/>
      <c r="AZ322" s="1538"/>
      <c r="BA322" s="1538"/>
      <c r="BB322" s="1538"/>
      <c r="BC322" s="1538"/>
      <c r="BD322" s="1538"/>
      <c r="BE322" s="1538"/>
      <c r="BF322" s="1538"/>
      <c r="BG322" s="1538"/>
      <c r="BH322" s="1538"/>
      <c r="BI322" s="1538"/>
      <c r="BJ322" s="1538"/>
      <c r="BK322" s="1538"/>
      <c r="BL322" s="1538"/>
    </row>
    <row r="323" spans="2:64" s="1496" customFormat="1" ht="16.899999999999999" customHeight="1">
      <c r="B323" s="1538"/>
      <c r="C323" s="1585"/>
      <c r="D323" s="1538"/>
      <c r="E323" s="1568"/>
      <c r="F323" s="1585"/>
      <c r="G323" s="1544"/>
      <c r="H323" s="1538"/>
      <c r="I323" s="1538"/>
      <c r="J323" s="1538"/>
      <c r="N323" s="1538"/>
      <c r="O323" s="1538"/>
      <c r="P323" s="1538"/>
      <c r="Q323" s="1538"/>
      <c r="R323" s="1538"/>
      <c r="S323" s="1538"/>
      <c r="T323" s="1538"/>
      <c r="U323" s="1538"/>
      <c r="V323" s="1538"/>
      <c r="W323" s="1538"/>
      <c r="X323" s="1538"/>
      <c r="Y323" s="1538"/>
      <c r="Z323" s="1538"/>
      <c r="AA323" s="1538"/>
      <c r="AB323" s="1538"/>
      <c r="AC323" s="1538"/>
      <c r="AD323" s="1538"/>
      <c r="AE323" s="1538"/>
      <c r="AF323" s="1538"/>
      <c r="AG323" s="1538"/>
      <c r="AH323" s="1538"/>
      <c r="AI323" s="1538"/>
      <c r="AJ323" s="1538"/>
      <c r="AK323" s="1538"/>
      <c r="AL323" s="1538"/>
      <c r="AM323" s="1538"/>
      <c r="AN323" s="1538"/>
      <c r="AO323" s="1538"/>
      <c r="AP323" s="1538"/>
      <c r="AQ323" s="1538"/>
      <c r="AR323" s="1538"/>
      <c r="AS323" s="1538"/>
      <c r="AT323" s="1538"/>
      <c r="AU323" s="1538"/>
      <c r="AV323" s="1538"/>
      <c r="AW323" s="1538"/>
      <c r="AX323" s="1538"/>
      <c r="AY323" s="1538"/>
      <c r="AZ323" s="1538"/>
      <c r="BA323" s="1538"/>
      <c r="BB323" s="1538"/>
      <c r="BC323" s="1538"/>
      <c r="BD323" s="1538"/>
      <c r="BE323" s="1538"/>
      <c r="BF323" s="1538"/>
      <c r="BG323" s="1538"/>
      <c r="BH323" s="1538"/>
      <c r="BI323" s="1538"/>
      <c r="BJ323" s="1538"/>
      <c r="BK323" s="1538"/>
      <c r="BL323" s="1538"/>
    </row>
    <row r="324" spans="2:64" s="1496" customFormat="1" ht="16.899999999999999" customHeight="1">
      <c r="B324" s="1538"/>
      <c r="C324" s="1585"/>
      <c r="D324" s="1538"/>
      <c r="E324" s="1568"/>
      <c r="F324" s="1585"/>
      <c r="G324" s="1544"/>
      <c r="H324" s="1538"/>
      <c r="I324" s="1538"/>
      <c r="J324" s="1538"/>
      <c r="N324" s="1538"/>
      <c r="O324" s="1538"/>
      <c r="P324" s="1538"/>
      <c r="Q324" s="1538"/>
      <c r="R324" s="1538"/>
      <c r="S324" s="1538"/>
      <c r="T324" s="1538"/>
      <c r="U324" s="1538"/>
      <c r="V324" s="1538"/>
      <c r="W324" s="1538"/>
      <c r="X324" s="1538"/>
      <c r="Y324" s="1538"/>
      <c r="Z324" s="1538"/>
      <c r="AA324" s="1538"/>
      <c r="AB324" s="1538"/>
      <c r="AC324" s="1538"/>
      <c r="AD324" s="1538"/>
      <c r="AE324" s="1538"/>
      <c r="AF324" s="1538"/>
      <c r="AG324" s="1538"/>
      <c r="AH324" s="1538"/>
      <c r="AI324" s="1538"/>
      <c r="AJ324" s="1538"/>
      <c r="AK324" s="1538"/>
      <c r="AL324" s="1538"/>
      <c r="AM324" s="1538"/>
      <c r="AN324" s="1538"/>
      <c r="AO324" s="1538"/>
      <c r="AP324" s="1538"/>
      <c r="AQ324" s="1538"/>
      <c r="AR324" s="1538"/>
      <c r="AS324" s="1538"/>
      <c r="AT324" s="1538"/>
      <c r="AU324" s="1538"/>
      <c r="AV324" s="1538"/>
      <c r="AW324" s="1538"/>
      <c r="AX324" s="1538"/>
      <c r="AY324" s="1538"/>
      <c r="AZ324" s="1538"/>
      <c r="BA324" s="1538"/>
      <c r="BB324" s="1538"/>
      <c r="BC324" s="1538"/>
      <c r="BD324" s="1538"/>
      <c r="BE324" s="1538"/>
      <c r="BF324" s="1538"/>
      <c r="BG324" s="1538"/>
      <c r="BH324" s="1538"/>
      <c r="BI324" s="1538"/>
      <c r="BJ324" s="1538"/>
      <c r="BK324" s="1538"/>
      <c r="BL324" s="1538"/>
    </row>
    <row r="325" spans="2:64" s="1496" customFormat="1" ht="16.899999999999999" customHeight="1">
      <c r="B325" s="1538"/>
      <c r="C325" s="1585"/>
      <c r="D325" s="1538"/>
      <c r="E325" s="1568"/>
      <c r="F325" s="1585"/>
      <c r="G325" s="1544"/>
      <c r="H325" s="1538"/>
      <c r="I325" s="1538"/>
      <c r="J325" s="1538"/>
      <c r="N325" s="1538"/>
      <c r="O325" s="1538"/>
      <c r="P325" s="1538"/>
      <c r="Q325" s="1538"/>
      <c r="R325" s="1538"/>
      <c r="S325" s="1538"/>
      <c r="T325" s="1538"/>
      <c r="U325" s="1538"/>
      <c r="V325" s="1538"/>
      <c r="W325" s="1538"/>
      <c r="X325" s="1538"/>
      <c r="Y325" s="1538"/>
      <c r="Z325" s="1538"/>
      <c r="AA325" s="1538"/>
      <c r="AB325" s="1538"/>
      <c r="AC325" s="1538"/>
      <c r="AD325" s="1538"/>
      <c r="AE325" s="1538"/>
      <c r="AF325" s="1538"/>
      <c r="AG325" s="1538"/>
      <c r="AH325" s="1538"/>
      <c r="AI325" s="1538"/>
      <c r="AJ325" s="1538"/>
      <c r="AK325" s="1538"/>
      <c r="AL325" s="1538"/>
      <c r="AM325" s="1538"/>
      <c r="AN325" s="1538"/>
      <c r="AO325" s="1538"/>
      <c r="AP325" s="1538"/>
      <c r="AQ325" s="1538"/>
      <c r="AR325" s="1538"/>
      <c r="AS325" s="1538"/>
      <c r="AT325" s="1538"/>
      <c r="AU325" s="1538"/>
      <c r="AV325" s="1538"/>
      <c r="AW325" s="1538"/>
      <c r="AX325" s="1538"/>
      <c r="AY325" s="1538"/>
      <c r="AZ325" s="1538"/>
      <c r="BA325" s="1538"/>
      <c r="BB325" s="1538"/>
      <c r="BC325" s="1538"/>
      <c r="BD325" s="1538"/>
      <c r="BE325" s="1538"/>
      <c r="BF325" s="1538"/>
      <c r="BG325" s="1538"/>
      <c r="BH325" s="1538"/>
      <c r="BI325" s="1538"/>
      <c r="BJ325" s="1538"/>
      <c r="BK325" s="1538"/>
      <c r="BL325" s="1538"/>
    </row>
    <row r="326" spans="2:64" s="1496" customFormat="1" ht="16.899999999999999" customHeight="1">
      <c r="B326" s="1538"/>
      <c r="C326" s="1585"/>
      <c r="D326" s="1538"/>
      <c r="E326" s="1568"/>
      <c r="F326" s="1585"/>
      <c r="G326" s="1544"/>
      <c r="H326" s="1538"/>
      <c r="I326" s="1538"/>
      <c r="J326" s="1538"/>
      <c r="N326" s="1538"/>
      <c r="O326" s="1538"/>
      <c r="P326" s="1538"/>
      <c r="Q326" s="1538"/>
      <c r="R326" s="1538"/>
      <c r="S326" s="1538"/>
      <c r="T326" s="1538"/>
      <c r="U326" s="1538"/>
      <c r="V326" s="1538"/>
      <c r="W326" s="1538"/>
      <c r="X326" s="1538"/>
      <c r="Y326" s="1538"/>
      <c r="Z326" s="1538"/>
      <c r="AA326" s="1538"/>
      <c r="AB326" s="1538"/>
      <c r="AC326" s="1538"/>
      <c r="AD326" s="1538"/>
      <c r="AE326" s="1538"/>
      <c r="AF326" s="1538"/>
      <c r="AG326" s="1538"/>
      <c r="AH326" s="1538"/>
      <c r="AI326" s="1538"/>
      <c r="AJ326" s="1538"/>
      <c r="AK326" s="1538"/>
      <c r="AL326" s="1538"/>
      <c r="AM326" s="1538"/>
      <c r="AN326" s="1538"/>
      <c r="AO326" s="1538"/>
      <c r="AP326" s="1538"/>
      <c r="AQ326" s="1538"/>
      <c r="AR326" s="1538"/>
      <c r="AS326" s="1538"/>
      <c r="AT326" s="1538"/>
      <c r="AU326" s="1538"/>
      <c r="AV326" s="1538"/>
      <c r="AW326" s="1538"/>
      <c r="AX326" s="1538"/>
      <c r="AY326" s="1538"/>
      <c r="AZ326" s="1538"/>
      <c r="BA326" s="1538"/>
      <c r="BB326" s="1538"/>
      <c r="BC326" s="1538"/>
      <c r="BD326" s="1538"/>
      <c r="BE326" s="1538"/>
      <c r="BF326" s="1538"/>
      <c r="BG326" s="1538"/>
      <c r="BH326" s="1538"/>
      <c r="BI326" s="1538"/>
      <c r="BJ326" s="1538"/>
      <c r="BK326" s="1538"/>
      <c r="BL326" s="1538"/>
    </row>
    <row r="327" spans="2:64" s="1496" customFormat="1" ht="16.899999999999999" customHeight="1">
      <c r="B327" s="1538"/>
      <c r="C327" s="1585"/>
      <c r="D327" s="1538"/>
      <c r="E327" s="1568"/>
      <c r="F327" s="1585"/>
      <c r="G327" s="1544"/>
      <c r="H327" s="1538"/>
      <c r="I327" s="1538"/>
      <c r="J327" s="1538"/>
      <c r="N327" s="1538"/>
      <c r="O327" s="1538"/>
      <c r="P327" s="1538"/>
      <c r="Q327" s="1538"/>
      <c r="R327" s="1538"/>
      <c r="S327" s="1538"/>
      <c r="T327" s="1538"/>
      <c r="U327" s="1538"/>
      <c r="V327" s="1538"/>
      <c r="W327" s="1538"/>
      <c r="X327" s="1538"/>
      <c r="Y327" s="1538"/>
      <c r="Z327" s="1538"/>
      <c r="AA327" s="1538"/>
      <c r="AB327" s="1538"/>
      <c r="AC327" s="1538"/>
      <c r="AD327" s="1538"/>
      <c r="AE327" s="1538"/>
      <c r="AF327" s="1538"/>
      <c r="AG327" s="1538"/>
      <c r="AH327" s="1538"/>
      <c r="AI327" s="1538"/>
      <c r="AJ327" s="1538"/>
      <c r="AK327" s="1538"/>
      <c r="AL327" s="1538"/>
      <c r="AM327" s="1538"/>
      <c r="AN327" s="1538"/>
      <c r="AO327" s="1538"/>
      <c r="AP327" s="1538"/>
      <c r="AQ327" s="1538"/>
      <c r="AR327" s="1538"/>
      <c r="AS327" s="1538"/>
      <c r="AT327" s="1538"/>
      <c r="AU327" s="1538"/>
      <c r="AV327" s="1538"/>
      <c r="AW327" s="1538"/>
      <c r="AX327" s="1538"/>
      <c r="AY327" s="1538"/>
      <c r="AZ327" s="1538"/>
      <c r="BA327" s="1538"/>
      <c r="BB327" s="1538"/>
      <c r="BC327" s="1538"/>
      <c r="BD327" s="1538"/>
      <c r="BE327" s="1538"/>
      <c r="BF327" s="1538"/>
      <c r="BG327" s="1538"/>
      <c r="BH327" s="1538"/>
      <c r="BI327" s="1538"/>
      <c r="BJ327" s="1538"/>
      <c r="BK327" s="1538"/>
      <c r="BL327" s="1538"/>
    </row>
    <row r="328" spans="2:64" s="1496" customFormat="1" ht="16.899999999999999" customHeight="1">
      <c r="B328" s="1538"/>
      <c r="C328" s="1585"/>
      <c r="D328" s="1538"/>
      <c r="E328" s="1568"/>
      <c r="F328" s="1585"/>
      <c r="G328" s="1544"/>
      <c r="H328" s="1538"/>
      <c r="I328" s="1538"/>
      <c r="J328" s="1538"/>
      <c r="N328" s="1538"/>
      <c r="O328" s="1538"/>
      <c r="P328" s="1538"/>
      <c r="Q328" s="1538"/>
      <c r="R328" s="1538"/>
      <c r="S328" s="1538"/>
      <c r="T328" s="1538"/>
      <c r="U328" s="1538"/>
      <c r="V328" s="1538"/>
      <c r="W328" s="1538"/>
      <c r="X328" s="1538"/>
      <c r="Y328" s="1538"/>
      <c r="Z328" s="1538"/>
      <c r="AA328" s="1538"/>
      <c r="AB328" s="1538"/>
      <c r="AC328" s="1538"/>
      <c r="AD328" s="1538"/>
      <c r="AE328" s="1538"/>
      <c r="AF328" s="1538"/>
      <c r="AG328" s="1538"/>
      <c r="AH328" s="1538"/>
      <c r="AI328" s="1538"/>
      <c r="AJ328" s="1538"/>
      <c r="AK328" s="1538"/>
      <c r="AL328" s="1538"/>
      <c r="AM328" s="1538"/>
      <c r="AN328" s="1538"/>
      <c r="AO328" s="1538"/>
      <c r="AP328" s="1538"/>
      <c r="AQ328" s="1538"/>
      <c r="AR328" s="1538"/>
      <c r="AS328" s="1538"/>
      <c r="AT328" s="1538"/>
      <c r="AU328" s="1538"/>
      <c r="AV328" s="1538"/>
      <c r="AW328" s="1538"/>
      <c r="AX328" s="1538"/>
      <c r="AY328" s="1538"/>
      <c r="AZ328" s="1538"/>
      <c r="BA328" s="1538"/>
      <c r="BB328" s="1538"/>
      <c r="BC328" s="1538"/>
      <c r="BD328" s="1538"/>
      <c r="BE328" s="1538"/>
      <c r="BF328" s="1538"/>
      <c r="BG328" s="1538"/>
      <c r="BH328" s="1538"/>
      <c r="BI328" s="1538"/>
      <c r="BJ328" s="1538"/>
      <c r="BK328" s="1538"/>
      <c r="BL328" s="1538"/>
    </row>
    <row r="329" spans="2:64" s="1496" customFormat="1" ht="16.899999999999999" customHeight="1">
      <c r="B329" s="1538"/>
      <c r="C329" s="1585"/>
      <c r="D329" s="1538"/>
      <c r="E329" s="1568"/>
      <c r="F329" s="1585"/>
      <c r="G329" s="1544"/>
      <c r="H329" s="1538"/>
      <c r="I329" s="1538"/>
      <c r="J329" s="1538"/>
      <c r="N329" s="1538"/>
      <c r="O329" s="1538"/>
      <c r="P329" s="1538"/>
      <c r="Q329" s="1538"/>
      <c r="R329" s="1538"/>
      <c r="S329" s="1538"/>
      <c r="T329" s="1538"/>
      <c r="U329" s="1538"/>
      <c r="V329" s="1538"/>
      <c r="W329" s="1538"/>
      <c r="X329" s="1538"/>
      <c r="Y329" s="1538"/>
      <c r="Z329" s="1538"/>
      <c r="AA329" s="1538"/>
      <c r="AB329" s="1538"/>
      <c r="AC329" s="1538"/>
      <c r="AD329" s="1538"/>
      <c r="AE329" s="1538"/>
      <c r="AF329" s="1538"/>
      <c r="AG329" s="1538"/>
      <c r="AH329" s="1538"/>
      <c r="AI329" s="1538"/>
      <c r="AJ329" s="1538"/>
      <c r="AK329" s="1538"/>
      <c r="AL329" s="1538"/>
      <c r="AM329" s="1538"/>
      <c r="AN329" s="1538"/>
      <c r="AO329" s="1538"/>
      <c r="AP329" s="1538"/>
      <c r="AQ329" s="1538"/>
      <c r="AR329" s="1538"/>
      <c r="AS329" s="1538"/>
      <c r="AT329" s="1538"/>
      <c r="AU329" s="1538"/>
      <c r="AV329" s="1538"/>
      <c r="AW329" s="1538"/>
      <c r="AX329" s="1538"/>
      <c r="AY329" s="1538"/>
      <c r="AZ329" s="1538"/>
      <c r="BA329" s="1538"/>
      <c r="BB329" s="1538"/>
      <c r="BC329" s="1538"/>
      <c r="BD329" s="1538"/>
      <c r="BE329" s="1538"/>
      <c r="BF329" s="1538"/>
      <c r="BG329" s="1538"/>
      <c r="BH329" s="1538"/>
      <c r="BI329" s="1538"/>
      <c r="BJ329" s="1538"/>
      <c r="BK329" s="1538"/>
      <c r="BL329" s="1538"/>
    </row>
    <row r="330" spans="2:64" s="1496" customFormat="1" ht="16.899999999999999" customHeight="1">
      <c r="B330" s="1538"/>
      <c r="C330" s="1585"/>
      <c r="D330" s="1538"/>
      <c r="E330" s="1568"/>
      <c r="F330" s="1585"/>
      <c r="G330" s="1544"/>
      <c r="H330" s="1538"/>
      <c r="I330" s="1538"/>
      <c r="J330" s="1538"/>
      <c r="N330" s="1538"/>
      <c r="O330" s="1538"/>
      <c r="P330" s="1538"/>
      <c r="Q330" s="1538"/>
      <c r="R330" s="1538"/>
      <c r="S330" s="1538"/>
      <c r="T330" s="1538"/>
      <c r="U330" s="1538"/>
      <c r="V330" s="1538"/>
      <c r="W330" s="1538"/>
      <c r="X330" s="1538"/>
      <c r="Y330" s="1538"/>
      <c r="Z330" s="1538"/>
      <c r="AA330" s="1538"/>
      <c r="AB330" s="1538"/>
      <c r="AC330" s="1538"/>
      <c r="AD330" s="1538"/>
      <c r="AE330" s="1538"/>
      <c r="AF330" s="1538"/>
      <c r="AG330" s="1538"/>
      <c r="AH330" s="1538"/>
      <c r="AI330" s="1538"/>
      <c r="AJ330" s="1538"/>
      <c r="AK330" s="1538"/>
      <c r="AL330" s="1538"/>
      <c r="AM330" s="1538"/>
      <c r="AN330" s="1538"/>
      <c r="AO330" s="1538"/>
      <c r="AP330" s="1538"/>
      <c r="AQ330" s="1538"/>
      <c r="AR330" s="1538"/>
      <c r="AS330" s="1538"/>
      <c r="AT330" s="1538"/>
      <c r="AU330" s="1538"/>
      <c r="AV330" s="1538"/>
      <c r="AW330" s="1538"/>
      <c r="AX330" s="1538"/>
      <c r="AY330" s="1538"/>
      <c r="AZ330" s="1538"/>
      <c r="BA330" s="1538"/>
      <c r="BB330" s="1538"/>
      <c r="BC330" s="1538"/>
      <c r="BD330" s="1538"/>
      <c r="BE330" s="1538"/>
      <c r="BF330" s="1538"/>
      <c r="BG330" s="1538"/>
      <c r="BH330" s="1538"/>
      <c r="BI330" s="1538"/>
      <c r="BJ330" s="1538"/>
      <c r="BK330" s="1538"/>
      <c r="BL330" s="1538"/>
    </row>
    <row r="331" spans="2:64" s="1496" customFormat="1" ht="16.899999999999999" customHeight="1">
      <c r="B331" s="1538"/>
      <c r="C331" s="1585"/>
      <c r="D331" s="1538"/>
      <c r="E331" s="1568"/>
      <c r="F331" s="1585"/>
      <c r="G331" s="1544"/>
      <c r="H331" s="1538"/>
      <c r="I331" s="1538"/>
      <c r="J331" s="1538"/>
      <c r="N331" s="1538"/>
      <c r="O331" s="1538"/>
      <c r="P331" s="1538"/>
      <c r="Q331" s="1538"/>
      <c r="R331" s="1538"/>
      <c r="S331" s="1538"/>
      <c r="T331" s="1538"/>
      <c r="U331" s="1538"/>
      <c r="V331" s="1538"/>
      <c r="W331" s="1538"/>
      <c r="X331" s="1538"/>
      <c r="Y331" s="1538"/>
      <c r="Z331" s="1538"/>
      <c r="AA331" s="1538"/>
      <c r="AB331" s="1538"/>
      <c r="AC331" s="1538"/>
      <c r="AD331" s="1538"/>
      <c r="AE331" s="1538"/>
      <c r="AF331" s="1538"/>
      <c r="AG331" s="1538"/>
      <c r="AH331" s="1538"/>
      <c r="AI331" s="1538"/>
      <c r="AJ331" s="1538"/>
      <c r="AK331" s="1538"/>
      <c r="AL331" s="1538"/>
      <c r="AM331" s="1538"/>
      <c r="AN331" s="1538"/>
      <c r="AO331" s="1538"/>
      <c r="AP331" s="1538"/>
      <c r="AQ331" s="1538"/>
      <c r="AR331" s="1538"/>
      <c r="AS331" s="1538"/>
      <c r="AT331" s="1538"/>
      <c r="AU331" s="1538"/>
      <c r="AV331" s="1538"/>
      <c r="AW331" s="1538"/>
      <c r="AX331" s="1538"/>
      <c r="AY331" s="1538"/>
      <c r="AZ331" s="1538"/>
      <c r="BA331" s="1538"/>
      <c r="BB331" s="1538"/>
      <c r="BC331" s="1538"/>
      <c r="BD331" s="1538"/>
      <c r="BE331" s="1538"/>
      <c r="BF331" s="1538"/>
      <c r="BG331" s="1538"/>
      <c r="BH331" s="1538"/>
      <c r="BI331" s="1538"/>
      <c r="BJ331" s="1538"/>
      <c r="BK331" s="1538"/>
      <c r="BL331" s="1538"/>
    </row>
    <row r="332" spans="2:64" s="1496" customFormat="1" ht="16.899999999999999" customHeight="1">
      <c r="B332" s="1538"/>
      <c r="C332" s="1585"/>
      <c r="D332" s="1538"/>
      <c r="E332" s="1568"/>
      <c r="F332" s="1585"/>
      <c r="G332" s="1544"/>
      <c r="H332" s="1538"/>
      <c r="I332" s="1538"/>
      <c r="J332" s="1538"/>
      <c r="N332" s="1538"/>
      <c r="O332" s="1538"/>
      <c r="P332" s="1538"/>
      <c r="Q332" s="1538"/>
      <c r="R332" s="1538"/>
      <c r="S332" s="1538"/>
      <c r="T332" s="1538"/>
      <c r="U332" s="1538"/>
      <c r="V332" s="1538"/>
      <c r="W332" s="1538"/>
      <c r="X332" s="1538"/>
      <c r="Y332" s="1538"/>
      <c r="Z332" s="1538"/>
      <c r="AA332" s="1538"/>
      <c r="AB332" s="1538"/>
      <c r="AC332" s="1538"/>
      <c r="AD332" s="1538"/>
      <c r="AE332" s="1538"/>
      <c r="AF332" s="1538"/>
      <c r="AG332" s="1538"/>
      <c r="AH332" s="1538"/>
      <c r="AI332" s="1538"/>
      <c r="AJ332" s="1538"/>
      <c r="AK332" s="1538"/>
      <c r="AL332" s="1538"/>
      <c r="AM332" s="1538"/>
      <c r="AN332" s="1538"/>
      <c r="AO332" s="1538"/>
      <c r="AP332" s="1538"/>
      <c r="AQ332" s="1538"/>
      <c r="AR332" s="1538"/>
      <c r="AS332" s="1538"/>
      <c r="AT332" s="1538"/>
      <c r="AU332" s="1538"/>
      <c r="AV332" s="1538"/>
      <c r="AW332" s="1538"/>
      <c r="AX332" s="1538"/>
      <c r="AY332" s="1538"/>
      <c r="AZ332" s="1538"/>
      <c r="BA332" s="1538"/>
      <c r="BB332" s="1538"/>
      <c r="BC332" s="1538"/>
      <c r="BD332" s="1538"/>
      <c r="BE332" s="1538"/>
      <c r="BF332" s="1538"/>
      <c r="BG332" s="1538"/>
      <c r="BH332" s="1538"/>
      <c r="BI332" s="1538"/>
      <c r="BJ332" s="1538"/>
      <c r="BK332" s="1538"/>
      <c r="BL332" s="1538"/>
    </row>
    <row r="333" spans="2:64" s="1496" customFormat="1" ht="16.899999999999999" customHeight="1">
      <c r="B333" s="1538"/>
      <c r="C333" s="1585"/>
      <c r="D333" s="1538"/>
      <c r="E333" s="1568"/>
      <c r="F333" s="1585"/>
      <c r="G333" s="1544"/>
      <c r="H333" s="1538"/>
      <c r="I333" s="1538"/>
      <c r="J333" s="1538"/>
      <c r="N333" s="1538"/>
      <c r="O333" s="1538"/>
      <c r="P333" s="1538"/>
      <c r="Q333" s="1538"/>
      <c r="R333" s="1538"/>
      <c r="S333" s="1538"/>
      <c r="T333" s="1538"/>
      <c r="U333" s="1538"/>
      <c r="V333" s="1538"/>
      <c r="W333" s="1538"/>
      <c r="X333" s="1538"/>
      <c r="Y333" s="1538"/>
      <c r="Z333" s="1538"/>
      <c r="AA333" s="1538"/>
      <c r="AB333" s="1538"/>
      <c r="AC333" s="1538"/>
      <c r="AD333" s="1538"/>
      <c r="AE333" s="1538"/>
      <c r="AF333" s="1538"/>
      <c r="AG333" s="1538"/>
      <c r="AH333" s="1538"/>
      <c r="AI333" s="1538"/>
      <c r="AJ333" s="1538"/>
      <c r="AK333" s="1538"/>
      <c r="AL333" s="1538"/>
      <c r="AM333" s="1538"/>
      <c r="AN333" s="1538"/>
      <c r="AO333" s="1538"/>
      <c r="AP333" s="1538"/>
      <c r="AQ333" s="1538"/>
      <c r="AR333" s="1538"/>
      <c r="AS333" s="1538"/>
      <c r="AT333" s="1538"/>
      <c r="AU333" s="1538"/>
      <c r="AV333" s="1538"/>
      <c r="AW333" s="1538"/>
      <c r="AX333" s="1538"/>
      <c r="AY333" s="1538"/>
      <c r="AZ333" s="1538"/>
      <c r="BA333" s="1538"/>
      <c r="BB333" s="1538"/>
      <c r="BC333" s="1538"/>
      <c r="BD333" s="1538"/>
      <c r="BE333" s="1538"/>
      <c r="BF333" s="1538"/>
      <c r="BG333" s="1538"/>
      <c r="BH333" s="1538"/>
      <c r="BI333" s="1538"/>
      <c r="BJ333" s="1538"/>
      <c r="BK333" s="1538"/>
      <c r="BL333" s="1538"/>
    </row>
    <row r="334" spans="2:64" s="1496" customFormat="1" ht="16.899999999999999" customHeight="1">
      <c r="B334" s="1538"/>
      <c r="C334" s="1585"/>
      <c r="D334" s="1538"/>
      <c r="E334" s="1568"/>
      <c r="F334" s="1585"/>
      <c r="G334" s="1544"/>
      <c r="H334" s="1538"/>
      <c r="I334" s="1538"/>
      <c r="J334" s="1538"/>
      <c r="N334" s="1538"/>
      <c r="O334" s="1538"/>
      <c r="P334" s="1538"/>
      <c r="Q334" s="1538"/>
      <c r="R334" s="1538"/>
      <c r="S334" s="1538"/>
      <c r="T334" s="1538"/>
      <c r="U334" s="1538"/>
      <c r="V334" s="1538"/>
      <c r="W334" s="1538"/>
      <c r="X334" s="1538"/>
      <c r="Y334" s="1538"/>
      <c r="Z334" s="1538"/>
      <c r="AA334" s="1538"/>
      <c r="AB334" s="1538"/>
      <c r="AC334" s="1538"/>
      <c r="AD334" s="1538"/>
      <c r="AE334" s="1538"/>
      <c r="AF334" s="1538"/>
      <c r="AG334" s="1538"/>
      <c r="AH334" s="1538"/>
      <c r="AI334" s="1538"/>
      <c r="AJ334" s="1538"/>
      <c r="AK334" s="1538"/>
      <c r="AL334" s="1538"/>
      <c r="AM334" s="1538"/>
      <c r="AN334" s="1538"/>
      <c r="AO334" s="1538"/>
      <c r="AP334" s="1538"/>
      <c r="AQ334" s="1538"/>
      <c r="AR334" s="1538"/>
      <c r="AS334" s="1538"/>
      <c r="AT334" s="1538"/>
      <c r="AU334" s="1538"/>
      <c r="AV334" s="1538"/>
      <c r="AW334" s="1538"/>
      <c r="AX334" s="1538"/>
      <c r="AY334" s="1538"/>
      <c r="AZ334" s="1538"/>
      <c r="BA334" s="1538"/>
      <c r="BB334" s="1538"/>
      <c r="BC334" s="1538"/>
      <c r="BD334" s="1538"/>
      <c r="BE334" s="1538"/>
      <c r="BF334" s="1538"/>
      <c r="BG334" s="1538"/>
      <c r="BH334" s="1538"/>
      <c r="BI334" s="1538"/>
      <c r="BJ334" s="1538"/>
      <c r="BK334" s="1538"/>
      <c r="BL334" s="1538"/>
    </row>
    <row r="335" spans="2:64" s="1496" customFormat="1" ht="16.899999999999999" customHeight="1">
      <c r="B335" s="1538"/>
      <c r="C335" s="1585"/>
      <c r="D335" s="1538"/>
      <c r="E335" s="1568"/>
      <c r="F335" s="1585"/>
      <c r="G335" s="1544"/>
      <c r="H335" s="1538"/>
      <c r="I335" s="1538"/>
      <c r="J335" s="1538"/>
      <c r="N335" s="1538"/>
      <c r="O335" s="1538"/>
      <c r="P335" s="1538"/>
      <c r="Q335" s="1538"/>
      <c r="R335" s="1538"/>
      <c r="S335" s="1538"/>
      <c r="T335" s="1538"/>
      <c r="U335" s="1538"/>
      <c r="V335" s="1538"/>
      <c r="W335" s="1538"/>
      <c r="X335" s="1538"/>
      <c r="Y335" s="1538"/>
      <c r="Z335" s="1538"/>
      <c r="AA335" s="1538"/>
      <c r="AB335" s="1538"/>
      <c r="AC335" s="1538"/>
      <c r="AD335" s="1538"/>
      <c r="AE335" s="1538"/>
      <c r="AF335" s="1538"/>
      <c r="AG335" s="1538"/>
      <c r="AH335" s="1538"/>
      <c r="AI335" s="1538"/>
      <c r="AJ335" s="1538"/>
      <c r="AK335" s="1538"/>
      <c r="AL335" s="1538"/>
      <c r="AM335" s="1538"/>
      <c r="AN335" s="1538"/>
      <c r="AO335" s="1538"/>
      <c r="AP335" s="1538"/>
      <c r="AQ335" s="1538"/>
      <c r="AR335" s="1538"/>
      <c r="AS335" s="1538"/>
      <c r="AT335" s="1538"/>
      <c r="AU335" s="1538"/>
      <c r="AV335" s="1538"/>
      <c r="AW335" s="1538"/>
      <c r="AX335" s="1538"/>
      <c r="AY335" s="1538"/>
      <c r="AZ335" s="1538"/>
      <c r="BA335" s="1538"/>
      <c r="BB335" s="1538"/>
      <c r="BC335" s="1538"/>
      <c r="BD335" s="1538"/>
      <c r="BE335" s="1538"/>
      <c r="BF335" s="1538"/>
      <c r="BG335" s="1538"/>
      <c r="BH335" s="1538"/>
      <c r="BI335" s="1538"/>
      <c r="BJ335" s="1538"/>
      <c r="BK335" s="1538"/>
      <c r="BL335" s="1538"/>
    </row>
    <row r="336" spans="2:64" s="1496" customFormat="1" ht="16.899999999999999" customHeight="1">
      <c r="B336" s="1538"/>
      <c r="C336" s="1585"/>
      <c r="D336" s="1538"/>
      <c r="E336" s="1568"/>
      <c r="F336" s="1585"/>
      <c r="G336" s="1544"/>
      <c r="H336" s="1538"/>
      <c r="I336" s="1538"/>
      <c r="J336" s="1538"/>
      <c r="N336" s="1538"/>
      <c r="O336" s="1538"/>
      <c r="P336" s="1538"/>
      <c r="Q336" s="1538"/>
      <c r="R336" s="1538"/>
      <c r="S336" s="1538"/>
      <c r="T336" s="1538"/>
      <c r="U336" s="1538"/>
      <c r="V336" s="1538"/>
      <c r="W336" s="1538"/>
      <c r="X336" s="1538"/>
      <c r="Y336" s="1538"/>
      <c r="Z336" s="1538"/>
      <c r="AA336" s="1538"/>
      <c r="AB336" s="1538"/>
      <c r="AC336" s="1538"/>
      <c r="AD336" s="1538"/>
      <c r="AE336" s="1538"/>
      <c r="AF336" s="1538"/>
      <c r="AG336" s="1538"/>
      <c r="AH336" s="1538"/>
      <c r="AI336" s="1538"/>
      <c r="AJ336" s="1538"/>
      <c r="AK336" s="1538"/>
      <c r="AL336" s="1538"/>
      <c r="AM336" s="1538"/>
      <c r="AN336" s="1538"/>
      <c r="AO336" s="1538"/>
      <c r="AP336" s="1538"/>
      <c r="AQ336" s="1538"/>
      <c r="AR336" s="1538"/>
      <c r="AS336" s="1538"/>
      <c r="AT336" s="1538"/>
      <c r="AU336" s="1538"/>
      <c r="AV336" s="1538"/>
      <c r="AW336" s="1538"/>
      <c r="AX336" s="1538"/>
      <c r="AY336" s="1538"/>
      <c r="AZ336" s="1538"/>
      <c r="BA336" s="1538"/>
      <c r="BB336" s="1538"/>
      <c r="BC336" s="1538"/>
      <c r="BD336" s="1538"/>
      <c r="BE336" s="1538"/>
      <c r="BF336" s="1538"/>
      <c r="BG336" s="1538"/>
      <c r="BH336" s="1538"/>
      <c r="BI336" s="1538"/>
      <c r="BJ336" s="1538"/>
      <c r="BK336" s="1538"/>
      <c r="BL336" s="1538"/>
    </row>
    <row r="337" spans="2:64" s="1496" customFormat="1" ht="16.899999999999999" customHeight="1">
      <c r="B337" s="1538"/>
      <c r="C337" s="1585"/>
      <c r="D337" s="1538"/>
      <c r="E337" s="1568"/>
      <c r="F337" s="1585"/>
      <c r="G337" s="1544"/>
      <c r="H337" s="1538"/>
      <c r="I337" s="1538"/>
      <c r="J337" s="1538"/>
      <c r="N337" s="1538"/>
      <c r="O337" s="1538"/>
      <c r="P337" s="1538"/>
      <c r="Q337" s="1538"/>
      <c r="R337" s="1538"/>
      <c r="S337" s="1538"/>
      <c r="T337" s="1538"/>
      <c r="U337" s="1538"/>
      <c r="V337" s="1538"/>
      <c r="W337" s="1538"/>
      <c r="X337" s="1538"/>
      <c r="Y337" s="1538"/>
      <c r="Z337" s="1538"/>
      <c r="AA337" s="1538"/>
      <c r="AB337" s="1538"/>
      <c r="AC337" s="1538"/>
      <c r="AD337" s="1538"/>
      <c r="AE337" s="1538"/>
      <c r="AF337" s="1538"/>
      <c r="AG337" s="1538"/>
      <c r="AH337" s="1538"/>
      <c r="AI337" s="1538"/>
      <c r="AJ337" s="1538"/>
      <c r="AK337" s="1538"/>
      <c r="AL337" s="1538"/>
      <c r="AM337" s="1538"/>
      <c r="AN337" s="1538"/>
      <c r="AO337" s="1538"/>
      <c r="AP337" s="1538"/>
      <c r="AQ337" s="1538"/>
      <c r="AR337" s="1538"/>
      <c r="AS337" s="1538"/>
      <c r="AT337" s="1538"/>
      <c r="AU337" s="1538"/>
      <c r="AV337" s="1538"/>
      <c r="AW337" s="1538"/>
      <c r="AX337" s="1538"/>
      <c r="AY337" s="1538"/>
      <c r="AZ337" s="1538"/>
      <c r="BA337" s="1538"/>
      <c r="BB337" s="1538"/>
      <c r="BC337" s="1538"/>
      <c r="BD337" s="1538"/>
      <c r="BE337" s="1538"/>
      <c r="BF337" s="1538"/>
      <c r="BG337" s="1538"/>
      <c r="BH337" s="1538"/>
      <c r="BI337" s="1538"/>
      <c r="BJ337" s="1538"/>
      <c r="BK337" s="1538"/>
      <c r="BL337" s="1538"/>
    </row>
    <row r="338" spans="2:64" s="1496" customFormat="1" ht="16.899999999999999" customHeight="1">
      <c r="B338" s="1538"/>
      <c r="C338" s="1585"/>
      <c r="D338" s="1538"/>
      <c r="E338" s="1568"/>
      <c r="F338" s="1585"/>
      <c r="G338" s="1544"/>
      <c r="H338" s="1538"/>
      <c r="I338" s="1538"/>
      <c r="J338" s="1538"/>
      <c r="N338" s="1538"/>
      <c r="O338" s="1538"/>
      <c r="P338" s="1538"/>
      <c r="Q338" s="1538"/>
      <c r="R338" s="1538"/>
      <c r="S338" s="1538"/>
      <c r="T338" s="1538"/>
      <c r="U338" s="1538"/>
      <c r="V338" s="1538"/>
      <c r="W338" s="1538"/>
      <c r="X338" s="1538"/>
      <c r="Y338" s="1538"/>
      <c r="Z338" s="1538"/>
      <c r="AA338" s="1538"/>
      <c r="AB338" s="1538"/>
      <c r="AC338" s="1538"/>
      <c r="AD338" s="1538"/>
      <c r="AE338" s="1538"/>
      <c r="AF338" s="1538"/>
      <c r="AG338" s="1538"/>
      <c r="AH338" s="1538"/>
      <c r="AI338" s="1538"/>
      <c r="AJ338" s="1538"/>
      <c r="AK338" s="1538"/>
      <c r="AL338" s="1538"/>
      <c r="AM338" s="1538"/>
      <c r="AN338" s="1538"/>
      <c r="AO338" s="1538"/>
      <c r="AP338" s="1538"/>
      <c r="AQ338" s="1538"/>
      <c r="AR338" s="1538"/>
      <c r="AS338" s="1538"/>
      <c r="AT338" s="1538"/>
      <c r="AU338" s="1538"/>
      <c r="AV338" s="1538"/>
      <c r="AW338" s="1538"/>
      <c r="AX338" s="1538"/>
      <c r="AY338" s="1538"/>
      <c r="AZ338" s="1538"/>
      <c r="BA338" s="1538"/>
      <c r="BB338" s="1538"/>
      <c r="BC338" s="1538"/>
      <c r="BD338" s="1538"/>
      <c r="BE338" s="1538"/>
      <c r="BF338" s="1538"/>
      <c r="BG338" s="1538"/>
      <c r="BH338" s="1538"/>
      <c r="BI338" s="1538"/>
      <c r="BJ338" s="1538"/>
      <c r="BK338" s="1538"/>
      <c r="BL338" s="1538"/>
    </row>
    <row r="339" spans="2:64" s="1496" customFormat="1" ht="16.899999999999999" customHeight="1">
      <c r="B339" s="1538"/>
      <c r="C339" s="1585"/>
      <c r="D339" s="1538"/>
      <c r="E339" s="1568"/>
      <c r="F339" s="1585"/>
      <c r="G339" s="1544"/>
      <c r="H339" s="1538"/>
      <c r="I339" s="1538"/>
      <c r="J339" s="1538"/>
      <c r="N339" s="1538"/>
      <c r="O339" s="1538"/>
      <c r="P339" s="1538"/>
      <c r="Q339" s="1538"/>
      <c r="R339" s="1538"/>
      <c r="S339" s="1538"/>
      <c r="T339" s="1538"/>
      <c r="U339" s="1538"/>
      <c r="V339" s="1538"/>
      <c r="W339" s="1538"/>
      <c r="X339" s="1538"/>
      <c r="Y339" s="1538"/>
      <c r="Z339" s="1538"/>
      <c r="AA339" s="1538"/>
      <c r="AB339" s="1538"/>
      <c r="AC339" s="1538"/>
      <c r="AD339" s="1538"/>
      <c r="AE339" s="1538"/>
      <c r="AF339" s="1538"/>
      <c r="AG339" s="1538"/>
      <c r="AH339" s="1538"/>
      <c r="AI339" s="1538"/>
      <c r="AJ339" s="1538"/>
      <c r="AK339" s="1538"/>
      <c r="AL339" s="1538"/>
      <c r="AM339" s="1538"/>
      <c r="AN339" s="1538"/>
      <c r="AO339" s="1538"/>
      <c r="AP339" s="1538"/>
      <c r="AQ339" s="1538"/>
      <c r="AR339" s="1538"/>
      <c r="AS339" s="1538"/>
      <c r="AT339" s="1538"/>
      <c r="AU339" s="1538"/>
      <c r="AV339" s="1538"/>
      <c r="AW339" s="1538"/>
      <c r="AX339" s="1538"/>
      <c r="AY339" s="1538"/>
      <c r="AZ339" s="1538"/>
      <c r="BA339" s="1538"/>
      <c r="BB339" s="1538"/>
      <c r="BC339" s="1538"/>
      <c r="BD339" s="1538"/>
      <c r="BE339" s="1538"/>
      <c r="BF339" s="1538"/>
      <c r="BG339" s="1538"/>
      <c r="BH339" s="1538"/>
      <c r="BI339" s="1538"/>
      <c r="BJ339" s="1538"/>
      <c r="BK339" s="1538"/>
      <c r="BL339" s="1538"/>
    </row>
    <row r="340" spans="2:64" s="1496" customFormat="1" ht="16.899999999999999" customHeight="1">
      <c r="B340" s="1538"/>
      <c r="C340" s="1585"/>
      <c r="D340" s="1538"/>
      <c r="E340" s="1568"/>
      <c r="F340" s="1585"/>
      <c r="G340" s="1544"/>
      <c r="H340" s="1538"/>
      <c r="I340" s="1538"/>
      <c r="J340" s="1538"/>
      <c r="N340" s="1538"/>
      <c r="O340" s="1538"/>
      <c r="P340" s="1538"/>
      <c r="Q340" s="1538"/>
      <c r="R340" s="1538"/>
      <c r="S340" s="1538"/>
      <c r="T340" s="1538"/>
      <c r="U340" s="1538"/>
      <c r="V340" s="1538"/>
      <c r="W340" s="1538"/>
      <c r="X340" s="1538"/>
      <c r="Y340" s="1538"/>
      <c r="Z340" s="1538"/>
      <c r="AA340" s="1538"/>
      <c r="AB340" s="1538"/>
      <c r="AC340" s="1538"/>
      <c r="AD340" s="1538"/>
      <c r="AE340" s="1538"/>
      <c r="AF340" s="1538"/>
      <c r="AG340" s="1538"/>
      <c r="AH340" s="1538"/>
      <c r="AI340" s="1538"/>
      <c r="AJ340" s="1538"/>
      <c r="AK340" s="1538"/>
      <c r="AL340" s="1538"/>
      <c r="AM340" s="1538"/>
      <c r="AN340" s="1538"/>
      <c r="AO340" s="1538"/>
      <c r="AP340" s="1538"/>
      <c r="AQ340" s="1538"/>
      <c r="AR340" s="1538"/>
      <c r="AS340" s="1538"/>
      <c r="AT340" s="1538"/>
      <c r="AU340" s="1538"/>
      <c r="AV340" s="1538"/>
      <c r="AW340" s="1538"/>
      <c r="AX340" s="1538"/>
      <c r="AY340" s="1538"/>
      <c r="AZ340" s="1538"/>
      <c r="BA340" s="1538"/>
      <c r="BB340" s="1538"/>
      <c r="BC340" s="1538"/>
      <c r="BD340" s="1538"/>
      <c r="BE340" s="1538"/>
      <c r="BF340" s="1538"/>
      <c r="BG340" s="1538"/>
      <c r="BH340" s="1538"/>
      <c r="BI340" s="1538"/>
      <c r="BJ340" s="1538"/>
      <c r="BK340" s="1538"/>
      <c r="BL340" s="1538"/>
    </row>
    <row r="341" spans="2:64" s="1496" customFormat="1" ht="16.899999999999999" customHeight="1">
      <c r="B341" s="1538"/>
      <c r="C341" s="1585"/>
      <c r="D341" s="1538"/>
      <c r="E341" s="1568"/>
      <c r="F341" s="1585"/>
      <c r="G341" s="1544"/>
      <c r="H341" s="1538"/>
      <c r="I341" s="1538"/>
      <c r="J341" s="1538"/>
      <c r="N341" s="1538"/>
      <c r="O341" s="1538"/>
      <c r="P341" s="1538"/>
      <c r="Q341" s="1538"/>
      <c r="R341" s="1538"/>
      <c r="S341" s="1538"/>
      <c r="T341" s="1538"/>
      <c r="U341" s="1538"/>
      <c r="V341" s="1538"/>
      <c r="W341" s="1538"/>
      <c r="X341" s="1538"/>
      <c r="Y341" s="1538"/>
      <c r="Z341" s="1538"/>
      <c r="AA341" s="1538"/>
      <c r="AB341" s="1538"/>
      <c r="AC341" s="1538"/>
      <c r="AD341" s="1538"/>
      <c r="AE341" s="1538"/>
      <c r="AF341" s="1538"/>
      <c r="AG341" s="1538"/>
      <c r="AH341" s="1538"/>
      <c r="AI341" s="1538"/>
      <c r="AJ341" s="1538"/>
      <c r="AK341" s="1538"/>
      <c r="AL341" s="1538"/>
      <c r="AM341" s="1538"/>
      <c r="AN341" s="1538"/>
      <c r="AO341" s="1538"/>
      <c r="AP341" s="1538"/>
      <c r="AQ341" s="1538"/>
      <c r="AR341" s="1538"/>
      <c r="AS341" s="1538"/>
      <c r="AT341" s="1538"/>
      <c r="AU341" s="1538"/>
      <c r="AV341" s="1538"/>
      <c r="AW341" s="1538"/>
      <c r="AX341" s="1538"/>
      <c r="AY341" s="1538"/>
      <c r="AZ341" s="1538"/>
      <c r="BA341" s="1538"/>
      <c r="BB341" s="1538"/>
      <c r="BC341" s="1538"/>
      <c r="BD341" s="1538"/>
      <c r="BE341" s="1538"/>
      <c r="BF341" s="1538"/>
      <c r="BG341" s="1538"/>
      <c r="BH341" s="1538"/>
      <c r="BI341" s="1538"/>
      <c r="BJ341" s="1538"/>
      <c r="BK341" s="1538"/>
      <c r="BL341" s="1538"/>
    </row>
    <row r="342" spans="2:64" s="1496" customFormat="1" ht="16.899999999999999" customHeight="1">
      <c r="B342" s="1538"/>
      <c r="C342" s="1585"/>
      <c r="D342" s="1538"/>
      <c r="E342" s="1568"/>
      <c r="F342" s="1585"/>
      <c r="G342" s="1544"/>
      <c r="H342" s="1538"/>
      <c r="I342" s="1538"/>
      <c r="J342" s="1538"/>
      <c r="N342" s="1538"/>
      <c r="O342" s="1538"/>
      <c r="P342" s="1538"/>
      <c r="Q342" s="1538"/>
      <c r="R342" s="1538"/>
      <c r="S342" s="1538"/>
      <c r="T342" s="1538"/>
      <c r="U342" s="1538"/>
      <c r="V342" s="1538"/>
      <c r="W342" s="1538"/>
      <c r="X342" s="1538"/>
      <c r="Y342" s="1538"/>
      <c r="Z342" s="1538"/>
      <c r="AA342" s="1538"/>
      <c r="AB342" s="1538"/>
      <c r="AC342" s="1538"/>
      <c r="AD342" s="1538"/>
      <c r="AE342" s="1538"/>
      <c r="AF342" s="1538"/>
      <c r="AG342" s="1538"/>
      <c r="AH342" s="1538"/>
      <c r="AI342" s="1538"/>
      <c r="AJ342" s="1538"/>
      <c r="AK342" s="1538"/>
      <c r="AL342" s="1538"/>
      <c r="AM342" s="1538"/>
      <c r="AN342" s="1538"/>
      <c r="AO342" s="1538"/>
      <c r="AP342" s="1538"/>
      <c r="AQ342" s="1538"/>
      <c r="AR342" s="1538"/>
      <c r="AS342" s="1538"/>
      <c r="AT342" s="1538"/>
      <c r="AU342" s="1538"/>
      <c r="AV342" s="1538"/>
      <c r="AW342" s="1538"/>
      <c r="AX342" s="1538"/>
      <c r="AY342" s="1538"/>
      <c r="AZ342" s="1538"/>
      <c r="BA342" s="1538"/>
      <c r="BB342" s="1538"/>
      <c r="BC342" s="1538"/>
      <c r="BD342" s="1538"/>
      <c r="BE342" s="1538"/>
      <c r="BF342" s="1538"/>
      <c r="BG342" s="1538"/>
      <c r="BH342" s="1538"/>
      <c r="BI342" s="1538"/>
      <c r="BJ342" s="1538"/>
      <c r="BK342" s="1538"/>
      <c r="BL342" s="1538"/>
    </row>
    <row r="343" spans="2:64" s="1496" customFormat="1" ht="16.899999999999999" customHeight="1">
      <c r="B343" s="1538"/>
      <c r="C343" s="1585"/>
      <c r="D343" s="1538"/>
      <c r="E343" s="1568"/>
      <c r="F343" s="1585"/>
      <c r="G343" s="1544"/>
      <c r="H343" s="1538"/>
      <c r="I343" s="1538"/>
      <c r="J343" s="1538"/>
      <c r="N343" s="1538"/>
      <c r="O343" s="1538"/>
      <c r="P343" s="1538"/>
      <c r="Q343" s="1538"/>
      <c r="R343" s="1538"/>
      <c r="S343" s="1538"/>
      <c r="T343" s="1538"/>
      <c r="U343" s="1538"/>
      <c r="V343" s="1538"/>
      <c r="W343" s="1538"/>
      <c r="X343" s="1538"/>
      <c r="Y343" s="1538"/>
      <c r="Z343" s="1538"/>
      <c r="AA343" s="1538"/>
      <c r="AB343" s="1538"/>
      <c r="AC343" s="1538"/>
      <c r="AD343" s="1538"/>
      <c r="AE343" s="1538"/>
      <c r="AF343" s="1538"/>
      <c r="AG343" s="1538"/>
      <c r="AH343" s="1538"/>
      <c r="AI343" s="1538"/>
      <c r="AJ343" s="1538"/>
      <c r="AK343" s="1538"/>
      <c r="AL343" s="1538"/>
      <c r="AM343" s="1538"/>
      <c r="AN343" s="1538"/>
      <c r="AO343" s="1538"/>
      <c r="AP343" s="1538"/>
      <c r="AQ343" s="1538"/>
      <c r="AR343" s="1538"/>
      <c r="AS343" s="1538"/>
      <c r="AT343" s="1538"/>
      <c r="AU343" s="1538"/>
      <c r="AV343" s="1538"/>
      <c r="AW343" s="1538"/>
      <c r="AX343" s="1538"/>
      <c r="AY343" s="1538"/>
      <c r="AZ343" s="1538"/>
      <c r="BA343" s="1538"/>
      <c r="BB343" s="1538"/>
      <c r="BC343" s="1538"/>
      <c r="BD343" s="1538"/>
      <c r="BE343" s="1538"/>
      <c r="BF343" s="1538"/>
      <c r="BG343" s="1538"/>
      <c r="BH343" s="1538"/>
      <c r="BI343" s="1538"/>
      <c r="BJ343" s="1538"/>
      <c r="BK343" s="1538"/>
      <c r="BL343" s="1538"/>
    </row>
    <row r="344" spans="2:64" s="1496" customFormat="1" ht="16.899999999999999" customHeight="1">
      <c r="B344" s="1538"/>
      <c r="C344" s="1585"/>
      <c r="D344" s="1538"/>
      <c r="E344" s="1568"/>
      <c r="F344" s="1585"/>
      <c r="G344" s="1544"/>
      <c r="H344" s="1538"/>
      <c r="I344" s="1538"/>
      <c r="J344" s="1538"/>
      <c r="N344" s="1538"/>
      <c r="O344" s="1538"/>
      <c r="P344" s="1538"/>
      <c r="Q344" s="1538"/>
      <c r="R344" s="1538"/>
      <c r="S344" s="1538"/>
      <c r="T344" s="1538"/>
      <c r="U344" s="1538"/>
      <c r="V344" s="1538"/>
      <c r="W344" s="1538"/>
      <c r="X344" s="1538"/>
      <c r="Y344" s="1538"/>
      <c r="Z344" s="1538"/>
      <c r="AA344" s="1538"/>
      <c r="AB344" s="1538"/>
      <c r="AC344" s="1538"/>
      <c r="AD344" s="1538"/>
      <c r="AE344" s="1538"/>
      <c r="AF344" s="1538"/>
      <c r="AG344" s="1538"/>
      <c r="AH344" s="1538"/>
      <c r="AI344" s="1538"/>
      <c r="AJ344" s="1538"/>
      <c r="AK344" s="1538"/>
      <c r="AL344" s="1538"/>
      <c r="AM344" s="1538"/>
      <c r="AN344" s="1538"/>
      <c r="AO344" s="1538"/>
      <c r="AP344" s="1538"/>
      <c r="AQ344" s="1538"/>
      <c r="AR344" s="1538"/>
      <c r="AS344" s="1538"/>
      <c r="AT344" s="1538"/>
      <c r="AU344" s="1538"/>
      <c r="AV344" s="1538"/>
      <c r="AW344" s="1538"/>
      <c r="AX344" s="1538"/>
      <c r="AY344" s="1538"/>
      <c r="AZ344" s="1538"/>
      <c r="BA344" s="1538"/>
      <c r="BB344" s="1538"/>
      <c r="BC344" s="1538"/>
      <c r="BD344" s="1538"/>
      <c r="BE344" s="1538"/>
      <c r="BF344" s="1538"/>
      <c r="BG344" s="1538"/>
      <c r="BH344" s="1538"/>
      <c r="BI344" s="1538"/>
      <c r="BJ344" s="1538"/>
      <c r="BK344" s="1538"/>
      <c r="BL344" s="1538"/>
    </row>
    <row r="345" spans="2:64" s="1496" customFormat="1" ht="16.899999999999999" customHeight="1">
      <c r="B345" s="1538"/>
      <c r="C345" s="1585"/>
      <c r="D345" s="1538"/>
      <c r="E345" s="1568"/>
      <c r="F345" s="1585"/>
      <c r="G345" s="1544"/>
      <c r="H345" s="1538"/>
      <c r="I345" s="1538"/>
      <c r="J345" s="1538"/>
      <c r="N345" s="1538"/>
      <c r="O345" s="1538"/>
      <c r="P345" s="1538"/>
      <c r="Q345" s="1538"/>
      <c r="R345" s="1538"/>
      <c r="S345" s="1538"/>
      <c r="T345" s="1538"/>
      <c r="U345" s="1538"/>
      <c r="V345" s="1538"/>
      <c r="W345" s="1538"/>
      <c r="X345" s="1538"/>
      <c r="Y345" s="1538"/>
      <c r="Z345" s="1538"/>
      <c r="AA345" s="1538"/>
      <c r="AB345" s="1538"/>
      <c r="AC345" s="1538"/>
      <c r="AD345" s="1538"/>
      <c r="AE345" s="1538"/>
      <c r="AF345" s="1538"/>
      <c r="AG345" s="1538"/>
      <c r="AH345" s="1538"/>
      <c r="AI345" s="1538"/>
      <c r="AJ345" s="1538"/>
      <c r="AK345" s="1538"/>
      <c r="AL345" s="1538"/>
      <c r="AM345" s="1538"/>
      <c r="AN345" s="1538"/>
      <c r="AO345" s="1538"/>
      <c r="AP345" s="1538"/>
      <c r="AQ345" s="1538"/>
      <c r="AR345" s="1538"/>
      <c r="AS345" s="1538"/>
      <c r="AT345" s="1538"/>
      <c r="AU345" s="1538"/>
      <c r="AV345" s="1538"/>
      <c r="AW345" s="1538"/>
      <c r="AX345" s="1538"/>
      <c r="AY345" s="1538"/>
      <c r="AZ345" s="1538"/>
      <c r="BA345" s="1538"/>
      <c r="BB345" s="1538"/>
      <c r="BC345" s="1538"/>
      <c r="BD345" s="1538"/>
      <c r="BE345" s="1538"/>
      <c r="BF345" s="1538"/>
      <c r="BG345" s="1538"/>
      <c r="BH345" s="1538"/>
      <c r="BI345" s="1538"/>
      <c r="BJ345" s="1538"/>
      <c r="BK345" s="1538"/>
      <c r="BL345" s="1538"/>
    </row>
    <row r="346" spans="2:64" s="1496" customFormat="1" ht="16.899999999999999" customHeight="1">
      <c r="B346" s="1538"/>
      <c r="C346" s="1585"/>
      <c r="D346" s="1538"/>
      <c r="E346" s="1568"/>
      <c r="F346" s="1585"/>
      <c r="G346" s="1544"/>
      <c r="H346" s="1538"/>
      <c r="I346" s="1538"/>
      <c r="J346" s="1538"/>
      <c r="N346" s="1538"/>
      <c r="O346" s="1538"/>
      <c r="P346" s="1538"/>
      <c r="Q346" s="1538"/>
      <c r="R346" s="1538"/>
      <c r="S346" s="1538"/>
      <c r="T346" s="1538"/>
      <c r="U346" s="1538"/>
      <c r="V346" s="1538"/>
      <c r="W346" s="1538"/>
      <c r="X346" s="1538"/>
      <c r="Y346" s="1538"/>
      <c r="Z346" s="1538"/>
      <c r="AA346" s="1538"/>
      <c r="AB346" s="1538"/>
      <c r="AC346" s="1538"/>
      <c r="AD346" s="1538"/>
      <c r="AE346" s="1538"/>
      <c r="AF346" s="1538"/>
      <c r="AG346" s="1538"/>
      <c r="AH346" s="1538"/>
      <c r="AI346" s="1538"/>
      <c r="AJ346" s="1538"/>
      <c r="AK346" s="1538"/>
      <c r="AL346" s="1538"/>
      <c r="AM346" s="1538"/>
      <c r="AN346" s="1538"/>
      <c r="AO346" s="1538"/>
      <c r="AP346" s="1538"/>
      <c r="AQ346" s="1538"/>
      <c r="AR346" s="1538"/>
      <c r="AS346" s="1538"/>
      <c r="AT346" s="1538"/>
      <c r="AU346" s="1538"/>
      <c r="AV346" s="1538"/>
      <c r="AW346" s="1538"/>
      <c r="AX346" s="1538"/>
      <c r="AY346" s="1538"/>
      <c r="AZ346" s="1538"/>
      <c r="BA346" s="1538"/>
      <c r="BB346" s="1538"/>
      <c r="BC346" s="1538"/>
      <c r="BD346" s="1538"/>
      <c r="BE346" s="1538"/>
      <c r="BF346" s="1538"/>
      <c r="BG346" s="1538"/>
      <c r="BH346" s="1538"/>
      <c r="BI346" s="1538"/>
      <c r="BJ346" s="1538"/>
      <c r="BK346" s="1538"/>
      <c r="BL346" s="1538"/>
    </row>
    <row r="347" spans="2:64" s="1496" customFormat="1" ht="16.899999999999999" customHeight="1">
      <c r="B347" s="1538"/>
      <c r="C347" s="1585"/>
      <c r="D347" s="1538"/>
      <c r="E347" s="1568"/>
      <c r="F347" s="1585"/>
      <c r="G347" s="1544"/>
      <c r="H347" s="1538"/>
      <c r="I347" s="1538"/>
      <c r="J347" s="1538"/>
      <c r="N347" s="1538"/>
      <c r="O347" s="1538"/>
      <c r="P347" s="1538"/>
      <c r="Q347" s="1538"/>
      <c r="R347" s="1538"/>
      <c r="S347" s="1538"/>
      <c r="T347" s="1538"/>
      <c r="U347" s="1538"/>
      <c r="V347" s="1538"/>
      <c r="W347" s="1538"/>
      <c r="X347" s="1538"/>
      <c r="Y347" s="1538"/>
      <c r="Z347" s="1538"/>
      <c r="AA347" s="1538"/>
      <c r="AB347" s="1538"/>
      <c r="AC347" s="1538"/>
      <c r="AD347" s="1538"/>
      <c r="AE347" s="1538"/>
      <c r="AF347" s="1538"/>
      <c r="AG347" s="1538"/>
      <c r="AH347" s="1538"/>
      <c r="AI347" s="1538"/>
      <c r="AJ347" s="1538"/>
      <c r="AK347" s="1538"/>
      <c r="AL347" s="1538"/>
      <c r="AM347" s="1538"/>
      <c r="AN347" s="1538"/>
      <c r="AO347" s="1538"/>
      <c r="AP347" s="1538"/>
      <c r="AQ347" s="1538"/>
      <c r="AR347" s="1538"/>
      <c r="AS347" s="1538"/>
      <c r="AT347" s="1538"/>
      <c r="AU347" s="1538"/>
      <c r="AV347" s="1538"/>
      <c r="AW347" s="1538"/>
      <c r="AX347" s="1538"/>
      <c r="AY347" s="1538"/>
      <c r="AZ347" s="1538"/>
      <c r="BA347" s="1538"/>
      <c r="BB347" s="1538"/>
      <c r="BC347" s="1538"/>
      <c r="BD347" s="1538"/>
      <c r="BE347" s="1538"/>
      <c r="BF347" s="1538"/>
      <c r="BG347" s="1538"/>
      <c r="BH347" s="1538"/>
      <c r="BI347" s="1538"/>
      <c r="BJ347" s="1538"/>
      <c r="BK347" s="1538"/>
      <c r="BL347" s="1538"/>
    </row>
    <row r="348" spans="2:64" s="1496" customFormat="1" ht="16.899999999999999" customHeight="1">
      <c r="B348" s="1538"/>
      <c r="C348" s="1585"/>
      <c r="D348" s="1538"/>
      <c r="E348" s="1568"/>
      <c r="F348" s="1585"/>
      <c r="G348" s="1544"/>
      <c r="H348" s="1538"/>
      <c r="I348" s="1538"/>
      <c r="J348" s="1538"/>
      <c r="N348" s="1538"/>
      <c r="O348" s="1538"/>
      <c r="P348" s="1538"/>
      <c r="Q348" s="1538"/>
      <c r="R348" s="1538"/>
      <c r="S348" s="1538"/>
      <c r="T348" s="1538"/>
      <c r="U348" s="1538"/>
      <c r="V348" s="1538"/>
      <c r="W348" s="1538"/>
      <c r="X348" s="1538"/>
      <c r="Y348" s="1538"/>
      <c r="Z348" s="1538"/>
      <c r="AA348" s="1538"/>
      <c r="AB348" s="1538"/>
      <c r="AC348" s="1538"/>
      <c r="AD348" s="1538"/>
      <c r="AE348" s="1538"/>
      <c r="AF348" s="1538"/>
      <c r="AG348" s="1538"/>
      <c r="AH348" s="1538"/>
      <c r="AI348" s="1538"/>
      <c r="AJ348" s="1538"/>
      <c r="AK348" s="1538"/>
      <c r="AL348" s="1538"/>
      <c r="AM348" s="1538"/>
      <c r="AN348" s="1538"/>
      <c r="AO348" s="1538"/>
      <c r="AP348" s="1538"/>
      <c r="AQ348" s="1538"/>
      <c r="AR348" s="1538"/>
      <c r="AS348" s="1538"/>
      <c r="AT348" s="1538"/>
      <c r="AU348" s="1538"/>
      <c r="AV348" s="1538"/>
      <c r="AW348" s="1538"/>
      <c r="AX348" s="1538"/>
      <c r="AY348" s="1538"/>
      <c r="AZ348" s="1538"/>
      <c r="BA348" s="1538"/>
      <c r="BB348" s="1538"/>
      <c r="BC348" s="1538"/>
      <c r="BD348" s="1538"/>
      <c r="BE348" s="1538"/>
      <c r="BF348" s="1538"/>
      <c r="BG348" s="1538"/>
      <c r="BH348" s="1538"/>
      <c r="BI348" s="1538"/>
      <c r="BJ348" s="1538"/>
      <c r="BK348" s="1538"/>
      <c r="BL348" s="1538"/>
    </row>
    <row r="349" spans="2:64" s="1496" customFormat="1" ht="16.899999999999999" customHeight="1">
      <c r="B349" s="1538"/>
      <c r="C349" s="1585"/>
      <c r="D349" s="1538"/>
      <c r="E349" s="1568"/>
      <c r="F349" s="1585"/>
      <c r="G349" s="1544"/>
      <c r="H349" s="1538"/>
      <c r="I349" s="1538"/>
      <c r="J349" s="1538"/>
      <c r="N349" s="1538"/>
      <c r="O349" s="1538"/>
      <c r="P349" s="1538"/>
      <c r="Q349" s="1538"/>
      <c r="R349" s="1538"/>
      <c r="S349" s="1538"/>
      <c r="T349" s="1538"/>
      <c r="U349" s="1538"/>
      <c r="V349" s="1538"/>
      <c r="W349" s="1538"/>
      <c r="X349" s="1538"/>
      <c r="Y349" s="1538"/>
      <c r="Z349" s="1538"/>
      <c r="AA349" s="1538"/>
      <c r="AB349" s="1538"/>
      <c r="AC349" s="1538"/>
      <c r="AD349" s="1538"/>
      <c r="AE349" s="1538"/>
      <c r="AF349" s="1538"/>
      <c r="AG349" s="1538"/>
      <c r="AH349" s="1538"/>
      <c r="AI349" s="1538"/>
      <c r="AJ349" s="1538"/>
      <c r="AK349" s="1538"/>
      <c r="AL349" s="1538"/>
      <c r="AM349" s="1538"/>
      <c r="AN349" s="1538"/>
      <c r="AO349" s="1538"/>
      <c r="AP349" s="1538"/>
      <c r="AQ349" s="1538"/>
      <c r="AR349" s="1538"/>
      <c r="AS349" s="1538"/>
      <c r="AT349" s="1538"/>
      <c r="AU349" s="1538"/>
      <c r="AV349" s="1538"/>
      <c r="AW349" s="1538"/>
      <c r="AX349" s="1538"/>
      <c r="AY349" s="1538"/>
      <c r="AZ349" s="1538"/>
      <c r="BA349" s="1538"/>
      <c r="BB349" s="1538"/>
      <c r="BC349" s="1538"/>
      <c r="BD349" s="1538"/>
      <c r="BE349" s="1538"/>
      <c r="BF349" s="1538"/>
      <c r="BG349" s="1538"/>
      <c r="BH349" s="1538"/>
      <c r="BI349" s="1538"/>
      <c r="BJ349" s="1538"/>
      <c r="BK349" s="1538"/>
      <c r="BL349" s="1538"/>
    </row>
    <row r="350" spans="2:64" s="1496" customFormat="1" ht="16.899999999999999" customHeight="1">
      <c r="B350" s="1538"/>
      <c r="C350" s="1585"/>
      <c r="D350" s="1538"/>
      <c r="E350" s="1568"/>
      <c r="F350" s="1585"/>
      <c r="G350" s="1544"/>
      <c r="H350" s="1538"/>
      <c r="I350" s="1538"/>
      <c r="J350" s="1538"/>
      <c r="N350" s="1538"/>
      <c r="O350" s="1538"/>
      <c r="P350" s="1538"/>
      <c r="Q350" s="1538"/>
      <c r="R350" s="1538"/>
      <c r="S350" s="1538"/>
      <c r="T350" s="1538"/>
      <c r="U350" s="1538"/>
      <c r="V350" s="1538"/>
      <c r="W350" s="1538"/>
      <c r="X350" s="1538"/>
      <c r="Y350" s="1538"/>
      <c r="Z350" s="1538"/>
      <c r="AA350" s="1538"/>
      <c r="AB350" s="1538"/>
      <c r="AC350" s="1538"/>
      <c r="AD350" s="1538"/>
      <c r="AE350" s="1538"/>
      <c r="AF350" s="1538"/>
      <c r="AG350" s="1538"/>
      <c r="AH350" s="1538"/>
      <c r="AI350" s="1538"/>
      <c r="AJ350" s="1538"/>
      <c r="AK350" s="1538"/>
      <c r="AL350" s="1538"/>
      <c r="AM350" s="1538"/>
      <c r="AN350" s="1538"/>
      <c r="AO350" s="1538"/>
      <c r="AP350" s="1538"/>
      <c r="AQ350" s="1538"/>
      <c r="AR350" s="1538"/>
      <c r="AS350" s="1538"/>
      <c r="AT350" s="1538"/>
      <c r="AU350" s="1538"/>
      <c r="AV350" s="1538"/>
      <c r="AW350" s="1538"/>
      <c r="AX350" s="1538"/>
      <c r="AY350" s="1538"/>
      <c r="AZ350" s="1538"/>
      <c r="BA350" s="1538"/>
      <c r="BB350" s="1538"/>
      <c r="BC350" s="1538"/>
      <c r="BD350" s="1538"/>
      <c r="BE350" s="1538"/>
      <c r="BF350" s="1538"/>
      <c r="BG350" s="1538"/>
      <c r="BH350" s="1538"/>
      <c r="BI350" s="1538"/>
      <c r="BJ350" s="1538"/>
      <c r="BK350" s="1538"/>
      <c r="BL350" s="1538"/>
    </row>
    <row r="351" spans="2:64" s="1496" customFormat="1" ht="16.899999999999999" customHeight="1">
      <c r="B351" s="1538"/>
      <c r="C351" s="1585"/>
      <c r="D351" s="1538"/>
      <c r="E351" s="1568"/>
      <c r="F351" s="1585"/>
      <c r="G351" s="1544"/>
      <c r="H351" s="1538"/>
      <c r="I351" s="1538"/>
      <c r="J351" s="1538"/>
      <c r="N351" s="1538"/>
      <c r="O351" s="1538"/>
      <c r="P351" s="1538"/>
      <c r="Q351" s="1538"/>
      <c r="R351" s="1538"/>
      <c r="S351" s="1538"/>
      <c r="T351" s="1538"/>
      <c r="U351" s="1538"/>
      <c r="V351" s="1538"/>
      <c r="W351" s="1538"/>
      <c r="X351" s="1538"/>
      <c r="Y351" s="1538"/>
      <c r="Z351" s="1538"/>
      <c r="AA351" s="1538"/>
      <c r="AB351" s="1538"/>
      <c r="AC351" s="1538"/>
      <c r="AD351" s="1538"/>
      <c r="AE351" s="1538"/>
      <c r="AF351" s="1538"/>
      <c r="AG351" s="1538"/>
      <c r="AH351" s="1538"/>
      <c r="AI351" s="1538"/>
      <c r="AJ351" s="1538"/>
      <c r="AK351" s="1538"/>
      <c r="AL351" s="1538"/>
      <c r="AM351" s="1538"/>
      <c r="AN351" s="1538"/>
      <c r="AO351" s="1538"/>
      <c r="AP351" s="1538"/>
      <c r="AQ351" s="1538"/>
      <c r="AR351" s="1538"/>
      <c r="AS351" s="1538"/>
      <c r="AT351" s="1538"/>
      <c r="AU351" s="1538"/>
      <c r="AV351" s="1538"/>
      <c r="AW351" s="1538"/>
      <c r="AX351" s="1538"/>
      <c r="AY351" s="1538"/>
      <c r="AZ351" s="1538"/>
      <c r="BA351" s="1538"/>
      <c r="BB351" s="1538"/>
      <c r="BC351" s="1538"/>
      <c r="BD351" s="1538"/>
      <c r="BE351" s="1538"/>
      <c r="BF351" s="1538"/>
      <c r="BG351" s="1538"/>
      <c r="BH351" s="1538"/>
      <c r="BI351" s="1538"/>
      <c r="BJ351" s="1538"/>
      <c r="BK351" s="1538"/>
      <c r="BL351" s="1538"/>
    </row>
    <row r="352" spans="2:64" s="1496" customFormat="1" ht="16.899999999999999" customHeight="1">
      <c r="B352" s="1538"/>
      <c r="C352" s="1585"/>
      <c r="D352" s="1538"/>
      <c r="E352" s="1568"/>
      <c r="F352" s="1585"/>
      <c r="G352" s="1544"/>
      <c r="H352" s="1538"/>
      <c r="I352" s="1538"/>
      <c r="J352" s="1538"/>
      <c r="N352" s="1538"/>
      <c r="O352" s="1538"/>
      <c r="P352" s="1538"/>
      <c r="Q352" s="1538"/>
      <c r="R352" s="1538"/>
      <c r="S352" s="1538"/>
      <c r="T352" s="1538"/>
      <c r="U352" s="1538"/>
      <c r="V352" s="1538"/>
      <c r="W352" s="1538"/>
      <c r="X352" s="1538"/>
      <c r="Y352" s="1538"/>
      <c r="Z352" s="1538"/>
      <c r="AA352" s="1538"/>
      <c r="AB352" s="1538"/>
      <c r="AC352" s="1538"/>
      <c r="AD352" s="1538"/>
      <c r="AE352" s="1538"/>
      <c r="AF352" s="1538"/>
      <c r="AG352" s="1538"/>
      <c r="AH352" s="1538"/>
      <c r="AI352" s="1538"/>
      <c r="AJ352" s="1538"/>
      <c r="AK352" s="1538"/>
      <c r="AL352" s="1538"/>
      <c r="AM352" s="1538"/>
      <c r="AN352" s="1538"/>
      <c r="AO352" s="1538"/>
      <c r="AP352" s="1538"/>
      <c r="AQ352" s="1538"/>
      <c r="AR352" s="1538"/>
      <c r="AS352" s="1538"/>
      <c r="AT352" s="1538"/>
      <c r="AU352" s="1538"/>
      <c r="AV352" s="1538"/>
      <c r="AW352" s="1538"/>
      <c r="AX352" s="1538"/>
      <c r="AY352" s="1538"/>
      <c r="AZ352" s="1538"/>
      <c r="BA352" s="1538"/>
      <c r="BB352" s="1538"/>
      <c r="BC352" s="1538"/>
      <c r="BD352" s="1538"/>
      <c r="BE352" s="1538"/>
      <c r="BF352" s="1538"/>
      <c r="BG352" s="1538"/>
      <c r="BH352" s="1538"/>
      <c r="BI352" s="1538"/>
      <c r="BJ352" s="1538"/>
      <c r="BK352" s="1538"/>
      <c r="BL352" s="1538"/>
    </row>
    <row r="353" spans="2:64" s="1496" customFormat="1" ht="16.899999999999999" customHeight="1">
      <c r="B353" s="1538"/>
      <c r="C353" s="1585"/>
      <c r="D353" s="1538"/>
      <c r="E353" s="1568"/>
      <c r="F353" s="1585"/>
      <c r="G353" s="1544"/>
      <c r="H353" s="1538"/>
      <c r="I353" s="1538"/>
      <c r="J353" s="1538"/>
      <c r="N353" s="1538"/>
      <c r="O353" s="1538"/>
      <c r="P353" s="1538"/>
      <c r="Q353" s="1538"/>
      <c r="R353" s="1538"/>
      <c r="S353" s="1538"/>
      <c r="T353" s="1538"/>
      <c r="U353" s="1538"/>
      <c r="V353" s="1538"/>
      <c r="W353" s="1538"/>
      <c r="X353" s="1538"/>
      <c r="Y353" s="1538"/>
      <c r="Z353" s="1538"/>
      <c r="AA353" s="1538"/>
      <c r="AB353" s="1538"/>
      <c r="AC353" s="1538"/>
      <c r="AD353" s="1538"/>
      <c r="AE353" s="1538"/>
      <c r="AF353" s="1538"/>
      <c r="AG353" s="1538"/>
      <c r="AH353" s="1538"/>
      <c r="AI353" s="1538"/>
      <c r="AJ353" s="1538"/>
      <c r="AK353" s="1538"/>
      <c r="AL353" s="1538"/>
      <c r="AM353" s="1538"/>
      <c r="AN353" s="1538"/>
      <c r="AO353" s="1538"/>
      <c r="AP353" s="1538"/>
      <c r="AQ353" s="1538"/>
      <c r="AR353" s="1538"/>
      <c r="AS353" s="1538"/>
      <c r="AT353" s="1538"/>
      <c r="AU353" s="1538"/>
      <c r="AV353" s="1538"/>
      <c r="AW353" s="1538"/>
      <c r="AX353" s="1538"/>
      <c r="AY353" s="1538"/>
      <c r="AZ353" s="1538"/>
      <c r="BA353" s="1538"/>
      <c r="BB353" s="1538"/>
      <c r="BC353" s="1538"/>
      <c r="BD353" s="1538"/>
      <c r="BE353" s="1538"/>
      <c r="BF353" s="1538"/>
      <c r="BG353" s="1538"/>
      <c r="BH353" s="1538"/>
      <c r="BI353" s="1538"/>
      <c r="BJ353" s="1538"/>
      <c r="BK353" s="1538"/>
      <c r="BL353" s="1538"/>
    </row>
    <row r="354" spans="2:64" s="1496" customFormat="1" ht="16.899999999999999" customHeight="1">
      <c r="B354" s="1538"/>
      <c r="C354" s="1585"/>
      <c r="D354" s="1538"/>
      <c r="E354" s="1568"/>
      <c r="F354" s="1585"/>
      <c r="G354" s="1544"/>
      <c r="H354" s="1538"/>
      <c r="I354" s="1538"/>
      <c r="J354" s="1538"/>
      <c r="N354" s="1538"/>
      <c r="O354" s="1538"/>
      <c r="P354" s="1538"/>
      <c r="Q354" s="1538"/>
      <c r="R354" s="1538"/>
      <c r="S354" s="1538"/>
      <c r="T354" s="1538"/>
      <c r="U354" s="1538"/>
      <c r="V354" s="1538"/>
      <c r="W354" s="1538"/>
      <c r="X354" s="1538"/>
      <c r="Y354" s="1538"/>
      <c r="Z354" s="1538"/>
      <c r="AA354" s="1538"/>
      <c r="AB354" s="1538"/>
      <c r="AC354" s="1538"/>
      <c r="AD354" s="1538"/>
      <c r="AE354" s="1538"/>
      <c r="AF354" s="1538"/>
      <c r="AG354" s="1538"/>
      <c r="AH354" s="1538"/>
      <c r="AI354" s="1538"/>
      <c r="AJ354" s="1538"/>
      <c r="AK354" s="1538"/>
      <c r="AL354" s="1538"/>
      <c r="AM354" s="1538"/>
      <c r="AN354" s="1538"/>
      <c r="AO354" s="1538"/>
      <c r="AP354" s="1538"/>
      <c r="AQ354" s="1538"/>
      <c r="AR354" s="1538"/>
      <c r="AS354" s="1538"/>
      <c r="AT354" s="1538"/>
      <c r="AU354" s="1538"/>
      <c r="AV354" s="1538"/>
      <c r="AW354" s="1538"/>
      <c r="AX354" s="1538"/>
      <c r="AY354" s="1538"/>
      <c r="AZ354" s="1538"/>
      <c r="BA354" s="1538"/>
      <c r="BB354" s="1538"/>
      <c r="BC354" s="1538"/>
      <c r="BD354" s="1538"/>
      <c r="BE354" s="1538"/>
      <c r="BF354" s="1538"/>
      <c r="BG354" s="1538"/>
      <c r="BH354" s="1538"/>
      <c r="BI354" s="1538"/>
      <c r="BJ354" s="1538"/>
      <c r="BK354" s="1538"/>
      <c r="BL354" s="1538"/>
    </row>
    <row r="355" spans="2:64" s="1496" customFormat="1" ht="16.899999999999999" customHeight="1">
      <c r="B355" s="1538"/>
      <c r="C355" s="1585"/>
      <c r="D355" s="1538"/>
      <c r="E355" s="1568"/>
      <c r="F355" s="1585"/>
      <c r="G355" s="1544"/>
      <c r="H355" s="1538"/>
      <c r="I355" s="1538"/>
      <c r="J355" s="1538"/>
      <c r="N355" s="1538"/>
      <c r="O355" s="1538"/>
      <c r="P355" s="1538"/>
      <c r="Q355" s="1538"/>
      <c r="R355" s="1538"/>
      <c r="S355" s="1538"/>
      <c r="T355" s="1538"/>
      <c r="U355" s="1538"/>
      <c r="V355" s="1538"/>
      <c r="W355" s="1538"/>
      <c r="X355" s="1538"/>
      <c r="Y355" s="1538"/>
      <c r="Z355" s="1538"/>
      <c r="AA355" s="1538"/>
      <c r="AB355" s="1538"/>
      <c r="AC355" s="1538"/>
      <c r="AD355" s="1538"/>
      <c r="AE355" s="1538"/>
      <c r="AF355" s="1538"/>
      <c r="AG355" s="1538"/>
      <c r="AH355" s="1538"/>
      <c r="AI355" s="1538"/>
      <c r="AJ355" s="1538"/>
      <c r="AK355" s="1538"/>
      <c r="AL355" s="1538"/>
      <c r="AM355" s="1538"/>
      <c r="AN355" s="1538"/>
      <c r="AO355" s="1538"/>
      <c r="AP355" s="1538"/>
      <c r="AQ355" s="1538"/>
      <c r="AR355" s="1538"/>
      <c r="AS355" s="1538"/>
      <c r="AT355" s="1538"/>
      <c r="AU355" s="1538"/>
      <c r="AV355" s="1538"/>
      <c r="AW355" s="1538"/>
      <c r="AX355" s="1538"/>
      <c r="AY355" s="1538"/>
      <c r="AZ355" s="1538"/>
      <c r="BA355" s="1538"/>
      <c r="BB355" s="1538"/>
      <c r="BC355" s="1538"/>
      <c r="BD355" s="1538"/>
      <c r="BE355" s="1538"/>
      <c r="BF355" s="1538"/>
      <c r="BG355" s="1538"/>
      <c r="BH355" s="1538"/>
      <c r="BI355" s="1538"/>
      <c r="BJ355" s="1538"/>
      <c r="BK355" s="1538"/>
      <c r="BL355" s="1538"/>
    </row>
    <row r="356" spans="2:64" s="1496" customFormat="1" ht="16.899999999999999" customHeight="1">
      <c r="B356" s="1538"/>
      <c r="C356" s="1585"/>
      <c r="D356" s="1538"/>
      <c r="E356" s="1568"/>
      <c r="F356" s="1585"/>
      <c r="G356" s="1544"/>
      <c r="H356" s="1538"/>
      <c r="I356" s="1538"/>
      <c r="J356" s="1538"/>
      <c r="N356" s="1538"/>
      <c r="O356" s="1538"/>
      <c r="P356" s="1538"/>
      <c r="Q356" s="1538"/>
      <c r="R356" s="1538"/>
      <c r="S356" s="1538"/>
      <c r="T356" s="1538"/>
      <c r="U356" s="1538"/>
      <c r="V356" s="1538"/>
      <c r="W356" s="1538"/>
      <c r="X356" s="1538"/>
      <c r="Y356" s="1538"/>
      <c r="Z356" s="1538"/>
      <c r="AA356" s="1538"/>
      <c r="AB356" s="1538"/>
      <c r="AC356" s="1538"/>
      <c r="AD356" s="1538"/>
      <c r="AE356" s="1538"/>
      <c r="AF356" s="1538"/>
      <c r="AG356" s="1538"/>
      <c r="AH356" s="1538"/>
      <c r="AI356" s="1538"/>
      <c r="AJ356" s="1538"/>
      <c r="AK356" s="1538"/>
      <c r="AL356" s="1538"/>
      <c r="AM356" s="1538"/>
      <c r="AN356" s="1538"/>
      <c r="AO356" s="1538"/>
      <c r="AP356" s="1538"/>
      <c r="AQ356" s="1538"/>
      <c r="AR356" s="1538"/>
      <c r="AS356" s="1538"/>
      <c r="AT356" s="1538"/>
      <c r="AU356" s="1538"/>
      <c r="AV356" s="1538"/>
      <c r="AW356" s="1538"/>
      <c r="AX356" s="1538"/>
      <c r="AY356" s="1538"/>
      <c r="AZ356" s="1538"/>
      <c r="BA356" s="1538"/>
      <c r="BB356" s="1538"/>
      <c r="BC356" s="1538"/>
      <c r="BD356" s="1538"/>
      <c r="BE356" s="1538"/>
      <c r="BF356" s="1538"/>
      <c r="BG356" s="1538"/>
      <c r="BH356" s="1538"/>
      <c r="BI356" s="1538"/>
      <c r="BJ356" s="1538"/>
      <c r="BK356" s="1538"/>
      <c r="BL356" s="1538"/>
    </row>
    <row r="357" spans="2:64" s="1496" customFormat="1" ht="16.899999999999999" customHeight="1">
      <c r="B357" s="1538"/>
      <c r="C357" s="1585"/>
      <c r="D357" s="1538"/>
      <c r="E357" s="1568"/>
      <c r="F357" s="1585"/>
      <c r="G357" s="1544"/>
      <c r="H357" s="1538"/>
      <c r="I357" s="1538"/>
      <c r="J357" s="1538"/>
      <c r="N357" s="1538"/>
      <c r="O357" s="1538"/>
      <c r="P357" s="1538"/>
      <c r="Q357" s="1538"/>
      <c r="R357" s="1538"/>
      <c r="S357" s="1538"/>
      <c r="T357" s="1538"/>
      <c r="U357" s="1538"/>
      <c r="V357" s="1538"/>
      <c r="W357" s="1538"/>
      <c r="X357" s="1538"/>
      <c r="Y357" s="1538"/>
      <c r="Z357" s="1538"/>
      <c r="AA357" s="1538"/>
      <c r="AB357" s="1538"/>
      <c r="AC357" s="1538"/>
      <c r="AD357" s="1538"/>
      <c r="AE357" s="1538"/>
      <c r="AF357" s="1538"/>
      <c r="AG357" s="1538"/>
      <c r="AH357" s="1538"/>
      <c r="AI357" s="1538"/>
      <c r="AJ357" s="1538"/>
      <c r="AK357" s="1538"/>
      <c r="AL357" s="1538"/>
      <c r="AM357" s="1538"/>
      <c r="AN357" s="1538"/>
      <c r="AO357" s="1538"/>
      <c r="AP357" s="1538"/>
      <c r="AQ357" s="1538"/>
      <c r="AR357" s="1538"/>
      <c r="AS357" s="1538"/>
      <c r="AT357" s="1538"/>
      <c r="AU357" s="1538"/>
      <c r="AV357" s="1538"/>
      <c r="AW357" s="1538"/>
      <c r="AX357" s="1538"/>
      <c r="AY357" s="1538"/>
      <c r="AZ357" s="1538"/>
      <c r="BA357" s="1538"/>
      <c r="BB357" s="1538"/>
      <c r="BC357" s="1538"/>
      <c r="BD357" s="1538"/>
      <c r="BE357" s="1538"/>
      <c r="BF357" s="1538"/>
      <c r="BG357" s="1538"/>
      <c r="BH357" s="1538"/>
      <c r="BI357" s="1538"/>
      <c r="BJ357" s="1538"/>
      <c r="BK357" s="1538"/>
      <c r="BL357" s="1538"/>
    </row>
    <row r="358" spans="2:64" s="1496" customFormat="1" ht="16.899999999999999" customHeight="1">
      <c r="B358" s="1538"/>
      <c r="C358" s="1585"/>
      <c r="D358" s="1538"/>
      <c r="E358" s="1568"/>
      <c r="F358" s="1585"/>
      <c r="G358" s="1544"/>
      <c r="H358" s="1538"/>
      <c r="I358" s="1538"/>
      <c r="J358" s="1538"/>
      <c r="N358" s="1538"/>
      <c r="O358" s="1538"/>
      <c r="P358" s="1538"/>
      <c r="Q358" s="1538"/>
      <c r="R358" s="1538"/>
      <c r="S358" s="1538"/>
      <c r="T358" s="1538"/>
      <c r="U358" s="1538"/>
      <c r="V358" s="1538"/>
      <c r="W358" s="1538"/>
      <c r="X358" s="1538"/>
      <c r="Y358" s="1538"/>
      <c r="Z358" s="1538"/>
      <c r="AA358" s="1538"/>
      <c r="AB358" s="1538"/>
      <c r="AC358" s="1538"/>
      <c r="AD358" s="1538"/>
      <c r="AE358" s="1538"/>
      <c r="AF358" s="1538"/>
      <c r="AG358" s="1538"/>
      <c r="AH358" s="1538"/>
      <c r="AI358" s="1538"/>
      <c r="AJ358" s="1538"/>
      <c r="AK358" s="1538"/>
      <c r="AL358" s="1538"/>
      <c r="AM358" s="1538"/>
      <c r="AN358" s="1538"/>
      <c r="AO358" s="1538"/>
      <c r="AP358" s="1538"/>
      <c r="AQ358" s="1538"/>
      <c r="AR358" s="1538"/>
      <c r="AS358" s="1538"/>
      <c r="AT358" s="1538"/>
      <c r="AU358" s="1538"/>
      <c r="AV358" s="1538"/>
      <c r="AW358" s="1538"/>
      <c r="AX358" s="1538"/>
      <c r="AY358" s="1538"/>
      <c r="AZ358" s="1538"/>
      <c r="BA358" s="1538"/>
      <c r="BB358" s="1538"/>
      <c r="BC358" s="1538"/>
      <c r="BD358" s="1538"/>
      <c r="BE358" s="1538"/>
      <c r="BF358" s="1538"/>
      <c r="BG358" s="1538"/>
      <c r="BH358" s="1538"/>
      <c r="BI358" s="1538"/>
      <c r="BJ358" s="1538"/>
      <c r="BK358" s="1538"/>
      <c r="BL358" s="1538"/>
    </row>
    <row r="359" spans="2:64" s="1496" customFormat="1" ht="16.899999999999999" customHeight="1">
      <c r="B359" s="1538"/>
      <c r="C359" s="1585"/>
      <c r="D359" s="1538"/>
      <c r="E359" s="1568"/>
      <c r="F359" s="1585"/>
      <c r="G359" s="1544"/>
      <c r="H359" s="1538"/>
      <c r="I359" s="1538"/>
      <c r="J359" s="1538"/>
      <c r="N359" s="1538"/>
      <c r="O359" s="1538"/>
      <c r="P359" s="1538"/>
      <c r="Q359" s="1538"/>
      <c r="R359" s="1538"/>
      <c r="S359" s="1538"/>
      <c r="T359" s="1538"/>
      <c r="U359" s="1538"/>
      <c r="V359" s="1538"/>
      <c r="W359" s="1538"/>
      <c r="X359" s="1538"/>
      <c r="Y359" s="1538"/>
      <c r="Z359" s="1538"/>
      <c r="AA359" s="1538"/>
      <c r="AB359" s="1538"/>
      <c r="AC359" s="1538"/>
      <c r="AD359" s="1538"/>
      <c r="AE359" s="1538"/>
      <c r="AF359" s="1538"/>
      <c r="AG359" s="1538"/>
      <c r="AH359" s="1538"/>
      <c r="AI359" s="1538"/>
      <c r="AJ359" s="1538"/>
      <c r="AK359" s="1538"/>
      <c r="AL359" s="1538"/>
      <c r="AM359" s="1538"/>
      <c r="AN359" s="1538"/>
      <c r="AO359" s="1538"/>
      <c r="AP359" s="1538"/>
      <c r="AQ359" s="1538"/>
      <c r="AR359" s="1538"/>
      <c r="AS359" s="1538"/>
      <c r="AT359" s="1538"/>
      <c r="AU359" s="1538"/>
      <c r="AV359" s="1538"/>
      <c r="AW359" s="1538"/>
      <c r="AX359" s="1538"/>
      <c r="AY359" s="1538"/>
      <c r="AZ359" s="1538"/>
      <c r="BA359" s="1538"/>
      <c r="BB359" s="1538"/>
      <c r="BC359" s="1538"/>
      <c r="BD359" s="1538"/>
      <c r="BE359" s="1538"/>
      <c r="BF359" s="1538"/>
      <c r="BG359" s="1538"/>
      <c r="BH359" s="1538"/>
      <c r="BI359" s="1538"/>
      <c r="BJ359" s="1538"/>
      <c r="BK359" s="1538"/>
      <c r="BL359" s="1538"/>
    </row>
    <row r="360" spans="2:64" s="1496" customFormat="1" ht="16.899999999999999" customHeight="1">
      <c r="B360" s="1538"/>
      <c r="C360" s="1585"/>
      <c r="D360" s="1538"/>
      <c r="E360" s="1568"/>
      <c r="F360" s="1585"/>
      <c r="G360" s="1544"/>
      <c r="H360" s="1538"/>
      <c r="I360" s="1538"/>
      <c r="J360" s="1538"/>
      <c r="N360" s="1538"/>
      <c r="O360" s="1538"/>
      <c r="P360" s="1538"/>
      <c r="Q360" s="1538"/>
      <c r="R360" s="1538"/>
      <c r="S360" s="1538"/>
      <c r="T360" s="1538"/>
      <c r="U360" s="1538"/>
      <c r="V360" s="1538"/>
      <c r="W360" s="1538"/>
      <c r="X360" s="1538"/>
      <c r="Y360" s="1538"/>
      <c r="Z360" s="1538"/>
      <c r="AA360" s="1538"/>
      <c r="AB360" s="1538"/>
      <c r="AC360" s="1538"/>
      <c r="AD360" s="1538"/>
      <c r="AE360" s="1538"/>
      <c r="AF360" s="1538"/>
      <c r="AG360" s="1538"/>
      <c r="AH360" s="1538"/>
      <c r="AI360" s="1538"/>
      <c r="AJ360" s="1538"/>
      <c r="AK360" s="1538"/>
      <c r="AL360" s="1538"/>
      <c r="AM360" s="1538"/>
      <c r="AN360" s="1538"/>
      <c r="AO360" s="1538"/>
      <c r="AP360" s="1538"/>
      <c r="AQ360" s="1538"/>
      <c r="AR360" s="1538"/>
      <c r="AS360" s="1538"/>
      <c r="AT360" s="1538"/>
      <c r="AU360" s="1538"/>
      <c r="AV360" s="1538"/>
      <c r="AW360" s="1538"/>
      <c r="AX360" s="1538"/>
      <c r="AY360" s="1538"/>
      <c r="AZ360" s="1538"/>
      <c r="BA360" s="1538"/>
      <c r="BB360" s="1538"/>
      <c r="BC360" s="1538"/>
      <c r="BD360" s="1538"/>
      <c r="BE360" s="1538"/>
      <c r="BF360" s="1538"/>
      <c r="BG360" s="1538"/>
      <c r="BH360" s="1538"/>
      <c r="BI360" s="1538"/>
      <c r="BJ360" s="1538"/>
      <c r="BK360" s="1538"/>
      <c r="BL360" s="1538"/>
    </row>
    <row r="361" spans="2:64" s="1496" customFormat="1" ht="16.899999999999999" customHeight="1">
      <c r="B361" s="1538"/>
      <c r="C361" s="1585"/>
      <c r="D361" s="1538"/>
      <c r="E361" s="1568"/>
      <c r="F361" s="1585"/>
      <c r="G361" s="1544"/>
      <c r="H361" s="1538"/>
      <c r="I361" s="1538"/>
      <c r="J361" s="1538"/>
      <c r="N361" s="1538"/>
      <c r="O361" s="1538"/>
      <c r="P361" s="1538"/>
      <c r="Q361" s="1538"/>
      <c r="R361" s="1538"/>
      <c r="S361" s="1538"/>
      <c r="T361" s="1538"/>
      <c r="U361" s="1538"/>
      <c r="V361" s="1538"/>
      <c r="W361" s="1538"/>
      <c r="X361" s="1538"/>
      <c r="Y361" s="1538"/>
      <c r="Z361" s="1538"/>
      <c r="AA361" s="1538"/>
      <c r="AB361" s="1538"/>
      <c r="AC361" s="1538"/>
      <c r="AD361" s="1538"/>
      <c r="AE361" s="1538"/>
      <c r="AF361" s="1538"/>
      <c r="AG361" s="1538"/>
      <c r="AH361" s="1538"/>
      <c r="AI361" s="1538"/>
      <c r="AJ361" s="1538"/>
      <c r="AK361" s="1538"/>
      <c r="AL361" s="1538"/>
      <c r="AM361" s="1538"/>
      <c r="AN361" s="1538"/>
      <c r="AO361" s="1538"/>
      <c r="AP361" s="1538"/>
      <c r="AQ361" s="1538"/>
      <c r="AR361" s="1538"/>
      <c r="AS361" s="1538"/>
      <c r="AT361" s="1538"/>
      <c r="AU361" s="1538"/>
      <c r="AV361" s="1538"/>
      <c r="AW361" s="1538"/>
      <c r="AX361" s="1538"/>
      <c r="AY361" s="1538"/>
      <c r="AZ361" s="1538"/>
      <c r="BA361" s="1538"/>
      <c r="BB361" s="1538"/>
      <c r="BC361" s="1538"/>
      <c r="BD361" s="1538"/>
      <c r="BE361" s="1538"/>
      <c r="BF361" s="1538"/>
      <c r="BG361" s="1538"/>
      <c r="BH361" s="1538"/>
      <c r="BI361" s="1538"/>
      <c r="BJ361" s="1538"/>
      <c r="BK361" s="1538"/>
      <c r="BL361" s="1538"/>
    </row>
    <row r="362" spans="2:64" s="1496" customFormat="1" ht="16.899999999999999" customHeight="1">
      <c r="B362" s="1538"/>
      <c r="C362" s="1585"/>
      <c r="D362" s="1538"/>
      <c r="E362" s="1568"/>
      <c r="F362" s="1585"/>
      <c r="G362" s="1544"/>
      <c r="H362" s="1538"/>
      <c r="I362" s="1538"/>
      <c r="J362" s="1538"/>
      <c r="N362" s="1538"/>
      <c r="O362" s="1538"/>
      <c r="P362" s="1538"/>
      <c r="Q362" s="1538"/>
      <c r="R362" s="1538"/>
      <c r="S362" s="1538"/>
      <c r="T362" s="1538"/>
      <c r="U362" s="1538"/>
      <c r="V362" s="1538"/>
      <c r="W362" s="1538"/>
      <c r="X362" s="1538"/>
      <c r="Y362" s="1538"/>
      <c r="Z362" s="1538"/>
      <c r="AA362" s="1538"/>
      <c r="AB362" s="1538"/>
      <c r="AC362" s="1538"/>
      <c r="AD362" s="1538"/>
      <c r="AE362" s="1538"/>
      <c r="AF362" s="1538"/>
      <c r="AG362" s="1538"/>
      <c r="AH362" s="1538"/>
      <c r="AI362" s="1538"/>
      <c r="AJ362" s="1538"/>
      <c r="AK362" s="1538"/>
      <c r="AL362" s="1538"/>
      <c r="AM362" s="1538"/>
      <c r="AN362" s="1538"/>
      <c r="AO362" s="1538"/>
      <c r="AP362" s="1538"/>
      <c r="AQ362" s="1538"/>
      <c r="AR362" s="1538"/>
      <c r="AS362" s="1538"/>
      <c r="AT362" s="1538"/>
      <c r="AU362" s="1538"/>
      <c r="AV362" s="1538"/>
      <c r="AW362" s="1538"/>
      <c r="AX362" s="1538"/>
      <c r="AY362" s="1538"/>
      <c r="AZ362" s="1538"/>
      <c r="BA362" s="1538"/>
      <c r="BB362" s="1538"/>
      <c r="BC362" s="1538"/>
      <c r="BD362" s="1538"/>
      <c r="BE362" s="1538"/>
      <c r="BF362" s="1538"/>
      <c r="BG362" s="1538"/>
      <c r="BH362" s="1538"/>
      <c r="BI362" s="1538"/>
      <c r="BJ362" s="1538"/>
      <c r="BK362" s="1538"/>
      <c r="BL362" s="1538"/>
    </row>
    <row r="363" spans="2:64" s="1496" customFormat="1" ht="16.899999999999999" customHeight="1">
      <c r="B363" s="1538"/>
      <c r="C363" s="1585"/>
      <c r="D363" s="1538"/>
      <c r="E363" s="1568"/>
      <c r="F363" s="1585"/>
      <c r="G363" s="1544"/>
      <c r="H363" s="1538"/>
      <c r="I363" s="1538"/>
      <c r="J363" s="1538"/>
      <c r="N363" s="1538"/>
      <c r="O363" s="1538"/>
      <c r="P363" s="1538"/>
      <c r="Q363" s="1538"/>
      <c r="R363" s="1538"/>
      <c r="S363" s="1538"/>
      <c r="T363" s="1538"/>
      <c r="U363" s="1538"/>
      <c r="V363" s="1538"/>
      <c r="W363" s="1538"/>
      <c r="X363" s="1538"/>
      <c r="Y363" s="1538"/>
      <c r="Z363" s="1538"/>
      <c r="AA363" s="1538"/>
      <c r="AB363" s="1538"/>
      <c r="AC363" s="1538"/>
      <c r="AD363" s="1538"/>
      <c r="AE363" s="1538"/>
      <c r="AF363" s="1538"/>
      <c r="AG363" s="1538"/>
      <c r="AH363" s="1538"/>
      <c r="AI363" s="1538"/>
      <c r="AJ363" s="1538"/>
      <c r="AK363" s="1538"/>
      <c r="AL363" s="1538"/>
      <c r="AM363" s="1538"/>
      <c r="AN363" s="1538"/>
      <c r="AO363" s="1538"/>
      <c r="AP363" s="1538"/>
      <c r="AQ363" s="1538"/>
      <c r="AR363" s="1538"/>
      <c r="AS363" s="1538"/>
      <c r="AT363" s="1538"/>
      <c r="AU363" s="1538"/>
      <c r="AV363" s="1538"/>
      <c r="AW363" s="1538"/>
      <c r="AX363" s="1538"/>
      <c r="AY363" s="1538"/>
      <c r="AZ363" s="1538"/>
      <c r="BA363" s="1538"/>
      <c r="BB363" s="1538"/>
      <c r="BC363" s="1538"/>
      <c r="BD363" s="1538"/>
      <c r="BE363" s="1538"/>
      <c r="BF363" s="1538"/>
      <c r="BG363" s="1538"/>
      <c r="BH363" s="1538"/>
      <c r="BI363" s="1538"/>
      <c r="BJ363" s="1538"/>
      <c r="BK363" s="1538"/>
      <c r="BL363" s="1538"/>
    </row>
    <row r="364" spans="2:64" s="1496" customFormat="1" ht="16.899999999999999" customHeight="1">
      <c r="B364" s="1538"/>
      <c r="C364" s="1585"/>
      <c r="D364" s="1538"/>
      <c r="E364" s="1568"/>
      <c r="F364" s="1585"/>
      <c r="G364" s="1544"/>
      <c r="H364" s="1538"/>
      <c r="I364" s="1538"/>
      <c r="J364" s="1538"/>
      <c r="N364" s="1538"/>
      <c r="O364" s="1538"/>
      <c r="P364" s="1538"/>
      <c r="Q364" s="1538"/>
      <c r="R364" s="1538"/>
      <c r="S364" s="1538"/>
      <c r="T364" s="1538"/>
      <c r="U364" s="1538"/>
      <c r="V364" s="1538"/>
      <c r="W364" s="1538"/>
      <c r="X364" s="1538"/>
      <c r="Y364" s="1538"/>
      <c r="Z364" s="1538"/>
      <c r="AA364" s="1538"/>
      <c r="AB364" s="1538"/>
      <c r="AC364" s="1538"/>
      <c r="AD364" s="1538"/>
      <c r="AE364" s="1538"/>
      <c r="AF364" s="1538"/>
      <c r="AG364" s="1538"/>
      <c r="AH364" s="1538"/>
      <c r="AI364" s="1538"/>
      <c r="AJ364" s="1538"/>
      <c r="AK364" s="1538"/>
      <c r="AL364" s="1538"/>
      <c r="AM364" s="1538"/>
      <c r="AN364" s="1538"/>
      <c r="AO364" s="1538"/>
      <c r="AP364" s="1538"/>
      <c r="AQ364" s="1538"/>
      <c r="AR364" s="1538"/>
      <c r="AS364" s="1538"/>
      <c r="AT364" s="1538"/>
      <c r="AU364" s="1538"/>
      <c r="AV364" s="1538"/>
      <c r="AW364" s="1538"/>
      <c r="AX364" s="1538"/>
      <c r="AY364" s="1538"/>
      <c r="AZ364" s="1538"/>
      <c r="BA364" s="1538"/>
      <c r="BB364" s="1538"/>
      <c r="BC364" s="1538"/>
      <c r="BD364" s="1538"/>
      <c r="BE364" s="1538"/>
      <c r="BF364" s="1538"/>
      <c r="BG364" s="1538"/>
      <c r="BH364" s="1538"/>
      <c r="BI364" s="1538"/>
      <c r="BJ364" s="1538"/>
      <c r="BK364" s="1538"/>
      <c r="BL364" s="1538"/>
    </row>
    <row r="365" spans="2:64" s="1496" customFormat="1" ht="16.899999999999999" customHeight="1">
      <c r="B365" s="1538"/>
      <c r="C365" s="1585"/>
      <c r="D365" s="1538"/>
      <c r="E365" s="1568"/>
      <c r="F365" s="1585"/>
      <c r="G365" s="1544"/>
      <c r="H365" s="1538"/>
      <c r="I365" s="1538"/>
      <c r="J365" s="1538"/>
      <c r="N365" s="1538"/>
      <c r="O365" s="1538"/>
      <c r="P365" s="1538"/>
      <c r="Q365" s="1538"/>
      <c r="R365" s="1538"/>
      <c r="S365" s="1538"/>
      <c r="T365" s="1538"/>
      <c r="U365" s="1538"/>
      <c r="V365" s="1538"/>
      <c r="W365" s="1538"/>
      <c r="X365" s="1538"/>
      <c r="Y365" s="1538"/>
      <c r="Z365" s="1538"/>
      <c r="AA365" s="1538"/>
      <c r="AB365" s="1538"/>
      <c r="AC365" s="1538"/>
      <c r="AD365" s="1538"/>
      <c r="AE365" s="1538"/>
      <c r="AF365" s="1538"/>
      <c r="AG365" s="1538"/>
      <c r="AH365" s="1538"/>
      <c r="AI365" s="1538"/>
      <c r="AJ365" s="1538"/>
      <c r="AK365" s="1538"/>
      <c r="AL365" s="1538"/>
      <c r="AM365" s="1538"/>
      <c r="AN365" s="1538"/>
      <c r="AO365" s="1538"/>
      <c r="AP365" s="1538"/>
      <c r="AQ365" s="1538"/>
      <c r="AR365" s="1538"/>
      <c r="AS365" s="1538"/>
      <c r="AT365" s="1538"/>
      <c r="AU365" s="1538"/>
      <c r="AV365" s="1538"/>
      <c r="AW365" s="1538"/>
      <c r="AX365" s="1538"/>
      <c r="AY365" s="1538"/>
      <c r="AZ365" s="1538"/>
      <c r="BA365" s="1538"/>
      <c r="BB365" s="1538"/>
      <c r="BC365" s="1538"/>
      <c r="BD365" s="1538"/>
      <c r="BE365" s="1538"/>
      <c r="BF365" s="1538"/>
      <c r="BG365" s="1538"/>
      <c r="BH365" s="1538"/>
      <c r="BI365" s="1538"/>
      <c r="BJ365" s="1538"/>
      <c r="BK365" s="1538"/>
      <c r="BL365" s="1538"/>
    </row>
    <row r="366" spans="2:64" s="1496" customFormat="1" ht="16.899999999999999" customHeight="1">
      <c r="B366" s="1538"/>
      <c r="C366" s="1585"/>
      <c r="D366" s="1538"/>
      <c r="E366" s="1568"/>
      <c r="F366" s="1585"/>
      <c r="G366" s="1544"/>
      <c r="H366" s="1538"/>
      <c r="I366" s="1538"/>
      <c r="J366" s="1538"/>
      <c r="N366" s="1538"/>
      <c r="O366" s="1538"/>
      <c r="P366" s="1538"/>
      <c r="Q366" s="1538"/>
      <c r="R366" s="1538"/>
      <c r="S366" s="1538"/>
      <c r="T366" s="1538"/>
      <c r="U366" s="1538"/>
      <c r="V366" s="1538"/>
      <c r="W366" s="1538"/>
      <c r="X366" s="1538"/>
      <c r="Y366" s="1538"/>
      <c r="Z366" s="1538"/>
      <c r="AA366" s="1538"/>
      <c r="AB366" s="1538"/>
      <c r="AC366" s="1538"/>
      <c r="AD366" s="1538"/>
      <c r="AE366" s="1538"/>
      <c r="AF366" s="1538"/>
      <c r="AG366" s="1538"/>
      <c r="AH366" s="1538"/>
      <c r="AI366" s="1538"/>
      <c r="AJ366" s="1538"/>
      <c r="AK366" s="1538"/>
      <c r="AL366" s="1538"/>
      <c r="AM366" s="1538"/>
      <c r="AN366" s="1538"/>
      <c r="AO366" s="1538"/>
      <c r="AP366" s="1538"/>
      <c r="AQ366" s="1538"/>
      <c r="AR366" s="1538"/>
      <c r="AS366" s="1538"/>
      <c r="AT366" s="1538"/>
      <c r="AU366" s="1538"/>
      <c r="AV366" s="1538"/>
      <c r="AW366" s="1538"/>
      <c r="AX366" s="1538"/>
      <c r="AY366" s="1538"/>
      <c r="AZ366" s="1538"/>
      <c r="BA366" s="1538"/>
      <c r="BB366" s="1538"/>
      <c r="BC366" s="1538"/>
      <c r="BD366" s="1538"/>
      <c r="BE366" s="1538"/>
      <c r="BF366" s="1538"/>
      <c r="BG366" s="1538"/>
      <c r="BH366" s="1538"/>
      <c r="BI366" s="1538"/>
      <c r="BJ366" s="1538"/>
      <c r="BK366" s="1538"/>
      <c r="BL366" s="1538"/>
    </row>
    <row r="367" spans="2:64" s="1496" customFormat="1" ht="16.899999999999999" customHeight="1">
      <c r="B367" s="1538"/>
      <c r="C367" s="1585"/>
      <c r="D367" s="1538"/>
      <c r="E367" s="1568"/>
      <c r="F367" s="1585"/>
      <c r="G367" s="1544"/>
      <c r="H367" s="1538"/>
      <c r="I367" s="1538"/>
      <c r="J367" s="1538"/>
      <c r="N367" s="1538"/>
      <c r="O367" s="1538"/>
      <c r="P367" s="1538"/>
      <c r="Q367" s="1538"/>
      <c r="R367" s="1538"/>
      <c r="S367" s="1538"/>
      <c r="T367" s="1538"/>
      <c r="U367" s="1538"/>
      <c r="V367" s="1538"/>
      <c r="W367" s="1538"/>
      <c r="X367" s="1538"/>
      <c r="Y367" s="1538"/>
      <c r="Z367" s="1538"/>
      <c r="AA367" s="1538"/>
      <c r="AB367" s="1538"/>
      <c r="AC367" s="1538"/>
      <c r="AD367" s="1538"/>
      <c r="AE367" s="1538"/>
      <c r="AF367" s="1538"/>
      <c r="AG367" s="1538"/>
      <c r="AH367" s="1538"/>
      <c r="AI367" s="1538"/>
      <c r="AJ367" s="1538"/>
      <c r="AK367" s="1538"/>
      <c r="AL367" s="1538"/>
      <c r="AM367" s="1538"/>
      <c r="AN367" s="1538"/>
      <c r="AO367" s="1538"/>
      <c r="AP367" s="1538"/>
      <c r="AQ367" s="1538"/>
      <c r="AR367" s="1538"/>
      <c r="AS367" s="1538"/>
      <c r="AT367" s="1538"/>
      <c r="AU367" s="1538"/>
      <c r="AV367" s="1538"/>
      <c r="AW367" s="1538"/>
      <c r="AX367" s="1538"/>
      <c r="AY367" s="1538"/>
      <c r="AZ367" s="1538"/>
      <c r="BA367" s="1538"/>
      <c r="BB367" s="1538"/>
      <c r="BC367" s="1538"/>
      <c r="BD367" s="1538"/>
      <c r="BE367" s="1538"/>
      <c r="BF367" s="1538"/>
      <c r="BG367" s="1538"/>
      <c r="BH367" s="1538"/>
      <c r="BI367" s="1538"/>
      <c r="BJ367" s="1538"/>
      <c r="BK367" s="1538"/>
      <c r="BL367" s="1538"/>
    </row>
    <row r="368" spans="2:64" s="1496" customFormat="1" ht="16.899999999999999" customHeight="1">
      <c r="B368" s="1538"/>
      <c r="C368" s="1585"/>
      <c r="D368" s="1538"/>
      <c r="E368" s="1568"/>
      <c r="F368" s="1585"/>
      <c r="G368" s="1544"/>
      <c r="H368" s="1538"/>
      <c r="I368" s="1538"/>
      <c r="J368" s="1538"/>
      <c r="N368" s="1538"/>
      <c r="O368" s="1538"/>
      <c r="P368" s="1538"/>
      <c r="Q368" s="1538"/>
      <c r="R368" s="1538"/>
      <c r="S368" s="1538"/>
      <c r="T368" s="1538"/>
      <c r="U368" s="1538"/>
      <c r="V368" s="1538"/>
      <c r="W368" s="1538"/>
      <c r="X368" s="1538"/>
      <c r="Y368" s="1538"/>
      <c r="Z368" s="1538"/>
      <c r="AA368" s="1538"/>
      <c r="AB368" s="1538"/>
      <c r="AC368" s="1538"/>
      <c r="AD368" s="1538"/>
      <c r="AE368" s="1538"/>
      <c r="AF368" s="1538"/>
      <c r="AG368" s="1538"/>
      <c r="AH368" s="1538"/>
      <c r="AI368" s="1538"/>
      <c r="AJ368" s="1538"/>
      <c r="AK368" s="1538"/>
      <c r="AL368" s="1538"/>
      <c r="AM368" s="1538"/>
      <c r="AN368" s="1538"/>
      <c r="AO368" s="1538"/>
      <c r="AP368" s="1538"/>
      <c r="AQ368" s="1538"/>
      <c r="AR368" s="1538"/>
      <c r="AS368" s="1538"/>
      <c r="AT368" s="1538"/>
      <c r="AU368" s="1538"/>
      <c r="AV368" s="1538"/>
      <c r="AW368" s="1538"/>
      <c r="AX368" s="1538"/>
      <c r="AY368" s="1538"/>
      <c r="AZ368" s="1538"/>
      <c r="BA368" s="1538"/>
      <c r="BB368" s="1538"/>
      <c r="BC368" s="1538"/>
      <c r="BD368" s="1538"/>
      <c r="BE368" s="1538"/>
      <c r="BF368" s="1538"/>
      <c r="BG368" s="1538"/>
      <c r="BH368" s="1538"/>
      <c r="BI368" s="1538"/>
      <c r="BJ368" s="1538"/>
      <c r="BK368" s="1538"/>
      <c r="BL368" s="1538"/>
    </row>
    <row r="369" spans="2:64" s="1496" customFormat="1" ht="16.899999999999999" customHeight="1">
      <c r="B369" s="1538"/>
      <c r="C369" s="1585"/>
      <c r="D369" s="1538"/>
      <c r="E369" s="1568"/>
      <c r="F369" s="1585"/>
      <c r="G369" s="1544"/>
      <c r="H369" s="1538"/>
      <c r="I369" s="1538"/>
      <c r="J369" s="1538"/>
      <c r="N369" s="1538"/>
      <c r="O369" s="1538"/>
      <c r="P369" s="1538"/>
      <c r="Q369" s="1538"/>
      <c r="R369" s="1538"/>
      <c r="S369" s="1538"/>
      <c r="T369" s="1538"/>
      <c r="U369" s="1538"/>
      <c r="V369" s="1538"/>
      <c r="W369" s="1538"/>
      <c r="X369" s="1538"/>
      <c r="Y369" s="1538"/>
      <c r="Z369" s="1538"/>
      <c r="AA369" s="1538"/>
      <c r="AB369" s="1538"/>
      <c r="AC369" s="1538"/>
      <c r="AD369" s="1538"/>
      <c r="AE369" s="1538"/>
      <c r="AF369" s="1538"/>
      <c r="AG369" s="1538"/>
      <c r="AH369" s="1538"/>
      <c r="AI369" s="1538"/>
      <c r="AJ369" s="1538"/>
      <c r="AK369" s="1538"/>
      <c r="AL369" s="1538"/>
      <c r="AM369" s="1538"/>
      <c r="AN369" s="1538"/>
      <c r="AO369" s="1538"/>
      <c r="AP369" s="1538"/>
      <c r="AQ369" s="1538"/>
      <c r="AR369" s="1538"/>
      <c r="AS369" s="1538"/>
      <c r="AT369" s="1538"/>
      <c r="AU369" s="1538"/>
      <c r="AV369" s="1538"/>
      <c r="AW369" s="1538"/>
      <c r="AX369" s="1538"/>
      <c r="AY369" s="1538"/>
      <c r="AZ369" s="1538"/>
      <c r="BA369" s="1538"/>
      <c r="BB369" s="1538"/>
      <c r="BC369" s="1538"/>
      <c r="BD369" s="1538"/>
      <c r="BE369" s="1538"/>
      <c r="BF369" s="1538"/>
      <c r="BG369" s="1538"/>
      <c r="BH369" s="1538"/>
      <c r="BI369" s="1538"/>
      <c r="BJ369" s="1538"/>
      <c r="BK369" s="1538"/>
      <c r="BL369" s="1538"/>
    </row>
    <row r="370" spans="2:64" s="1496" customFormat="1" ht="16.899999999999999" customHeight="1">
      <c r="B370" s="1538"/>
      <c r="C370" s="1585"/>
      <c r="D370" s="1538"/>
      <c r="E370" s="1568"/>
      <c r="F370" s="1585"/>
      <c r="G370" s="1544"/>
      <c r="H370" s="1538"/>
      <c r="I370" s="1538"/>
      <c r="J370" s="1538"/>
      <c r="N370" s="1538"/>
      <c r="O370" s="1538"/>
      <c r="P370" s="1538"/>
      <c r="Q370" s="1538"/>
      <c r="R370" s="1538"/>
      <c r="S370" s="1538"/>
      <c r="T370" s="1538"/>
      <c r="U370" s="1538"/>
      <c r="V370" s="1538"/>
      <c r="W370" s="1538"/>
      <c r="X370" s="1538"/>
      <c r="Y370" s="1538"/>
      <c r="Z370" s="1538"/>
      <c r="AA370" s="1538"/>
      <c r="AB370" s="1538"/>
      <c r="AC370" s="1538"/>
      <c r="AD370" s="1538"/>
      <c r="AE370" s="1538"/>
      <c r="AF370" s="1538"/>
      <c r="AG370" s="1538"/>
      <c r="AH370" s="1538"/>
      <c r="AI370" s="1538"/>
      <c r="AJ370" s="1538"/>
      <c r="AK370" s="1538"/>
      <c r="AL370" s="1538"/>
      <c r="AM370" s="1538"/>
      <c r="AN370" s="1538"/>
      <c r="AO370" s="1538"/>
      <c r="AP370" s="1538"/>
      <c r="AQ370" s="1538"/>
      <c r="AR370" s="1538"/>
      <c r="AS370" s="1538"/>
      <c r="AT370" s="1538"/>
      <c r="AU370" s="1538"/>
      <c r="AV370" s="1538"/>
      <c r="AW370" s="1538"/>
      <c r="AX370" s="1538"/>
      <c r="AY370" s="1538"/>
      <c r="AZ370" s="1538"/>
      <c r="BA370" s="1538"/>
      <c r="BB370" s="1538"/>
      <c r="BC370" s="1538"/>
      <c r="BD370" s="1538"/>
      <c r="BE370" s="1538"/>
      <c r="BF370" s="1538"/>
      <c r="BG370" s="1538"/>
      <c r="BH370" s="1538"/>
      <c r="BI370" s="1538"/>
      <c r="BJ370" s="1538"/>
      <c r="BK370" s="1538"/>
      <c r="BL370" s="1538"/>
    </row>
    <row r="371" spans="2:64" s="1496" customFormat="1" ht="16.899999999999999" customHeight="1">
      <c r="B371" s="1538"/>
      <c r="C371" s="1585"/>
      <c r="D371" s="1538"/>
      <c r="E371" s="1568"/>
      <c r="F371" s="1585"/>
      <c r="G371" s="1544"/>
      <c r="H371" s="1538"/>
      <c r="I371" s="1538"/>
      <c r="J371" s="1538"/>
      <c r="N371" s="1538"/>
      <c r="O371" s="1538"/>
      <c r="P371" s="1538"/>
      <c r="Q371" s="1538"/>
      <c r="R371" s="1538"/>
      <c r="S371" s="1538"/>
      <c r="T371" s="1538"/>
      <c r="U371" s="1538"/>
      <c r="V371" s="1538"/>
      <c r="W371" s="1538"/>
      <c r="X371" s="1538"/>
      <c r="Y371" s="1538"/>
      <c r="Z371" s="1538"/>
      <c r="AA371" s="1538"/>
      <c r="AB371" s="1538"/>
      <c r="AC371" s="1538"/>
      <c r="AD371" s="1538"/>
      <c r="AE371" s="1538"/>
      <c r="AF371" s="1538"/>
      <c r="AG371" s="1538"/>
      <c r="AH371" s="1538"/>
      <c r="AI371" s="1538"/>
      <c r="AJ371" s="1538"/>
      <c r="AK371" s="1538"/>
      <c r="AL371" s="1538"/>
      <c r="AM371" s="1538"/>
      <c r="AN371" s="1538"/>
      <c r="AO371" s="1538"/>
      <c r="AP371" s="1538"/>
      <c r="AQ371" s="1538"/>
      <c r="AR371" s="1538"/>
      <c r="AS371" s="1538"/>
      <c r="AT371" s="1538"/>
      <c r="AU371" s="1538"/>
      <c r="AV371" s="1538"/>
      <c r="AW371" s="1538"/>
      <c r="AX371" s="1538"/>
      <c r="AY371" s="1538"/>
      <c r="AZ371" s="1538"/>
      <c r="BA371" s="1538"/>
      <c r="BB371" s="1538"/>
      <c r="BC371" s="1538"/>
      <c r="BD371" s="1538"/>
      <c r="BE371" s="1538"/>
      <c r="BF371" s="1538"/>
      <c r="BG371" s="1538"/>
      <c r="BH371" s="1538"/>
      <c r="BI371" s="1538"/>
      <c r="BJ371" s="1538"/>
      <c r="BK371" s="1538"/>
      <c r="BL371" s="1538"/>
    </row>
    <row r="372" spans="2:64" s="1496" customFormat="1" ht="16.899999999999999" customHeight="1">
      <c r="B372" s="1538"/>
      <c r="C372" s="1585"/>
      <c r="D372" s="1538"/>
      <c r="E372" s="1568"/>
      <c r="F372" s="1585"/>
      <c r="G372" s="1544"/>
      <c r="H372" s="1538"/>
      <c r="I372" s="1538"/>
      <c r="J372" s="1538"/>
      <c r="N372" s="1538"/>
      <c r="O372" s="1538"/>
      <c r="P372" s="1538"/>
      <c r="Q372" s="1538"/>
      <c r="R372" s="1538"/>
      <c r="S372" s="1538"/>
      <c r="T372" s="1538"/>
      <c r="U372" s="1538"/>
      <c r="V372" s="1538"/>
      <c r="W372" s="1538"/>
      <c r="X372" s="1538"/>
      <c r="Y372" s="1538"/>
      <c r="Z372" s="1538"/>
      <c r="AA372" s="1538"/>
      <c r="AB372" s="1538"/>
      <c r="AC372" s="1538"/>
      <c r="AD372" s="1538"/>
      <c r="AE372" s="1538"/>
      <c r="AF372" s="1538"/>
      <c r="AG372" s="1538"/>
      <c r="AH372" s="1538"/>
      <c r="AI372" s="1538"/>
      <c r="AJ372" s="1538"/>
      <c r="AK372" s="1538"/>
      <c r="AL372" s="1538"/>
      <c r="AM372" s="1538"/>
      <c r="AN372" s="1538"/>
      <c r="AO372" s="1538"/>
      <c r="AP372" s="1538"/>
      <c r="AQ372" s="1538"/>
      <c r="AR372" s="1538"/>
      <c r="AS372" s="1538"/>
      <c r="AT372" s="1538"/>
      <c r="AU372" s="1538"/>
      <c r="AV372" s="1538"/>
      <c r="AW372" s="1538"/>
      <c r="AX372" s="1538"/>
      <c r="AY372" s="1538"/>
      <c r="AZ372" s="1538"/>
      <c r="BA372" s="1538"/>
      <c r="BB372" s="1538"/>
      <c r="BC372" s="1538"/>
      <c r="BD372" s="1538"/>
      <c r="BE372" s="1538"/>
      <c r="BF372" s="1538"/>
      <c r="BG372" s="1538"/>
      <c r="BH372" s="1538"/>
      <c r="BI372" s="1538"/>
      <c r="BJ372" s="1538"/>
      <c r="BK372" s="1538"/>
      <c r="BL372" s="1538"/>
    </row>
    <row r="373" spans="2:64" s="1496" customFormat="1" ht="16.899999999999999" customHeight="1">
      <c r="B373" s="1538"/>
      <c r="C373" s="1585"/>
      <c r="D373" s="1538"/>
      <c r="E373" s="1568"/>
      <c r="F373" s="1585"/>
      <c r="G373" s="1544"/>
      <c r="H373" s="1538"/>
      <c r="I373" s="1538"/>
      <c r="J373" s="1538"/>
      <c r="N373" s="1538"/>
      <c r="O373" s="1538"/>
      <c r="P373" s="1538"/>
      <c r="Q373" s="1538"/>
      <c r="R373" s="1538"/>
      <c r="S373" s="1538"/>
      <c r="T373" s="1538"/>
      <c r="U373" s="1538"/>
      <c r="V373" s="1538"/>
      <c r="W373" s="1538"/>
      <c r="X373" s="1538"/>
      <c r="Y373" s="1538"/>
      <c r="Z373" s="1538"/>
      <c r="AA373" s="1538"/>
      <c r="AB373" s="1538"/>
      <c r="AC373" s="1538"/>
      <c r="AD373" s="1538"/>
      <c r="AE373" s="1538"/>
      <c r="AF373" s="1538"/>
      <c r="AG373" s="1538"/>
      <c r="AH373" s="1538"/>
      <c r="AI373" s="1538"/>
      <c r="AJ373" s="1538"/>
      <c r="AK373" s="1538"/>
      <c r="AL373" s="1538"/>
      <c r="AM373" s="1538"/>
      <c r="AN373" s="1538"/>
      <c r="AO373" s="1538"/>
      <c r="AP373" s="1538"/>
      <c r="AQ373" s="1538"/>
      <c r="AR373" s="1538"/>
      <c r="AS373" s="1538"/>
      <c r="AT373" s="1538"/>
      <c r="AU373" s="1538"/>
      <c r="AV373" s="1538"/>
      <c r="AW373" s="1538"/>
      <c r="AX373" s="1538"/>
      <c r="AY373" s="1538"/>
      <c r="AZ373" s="1538"/>
      <c r="BA373" s="1538"/>
      <c r="BB373" s="1538"/>
      <c r="BC373" s="1538"/>
      <c r="BD373" s="1538"/>
      <c r="BE373" s="1538"/>
      <c r="BF373" s="1538"/>
      <c r="BG373" s="1538"/>
      <c r="BH373" s="1538"/>
      <c r="BI373" s="1538"/>
      <c r="BJ373" s="1538"/>
      <c r="BK373" s="1538"/>
      <c r="BL373" s="1538"/>
    </row>
    <row r="374" spans="2:64" s="1496" customFormat="1" ht="16.899999999999999" customHeight="1">
      <c r="B374" s="1538"/>
      <c r="C374" s="1585"/>
      <c r="D374" s="1538"/>
      <c r="E374" s="1568"/>
      <c r="F374" s="1585"/>
      <c r="G374" s="1544"/>
      <c r="H374" s="1538"/>
      <c r="I374" s="1538"/>
      <c r="J374" s="1538"/>
      <c r="N374" s="1538"/>
      <c r="O374" s="1538"/>
      <c r="P374" s="1538"/>
      <c r="Q374" s="1538"/>
      <c r="R374" s="1538"/>
      <c r="S374" s="1538"/>
      <c r="T374" s="1538"/>
      <c r="U374" s="1538"/>
      <c r="V374" s="1538"/>
      <c r="W374" s="1538"/>
      <c r="X374" s="1538"/>
      <c r="Y374" s="1538"/>
      <c r="Z374" s="1538"/>
      <c r="AA374" s="1538"/>
      <c r="AB374" s="1538"/>
      <c r="AC374" s="1538"/>
      <c r="AD374" s="1538"/>
      <c r="AE374" s="1538"/>
      <c r="AF374" s="1538"/>
      <c r="AG374" s="1538"/>
      <c r="AH374" s="1538"/>
      <c r="AI374" s="1538"/>
      <c r="AJ374" s="1538"/>
      <c r="AK374" s="1538"/>
      <c r="AL374" s="1538"/>
      <c r="AM374" s="1538"/>
      <c r="AN374" s="1538"/>
      <c r="AO374" s="1538"/>
      <c r="AP374" s="1538"/>
      <c r="AQ374" s="1538"/>
      <c r="AR374" s="1538"/>
      <c r="AS374" s="1538"/>
      <c r="AT374" s="1538"/>
      <c r="AU374" s="1538"/>
      <c r="AV374" s="1538"/>
      <c r="AW374" s="1538"/>
      <c r="AX374" s="1538"/>
      <c r="AY374" s="1538"/>
      <c r="AZ374" s="1538"/>
      <c r="BA374" s="1538"/>
      <c r="BB374" s="1538"/>
      <c r="BC374" s="1538"/>
      <c r="BD374" s="1538"/>
      <c r="BE374" s="1538"/>
      <c r="BF374" s="1538"/>
      <c r="BG374" s="1538"/>
      <c r="BH374" s="1538"/>
      <c r="BI374" s="1538"/>
      <c r="BJ374" s="1538"/>
      <c r="BK374" s="1538"/>
      <c r="BL374" s="1538"/>
    </row>
    <row r="375" spans="2:64" s="1496" customFormat="1" ht="16.899999999999999" customHeight="1">
      <c r="B375" s="1538"/>
      <c r="C375" s="1585"/>
      <c r="D375" s="1538"/>
      <c r="E375" s="1568"/>
      <c r="F375" s="1585"/>
      <c r="G375" s="1544"/>
      <c r="H375" s="1538"/>
      <c r="I375" s="1538"/>
      <c r="J375" s="1538"/>
      <c r="N375" s="1538"/>
      <c r="O375" s="1538"/>
      <c r="P375" s="1538"/>
      <c r="Q375" s="1538"/>
      <c r="R375" s="1538"/>
      <c r="S375" s="1538"/>
      <c r="T375" s="1538"/>
      <c r="U375" s="1538"/>
      <c r="V375" s="1538"/>
      <c r="W375" s="1538"/>
      <c r="X375" s="1538"/>
      <c r="Y375" s="1538"/>
      <c r="Z375" s="1538"/>
      <c r="AA375" s="1538"/>
      <c r="AB375" s="1538"/>
      <c r="AC375" s="1538"/>
      <c r="AD375" s="1538"/>
      <c r="AE375" s="1538"/>
      <c r="AF375" s="1538"/>
      <c r="AG375" s="1538"/>
      <c r="AH375" s="1538"/>
      <c r="AI375" s="1538"/>
      <c r="AJ375" s="1538"/>
      <c r="AK375" s="1538"/>
      <c r="AL375" s="1538"/>
      <c r="AM375" s="1538"/>
      <c r="AN375" s="1538"/>
      <c r="AO375" s="1538"/>
      <c r="AP375" s="1538"/>
      <c r="AQ375" s="1538"/>
      <c r="AR375" s="1538"/>
      <c r="AS375" s="1538"/>
      <c r="AT375" s="1538"/>
      <c r="AU375" s="1538"/>
      <c r="AV375" s="1538"/>
      <c r="AW375" s="1538"/>
      <c r="AX375" s="1538"/>
      <c r="AY375" s="1538"/>
      <c r="AZ375" s="1538"/>
      <c r="BA375" s="1538"/>
      <c r="BB375" s="1538"/>
      <c r="BC375" s="1538"/>
      <c r="BD375" s="1538"/>
      <c r="BE375" s="1538"/>
      <c r="BF375" s="1538"/>
      <c r="BG375" s="1538"/>
      <c r="BH375" s="1538"/>
      <c r="BI375" s="1538"/>
      <c r="BJ375" s="1538"/>
      <c r="BK375" s="1538"/>
      <c r="BL375" s="1538"/>
    </row>
    <row r="376" spans="2:64" s="1496" customFormat="1" ht="16.899999999999999" customHeight="1">
      <c r="B376" s="1538"/>
      <c r="C376" s="1585"/>
      <c r="D376" s="1538"/>
      <c r="E376" s="1568"/>
      <c r="F376" s="1585"/>
      <c r="G376" s="1544"/>
      <c r="H376" s="1538"/>
      <c r="I376" s="1538"/>
      <c r="J376" s="1538"/>
      <c r="N376" s="1538"/>
      <c r="O376" s="1538"/>
      <c r="P376" s="1538"/>
      <c r="Q376" s="1538"/>
      <c r="R376" s="1538"/>
      <c r="S376" s="1538"/>
      <c r="T376" s="1538"/>
      <c r="U376" s="1538"/>
      <c r="V376" s="1538"/>
      <c r="W376" s="1538"/>
      <c r="X376" s="1538"/>
      <c r="Y376" s="1538"/>
      <c r="Z376" s="1538"/>
      <c r="AA376" s="1538"/>
      <c r="AB376" s="1538"/>
      <c r="AC376" s="1538"/>
      <c r="AD376" s="1538"/>
      <c r="AE376" s="1538"/>
      <c r="AF376" s="1538"/>
      <c r="AG376" s="1538"/>
      <c r="AH376" s="1538"/>
      <c r="AI376" s="1538"/>
      <c r="AJ376" s="1538"/>
      <c r="AK376" s="1538"/>
      <c r="AL376" s="1538"/>
      <c r="AM376" s="1538"/>
      <c r="AN376" s="1538"/>
      <c r="AO376" s="1538"/>
      <c r="AP376" s="1538"/>
      <c r="AQ376" s="1538"/>
      <c r="AR376" s="1538"/>
      <c r="AS376" s="1538"/>
      <c r="AT376" s="1538"/>
      <c r="AU376" s="1538"/>
      <c r="AV376" s="1538"/>
      <c r="AW376" s="1538"/>
      <c r="AX376" s="1538"/>
      <c r="AY376" s="1538"/>
      <c r="AZ376" s="1538"/>
      <c r="BA376" s="1538"/>
      <c r="BB376" s="1538"/>
      <c r="BC376" s="1538"/>
      <c r="BD376" s="1538"/>
      <c r="BE376" s="1538"/>
      <c r="BF376" s="1538"/>
      <c r="BG376" s="1538"/>
      <c r="BH376" s="1538"/>
      <c r="BI376" s="1538"/>
      <c r="BJ376" s="1538"/>
      <c r="BK376" s="1538"/>
      <c r="BL376" s="1538"/>
    </row>
    <row r="377" spans="2:64" s="1496" customFormat="1" ht="16.899999999999999" customHeight="1">
      <c r="B377" s="1538"/>
      <c r="C377" s="1585"/>
      <c r="D377" s="1538"/>
      <c r="E377" s="1568"/>
      <c r="F377" s="1585"/>
      <c r="G377" s="1544"/>
      <c r="H377" s="1538"/>
      <c r="I377" s="1538"/>
      <c r="J377" s="1538"/>
      <c r="N377" s="1538"/>
      <c r="O377" s="1538"/>
      <c r="P377" s="1538"/>
      <c r="Q377" s="1538"/>
      <c r="R377" s="1538"/>
      <c r="S377" s="1538"/>
      <c r="T377" s="1538"/>
      <c r="U377" s="1538"/>
      <c r="V377" s="1538"/>
      <c r="W377" s="1538"/>
      <c r="X377" s="1538"/>
      <c r="Y377" s="1538"/>
      <c r="Z377" s="1538"/>
      <c r="AA377" s="1538"/>
      <c r="AB377" s="1538"/>
      <c r="AC377" s="1538"/>
      <c r="AD377" s="1538"/>
      <c r="AE377" s="1538"/>
      <c r="AF377" s="1538"/>
      <c r="AG377" s="1538"/>
      <c r="AH377" s="1538"/>
      <c r="AI377" s="1538"/>
      <c r="AJ377" s="1538"/>
      <c r="AK377" s="1538"/>
      <c r="AL377" s="1538"/>
      <c r="AM377" s="1538"/>
      <c r="AN377" s="1538"/>
      <c r="AO377" s="1538"/>
      <c r="AP377" s="1538"/>
      <c r="AQ377" s="1538"/>
      <c r="AR377" s="1538"/>
      <c r="AS377" s="1538"/>
      <c r="AT377" s="1538"/>
      <c r="AU377" s="1538"/>
      <c r="AV377" s="1538"/>
      <c r="AW377" s="1538"/>
      <c r="AX377" s="1538"/>
      <c r="AY377" s="1538"/>
      <c r="AZ377" s="1538"/>
      <c r="BA377" s="1538"/>
      <c r="BB377" s="1538"/>
      <c r="BC377" s="1538"/>
      <c r="BD377" s="1538"/>
      <c r="BE377" s="1538"/>
      <c r="BF377" s="1538"/>
      <c r="BG377" s="1538"/>
      <c r="BH377" s="1538"/>
      <c r="BI377" s="1538"/>
      <c r="BJ377" s="1538"/>
      <c r="BK377" s="1538"/>
      <c r="BL377" s="1538"/>
    </row>
    <row r="378" spans="2:64" s="1496" customFormat="1" ht="16.899999999999999" customHeight="1">
      <c r="B378" s="1538"/>
      <c r="C378" s="1585"/>
      <c r="D378" s="1538"/>
      <c r="E378" s="1568"/>
      <c r="F378" s="1585"/>
      <c r="G378" s="1544"/>
      <c r="H378" s="1538"/>
      <c r="I378" s="1538"/>
      <c r="J378" s="1538"/>
      <c r="N378" s="1538"/>
      <c r="O378" s="1538"/>
      <c r="P378" s="1538"/>
      <c r="Q378" s="1538"/>
      <c r="R378" s="1538"/>
      <c r="S378" s="1538"/>
      <c r="T378" s="1538"/>
      <c r="U378" s="1538"/>
      <c r="V378" s="1538"/>
      <c r="W378" s="1538"/>
      <c r="X378" s="1538"/>
      <c r="Y378" s="1538"/>
      <c r="Z378" s="1538"/>
      <c r="AA378" s="1538"/>
      <c r="AB378" s="1538"/>
      <c r="AC378" s="1538"/>
      <c r="AD378" s="1538"/>
      <c r="AE378" s="1538"/>
      <c r="AF378" s="1538"/>
      <c r="AG378" s="1538"/>
      <c r="AH378" s="1538"/>
      <c r="AI378" s="1538"/>
      <c r="AJ378" s="1538"/>
      <c r="AK378" s="1538"/>
      <c r="AL378" s="1538"/>
      <c r="AM378" s="1538"/>
      <c r="AN378" s="1538"/>
      <c r="AO378" s="1538"/>
      <c r="AP378" s="1538"/>
      <c r="AQ378" s="1538"/>
      <c r="AR378" s="1538"/>
      <c r="AS378" s="1538"/>
      <c r="AT378" s="1538"/>
      <c r="AU378" s="1538"/>
      <c r="AV378" s="1538"/>
      <c r="AW378" s="1538"/>
      <c r="AX378" s="1538"/>
      <c r="AY378" s="1538"/>
      <c r="AZ378" s="1538"/>
      <c r="BA378" s="1538"/>
      <c r="BB378" s="1538"/>
      <c r="BC378" s="1538"/>
      <c r="BD378" s="1538"/>
      <c r="BE378" s="1538"/>
      <c r="BF378" s="1538"/>
      <c r="BG378" s="1538"/>
      <c r="BH378" s="1538"/>
      <c r="BI378" s="1538"/>
      <c r="BJ378" s="1538"/>
      <c r="BK378" s="1538"/>
      <c r="BL378" s="1538"/>
    </row>
    <row r="379" spans="2:64" s="1496" customFormat="1" ht="16.899999999999999" customHeight="1">
      <c r="B379" s="1538"/>
      <c r="C379" s="1585"/>
      <c r="D379" s="1538"/>
      <c r="E379" s="1568"/>
      <c r="F379" s="1585"/>
      <c r="G379" s="1544"/>
      <c r="H379" s="1538"/>
      <c r="I379" s="1538"/>
      <c r="J379" s="1538"/>
      <c r="N379" s="1538"/>
      <c r="O379" s="1538"/>
      <c r="P379" s="1538"/>
      <c r="Q379" s="1538"/>
      <c r="R379" s="1538"/>
      <c r="S379" s="1538"/>
      <c r="T379" s="1538"/>
      <c r="U379" s="1538"/>
      <c r="V379" s="1538"/>
      <c r="W379" s="1538"/>
      <c r="X379" s="1538"/>
      <c r="Y379" s="1538"/>
      <c r="Z379" s="1538"/>
      <c r="AA379" s="1538"/>
      <c r="AB379" s="1538"/>
      <c r="AC379" s="1538"/>
      <c r="AD379" s="1538"/>
      <c r="AE379" s="1538"/>
      <c r="AF379" s="1538"/>
      <c r="AG379" s="1538"/>
      <c r="AH379" s="1538"/>
      <c r="AI379" s="1538"/>
      <c r="AJ379" s="1538"/>
      <c r="AK379" s="1538"/>
      <c r="AL379" s="1538"/>
      <c r="AM379" s="1538"/>
      <c r="AN379" s="1538"/>
      <c r="AO379" s="1538"/>
      <c r="AP379" s="1538"/>
      <c r="AQ379" s="1538"/>
      <c r="AR379" s="1538"/>
      <c r="AS379" s="1538"/>
      <c r="AT379" s="1538"/>
      <c r="AU379" s="1538"/>
      <c r="AV379" s="1538"/>
      <c r="AW379" s="1538"/>
      <c r="AX379" s="1538"/>
      <c r="AY379" s="1538"/>
      <c r="AZ379" s="1538"/>
      <c r="BA379" s="1538"/>
      <c r="BB379" s="1538"/>
      <c r="BC379" s="1538"/>
      <c r="BD379" s="1538"/>
      <c r="BE379" s="1538"/>
      <c r="BF379" s="1538"/>
      <c r="BG379" s="1538"/>
      <c r="BH379" s="1538"/>
      <c r="BI379" s="1538"/>
      <c r="BJ379" s="1538"/>
      <c r="BK379" s="1538"/>
      <c r="BL379" s="1538"/>
    </row>
    <row r="380" spans="2:64" s="1496" customFormat="1" ht="16.899999999999999" customHeight="1">
      <c r="B380" s="1538"/>
      <c r="C380" s="1585"/>
      <c r="D380" s="1538"/>
      <c r="E380" s="1568"/>
      <c r="F380" s="1585"/>
      <c r="G380" s="1544"/>
      <c r="H380" s="1538"/>
      <c r="I380" s="1538"/>
      <c r="J380" s="1538"/>
      <c r="N380" s="1538"/>
      <c r="O380" s="1538"/>
      <c r="P380" s="1538"/>
      <c r="Q380" s="1538"/>
      <c r="R380" s="1538"/>
      <c r="S380" s="1538"/>
      <c r="T380" s="1538"/>
      <c r="U380" s="1538"/>
      <c r="V380" s="1538"/>
      <c r="W380" s="1538"/>
      <c r="X380" s="1538"/>
      <c r="Y380" s="1538"/>
      <c r="Z380" s="1538"/>
      <c r="AA380" s="1538"/>
      <c r="AB380" s="1538"/>
      <c r="AC380" s="1538"/>
      <c r="AD380" s="1538"/>
      <c r="AE380" s="1538"/>
      <c r="AF380" s="1538"/>
      <c r="AG380" s="1538"/>
      <c r="AH380" s="1538"/>
      <c r="AI380" s="1538"/>
      <c r="AJ380" s="1538"/>
      <c r="AK380" s="1538"/>
      <c r="AL380" s="1538"/>
      <c r="AM380" s="1538"/>
      <c r="AN380" s="1538"/>
      <c r="AO380" s="1538"/>
      <c r="AP380" s="1538"/>
      <c r="AQ380" s="1538"/>
      <c r="AR380" s="1538"/>
      <c r="AS380" s="1538"/>
      <c r="AT380" s="1538"/>
      <c r="AU380" s="1538"/>
      <c r="AV380" s="1538"/>
      <c r="AW380" s="1538"/>
      <c r="AX380" s="1538"/>
      <c r="AY380" s="1538"/>
      <c r="AZ380" s="1538"/>
      <c r="BA380" s="1538"/>
      <c r="BB380" s="1538"/>
      <c r="BC380" s="1538"/>
      <c r="BD380" s="1538"/>
      <c r="BE380" s="1538"/>
      <c r="BF380" s="1538"/>
      <c r="BG380" s="1538"/>
      <c r="BH380" s="1538"/>
      <c r="BI380" s="1538"/>
      <c r="BJ380" s="1538"/>
      <c r="BK380" s="1538"/>
      <c r="BL380" s="1538"/>
    </row>
    <row r="381" spans="2:64" s="1496" customFormat="1" ht="16.899999999999999" customHeight="1">
      <c r="B381" s="1538"/>
      <c r="C381" s="1585"/>
      <c r="D381" s="1538"/>
      <c r="E381" s="1568"/>
      <c r="F381" s="1585"/>
      <c r="G381" s="1544"/>
      <c r="H381" s="1538"/>
      <c r="I381" s="1538"/>
      <c r="J381" s="1538"/>
      <c r="N381" s="1538"/>
      <c r="O381" s="1538"/>
      <c r="P381" s="1538"/>
      <c r="Q381" s="1538"/>
      <c r="R381" s="1538"/>
      <c r="S381" s="1538"/>
      <c r="T381" s="1538"/>
      <c r="U381" s="1538"/>
      <c r="V381" s="1538"/>
      <c r="W381" s="1538"/>
      <c r="X381" s="1538"/>
      <c r="Y381" s="1538"/>
      <c r="Z381" s="1538"/>
      <c r="AA381" s="1538"/>
      <c r="AB381" s="1538"/>
      <c r="AC381" s="1538"/>
      <c r="AD381" s="1538"/>
      <c r="AE381" s="1538"/>
      <c r="AF381" s="1538"/>
      <c r="AG381" s="1538"/>
      <c r="AH381" s="1538"/>
      <c r="AI381" s="1538"/>
      <c r="AJ381" s="1538"/>
      <c r="AK381" s="1538"/>
      <c r="AL381" s="1538"/>
      <c r="AM381" s="1538"/>
      <c r="AN381" s="1538"/>
      <c r="AO381" s="1538"/>
      <c r="AP381" s="1538"/>
      <c r="AQ381" s="1538"/>
      <c r="AR381" s="1538"/>
      <c r="AS381" s="1538"/>
      <c r="AT381" s="1538"/>
      <c r="AU381" s="1538"/>
      <c r="AV381" s="1538"/>
      <c r="AW381" s="1538"/>
      <c r="AX381" s="1538"/>
      <c r="AY381" s="1538"/>
      <c r="AZ381" s="1538"/>
      <c r="BA381" s="1538"/>
      <c r="BB381" s="1538"/>
      <c r="BC381" s="1538"/>
      <c r="BD381" s="1538"/>
      <c r="BE381" s="1538"/>
      <c r="BF381" s="1538"/>
      <c r="BG381" s="1538"/>
      <c r="BH381" s="1538"/>
      <c r="BI381" s="1538"/>
      <c r="BJ381" s="1538"/>
      <c r="BK381" s="1538"/>
      <c r="BL381" s="1538"/>
    </row>
    <row r="382" spans="2:64" s="1496" customFormat="1" ht="16.899999999999999" customHeight="1">
      <c r="B382" s="1538"/>
      <c r="C382" s="1585"/>
      <c r="D382" s="1538"/>
      <c r="E382" s="1568"/>
      <c r="F382" s="1585"/>
      <c r="G382" s="1544"/>
      <c r="H382" s="1538"/>
      <c r="I382" s="1538"/>
      <c r="J382" s="1538"/>
      <c r="N382" s="1538"/>
      <c r="O382" s="1538"/>
      <c r="P382" s="1538"/>
      <c r="Q382" s="1538"/>
      <c r="R382" s="1538"/>
      <c r="S382" s="1538"/>
      <c r="T382" s="1538"/>
      <c r="U382" s="1538"/>
      <c r="V382" s="1538"/>
      <c r="W382" s="1538"/>
      <c r="X382" s="1538"/>
      <c r="Y382" s="1538"/>
      <c r="Z382" s="1538"/>
      <c r="AA382" s="1538"/>
      <c r="AB382" s="1538"/>
      <c r="AC382" s="1538"/>
      <c r="AD382" s="1538"/>
      <c r="AE382" s="1538"/>
      <c r="AF382" s="1538"/>
      <c r="AG382" s="1538"/>
      <c r="AH382" s="1538"/>
      <c r="AI382" s="1538"/>
      <c r="AJ382" s="1538"/>
      <c r="AK382" s="1538"/>
      <c r="AL382" s="1538"/>
      <c r="AM382" s="1538"/>
      <c r="AN382" s="1538"/>
      <c r="AO382" s="1538"/>
      <c r="AP382" s="1538"/>
      <c r="AQ382" s="1538"/>
      <c r="AR382" s="1538"/>
      <c r="AS382" s="1538"/>
      <c r="AT382" s="1538"/>
      <c r="AU382" s="1538"/>
      <c r="AV382" s="1538"/>
      <c r="AW382" s="1538"/>
      <c r="AX382" s="1538"/>
      <c r="AY382" s="1538"/>
      <c r="AZ382" s="1538"/>
      <c r="BA382" s="1538"/>
      <c r="BB382" s="1538"/>
      <c r="BC382" s="1538"/>
      <c r="BD382" s="1538"/>
      <c r="BE382" s="1538"/>
      <c r="BF382" s="1538"/>
      <c r="BG382" s="1538"/>
      <c r="BH382" s="1538"/>
      <c r="BI382" s="1538"/>
      <c r="BJ382" s="1538"/>
      <c r="BK382" s="1538"/>
      <c r="BL382" s="1538"/>
    </row>
    <row r="383" spans="2:64" s="1496" customFormat="1" ht="16.899999999999999" customHeight="1">
      <c r="B383" s="1538"/>
      <c r="C383" s="1585"/>
      <c r="D383" s="1538"/>
      <c r="E383" s="1568"/>
      <c r="F383" s="1585"/>
      <c r="G383" s="1544"/>
      <c r="H383" s="1538"/>
      <c r="I383" s="1538"/>
      <c r="J383" s="1538"/>
      <c r="N383" s="1538"/>
      <c r="O383" s="1538"/>
      <c r="P383" s="1538"/>
      <c r="Q383" s="1538"/>
      <c r="R383" s="1538"/>
      <c r="S383" s="1538"/>
      <c r="T383" s="1538"/>
      <c r="U383" s="1538"/>
      <c r="V383" s="1538"/>
      <c r="W383" s="1538"/>
      <c r="X383" s="1538"/>
      <c r="Y383" s="1538"/>
      <c r="Z383" s="1538"/>
      <c r="AA383" s="1538"/>
      <c r="AB383" s="1538"/>
      <c r="AC383" s="1538"/>
      <c r="AD383" s="1538"/>
      <c r="AE383" s="1538"/>
      <c r="AF383" s="1538"/>
      <c r="AG383" s="1538"/>
      <c r="AH383" s="1538"/>
      <c r="AI383" s="1538"/>
      <c r="AJ383" s="1538"/>
      <c r="AK383" s="1538"/>
      <c r="AL383" s="1538"/>
      <c r="AM383" s="1538"/>
      <c r="AN383" s="1538"/>
      <c r="AO383" s="1538"/>
      <c r="AP383" s="1538"/>
      <c r="AQ383" s="1538"/>
      <c r="AR383" s="1538"/>
      <c r="AS383" s="1538"/>
      <c r="AT383" s="1538"/>
      <c r="AU383" s="1538"/>
      <c r="AV383" s="1538"/>
      <c r="AW383" s="1538"/>
      <c r="AX383" s="1538"/>
      <c r="AY383" s="1538"/>
      <c r="AZ383" s="1538"/>
      <c r="BA383" s="1538"/>
      <c r="BB383" s="1538"/>
      <c r="BC383" s="1538"/>
      <c r="BD383" s="1538"/>
      <c r="BE383" s="1538"/>
      <c r="BF383" s="1538"/>
      <c r="BG383" s="1538"/>
      <c r="BH383" s="1538"/>
      <c r="BI383" s="1538"/>
      <c r="BJ383" s="1538"/>
      <c r="BK383" s="1538"/>
      <c r="BL383" s="1538"/>
    </row>
    <row r="384" spans="2:64" s="1496" customFormat="1" ht="16.899999999999999" customHeight="1">
      <c r="B384" s="1538"/>
      <c r="C384" s="1585"/>
      <c r="D384" s="1538"/>
      <c r="E384" s="1568"/>
      <c r="F384" s="1585"/>
      <c r="G384" s="1544"/>
      <c r="H384" s="1538"/>
      <c r="I384" s="1538"/>
      <c r="J384" s="1538"/>
      <c r="N384" s="1538"/>
      <c r="O384" s="1538"/>
      <c r="P384" s="1538"/>
      <c r="Q384" s="1538"/>
      <c r="R384" s="1538"/>
      <c r="S384" s="1538"/>
      <c r="T384" s="1538"/>
      <c r="U384" s="1538"/>
      <c r="V384" s="1538"/>
      <c r="W384" s="1538"/>
      <c r="X384" s="1538"/>
      <c r="Y384" s="1538"/>
      <c r="Z384" s="1538"/>
      <c r="AA384" s="1538"/>
      <c r="AB384" s="1538"/>
      <c r="AC384" s="1538"/>
      <c r="AD384" s="1538"/>
      <c r="AE384" s="1538"/>
      <c r="AF384" s="1538"/>
      <c r="AG384" s="1538"/>
      <c r="AH384" s="1538"/>
      <c r="AI384" s="1538"/>
      <c r="AJ384" s="1538"/>
      <c r="AK384" s="1538"/>
      <c r="AL384" s="1538"/>
      <c r="AM384" s="1538"/>
      <c r="AN384" s="1538"/>
      <c r="AO384" s="1538"/>
      <c r="AP384" s="1538"/>
      <c r="AQ384" s="1538"/>
      <c r="AR384" s="1538"/>
      <c r="AS384" s="1538"/>
      <c r="AT384" s="1538"/>
      <c r="AU384" s="1538"/>
      <c r="AV384" s="1538"/>
      <c r="AW384" s="1538"/>
      <c r="AX384" s="1538"/>
      <c r="AY384" s="1538"/>
      <c r="AZ384" s="1538"/>
      <c r="BA384" s="1538"/>
      <c r="BB384" s="1538"/>
      <c r="BC384" s="1538"/>
      <c r="BD384" s="1538"/>
      <c r="BE384" s="1538"/>
      <c r="BF384" s="1538"/>
      <c r="BG384" s="1538"/>
      <c r="BH384" s="1538"/>
      <c r="BI384" s="1538"/>
      <c r="BJ384" s="1538"/>
      <c r="BK384" s="1538"/>
      <c r="BL384" s="1538"/>
    </row>
    <row r="385" spans="2:64" s="1496" customFormat="1" ht="16.899999999999999" customHeight="1">
      <c r="B385" s="1538"/>
      <c r="C385" s="1585"/>
      <c r="D385" s="1538"/>
      <c r="E385" s="1568"/>
      <c r="F385" s="1585"/>
      <c r="G385" s="1544"/>
      <c r="H385" s="1538"/>
      <c r="I385" s="1538"/>
      <c r="J385" s="1538"/>
      <c r="N385" s="1538"/>
      <c r="O385" s="1538"/>
      <c r="P385" s="1538"/>
      <c r="Q385" s="1538"/>
      <c r="R385" s="1538"/>
      <c r="S385" s="1538"/>
      <c r="T385" s="1538"/>
      <c r="U385" s="1538"/>
      <c r="V385" s="1538"/>
      <c r="W385" s="1538"/>
      <c r="X385" s="1538"/>
      <c r="Y385" s="1538"/>
      <c r="Z385" s="1538"/>
      <c r="AA385" s="1538"/>
      <c r="AB385" s="1538"/>
      <c r="AC385" s="1538"/>
      <c r="AD385" s="1538"/>
      <c r="AE385" s="1538"/>
      <c r="AF385" s="1538"/>
      <c r="AG385" s="1538"/>
      <c r="AH385" s="1538"/>
      <c r="AI385" s="1538"/>
      <c r="AJ385" s="1538"/>
      <c r="AK385" s="1538"/>
      <c r="AL385" s="1538"/>
      <c r="AM385" s="1538"/>
      <c r="AN385" s="1538"/>
      <c r="AO385" s="1538"/>
      <c r="AP385" s="1538"/>
      <c r="AQ385" s="1538"/>
      <c r="AR385" s="1538"/>
      <c r="AS385" s="1538"/>
      <c r="AT385" s="1538"/>
      <c r="AU385" s="1538"/>
      <c r="AV385" s="1538"/>
      <c r="AW385" s="1538"/>
      <c r="AX385" s="1538"/>
      <c r="AY385" s="1538"/>
      <c r="AZ385" s="1538"/>
      <c r="BA385" s="1538"/>
      <c r="BB385" s="1538"/>
      <c r="BC385" s="1538"/>
      <c r="BD385" s="1538"/>
      <c r="BE385" s="1538"/>
      <c r="BF385" s="1538"/>
      <c r="BG385" s="1538"/>
      <c r="BH385" s="1538"/>
      <c r="BI385" s="1538"/>
      <c r="BJ385" s="1538"/>
      <c r="BK385" s="1538"/>
      <c r="BL385" s="1538"/>
    </row>
    <row r="386" spans="2:64" s="1496" customFormat="1" ht="16.899999999999999" customHeight="1">
      <c r="B386" s="1538"/>
      <c r="C386" s="1585"/>
      <c r="D386" s="1538"/>
      <c r="E386" s="1568"/>
      <c r="F386" s="1585"/>
      <c r="G386" s="1544"/>
      <c r="H386" s="1538"/>
      <c r="I386" s="1538"/>
      <c r="J386" s="1538"/>
      <c r="N386" s="1538"/>
      <c r="O386" s="1538"/>
      <c r="P386" s="1538"/>
      <c r="Q386" s="1538"/>
      <c r="R386" s="1538"/>
      <c r="S386" s="1538"/>
      <c r="T386" s="1538"/>
      <c r="U386" s="1538"/>
      <c r="V386" s="1538"/>
      <c r="W386" s="1538"/>
      <c r="X386" s="1538"/>
      <c r="Y386" s="1538"/>
      <c r="Z386" s="1538"/>
      <c r="AA386" s="1538"/>
      <c r="AB386" s="1538"/>
      <c r="AC386" s="1538"/>
      <c r="AD386" s="1538"/>
      <c r="AE386" s="1538"/>
      <c r="AF386" s="1538"/>
      <c r="AG386" s="1538"/>
      <c r="AH386" s="1538"/>
      <c r="AI386" s="1538"/>
      <c r="AJ386" s="1538"/>
      <c r="AK386" s="1538"/>
      <c r="AL386" s="1538"/>
      <c r="AM386" s="1538"/>
      <c r="AN386" s="1538"/>
      <c r="AO386" s="1538"/>
      <c r="AP386" s="1538"/>
      <c r="AQ386" s="1538"/>
      <c r="AR386" s="1538"/>
      <c r="AS386" s="1538"/>
      <c r="AT386" s="1538"/>
      <c r="AU386" s="1538"/>
      <c r="AV386" s="1538"/>
      <c r="AW386" s="1538"/>
      <c r="AX386" s="1538"/>
      <c r="AY386" s="1538"/>
      <c r="AZ386" s="1538"/>
      <c r="BA386" s="1538"/>
      <c r="BB386" s="1538"/>
      <c r="BC386" s="1538"/>
      <c r="BD386" s="1538"/>
      <c r="BE386" s="1538"/>
      <c r="BF386" s="1538"/>
      <c r="BG386" s="1538"/>
      <c r="BH386" s="1538"/>
      <c r="BI386" s="1538"/>
      <c r="BJ386" s="1538"/>
      <c r="BK386" s="1538"/>
      <c r="BL386" s="1538"/>
    </row>
    <row r="387" spans="2:64" s="1496" customFormat="1" ht="16.899999999999999" customHeight="1">
      <c r="B387" s="1538"/>
      <c r="C387" s="1585"/>
      <c r="D387" s="1538"/>
      <c r="E387" s="1568"/>
      <c r="F387" s="1585"/>
      <c r="G387" s="1544"/>
      <c r="H387" s="1538"/>
      <c r="I387" s="1538"/>
      <c r="J387" s="1538"/>
      <c r="N387" s="1538"/>
      <c r="O387" s="1538"/>
      <c r="P387" s="1538"/>
      <c r="Q387" s="1538"/>
      <c r="R387" s="1538"/>
      <c r="S387" s="1538"/>
      <c r="T387" s="1538"/>
      <c r="U387" s="1538"/>
      <c r="V387" s="1538"/>
      <c r="W387" s="1538"/>
      <c r="X387" s="1538"/>
      <c r="Y387" s="1538"/>
      <c r="Z387" s="1538"/>
      <c r="AA387" s="1538"/>
      <c r="AB387" s="1538"/>
      <c r="AC387" s="1538"/>
      <c r="AD387" s="1538"/>
      <c r="AE387" s="1538"/>
      <c r="AF387" s="1538"/>
      <c r="AG387" s="1538"/>
      <c r="AH387" s="1538"/>
      <c r="AI387" s="1538"/>
      <c r="AJ387" s="1538"/>
      <c r="AK387" s="1538"/>
      <c r="AL387" s="1538"/>
      <c r="AM387" s="1538"/>
      <c r="AN387" s="1538"/>
      <c r="AO387" s="1538"/>
      <c r="AP387" s="1538"/>
      <c r="AQ387" s="1538"/>
      <c r="AR387" s="1538"/>
      <c r="AS387" s="1538"/>
      <c r="AT387" s="1538"/>
      <c r="AU387" s="1538"/>
      <c r="AV387" s="1538"/>
      <c r="AW387" s="1538"/>
      <c r="AX387" s="1538"/>
      <c r="AY387" s="1538"/>
      <c r="AZ387" s="1538"/>
      <c r="BA387" s="1538"/>
      <c r="BB387" s="1538"/>
      <c r="BC387" s="1538"/>
      <c r="BD387" s="1538"/>
      <c r="BE387" s="1538"/>
      <c r="BF387" s="1538"/>
      <c r="BG387" s="1538"/>
      <c r="BH387" s="1538"/>
      <c r="BI387" s="1538"/>
      <c r="BJ387" s="1538"/>
      <c r="BK387" s="1538"/>
      <c r="BL387" s="1538"/>
    </row>
    <row r="388" spans="2:64" s="1496" customFormat="1" ht="16.899999999999999" customHeight="1">
      <c r="B388" s="1538"/>
      <c r="C388" s="1585"/>
      <c r="D388" s="1538"/>
      <c r="E388" s="1568"/>
      <c r="F388" s="1585"/>
      <c r="G388" s="1544"/>
      <c r="H388" s="1538"/>
      <c r="I388" s="1538"/>
      <c r="J388" s="1538"/>
      <c r="N388" s="1538"/>
      <c r="O388" s="1538"/>
      <c r="P388" s="1538"/>
      <c r="Q388" s="1538"/>
      <c r="R388" s="1538"/>
      <c r="S388" s="1538"/>
      <c r="T388" s="1538"/>
      <c r="U388" s="1538"/>
      <c r="V388" s="1538"/>
      <c r="W388" s="1538"/>
      <c r="X388" s="1538"/>
      <c r="Y388" s="1538"/>
      <c r="Z388" s="1538"/>
      <c r="AA388" s="1538"/>
      <c r="AB388" s="1538"/>
      <c r="AC388" s="1538"/>
      <c r="AD388" s="1538"/>
      <c r="AE388" s="1538"/>
      <c r="AF388" s="1538"/>
      <c r="AG388" s="1538"/>
      <c r="AH388" s="1538"/>
      <c r="AI388" s="1538"/>
      <c r="AJ388" s="1538"/>
      <c r="AK388" s="1538"/>
      <c r="AL388" s="1538"/>
      <c r="AM388" s="1538"/>
      <c r="AN388" s="1538"/>
      <c r="AO388" s="1538"/>
      <c r="AP388" s="1538"/>
      <c r="AQ388" s="1538"/>
      <c r="AR388" s="1538"/>
      <c r="AS388" s="1538"/>
      <c r="AT388" s="1538"/>
      <c r="AU388" s="1538"/>
      <c r="AV388" s="1538"/>
      <c r="AW388" s="1538"/>
      <c r="AX388" s="1538"/>
      <c r="AY388" s="1538"/>
      <c r="AZ388" s="1538"/>
      <c r="BA388" s="1538"/>
      <c r="BB388" s="1538"/>
      <c r="BC388" s="1538"/>
      <c r="BD388" s="1538"/>
      <c r="BE388" s="1538"/>
      <c r="BF388" s="1538"/>
      <c r="BG388" s="1538"/>
      <c r="BH388" s="1538"/>
      <c r="BI388" s="1538"/>
      <c r="BJ388" s="1538"/>
      <c r="BK388" s="1538"/>
      <c r="BL388" s="1538"/>
    </row>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96:I196"/>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06047-6E65-406F-9F1B-116FF1C474D2}">
  <dimension ref="A1:AMJ295"/>
  <sheetViews>
    <sheetView view="pageBreakPreview" topLeftCell="B76" zoomScale="70" zoomScaleNormal="70" zoomScaleSheetLayoutView="70" workbookViewId="0">
      <selection activeCell="I14" sqref="I14"/>
    </sheetView>
  </sheetViews>
  <sheetFormatPr defaultColWidth="8.81640625" defaultRowHeight="14.5"/>
  <cols>
    <col min="1" max="1" width="10.7265625" style="1496" customWidth="1"/>
    <col min="2" max="2" width="9.453125" style="1538" customWidth="1"/>
    <col min="3" max="3" width="18.81640625" style="1585" customWidth="1"/>
    <col min="4" max="4" width="21" style="1538" customWidth="1"/>
    <col min="5" max="5" width="92.7265625" style="1568" customWidth="1"/>
    <col min="6" max="6" width="8.453125" style="1585" customWidth="1"/>
    <col min="7" max="7" width="11" style="1544" customWidth="1"/>
    <col min="8" max="10" width="14.7265625" style="1538" customWidth="1"/>
    <col min="11" max="11" width="14.7265625" style="1496" customWidth="1"/>
    <col min="12" max="12" width="23.7265625" style="1496" customWidth="1"/>
    <col min="13" max="13" width="25" style="1496" customWidth="1"/>
    <col min="14" max="14" width="9.26953125" style="1538" customWidth="1"/>
    <col min="15" max="15" width="15" style="1538" customWidth="1"/>
    <col min="16" max="18" width="9.26953125" style="1538" customWidth="1"/>
    <col min="19" max="19" width="22" style="1538" customWidth="1"/>
    <col min="20"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row>
    <row r="2" spans="1:64" ht="16.899999999999999" customHeight="1">
      <c r="A2" s="1885" t="s">
        <v>0</v>
      </c>
      <c r="B2" s="1885"/>
      <c r="C2" s="1899" t="s">
        <v>5190</v>
      </c>
      <c r="D2" s="1899"/>
      <c r="E2" s="1899"/>
      <c r="F2" s="1899"/>
      <c r="G2" s="1899"/>
      <c r="H2" s="1899"/>
      <c r="I2" s="1899"/>
      <c r="J2" s="1896"/>
      <c r="K2" s="1896"/>
      <c r="L2" s="1896"/>
      <c r="M2" s="1538"/>
    </row>
    <row r="3" spans="1:64" ht="16.899999999999999" customHeight="1">
      <c r="A3" s="1885" t="s">
        <v>1464</v>
      </c>
      <c r="B3" s="1885"/>
      <c r="C3" s="1891" t="s">
        <v>552</v>
      </c>
      <c r="D3" s="1891"/>
      <c r="E3" s="1891"/>
      <c r="F3" s="1891"/>
      <c r="G3" s="1891"/>
      <c r="H3" s="1891"/>
      <c r="I3" s="1891"/>
      <c r="J3" s="1892" t="s">
        <v>5214</v>
      </c>
      <c r="K3" s="1892"/>
      <c r="L3" s="1539"/>
      <c r="M3" s="1538"/>
    </row>
    <row r="4" spans="1:64" ht="16.899999999999999" customHeight="1">
      <c r="A4" s="1885" t="s">
        <v>5191</v>
      </c>
      <c r="B4" s="1885"/>
      <c r="C4" s="1891" t="s">
        <v>5192</v>
      </c>
      <c r="D4" s="1891"/>
      <c r="E4" s="1891"/>
      <c r="F4" s="1891"/>
      <c r="G4" s="1891"/>
      <c r="H4" s="1891"/>
      <c r="I4" s="1891"/>
      <c r="J4" s="1896"/>
      <c r="K4" s="1896"/>
      <c r="L4" s="1896"/>
      <c r="M4" s="1538"/>
    </row>
    <row r="5" spans="1:64" ht="16.899999999999999" customHeight="1">
      <c r="A5" s="1885" t="s">
        <v>5193</v>
      </c>
      <c r="B5" s="1885"/>
      <c r="C5" s="1891" t="s">
        <v>5194</v>
      </c>
      <c r="D5" s="1891"/>
      <c r="E5" s="1891"/>
      <c r="F5" s="1891"/>
      <c r="G5" s="1891"/>
      <c r="H5" s="1891"/>
      <c r="I5" s="1891"/>
      <c r="J5" s="1892" t="s">
        <v>197</v>
      </c>
      <c r="K5" s="1892"/>
      <c r="L5" s="1540"/>
      <c r="M5" s="1538"/>
    </row>
    <row r="6" spans="1:64" ht="16.899999999999999" customHeight="1">
      <c r="A6" s="1893" t="s">
        <v>5215</v>
      </c>
      <c r="B6" s="1893"/>
      <c r="C6" s="1894" t="s">
        <v>5736</v>
      </c>
      <c r="D6" s="1894"/>
      <c r="E6" s="1894"/>
      <c r="F6" s="1894"/>
      <c r="G6" s="1894"/>
      <c r="H6" s="1894"/>
      <c r="I6" s="1894"/>
      <c r="J6" s="1895"/>
      <c r="K6" s="1895"/>
      <c r="L6" s="1895"/>
      <c r="M6" s="1538"/>
    </row>
    <row r="7" spans="1:64" ht="34.9"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49"/>
      <c r="F9" s="1548"/>
      <c r="G9" s="1550"/>
      <c r="H9" s="1551"/>
      <c r="I9" s="1551"/>
      <c r="J9" s="1552"/>
      <c r="K9" s="1552"/>
      <c r="L9" s="1552"/>
      <c r="M9" s="1538"/>
      <c r="N9" s="1568"/>
      <c r="O9" s="1568"/>
      <c r="S9" s="1565"/>
    </row>
    <row r="10" spans="1:64" ht="16.899999999999999" customHeight="1">
      <c r="A10" s="1500"/>
      <c r="B10" s="1547"/>
      <c r="C10" s="1548"/>
      <c r="D10" s="1549"/>
      <c r="E10" s="1566" t="s">
        <v>5737</v>
      </c>
      <c r="F10" s="1548"/>
      <c r="G10" s="1550"/>
      <c r="H10" s="1551"/>
      <c r="I10" s="1552"/>
      <c r="J10" s="1552"/>
      <c r="K10" s="1552"/>
      <c r="L10" s="1552"/>
      <c r="M10" s="1538"/>
      <c r="N10" s="1568"/>
      <c r="O10" s="1568"/>
      <c r="S10" s="1565"/>
    </row>
    <row r="11" spans="1:64" ht="16.899999999999999" customHeight="1">
      <c r="A11" s="1500"/>
      <c r="B11" s="1547"/>
      <c r="C11" s="1548"/>
      <c r="D11" s="1549"/>
      <c r="E11" s="1620" t="s">
        <v>5738</v>
      </c>
      <c r="F11" s="1548"/>
      <c r="G11" s="1550"/>
      <c r="H11" s="1551"/>
      <c r="I11" s="1552"/>
      <c r="J11" s="1552"/>
      <c r="K11" s="1552"/>
      <c r="L11" s="1552"/>
      <c r="M11" s="1538"/>
      <c r="N11" s="1568"/>
      <c r="O11" s="1568"/>
      <c r="S11" s="1565"/>
    </row>
    <row r="12" spans="1:64" ht="16.899999999999999" customHeight="1">
      <c r="A12" s="1500"/>
      <c r="B12" s="1547"/>
      <c r="C12" s="1548"/>
      <c r="D12" s="1549"/>
      <c r="E12" s="1620" t="s">
        <v>5739</v>
      </c>
      <c r="F12" s="1548"/>
      <c r="G12" s="1550"/>
      <c r="H12" s="1551"/>
      <c r="I12" s="1552"/>
      <c r="J12" s="1552"/>
      <c r="K12" s="1552"/>
      <c r="L12" s="1552"/>
      <c r="M12" s="1538"/>
      <c r="N12" s="1568"/>
      <c r="O12" s="1568"/>
      <c r="S12" s="1565"/>
    </row>
    <row r="13" spans="1:64" ht="16.899999999999999" customHeight="1">
      <c r="A13" s="1500"/>
      <c r="B13" s="1547"/>
      <c r="C13" s="1548"/>
      <c r="D13" s="1549"/>
      <c r="E13" s="1620" t="s">
        <v>5740</v>
      </c>
      <c r="F13" s="1548"/>
      <c r="G13" s="1550"/>
      <c r="H13" s="1551"/>
      <c r="I13" s="1552"/>
      <c r="J13" s="1552"/>
      <c r="K13" s="1552"/>
      <c r="L13" s="1552"/>
      <c r="M13" s="1538"/>
      <c r="N13" s="1568"/>
      <c r="O13" s="1568"/>
      <c r="S13" s="1565"/>
    </row>
    <row r="14" spans="1:64" ht="16.899999999999999" customHeight="1">
      <c r="A14" s="1500"/>
      <c r="B14" s="1547"/>
      <c r="C14" s="1548"/>
      <c r="D14" s="1549"/>
      <c r="E14" s="1620"/>
      <c r="F14" s="1548"/>
      <c r="G14" s="1550"/>
      <c r="H14" s="1551"/>
      <c r="I14" s="1552"/>
      <c r="J14" s="1552"/>
      <c r="K14" s="1552"/>
      <c r="L14" s="1552"/>
      <c r="M14" s="1538"/>
      <c r="N14" s="1568"/>
      <c r="O14" s="1568"/>
      <c r="S14" s="1565"/>
    </row>
    <row r="15" spans="1:64" ht="16.899999999999999" customHeight="1">
      <c r="A15" s="1500"/>
      <c r="B15" s="1547"/>
      <c r="C15" s="1548"/>
      <c r="D15" s="1549"/>
      <c r="E15" s="1566" t="s">
        <v>5702</v>
      </c>
      <c r="F15" s="1548"/>
      <c r="G15" s="1550"/>
      <c r="H15" s="1551"/>
      <c r="I15" s="1552"/>
      <c r="J15" s="1552"/>
      <c r="K15" s="1552"/>
      <c r="L15" s="1552"/>
      <c r="M15" s="1538"/>
      <c r="N15" s="1568"/>
      <c r="O15" s="1568"/>
      <c r="S15" s="1565"/>
    </row>
    <row r="16" spans="1:64" ht="16.899999999999999" customHeight="1">
      <c r="A16" s="1500"/>
      <c r="B16" s="1547"/>
      <c r="C16" s="1548"/>
      <c r="D16" s="1549"/>
      <c r="E16" s="1549" t="s">
        <v>5741</v>
      </c>
      <c r="F16" s="1548" t="s">
        <v>61</v>
      </c>
      <c r="G16" s="1550">
        <v>6</v>
      </c>
      <c r="H16" s="1574"/>
      <c r="I16" s="1552"/>
      <c r="J16" s="1552">
        <f t="shared" ref="J16:J23" si="0">H16*G16</f>
        <v>0</v>
      </c>
      <c r="K16" s="1552">
        <f t="shared" ref="K16:K23" si="1">I16*G16</f>
        <v>0</v>
      </c>
      <c r="L16" s="1552">
        <f t="shared" ref="L16:L23" si="2">K16+J16</f>
        <v>0</v>
      </c>
      <c r="M16" s="1538"/>
      <c r="N16" s="1568"/>
      <c r="O16" s="1568"/>
      <c r="S16" s="1565"/>
    </row>
    <row r="17" spans="1:19" ht="16.899999999999999" customHeight="1">
      <c r="A17" s="1500"/>
      <c r="B17" s="1547"/>
      <c r="C17" s="1548"/>
      <c r="D17" s="1549"/>
      <c r="E17" s="1549" t="s">
        <v>5235</v>
      </c>
      <c r="F17" s="1548" t="s">
        <v>61</v>
      </c>
      <c r="G17" s="1550">
        <v>72</v>
      </c>
      <c r="H17" s="1574"/>
      <c r="I17" s="1552"/>
      <c r="J17" s="1552">
        <f t="shared" si="0"/>
        <v>0</v>
      </c>
      <c r="K17" s="1552">
        <f t="shared" si="1"/>
        <v>0</v>
      </c>
      <c r="L17" s="1552">
        <f t="shared" si="2"/>
        <v>0</v>
      </c>
      <c r="M17" s="1538"/>
      <c r="N17" s="1568"/>
      <c r="O17" s="1568"/>
      <c r="S17" s="1565"/>
    </row>
    <row r="18" spans="1:19" ht="16.899999999999999" customHeight="1">
      <c r="A18" s="1500"/>
      <c r="B18" s="1547"/>
      <c r="C18" s="1548"/>
      <c r="D18" s="1549"/>
      <c r="E18" s="1549" t="s">
        <v>5742</v>
      </c>
      <c r="F18" s="1548" t="s">
        <v>61</v>
      </c>
      <c r="G18" s="1550">
        <v>16</v>
      </c>
      <c r="H18" s="1574"/>
      <c r="I18" s="1552"/>
      <c r="J18" s="1552">
        <f t="shared" si="0"/>
        <v>0</v>
      </c>
      <c r="K18" s="1552">
        <f t="shared" si="1"/>
        <v>0</v>
      </c>
      <c r="L18" s="1552">
        <f t="shared" si="2"/>
        <v>0</v>
      </c>
      <c r="M18" s="1538"/>
      <c r="N18" s="1568"/>
      <c r="O18" s="1568"/>
      <c r="S18" s="1565"/>
    </row>
    <row r="19" spans="1:19" ht="16.899999999999999" customHeight="1">
      <c r="A19" s="1500"/>
      <c r="B19" s="1547"/>
      <c r="C19" s="1548"/>
      <c r="D19" s="1549"/>
      <c r="E19" s="1549" t="s">
        <v>5236</v>
      </c>
      <c r="F19" s="1548" t="s">
        <v>61</v>
      </c>
      <c r="G19" s="1550">
        <v>6</v>
      </c>
      <c r="H19" s="1574"/>
      <c r="I19" s="1552"/>
      <c r="J19" s="1552">
        <f t="shared" si="0"/>
        <v>0</v>
      </c>
      <c r="K19" s="1552">
        <f t="shared" si="1"/>
        <v>0</v>
      </c>
      <c r="L19" s="1552">
        <f t="shared" si="2"/>
        <v>0</v>
      </c>
      <c r="M19" s="1538"/>
      <c r="N19" s="1568"/>
      <c r="O19" s="1568"/>
      <c r="S19" s="1565"/>
    </row>
    <row r="20" spans="1:19" ht="16.899999999999999" customHeight="1">
      <c r="A20" s="1500"/>
      <c r="B20" s="1547"/>
      <c r="C20" s="1548"/>
      <c r="D20" s="1549"/>
      <c r="E20" s="1549" t="s">
        <v>5239</v>
      </c>
      <c r="F20" s="1548" t="s">
        <v>61</v>
      </c>
      <c r="G20" s="1550">
        <v>2</v>
      </c>
      <c r="H20" s="1574"/>
      <c r="I20" s="1552"/>
      <c r="J20" s="1552">
        <f t="shared" si="0"/>
        <v>0</v>
      </c>
      <c r="K20" s="1552">
        <f t="shared" si="1"/>
        <v>0</v>
      </c>
      <c r="L20" s="1552">
        <f t="shared" si="2"/>
        <v>0</v>
      </c>
      <c r="M20" s="1538"/>
      <c r="N20" s="1568"/>
      <c r="O20" s="1568"/>
      <c r="S20" s="1565"/>
    </row>
    <row r="21" spans="1:19" ht="16.899999999999999" customHeight="1">
      <c r="A21" s="1500"/>
      <c r="B21" s="1547"/>
      <c r="C21" s="1548"/>
      <c r="D21" s="1549"/>
      <c r="E21" s="1549" t="s">
        <v>5240</v>
      </c>
      <c r="F21" s="1548" t="s">
        <v>61</v>
      </c>
      <c r="G21" s="1550">
        <v>12</v>
      </c>
      <c r="H21" s="1574"/>
      <c r="I21" s="1552"/>
      <c r="J21" s="1552">
        <f t="shared" si="0"/>
        <v>0</v>
      </c>
      <c r="K21" s="1552">
        <f t="shared" si="1"/>
        <v>0</v>
      </c>
      <c r="L21" s="1552">
        <f t="shared" si="2"/>
        <v>0</v>
      </c>
      <c r="M21" s="1538"/>
      <c r="N21" s="1568"/>
      <c r="O21" s="1568"/>
      <c r="S21" s="1565"/>
    </row>
    <row r="22" spans="1:19" ht="16.899999999999999" customHeight="1">
      <c r="A22" s="1500"/>
      <c r="B22" s="1547"/>
      <c r="C22" s="1548"/>
      <c r="D22" s="1549"/>
      <c r="E22" s="1549" t="s">
        <v>5704</v>
      </c>
      <c r="F22" s="1548" t="s">
        <v>61</v>
      </c>
      <c r="G22" s="1550">
        <v>12</v>
      </c>
      <c r="H22" s="1574"/>
      <c r="I22" s="1552"/>
      <c r="J22" s="1552">
        <f t="shared" si="0"/>
        <v>0</v>
      </c>
      <c r="K22" s="1552">
        <f t="shared" si="1"/>
        <v>0</v>
      </c>
      <c r="L22" s="1552">
        <f t="shared" si="2"/>
        <v>0</v>
      </c>
      <c r="M22" s="1538"/>
      <c r="N22" s="1568"/>
      <c r="O22" s="1568"/>
      <c r="S22" s="1565"/>
    </row>
    <row r="23" spans="1:19" ht="16.899999999999999" customHeight="1">
      <c r="A23" s="1500"/>
      <c r="B23" s="1547"/>
      <c r="C23" s="1548"/>
      <c r="D23" s="1549"/>
      <c r="E23" s="1549" t="s">
        <v>5705</v>
      </c>
      <c r="F23" s="1548" t="s">
        <v>61</v>
      </c>
      <c r="G23" s="1550">
        <v>6</v>
      </c>
      <c r="H23" s="1574"/>
      <c r="I23" s="1552"/>
      <c r="J23" s="1552">
        <f t="shared" si="0"/>
        <v>0</v>
      </c>
      <c r="K23" s="1552">
        <f t="shared" si="1"/>
        <v>0</v>
      </c>
      <c r="L23" s="1552">
        <f t="shared" si="2"/>
        <v>0</v>
      </c>
      <c r="M23" s="1538"/>
      <c r="N23" s="1568"/>
      <c r="O23" s="1568"/>
      <c r="S23" s="1565"/>
    </row>
    <row r="24" spans="1:19" ht="16.899999999999999" customHeight="1">
      <c r="A24" s="1500"/>
      <c r="B24" s="1547"/>
      <c r="C24" s="1548"/>
      <c r="D24" s="1549"/>
      <c r="E24" s="1549"/>
      <c r="F24" s="1548"/>
      <c r="G24" s="1550"/>
      <c r="H24" s="1551"/>
      <c r="I24" s="1552"/>
      <c r="J24" s="1552"/>
      <c r="K24" s="1552"/>
      <c r="L24" s="1552"/>
      <c r="M24" s="1538"/>
      <c r="N24" s="1568"/>
      <c r="O24" s="1568"/>
      <c r="S24" s="1565"/>
    </row>
    <row r="25" spans="1:19" ht="16.899999999999999" customHeight="1">
      <c r="A25" s="1500"/>
      <c r="B25" s="1547"/>
      <c r="C25" s="1548"/>
      <c r="D25" s="1549"/>
      <c r="E25" s="1566" t="s">
        <v>5743</v>
      </c>
      <c r="F25" s="1548"/>
      <c r="G25" s="1550"/>
      <c r="H25" s="1551"/>
      <c r="I25" s="1552"/>
      <c r="J25" s="1552"/>
      <c r="K25" s="1552"/>
      <c r="L25" s="1552"/>
      <c r="M25" s="1538"/>
      <c r="N25" s="1568"/>
      <c r="O25" s="1568"/>
      <c r="S25" s="1565"/>
    </row>
    <row r="26" spans="1:19" ht="16.899999999999999" customHeight="1">
      <c r="A26" s="1500"/>
      <c r="B26" s="1547"/>
      <c r="C26" s="1548"/>
      <c r="D26" s="1549"/>
      <c r="E26" s="1549" t="s">
        <v>5744</v>
      </c>
      <c r="F26" s="1548" t="s">
        <v>62</v>
      </c>
      <c r="G26" s="1550">
        <v>4</v>
      </c>
      <c r="H26" s="1551"/>
      <c r="I26" s="1552"/>
      <c r="J26" s="1552">
        <f t="shared" ref="J26:J31" si="3">H26*G26</f>
        <v>0</v>
      </c>
      <c r="K26" s="1552">
        <f t="shared" ref="K26:K31" si="4">I26*G26</f>
        <v>0</v>
      </c>
      <c r="L26" s="1552">
        <f t="shared" ref="L26:L31" si="5">K26+J26</f>
        <v>0</v>
      </c>
      <c r="M26" s="1538"/>
      <c r="N26" s="1568"/>
      <c r="O26" s="1568"/>
      <c r="S26" s="1565"/>
    </row>
    <row r="27" spans="1:19" ht="16.899999999999999" customHeight="1">
      <c r="A27" s="1500"/>
      <c r="B27" s="1547"/>
      <c r="C27" s="1548"/>
      <c r="D27" s="1549"/>
      <c r="E27" s="1549" t="s">
        <v>5745</v>
      </c>
      <c r="F27" s="1548" t="s">
        <v>62</v>
      </c>
      <c r="G27" s="1550">
        <v>6</v>
      </c>
      <c r="H27" s="1551"/>
      <c r="I27" s="1552"/>
      <c r="J27" s="1552">
        <f t="shared" si="3"/>
        <v>0</v>
      </c>
      <c r="K27" s="1552">
        <f t="shared" si="4"/>
        <v>0</v>
      </c>
      <c r="L27" s="1552">
        <f t="shared" si="5"/>
        <v>0</v>
      </c>
      <c r="M27" s="1538"/>
      <c r="N27" s="1568"/>
      <c r="O27" s="1568"/>
      <c r="S27" s="1565"/>
    </row>
    <row r="28" spans="1:19" ht="16.899999999999999" customHeight="1">
      <c r="A28" s="1500"/>
      <c r="B28" s="1547"/>
      <c r="C28" s="1548"/>
      <c r="D28" s="1549"/>
      <c r="E28" s="1549" t="s">
        <v>5746</v>
      </c>
      <c r="F28" s="1548" t="s">
        <v>62</v>
      </c>
      <c r="G28" s="1550">
        <v>6</v>
      </c>
      <c r="H28" s="1551"/>
      <c r="I28" s="1552"/>
      <c r="J28" s="1552">
        <f t="shared" si="3"/>
        <v>0</v>
      </c>
      <c r="K28" s="1552">
        <f t="shared" si="4"/>
        <v>0</v>
      </c>
      <c r="L28" s="1552">
        <f t="shared" si="5"/>
        <v>0</v>
      </c>
      <c r="M28" s="1538"/>
      <c r="N28" s="1568"/>
      <c r="O28" s="1568"/>
      <c r="S28" s="1565"/>
    </row>
    <row r="29" spans="1:19" ht="16.899999999999999" customHeight="1">
      <c r="A29" s="1500"/>
      <c r="B29" s="1547"/>
      <c r="C29" s="1548"/>
      <c r="D29" s="1549"/>
      <c r="E29" s="1549" t="s">
        <v>5747</v>
      </c>
      <c r="F29" s="1548" t="s">
        <v>62</v>
      </c>
      <c r="G29" s="1550">
        <v>10</v>
      </c>
      <c r="H29" s="1551"/>
      <c r="I29" s="1552"/>
      <c r="J29" s="1552">
        <f t="shared" si="3"/>
        <v>0</v>
      </c>
      <c r="K29" s="1552">
        <f t="shared" si="4"/>
        <v>0</v>
      </c>
      <c r="L29" s="1552">
        <f t="shared" si="5"/>
        <v>0</v>
      </c>
      <c r="M29" s="1538"/>
      <c r="N29" s="1568"/>
      <c r="O29" s="1568"/>
      <c r="S29" s="1565"/>
    </row>
    <row r="30" spans="1:19" ht="16.899999999999999" customHeight="1">
      <c r="A30" s="1500"/>
      <c r="B30" s="1547"/>
      <c r="C30" s="1548"/>
      <c r="D30" s="1549"/>
      <c r="E30" s="1549" t="s">
        <v>5748</v>
      </c>
      <c r="F30" s="1548" t="s">
        <v>62</v>
      </c>
      <c r="G30" s="1550">
        <v>10</v>
      </c>
      <c r="H30" s="1551"/>
      <c r="I30" s="1552"/>
      <c r="J30" s="1552">
        <f t="shared" si="3"/>
        <v>0</v>
      </c>
      <c r="K30" s="1552">
        <f t="shared" si="4"/>
        <v>0</v>
      </c>
      <c r="L30" s="1552">
        <f t="shared" si="5"/>
        <v>0</v>
      </c>
      <c r="M30" s="1538"/>
      <c r="N30" s="1568"/>
      <c r="O30" s="1568"/>
      <c r="S30" s="1565"/>
    </row>
    <row r="31" spans="1:19" ht="16.899999999999999" customHeight="1">
      <c r="A31" s="1500"/>
      <c r="B31" s="1547"/>
      <c r="C31" s="1548"/>
      <c r="D31" s="1549"/>
      <c r="E31" s="1549" t="s">
        <v>5749</v>
      </c>
      <c r="F31" s="1548" t="s">
        <v>62</v>
      </c>
      <c r="G31" s="1550">
        <v>20</v>
      </c>
      <c r="H31" s="1551"/>
      <c r="I31" s="1552"/>
      <c r="J31" s="1552">
        <f t="shared" si="3"/>
        <v>0</v>
      </c>
      <c r="K31" s="1552">
        <f t="shared" si="4"/>
        <v>0</v>
      </c>
      <c r="L31" s="1552">
        <f t="shared" si="5"/>
        <v>0</v>
      </c>
      <c r="M31" s="1538"/>
      <c r="N31" s="1568"/>
      <c r="O31" s="1568"/>
      <c r="S31" s="1565"/>
    </row>
    <row r="32" spans="1:19" ht="16.899999999999999" customHeight="1">
      <c r="A32" s="1500"/>
      <c r="B32" s="1547"/>
      <c r="C32" s="1548"/>
      <c r="D32" s="1549"/>
      <c r="E32" s="1549"/>
      <c r="F32" s="1548"/>
      <c r="G32" s="1550"/>
      <c r="H32" s="1551"/>
      <c r="I32" s="1552"/>
      <c r="J32" s="1552"/>
      <c r="K32" s="1552"/>
      <c r="L32" s="1552"/>
      <c r="M32" s="1538"/>
      <c r="N32" s="1568"/>
      <c r="O32" s="1568"/>
      <c r="S32" s="1565"/>
    </row>
    <row r="33" spans="1:19" ht="16.899999999999999" customHeight="1">
      <c r="A33" s="1500"/>
      <c r="B33" s="1547"/>
      <c r="C33" s="1548"/>
      <c r="D33" s="1549"/>
      <c r="E33" s="1566" t="s">
        <v>5750</v>
      </c>
      <c r="F33" s="1548"/>
      <c r="G33" s="1550"/>
      <c r="H33" s="1551"/>
      <c r="I33" s="1552"/>
      <c r="J33" s="1552"/>
      <c r="K33" s="1552"/>
      <c r="L33" s="1552"/>
      <c r="M33" s="1538"/>
      <c r="N33" s="1568"/>
      <c r="O33" s="1568"/>
      <c r="S33" s="1565"/>
    </row>
    <row r="34" spans="1:19" ht="16.899999999999999" customHeight="1">
      <c r="A34" s="1500"/>
      <c r="B34" s="1547"/>
      <c r="C34" s="1548"/>
      <c r="D34" s="1549"/>
      <c r="E34" s="1549" t="s">
        <v>5751</v>
      </c>
      <c r="F34" s="1548" t="s">
        <v>62</v>
      </c>
      <c r="G34" s="1550">
        <v>2</v>
      </c>
      <c r="H34" s="1551"/>
      <c r="I34" s="1552"/>
      <c r="J34" s="1552">
        <f>H34*G34</f>
        <v>0</v>
      </c>
      <c r="K34" s="1552">
        <f>I34*G34</f>
        <v>0</v>
      </c>
      <c r="L34" s="1552">
        <f>K34+J34</f>
        <v>0</v>
      </c>
      <c r="M34" s="1538"/>
      <c r="N34" s="1568"/>
      <c r="O34" s="1568"/>
      <c r="S34" s="1565"/>
    </row>
    <row r="35" spans="1:19" ht="16.899999999999999" customHeight="1">
      <c r="A35" s="1500"/>
      <c r="B35" s="1547"/>
      <c r="C35" s="1548"/>
      <c r="D35" s="1549"/>
      <c r="E35" s="1549" t="s">
        <v>5752</v>
      </c>
      <c r="F35" s="1548" t="s">
        <v>62</v>
      </c>
      <c r="G35" s="1550">
        <v>4</v>
      </c>
      <c r="H35" s="1551"/>
      <c r="I35" s="1552"/>
      <c r="J35" s="1552">
        <f>H35*G35</f>
        <v>0</v>
      </c>
      <c r="K35" s="1552">
        <f>I35*G35</f>
        <v>0</v>
      </c>
      <c r="L35" s="1552">
        <f>K35+J35</f>
        <v>0</v>
      </c>
      <c r="M35" s="1538"/>
      <c r="N35" s="1568"/>
      <c r="O35" s="1568"/>
      <c r="S35" s="1565"/>
    </row>
    <row r="36" spans="1:19" ht="16.899999999999999" customHeight="1">
      <c r="A36" s="1500"/>
      <c r="B36" s="1547"/>
      <c r="C36" s="1548"/>
      <c r="D36" s="1549"/>
      <c r="E36" s="1549"/>
      <c r="F36" s="1548"/>
      <c r="G36" s="1550"/>
      <c r="H36" s="1551"/>
      <c r="I36" s="1552"/>
      <c r="J36" s="1552"/>
      <c r="K36" s="1552"/>
      <c r="L36" s="1552"/>
      <c r="M36" s="1538"/>
      <c r="N36" s="1568"/>
      <c r="O36" s="1568"/>
      <c r="S36" s="1565"/>
    </row>
    <row r="37" spans="1:19" ht="16.899999999999999" customHeight="1">
      <c r="A37" s="1500"/>
      <c r="B37" s="1547"/>
      <c r="C37" s="1548"/>
      <c r="D37" s="1549"/>
      <c r="E37" s="1566" t="s">
        <v>5753</v>
      </c>
      <c r="F37" s="1548"/>
      <c r="G37" s="1550"/>
      <c r="H37" s="1551"/>
      <c r="I37" s="1552"/>
      <c r="J37" s="1552"/>
      <c r="K37" s="1552"/>
      <c r="L37" s="1552"/>
      <c r="M37" s="1538"/>
      <c r="N37" s="1568"/>
      <c r="O37" s="1568"/>
      <c r="S37" s="1565"/>
    </row>
    <row r="38" spans="1:19" ht="16.899999999999999" customHeight="1">
      <c r="A38" s="1500"/>
      <c r="B38" s="1547"/>
      <c r="C38" s="1548"/>
      <c r="D38" s="1549"/>
      <c r="E38" s="1549" t="s">
        <v>5741</v>
      </c>
      <c r="F38" s="1548" t="s">
        <v>62</v>
      </c>
      <c r="G38" s="1550">
        <v>4</v>
      </c>
      <c r="H38" s="1551"/>
      <c r="I38" s="1552"/>
      <c r="J38" s="1552">
        <f>H38*G38</f>
        <v>0</v>
      </c>
      <c r="K38" s="1552">
        <f>I38*G38</f>
        <v>0</v>
      </c>
      <c r="L38" s="1552">
        <f>K38+J38</f>
        <v>0</v>
      </c>
      <c r="M38" s="1538"/>
      <c r="N38" s="1568"/>
      <c r="O38" s="1568"/>
      <c r="S38" s="1565"/>
    </row>
    <row r="39" spans="1:19" ht="16.899999999999999" customHeight="1">
      <c r="A39" s="1500"/>
      <c r="B39" s="1547"/>
      <c r="C39" s="1548"/>
      <c r="D39" s="1549"/>
      <c r="E39" s="1549" t="s">
        <v>5235</v>
      </c>
      <c r="F39" s="1548" t="s">
        <v>62</v>
      </c>
      <c r="G39" s="1550">
        <v>4</v>
      </c>
      <c r="H39" s="1551"/>
      <c r="I39" s="1552"/>
      <c r="J39" s="1552">
        <f>H39*G39</f>
        <v>0</v>
      </c>
      <c r="K39" s="1552">
        <f>I39*G39</f>
        <v>0</v>
      </c>
      <c r="L39" s="1552">
        <f>K39+J39</f>
        <v>0</v>
      </c>
      <c r="M39" s="1538"/>
      <c r="N39" s="1568"/>
      <c r="O39" s="1568"/>
      <c r="S39" s="1565"/>
    </row>
    <row r="40" spans="1:19" ht="16.899999999999999" customHeight="1">
      <c r="A40" s="1500"/>
      <c r="B40" s="1547"/>
      <c r="C40" s="1548"/>
      <c r="D40" s="1549"/>
      <c r="E40" s="1549"/>
      <c r="F40" s="1548"/>
      <c r="G40" s="1550"/>
      <c r="H40" s="1551"/>
      <c r="I40" s="1552"/>
      <c r="J40" s="1552"/>
      <c r="K40" s="1552"/>
      <c r="L40" s="1552"/>
      <c r="M40" s="1538"/>
      <c r="N40" s="1568"/>
      <c r="O40" s="1568"/>
      <c r="S40" s="1565"/>
    </row>
    <row r="41" spans="1:19" ht="16.899999999999999" customHeight="1">
      <c r="A41" s="1500"/>
      <c r="B41" s="1547"/>
      <c r="C41" s="1548"/>
      <c r="D41" s="1549"/>
      <c r="E41" s="1566" t="s">
        <v>5754</v>
      </c>
      <c r="F41" s="1548"/>
      <c r="G41" s="1550"/>
      <c r="H41" s="1551"/>
      <c r="I41" s="1552"/>
      <c r="J41" s="1552"/>
      <c r="K41" s="1552"/>
      <c r="L41" s="1552"/>
      <c r="M41" s="1538"/>
      <c r="N41" s="1568"/>
      <c r="O41" s="1568"/>
      <c r="S41" s="1565"/>
    </row>
    <row r="42" spans="1:19" ht="16.899999999999999" customHeight="1">
      <c r="A42" s="1500"/>
      <c r="B42" s="1547"/>
      <c r="C42" s="1548"/>
      <c r="D42" s="1549"/>
      <c r="E42" s="1549" t="s">
        <v>5755</v>
      </c>
      <c r="F42" s="1548" t="s">
        <v>62</v>
      </c>
      <c r="G42" s="1550">
        <v>8</v>
      </c>
      <c r="H42" s="1551"/>
      <c r="I42" s="1552"/>
      <c r="J42" s="1552">
        <f>H42*G42</f>
        <v>0</v>
      </c>
      <c r="K42" s="1552">
        <f>I42*G42</f>
        <v>0</v>
      </c>
      <c r="L42" s="1552">
        <f>K42+J42</f>
        <v>0</v>
      </c>
      <c r="M42" s="1538"/>
      <c r="N42" s="1568"/>
      <c r="O42" s="1568"/>
      <c r="S42" s="1565"/>
    </row>
    <row r="43" spans="1:19" ht="16.899999999999999" customHeight="1">
      <c r="A43" s="1500"/>
      <c r="B43" s="1547"/>
      <c r="C43" s="1548"/>
      <c r="D43" s="1549"/>
      <c r="E43" s="1549" t="s">
        <v>5756</v>
      </c>
      <c r="F43" s="1548" t="s">
        <v>62</v>
      </c>
      <c r="G43" s="1550">
        <v>2</v>
      </c>
      <c r="H43" s="1551"/>
      <c r="I43" s="1552"/>
      <c r="J43" s="1552">
        <f>H43*G43</f>
        <v>0</v>
      </c>
      <c r="K43" s="1552">
        <f>I43*G43</f>
        <v>0</v>
      </c>
      <c r="L43" s="1552">
        <f>K43+J43</f>
        <v>0</v>
      </c>
      <c r="M43" s="1538"/>
      <c r="N43" s="1568"/>
      <c r="O43" s="1568"/>
      <c r="S43" s="1565"/>
    </row>
    <row r="44" spans="1:19" ht="16.899999999999999" customHeight="1">
      <c r="A44" s="1500"/>
      <c r="B44" s="1547"/>
      <c r="C44" s="1548"/>
      <c r="D44" s="1549"/>
      <c r="E44" s="1549"/>
      <c r="F44" s="1548"/>
      <c r="G44" s="1550"/>
      <c r="H44" s="1551"/>
      <c r="I44" s="1552"/>
      <c r="J44" s="1552"/>
      <c r="K44" s="1552"/>
      <c r="L44" s="1552"/>
      <c r="M44" s="1538"/>
      <c r="N44" s="1568"/>
      <c r="O44" s="1568"/>
      <c r="S44" s="1565"/>
    </row>
    <row r="45" spans="1:19" ht="16.899999999999999" customHeight="1">
      <c r="A45" s="1500"/>
      <c r="B45" s="1547"/>
      <c r="C45" s="1548"/>
      <c r="D45" s="1549"/>
      <c r="E45" s="1566" t="s">
        <v>5757</v>
      </c>
      <c r="F45" s="1548"/>
      <c r="G45" s="1550"/>
      <c r="H45" s="1551"/>
      <c r="I45" s="1552"/>
      <c r="J45" s="1552"/>
      <c r="K45" s="1552"/>
      <c r="L45" s="1552"/>
      <c r="M45" s="1538"/>
      <c r="N45" s="1568"/>
      <c r="O45" s="1568"/>
      <c r="S45" s="1565"/>
    </row>
    <row r="46" spans="1:19" ht="16.899999999999999" customHeight="1">
      <c r="A46" s="1500"/>
      <c r="B46" s="1547"/>
      <c r="C46" s="1548"/>
      <c r="D46" s="1549"/>
      <c r="E46" s="1549" t="s">
        <v>5758</v>
      </c>
      <c r="F46" s="1548" t="s">
        <v>62</v>
      </c>
      <c r="G46" s="1550">
        <v>290</v>
      </c>
      <c r="H46" s="1551"/>
      <c r="I46" s="1552"/>
      <c r="J46" s="1552">
        <f>H46*G46</f>
        <v>0</v>
      </c>
      <c r="K46" s="1552">
        <f>I46*G46</f>
        <v>0</v>
      </c>
      <c r="L46" s="1552">
        <f>K46+J46</f>
        <v>0</v>
      </c>
      <c r="M46" s="1538"/>
      <c r="N46" s="1568"/>
      <c r="O46" s="1568"/>
      <c r="S46" s="1565"/>
    </row>
    <row r="47" spans="1:19" ht="16.899999999999999" customHeight="1">
      <c r="A47" s="1500"/>
      <c r="B47" s="1547"/>
      <c r="C47" s="1548"/>
      <c r="D47" s="1549"/>
      <c r="E47" s="1549"/>
      <c r="F47" s="1548"/>
      <c r="G47" s="1550"/>
      <c r="H47" s="1551"/>
      <c r="I47" s="1552"/>
      <c r="J47" s="1552"/>
      <c r="K47" s="1552"/>
      <c r="L47" s="1552"/>
      <c r="M47" s="1538"/>
      <c r="N47" s="1568"/>
      <c r="O47" s="1568"/>
      <c r="S47" s="1565"/>
    </row>
    <row r="48" spans="1:19" ht="16.899999999999999" customHeight="1">
      <c r="A48" s="1500"/>
      <c r="B48" s="1547"/>
      <c r="C48" s="1548"/>
      <c r="D48" s="1549"/>
      <c r="E48" s="1566" t="s">
        <v>5759</v>
      </c>
      <c r="F48" s="1548"/>
      <c r="G48" s="1550"/>
      <c r="H48" s="1551"/>
      <c r="I48" s="1552"/>
      <c r="J48" s="1552"/>
      <c r="K48" s="1552"/>
      <c r="L48" s="1552"/>
      <c r="M48" s="1538"/>
      <c r="N48" s="1568"/>
      <c r="O48" s="1568"/>
      <c r="S48" s="1565"/>
    </row>
    <row r="49" spans="1:19" ht="16.899999999999999" customHeight="1">
      <c r="A49" s="1500"/>
      <c r="B49" s="1547"/>
      <c r="C49" s="1548"/>
      <c r="D49" s="1549"/>
      <c r="E49" s="1549" t="s">
        <v>5760</v>
      </c>
      <c r="F49" s="1548" t="s">
        <v>61</v>
      </c>
      <c r="G49" s="1621">
        <v>17333</v>
      </c>
      <c r="H49" s="1551"/>
      <c r="I49" s="1552"/>
      <c r="J49" s="1552">
        <f>H49*G49</f>
        <v>0</v>
      </c>
      <c r="K49" s="1552">
        <f>I49*G49</f>
        <v>0</v>
      </c>
      <c r="L49" s="1552">
        <f>K49+J49</f>
        <v>0</v>
      </c>
      <c r="M49" s="1538"/>
      <c r="N49" s="1568"/>
      <c r="O49" s="1568"/>
      <c r="S49" s="1565"/>
    </row>
    <row r="50" spans="1:19" ht="16.899999999999999" customHeight="1">
      <c r="A50" s="1500"/>
      <c r="B50" s="1547"/>
      <c r="C50" s="1548"/>
      <c r="D50" s="1549"/>
      <c r="E50" s="1549" t="s">
        <v>5761</v>
      </c>
      <c r="F50" s="1548" t="s">
        <v>62</v>
      </c>
      <c r="G50" s="1550">
        <v>270</v>
      </c>
      <c r="H50" s="1551"/>
      <c r="I50" s="1552"/>
      <c r="J50" s="1552">
        <f>H50*G50</f>
        <v>0</v>
      </c>
      <c r="K50" s="1552">
        <f>I50*G50</f>
        <v>0</v>
      </c>
      <c r="L50" s="1552">
        <f>K50+J50</f>
        <v>0</v>
      </c>
      <c r="M50" s="1538"/>
      <c r="N50" s="1568"/>
      <c r="O50" s="1568"/>
      <c r="S50" s="1565"/>
    </row>
    <row r="51" spans="1:19" ht="16.899999999999999" customHeight="1">
      <c r="A51" s="1500"/>
      <c r="B51" s="1547"/>
      <c r="C51" s="1548"/>
      <c r="D51" s="1549"/>
      <c r="E51" s="1549" t="s">
        <v>5762</v>
      </c>
      <c r="F51" s="1548" t="s">
        <v>62</v>
      </c>
      <c r="G51" s="1550">
        <v>270</v>
      </c>
      <c r="H51" s="1551"/>
      <c r="I51" s="1552"/>
      <c r="J51" s="1552">
        <f>H51*G51</f>
        <v>0</v>
      </c>
      <c r="K51" s="1552">
        <f>I51*G51</f>
        <v>0</v>
      </c>
      <c r="L51" s="1552">
        <f>K51+J51</f>
        <v>0</v>
      </c>
      <c r="M51" s="1538"/>
      <c r="N51" s="1568"/>
      <c r="O51" s="1568"/>
      <c r="S51" s="1565"/>
    </row>
    <row r="52" spans="1:19" ht="16.899999999999999" customHeight="1">
      <c r="A52" s="1500"/>
      <c r="B52" s="1547"/>
      <c r="C52" s="1548"/>
      <c r="D52" s="1549"/>
      <c r="E52" s="1549" t="s">
        <v>5763</v>
      </c>
      <c r="F52" s="1548" t="s">
        <v>62</v>
      </c>
      <c r="G52" s="1550">
        <v>135</v>
      </c>
      <c r="H52" s="1551"/>
      <c r="I52" s="1552"/>
      <c r="J52" s="1552">
        <f>H52*G52</f>
        <v>0</v>
      </c>
      <c r="K52" s="1552">
        <f>I52*G52</f>
        <v>0</v>
      </c>
      <c r="L52" s="1552">
        <f>K52+J52</f>
        <v>0</v>
      </c>
      <c r="M52" s="1538"/>
      <c r="N52" s="1568"/>
      <c r="O52" s="1568"/>
      <c r="S52" s="1565"/>
    </row>
    <row r="53" spans="1:19" ht="16.899999999999999" customHeight="1">
      <c r="A53" s="1500"/>
      <c r="B53" s="1547"/>
      <c r="C53" s="1548"/>
      <c r="D53" s="1549"/>
      <c r="E53" s="1549" t="s">
        <v>5764</v>
      </c>
      <c r="F53" s="1548" t="s">
        <v>62</v>
      </c>
      <c r="G53" s="1550">
        <v>260</v>
      </c>
      <c r="H53" s="1551"/>
      <c r="I53" s="1552"/>
      <c r="J53" s="1552">
        <f>H53*G53</f>
        <v>0</v>
      </c>
      <c r="K53" s="1552">
        <f>I53*G53</f>
        <v>0</v>
      </c>
      <c r="L53" s="1552">
        <f>K53+J53</f>
        <v>0</v>
      </c>
      <c r="M53" s="1538"/>
      <c r="N53" s="1568"/>
      <c r="O53" s="1568"/>
      <c r="S53" s="1565"/>
    </row>
    <row r="54" spans="1:19" ht="16.899999999999999" customHeight="1">
      <c r="A54" s="1500"/>
      <c r="B54" s="1547"/>
      <c r="C54" s="1548"/>
      <c r="D54" s="1549"/>
      <c r="E54" s="1549"/>
      <c r="F54" s="1548"/>
      <c r="G54" s="1550"/>
      <c r="H54" s="1551"/>
      <c r="I54" s="1552"/>
      <c r="J54" s="1552"/>
      <c r="K54" s="1552"/>
      <c r="L54" s="1552"/>
      <c r="M54" s="1538"/>
      <c r="N54" s="1568"/>
      <c r="O54" s="1568"/>
      <c r="S54" s="1565"/>
    </row>
    <row r="55" spans="1:19" ht="16.899999999999999" customHeight="1">
      <c r="A55" s="1500"/>
      <c r="B55" s="1547"/>
      <c r="C55" s="1548"/>
      <c r="D55" s="1549"/>
      <c r="E55" s="1566" t="s">
        <v>5765</v>
      </c>
      <c r="F55" s="1548"/>
      <c r="G55" s="1550"/>
      <c r="H55" s="1551"/>
      <c r="I55" s="1552"/>
      <c r="J55" s="1552"/>
      <c r="K55" s="1552"/>
      <c r="L55" s="1552"/>
      <c r="M55" s="1538"/>
      <c r="N55" s="1568"/>
      <c r="O55" s="1568"/>
      <c r="S55" s="1565"/>
    </row>
    <row r="56" spans="1:19" ht="16.899999999999999" customHeight="1">
      <c r="A56" s="1500"/>
      <c r="B56" s="1547"/>
      <c r="C56" s="1548"/>
      <c r="D56" s="1549"/>
      <c r="E56" s="1549" t="s">
        <v>5766</v>
      </c>
      <c r="F56" s="1548" t="s">
        <v>61</v>
      </c>
      <c r="G56" s="1550">
        <v>36</v>
      </c>
      <c r="H56" s="1551"/>
      <c r="I56" s="1552"/>
      <c r="J56" s="1552">
        <f t="shared" ref="J56:J64" si="6">H56*G56</f>
        <v>0</v>
      </c>
      <c r="K56" s="1552">
        <f t="shared" ref="K56:K64" si="7">I56*G56</f>
        <v>0</v>
      </c>
      <c r="L56" s="1552">
        <f t="shared" ref="L56:L64" si="8">K56+J56</f>
        <v>0</v>
      </c>
      <c r="M56" s="1538"/>
      <c r="N56" s="1568"/>
      <c r="O56" s="1568"/>
      <c r="S56" s="1565"/>
    </row>
    <row r="57" spans="1:19" ht="16.899999999999999" customHeight="1">
      <c r="A57" s="1500"/>
      <c r="B57" s="1547"/>
      <c r="C57" s="1548"/>
      <c r="D57" s="1549"/>
      <c r="E57" s="1549" t="s">
        <v>5767</v>
      </c>
      <c r="F57" s="1548" t="s">
        <v>61</v>
      </c>
      <c r="G57" s="1550">
        <v>36</v>
      </c>
      <c r="H57" s="1551"/>
      <c r="I57" s="1552"/>
      <c r="J57" s="1552">
        <f t="shared" si="6"/>
        <v>0</v>
      </c>
      <c r="K57" s="1552">
        <f t="shared" si="7"/>
        <v>0</v>
      </c>
      <c r="L57" s="1552">
        <f t="shared" si="8"/>
        <v>0</v>
      </c>
      <c r="M57" s="1538"/>
      <c r="N57" s="1568"/>
      <c r="O57" s="1568"/>
      <c r="S57" s="1565"/>
    </row>
    <row r="58" spans="1:19" ht="16.899999999999999" customHeight="1">
      <c r="A58" s="1500"/>
      <c r="B58" s="1547"/>
      <c r="C58" s="1548"/>
      <c r="D58" s="1549"/>
      <c r="E58" s="1549" t="s">
        <v>5768</v>
      </c>
      <c r="F58" s="1548" t="s">
        <v>62</v>
      </c>
      <c r="G58" s="1550">
        <v>2</v>
      </c>
      <c r="H58" s="1551"/>
      <c r="I58" s="1552"/>
      <c r="J58" s="1552">
        <f t="shared" si="6"/>
        <v>0</v>
      </c>
      <c r="K58" s="1552">
        <f t="shared" si="7"/>
        <v>0</v>
      </c>
      <c r="L58" s="1552">
        <f t="shared" si="8"/>
        <v>0</v>
      </c>
      <c r="M58" s="1538"/>
      <c r="N58" s="1568"/>
      <c r="O58" s="1568"/>
      <c r="S58" s="1565"/>
    </row>
    <row r="59" spans="1:19" ht="16.899999999999999" customHeight="1">
      <c r="A59" s="1502"/>
      <c r="B59" s="1586"/>
      <c r="C59" s="1546"/>
      <c r="D59" s="1571"/>
      <c r="E59" s="1571" t="s">
        <v>5769</v>
      </c>
      <c r="F59" s="1546" t="s">
        <v>62</v>
      </c>
      <c r="G59" s="1545">
        <v>4</v>
      </c>
      <c r="H59" s="1572"/>
      <c r="I59" s="1573"/>
      <c r="J59" s="1573">
        <f t="shared" si="6"/>
        <v>0</v>
      </c>
      <c r="K59" s="1573">
        <f t="shared" si="7"/>
        <v>0</v>
      </c>
      <c r="L59" s="1573">
        <f t="shared" si="8"/>
        <v>0</v>
      </c>
      <c r="M59" s="1538"/>
      <c r="N59" s="1568"/>
      <c r="O59" s="1568"/>
      <c r="S59" s="1565"/>
    </row>
    <row r="60" spans="1:19" ht="16.899999999999999" customHeight="1">
      <c r="A60" s="1500"/>
      <c r="B60" s="1547"/>
      <c r="C60" s="1548"/>
      <c r="D60" s="1549"/>
      <c r="E60" s="1549" t="s">
        <v>5770</v>
      </c>
      <c r="F60" s="1548" t="s">
        <v>62</v>
      </c>
      <c r="G60" s="1550">
        <v>4</v>
      </c>
      <c r="H60" s="1551"/>
      <c r="I60" s="1552"/>
      <c r="J60" s="1552">
        <f t="shared" si="6"/>
        <v>0</v>
      </c>
      <c r="K60" s="1552">
        <f t="shared" si="7"/>
        <v>0</v>
      </c>
      <c r="L60" s="1552">
        <f t="shared" si="8"/>
        <v>0</v>
      </c>
      <c r="M60" s="1538"/>
      <c r="N60" s="1568"/>
      <c r="O60" s="1568"/>
      <c r="S60" s="1565"/>
    </row>
    <row r="61" spans="1:19" ht="16.899999999999999" customHeight="1">
      <c r="A61" s="1500"/>
      <c r="B61" s="1547"/>
      <c r="C61" s="1548"/>
      <c r="D61" s="1549"/>
      <c r="E61" s="1549" t="s">
        <v>5760</v>
      </c>
      <c r="F61" s="1548" t="s">
        <v>61</v>
      </c>
      <c r="G61" s="1550">
        <v>195</v>
      </c>
      <c r="H61" s="1551"/>
      <c r="I61" s="1552"/>
      <c r="J61" s="1552">
        <f t="shared" si="6"/>
        <v>0</v>
      </c>
      <c r="K61" s="1552">
        <f t="shared" si="7"/>
        <v>0</v>
      </c>
      <c r="L61" s="1552">
        <f t="shared" si="8"/>
        <v>0</v>
      </c>
      <c r="M61" s="1538"/>
      <c r="N61" s="1568"/>
      <c r="O61" s="1568"/>
      <c r="S61" s="1565"/>
    </row>
    <row r="62" spans="1:19" ht="16.899999999999999" customHeight="1">
      <c r="A62" s="1500"/>
      <c r="B62" s="1547"/>
      <c r="C62" s="1548"/>
      <c r="D62" s="1549"/>
      <c r="E62" s="1549" t="s">
        <v>5771</v>
      </c>
      <c r="F62" s="1548" t="s">
        <v>62</v>
      </c>
      <c r="G62" s="1550">
        <v>65</v>
      </c>
      <c r="H62" s="1551"/>
      <c r="I62" s="1552"/>
      <c r="J62" s="1552">
        <f t="shared" si="6"/>
        <v>0</v>
      </c>
      <c r="K62" s="1552">
        <f t="shared" si="7"/>
        <v>0</v>
      </c>
      <c r="L62" s="1552">
        <f t="shared" si="8"/>
        <v>0</v>
      </c>
      <c r="M62" s="1538"/>
      <c r="N62" s="1568"/>
      <c r="O62" s="1568"/>
      <c r="S62" s="1565"/>
    </row>
    <row r="63" spans="1:19" ht="16.899999999999999" customHeight="1">
      <c r="A63" s="1500"/>
      <c r="B63" s="1547"/>
      <c r="C63" s="1548"/>
      <c r="D63" s="1549"/>
      <c r="E63" s="1549" t="s">
        <v>5772</v>
      </c>
      <c r="F63" s="1548" t="s">
        <v>62</v>
      </c>
      <c r="G63" s="1550">
        <v>2</v>
      </c>
      <c r="H63" s="1551"/>
      <c r="I63" s="1552"/>
      <c r="J63" s="1552">
        <f t="shared" si="6"/>
        <v>0</v>
      </c>
      <c r="K63" s="1552">
        <f t="shared" si="7"/>
        <v>0</v>
      </c>
      <c r="L63" s="1552">
        <f t="shared" si="8"/>
        <v>0</v>
      </c>
      <c r="M63" s="1538"/>
      <c r="N63" s="1568"/>
      <c r="O63" s="1568"/>
      <c r="S63" s="1565"/>
    </row>
    <row r="64" spans="1:19" ht="16.899999999999999" customHeight="1">
      <c r="A64" s="1500"/>
      <c r="B64" s="1547"/>
      <c r="C64" s="1548"/>
      <c r="D64" s="1549"/>
      <c r="E64" s="1549" t="s">
        <v>5773</v>
      </c>
      <c r="F64" s="1548" t="s">
        <v>62</v>
      </c>
      <c r="G64" s="1550">
        <v>270</v>
      </c>
      <c r="H64" s="1551"/>
      <c r="I64" s="1552"/>
      <c r="J64" s="1552">
        <f t="shared" si="6"/>
        <v>0</v>
      </c>
      <c r="K64" s="1552">
        <f t="shared" si="7"/>
        <v>0</v>
      </c>
      <c r="L64" s="1552">
        <f t="shared" si="8"/>
        <v>0</v>
      </c>
      <c r="M64" s="1538"/>
      <c r="N64" s="1568"/>
      <c r="O64" s="1568"/>
      <c r="S64" s="1565"/>
    </row>
    <row r="65" spans="1:19" ht="16.899999999999999" customHeight="1">
      <c r="A65" s="1500"/>
      <c r="B65" s="1547"/>
      <c r="C65" s="1548"/>
      <c r="D65" s="1549"/>
      <c r="E65" s="1549"/>
      <c r="F65" s="1548"/>
      <c r="G65" s="1550"/>
      <c r="H65" s="1551"/>
      <c r="I65" s="1552"/>
      <c r="J65" s="1552"/>
      <c r="K65" s="1552"/>
      <c r="L65" s="1552"/>
      <c r="M65" s="1538"/>
      <c r="N65" s="1568"/>
      <c r="O65" s="1568"/>
      <c r="S65" s="1565"/>
    </row>
    <row r="66" spans="1:19" ht="16.899999999999999" customHeight="1">
      <c r="A66" s="1500"/>
      <c r="B66" s="1547"/>
      <c r="C66" s="1626"/>
      <c r="D66" s="1626"/>
      <c r="E66" s="1566" t="s">
        <v>5774</v>
      </c>
      <c r="F66" s="1548"/>
      <c r="G66" s="1550"/>
      <c r="H66" s="1627"/>
      <c r="I66" s="1627"/>
      <c r="J66" s="1627"/>
      <c r="K66" s="1627"/>
      <c r="L66" s="1627"/>
      <c r="M66" s="1538"/>
      <c r="N66" s="1568"/>
      <c r="S66" s="1565"/>
    </row>
    <row r="67" spans="1:19" ht="16.899999999999999" customHeight="1">
      <c r="A67" s="1626"/>
      <c r="B67" s="1547"/>
      <c r="C67" s="1500"/>
      <c r="D67" s="1500"/>
      <c r="E67" s="1549" t="s">
        <v>5775</v>
      </c>
      <c r="F67" s="1548" t="s">
        <v>60</v>
      </c>
      <c r="G67" s="1628">
        <v>84.8</v>
      </c>
      <c r="H67" s="1555"/>
      <c r="I67" s="1552"/>
      <c r="J67" s="1552">
        <f>H67*G67</f>
        <v>0</v>
      </c>
      <c r="K67" s="1552">
        <f>I67*G67</f>
        <v>0</v>
      </c>
      <c r="L67" s="1552">
        <f>K67+J67</f>
        <v>0</v>
      </c>
      <c r="M67" s="1538"/>
      <c r="N67" s="1568"/>
      <c r="S67" s="1565"/>
    </row>
    <row r="68" spans="1:19" ht="16.899999999999999" customHeight="1">
      <c r="A68" s="1626"/>
      <c r="B68" s="1547"/>
      <c r="C68" s="1500"/>
      <c r="D68" s="1500"/>
      <c r="E68" s="1549" t="s">
        <v>5776</v>
      </c>
      <c r="F68" s="1548" t="s">
        <v>60</v>
      </c>
      <c r="G68" s="1628">
        <v>480</v>
      </c>
      <c r="H68" s="1555"/>
      <c r="I68" s="1552"/>
      <c r="J68" s="1552">
        <f>H68*G68</f>
        <v>0</v>
      </c>
      <c r="K68" s="1552">
        <f>I68*G68</f>
        <v>0</v>
      </c>
      <c r="L68" s="1552">
        <f>K68+J68</f>
        <v>0</v>
      </c>
      <c r="M68" s="1538"/>
      <c r="N68" s="1568"/>
      <c r="S68" s="1565"/>
    </row>
    <row r="69" spans="1:19" ht="16.899999999999999" customHeight="1">
      <c r="A69" s="1500"/>
      <c r="B69" s="1547"/>
      <c r="C69" s="1500"/>
      <c r="D69" s="1500"/>
      <c r="E69" s="1549"/>
      <c r="F69" s="1548"/>
      <c r="G69" s="1550"/>
      <c r="H69" s="1552"/>
      <c r="I69" s="1552"/>
      <c r="J69" s="1552"/>
      <c r="K69" s="1552"/>
      <c r="L69" s="1552"/>
      <c r="M69" s="1538"/>
      <c r="N69" s="1568"/>
      <c r="S69" s="1565"/>
    </row>
    <row r="70" spans="1:19" ht="16.899999999999999" customHeight="1">
      <c r="A70" s="1500"/>
      <c r="B70" s="1547"/>
      <c r="C70" s="1500"/>
      <c r="D70" s="1500"/>
      <c r="E70" s="1566" t="s">
        <v>5711</v>
      </c>
      <c r="F70" s="1548"/>
      <c r="G70" s="1550"/>
      <c r="H70" s="1552"/>
      <c r="I70" s="1552"/>
      <c r="J70" s="1552"/>
      <c r="K70" s="1552"/>
      <c r="L70" s="1552"/>
      <c r="M70" s="1538"/>
      <c r="N70" s="1568"/>
      <c r="S70" s="1565"/>
    </row>
    <row r="71" spans="1:19" ht="16.899999999999999" customHeight="1">
      <c r="A71" s="1500"/>
      <c r="B71" s="1547"/>
      <c r="C71" s="1500"/>
      <c r="D71" s="1500"/>
      <c r="E71" s="1549" t="s">
        <v>5712</v>
      </c>
      <c r="F71" s="1548"/>
      <c r="G71" s="1550"/>
      <c r="H71" s="1552"/>
      <c r="I71" s="1552"/>
      <c r="J71" s="1552"/>
      <c r="K71" s="1552"/>
      <c r="L71" s="1552"/>
      <c r="M71" s="1538"/>
      <c r="N71" s="1568"/>
      <c r="S71" s="1565"/>
    </row>
    <row r="72" spans="1:19" ht="16.899999999999999" customHeight="1">
      <c r="A72" s="1500"/>
      <c r="B72" s="1500"/>
      <c r="C72" s="1500"/>
      <c r="D72" s="1549"/>
      <c r="E72" s="1500" t="s">
        <v>5777</v>
      </c>
      <c r="F72" s="1548" t="s">
        <v>60</v>
      </c>
      <c r="G72" s="1621">
        <v>7</v>
      </c>
      <c r="H72" s="1552"/>
      <c r="I72" s="1552"/>
      <c r="J72" s="1552">
        <f t="shared" ref="J72:J82" si="9">H72*G72</f>
        <v>0</v>
      </c>
      <c r="K72" s="1552">
        <f t="shared" ref="K72:K82" si="10">I72*G72</f>
        <v>0</v>
      </c>
      <c r="L72" s="1552">
        <f t="shared" ref="L72:L82" si="11">K72+J72</f>
        <v>0</v>
      </c>
    </row>
    <row r="73" spans="1:19" ht="16.899999999999999" customHeight="1">
      <c r="A73" s="1500"/>
      <c r="B73" s="1500"/>
      <c r="C73" s="1500"/>
      <c r="D73" s="1549"/>
      <c r="E73" s="1500" t="s">
        <v>5778</v>
      </c>
      <c r="F73" s="1548" t="s">
        <v>60</v>
      </c>
      <c r="G73" s="1621">
        <v>60</v>
      </c>
      <c r="H73" s="1552"/>
      <c r="I73" s="1552"/>
      <c r="J73" s="1552">
        <f t="shared" si="9"/>
        <v>0</v>
      </c>
      <c r="K73" s="1552">
        <f t="shared" si="10"/>
        <v>0</v>
      </c>
      <c r="L73" s="1552">
        <f t="shared" si="11"/>
        <v>0</v>
      </c>
    </row>
    <row r="74" spans="1:19" ht="16.899999999999999" customHeight="1">
      <c r="A74" s="1500"/>
      <c r="B74" s="1500"/>
      <c r="C74" s="1500"/>
      <c r="D74" s="1549"/>
      <c r="E74" s="1500" t="s">
        <v>5779</v>
      </c>
      <c r="F74" s="1548" t="s">
        <v>61</v>
      </c>
      <c r="G74" s="1621">
        <v>16</v>
      </c>
      <c r="H74" s="1552"/>
      <c r="I74" s="1552"/>
      <c r="J74" s="1552">
        <f t="shared" si="9"/>
        <v>0</v>
      </c>
      <c r="K74" s="1552">
        <f t="shared" si="10"/>
        <v>0</v>
      </c>
      <c r="L74" s="1552">
        <f t="shared" si="11"/>
        <v>0</v>
      </c>
    </row>
    <row r="75" spans="1:19" ht="16.899999999999999" customHeight="1">
      <c r="A75" s="1500"/>
      <c r="B75" s="1500"/>
      <c r="C75" s="1500"/>
      <c r="D75" s="1549"/>
      <c r="E75" s="1500" t="s">
        <v>5780</v>
      </c>
      <c r="F75" s="1548" t="s">
        <v>61</v>
      </c>
      <c r="G75" s="1621">
        <v>6</v>
      </c>
      <c r="H75" s="1552"/>
      <c r="I75" s="1552"/>
      <c r="J75" s="1552">
        <f t="shared" si="9"/>
        <v>0</v>
      </c>
      <c r="K75" s="1552">
        <f t="shared" si="10"/>
        <v>0</v>
      </c>
      <c r="L75" s="1552">
        <f t="shared" si="11"/>
        <v>0</v>
      </c>
    </row>
    <row r="76" spans="1:19" ht="16.899999999999999" customHeight="1">
      <c r="A76" s="1500"/>
      <c r="B76" s="1500"/>
      <c r="C76" s="1500"/>
      <c r="D76" s="1549"/>
      <c r="E76" s="1500" t="s">
        <v>5781</v>
      </c>
      <c r="F76" s="1548" t="s">
        <v>61</v>
      </c>
      <c r="G76" s="1621">
        <v>72</v>
      </c>
      <c r="H76" s="1552"/>
      <c r="I76" s="1552"/>
      <c r="J76" s="1552">
        <f t="shared" si="9"/>
        <v>0</v>
      </c>
      <c r="K76" s="1552">
        <f t="shared" si="10"/>
        <v>0</v>
      </c>
      <c r="L76" s="1552">
        <f t="shared" si="11"/>
        <v>0</v>
      </c>
    </row>
    <row r="77" spans="1:19" ht="16.899999999999999" customHeight="1">
      <c r="A77" s="1500"/>
      <c r="B77" s="1500"/>
      <c r="C77" s="1500"/>
      <c r="D77" s="1549"/>
      <c r="E77" s="1500" t="s">
        <v>5782</v>
      </c>
      <c r="F77" s="1548" t="s">
        <v>61</v>
      </c>
      <c r="G77" s="1621">
        <v>482.08333333333297</v>
      </c>
      <c r="H77" s="1552"/>
      <c r="I77" s="1552"/>
      <c r="J77" s="1552">
        <f t="shared" si="9"/>
        <v>0</v>
      </c>
      <c r="K77" s="1552">
        <f t="shared" si="10"/>
        <v>0</v>
      </c>
      <c r="L77" s="1552">
        <f t="shared" si="11"/>
        <v>0</v>
      </c>
    </row>
    <row r="78" spans="1:19" ht="16.899999999999999" customHeight="1">
      <c r="A78" s="1500"/>
      <c r="B78" s="1500"/>
      <c r="C78" s="1500"/>
      <c r="D78" s="1549"/>
      <c r="E78" s="1500" t="s">
        <v>5783</v>
      </c>
      <c r="F78" s="1548" t="s">
        <v>61</v>
      </c>
      <c r="G78" s="1621">
        <v>12</v>
      </c>
      <c r="H78" s="1552"/>
      <c r="I78" s="1552"/>
      <c r="J78" s="1552">
        <f t="shared" si="9"/>
        <v>0</v>
      </c>
      <c r="K78" s="1552">
        <f t="shared" si="10"/>
        <v>0</v>
      </c>
      <c r="L78" s="1552">
        <f t="shared" si="11"/>
        <v>0</v>
      </c>
    </row>
    <row r="79" spans="1:19" ht="16.899999999999999" customHeight="1">
      <c r="A79" s="1500"/>
      <c r="B79" s="1500"/>
      <c r="C79" s="1500"/>
      <c r="D79" s="1549"/>
      <c r="E79" s="1500" t="s">
        <v>5784</v>
      </c>
      <c r="F79" s="1548" t="s">
        <v>61</v>
      </c>
      <c r="G79" s="1621">
        <v>12</v>
      </c>
      <c r="H79" s="1552"/>
      <c r="I79" s="1552"/>
      <c r="J79" s="1552">
        <f t="shared" si="9"/>
        <v>0</v>
      </c>
      <c r="K79" s="1552">
        <f t="shared" si="10"/>
        <v>0</v>
      </c>
      <c r="L79" s="1552">
        <f t="shared" si="11"/>
        <v>0</v>
      </c>
    </row>
    <row r="80" spans="1:19" ht="16.899999999999999" customHeight="1">
      <c r="A80" s="1500"/>
      <c r="B80" s="1500"/>
      <c r="C80" s="1500"/>
      <c r="D80" s="1549"/>
      <c r="E80" s="1500" t="s">
        <v>5718</v>
      </c>
      <c r="F80" s="1548" t="s">
        <v>61</v>
      </c>
      <c r="G80" s="1621">
        <v>6</v>
      </c>
      <c r="H80" s="1552"/>
      <c r="I80" s="1552"/>
      <c r="J80" s="1552">
        <f t="shared" si="9"/>
        <v>0</v>
      </c>
      <c r="K80" s="1552">
        <f t="shared" si="10"/>
        <v>0</v>
      </c>
      <c r="L80" s="1552">
        <f t="shared" si="11"/>
        <v>0</v>
      </c>
    </row>
    <row r="81" spans="1:12" ht="16.899999999999999" customHeight="1">
      <c r="A81" s="1500"/>
      <c r="B81" s="1500"/>
      <c r="C81" s="1500"/>
      <c r="D81" s="1500"/>
      <c r="E81" s="1549" t="s">
        <v>5719</v>
      </c>
      <c r="F81" s="1548" t="s">
        <v>62</v>
      </c>
      <c r="G81" s="1550">
        <v>5</v>
      </c>
      <c r="H81" s="1552"/>
      <c r="I81" s="1552"/>
      <c r="J81" s="1552">
        <f t="shared" si="9"/>
        <v>0</v>
      </c>
      <c r="K81" s="1552">
        <f t="shared" si="10"/>
        <v>0</v>
      </c>
      <c r="L81" s="1552">
        <f t="shared" si="11"/>
        <v>0</v>
      </c>
    </row>
    <row r="82" spans="1:12" ht="16.899999999999999" customHeight="1">
      <c r="A82" s="1500"/>
      <c r="B82" s="1500"/>
      <c r="C82" s="1500"/>
      <c r="D82" s="1500"/>
      <c r="E82" s="1549" t="s">
        <v>5720</v>
      </c>
      <c r="F82" s="1548" t="s">
        <v>62</v>
      </c>
      <c r="G82" s="1550">
        <v>60</v>
      </c>
      <c r="H82" s="1552"/>
      <c r="I82" s="1552"/>
      <c r="J82" s="1552">
        <f t="shared" si="9"/>
        <v>0</v>
      </c>
      <c r="K82" s="1552">
        <f t="shared" si="10"/>
        <v>0</v>
      </c>
      <c r="L82" s="1552">
        <f t="shared" si="11"/>
        <v>0</v>
      </c>
    </row>
    <row r="83" spans="1:12" ht="16.899999999999999" customHeight="1">
      <c r="A83" s="1500"/>
      <c r="B83" s="1500"/>
      <c r="C83" s="1500"/>
      <c r="D83" s="1500"/>
      <c r="E83" s="1549"/>
      <c r="F83" s="1548"/>
      <c r="G83" s="1550"/>
      <c r="H83" s="1552"/>
      <c r="I83" s="1552"/>
      <c r="J83" s="1552"/>
      <c r="K83" s="1552"/>
      <c r="L83" s="1552"/>
    </row>
    <row r="84" spans="1:12" ht="16.899999999999999" customHeight="1">
      <c r="A84" s="1500"/>
      <c r="B84" s="1500"/>
      <c r="C84" s="1500"/>
      <c r="D84" s="1549"/>
      <c r="E84" s="1549" t="s">
        <v>5785</v>
      </c>
      <c r="F84" s="1548" t="s">
        <v>62</v>
      </c>
      <c r="G84" s="1621">
        <v>6</v>
      </c>
      <c r="H84" s="1552"/>
      <c r="I84" s="1552"/>
      <c r="J84" s="1552">
        <f t="shared" ref="J84:J92" si="12">H84*G84</f>
        <v>0</v>
      </c>
      <c r="K84" s="1552">
        <f t="shared" ref="K84:K92" si="13">I84*G84</f>
        <v>0</v>
      </c>
      <c r="L84" s="1552">
        <f t="shared" ref="L84:L92" si="14">K84+J84</f>
        <v>0</v>
      </c>
    </row>
    <row r="85" spans="1:12" ht="16.899999999999999" customHeight="1">
      <c r="A85" s="1500"/>
      <c r="B85" s="1500"/>
      <c r="C85" s="1500"/>
      <c r="D85" s="1549"/>
      <c r="E85" s="1549" t="s">
        <v>5786</v>
      </c>
      <c r="F85" s="1548" t="s">
        <v>62</v>
      </c>
      <c r="G85" s="1621">
        <v>30</v>
      </c>
      <c r="H85" s="1552"/>
      <c r="I85" s="1552"/>
      <c r="J85" s="1552">
        <f t="shared" si="12"/>
        <v>0</v>
      </c>
      <c r="K85" s="1552">
        <f t="shared" si="13"/>
        <v>0</v>
      </c>
      <c r="L85" s="1552">
        <f t="shared" si="14"/>
        <v>0</v>
      </c>
    </row>
    <row r="86" spans="1:12" ht="16.899999999999999" customHeight="1">
      <c r="A86" s="1500"/>
      <c r="B86" s="1500"/>
      <c r="C86" s="1500"/>
      <c r="D86" s="1549"/>
      <c r="E86" s="1549" t="s">
        <v>5787</v>
      </c>
      <c r="F86" s="1548" t="s">
        <v>62</v>
      </c>
      <c r="G86" s="1621">
        <v>8</v>
      </c>
      <c r="H86" s="1552"/>
      <c r="I86" s="1552"/>
      <c r="J86" s="1552">
        <f t="shared" si="12"/>
        <v>0</v>
      </c>
      <c r="K86" s="1552">
        <f t="shared" si="13"/>
        <v>0</v>
      </c>
      <c r="L86" s="1552">
        <f t="shared" si="14"/>
        <v>0</v>
      </c>
    </row>
    <row r="87" spans="1:12" ht="16.899999999999999" customHeight="1">
      <c r="A87" s="1500"/>
      <c r="B87" s="1500"/>
      <c r="C87" s="1500"/>
      <c r="D87" s="1549"/>
      <c r="E87" s="1549" t="s">
        <v>5788</v>
      </c>
      <c r="F87" s="1548" t="s">
        <v>62</v>
      </c>
      <c r="G87" s="1621">
        <v>4</v>
      </c>
      <c r="H87" s="1552"/>
      <c r="I87" s="1552"/>
      <c r="J87" s="1552">
        <f t="shared" si="12"/>
        <v>0</v>
      </c>
      <c r="K87" s="1552">
        <f t="shared" si="13"/>
        <v>0</v>
      </c>
      <c r="L87" s="1552">
        <f t="shared" si="14"/>
        <v>0</v>
      </c>
    </row>
    <row r="88" spans="1:12" ht="16.899999999999999" customHeight="1">
      <c r="A88" s="1500"/>
      <c r="B88" s="1500"/>
      <c r="C88" s="1500"/>
      <c r="D88" s="1549"/>
      <c r="E88" s="1549" t="s">
        <v>5789</v>
      </c>
      <c r="F88" s="1548" t="s">
        <v>62</v>
      </c>
      <c r="G88" s="1621">
        <v>30</v>
      </c>
      <c r="H88" s="1552"/>
      <c r="I88" s="1552"/>
      <c r="J88" s="1552">
        <f t="shared" si="12"/>
        <v>0</v>
      </c>
      <c r="K88" s="1552">
        <f t="shared" si="13"/>
        <v>0</v>
      </c>
      <c r="L88" s="1552">
        <f t="shared" si="14"/>
        <v>0</v>
      </c>
    </row>
    <row r="89" spans="1:12" ht="16.899999999999999" customHeight="1">
      <c r="A89" s="1500"/>
      <c r="B89" s="1500"/>
      <c r="C89" s="1500"/>
      <c r="D89" s="1549"/>
      <c r="E89" s="1549" t="s">
        <v>5790</v>
      </c>
      <c r="F89" s="1548" t="s">
        <v>62</v>
      </c>
      <c r="G89" s="1621">
        <v>6</v>
      </c>
      <c r="H89" s="1552"/>
      <c r="I89" s="1552"/>
      <c r="J89" s="1552">
        <f t="shared" si="12"/>
        <v>0</v>
      </c>
      <c r="K89" s="1552">
        <f t="shared" si="13"/>
        <v>0</v>
      </c>
      <c r="L89" s="1552">
        <f t="shared" si="14"/>
        <v>0</v>
      </c>
    </row>
    <row r="90" spans="1:12" ht="16.899999999999999" customHeight="1">
      <c r="A90" s="1500"/>
      <c r="B90" s="1500"/>
      <c r="C90" s="1500"/>
      <c r="D90" s="1549"/>
      <c r="E90" s="1549" t="s">
        <v>5791</v>
      </c>
      <c r="F90" s="1548" t="s">
        <v>62</v>
      </c>
      <c r="G90" s="1621">
        <v>6</v>
      </c>
      <c r="H90" s="1552"/>
      <c r="I90" s="1552"/>
      <c r="J90" s="1552">
        <f t="shared" si="12"/>
        <v>0</v>
      </c>
      <c r="K90" s="1552">
        <f t="shared" si="13"/>
        <v>0</v>
      </c>
      <c r="L90" s="1552">
        <f t="shared" si="14"/>
        <v>0</v>
      </c>
    </row>
    <row r="91" spans="1:12" ht="16.899999999999999" customHeight="1">
      <c r="A91" s="1500"/>
      <c r="B91" s="1500"/>
      <c r="C91" s="1500"/>
      <c r="D91" s="1549"/>
      <c r="E91" s="1549" t="s">
        <v>5792</v>
      </c>
      <c r="F91" s="1548" t="s">
        <v>62</v>
      </c>
      <c r="G91" s="1621">
        <v>6</v>
      </c>
      <c r="H91" s="1552"/>
      <c r="I91" s="1552"/>
      <c r="J91" s="1552">
        <f t="shared" si="12"/>
        <v>0</v>
      </c>
      <c r="K91" s="1552">
        <f t="shared" si="13"/>
        <v>0</v>
      </c>
      <c r="L91" s="1552">
        <f t="shared" si="14"/>
        <v>0</v>
      </c>
    </row>
    <row r="92" spans="1:12" ht="16.899999999999999" customHeight="1">
      <c r="A92" s="1500"/>
      <c r="B92" s="1500"/>
      <c r="C92" s="1500"/>
      <c r="D92" s="1549"/>
      <c r="E92" s="1549" t="s">
        <v>5724</v>
      </c>
      <c r="F92" s="1548" t="s">
        <v>62</v>
      </c>
      <c r="G92" s="1621">
        <v>6</v>
      </c>
      <c r="H92" s="1552"/>
      <c r="I92" s="1552"/>
      <c r="J92" s="1552">
        <f t="shared" si="12"/>
        <v>0</v>
      </c>
      <c r="K92" s="1552">
        <f t="shared" si="13"/>
        <v>0</v>
      </c>
      <c r="L92" s="1552">
        <f t="shared" si="14"/>
        <v>0</v>
      </c>
    </row>
    <row r="93" spans="1:12" ht="16.899999999999999" customHeight="1">
      <c r="A93" s="1500"/>
      <c r="B93" s="1500"/>
      <c r="C93" s="1500"/>
      <c r="D93" s="1549"/>
      <c r="E93" s="1549"/>
      <c r="F93" s="1548"/>
      <c r="G93" s="1621"/>
      <c r="H93" s="1552"/>
      <c r="I93" s="1552"/>
      <c r="J93" s="1552"/>
      <c r="K93" s="1552"/>
      <c r="L93" s="1552"/>
    </row>
    <row r="94" spans="1:12" ht="16.899999999999999" customHeight="1">
      <c r="A94" s="1500"/>
      <c r="B94" s="1500"/>
      <c r="C94" s="1500"/>
      <c r="D94" s="1549"/>
      <c r="E94" s="1549" t="s">
        <v>5793</v>
      </c>
      <c r="F94" s="1548" t="s">
        <v>62</v>
      </c>
      <c r="G94" s="1621">
        <v>6</v>
      </c>
      <c r="H94" s="1552"/>
      <c r="I94" s="1552"/>
      <c r="J94" s="1552">
        <f t="shared" ref="J94:J102" si="15">H94*G94</f>
        <v>0</v>
      </c>
      <c r="K94" s="1552">
        <f t="shared" ref="K94:K102" si="16">I94*G94</f>
        <v>0</v>
      </c>
      <c r="L94" s="1552">
        <f t="shared" ref="L94:L102" si="17">K94+J94</f>
        <v>0</v>
      </c>
    </row>
    <row r="95" spans="1:12" ht="16.899999999999999" customHeight="1">
      <c r="A95" s="1500"/>
      <c r="B95" s="1500"/>
      <c r="C95" s="1500"/>
      <c r="D95" s="1549"/>
      <c r="E95" s="1549" t="s">
        <v>5794</v>
      </c>
      <c r="F95" s="1548" t="s">
        <v>62</v>
      </c>
      <c r="G95" s="1621">
        <v>30</v>
      </c>
      <c r="H95" s="1552"/>
      <c r="I95" s="1552"/>
      <c r="J95" s="1552">
        <f t="shared" si="15"/>
        <v>0</v>
      </c>
      <c r="K95" s="1552">
        <f t="shared" si="16"/>
        <v>0</v>
      </c>
      <c r="L95" s="1552">
        <f t="shared" si="17"/>
        <v>0</v>
      </c>
    </row>
    <row r="96" spans="1:12" ht="16.899999999999999" customHeight="1">
      <c r="A96" s="1500"/>
      <c r="B96" s="1500"/>
      <c r="C96" s="1500"/>
      <c r="D96" s="1549"/>
      <c r="E96" s="1549" t="s">
        <v>5795</v>
      </c>
      <c r="F96" s="1548" t="s">
        <v>62</v>
      </c>
      <c r="G96" s="1621">
        <v>8</v>
      </c>
      <c r="H96" s="1552"/>
      <c r="I96" s="1552"/>
      <c r="J96" s="1552">
        <f t="shared" si="15"/>
        <v>0</v>
      </c>
      <c r="K96" s="1552">
        <f t="shared" si="16"/>
        <v>0</v>
      </c>
      <c r="L96" s="1552">
        <f t="shared" si="17"/>
        <v>0</v>
      </c>
    </row>
    <row r="97" spans="1:19" ht="16.899999999999999" customHeight="1">
      <c r="A97" s="1500"/>
      <c r="B97" s="1500"/>
      <c r="C97" s="1500"/>
      <c r="D97" s="1549"/>
      <c r="E97" s="1549" t="s">
        <v>5796</v>
      </c>
      <c r="F97" s="1548" t="s">
        <v>62</v>
      </c>
      <c r="G97" s="1621">
        <v>4</v>
      </c>
      <c r="H97" s="1552"/>
      <c r="I97" s="1552"/>
      <c r="J97" s="1552">
        <f t="shared" si="15"/>
        <v>0</v>
      </c>
      <c r="K97" s="1552">
        <f t="shared" si="16"/>
        <v>0</v>
      </c>
      <c r="L97" s="1552">
        <f t="shared" si="17"/>
        <v>0</v>
      </c>
    </row>
    <row r="98" spans="1:19" ht="16.899999999999999" customHeight="1">
      <c r="A98" s="1500"/>
      <c r="B98" s="1500"/>
      <c r="C98" s="1500"/>
      <c r="D98" s="1549"/>
      <c r="E98" s="1549" t="s">
        <v>5797</v>
      </c>
      <c r="F98" s="1548" t="s">
        <v>62</v>
      </c>
      <c r="G98" s="1621">
        <v>30</v>
      </c>
      <c r="H98" s="1552"/>
      <c r="I98" s="1552"/>
      <c r="J98" s="1552">
        <f t="shared" si="15"/>
        <v>0</v>
      </c>
      <c r="K98" s="1552">
        <f t="shared" si="16"/>
        <v>0</v>
      </c>
      <c r="L98" s="1552">
        <f t="shared" si="17"/>
        <v>0</v>
      </c>
    </row>
    <row r="99" spans="1:19" ht="16.899999999999999" customHeight="1">
      <c r="A99" s="1500"/>
      <c r="B99" s="1547"/>
      <c r="C99" s="1500"/>
      <c r="D99" s="1549"/>
      <c r="E99" s="1549" t="s">
        <v>5798</v>
      </c>
      <c r="F99" s="1548" t="s">
        <v>62</v>
      </c>
      <c r="G99" s="1621">
        <v>6</v>
      </c>
      <c r="H99" s="1552"/>
      <c r="I99" s="1552"/>
      <c r="J99" s="1552">
        <f t="shared" si="15"/>
        <v>0</v>
      </c>
      <c r="K99" s="1552">
        <f t="shared" si="16"/>
        <v>0</v>
      </c>
      <c r="L99" s="1552">
        <f t="shared" si="17"/>
        <v>0</v>
      </c>
      <c r="M99" s="1538"/>
      <c r="N99" s="1568"/>
      <c r="O99" s="1568"/>
      <c r="S99" s="1565"/>
    </row>
    <row r="100" spans="1:19" ht="16.899999999999999" customHeight="1">
      <c r="A100" s="1500"/>
      <c r="B100" s="1547"/>
      <c r="C100" s="1500"/>
      <c r="D100" s="1549"/>
      <c r="E100" s="1549" t="s">
        <v>5799</v>
      </c>
      <c r="F100" s="1548" t="s">
        <v>62</v>
      </c>
      <c r="G100" s="1621">
        <v>6</v>
      </c>
      <c r="H100" s="1552"/>
      <c r="I100" s="1552"/>
      <c r="J100" s="1552">
        <f t="shared" si="15"/>
        <v>0</v>
      </c>
      <c r="K100" s="1552">
        <f t="shared" si="16"/>
        <v>0</v>
      </c>
      <c r="L100" s="1552">
        <f t="shared" si="17"/>
        <v>0</v>
      </c>
      <c r="M100" s="1538"/>
      <c r="N100" s="1568"/>
      <c r="O100" s="1568"/>
      <c r="S100" s="1565"/>
    </row>
    <row r="101" spans="1:19" ht="16.899999999999999" customHeight="1">
      <c r="A101" s="1500"/>
      <c r="B101" s="1547"/>
      <c r="C101" s="1500"/>
      <c r="D101" s="1549"/>
      <c r="E101" s="1549" t="s">
        <v>5800</v>
      </c>
      <c r="F101" s="1548" t="s">
        <v>62</v>
      </c>
      <c r="G101" s="1621">
        <v>6</v>
      </c>
      <c r="H101" s="1552"/>
      <c r="I101" s="1552"/>
      <c r="J101" s="1552">
        <f t="shared" si="15"/>
        <v>0</v>
      </c>
      <c r="K101" s="1552">
        <f t="shared" si="16"/>
        <v>0</v>
      </c>
      <c r="L101" s="1552">
        <f t="shared" si="17"/>
        <v>0</v>
      </c>
      <c r="M101" s="1538"/>
      <c r="N101" s="1568"/>
      <c r="O101" s="1568"/>
      <c r="S101" s="1565"/>
    </row>
    <row r="102" spans="1:19" ht="16.899999999999999" customHeight="1">
      <c r="A102" s="1500"/>
      <c r="B102" s="1547"/>
      <c r="C102" s="1500"/>
      <c r="D102" s="1549"/>
      <c r="E102" s="1549" t="s">
        <v>5801</v>
      </c>
      <c r="F102" s="1548" t="s">
        <v>62</v>
      </c>
      <c r="G102" s="1621">
        <v>6</v>
      </c>
      <c r="H102" s="1552"/>
      <c r="I102" s="1552"/>
      <c r="J102" s="1552">
        <f t="shared" si="15"/>
        <v>0</v>
      </c>
      <c r="K102" s="1552">
        <f t="shared" si="16"/>
        <v>0</v>
      </c>
      <c r="L102" s="1552">
        <f t="shared" si="17"/>
        <v>0</v>
      </c>
      <c r="M102" s="1538"/>
      <c r="N102" s="1568"/>
      <c r="O102" s="1568"/>
      <c r="S102" s="1565"/>
    </row>
    <row r="103" spans="1:19" ht="16.899999999999999" customHeight="1">
      <c r="A103" s="1500"/>
      <c r="B103" s="1547"/>
      <c r="C103" s="1548"/>
      <c r="D103" s="1549"/>
      <c r="E103" s="1549"/>
      <c r="F103" s="1548"/>
      <c r="G103" s="1550"/>
      <c r="H103" s="1551"/>
      <c r="I103" s="1552"/>
      <c r="J103" s="1552"/>
      <c r="K103" s="1552"/>
      <c r="L103" s="1552"/>
      <c r="M103" s="1538"/>
      <c r="N103" s="1568"/>
      <c r="O103" s="1568"/>
      <c r="S103" s="1565"/>
    </row>
    <row r="104" spans="1:19" ht="16.899999999999999" customHeight="1">
      <c r="A104" s="1553"/>
      <c r="B104" s="1500"/>
      <c r="C104" s="1500"/>
      <c r="D104" s="1500"/>
      <c r="E104" s="1579" t="s">
        <v>5802</v>
      </c>
      <c r="F104" s="1554"/>
      <c r="G104" s="1622"/>
      <c r="H104" s="1552"/>
      <c r="I104" s="1552"/>
      <c r="J104" s="1552"/>
      <c r="K104" s="1555"/>
      <c r="L104" s="1555"/>
    </row>
    <row r="105" spans="1:19" ht="16.899999999999999" customHeight="1">
      <c r="A105" s="1500"/>
      <c r="B105" s="1547"/>
      <c r="C105" s="1549"/>
      <c r="D105" s="1549"/>
      <c r="E105" s="1553" t="s">
        <v>5803</v>
      </c>
      <c r="F105" s="1554" t="s">
        <v>481</v>
      </c>
      <c r="G105" s="1622">
        <v>300</v>
      </c>
      <c r="H105" s="1552"/>
      <c r="I105" s="1552"/>
      <c r="J105" s="1552">
        <f t="shared" ref="J105:J110" si="18">H105*G105</f>
        <v>0</v>
      </c>
      <c r="K105" s="1552">
        <f t="shared" ref="K105:K110" si="19">I105*G105</f>
        <v>0</v>
      </c>
      <c r="L105" s="1555">
        <f t="shared" ref="L105:L110" si="20">K105+J105</f>
        <v>0</v>
      </c>
      <c r="M105" s="1538"/>
      <c r="N105" s="1568"/>
      <c r="O105" s="1568"/>
      <c r="S105" s="1565"/>
    </row>
    <row r="106" spans="1:19" ht="16.899999999999999" customHeight="1">
      <c r="A106" s="1500"/>
      <c r="B106" s="1547"/>
      <c r="C106" s="1549"/>
      <c r="D106" s="1549"/>
      <c r="E106" s="1553" t="s">
        <v>5731</v>
      </c>
      <c r="F106" s="1554" t="s">
        <v>60</v>
      </c>
      <c r="G106" s="1622">
        <v>80.400000000000006</v>
      </c>
      <c r="H106" s="1552"/>
      <c r="I106" s="1552"/>
      <c r="J106" s="1552">
        <f t="shared" si="18"/>
        <v>0</v>
      </c>
      <c r="K106" s="1552">
        <f t="shared" si="19"/>
        <v>0</v>
      </c>
      <c r="L106" s="1555">
        <f t="shared" si="20"/>
        <v>0</v>
      </c>
      <c r="M106" s="1538"/>
      <c r="N106" s="1568"/>
      <c r="O106" s="1568"/>
      <c r="S106" s="1565"/>
    </row>
    <row r="107" spans="1:19" ht="16.899999999999999" customHeight="1">
      <c r="A107" s="1500"/>
      <c r="B107" s="1547"/>
      <c r="C107" s="1549"/>
      <c r="D107" s="1549"/>
      <c r="E107" s="1553" t="s">
        <v>5732</v>
      </c>
      <c r="F107" s="1554" t="s">
        <v>60</v>
      </c>
      <c r="G107" s="1622">
        <v>80.400000000000006</v>
      </c>
      <c r="H107" s="1552"/>
      <c r="I107" s="1552"/>
      <c r="J107" s="1552">
        <f t="shared" si="18"/>
        <v>0</v>
      </c>
      <c r="K107" s="1552">
        <f t="shared" si="19"/>
        <v>0</v>
      </c>
      <c r="L107" s="1555">
        <f t="shared" si="20"/>
        <v>0</v>
      </c>
      <c r="M107" s="1538"/>
      <c r="N107" s="1568"/>
      <c r="O107" s="1568"/>
      <c r="S107" s="1565"/>
    </row>
    <row r="108" spans="1:19" ht="16.899999999999999" customHeight="1">
      <c r="A108" s="1500"/>
      <c r="B108" s="1547"/>
      <c r="C108" s="1549"/>
      <c r="D108" s="1549"/>
      <c r="E108" s="1553" t="s">
        <v>5733</v>
      </c>
      <c r="F108" s="1554" t="s">
        <v>62</v>
      </c>
      <c r="G108" s="1622">
        <v>20</v>
      </c>
      <c r="H108" s="1552"/>
      <c r="I108" s="1552"/>
      <c r="J108" s="1552">
        <f t="shared" si="18"/>
        <v>0</v>
      </c>
      <c r="K108" s="1552">
        <f t="shared" si="19"/>
        <v>0</v>
      </c>
      <c r="L108" s="1555">
        <f t="shared" si="20"/>
        <v>0</v>
      </c>
      <c r="M108" s="1538"/>
      <c r="N108" s="1568"/>
      <c r="O108" s="1568"/>
      <c r="S108" s="1565"/>
    </row>
    <row r="109" spans="1:19" ht="16.899999999999999" customHeight="1">
      <c r="A109" s="1500"/>
      <c r="B109" s="1547"/>
      <c r="C109" s="1549"/>
      <c r="D109" s="1549"/>
      <c r="E109" s="1553" t="s">
        <v>5734</v>
      </c>
      <c r="F109" s="1554" t="s">
        <v>62</v>
      </c>
      <c r="G109" s="1622">
        <v>20</v>
      </c>
      <c r="H109" s="1552"/>
      <c r="I109" s="1552"/>
      <c r="J109" s="1552">
        <f t="shared" si="18"/>
        <v>0</v>
      </c>
      <c r="K109" s="1552">
        <f t="shared" si="19"/>
        <v>0</v>
      </c>
      <c r="L109" s="1555">
        <f t="shared" si="20"/>
        <v>0</v>
      </c>
      <c r="M109" s="1538"/>
      <c r="N109" s="1568"/>
      <c r="O109" s="1568"/>
      <c r="S109" s="1565"/>
    </row>
    <row r="110" spans="1:19" ht="16.899999999999999" customHeight="1">
      <c r="A110" s="1500"/>
      <c r="B110" s="1547"/>
      <c r="C110" s="1549"/>
      <c r="D110" s="1549"/>
      <c r="E110" s="1553" t="s">
        <v>5735</v>
      </c>
      <c r="F110" s="1554" t="s">
        <v>481</v>
      </c>
      <c r="G110" s="1622">
        <v>100</v>
      </c>
      <c r="H110" s="1552"/>
      <c r="I110" s="1552"/>
      <c r="J110" s="1552">
        <f t="shared" si="18"/>
        <v>0</v>
      </c>
      <c r="K110" s="1552">
        <f t="shared" si="19"/>
        <v>0</v>
      </c>
      <c r="L110" s="1555">
        <f t="shared" si="20"/>
        <v>0</v>
      </c>
      <c r="M110" s="1538"/>
      <c r="N110" s="1568"/>
      <c r="O110" s="1568"/>
      <c r="S110" s="1565"/>
    </row>
    <row r="111" spans="1:19" ht="16.899999999999999" customHeight="1">
      <c r="A111" s="1558"/>
      <c r="B111" s="1629"/>
      <c r="C111" s="1630"/>
      <c r="D111" s="1631"/>
      <c r="E111" s="1632"/>
      <c r="F111" s="1890" t="s">
        <v>5245</v>
      </c>
      <c r="G111" s="1890"/>
      <c r="H111" s="1890"/>
      <c r="I111" s="1890"/>
      <c r="J111" s="1596">
        <f>SUM(J9:J110)</f>
        <v>0</v>
      </c>
      <c r="K111" s="1596">
        <f>SUM(K9:K110)</f>
        <v>0</v>
      </c>
      <c r="L111" s="1596">
        <f>SUM(L9:L110)</f>
        <v>0</v>
      </c>
    </row>
    <row r="112" spans="1:19"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11:I11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777F-FE9B-431A-9656-5105311C7DC1}">
  <dimension ref="A1:AMJ373"/>
  <sheetViews>
    <sheetView view="pageBreakPreview" topLeftCell="A124" zoomScale="70" zoomScaleNormal="70" zoomScaleSheetLayoutView="70" workbookViewId="0">
      <selection activeCell="L3" sqref="L3"/>
    </sheetView>
  </sheetViews>
  <sheetFormatPr defaultColWidth="8.81640625" defaultRowHeight="14.5"/>
  <cols>
    <col min="1" max="1" width="13.54296875" style="1496" customWidth="1"/>
    <col min="2" max="2" width="9.453125" style="1538" customWidth="1"/>
    <col min="3" max="3" width="16.453125" style="1585" customWidth="1"/>
    <col min="4" max="4" width="15.81640625" style="1538" customWidth="1"/>
    <col min="5" max="5" width="96.54296875" style="1568" customWidth="1"/>
    <col min="6" max="6" width="8.453125" style="1585" customWidth="1"/>
    <col min="7" max="7" width="11" style="1544" customWidth="1"/>
    <col min="8" max="10" width="14.7265625" style="1538" customWidth="1"/>
    <col min="11" max="11" width="14.7265625" style="1496" customWidth="1"/>
    <col min="12" max="12" width="20.1796875" style="1496" customWidth="1"/>
    <col min="13" max="13" width="25" style="1496" customWidth="1"/>
    <col min="14" max="14" width="9.26953125" style="1538" customWidth="1"/>
    <col min="15" max="15" width="15" style="1538" customWidth="1"/>
    <col min="16" max="18" width="9.26953125" style="1538" customWidth="1"/>
    <col min="19" max="19" width="22" style="1538" customWidth="1"/>
    <col min="20"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row>
    <row r="2" spans="1:64" ht="16.899999999999999" customHeight="1">
      <c r="A2" s="1885" t="s">
        <v>0</v>
      </c>
      <c r="B2" s="1885"/>
      <c r="C2" s="1899" t="s">
        <v>5190</v>
      </c>
      <c r="D2" s="1899"/>
      <c r="E2" s="1899"/>
      <c r="F2" s="1899"/>
      <c r="G2" s="1899"/>
      <c r="H2" s="1899"/>
      <c r="I2" s="1899"/>
      <c r="J2" s="1896"/>
      <c r="K2" s="1896"/>
      <c r="L2" s="1896"/>
      <c r="M2" s="1538"/>
    </row>
    <row r="3" spans="1:64" ht="16.899999999999999" customHeight="1">
      <c r="A3" s="1885" t="s">
        <v>1464</v>
      </c>
      <c r="B3" s="1885"/>
      <c r="C3" s="1891" t="s">
        <v>552</v>
      </c>
      <c r="D3" s="1891"/>
      <c r="E3" s="1891"/>
      <c r="F3" s="1891"/>
      <c r="G3" s="1891"/>
      <c r="H3" s="1891"/>
      <c r="I3" s="1891"/>
      <c r="J3" s="1892" t="s">
        <v>5214</v>
      </c>
      <c r="K3" s="1892"/>
      <c r="L3" s="1539"/>
      <c r="M3" s="1538"/>
    </row>
    <row r="4" spans="1:64" ht="16.899999999999999" customHeight="1">
      <c r="A4" s="1885" t="s">
        <v>5191</v>
      </c>
      <c r="B4" s="1885"/>
      <c r="C4" s="1891" t="s">
        <v>5192</v>
      </c>
      <c r="D4" s="1891"/>
      <c r="E4" s="1891"/>
      <c r="F4" s="1891"/>
      <c r="G4" s="1891"/>
      <c r="H4" s="1891"/>
      <c r="I4" s="1891"/>
      <c r="J4" s="1896"/>
      <c r="K4" s="1896"/>
      <c r="L4" s="1896"/>
      <c r="M4" s="1538"/>
    </row>
    <row r="5" spans="1:64" ht="16.899999999999999" customHeight="1">
      <c r="A5" s="1885" t="s">
        <v>5193</v>
      </c>
      <c r="B5" s="1885"/>
      <c r="C5" s="1891" t="s">
        <v>5194</v>
      </c>
      <c r="D5" s="1891"/>
      <c r="E5" s="1891"/>
      <c r="F5" s="1891"/>
      <c r="G5" s="1891"/>
      <c r="H5" s="1891"/>
      <c r="I5" s="1891"/>
      <c r="J5" s="1892" t="s">
        <v>197</v>
      </c>
      <c r="K5" s="1892"/>
      <c r="L5" s="1540"/>
      <c r="M5" s="1538"/>
    </row>
    <row r="6" spans="1:64" ht="16.899999999999999" customHeight="1">
      <c r="A6" s="1893" t="s">
        <v>5215</v>
      </c>
      <c r="B6" s="1893"/>
      <c r="C6" s="1894" t="s">
        <v>5804</v>
      </c>
      <c r="D6" s="1894"/>
      <c r="E6" s="1894"/>
      <c r="F6" s="1894"/>
      <c r="G6" s="1894"/>
      <c r="H6" s="1894"/>
      <c r="I6" s="1894"/>
      <c r="J6" s="1895"/>
      <c r="K6" s="1895"/>
      <c r="L6" s="1895"/>
      <c r="M6" s="1538"/>
    </row>
    <row r="7" spans="1:64" ht="31.1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49"/>
      <c r="F9" s="1548"/>
      <c r="G9" s="1550"/>
      <c r="H9" s="1551"/>
      <c r="I9" s="1551"/>
      <c r="J9" s="1552"/>
      <c r="K9" s="1552"/>
      <c r="L9" s="1552"/>
      <c r="M9" s="1538"/>
      <c r="N9" s="1568"/>
      <c r="O9" s="1568"/>
      <c r="S9" s="1565"/>
    </row>
    <row r="10" spans="1:64" ht="16.899999999999999" customHeight="1">
      <c r="A10" s="1500"/>
      <c r="B10" s="1547"/>
      <c r="C10" s="1548"/>
      <c r="D10" s="1549"/>
      <c r="E10" s="1633" t="s">
        <v>5737</v>
      </c>
      <c r="F10" s="1548"/>
      <c r="G10" s="1550"/>
      <c r="H10" s="1551"/>
      <c r="I10" s="1552"/>
      <c r="J10" s="1552"/>
      <c r="K10" s="1552"/>
      <c r="L10" s="1552"/>
      <c r="M10" s="1538"/>
      <c r="N10" s="1568"/>
      <c r="O10" s="1568"/>
      <c r="S10" s="1565"/>
    </row>
    <row r="11" spans="1:64" ht="16.899999999999999" customHeight="1">
      <c r="A11" s="1500"/>
      <c r="B11" s="1547"/>
      <c r="C11" s="1548"/>
      <c r="D11" s="1549"/>
      <c r="E11" s="1620" t="s">
        <v>5805</v>
      </c>
      <c r="F11" s="1548"/>
      <c r="G11" s="1550"/>
      <c r="H11" s="1551"/>
      <c r="I11" s="1552"/>
      <c r="J11" s="1552"/>
      <c r="K11" s="1552"/>
      <c r="L11" s="1552"/>
      <c r="M11" s="1538"/>
      <c r="N11" s="1568"/>
      <c r="O11" s="1568"/>
      <c r="S11" s="1565"/>
    </row>
    <row r="12" spans="1:64" ht="16.899999999999999" customHeight="1">
      <c r="A12" s="1500"/>
      <c r="B12" s="1547"/>
      <c r="C12" s="1548"/>
      <c r="D12" s="1549"/>
      <c r="E12" s="1620" t="s">
        <v>5806</v>
      </c>
      <c r="F12" s="1548"/>
      <c r="G12" s="1550"/>
      <c r="H12" s="1551"/>
      <c r="I12" s="1552"/>
      <c r="J12" s="1552"/>
      <c r="K12" s="1552"/>
      <c r="L12" s="1552"/>
      <c r="M12" s="1538"/>
      <c r="N12" s="1568"/>
      <c r="O12" s="1568"/>
      <c r="S12" s="1565"/>
    </row>
    <row r="13" spans="1:64" ht="16.899999999999999" customHeight="1">
      <c r="A13" s="1500"/>
      <c r="B13" s="1547"/>
      <c r="C13" s="1548"/>
      <c r="D13" s="1549"/>
      <c r="E13" s="1620" t="s">
        <v>5740</v>
      </c>
      <c r="F13" s="1548"/>
      <c r="G13" s="1550"/>
      <c r="H13" s="1551"/>
      <c r="I13" s="1552"/>
      <c r="J13" s="1552"/>
      <c r="K13" s="1552"/>
      <c r="L13" s="1552"/>
      <c r="M13" s="1538"/>
      <c r="N13" s="1568"/>
      <c r="O13" s="1568"/>
      <c r="S13" s="1565"/>
    </row>
    <row r="14" spans="1:64" ht="16.899999999999999" customHeight="1">
      <c r="A14" s="1500"/>
      <c r="B14" s="1547"/>
      <c r="C14" s="1548"/>
      <c r="D14" s="1549"/>
      <c r="E14" s="1620"/>
      <c r="F14" s="1548"/>
      <c r="G14" s="1550"/>
      <c r="H14" s="1551"/>
      <c r="I14" s="1552"/>
      <c r="J14" s="1552"/>
      <c r="K14" s="1552"/>
      <c r="L14" s="1552"/>
      <c r="M14" s="1538"/>
      <c r="N14" s="1568"/>
      <c r="O14" s="1568"/>
      <c r="S14" s="1565"/>
    </row>
    <row r="15" spans="1:64" ht="16.899999999999999" customHeight="1">
      <c r="A15" s="1500"/>
      <c r="B15" s="1547"/>
      <c r="C15" s="1548"/>
      <c r="D15" s="1549"/>
      <c r="E15" s="1633" t="s">
        <v>5702</v>
      </c>
      <c r="F15" s="1548"/>
      <c r="G15" s="1550"/>
      <c r="H15" s="1551"/>
      <c r="I15" s="1552"/>
      <c r="J15" s="1552"/>
      <c r="K15" s="1552"/>
      <c r="L15" s="1552"/>
      <c r="M15" s="1538"/>
      <c r="N15" s="1568"/>
      <c r="O15" s="1568"/>
      <c r="S15" s="1565"/>
    </row>
    <row r="16" spans="1:64" ht="16.899999999999999" customHeight="1">
      <c r="A16" s="1500"/>
      <c r="B16" s="1547"/>
      <c r="C16" s="1548"/>
      <c r="D16" s="1549"/>
      <c r="E16" s="1549" t="s">
        <v>5235</v>
      </c>
      <c r="F16" s="1548" t="s">
        <v>61</v>
      </c>
      <c r="G16" s="1550">
        <v>24</v>
      </c>
      <c r="H16" s="1574"/>
      <c r="I16" s="1552"/>
      <c r="J16" s="1552">
        <f t="shared" ref="J16:J27" si="0">H16*G16</f>
        <v>0</v>
      </c>
      <c r="K16" s="1552">
        <f t="shared" ref="K16:K27" si="1">I16*G16</f>
        <v>0</v>
      </c>
      <c r="L16" s="1552">
        <f t="shared" ref="L16:L27" si="2">K16+J16</f>
        <v>0</v>
      </c>
      <c r="M16" s="1538"/>
      <c r="N16" s="1568"/>
      <c r="O16" s="1568"/>
      <c r="S16" s="1565"/>
    </row>
    <row r="17" spans="1:19" ht="16.899999999999999" customHeight="1">
      <c r="A17" s="1500"/>
      <c r="B17" s="1547"/>
      <c r="C17" s="1548"/>
      <c r="D17" s="1549"/>
      <c r="E17" s="1549" t="s">
        <v>5742</v>
      </c>
      <c r="F17" s="1548" t="s">
        <v>61</v>
      </c>
      <c r="G17" s="1550">
        <v>8</v>
      </c>
      <c r="H17" s="1574"/>
      <c r="I17" s="1552"/>
      <c r="J17" s="1552">
        <f t="shared" si="0"/>
        <v>0</v>
      </c>
      <c r="K17" s="1552">
        <f t="shared" si="1"/>
        <v>0</v>
      </c>
      <c r="L17" s="1552">
        <f t="shared" si="2"/>
        <v>0</v>
      </c>
      <c r="M17" s="1538"/>
      <c r="N17" s="1568"/>
      <c r="O17" s="1568"/>
      <c r="S17" s="1565"/>
    </row>
    <row r="18" spans="1:19" ht="16.899999999999999" customHeight="1">
      <c r="A18" s="1500"/>
      <c r="B18" s="1547"/>
      <c r="C18" s="1548"/>
      <c r="D18" s="1549"/>
      <c r="E18" s="1549" t="s">
        <v>5807</v>
      </c>
      <c r="F18" s="1548" t="s">
        <v>61</v>
      </c>
      <c r="G18" s="1550">
        <v>4</v>
      </c>
      <c r="H18" s="1574"/>
      <c r="I18" s="1552"/>
      <c r="J18" s="1552">
        <f t="shared" si="0"/>
        <v>0</v>
      </c>
      <c r="K18" s="1552">
        <f t="shared" si="1"/>
        <v>0</v>
      </c>
      <c r="L18" s="1552">
        <f t="shared" si="2"/>
        <v>0</v>
      </c>
      <c r="M18" s="1538"/>
      <c r="N18" s="1568"/>
      <c r="O18" s="1568"/>
      <c r="S18" s="1565"/>
    </row>
    <row r="19" spans="1:19" ht="16.899999999999999" customHeight="1">
      <c r="A19" s="1500"/>
      <c r="B19" s="1547"/>
      <c r="C19" s="1548"/>
      <c r="D19" s="1549"/>
      <c r="E19" s="1549" t="s">
        <v>5236</v>
      </c>
      <c r="F19" s="1548" t="s">
        <v>61</v>
      </c>
      <c r="G19" s="1550">
        <v>39</v>
      </c>
      <c r="H19" s="1574"/>
      <c r="I19" s="1552"/>
      <c r="J19" s="1552">
        <f t="shared" si="0"/>
        <v>0</v>
      </c>
      <c r="K19" s="1552">
        <f t="shared" si="1"/>
        <v>0</v>
      </c>
      <c r="L19" s="1552">
        <f t="shared" si="2"/>
        <v>0</v>
      </c>
      <c r="M19" s="1538"/>
      <c r="N19" s="1568"/>
      <c r="O19" s="1568"/>
      <c r="S19" s="1565"/>
    </row>
    <row r="20" spans="1:19" ht="18.649999999999999" customHeight="1">
      <c r="A20" s="1500"/>
      <c r="B20" s="1547"/>
      <c r="C20" s="1548"/>
      <c r="D20" s="1549"/>
      <c r="E20" s="1549" t="s">
        <v>5808</v>
      </c>
      <c r="F20" s="1548" t="s">
        <v>61</v>
      </c>
      <c r="G20" s="1628">
        <v>105</v>
      </c>
      <c r="H20" s="1574"/>
      <c r="I20" s="1552"/>
      <c r="J20" s="1552">
        <f t="shared" si="0"/>
        <v>0</v>
      </c>
      <c r="K20" s="1552">
        <f t="shared" si="1"/>
        <v>0</v>
      </c>
      <c r="L20" s="1552">
        <f t="shared" si="2"/>
        <v>0</v>
      </c>
      <c r="M20" s="1538"/>
      <c r="N20" s="1568"/>
      <c r="O20" s="1568"/>
      <c r="S20" s="1565"/>
    </row>
    <row r="21" spans="1:19" ht="17.649999999999999" customHeight="1">
      <c r="A21" s="1500"/>
      <c r="B21" s="1547"/>
      <c r="C21" s="1548"/>
      <c r="D21" s="1549"/>
      <c r="E21" s="1549" t="s">
        <v>5237</v>
      </c>
      <c r="F21" s="1548" t="s">
        <v>61</v>
      </c>
      <c r="G21" s="1550">
        <v>24</v>
      </c>
      <c r="H21" s="1574"/>
      <c r="I21" s="1552"/>
      <c r="J21" s="1552">
        <f t="shared" si="0"/>
        <v>0</v>
      </c>
      <c r="K21" s="1552">
        <f t="shared" si="1"/>
        <v>0</v>
      </c>
      <c r="L21" s="1552">
        <f t="shared" si="2"/>
        <v>0</v>
      </c>
      <c r="M21" s="1538"/>
      <c r="N21" s="1568"/>
      <c r="O21" s="1568"/>
      <c r="S21" s="1565"/>
    </row>
    <row r="22" spans="1:19" ht="16.899999999999999" customHeight="1">
      <c r="A22" s="1500"/>
      <c r="B22" s="1547"/>
      <c r="C22" s="1548"/>
      <c r="D22" s="1549"/>
      <c r="E22" s="1549" t="s">
        <v>5238</v>
      </c>
      <c r="F22" s="1548" t="s">
        <v>61</v>
      </c>
      <c r="G22" s="1550">
        <v>115</v>
      </c>
      <c r="H22" s="1574"/>
      <c r="I22" s="1552"/>
      <c r="J22" s="1552">
        <f t="shared" si="0"/>
        <v>0</v>
      </c>
      <c r="K22" s="1552">
        <f t="shared" si="1"/>
        <v>0</v>
      </c>
      <c r="L22" s="1552">
        <f t="shared" si="2"/>
        <v>0</v>
      </c>
      <c r="M22" s="1538"/>
      <c r="N22" s="1568"/>
      <c r="O22" s="1568"/>
      <c r="S22" s="1565"/>
    </row>
    <row r="23" spans="1:19" ht="16.899999999999999" customHeight="1">
      <c r="A23" s="1500"/>
      <c r="B23" s="1547"/>
      <c r="C23" s="1548"/>
      <c r="D23" s="1549"/>
      <c r="E23" s="1549" t="s">
        <v>5703</v>
      </c>
      <c r="F23" s="1548" t="s">
        <v>61</v>
      </c>
      <c r="G23" s="1550">
        <v>17</v>
      </c>
      <c r="H23" s="1574"/>
      <c r="I23" s="1552"/>
      <c r="J23" s="1552">
        <f t="shared" si="0"/>
        <v>0</v>
      </c>
      <c r="K23" s="1552">
        <f t="shared" si="1"/>
        <v>0</v>
      </c>
      <c r="L23" s="1552">
        <f t="shared" si="2"/>
        <v>0</v>
      </c>
      <c r="M23" s="1538"/>
      <c r="N23" s="1568"/>
      <c r="O23" s="1568"/>
      <c r="S23" s="1565"/>
    </row>
    <row r="24" spans="1:19" ht="16.899999999999999" customHeight="1">
      <c r="A24" s="1500"/>
      <c r="B24" s="1547"/>
      <c r="C24" s="1548"/>
      <c r="D24" s="1549"/>
      <c r="E24" s="1549" t="s">
        <v>5239</v>
      </c>
      <c r="F24" s="1548" t="s">
        <v>61</v>
      </c>
      <c r="G24" s="1550">
        <v>48</v>
      </c>
      <c r="H24" s="1574"/>
      <c r="I24" s="1552"/>
      <c r="J24" s="1552">
        <f t="shared" si="0"/>
        <v>0</v>
      </c>
      <c r="K24" s="1552">
        <f t="shared" si="1"/>
        <v>0</v>
      </c>
      <c r="L24" s="1552">
        <f t="shared" si="2"/>
        <v>0</v>
      </c>
      <c r="M24" s="1538"/>
      <c r="N24" s="1568"/>
      <c r="O24" s="1568"/>
      <c r="S24" s="1565"/>
    </row>
    <row r="25" spans="1:19" ht="16.899999999999999" customHeight="1">
      <c r="A25" s="1500"/>
      <c r="B25" s="1547"/>
      <c r="C25" s="1548"/>
      <c r="D25" s="1549"/>
      <c r="E25" s="1549" t="s">
        <v>5240</v>
      </c>
      <c r="F25" s="1548" t="s">
        <v>61</v>
      </c>
      <c r="G25" s="1550">
        <v>42</v>
      </c>
      <c r="H25" s="1574"/>
      <c r="I25" s="1552"/>
      <c r="J25" s="1552">
        <f t="shared" si="0"/>
        <v>0</v>
      </c>
      <c r="K25" s="1552">
        <f t="shared" si="1"/>
        <v>0</v>
      </c>
      <c r="L25" s="1552">
        <f t="shared" si="2"/>
        <v>0</v>
      </c>
      <c r="M25" s="1538"/>
      <c r="N25" s="1568"/>
      <c r="O25" s="1568"/>
      <c r="S25" s="1565"/>
    </row>
    <row r="26" spans="1:19" ht="16.899999999999999" customHeight="1">
      <c r="A26" s="1500"/>
      <c r="B26" s="1547"/>
      <c r="C26" s="1548"/>
      <c r="D26" s="1549"/>
      <c r="E26" s="1549" t="s">
        <v>5704</v>
      </c>
      <c r="F26" s="1548" t="s">
        <v>61</v>
      </c>
      <c r="G26" s="1550">
        <v>95</v>
      </c>
      <c r="H26" s="1574"/>
      <c r="I26" s="1552"/>
      <c r="J26" s="1552">
        <f t="shared" si="0"/>
        <v>0</v>
      </c>
      <c r="K26" s="1552">
        <f t="shared" si="1"/>
        <v>0</v>
      </c>
      <c r="L26" s="1552">
        <f t="shared" si="2"/>
        <v>0</v>
      </c>
      <c r="M26" s="1538"/>
      <c r="N26" s="1568"/>
      <c r="O26" s="1568"/>
      <c r="S26" s="1565"/>
    </row>
    <row r="27" spans="1:19" ht="16.899999999999999" customHeight="1">
      <c r="A27" s="1500"/>
      <c r="B27" s="1547"/>
      <c r="C27" s="1548"/>
      <c r="D27" s="1549"/>
      <c r="E27" s="1549" t="s">
        <v>5705</v>
      </c>
      <c r="F27" s="1548" t="s">
        <v>61</v>
      </c>
      <c r="G27" s="1550">
        <v>12</v>
      </c>
      <c r="H27" s="1574"/>
      <c r="I27" s="1552"/>
      <c r="J27" s="1552">
        <f t="shared" si="0"/>
        <v>0</v>
      </c>
      <c r="K27" s="1552">
        <f t="shared" si="1"/>
        <v>0</v>
      </c>
      <c r="L27" s="1552">
        <f t="shared" si="2"/>
        <v>0</v>
      </c>
      <c r="M27" s="1538"/>
      <c r="N27" s="1568"/>
      <c r="O27" s="1568"/>
      <c r="S27" s="1565"/>
    </row>
    <row r="28" spans="1:19" ht="16.899999999999999" customHeight="1">
      <c r="A28" s="1500"/>
      <c r="B28" s="1547"/>
      <c r="C28" s="1548"/>
      <c r="D28" s="1549"/>
      <c r="E28" s="1549"/>
      <c r="F28" s="1548"/>
      <c r="G28" s="1550"/>
      <c r="H28" s="1551"/>
      <c r="I28" s="1552"/>
      <c r="J28" s="1552"/>
      <c r="K28" s="1552"/>
      <c r="L28" s="1552"/>
      <c r="M28" s="1538"/>
      <c r="N28" s="1568"/>
      <c r="O28" s="1568"/>
      <c r="S28" s="1565"/>
    </row>
    <row r="29" spans="1:19" ht="16.899999999999999" customHeight="1">
      <c r="A29" s="1500"/>
      <c r="B29" s="1547"/>
      <c r="C29" s="1548"/>
      <c r="D29" s="1549"/>
      <c r="E29" s="1566" t="s">
        <v>5706</v>
      </c>
      <c r="F29" s="1548"/>
      <c r="G29" s="1550"/>
      <c r="H29" s="1551"/>
      <c r="I29" s="1552"/>
      <c r="J29" s="1552"/>
      <c r="K29" s="1552"/>
      <c r="L29" s="1552"/>
      <c r="M29" s="1538"/>
      <c r="N29" s="1568"/>
      <c r="O29" s="1568"/>
      <c r="S29" s="1565"/>
    </row>
    <row r="30" spans="1:19" ht="16.899999999999999" customHeight="1">
      <c r="A30" s="1500"/>
      <c r="B30" s="1547"/>
      <c r="C30" s="1548"/>
      <c r="D30" s="1549"/>
      <c r="E30" s="1549" t="s">
        <v>5744</v>
      </c>
      <c r="F30" s="1548" t="s">
        <v>62</v>
      </c>
      <c r="G30" s="1550">
        <v>12</v>
      </c>
      <c r="H30" s="1551"/>
      <c r="I30" s="1552"/>
      <c r="J30" s="1552">
        <f t="shared" ref="J30:J41" si="3">H30*G30</f>
        <v>0</v>
      </c>
      <c r="K30" s="1552">
        <f t="shared" ref="K30:K41" si="4">I30*G30</f>
        <v>0</v>
      </c>
      <c r="L30" s="1552">
        <f t="shared" ref="L30:L41" si="5">K30+J30</f>
        <v>0</v>
      </c>
      <c r="M30" s="1538"/>
      <c r="N30" s="1568"/>
      <c r="O30" s="1568"/>
      <c r="S30" s="1565"/>
    </row>
    <row r="31" spans="1:19" ht="16.899999999999999" customHeight="1">
      <c r="A31" s="1500"/>
      <c r="B31" s="1547"/>
      <c r="C31" s="1548"/>
      <c r="D31" s="1549"/>
      <c r="E31" s="1549" t="s">
        <v>5746</v>
      </c>
      <c r="F31" s="1548" t="s">
        <v>62</v>
      </c>
      <c r="G31" s="1550">
        <v>4</v>
      </c>
      <c r="H31" s="1551"/>
      <c r="I31" s="1552"/>
      <c r="J31" s="1552">
        <f t="shared" si="3"/>
        <v>0</v>
      </c>
      <c r="K31" s="1552">
        <f t="shared" si="4"/>
        <v>0</v>
      </c>
      <c r="L31" s="1552">
        <f t="shared" si="5"/>
        <v>0</v>
      </c>
      <c r="M31" s="1538"/>
      <c r="N31" s="1568"/>
      <c r="O31" s="1568"/>
      <c r="S31" s="1565"/>
    </row>
    <row r="32" spans="1:19" ht="16.899999999999999" customHeight="1">
      <c r="A32" s="1500"/>
      <c r="B32" s="1547"/>
      <c r="C32" s="1548"/>
      <c r="D32" s="1549"/>
      <c r="E32" s="1549" t="s">
        <v>5809</v>
      </c>
      <c r="F32" s="1548" t="s">
        <v>62</v>
      </c>
      <c r="G32" s="1550">
        <v>4</v>
      </c>
      <c r="H32" s="1551"/>
      <c r="I32" s="1552"/>
      <c r="J32" s="1552">
        <f t="shared" si="3"/>
        <v>0</v>
      </c>
      <c r="K32" s="1552">
        <f t="shared" si="4"/>
        <v>0</v>
      </c>
      <c r="L32" s="1552">
        <f t="shared" si="5"/>
        <v>0</v>
      </c>
      <c r="M32" s="1538"/>
      <c r="N32" s="1568"/>
      <c r="O32" s="1568"/>
      <c r="S32" s="1565"/>
    </row>
    <row r="33" spans="1:19" ht="16.899999999999999" customHeight="1">
      <c r="A33" s="1500"/>
      <c r="B33" s="1547"/>
      <c r="C33" s="1548"/>
      <c r="D33" s="1549"/>
      <c r="E33" s="1549" t="s">
        <v>5747</v>
      </c>
      <c r="F33" s="1548" t="s">
        <v>62</v>
      </c>
      <c r="G33" s="1550">
        <v>6</v>
      </c>
      <c r="H33" s="1551"/>
      <c r="I33" s="1552"/>
      <c r="J33" s="1552">
        <f t="shared" si="3"/>
        <v>0</v>
      </c>
      <c r="K33" s="1552">
        <f t="shared" si="4"/>
        <v>0</v>
      </c>
      <c r="L33" s="1552">
        <f t="shared" si="5"/>
        <v>0</v>
      </c>
      <c r="M33" s="1538"/>
      <c r="N33" s="1568"/>
      <c r="O33" s="1568"/>
      <c r="S33" s="1565"/>
    </row>
    <row r="34" spans="1:19" ht="16.899999999999999" customHeight="1">
      <c r="A34" s="1500"/>
      <c r="B34" s="1547"/>
      <c r="C34" s="1548"/>
      <c r="D34" s="1549"/>
      <c r="E34" s="1549" t="s">
        <v>5810</v>
      </c>
      <c r="F34" s="1548" t="s">
        <v>62</v>
      </c>
      <c r="G34" s="1550">
        <v>26</v>
      </c>
      <c r="H34" s="1551"/>
      <c r="I34" s="1552"/>
      <c r="J34" s="1552">
        <f t="shared" si="3"/>
        <v>0</v>
      </c>
      <c r="K34" s="1552">
        <f t="shared" si="4"/>
        <v>0</v>
      </c>
      <c r="L34" s="1552">
        <f t="shared" si="5"/>
        <v>0</v>
      </c>
      <c r="M34" s="1538"/>
      <c r="N34" s="1568"/>
      <c r="O34" s="1568"/>
      <c r="S34" s="1565"/>
    </row>
    <row r="35" spans="1:19" ht="16.899999999999999" customHeight="1">
      <c r="A35" s="1500"/>
      <c r="B35" s="1547"/>
      <c r="C35" s="1548"/>
      <c r="D35" s="1549"/>
      <c r="E35" s="1549" t="s">
        <v>5811</v>
      </c>
      <c r="F35" s="1548" t="s">
        <v>62</v>
      </c>
      <c r="G35" s="1550">
        <v>3</v>
      </c>
      <c r="H35" s="1551"/>
      <c r="I35" s="1552"/>
      <c r="J35" s="1552">
        <f t="shared" si="3"/>
        <v>0</v>
      </c>
      <c r="K35" s="1552">
        <f t="shared" si="4"/>
        <v>0</v>
      </c>
      <c r="L35" s="1552">
        <f t="shared" si="5"/>
        <v>0</v>
      </c>
      <c r="M35" s="1538"/>
      <c r="N35" s="1568"/>
      <c r="O35" s="1568"/>
      <c r="S35" s="1565"/>
    </row>
    <row r="36" spans="1:19" ht="16.899999999999999" customHeight="1">
      <c r="A36" s="1500"/>
      <c r="B36" s="1547"/>
      <c r="C36" s="1548"/>
      <c r="D36" s="1549"/>
      <c r="E36" s="1549" t="s">
        <v>5812</v>
      </c>
      <c r="F36" s="1548" t="s">
        <v>62</v>
      </c>
      <c r="G36" s="1550">
        <v>16</v>
      </c>
      <c r="H36" s="1551"/>
      <c r="I36" s="1552"/>
      <c r="J36" s="1552">
        <f t="shared" si="3"/>
        <v>0</v>
      </c>
      <c r="K36" s="1552">
        <f t="shared" si="4"/>
        <v>0</v>
      </c>
      <c r="L36" s="1552">
        <f t="shared" si="5"/>
        <v>0</v>
      </c>
      <c r="M36" s="1538"/>
      <c r="N36" s="1568"/>
      <c r="O36" s="1568"/>
      <c r="S36" s="1565"/>
    </row>
    <row r="37" spans="1:19" ht="16.899999999999999" customHeight="1">
      <c r="A37" s="1500"/>
      <c r="B37" s="1547"/>
      <c r="C37" s="1548"/>
      <c r="D37" s="1549"/>
      <c r="E37" s="1549" t="s">
        <v>5813</v>
      </c>
      <c r="F37" s="1548" t="s">
        <v>62</v>
      </c>
      <c r="G37" s="1550">
        <v>10</v>
      </c>
      <c r="H37" s="1551"/>
      <c r="I37" s="1552"/>
      <c r="J37" s="1552">
        <f t="shared" si="3"/>
        <v>0</v>
      </c>
      <c r="K37" s="1552">
        <f t="shared" si="4"/>
        <v>0</v>
      </c>
      <c r="L37" s="1552">
        <f t="shared" si="5"/>
        <v>0</v>
      </c>
      <c r="M37" s="1538"/>
      <c r="N37" s="1568"/>
      <c r="O37" s="1568"/>
      <c r="S37" s="1565"/>
    </row>
    <row r="38" spans="1:19" ht="16.899999999999999" customHeight="1">
      <c r="A38" s="1500"/>
      <c r="B38" s="1547"/>
      <c r="C38" s="1548"/>
      <c r="D38" s="1549"/>
      <c r="E38" s="1549" t="s">
        <v>5814</v>
      </c>
      <c r="F38" s="1548" t="s">
        <v>62</v>
      </c>
      <c r="G38" s="1550">
        <v>16</v>
      </c>
      <c r="H38" s="1551"/>
      <c r="I38" s="1552"/>
      <c r="J38" s="1552">
        <f t="shared" si="3"/>
        <v>0</v>
      </c>
      <c r="K38" s="1552">
        <f t="shared" si="4"/>
        <v>0</v>
      </c>
      <c r="L38" s="1552">
        <f t="shared" si="5"/>
        <v>0</v>
      </c>
      <c r="M38" s="1538"/>
      <c r="N38" s="1568"/>
      <c r="O38" s="1568"/>
      <c r="S38" s="1565"/>
    </row>
    <row r="39" spans="1:19" ht="16.899999999999999" customHeight="1">
      <c r="A39" s="1500"/>
      <c r="B39" s="1547"/>
      <c r="C39" s="1548"/>
      <c r="D39" s="1549"/>
      <c r="E39" s="1549" t="s">
        <v>5815</v>
      </c>
      <c r="F39" s="1548" t="s">
        <v>62</v>
      </c>
      <c r="G39" s="1550">
        <v>10</v>
      </c>
      <c r="H39" s="1551"/>
      <c r="I39" s="1552"/>
      <c r="J39" s="1552">
        <f t="shared" si="3"/>
        <v>0</v>
      </c>
      <c r="K39" s="1552">
        <f t="shared" si="4"/>
        <v>0</v>
      </c>
      <c r="L39" s="1552">
        <f t="shared" si="5"/>
        <v>0</v>
      </c>
      <c r="M39" s="1538"/>
      <c r="N39" s="1568"/>
      <c r="O39" s="1568"/>
      <c r="S39" s="1565"/>
    </row>
    <row r="40" spans="1:19" ht="16.899999999999999" customHeight="1">
      <c r="A40" s="1500"/>
      <c r="B40" s="1547"/>
      <c r="C40" s="1548"/>
      <c r="D40" s="1549"/>
      <c r="E40" s="1549" t="s">
        <v>5816</v>
      </c>
      <c r="F40" s="1548" t="s">
        <v>62</v>
      </c>
      <c r="G40" s="1550">
        <v>50</v>
      </c>
      <c r="H40" s="1551"/>
      <c r="I40" s="1552"/>
      <c r="J40" s="1552">
        <f t="shared" si="3"/>
        <v>0</v>
      </c>
      <c r="K40" s="1552">
        <f t="shared" si="4"/>
        <v>0</v>
      </c>
      <c r="L40" s="1552">
        <f t="shared" si="5"/>
        <v>0</v>
      </c>
      <c r="M40" s="1538"/>
      <c r="N40" s="1568"/>
      <c r="O40" s="1568"/>
      <c r="S40" s="1565"/>
    </row>
    <row r="41" spans="1:19" ht="16.899999999999999" customHeight="1">
      <c r="A41" s="1500"/>
      <c r="B41" s="1547"/>
      <c r="C41" s="1548"/>
      <c r="D41" s="1549"/>
      <c r="E41" s="1549" t="s">
        <v>5817</v>
      </c>
      <c r="F41" s="1548" t="s">
        <v>62</v>
      </c>
      <c r="G41" s="1550">
        <v>10</v>
      </c>
      <c r="H41" s="1551"/>
      <c r="I41" s="1552"/>
      <c r="J41" s="1552">
        <f t="shared" si="3"/>
        <v>0</v>
      </c>
      <c r="K41" s="1552">
        <f t="shared" si="4"/>
        <v>0</v>
      </c>
      <c r="L41" s="1552">
        <f t="shared" si="5"/>
        <v>0</v>
      </c>
      <c r="M41" s="1538"/>
      <c r="N41" s="1568"/>
      <c r="O41" s="1568"/>
      <c r="S41" s="1565"/>
    </row>
    <row r="42" spans="1:19" ht="16.899999999999999" customHeight="1">
      <c r="A42" s="1500"/>
      <c r="B42" s="1547"/>
      <c r="C42" s="1548"/>
      <c r="D42" s="1549"/>
      <c r="E42" s="1549"/>
      <c r="F42" s="1548"/>
      <c r="G42" s="1550"/>
      <c r="H42" s="1551"/>
      <c r="I42" s="1552"/>
      <c r="J42" s="1552"/>
      <c r="K42" s="1552"/>
      <c r="L42" s="1552"/>
      <c r="M42" s="1538"/>
      <c r="N42" s="1568"/>
      <c r="O42" s="1568"/>
      <c r="S42" s="1565"/>
    </row>
    <row r="43" spans="1:19" ht="16.899999999999999" customHeight="1">
      <c r="A43" s="1500"/>
      <c r="B43" s="1547"/>
      <c r="C43" s="1548"/>
      <c r="D43" s="1549"/>
      <c r="E43" s="1566" t="s">
        <v>5750</v>
      </c>
      <c r="F43" s="1548"/>
      <c r="G43" s="1550"/>
      <c r="H43" s="1551"/>
      <c r="I43" s="1552"/>
      <c r="J43" s="1552"/>
      <c r="K43" s="1552"/>
      <c r="L43" s="1552"/>
      <c r="M43" s="1538"/>
      <c r="N43" s="1568"/>
      <c r="O43" s="1568"/>
      <c r="S43" s="1565"/>
    </row>
    <row r="44" spans="1:19" ht="16.899999999999999" customHeight="1">
      <c r="A44" s="1500"/>
      <c r="B44" s="1547"/>
      <c r="C44" s="1548"/>
      <c r="D44" s="1549"/>
      <c r="E44" s="1549" t="s">
        <v>5751</v>
      </c>
      <c r="F44" s="1548" t="s">
        <v>62</v>
      </c>
      <c r="G44" s="1550">
        <v>1</v>
      </c>
      <c r="H44" s="1551"/>
      <c r="I44" s="1552"/>
      <c r="J44" s="1552">
        <f>H44*G44</f>
        <v>0</v>
      </c>
      <c r="K44" s="1552">
        <f>I44*G44</f>
        <v>0</v>
      </c>
      <c r="L44" s="1552">
        <f>K44+J44</f>
        <v>0</v>
      </c>
      <c r="M44" s="1538"/>
      <c r="N44" s="1568"/>
      <c r="O44" s="1568"/>
      <c r="S44" s="1565"/>
    </row>
    <row r="45" spans="1:19" ht="16.899999999999999" customHeight="1">
      <c r="A45" s="1500"/>
      <c r="B45" s="1547"/>
      <c r="C45" s="1548"/>
      <c r="D45" s="1549"/>
      <c r="E45" s="1549" t="s">
        <v>5818</v>
      </c>
      <c r="F45" s="1548" t="s">
        <v>62</v>
      </c>
      <c r="G45" s="1550">
        <v>2</v>
      </c>
      <c r="H45" s="1551"/>
      <c r="I45" s="1552"/>
      <c r="J45" s="1552">
        <f>H45*G45</f>
        <v>0</v>
      </c>
      <c r="K45" s="1552">
        <f>I45*G45</f>
        <v>0</v>
      </c>
      <c r="L45" s="1552">
        <f>K45+J45</f>
        <v>0</v>
      </c>
      <c r="M45" s="1538"/>
      <c r="N45" s="1568"/>
      <c r="O45" s="1568"/>
      <c r="S45" s="1565"/>
    </row>
    <row r="46" spans="1:19" ht="16.899999999999999" customHeight="1">
      <c r="A46" s="1500"/>
      <c r="B46" s="1547"/>
      <c r="C46" s="1548"/>
      <c r="D46" s="1549"/>
      <c r="E46" s="1549" t="s">
        <v>5819</v>
      </c>
      <c r="F46" s="1548" t="s">
        <v>62</v>
      </c>
      <c r="G46" s="1550">
        <v>2</v>
      </c>
      <c r="H46" s="1551"/>
      <c r="I46" s="1552"/>
      <c r="J46" s="1552">
        <f>H46*G46</f>
        <v>0</v>
      </c>
      <c r="K46" s="1552">
        <f>I46*G46</f>
        <v>0</v>
      </c>
      <c r="L46" s="1552">
        <f>K46+J46</f>
        <v>0</v>
      </c>
      <c r="M46" s="1538"/>
      <c r="N46" s="1568"/>
      <c r="O46" s="1568"/>
      <c r="S46" s="1565"/>
    </row>
    <row r="47" spans="1:19" ht="16.899999999999999" customHeight="1">
      <c r="A47" s="1500"/>
      <c r="B47" s="1547"/>
      <c r="C47" s="1548"/>
      <c r="D47" s="1549"/>
      <c r="E47" s="1549" t="s">
        <v>5820</v>
      </c>
      <c r="F47" s="1548" t="s">
        <v>62</v>
      </c>
      <c r="G47" s="1550">
        <v>2</v>
      </c>
      <c r="H47" s="1551"/>
      <c r="I47" s="1552"/>
      <c r="J47" s="1552">
        <f>H47*G47</f>
        <v>0</v>
      </c>
      <c r="K47" s="1552">
        <f>I47*G47</f>
        <v>0</v>
      </c>
      <c r="L47" s="1552">
        <f>K47+J47</f>
        <v>0</v>
      </c>
      <c r="M47" s="1538"/>
      <c r="N47" s="1568"/>
      <c r="O47" s="1568"/>
      <c r="S47" s="1565"/>
    </row>
    <row r="48" spans="1:19" ht="16.899999999999999" customHeight="1">
      <c r="A48" s="1500"/>
      <c r="B48" s="1547"/>
      <c r="C48" s="1548"/>
      <c r="D48" s="1549"/>
      <c r="E48" s="1549" t="s">
        <v>5821</v>
      </c>
      <c r="F48" s="1548" t="s">
        <v>62</v>
      </c>
      <c r="G48" s="1550">
        <v>2</v>
      </c>
      <c r="H48" s="1551"/>
      <c r="I48" s="1552"/>
      <c r="J48" s="1552">
        <f>H48*G48</f>
        <v>0</v>
      </c>
      <c r="K48" s="1552">
        <f>I48*G48</f>
        <v>0</v>
      </c>
      <c r="L48" s="1552">
        <f>K48+J48</f>
        <v>0</v>
      </c>
      <c r="M48" s="1538"/>
      <c r="N48" s="1568"/>
      <c r="O48" s="1568"/>
      <c r="S48" s="1565"/>
    </row>
    <row r="49" spans="1:19" ht="16.899999999999999" customHeight="1">
      <c r="A49" s="1500"/>
      <c r="B49" s="1547"/>
      <c r="C49" s="1548"/>
      <c r="D49" s="1549"/>
      <c r="E49" s="1549"/>
      <c r="F49" s="1548"/>
      <c r="G49" s="1550"/>
      <c r="H49" s="1551"/>
      <c r="I49" s="1552"/>
      <c r="J49" s="1552"/>
      <c r="K49" s="1552"/>
      <c r="L49" s="1552"/>
      <c r="M49" s="1538"/>
      <c r="N49" s="1568"/>
      <c r="O49" s="1568"/>
      <c r="S49" s="1565"/>
    </row>
    <row r="50" spans="1:19" ht="16.899999999999999" customHeight="1">
      <c r="A50" s="1500"/>
      <c r="B50" s="1547"/>
      <c r="C50" s="1548"/>
      <c r="D50" s="1549"/>
      <c r="E50" s="1566" t="s">
        <v>5754</v>
      </c>
      <c r="F50" s="1548"/>
      <c r="G50" s="1550"/>
      <c r="H50" s="1551"/>
      <c r="I50" s="1552"/>
      <c r="J50" s="1552"/>
      <c r="K50" s="1552"/>
      <c r="L50" s="1552"/>
      <c r="M50" s="1538"/>
      <c r="N50" s="1568"/>
      <c r="O50" s="1568"/>
      <c r="S50" s="1565"/>
    </row>
    <row r="51" spans="1:19" ht="16.899999999999999" customHeight="1">
      <c r="A51" s="1500"/>
      <c r="B51" s="1547"/>
      <c r="C51" s="1548"/>
      <c r="D51" s="1549"/>
      <c r="E51" s="1549" t="s">
        <v>5822</v>
      </c>
      <c r="F51" s="1548" t="s">
        <v>62</v>
      </c>
      <c r="G51" s="1550">
        <v>2</v>
      </c>
      <c r="H51" s="1551"/>
      <c r="I51" s="1552"/>
      <c r="J51" s="1552">
        <f t="shared" ref="J51:J62" si="6">H51*G51</f>
        <v>0</v>
      </c>
      <c r="K51" s="1552">
        <f t="shared" ref="K51:K62" si="7">I51*G51</f>
        <v>0</v>
      </c>
      <c r="L51" s="1552">
        <f t="shared" ref="L51:L62" si="8">K51+J51</f>
        <v>0</v>
      </c>
      <c r="M51" s="1538"/>
      <c r="N51" s="1568"/>
      <c r="O51" s="1568"/>
      <c r="S51" s="1565"/>
    </row>
    <row r="52" spans="1:19" ht="16.899999999999999" customHeight="1">
      <c r="A52" s="1500"/>
      <c r="B52" s="1547"/>
      <c r="C52" s="1548"/>
      <c r="D52" s="1549"/>
      <c r="E52" s="1549" t="s">
        <v>5823</v>
      </c>
      <c r="F52" s="1548" t="s">
        <v>62</v>
      </c>
      <c r="G52" s="1550">
        <v>1</v>
      </c>
      <c r="H52" s="1551"/>
      <c r="I52" s="1552"/>
      <c r="J52" s="1552">
        <f t="shared" si="6"/>
        <v>0</v>
      </c>
      <c r="K52" s="1552">
        <f t="shared" si="7"/>
        <v>0</v>
      </c>
      <c r="L52" s="1552">
        <f t="shared" si="8"/>
        <v>0</v>
      </c>
      <c r="M52" s="1538"/>
      <c r="N52" s="1568"/>
      <c r="O52" s="1568"/>
      <c r="S52" s="1565"/>
    </row>
    <row r="53" spans="1:19" ht="16.899999999999999" customHeight="1">
      <c r="A53" s="1500"/>
      <c r="B53" s="1547"/>
      <c r="C53" s="1548"/>
      <c r="D53" s="1549"/>
      <c r="E53" s="1549" t="s">
        <v>5824</v>
      </c>
      <c r="F53" s="1548" t="s">
        <v>62</v>
      </c>
      <c r="G53" s="1550">
        <v>2</v>
      </c>
      <c r="H53" s="1551"/>
      <c r="I53" s="1552"/>
      <c r="J53" s="1552">
        <f t="shared" si="6"/>
        <v>0</v>
      </c>
      <c r="K53" s="1552">
        <f t="shared" si="7"/>
        <v>0</v>
      </c>
      <c r="L53" s="1552">
        <f t="shared" si="8"/>
        <v>0</v>
      </c>
      <c r="M53" s="1538"/>
      <c r="N53" s="1568"/>
      <c r="O53" s="1568"/>
      <c r="S53" s="1565"/>
    </row>
    <row r="54" spans="1:19" ht="16.899999999999999" customHeight="1">
      <c r="A54" s="1500"/>
      <c r="B54" s="1547"/>
      <c r="C54" s="1548"/>
      <c r="D54" s="1549"/>
      <c r="E54" s="1549" t="s">
        <v>5825</v>
      </c>
      <c r="F54" s="1548" t="s">
        <v>62</v>
      </c>
      <c r="G54" s="1550">
        <v>4</v>
      </c>
      <c r="H54" s="1551"/>
      <c r="I54" s="1552"/>
      <c r="J54" s="1552">
        <f t="shared" si="6"/>
        <v>0</v>
      </c>
      <c r="K54" s="1552">
        <f t="shared" si="7"/>
        <v>0</v>
      </c>
      <c r="L54" s="1552">
        <f t="shared" si="8"/>
        <v>0</v>
      </c>
      <c r="M54" s="1538"/>
      <c r="N54" s="1568"/>
      <c r="O54" s="1568"/>
      <c r="S54" s="1565"/>
    </row>
    <row r="55" spans="1:19" ht="16.899999999999999" customHeight="1">
      <c r="A55" s="1500"/>
      <c r="B55" s="1547"/>
      <c r="C55" s="1548"/>
      <c r="D55" s="1549"/>
      <c r="E55" s="1549" t="s">
        <v>5826</v>
      </c>
      <c r="F55" s="1548" t="s">
        <v>62</v>
      </c>
      <c r="G55" s="1550">
        <v>4</v>
      </c>
      <c r="H55" s="1551"/>
      <c r="I55" s="1552"/>
      <c r="J55" s="1552">
        <f t="shared" si="6"/>
        <v>0</v>
      </c>
      <c r="K55" s="1552">
        <f t="shared" si="7"/>
        <v>0</v>
      </c>
      <c r="L55" s="1552">
        <f t="shared" si="8"/>
        <v>0</v>
      </c>
      <c r="M55" s="1538"/>
      <c r="N55" s="1568"/>
      <c r="O55" s="1568"/>
      <c r="S55" s="1565"/>
    </row>
    <row r="56" spans="1:19" ht="16.899999999999999" customHeight="1">
      <c r="A56" s="1500"/>
      <c r="B56" s="1547"/>
      <c r="C56" s="1548"/>
      <c r="D56" s="1549"/>
      <c r="E56" s="1549" t="s">
        <v>5827</v>
      </c>
      <c r="F56" s="1548" t="s">
        <v>62</v>
      </c>
      <c r="G56" s="1550">
        <v>4</v>
      </c>
      <c r="H56" s="1551"/>
      <c r="I56" s="1552"/>
      <c r="J56" s="1552">
        <f t="shared" si="6"/>
        <v>0</v>
      </c>
      <c r="K56" s="1552">
        <f t="shared" si="7"/>
        <v>0</v>
      </c>
      <c r="L56" s="1552">
        <f t="shared" si="8"/>
        <v>0</v>
      </c>
      <c r="M56" s="1538"/>
      <c r="N56" s="1568"/>
      <c r="O56" s="1568"/>
      <c r="S56" s="1565"/>
    </row>
    <row r="57" spans="1:19" ht="16.899999999999999" customHeight="1">
      <c r="A57" s="1500"/>
      <c r="B57" s="1547"/>
      <c r="C57" s="1548"/>
      <c r="D57" s="1549"/>
      <c r="E57" s="1549" t="s">
        <v>5828</v>
      </c>
      <c r="F57" s="1548" t="s">
        <v>62</v>
      </c>
      <c r="G57" s="1550">
        <v>2</v>
      </c>
      <c r="H57" s="1551"/>
      <c r="I57" s="1552"/>
      <c r="J57" s="1552">
        <f t="shared" si="6"/>
        <v>0</v>
      </c>
      <c r="K57" s="1552">
        <f t="shared" si="7"/>
        <v>0</v>
      </c>
      <c r="L57" s="1552">
        <f t="shared" si="8"/>
        <v>0</v>
      </c>
      <c r="M57" s="1538"/>
      <c r="N57" s="1568"/>
      <c r="O57" s="1568"/>
      <c r="S57" s="1565"/>
    </row>
    <row r="58" spans="1:19" ht="16.899999999999999" customHeight="1">
      <c r="A58" s="1500"/>
      <c r="B58" s="1547"/>
      <c r="C58" s="1548"/>
      <c r="D58" s="1549"/>
      <c r="E58" s="1549" t="s">
        <v>5829</v>
      </c>
      <c r="F58" s="1548" t="s">
        <v>62</v>
      </c>
      <c r="G58" s="1550">
        <v>2</v>
      </c>
      <c r="H58" s="1551"/>
      <c r="I58" s="1552"/>
      <c r="J58" s="1552">
        <f t="shared" si="6"/>
        <v>0</v>
      </c>
      <c r="K58" s="1552">
        <f t="shared" si="7"/>
        <v>0</v>
      </c>
      <c r="L58" s="1552">
        <f t="shared" si="8"/>
        <v>0</v>
      </c>
      <c r="M58" s="1538"/>
      <c r="N58" s="1568"/>
      <c r="O58" s="1568"/>
      <c r="S58" s="1565"/>
    </row>
    <row r="59" spans="1:19" ht="16.899999999999999" customHeight="1">
      <c r="A59" s="1502"/>
      <c r="B59" s="1586"/>
      <c r="C59" s="1546"/>
      <c r="D59" s="1571"/>
      <c r="E59" s="1571" t="s">
        <v>5830</v>
      </c>
      <c r="F59" s="1546" t="s">
        <v>62</v>
      </c>
      <c r="G59" s="1545">
        <v>10</v>
      </c>
      <c r="H59" s="1572"/>
      <c r="I59" s="1573"/>
      <c r="J59" s="1573">
        <f t="shared" si="6"/>
        <v>0</v>
      </c>
      <c r="K59" s="1573">
        <f t="shared" si="7"/>
        <v>0</v>
      </c>
      <c r="L59" s="1573">
        <f t="shared" si="8"/>
        <v>0</v>
      </c>
      <c r="M59" s="1538"/>
      <c r="N59" s="1568"/>
      <c r="O59" s="1568"/>
      <c r="S59" s="1565"/>
    </row>
    <row r="60" spans="1:19" ht="16.899999999999999" customHeight="1">
      <c r="A60" s="1500"/>
      <c r="B60" s="1547"/>
      <c r="C60" s="1548"/>
      <c r="D60" s="1549"/>
      <c r="E60" s="1549" t="s">
        <v>5831</v>
      </c>
      <c r="F60" s="1548" t="s">
        <v>62</v>
      </c>
      <c r="G60" s="1550">
        <v>10</v>
      </c>
      <c r="H60" s="1551"/>
      <c r="I60" s="1552"/>
      <c r="J60" s="1552">
        <f t="shared" si="6"/>
        <v>0</v>
      </c>
      <c r="K60" s="1552">
        <f t="shared" si="7"/>
        <v>0</v>
      </c>
      <c r="L60" s="1552">
        <f t="shared" si="8"/>
        <v>0</v>
      </c>
      <c r="M60" s="1538"/>
      <c r="N60" s="1568"/>
      <c r="O60" s="1568"/>
      <c r="S60" s="1565"/>
    </row>
    <row r="61" spans="1:19" ht="16.899999999999999" customHeight="1">
      <c r="A61" s="1500"/>
      <c r="B61" s="1547"/>
      <c r="C61" s="1548"/>
      <c r="D61" s="1549"/>
      <c r="E61" s="1549" t="s">
        <v>5832</v>
      </c>
      <c r="F61" s="1548" t="s">
        <v>62</v>
      </c>
      <c r="G61" s="1550">
        <v>10</v>
      </c>
      <c r="H61" s="1551"/>
      <c r="I61" s="1552"/>
      <c r="J61" s="1552">
        <f t="shared" si="6"/>
        <v>0</v>
      </c>
      <c r="K61" s="1552">
        <f t="shared" si="7"/>
        <v>0</v>
      </c>
      <c r="L61" s="1552">
        <f t="shared" si="8"/>
        <v>0</v>
      </c>
      <c r="M61" s="1538"/>
      <c r="N61" s="1568"/>
      <c r="O61" s="1568"/>
      <c r="S61" s="1565"/>
    </row>
    <row r="62" spans="1:19" ht="16.899999999999999" customHeight="1">
      <c r="A62" s="1500"/>
      <c r="B62" s="1547"/>
      <c r="C62" s="1548"/>
      <c r="D62" s="1549"/>
      <c r="E62" s="1549" t="s">
        <v>5833</v>
      </c>
      <c r="F62" s="1548" t="s">
        <v>62</v>
      </c>
      <c r="G62" s="1550">
        <v>10</v>
      </c>
      <c r="H62" s="1551"/>
      <c r="I62" s="1552"/>
      <c r="J62" s="1552">
        <f t="shared" si="6"/>
        <v>0</v>
      </c>
      <c r="K62" s="1552">
        <f t="shared" si="7"/>
        <v>0</v>
      </c>
      <c r="L62" s="1552">
        <f t="shared" si="8"/>
        <v>0</v>
      </c>
      <c r="M62" s="1538"/>
      <c r="N62" s="1568"/>
      <c r="O62" s="1568"/>
      <c r="S62" s="1565"/>
    </row>
    <row r="63" spans="1:19" ht="16.899999999999999" customHeight="1">
      <c r="A63" s="1500"/>
      <c r="B63" s="1547"/>
      <c r="C63" s="1548"/>
      <c r="D63" s="1549"/>
      <c r="E63" s="1549"/>
      <c r="F63" s="1548"/>
      <c r="G63" s="1550"/>
      <c r="H63" s="1551"/>
      <c r="I63" s="1552"/>
      <c r="J63" s="1552"/>
      <c r="K63" s="1552"/>
      <c r="L63" s="1552"/>
      <c r="M63" s="1538"/>
      <c r="N63" s="1568"/>
      <c r="O63" s="1568"/>
      <c r="S63" s="1565"/>
    </row>
    <row r="64" spans="1:19" ht="16.899999999999999" customHeight="1">
      <c r="A64" s="1500"/>
      <c r="B64" s="1547"/>
      <c r="C64" s="1548"/>
      <c r="D64" s="1549"/>
      <c r="E64" s="1566" t="s">
        <v>5753</v>
      </c>
      <c r="F64" s="1548"/>
      <c r="G64" s="1550"/>
      <c r="H64" s="1551"/>
      <c r="I64" s="1552"/>
      <c r="J64" s="1552"/>
      <c r="K64" s="1552"/>
      <c r="L64" s="1552"/>
      <c r="M64" s="1538"/>
      <c r="N64" s="1568"/>
      <c r="O64" s="1568"/>
      <c r="S64" s="1565"/>
    </row>
    <row r="65" spans="1:19" ht="16.899999999999999" customHeight="1">
      <c r="A65" s="1500"/>
      <c r="B65" s="1547"/>
      <c r="C65" s="1548"/>
      <c r="D65" s="1549"/>
      <c r="E65" s="1549" t="s">
        <v>5238</v>
      </c>
      <c r="F65" s="1548" t="s">
        <v>62</v>
      </c>
      <c r="G65" s="1550">
        <v>2</v>
      </c>
      <c r="H65" s="1551"/>
      <c r="I65" s="1552"/>
      <c r="J65" s="1552">
        <f>H65*G65</f>
        <v>0</v>
      </c>
      <c r="K65" s="1552">
        <f>I65*G65</f>
        <v>0</v>
      </c>
      <c r="L65" s="1552">
        <f>K65+J65</f>
        <v>0</v>
      </c>
      <c r="M65" s="1538"/>
      <c r="N65" s="1568"/>
      <c r="O65" s="1568"/>
      <c r="S65" s="1565"/>
    </row>
    <row r="66" spans="1:19" ht="16.899999999999999" customHeight="1">
      <c r="A66" s="1500"/>
      <c r="B66" s="1547"/>
      <c r="C66" s="1548"/>
      <c r="D66" s="1549"/>
      <c r="E66" s="1549"/>
      <c r="F66" s="1548"/>
      <c r="G66" s="1550"/>
      <c r="H66" s="1551"/>
      <c r="I66" s="1552"/>
      <c r="J66" s="1552"/>
      <c r="K66" s="1552"/>
      <c r="L66" s="1552"/>
      <c r="M66" s="1538"/>
      <c r="N66" s="1568"/>
      <c r="O66" s="1568"/>
      <c r="S66" s="1565"/>
    </row>
    <row r="67" spans="1:19" ht="16.899999999999999" customHeight="1">
      <c r="A67" s="1500"/>
      <c r="B67" s="1547"/>
      <c r="C67" s="1626"/>
      <c r="D67" s="1626"/>
      <c r="E67" s="1566" t="s">
        <v>5774</v>
      </c>
      <c r="F67" s="1548"/>
      <c r="G67" s="1550"/>
      <c r="H67" s="1627"/>
      <c r="I67" s="1627"/>
      <c r="J67" s="1627"/>
      <c r="K67" s="1627"/>
      <c r="L67" s="1627"/>
      <c r="M67" s="1538"/>
      <c r="N67" s="1568"/>
      <c r="S67" s="1565"/>
    </row>
    <row r="68" spans="1:19" ht="16.899999999999999" customHeight="1">
      <c r="A68" s="1626"/>
      <c r="B68" s="1547"/>
      <c r="C68" s="1500"/>
      <c r="D68" s="1500"/>
      <c r="E68" s="1549" t="s">
        <v>5775</v>
      </c>
      <c r="F68" s="1548" t="s">
        <v>60</v>
      </c>
      <c r="G68" s="1628">
        <v>99.6</v>
      </c>
      <c r="H68" s="1555"/>
      <c r="I68" s="1552"/>
      <c r="J68" s="1552">
        <f>H68*G68</f>
        <v>0</v>
      </c>
      <c r="K68" s="1552">
        <f>I68*G68</f>
        <v>0</v>
      </c>
      <c r="L68" s="1552">
        <f>K68+J68</f>
        <v>0</v>
      </c>
      <c r="M68" s="1538"/>
      <c r="N68" s="1568"/>
      <c r="S68" s="1565"/>
    </row>
    <row r="69" spans="1:19" ht="16.899999999999999" customHeight="1">
      <c r="A69" s="1626"/>
      <c r="B69" s="1547"/>
      <c r="C69" s="1500"/>
      <c r="D69" s="1500"/>
      <c r="E69" s="1549" t="s">
        <v>5776</v>
      </c>
      <c r="F69" s="1548" t="s">
        <v>60</v>
      </c>
      <c r="G69" s="1628">
        <v>199.2</v>
      </c>
      <c r="H69" s="1555"/>
      <c r="I69" s="1552"/>
      <c r="J69" s="1552">
        <f>H69*G69</f>
        <v>0</v>
      </c>
      <c r="K69" s="1552">
        <f>I69*G69</f>
        <v>0</v>
      </c>
      <c r="L69" s="1552">
        <f>K69+J69</f>
        <v>0</v>
      </c>
      <c r="M69" s="1538"/>
      <c r="N69" s="1568"/>
      <c r="S69" s="1565"/>
    </row>
    <row r="70" spans="1:19" ht="16.899999999999999" customHeight="1">
      <c r="A70" s="1500"/>
      <c r="B70" s="1547"/>
      <c r="C70" s="1500"/>
      <c r="D70" s="1500"/>
      <c r="E70" s="1549"/>
      <c r="F70" s="1548"/>
      <c r="G70" s="1550"/>
      <c r="H70" s="1552"/>
      <c r="I70" s="1552"/>
      <c r="J70" s="1552"/>
      <c r="K70" s="1552"/>
      <c r="L70" s="1552"/>
      <c r="M70" s="1538"/>
      <c r="N70" s="1568"/>
      <c r="S70" s="1565"/>
    </row>
    <row r="71" spans="1:19" ht="16.899999999999999" customHeight="1">
      <c r="A71" s="1500"/>
      <c r="B71" s="1547"/>
      <c r="C71" s="1500"/>
      <c r="D71" s="1500"/>
      <c r="E71" s="1566" t="s">
        <v>5834</v>
      </c>
      <c r="F71" s="1548"/>
      <c r="G71" s="1550"/>
      <c r="H71" s="1552"/>
      <c r="I71" s="1552"/>
      <c r="J71" s="1552"/>
      <c r="K71" s="1552"/>
      <c r="L71" s="1552"/>
      <c r="M71" s="1538"/>
      <c r="N71" s="1568"/>
      <c r="S71" s="1565"/>
    </row>
    <row r="72" spans="1:19" ht="16.899999999999999" customHeight="1">
      <c r="A72" s="1500"/>
      <c r="B72" s="1500"/>
      <c r="C72" s="1500"/>
      <c r="D72" s="1549"/>
      <c r="E72" s="1549" t="s">
        <v>5835</v>
      </c>
      <c r="F72" s="1548" t="s">
        <v>60</v>
      </c>
      <c r="G72" s="1621">
        <v>24</v>
      </c>
      <c r="H72" s="1552"/>
      <c r="I72" s="1552"/>
      <c r="J72" s="1552">
        <f t="shared" ref="J72:J86" si="9">H72*G72</f>
        <v>0</v>
      </c>
      <c r="K72" s="1552">
        <f t="shared" ref="K72:K86" si="10">I72*G72</f>
        <v>0</v>
      </c>
      <c r="L72" s="1552">
        <f t="shared" ref="L72:L86" si="11">K72+J72</f>
        <v>0</v>
      </c>
    </row>
    <row r="73" spans="1:19" ht="16.899999999999999" customHeight="1">
      <c r="A73" s="1500"/>
      <c r="B73" s="1500"/>
      <c r="C73" s="1500"/>
      <c r="D73" s="1549"/>
      <c r="E73" s="1549" t="s">
        <v>5836</v>
      </c>
      <c r="F73" s="1548" t="s">
        <v>61</v>
      </c>
      <c r="G73" s="1621">
        <v>9.1999999999999993</v>
      </c>
      <c r="H73" s="1552"/>
      <c r="I73" s="1552"/>
      <c r="J73" s="1552">
        <f t="shared" si="9"/>
        <v>0</v>
      </c>
      <c r="K73" s="1552">
        <f t="shared" si="10"/>
        <v>0</v>
      </c>
      <c r="L73" s="1552">
        <f t="shared" si="11"/>
        <v>0</v>
      </c>
    </row>
    <row r="74" spans="1:19" ht="16.899999999999999" customHeight="1">
      <c r="A74" s="1500"/>
      <c r="B74" s="1500"/>
      <c r="C74" s="1500"/>
      <c r="D74" s="1549"/>
      <c r="E74" s="1549" t="s">
        <v>5837</v>
      </c>
      <c r="F74" s="1548" t="s">
        <v>61</v>
      </c>
      <c r="G74" s="1621">
        <v>4.5999999999999996</v>
      </c>
      <c r="H74" s="1552"/>
      <c r="I74" s="1552"/>
      <c r="J74" s="1552">
        <f t="shared" si="9"/>
        <v>0</v>
      </c>
      <c r="K74" s="1552">
        <f t="shared" si="10"/>
        <v>0</v>
      </c>
      <c r="L74" s="1552">
        <f t="shared" si="11"/>
        <v>0</v>
      </c>
    </row>
    <row r="75" spans="1:19" ht="16.899999999999999" customHeight="1">
      <c r="A75" s="1500"/>
      <c r="B75" s="1500"/>
      <c r="C75" s="1500"/>
      <c r="D75" s="1549"/>
      <c r="E75" s="1549" t="s">
        <v>5838</v>
      </c>
      <c r="F75" s="1548" t="s">
        <v>61</v>
      </c>
      <c r="G75" s="1621">
        <v>44.85</v>
      </c>
      <c r="H75" s="1552"/>
      <c r="I75" s="1552"/>
      <c r="J75" s="1552">
        <f t="shared" si="9"/>
        <v>0</v>
      </c>
      <c r="K75" s="1552">
        <f t="shared" si="10"/>
        <v>0</v>
      </c>
      <c r="L75" s="1552">
        <f t="shared" si="11"/>
        <v>0</v>
      </c>
    </row>
    <row r="76" spans="1:19" ht="16.899999999999999" customHeight="1">
      <c r="A76" s="1500"/>
      <c r="B76" s="1500"/>
      <c r="C76" s="1500"/>
      <c r="D76" s="1549"/>
      <c r="E76" s="1549" t="s">
        <v>5839</v>
      </c>
      <c r="F76" s="1548" t="s">
        <v>61</v>
      </c>
      <c r="G76" s="1621">
        <v>120.75</v>
      </c>
      <c r="H76" s="1552"/>
      <c r="I76" s="1552"/>
      <c r="J76" s="1552">
        <f t="shared" si="9"/>
        <v>0</v>
      </c>
      <c r="K76" s="1552">
        <f t="shared" si="10"/>
        <v>0</v>
      </c>
      <c r="L76" s="1552">
        <f t="shared" si="11"/>
        <v>0</v>
      </c>
    </row>
    <row r="77" spans="1:19" ht="16.899999999999999" customHeight="1">
      <c r="A77" s="1500"/>
      <c r="B77" s="1500"/>
      <c r="C77" s="1500"/>
      <c r="D77" s="1549"/>
      <c r="E77" s="1549" t="s">
        <v>5840</v>
      </c>
      <c r="F77" s="1548" t="s">
        <v>61</v>
      </c>
      <c r="G77" s="1621">
        <v>27.6</v>
      </c>
      <c r="H77" s="1552"/>
      <c r="I77" s="1552"/>
      <c r="J77" s="1552">
        <f t="shared" si="9"/>
        <v>0</v>
      </c>
      <c r="K77" s="1552">
        <f t="shared" si="10"/>
        <v>0</v>
      </c>
      <c r="L77" s="1552">
        <f t="shared" si="11"/>
        <v>0</v>
      </c>
    </row>
    <row r="78" spans="1:19" ht="16.899999999999999" customHeight="1">
      <c r="A78" s="1500"/>
      <c r="B78" s="1500"/>
      <c r="C78" s="1500"/>
      <c r="D78" s="1549"/>
      <c r="E78" s="1549" t="s">
        <v>5841</v>
      </c>
      <c r="F78" s="1548" t="s">
        <v>61</v>
      </c>
      <c r="G78" s="1621">
        <v>132.25</v>
      </c>
      <c r="H78" s="1552"/>
      <c r="I78" s="1552"/>
      <c r="J78" s="1552">
        <f t="shared" si="9"/>
        <v>0</v>
      </c>
      <c r="K78" s="1552">
        <f t="shared" si="10"/>
        <v>0</v>
      </c>
      <c r="L78" s="1552">
        <f t="shared" si="11"/>
        <v>0</v>
      </c>
    </row>
    <row r="79" spans="1:19" ht="16.899999999999999" customHeight="1">
      <c r="A79" s="1500"/>
      <c r="B79" s="1500"/>
      <c r="C79" s="1500"/>
      <c r="D79" s="1549"/>
      <c r="E79" s="1549" t="s">
        <v>5842</v>
      </c>
      <c r="F79" s="1548" t="s">
        <v>61</v>
      </c>
      <c r="G79" s="1621">
        <v>19.55</v>
      </c>
      <c r="H79" s="1552"/>
      <c r="I79" s="1552"/>
      <c r="J79" s="1552">
        <f t="shared" si="9"/>
        <v>0</v>
      </c>
      <c r="K79" s="1552">
        <f t="shared" si="10"/>
        <v>0</v>
      </c>
      <c r="L79" s="1552">
        <f t="shared" si="11"/>
        <v>0</v>
      </c>
    </row>
    <row r="80" spans="1:19" ht="16.899999999999999" customHeight="1">
      <c r="A80" s="1500"/>
      <c r="B80" s="1500"/>
      <c r="C80" s="1500"/>
      <c r="D80" s="1549"/>
      <c r="E80" s="1549" t="s">
        <v>5843</v>
      </c>
      <c r="F80" s="1548" t="s">
        <v>61</v>
      </c>
      <c r="G80" s="1621">
        <v>55.2</v>
      </c>
      <c r="H80" s="1552"/>
      <c r="I80" s="1552"/>
      <c r="J80" s="1552">
        <f t="shared" si="9"/>
        <v>0</v>
      </c>
      <c r="K80" s="1552">
        <f t="shared" si="10"/>
        <v>0</v>
      </c>
      <c r="L80" s="1552">
        <f t="shared" si="11"/>
        <v>0</v>
      </c>
    </row>
    <row r="81" spans="1:64" ht="16.899999999999999" customHeight="1">
      <c r="A81" s="1500"/>
      <c r="B81" s="1500"/>
      <c r="C81" s="1500"/>
      <c r="D81" s="1549"/>
      <c r="E81" s="1549" t="s">
        <v>5844</v>
      </c>
      <c r="F81" s="1548" t="s">
        <v>61</v>
      </c>
      <c r="G81" s="1621">
        <v>48.3</v>
      </c>
      <c r="H81" s="1552"/>
      <c r="I81" s="1552"/>
      <c r="J81" s="1552">
        <f t="shared" si="9"/>
        <v>0</v>
      </c>
      <c r="K81" s="1552">
        <f t="shared" si="10"/>
        <v>0</v>
      </c>
      <c r="L81" s="1552">
        <f t="shared" si="11"/>
        <v>0</v>
      </c>
    </row>
    <row r="82" spans="1:64" ht="16.899999999999999" customHeight="1">
      <c r="A82" s="1500"/>
      <c r="B82" s="1500"/>
      <c r="C82" s="1500"/>
      <c r="D82" s="1549"/>
      <c r="E82" s="1549" t="s">
        <v>5845</v>
      </c>
      <c r="F82" s="1548" t="s">
        <v>61</v>
      </c>
      <c r="G82" s="1621">
        <v>109.25</v>
      </c>
      <c r="H82" s="1552"/>
      <c r="I82" s="1552"/>
      <c r="J82" s="1552">
        <f t="shared" si="9"/>
        <v>0</v>
      </c>
      <c r="K82" s="1552">
        <f t="shared" si="10"/>
        <v>0</v>
      </c>
      <c r="L82" s="1552">
        <f t="shared" si="11"/>
        <v>0</v>
      </c>
    </row>
    <row r="83" spans="1:64" ht="16.899999999999999" customHeight="1">
      <c r="A83" s="1500"/>
      <c r="B83" s="1500"/>
      <c r="C83" s="1500"/>
      <c r="D83" s="1549"/>
      <c r="E83" s="1549" t="s">
        <v>5846</v>
      </c>
      <c r="F83" s="1548" t="s">
        <v>61</v>
      </c>
      <c r="G83" s="1621">
        <v>13.8</v>
      </c>
      <c r="H83" s="1552"/>
      <c r="I83" s="1552"/>
      <c r="J83" s="1552">
        <f t="shared" si="9"/>
        <v>0</v>
      </c>
      <c r="K83" s="1552">
        <f t="shared" si="10"/>
        <v>0</v>
      </c>
      <c r="L83" s="1552">
        <f t="shared" si="11"/>
        <v>0</v>
      </c>
    </row>
    <row r="84" spans="1:64" ht="16.899999999999999" customHeight="1">
      <c r="A84" s="1500"/>
      <c r="B84" s="1500"/>
      <c r="C84" s="1500"/>
      <c r="D84" s="1549"/>
      <c r="E84" s="1549" t="s">
        <v>5847</v>
      </c>
      <c r="F84" s="1548" t="s">
        <v>60</v>
      </c>
      <c r="G84" s="1621">
        <v>18.5</v>
      </c>
      <c r="H84" s="1552"/>
      <c r="I84" s="1552"/>
      <c r="J84" s="1552">
        <f t="shared" si="9"/>
        <v>0</v>
      </c>
      <c r="K84" s="1552">
        <f t="shared" si="10"/>
        <v>0</v>
      </c>
      <c r="L84" s="1552">
        <f t="shared" si="11"/>
        <v>0</v>
      </c>
    </row>
    <row r="85" spans="1:64" ht="16.899999999999999" customHeight="1">
      <c r="A85" s="1500"/>
      <c r="B85" s="1500"/>
      <c r="C85" s="1500"/>
      <c r="D85" s="1500"/>
      <c r="E85" s="1549" t="s">
        <v>5719</v>
      </c>
      <c r="F85" s="1548" t="s">
        <v>62</v>
      </c>
      <c r="G85" s="1550">
        <v>5</v>
      </c>
      <c r="H85" s="1552"/>
      <c r="I85" s="1552"/>
      <c r="J85" s="1552">
        <f t="shared" si="9"/>
        <v>0</v>
      </c>
      <c r="K85" s="1552">
        <f t="shared" si="10"/>
        <v>0</v>
      </c>
      <c r="L85" s="1552">
        <f t="shared" si="11"/>
        <v>0</v>
      </c>
    </row>
    <row r="86" spans="1:64" ht="16.899999999999999" customHeight="1">
      <c r="A86" s="1500"/>
      <c r="B86" s="1500"/>
      <c r="C86" s="1500"/>
      <c r="D86" s="1500"/>
      <c r="E86" s="1549" t="s">
        <v>5720</v>
      </c>
      <c r="F86" s="1548" t="s">
        <v>62</v>
      </c>
      <c r="G86" s="1550">
        <v>12</v>
      </c>
      <c r="H86" s="1552"/>
      <c r="I86" s="1552"/>
      <c r="J86" s="1552">
        <f t="shared" si="9"/>
        <v>0</v>
      </c>
      <c r="K86" s="1552">
        <f t="shared" si="10"/>
        <v>0</v>
      </c>
      <c r="L86" s="1552">
        <f t="shared" si="11"/>
        <v>0</v>
      </c>
    </row>
    <row r="87" spans="1:64" ht="16.899999999999999" customHeight="1">
      <c r="A87" s="1500"/>
      <c r="B87" s="1500"/>
      <c r="C87" s="1500"/>
      <c r="D87" s="1500"/>
      <c r="E87" s="1549"/>
      <c r="F87" s="1548"/>
      <c r="G87" s="1550"/>
      <c r="H87" s="1552"/>
      <c r="I87" s="1552"/>
      <c r="J87" s="1552"/>
      <c r="K87" s="1552"/>
      <c r="L87" s="1552"/>
    </row>
    <row r="88" spans="1:64" s="1496" customFormat="1" ht="16.899999999999999" customHeight="1">
      <c r="A88" s="1500"/>
      <c r="B88" s="1500"/>
      <c r="C88" s="1500"/>
      <c r="D88" s="1549"/>
      <c r="E88" s="1549" t="s">
        <v>5848</v>
      </c>
      <c r="F88" s="1548" t="s">
        <v>62</v>
      </c>
      <c r="G88" s="1621">
        <v>12</v>
      </c>
      <c r="H88" s="1552"/>
      <c r="I88" s="1552"/>
      <c r="J88" s="1552">
        <f t="shared" ref="J88:J99" si="12">H88*G88</f>
        <v>0</v>
      </c>
      <c r="K88" s="1552">
        <f t="shared" ref="K88:K99" si="13">I88*G88</f>
        <v>0</v>
      </c>
      <c r="L88" s="1552">
        <f t="shared" ref="L88:L99" si="14">K88+J88</f>
        <v>0</v>
      </c>
      <c r="N88" s="1538"/>
      <c r="O88" s="1538"/>
      <c r="P88" s="1538"/>
      <c r="Q88" s="1538"/>
      <c r="R88" s="1538"/>
      <c r="S88" s="1538"/>
      <c r="T88" s="1538"/>
      <c r="U88" s="1538"/>
      <c r="V88" s="1538"/>
      <c r="W88" s="1538"/>
      <c r="X88" s="1538"/>
      <c r="Y88" s="1538"/>
      <c r="Z88" s="1538"/>
      <c r="AA88" s="1538"/>
      <c r="AB88" s="1538"/>
      <c r="AC88" s="1538"/>
      <c r="AD88" s="1538"/>
      <c r="AE88" s="1538"/>
      <c r="AF88" s="1538"/>
      <c r="AG88" s="1538"/>
      <c r="AH88" s="1538"/>
      <c r="AI88" s="1538"/>
      <c r="AJ88" s="1538"/>
      <c r="AK88" s="1538"/>
      <c r="AL88" s="1538"/>
      <c r="AM88" s="1538"/>
      <c r="AN88" s="1538"/>
      <c r="AO88" s="1538"/>
      <c r="AP88" s="1538"/>
      <c r="AQ88" s="1538"/>
      <c r="AR88" s="1538"/>
      <c r="AS88" s="1538"/>
      <c r="AT88" s="1538"/>
      <c r="AU88" s="1538"/>
      <c r="AV88" s="1538"/>
      <c r="AW88" s="1538"/>
      <c r="AX88" s="1538"/>
      <c r="AY88" s="1538"/>
      <c r="AZ88" s="1538"/>
      <c r="BA88" s="1538"/>
      <c r="BB88" s="1538"/>
      <c r="BC88" s="1538"/>
      <c r="BD88" s="1538"/>
      <c r="BE88" s="1538"/>
      <c r="BF88" s="1538"/>
      <c r="BG88" s="1538"/>
      <c r="BH88" s="1538"/>
      <c r="BI88" s="1538"/>
      <c r="BJ88" s="1538"/>
      <c r="BK88" s="1538"/>
      <c r="BL88" s="1538"/>
    </row>
    <row r="89" spans="1:64" s="1496" customFormat="1" ht="16.899999999999999" customHeight="1">
      <c r="A89" s="1500"/>
      <c r="B89" s="1500"/>
      <c r="C89" s="1500"/>
      <c r="D89" s="1549"/>
      <c r="E89" s="1549" t="s">
        <v>5849</v>
      </c>
      <c r="F89" s="1548" t="s">
        <v>62</v>
      </c>
      <c r="G89" s="1621">
        <v>4</v>
      </c>
      <c r="H89" s="1552"/>
      <c r="I89" s="1552"/>
      <c r="J89" s="1552">
        <f t="shared" si="12"/>
        <v>0</v>
      </c>
      <c r="K89" s="1552">
        <f t="shared" si="13"/>
        <v>0</v>
      </c>
      <c r="L89" s="1552">
        <f t="shared" si="14"/>
        <v>0</v>
      </c>
      <c r="N89" s="1538"/>
      <c r="O89" s="1538"/>
      <c r="P89" s="1538"/>
      <c r="Q89" s="1538"/>
      <c r="R89" s="1538"/>
      <c r="S89" s="1538"/>
      <c r="T89" s="1538"/>
      <c r="U89" s="1538"/>
      <c r="V89" s="1538"/>
      <c r="W89" s="1538"/>
      <c r="X89" s="1538"/>
      <c r="Y89" s="1538"/>
      <c r="Z89" s="1538"/>
      <c r="AA89" s="1538"/>
      <c r="AB89" s="1538"/>
      <c r="AC89" s="1538"/>
      <c r="AD89" s="1538"/>
      <c r="AE89" s="1538"/>
      <c r="AF89" s="1538"/>
      <c r="AG89" s="1538"/>
      <c r="AH89" s="1538"/>
      <c r="AI89" s="1538"/>
      <c r="AJ89" s="1538"/>
      <c r="AK89" s="1538"/>
      <c r="AL89" s="1538"/>
      <c r="AM89" s="1538"/>
      <c r="AN89" s="1538"/>
      <c r="AO89" s="1538"/>
      <c r="AP89" s="1538"/>
      <c r="AQ89" s="1538"/>
      <c r="AR89" s="1538"/>
      <c r="AS89" s="1538"/>
      <c r="AT89" s="1538"/>
      <c r="AU89" s="1538"/>
      <c r="AV89" s="1538"/>
      <c r="AW89" s="1538"/>
      <c r="AX89" s="1538"/>
      <c r="AY89" s="1538"/>
      <c r="AZ89" s="1538"/>
      <c r="BA89" s="1538"/>
      <c r="BB89" s="1538"/>
      <c r="BC89" s="1538"/>
      <c r="BD89" s="1538"/>
      <c r="BE89" s="1538"/>
      <c r="BF89" s="1538"/>
      <c r="BG89" s="1538"/>
      <c r="BH89" s="1538"/>
      <c r="BI89" s="1538"/>
      <c r="BJ89" s="1538"/>
      <c r="BK89" s="1538"/>
      <c r="BL89" s="1538"/>
    </row>
    <row r="90" spans="1:64" ht="16.899999999999999" customHeight="1">
      <c r="A90" s="1500"/>
      <c r="B90" s="1500"/>
      <c r="C90" s="1500"/>
      <c r="D90" s="1549"/>
      <c r="E90" s="1549" t="s">
        <v>5850</v>
      </c>
      <c r="F90" s="1548" t="s">
        <v>62</v>
      </c>
      <c r="G90" s="1621">
        <v>2</v>
      </c>
      <c r="H90" s="1552"/>
      <c r="I90" s="1552"/>
      <c r="J90" s="1552">
        <f t="shared" si="12"/>
        <v>0</v>
      </c>
      <c r="K90" s="1552">
        <f t="shared" si="13"/>
        <v>0</v>
      </c>
      <c r="L90" s="1552">
        <f t="shared" si="14"/>
        <v>0</v>
      </c>
    </row>
    <row r="91" spans="1:64" s="1496" customFormat="1" ht="16.899999999999999" customHeight="1">
      <c r="A91" s="1500"/>
      <c r="B91" s="1500"/>
      <c r="C91" s="1500"/>
      <c r="D91" s="1549"/>
      <c r="E91" s="1549" t="s">
        <v>5851</v>
      </c>
      <c r="F91" s="1548" t="s">
        <v>62</v>
      </c>
      <c r="G91" s="1621">
        <v>16</v>
      </c>
      <c r="H91" s="1552"/>
      <c r="I91" s="1552"/>
      <c r="J91" s="1552">
        <f t="shared" si="12"/>
        <v>0</v>
      </c>
      <c r="K91" s="1552">
        <f t="shared" si="13"/>
        <v>0</v>
      </c>
      <c r="L91" s="1552">
        <f t="shared" si="14"/>
        <v>0</v>
      </c>
      <c r="N91" s="1538"/>
      <c r="O91" s="1538"/>
      <c r="P91" s="1538"/>
      <c r="Q91" s="1538"/>
      <c r="R91" s="1538"/>
      <c r="S91" s="1538"/>
      <c r="T91" s="1538"/>
      <c r="U91" s="1538"/>
      <c r="V91" s="1538"/>
      <c r="W91" s="1538"/>
      <c r="X91" s="1538"/>
      <c r="Y91" s="1538"/>
      <c r="Z91" s="1538"/>
      <c r="AA91" s="1538"/>
      <c r="AB91" s="1538"/>
      <c r="AC91" s="1538"/>
      <c r="AD91" s="1538"/>
      <c r="AE91" s="1538"/>
      <c r="AF91" s="1538"/>
      <c r="AG91" s="1538"/>
      <c r="AH91" s="1538"/>
      <c r="AI91" s="1538"/>
      <c r="AJ91" s="1538"/>
      <c r="AK91" s="1538"/>
      <c r="AL91" s="1538"/>
      <c r="AM91" s="1538"/>
      <c r="AN91" s="1538"/>
      <c r="AO91" s="1538"/>
      <c r="AP91" s="1538"/>
      <c r="AQ91" s="1538"/>
      <c r="AR91" s="1538"/>
      <c r="AS91" s="1538"/>
      <c r="AT91" s="1538"/>
      <c r="AU91" s="1538"/>
      <c r="AV91" s="1538"/>
      <c r="AW91" s="1538"/>
      <c r="AX91" s="1538"/>
      <c r="AY91" s="1538"/>
      <c r="AZ91" s="1538"/>
      <c r="BA91" s="1538"/>
      <c r="BB91" s="1538"/>
      <c r="BC91" s="1538"/>
      <c r="BD91" s="1538"/>
      <c r="BE91" s="1538"/>
      <c r="BF91" s="1538"/>
      <c r="BG91" s="1538"/>
      <c r="BH91" s="1538"/>
      <c r="BI91" s="1538"/>
      <c r="BJ91" s="1538"/>
      <c r="BK91" s="1538"/>
      <c r="BL91" s="1538"/>
    </row>
    <row r="92" spans="1:64" s="1496" customFormat="1" ht="16.899999999999999" customHeight="1">
      <c r="A92" s="1500"/>
      <c r="B92" s="1500"/>
      <c r="C92" s="1500"/>
      <c r="D92" s="1549"/>
      <c r="E92" s="1549" t="s">
        <v>5852</v>
      </c>
      <c r="F92" s="1548" t="s">
        <v>62</v>
      </c>
      <c r="G92" s="1621">
        <v>42</v>
      </c>
      <c r="H92" s="1552"/>
      <c r="I92" s="1552"/>
      <c r="J92" s="1552">
        <f t="shared" si="12"/>
        <v>0</v>
      </c>
      <c r="K92" s="1552">
        <f t="shared" si="13"/>
        <v>0</v>
      </c>
      <c r="L92" s="1552">
        <f t="shared" si="14"/>
        <v>0</v>
      </c>
      <c r="N92" s="1538"/>
      <c r="O92" s="1538"/>
      <c r="P92" s="1538"/>
      <c r="Q92" s="1538"/>
      <c r="R92" s="1538"/>
      <c r="S92" s="1538"/>
      <c r="T92" s="1538"/>
      <c r="U92" s="1538"/>
      <c r="V92" s="1538"/>
      <c r="W92" s="1538"/>
      <c r="X92" s="1538"/>
      <c r="Y92" s="1538"/>
      <c r="Z92" s="1538"/>
      <c r="AA92" s="1538"/>
      <c r="AB92" s="1538"/>
      <c r="AC92" s="1538"/>
      <c r="AD92" s="1538"/>
      <c r="AE92" s="1538"/>
      <c r="AF92" s="1538"/>
      <c r="AG92" s="1538"/>
      <c r="AH92" s="1538"/>
      <c r="AI92" s="1538"/>
      <c r="AJ92" s="1538"/>
      <c r="AK92" s="1538"/>
      <c r="AL92" s="1538"/>
      <c r="AM92" s="1538"/>
      <c r="AN92" s="1538"/>
      <c r="AO92" s="1538"/>
      <c r="AP92" s="1538"/>
      <c r="AQ92" s="1538"/>
      <c r="AR92" s="1538"/>
      <c r="AS92" s="1538"/>
      <c r="AT92" s="1538"/>
      <c r="AU92" s="1538"/>
      <c r="AV92" s="1538"/>
      <c r="AW92" s="1538"/>
      <c r="AX92" s="1538"/>
      <c r="AY92" s="1538"/>
      <c r="AZ92" s="1538"/>
      <c r="BA92" s="1538"/>
      <c r="BB92" s="1538"/>
      <c r="BC92" s="1538"/>
      <c r="BD92" s="1538"/>
      <c r="BE92" s="1538"/>
      <c r="BF92" s="1538"/>
      <c r="BG92" s="1538"/>
      <c r="BH92" s="1538"/>
      <c r="BI92" s="1538"/>
      <c r="BJ92" s="1538"/>
      <c r="BK92" s="1538"/>
      <c r="BL92" s="1538"/>
    </row>
    <row r="93" spans="1:64" s="1496" customFormat="1" ht="16.899999999999999" customHeight="1">
      <c r="A93" s="1500"/>
      <c r="B93" s="1500"/>
      <c r="C93" s="1500"/>
      <c r="D93" s="1549"/>
      <c r="E93" s="1549" t="s">
        <v>5853</v>
      </c>
      <c r="F93" s="1548" t="s">
        <v>62</v>
      </c>
      <c r="G93" s="1621">
        <v>10</v>
      </c>
      <c r="H93" s="1552"/>
      <c r="I93" s="1552"/>
      <c r="J93" s="1552">
        <f t="shared" si="12"/>
        <v>0</v>
      </c>
      <c r="K93" s="1552">
        <f t="shared" si="13"/>
        <v>0</v>
      </c>
      <c r="L93" s="1552">
        <f t="shared" si="14"/>
        <v>0</v>
      </c>
      <c r="N93" s="1538"/>
      <c r="O93" s="1538"/>
      <c r="P93" s="1538"/>
      <c r="Q93" s="1538"/>
      <c r="R93" s="1538"/>
      <c r="S93" s="1538"/>
      <c r="T93" s="1538"/>
      <c r="U93" s="1538"/>
      <c r="V93" s="1538"/>
      <c r="W93" s="1538"/>
      <c r="X93" s="1538"/>
      <c r="Y93" s="1538"/>
      <c r="Z93" s="1538"/>
      <c r="AA93" s="1538"/>
      <c r="AB93" s="1538"/>
      <c r="AC93" s="1538"/>
      <c r="AD93" s="1538"/>
      <c r="AE93" s="1538"/>
      <c r="AF93" s="1538"/>
      <c r="AG93" s="1538"/>
      <c r="AH93" s="1538"/>
      <c r="AI93" s="1538"/>
      <c r="AJ93" s="1538"/>
      <c r="AK93" s="1538"/>
      <c r="AL93" s="1538"/>
      <c r="AM93" s="1538"/>
      <c r="AN93" s="1538"/>
      <c r="AO93" s="1538"/>
      <c r="AP93" s="1538"/>
      <c r="AQ93" s="1538"/>
      <c r="AR93" s="1538"/>
      <c r="AS93" s="1538"/>
      <c r="AT93" s="1538"/>
      <c r="AU93" s="1538"/>
      <c r="AV93" s="1538"/>
      <c r="AW93" s="1538"/>
      <c r="AX93" s="1538"/>
      <c r="AY93" s="1538"/>
      <c r="AZ93" s="1538"/>
      <c r="BA93" s="1538"/>
      <c r="BB93" s="1538"/>
      <c r="BC93" s="1538"/>
      <c r="BD93" s="1538"/>
      <c r="BE93" s="1538"/>
      <c r="BF93" s="1538"/>
      <c r="BG93" s="1538"/>
      <c r="BH93" s="1538"/>
      <c r="BI93" s="1538"/>
      <c r="BJ93" s="1538"/>
      <c r="BK93" s="1538"/>
      <c r="BL93" s="1538"/>
    </row>
    <row r="94" spans="1:64" s="1496" customFormat="1" ht="16.899999999999999" customHeight="1">
      <c r="A94" s="1500"/>
      <c r="B94" s="1500"/>
      <c r="C94" s="1500"/>
      <c r="D94" s="1549"/>
      <c r="E94" s="1549" t="s">
        <v>5854</v>
      </c>
      <c r="F94" s="1548" t="s">
        <v>62</v>
      </c>
      <c r="G94" s="1621">
        <v>46</v>
      </c>
      <c r="H94" s="1552"/>
      <c r="I94" s="1552"/>
      <c r="J94" s="1552">
        <f t="shared" si="12"/>
        <v>0</v>
      </c>
      <c r="K94" s="1552">
        <f t="shared" si="13"/>
        <v>0</v>
      </c>
      <c r="L94" s="1552">
        <f t="shared" si="14"/>
        <v>0</v>
      </c>
      <c r="N94" s="1538"/>
      <c r="O94" s="1538"/>
      <c r="P94" s="1538"/>
      <c r="Q94" s="1538"/>
      <c r="R94" s="1538"/>
      <c r="S94" s="1538"/>
      <c r="T94" s="1538"/>
      <c r="U94" s="1538"/>
      <c r="V94" s="1538"/>
      <c r="W94" s="1538"/>
      <c r="X94" s="1538"/>
      <c r="Y94" s="1538"/>
      <c r="Z94" s="1538"/>
      <c r="AA94" s="1538"/>
      <c r="AB94" s="1538"/>
      <c r="AC94" s="1538"/>
      <c r="AD94" s="1538"/>
      <c r="AE94" s="1538"/>
      <c r="AF94" s="1538"/>
      <c r="AG94" s="1538"/>
      <c r="AH94" s="1538"/>
      <c r="AI94" s="1538"/>
      <c r="AJ94" s="1538"/>
      <c r="AK94" s="1538"/>
      <c r="AL94" s="1538"/>
      <c r="AM94" s="1538"/>
      <c r="AN94" s="1538"/>
      <c r="AO94" s="1538"/>
      <c r="AP94" s="1538"/>
      <c r="AQ94" s="1538"/>
      <c r="AR94" s="1538"/>
      <c r="AS94" s="1538"/>
      <c r="AT94" s="1538"/>
      <c r="AU94" s="1538"/>
      <c r="AV94" s="1538"/>
      <c r="AW94" s="1538"/>
      <c r="AX94" s="1538"/>
      <c r="AY94" s="1538"/>
      <c r="AZ94" s="1538"/>
      <c r="BA94" s="1538"/>
      <c r="BB94" s="1538"/>
      <c r="BC94" s="1538"/>
      <c r="BD94" s="1538"/>
      <c r="BE94" s="1538"/>
      <c r="BF94" s="1538"/>
      <c r="BG94" s="1538"/>
      <c r="BH94" s="1538"/>
      <c r="BI94" s="1538"/>
      <c r="BJ94" s="1538"/>
      <c r="BK94" s="1538"/>
      <c r="BL94" s="1538"/>
    </row>
    <row r="95" spans="1:64" s="1496" customFormat="1" ht="16.899999999999999" customHeight="1">
      <c r="A95" s="1500"/>
      <c r="B95" s="1500"/>
      <c r="C95" s="1500"/>
      <c r="D95" s="1549"/>
      <c r="E95" s="1549" t="s">
        <v>5855</v>
      </c>
      <c r="F95" s="1548" t="s">
        <v>62</v>
      </c>
      <c r="G95" s="1621">
        <v>8</v>
      </c>
      <c r="H95" s="1552"/>
      <c r="I95" s="1552"/>
      <c r="J95" s="1552">
        <f t="shared" si="12"/>
        <v>0</v>
      </c>
      <c r="K95" s="1552">
        <f t="shared" si="13"/>
        <v>0</v>
      </c>
      <c r="L95" s="1552">
        <f t="shared" si="14"/>
        <v>0</v>
      </c>
      <c r="N95" s="1538"/>
      <c r="O95" s="1538"/>
      <c r="P95" s="1538"/>
      <c r="Q95" s="1538"/>
      <c r="R95" s="1538"/>
      <c r="S95" s="1538"/>
      <c r="T95" s="1538"/>
      <c r="U95" s="1538"/>
      <c r="V95" s="1538"/>
      <c r="W95" s="1538"/>
      <c r="X95" s="1538"/>
      <c r="Y95" s="1538"/>
      <c r="Z95" s="1538"/>
      <c r="AA95" s="1538"/>
      <c r="AB95" s="1538"/>
      <c r="AC95" s="1538"/>
      <c r="AD95" s="1538"/>
      <c r="AE95" s="1538"/>
      <c r="AF95" s="1538"/>
      <c r="AG95" s="1538"/>
      <c r="AH95" s="1538"/>
      <c r="AI95" s="1538"/>
      <c r="AJ95" s="1538"/>
      <c r="AK95" s="1538"/>
      <c r="AL95" s="1538"/>
      <c r="AM95" s="1538"/>
      <c r="AN95" s="1538"/>
      <c r="AO95" s="1538"/>
      <c r="AP95" s="1538"/>
      <c r="AQ95" s="1538"/>
      <c r="AR95" s="1538"/>
      <c r="AS95" s="1538"/>
      <c r="AT95" s="1538"/>
      <c r="AU95" s="1538"/>
      <c r="AV95" s="1538"/>
      <c r="AW95" s="1538"/>
      <c r="AX95" s="1538"/>
      <c r="AY95" s="1538"/>
      <c r="AZ95" s="1538"/>
      <c r="BA95" s="1538"/>
      <c r="BB95" s="1538"/>
      <c r="BC95" s="1538"/>
      <c r="BD95" s="1538"/>
      <c r="BE95" s="1538"/>
      <c r="BF95" s="1538"/>
      <c r="BG95" s="1538"/>
      <c r="BH95" s="1538"/>
      <c r="BI95" s="1538"/>
      <c r="BJ95" s="1538"/>
      <c r="BK95" s="1538"/>
      <c r="BL95" s="1538"/>
    </row>
    <row r="96" spans="1:64" s="1496" customFormat="1" ht="16.899999999999999" customHeight="1">
      <c r="A96" s="1500"/>
      <c r="B96" s="1500"/>
      <c r="C96" s="1500"/>
      <c r="D96" s="1549"/>
      <c r="E96" s="1549" t="s">
        <v>5856</v>
      </c>
      <c r="F96" s="1548" t="s">
        <v>62</v>
      </c>
      <c r="G96" s="1621">
        <v>20</v>
      </c>
      <c r="H96" s="1552"/>
      <c r="I96" s="1552"/>
      <c r="J96" s="1552">
        <f t="shared" si="12"/>
        <v>0</v>
      </c>
      <c r="K96" s="1552">
        <f t="shared" si="13"/>
        <v>0</v>
      </c>
      <c r="L96" s="1552">
        <f t="shared" si="14"/>
        <v>0</v>
      </c>
      <c r="N96" s="1538"/>
      <c r="O96" s="1538"/>
      <c r="P96" s="1538"/>
      <c r="Q96" s="1538"/>
      <c r="R96" s="1538"/>
      <c r="S96" s="1538"/>
      <c r="T96" s="1538"/>
      <c r="U96" s="1538"/>
      <c r="V96" s="1538"/>
      <c r="W96" s="1538"/>
      <c r="X96" s="1538"/>
      <c r="Y96" s="1538"/>
      <c r="Z96" s="1538"/>
      <c r="AA96" s="1538"/>
      <c r="AB96" s="1538"/>
      <c r="AC96" s="1538"/>
      <c r="AD96" s="1538"/>
      <c r="AE96" s="1538"/>
      <c r="AF96" s="1538"/>
      <c r="AG96" s="1538"/>
      <c r="AH96" s="1538"/>
      <c r="AI96" s="1538"/>
      <c r="AJ96" s="1538"/>
      <c r="AK96" s="1538"/>
      <c r="AL96" s="1538"/>
      <c r="AM96" s="1538"/>
      <c r="AN96" s="1538"/>
      <c r="AO96" s="1538"/>
      <c r="AP96" s="1538"/>
      <c r="AQ96" s="1538"/>
      <c r="AR96" s="1538"/>
      <c r="AS96" s="1538"/>
      <c r="AT96" s="1538"/>
      <c r="AU96" s="1538"/>
      <c r="AV96" s="1538"/>
      <c r="AW96" s="1538"/>
      <c r="AX96" s="1538"/>
      <c r="AY96" s="1538"/>
      <c r="AZ96" s="1538"/>
      <c r="BA96" s="1538"/>
      <c r="BB96" s="1538"/>
      <c r="BC96" s="1538"/>
      <c r="BD96" s="1538"/>
      <c r="BE96" s="1538"/>
      <c r="BF96" s="1538"/>
      <c r="BG96" s="1538"/>
      <c r="BH96" s="1538"/>
      <c r="BI96" s="1538"/>
      <c r="BJ96" s="1538"/>
      <c r="BK96" s="1538"/>
      <c r="BL96" s="1538"/>
    </row>
    <row r="97" spans="1:64" s="1496" customFormat="1" ht="16.899999999999999" customHeight="1">
      <c r="A97" s="1500"/>
      <c r="B97" s="1500"/>
      <c r="C97" s="1500"/>
      <c r="D97" s="1549"/>
      <c r="E97" s="1549" t="s">
        <v>5857</v>
      </c>
      <c r="F97" s="1548" t="s">
        <v>62</v>
      </c>
      <c r="G97" s="1621">
        <v>18</v>
      </c>
      <c r="H97" s="1552"/>
      <c r="I97" s="1552"/>
      <c r="J97" s="1552">
        <f t="shared" si="12"/>
        <v>0</v>
      </c>
      <c r="K97" s="1552">
        <f t="shared" si="13"/>
        <v>0</v>
      </c>
      <c r="L97" s="1552">
        <f t="shared" si="14"/>
        <v>0</v>
      </c>
      <c r="N97" s="1538"/>
      <c r="O97" s="1538"/>
      <c r="P97" s="1538"/>
      <c r="Q97" s="1538"/>
      <c r="R97" s="1538"/>
      <c r="S97" s="1538"/>
      <c r="T97" s="1538"/>
      <c r="U97" s="1538"/>
      <c r="V97" s="1538"/>
      <c r="W97" s="1538"/>
      <c r="X97" s="1538"/>
      <c r="Y97" s="1538"/>
      <c r="Z97" s="1538"/>
      <c r="AA97" s="1538"/>
      <c r="AB97" s="1538"/>
      <c r="AC97" s="1538"/>
      <c r="AD97" s="1538"/>
      <c r="AE97" s="1538"/>
      <c r="AF97" s="1538"/>
      <c r="AG97" s="1538"/>
      <c r="AH97" s="1538"/>
      <c r="AI97" s="1538"/>
      <c r="AJ97" s="1538"/>
      <c r="AK97" s="1538"/>
      <c r="AL97" s="1538"/>
      <c r="AM97" s="1538"/>
      <c r="AN97" s="1538"/>
      <c r="AO97" s="1538"/>
      <c r="AP97" s="1538"/>
      <c r="AQ97" s="1538"/>
      <c r="AR97" s="1538"/>
      <c r="AS97" s="1538"/>
      <c r="AT97" s="1538"/>
      <c r="AU97" s="1538"/>
      <c r="AV97" s="1538"/>
      <c r="AW97" s="1538"/>
      <c r="AX97" s="1538"/>
      <c r="AY97" s="1538"/>
      <c r="AZ97" s="1538"/>
      <c r="BA97" s="1538"/>
      <c r="BB97" s="1538"/>
      <c r="BC97" s="1538"/>
      <c r="BD97" s="1538"/>
      <c r="BE97" s="1538"/>
      <c r="BF97" s="1538"/>
      <c r="BG97" s="1538"/>
      <c r="BH97" s="1538"/>
      <c r="BI97" s="1538"/>
      <c r="BJ97" s="1538"/>
      <c r="BK97" s="1538"/>
      <c r="BL97" s="1538"/>
    </row>
    <row r="98" spans="1:64" s="1496" customFormat="1" ht="16.899999999999999" customHeight="1">
      <c r="A98" s="1500"/>
      <c r="B98" s="1500"/>
      <c r="C98" s="1500"/>
      <c r="D98" s="1549"/>
      <c r="E98" s="1549" t="s">
        <v>5858</v>
      </c>
      <c r="F98" s="1548" t="s">
        <v>62</v>
      </c>
      <c r="G98" s="1621">
        <v>38</v>
      </c>
      <c r="H98" s="1552"/>
      <c r="I98" s="1552"/>
      <c r="J98" s="1552">
        <f t="shared" si="12"/>
        <v>0</v>
      </c>
      <c r="K98" s="1552">
        <f t="shared" si="13"/>
        <v>0</v>
      </c>
      <c r="L98" s="1552">
        <f t="shared" si="14"/>
        <v>0</v>
      </c>
      <c r="N98" s="1538"/>
      <c r="O98" s="1538"/>
      <c r="P98" s="1538"/>
      <c r="Q98" s="1538"/>
      <c r="R98" s="1538"/>
      <c r="S98" s="1538"/>
      <c r="T98" s="1538"/>
      <c r="U98" s="1538"/>
      <c r="V98" s="1538"/>
      <c r="W98" s="1538"/>
      <c r="X98" s="1538"/>
      <c r="Y98" s="1538"/>
      <c r="Z98" s="1538"/>
      <c r="AA98" s="1538"/>
      <c r="AB98" s="1538"/>
      <c r="AC98" s="1538"/>
      <c r="AD98" s="1538"/>
      <c r="AE98" s="1538"/>
      <c r="AF98" s="1538"/>
      <c r="AG98" s="1538"/>
      <c r="AH98" s="1538"/>
      <c r="AI98" s="1538"/>
      <c r="AJ98" s="1538"/>
      <c r="AK98" s="1538"/>
      <c r="AL98" s="1538"/>
      <c r="AM98" s="1538"/>
      <c r="AN98" s="1538"/>
      <c r="AO98" s="1538"/>
      <c r="AP98" s="1538"/>
      <c r="AQ98" s="1538"/>
      <c r="AR98" s="1538"/>
      <c r="AS98" s="1538"/>
      <c r="AT98" s="1538"/>
      <c r="AU98" s="1538"/>
      <c r="AV98" s="1538"/>
      <c r="AW98" s="1538"/>
      <c r="AX98" s="1538"/>
      <c r="AY98" s="1538"/>
      <c r="AZ98" s="1538"/>
      <c r="BA98" s="1538"/>
      <c r="BB98" s="1538"/>
      <c r="BC98" s="1538"/>
      <c r="BD98" s="1538"/>
      <c r="BE98" s="1538"/>
      <c r="BF98" s="1538"/>
      <c r="BG98" s="1538"/>
      <c r="BH98" s="1538"/>
      <c r="BI98" s="1538"/>
      <c r="BJ98" s="1538"/>
      <c r="BK98" s="1538"/>
      <c r="BL98" s="1538"/>
    </row>
    <row r="99" spans="1:64" s="1496" customFormat="1" ht="16.899999999999999" customHeight="1">
      <c r="A99" s="1500"/>
      <c r="B99" s="1500"/>
      <c r="C99" s="1500"/>
      <c r="D99" s="1549"/>
      <c r="E99" s="1549" t="s">
        <v>5859</v>
      </c>
      <c r="F99" s="1548" t="s">
        <v>62</v>
      </c>
      <c r="G99" s="1621">
        <v>6</v>
      </c>
      <c r="H99" s="1552"/>
      <c r="I99" s="1552"/>
      <c r="J99" s="1552">
        <f t="shared" si="12"/>
        <v>0</v>
      </c>
      <c r="K99" s="1552">
        <f t="shared" si="13"/>
        <v>0</v>
      </c>
      <c r="L99" s="1552">
        <f t="shared" si="14"/>
        <v>0</v>
      </c>
      <c r="N99" s="1538"/>
      <c r="O99" s="1538"/>
      <c r="P99" s="1538"/>
      <c r="Q99" s="1538"/>
      <c r="R99" s="1538"/>
      <c r="S99" s="1538"/>
      <c r="T99" s="1538"/>
      <c r="U99" s="1538"/>
      <c r="V99" s="1538"/>
      <c r="W99" s="1538"/>
      <c r="X99" s="1538"/>
      <c r="Y99" s="1538"/>
      <c r="Z99" s="1538"/>
      <c r="AA99" s="1538"/>
      <c r="AB99" s="1538"/>
      <c r="AC99" s="1538"/>
      <c r="AD99" s="1538"/>
      <c r="AE99" s="1538"/>
      <c r="AF99" s="1538"/>
      <c r="AG99" s="1538"/>
      <c r="AH99" s="1538"/>
      <c r="AI99" s="1538"/>
      <c r="AJ99" s="1538"/>
      <c r="AK99" s="1538"/>
      <c r="AL99" s="1538"/>
      <c r="AM99" s="1538"/>
      <c r="AN99" s="1538"/>
      <c r="AO99" s="1538"/>
      <c r="AP99" s="1538"/>
      <c r="AQ99" s="1538"/>
      <c r="AR99" s="1538"/>
      <c r="AS99" s="1538"/>
      <c r="AT99" s="1538"/>
      <c r="AU99" s="1538"/>
      <c r="AV99" s="1538"/>
      <c r="AW99" s="1538"/>
      <c r="AX99" s="1538"/>
      <c r="AY99" s="1538"/>
      <c r="AZ99" s="1538"/>
      <c r="BA99" s="1538"/>
      <c r="BB99" s="1538"/>
      <c r="BC99" s="1538"/>
      <c r="BD99" s="1538"/>
      <c r="BE99" s="1538"/>
      <c r="BF99" s="1538"/>
      <c r="BG99" s="1538"/>
      <c r="BH99" s="1538"/>
      <c r="BI99" s="1538"/>
      <c r="BJ99" s="1538"/>
      <c r="BK99" s="1538"/>
      <c r="BL99" s="1538"/>
    </row>
    <row r="100" spans="1:64" s="1496" customFormat="1" ht="16.899999999999999" customHeight="1">
      <c r="A100" s="1500"/>
      <c r="B100" s="1500"/>
      <c r="C100" s="1500"/>
      <c r="D100" s="1549"/>
      <c r="E100" s="1549"/>
      <c r="F100" s="1548"/>
      <c r="G100" s="1621"/>
      <c r="H100" s="1552"/>
      <c r="I100" s="1552"/>
      <c r="J100" s="1552"/>
      <c r="K100" s="1552"/>
      <c r="L100" s="1552"/>
      <c r="N100" s="1538"/>
      <c r="O100" s="1538"/>
      <c r="P100" s="1538"/>
      <c r="Q100" s="1538"/>
      <c r="R100" s="1538"/>
      <c r="S100" s="1538"/>
      <c r="T100" s="1538"/>
      <c r="U100" s="1538"/>
      <c r="V100" s="1538"/>
      <c r="W100" s="1538"/>
      <c r="X100" s="1538"/>
      <c r="Y100" s="1538"/>
      <c r="Z100" s="1538"/>
      <c r="AA100" s="1538"/>
      <c r="AB100" s="1538"/>
      <c r="AC100" s="1538"/>
      <c r="AD100" s="1538"/>
      <c r="AE100" s="1538"/>
      <c r="AF100" s="1538"/>
      <c r="AG100" s="1538"/>
      <c r="AH100" s="1538"/>
      <c r="AI100" s="1538"/>
      <c r="AJ100" s="1538"/>
      <c r="AK100" s="1538"/>
      <c r="AL100" s="1538"/>
      <c r="AM100" s="1538"/>
      <c r="AN100" s="1538"/>
      <c r="AO100" s="1538"/>
      <c r="AP100" s="1538"/>
      <c r="AQ100" s="1538"/>
      <c r="AR100" s="1538"/>
      <c r="AS100" s="1538"/>
      <c r="AT100" s="1538"/>
      <c r="AU100" s="1538"/>
      <c r="AV100" s="1538"/>
      <c r="AW100" s="1538"/>
      <c r="AX100" s="1538"/>
      <c r="AY100" s="1538"/>
      <c r="AZ100" s="1538"/>
      <c r="BA100" s="1538"/>
      <c r="BB100" s="1538"/>
      <c r="BC100" s="1538"/>
      <c r="BD100" s="1538"/>
      <c r="BE100" s="1538"/>
      <c r="BF100" s="1538"/>
      <c r="BG100" s="1538"/>
      <c r="BH100" s="1538"/>
      <c r="BI100" s="1538"/>
      <c r="BJ100" s="1538"/>
      <c r="BK100" s="1538"/>
      <c r="BL100" s="1538"/>
    </row>
    <row r="101" spans="1:64" ht="16.899999999999999" customHeight="1">
      <c r="A101" s="1500"/>
      <c r="B101" s="1500"/>
      <c r="C101" s="1500"/>
      <c r="D101" s="1549"/>
      <c r="E101" s="1549" t="s">
        <v>5860</v>
      </c>
      <c r="F101" s="1548" t="s">
        <v>62</v>
      </c>
      <c r="G101" s="1621">
        <v>12</v>
      </c>
      <c r="H101" s="1552"/>
      <c r="I101" s="1552"/>
      <c r="J101" s="1552">
        <f t="shared" ref="J101:J112" si="15">H101*G101</f>
        <v>0</v>
      </c>
      <c r="K101" s="1552">
        <f t="shared" ref="K101:K112" si="16">I101*G101</f>
        <v>0</v>
      </c>
      <c r="L101" s="1552">
        <f t="shared" ref="L101:L112" si="17">K101+J101</f>
        <v>0</v>
      </c>
    </row>
    <row r="102" spans="1:64" ht="16.899999999999999" customHeight="1">
      <c r="A102" s="1500"/>
      <c r="B102" s="1500"/>
      <c r="C102" s="1500"/>
      <c r="D102" s="1549"/>
      <c r="E102" s="1549" t="s">
        <v>5861</v>
      </c>
      <c r="F102" s="1548" t="s">
        <v>62</v>
      </c>
      <c r="G102" s="1621">
        <v>4</v>
      </c>
      <c r="H102" s="1552"/>
      <c r="I102" s="1552"/>
      <c r="J102" s="1552">
        <f t="shared" si="15"/>
        <v>0</v>
      </c>
      <c r="K102" s="1552">
        <f t="shared" si="16"/>
        <v>0</v>
      </c>
      <c r="L102" s="1552">
        <f t="shared" si="17"/>
        <v>0</v>
      </c>
    </row>
    <row r="103" spans="1:64" ht="16.899999999999999" customHeight="1">
      <c r="A103" s="1500"/>
      <c r="B103" s="1500"/>
      <c r="C103" s="1500"/>
      <c r="D103" s="1549"/>
      <c r="E103" s="1549" t="s">
        <v>5862</v>
      </c>
      <c r="F103" s="1548" t="s">
        <v>62</v>
      </c>
      <c r="G103" s="1621">
        <v>2</v>
      </c>
      <c r="H103" s="1552"/>
      <c r="I103" s="1552"/>
      <c r="J103" s="1552">
        <f t="shared" si="15"/>
        <v>0</v>
      </c>
      <c r="K103" s="1552">
        <f t="shared" si="16"/>
        <v>0</v>
      </c>
      <c r="L103" s="1552">
        <f t="shared" si="17"/>
        <v>0</v>
      </c>
    </row>
    <row r="104" spans="1:64" ht="16.899999999999999" customHeight="1">
      <c r="A104" s="1500"/>
      <c r="B104" s="1500"/>
      <c r="C104" s="1500"/>
      <c r="D104" s="1549"/>
      <c r="E104" s="1549" t="s">
        <v>5863</v>
      </c>
      <c r="F104" s="1548" t="s">
        <v>62</v>
      </c>
      <c r="G104" s="1621">
        <v>16</v>
      </c>
      <c r="H104" s="1552"/>
      <c r="I104" s="1552"/>
      <c r="J104" s="1552">
        <f t="shared" si="15"/>
        <v>0</v>
      </c>
      <c r="K104" s="1552">
        <f t="shared" si="16"/>
        <v>0</v>
      </c>
      <c r="L104" s="1552">
        <f t="shared" si="17"/>
        <v>0</v>
      </c>
    </row>
    <row r="105" spans="1:64" ht="16.899999999999999" customHeight="1">
      <c r="A105" s="1500"/>
      <c r="B105" s="1500"/>
      <c r="C105" s="1500"/>
      <c r="D105" s="1549"/>
      <c r="E105" s="1549" t="s">
        <v>5864</v>
      </c>
      <c r="F105" s="1548" t="s">
        <v>62</v>
      </c>
      <c r="G105" s="1621">
        <v>42</v>
      </c>
      <c r="H105" s="1552"/>
      <c r="I105" s="1552"/>
      <c r="J105" s="1552">
        <f t="shared" si="15"/>
        <v>0</v>
      </c>
      <c r="K105" s="1552">
        <f t="shared" si="16"/>
        <v>0</v>
      </c>
      <c r="L105" s="1552">
        <f t="shared" si="17"/>
        <v>0</v>
      </c>
    </row>
    <row r="106" spans="1:64" ht="16.899999999999999" customHeight="1">
      <c r="A106" s="1500"/>
      <c r="B106" s="1547"/>
      <c r="C106" s="1500"/>
      <c r="D106" s="1549"/>
      <c r="E106" s="1549" t="s">
        <v>5865</v>
      </c>
      <c r="F106" s="1548" t="s">
        <v>62</v>
      </c>
      <c r="G106" s="1621">
        <v>10</v>
      </c>
      <c r="H106" s="1552"/>
      <c r="I106" s="1552"/>
      <c r="J106" s="1552">
        <f t="shared" si="15"/>
        <v>0</v>
      </c>
      <c r="K106" s="1552">
        <f t="shared" si="16"/>
        <v>0</v>
      </c>
      <c r="L106" s="1552">
        <f t="shared" si="17"/>
        <v>0</v>
      </c>
      <c r="M106" s="1538"/>
      <c r="N106" s="1568"/>
      <c r="O106" s="1568"/>
      <c r="S106" s="1565"/>
    </row>
    <row r="107" spans="1:64" ht="16.899999999999999" customHeight="1">
      <c r="A107" s="1500"/>
      <c r="B107" s="1547"/>
      <c r="C107" s="1500"/>
      <c r="D107" s="1549"/>
      <c r="E107" s="1549" t="s">
        <v>5866</v>
      </c>
      <c r="F107" s="1548" t="s">
        <v>62</v>
      </c>
      <c r="G107" s="1621">
        <v>46</v>
      </c>
      <c r="H107" s="1552"/>
      <c r="I107" s="1552"/>
      <c r="J107" s="1552">
        <f t="shared" si="15"/>
        <v>0</v>
      </c>
      <c r="K107" s="1552">
        <f t="shared" si="16"/>
        <v>0</v>
      </c>
      <c r="L107" s="1552">
        <f t="shared" si="17"/>
        <v>0</v>
      </c>
      <c r="M107" s="1538"/>
      <c r="N107" s="1568"/>
      <c r="O107" s="1568"/>
      <c r="S107" s="1565"/>
    </row>
    <row r="108" spans="1:64" ht="16.899999999999999" customHeight="1">
      <c r="A108" s="1500"/>
      <c r="B108" s="1547"/>
      <c r="C108" s="1500"/>
      <c r="D108" s="1549"/>
      <c r="E108" s="1549" t="s">
        <v>5866</v>
      </c>
      <c r="F108" s="1548" t="s">
        <v>62</v>
      </c>
      <c r="G108" s="1621">
        <v>8</v>
      </c>
      <c r="H108" s="1552"/>
      <c r="I108" s="1552"/>
      <c r="J108" s="1552">
        <f t="shared" si="15"/>
        <v>0</v>
      </c>
      <c r="K108" s="1552">
        <f t="shared" si="16"/>
        <v>0</v>
      </c>
      <c r="L108" s="1552">
        <f t="shared" si="17"/>
        <v>0</v>
      </c>
      <c r="M108" s="1538"/>
      <c r="N108" s="1568"/>
      <c r="O108" s="1568"/>
      <c r="S108" s="1565"/>
    </row>
    <row r="109" spans="1:64" ht="16.899999999999999" customHeight="1">
      <c r="A109" s="1500"/>
      <c r="B109" s="1547"/>
      <c r="C109" s="1500"/>
      <c r="D109" s="1549"/>
      <c r="E109" s="1549" t="s">
        <v>5725</v>
      </c>
      <c r="F109" s="1548" t="s">
        <v>62</v>
      </c>
      <c r="G109" s="1621">
        <v>20</v>
      </c>
      <c r="H109" s="1552"/>
      <c r="I109" s="1552"/>
      <c r="J109" s="1552">
        <f t="shared" si="15"/>
        <v>0</v>
      </c>
      <c r="K109" s="1552">
        <f t="shared" si="16"/>
        <v>0</v>
      </c>
      <c r="L109" s="1552">
        <f t="shared" si="17"/>
        <v>0</v>
      </c>
      <c r="M109" s="1538"/>
      <c r="N109" s="1568"/>
      <c r="O109" s="1568"/>
      <c r="S109" s="1565"/>
    </row>
    <row r="110" spans="1:64" ht="16.899999999999999" customHeight="1">
      <c r="A110" s="1500"/>
      <c r="B110" s="1547"/>
      <c r="C110" s="1500"/>
      <c r="D110" s="1549"/>
      <c r="E110" s="1549" t="s">
        <v>5726</v>
      </c>
      <c r="F110" s="1548" t="s">
        <v>62</v>
      </c>
      <c r="G110" s="1621">
        <v>18</v>
      </c>
      <c r="H110" s="1552"/>
      <c r="I110" s="1552"/>
      <c r="J110" s="1552">
        <f t="shared" si="15"/>
        <v>0</v>
      </c>
      <c r="K110" s="1552">
        <f t="shared" si="16"/>
        <v>0</v>
      </c>
      <c r="L110" s="1552">
        <f t="shared" si="17"/>
        <v>0</v>
      </c>
      <c r="M110" s="1538"/>
      <c r="N110" s="1568"/>
      <c r="O110" s="1568"/>
      <c r="S110" s="1565"/>
    </row>
    <row r="111" spans="1:64" s="1496" customFormat="1" ht="16.899999999999999" customHeight="1">
      <c r="A111" s="1502"/>
      <c r="B111" s="1502"/>
      <c r="C111" s="1502"/>
      <c r="D111" s="1571"/>
      <c r="E111" s="1571" t="s">
        <v>5727</v>
      </c>
      <c r="F111" s="1546" t="s">
        <v>62</v>
      </c>
      <c r="G111" s="1634">
        <v>38</v>
      </c>
      <c r="H111" s="1573"/>
      <c r="I111" s="1573"/>
      <c r="J111" s="1573">
        <f t="shared" si="15"/>
        <v>0</v>
      </c>
      <c r="K111" s="1573">
        <f t="shared" si="16"/>
        <v>0</v>
      </c>
      <c r="L111" s="1573">
        <f t="shared" si="17"/>
        <v>0</v>
      </c>
      <c r="N111" s="1538"/>
      <c r="O111" s="1538"/>
      <c r="P111" s="1538"/>
      <c r="Q111" s="1538"/>
      <c r="R111" s="1538"/>
      <c r="S111" s="1538"/>
      <c r="T111" s="1538"/>
      <c r="U111" s="1538"/>
      <c r="V111" s="1538"/>
      <c r="W111" s="1538"/>
      <c r="X111" s="1538"/>
      <c r="Y111" s="1538"/>
      <c r="Z111" s="1538"/>
      <c r="AA111" s="1538"/>
      <c r="AB111" s="1538"/>
      <c r="AC111" s="1538"/>
      <c r="AD111" s="1538"/>
      <c r="AE111" s="1538"/>
      <c r="AF111" s="1538"/>
      <c r="AG111" s="1538"/>
      <c r="AH111" s="1538"/>
      <c r="AI111" s="1538"/>
      <c r="AJ111" s="1538"/>
      <c r="AK111" s="1538"/>
      <c r="AL111" s="1538"/>
      <c r="AM111" s="1538"/>
      <c r="AN111" s="1538"/>
      <c r="AO111" s="1538"/>
      <c r="AP111" s="1538"/>
      <c r="AQ111" s="1538"/>
      <c r="AR111" s="1538"/>
      <c r="AS111" s="1538"/>
      <c r="AT111" s="1538"/>
      <c r="AU111" s="1538"/>
      <c r="AV111" s="1538"/>
      <c r="AW111" s="1538"/>
      <c r="AX111" s="1538"/>
      <c r="AY111" s="1538"/>
      <c r="AZ111" s="1538"/>
      <c r="BA111" s="1538"/>
      <c r="BB111" s="1538"/>
      <c r="BC111" s="1538"/>
      <c r="BD111" s="1538"/>
      <c r="BE111" s="1538"/>
      <c r="BF111" s="1538"/>
      <c r="BG111" s="1538"/>
      <c r="BH111" s="1538"/>
      <c r="BI111" s="1538"/>
      <c r="BJ111" s="1538"/>
      <c r="BK111" s="1538"/>
      <c r="BL111" s="1538"/>
    </row>
    <row r="112" spans="1:64" ht="16.899999999999999" customHeight="1">
      <c r="A112" s="1500"/>
      <c r="B112" s="1547"/>
      <c r="C112" s="1500"/>
      <c r="D112" s="1549"/>
      <c r="E112" s="1549" t="s">
        <v>5728</v>
      </c>
      <c r="F112" s="1548" t="s">
        <v>62</v>
      </c>
      <c r="G112" s="1621">
        <v>6</v>
      </c>
      <c r="H112" s="1552"/>
      <c r="I112" s="1552"/>
      <c r="J112" s="1552">
        <f t="shared" si="15"/>
        <v>0</v>
      </c>
      <c r="K112" s="1552">
        <f t="shared" si="16"/>
        <v>0</v>
      </c>
      <c r="L112" s="1552">
        <f t="shared" si="17"/>
        <v>0</v>
      </c>
      <c r="M112" s="1538"/>
      <c r="N112" s="1568"/>
      <c r="O112" s="1568"/>
      <c r="S112" s="1565"/>
    </row>
    <row r="113" spans="1:19" ht="16.899999999999999" customHeight="1">
      <c r="A113" s="1500"/>
      <c r="B113" s="1547"/>
      <c r="C113" s="1500"/>
      <c r="D113" s="1549"/>
      <c r="E113" s="1549"/>
      <c r="F113" s="1548"/>
      <c r="G113" s="1621"/>
      <c r="H113" s="1552"/>
      <c r="I113" s="1552"/>
      <c r="J113" s="1552"/>
      <c r="K113" s="1552"/>
      <c r="L113" s="1552"/>
      <c r="M113" s="1538"/>
      <c r="N113" s="1568"/>
      <c r="O113" s="1568"/>
      <c r="S113" s="1565"/>
    </row>
    <row r="114" spans="1:19" ht="16.899999999999999" customHeight="1">
      <c r="A114" s="1500"/>
      <c r="B114" s="1547"/>
      <c r="C114" s="1548"/>
      <c r="D114" s="1549"/>
      <c r="E114" s="1549"/>
      <c r="F114" s="1548"/>
      <c r="G114" s="1550"/>
      <c r="H114" s="1551"/>
      <c r="I114" s="1552"/>
      <c r="J114" s="1552"/>
      <c r="K114" s="1552"/>
      <c r="L114" s="1552"/>
      <c r="M114" s="1538"/>
      <c r="N114" s="1568"/>
      <c r="O114" s="1568"/>
      <c r="S114" s="1565"/>
    </row>
    <row r="115" spans="1:19" ht="16.899999999999999" customHeight="1">
      <c r="A115" s="1500"/>
      <c r="B115" s="1547"/>
      <c r="C115" s="1548"/>
      <c r="D115" s="1549"/>
      <c r="E115" s="1566" t="s">
        <v>5867</v>
      </c>
      <c r="F115" s="1548"/>
      <c r="G115" s="1550"/>
      <c r="H115" s="1551"/>
      <c r="I115" s="1552"/>
      <c r="J115" s="1552"/>
      <c r="K115" s="1552"/>
      <c r="L115" s="1552"/>
      <c r="M115" s="1538"/>
      <c r="N115" s="1568"/>
      <c r="O115" s="1568"/>
      <c r="S115" s="1565"/>
    </row>
    <row r="116" spans="1:19" ht="16.899999999999999" customHeight="1">
      <c r="A116" s="1500"/>
      <c r="B116" s="1500"/>
      <c r="C116" s="1500"/>
      <c r="D116" s="1549"/>
      <c r="E116" s="1549" t="s">
        <v>5838</v>
      </c>
      <c r="F116" s="1548" t="s">
        <v>61</v>
      </c>
      <c r="G116" s="1621">
        <v>25</v>
      </c>
      <c r="H116" s="1552"/>
      <c r="I116" s="1552"/>
      <c r="J116" s="1552">
        <f>H116*G116</f>
        <v>0</v>
      </c>
      <c r="K116" s="1552">
        <f>I116*G116</f>
        <v>0</v>
      </c>
      <c r="L116" s="1552">
        <f>K116+J116</f>
        <v>0</v>
      </c>
    </row>
    <row r="117" spans="1:19" ht="16.899999999999999" customHeight="1">
      <c r="A117" s="1500"/>
      <c r="B117" s="1500"/>
      <c r="C117" s="1500"/>
      <c r="D117" s="1549"/>
      <c r="E117" s="1549" t="s">
        <v>5839</v>
      </c>
      <c r="F117" s="1548" t="s">
        <v>61</v>
      </c>
      <c r="G117" s="1621">
        <v>96</v>
      </c>
      <c r="H117" s="1552"/>
      <c r="I117" s="1552"/>
      <c r="J117" s="1552">
        <f>H117*G117</f>
        <v>0</v>
      </c>
      <c r="K117" s="1552">
        <f>I117*G117</f>
        <v>0</v>
      </c>
      <c r="L117" s="1552">
        <f>K117+J117</f>
        <v>0</v>
      </c>
    </row>
    <row r="118" spans="1:19" ht="16.899999999999999" customHeight="1">
      <c r="A118" s="1500"/>
      <c r="B118" s="1500"/>
      <c r="C118" s="1500"/>
      <c r="D118" s="1549"/>
      <c r="E118" s="1549" t="s">
        <v>5843</v>
      </c>
      <c r="F118" s="1548" t="s">
        <v>61</v>
      </c>
      <c r="G118" s="1621">
        <v>25</v>
      </c>
      <c r="H118" s="1552"/>
      <c r="I118" s="1552"/>
      <c r="J118" s="1552">
        <f>H118*G118</f>
        <v>0</v>
      </c>
      <c r="K118" s="1552">
        <f>I118*G118</f>
        <v>0</v>
      </c>
      <c r="L118" s="1552">
        <f>K118+J118</f>
        <v>0</v>
      </c>
    </row>
    <row r="119" spans="1:19" ht="16.899999999999999" customHeight="1">
      <c r="A119" s="1500"/>
      <c r="B119" s="1500"/>
      <c r="C119" s="1500"/>
      <c r="D119" s="1549"/>
      <c r="E119" s="1549" t="s">
        <v>5845</v>
      </c>
      <c r="F119" s="1548" t="s">
        <v>61</v>
      </c>
      <c r="G119" s="1621">
        <v>2</v>
      </c>
      <c r="H119" s="1552"/>
      <c r="I119" s="1552"/>
      <c r="J119" s="1552">
        <f>H119*G119</f>
        <v>0</v>
      </c>
      <c r="K119" s="1552">
        <f>I119*G119</f>
        <v>0</v>
      </c>
      <c r="L119" s="1552">
        <f>K119+J119</f>
        <v>0</v>
      </c>
    </row>
    <row r="120" spans="1:19" ht="16.899999999999999" customHeight="1">
      <c r="A120" s="1500"/>
      <c r="B120" s="1547"/>
      <c r="C120" s="1548"/>
      <c r="D120" s="1549"/>
      <c r="E120" s="1566" t="s">
        <v>5868</v>
      </c>
      <c r="F120" s="1548"/>
      <c r="G120" s="1550"/>
      <c r="H120" s="1551"/>
      <c r="I120" s="1552"/>
      <c r="J120" s="1552"/>
      <c r="K120" s="1552"/>
      <c r="L120" s="1552"/>
      <c r="M120" s="1538"/>
      <c r="N120" s="1568"/>
      <c r="O120" s="1568"/>
      <c r="S120" s="1565"/>
    </row>
    <row r="121" spans="1:19" ht="16.899999999999999" customHeight="1">
      <c r="A121" s="1500"/>
      <c r="B121" s="1500"/>
      <c r="C121" s="1500"/>
      <c r="D121" s="1549"/>
      <c r="E121" s="1549" t="s">
        <v>5838</v>
      </c>
      <c r="F121" s="1548" t="s">
        <v>62</v>
      </c>
      <c r="G121" s="1621">
        <v>16</v>
      </c>
      <c r="H121" s="1552"/>
      <c r="I121" s="1552"/>
      <c r="J121" s="1552">
        <f>H121*G121</f>
        <v>0</v>
      </c>
      <c r="K121" s="1552">
        <f>I121*G121</f>
        <v>0</v>
      </c>
      <c r="L121" s="1552">
        <f>K121+J121</f>
        <v>0</v>
      </c>
    </row>
    <row r="122" spans="1:19" ht="16.899999999999999" customHeight="1">
      <c r="A122" s="1500"/>
      <c r="B122" s="1500"/>
      <c r="C122" s="1500"/>
      <c r="D122" s="1549"/>
      <c r="E122" s="1549" t="s">
        <v>5839</v>
      </c>
      <c r="F122" s="1548" t="s">
        <v>62</v>
      </c>
      <c r="G122" s="1621">
        <v>75</v>
      </c>
      <c r="H122" s="1552"/>
      <c r="I122" s="1552"/>
      <c r="J122" s="1552">
        <f>H122*G122</f>
        <v>0</v>
      </c>
      <c r="K122" s="1552">
        <f>I122*G122</f>
        <v>0</v>
      </c>
      <c r="L122" s="1552">
        <f>K122+J122</f>
        <v>0</v>
      </c>
    </row>
    <row r="123" spans="1:19" ht="16.899999999999999" customHeight="1">
      <c r="A123" s="1500"/>
      <c r="B123" s="1500"/>
      <c r="C123" s="1500"/>
      <c r="D123" s="1549"/>
      <c r="E123" s="1549" t="s">
        <v>5843</v>
      </c>
      <c r="F123" s="1548" t="s">
        <v>62</v>
      </c>
      <c r="G123" s="1621">
        <v>14</v>
      </c>
      <c r="H123" s="1552"/>
      <c r="I123" s="1552"/>
      <c r="J123" s="1552">
        <f>H123*G123</f>
        <v>0</v>
      </c>
      <c r="K123" s="1552">
        <f>I123*G123</f>
        <v>0</v>
      </c>
      <c r="L123" s="1552">
        <f>K123+J123</f>
        <v>0</v>
      </c>
    </row>
    <row r="124" spans="1:19" ht="16.899999999999999" customHeight="1">
      <c r="A124" s="1500"/>
      <c r="B124" s="1500"/>
      <c r="C124" s="1500"/>
      <c r="D124" s="1549"/>
      <c r="E124" s="1549" t="s">
        <v>5845</v>
      </c>
      <c r="F124" s="1548" t="s">
        <v>62</v>
      </c>
      <c r="G124" s="1621">
        <v>2</v>
      </c>
      <c r="H124" s="1552"/>
      <c r="I124" s="1552"/>
      <c r="J124" s="1552">
        <f>H124*G124</f>
        <v>0</v>
      </c>
      <c r="K124" s="1552">
        <f>I124*G124</f>
        <v>0</v>
      </c>
      <c r="L124" s="1552">
        <f>K124+J124</f>
        <v>0</v>
      </c>
    </row>
    <row r="125" spans="1:19" ht="16.899999999999999" customHeight="1">
      <c r="A125" s="1500"/>
      <c r="B125" s="1500"/>
      <c r="C125" s="1500"/>
      <c r="D125" s="1549"/>
      <c r="E125" s="1549"/>
      <c r="F125" s="1548"/>
      <c r="G125" s="1621"/>
      <c r="H125" s="1552"/>
      <c r="I125" s="1552"/>
      <c r="J125" s="1552"/>
      <c r="K125" s="1552"/>
      <c r="L125" s="1552"/>
    </row>
    <row r="126" spans="1:19" ht="16.899999999999999" customHeight="1">
      <c r="A126" s="1553"/>
      <c r="B126" s="1500"/>
      <c r="C126" s="1500"/>
      <c r="D126" s="1500"/>
      <c r="E126" s="1579" t="s">
        <v>5869</v>
      </c>
      <c r="F126" s="1554"/>
      <c r="G126" s="1622"/>
      <c r="H126" s="1552"/>
      <c r="I126" s="1552"/>
      <c r="J126" s="1552"/>
      <c r="K126" s="1555"/>
      <c r="L126" s="1555"/>
    </row>
    <row r="127" spans="1:19" ht="16.899999999999999" customHeight="1">
      <c r="A127" s="1500"/>
      <c r="B127" s="1547"/>
      <c r="C127" s="1549"/>
      <c r="D127" s="1549"/>
      <c r="E127" s="1553" t="s">
        <v>5803</v>
      </c>
      <c r="F127" s="1554" t="s">
        <v>481</v>
      </c>
      <c r="G127" s="1622">
        <v>100</v>
      </c>
      <c r="H127" s="1552"/>
      <c r="I127" s="1552"/>
      <c r="J127" s="1552">
        <f t="shared" ref="J127:J132" si="18">H127*G127</f>
        <v>0</v>
      </c>
      <c r="K127" s="1552">
        <f t="shared" ref="K127:K132" si="19">I127*G127</f>
        <v>0</v>
      </c>
      <c r="L127" s="1555">
        <f t="shared" ref="L127:L132" si="20">K127+J127</f>
        <v>0</v>
      </c>
      <c r="M127" s="1538"/>
      <c r="N127" s="1568"/>
      <c r="O127" s="1568"/>
      <c r="S127" s="1565"/>
    </row>
    <row r="128" spans="1:19" ht="16.899999999999999" customHeight="1">
      <c r="A128" s="1500"/>
      <c r="B128" s="1547"/>
      <c r="C128" s="1549"/>
      <c r="D128" s="1549"/>
      <c r="E128" s="1553" t="s">
        <v>5870</v>
      </c>
      <c r="F128" s="1554" t="s">
        <v>60</v>
      </c>
      <c r="G128" s="1622">
        <v>20.100000000000001</v>
      </c>
      <c r="H128" s="1552"/>
      <c r="I128" s="1552"/>
      <c r="J128" s="1552">
        <f t="shared" si="18"/>
        <v>0</v>
      </c>
      <c r="K128" s="1552">
        <f t="shared" si="19"/>
        <v>0</v>
      </c>
      <c r="L128" s="1555">
        <f t="shared" si="20"/>
        <v>0</v>
      </c>
      <c r="M128" s="1538"/>
      <c r="N128" s="1568"/>
      <c r="O128" s="1568"/>
      <c r="S128" s="1565"/>
    </row>
    <row r="129" spans="1:19" ht="16.899999999999999" customHeight="1">
      <c r="A129" s="1500"/>
      <c r="B129" s="1547"/>
      <c r="C129" s="1549"/>
      <c r="D129" s="1549"/>
      <c r="E129" s="1553" t="s">
        <v>5871</v>
      </c>
      <c r="F129" s="1554" t="s">
        <v>60</v>
      </c>
      <c r="G129" s="1622">
        <v>20.100000000000001</v>
      </c>
      <c r="H129" s="1552"/>
      <c r="I129" s="1552"/>
      <c r="J129" s="1552">
        <f t="shared" si="18"/>
        <v>0</v>
      </c>
      <c r="K129" s="1552">
        <f t="shared" si="19"/>
        <v>0</v>
      </c>
      <c r="L129" s="1555">
        <f t="shared" si="20"/>
        <v>0</v>
      </c>
      <c r="M129" s="1538"/>
      <c r="N129" s="1568"/>
      <c r="O129" s="1568"/>
      <c r="S129" s="1565"/>
    </row>
    <row r="130" spans="1:19" ht="16.899999999999999" customHeight="1">
      <c r="A130" s="1500"/>
      <c r="B130" s="1547"/>
      <c r="C130" s="1549"/>
      <c r="D130" s="1549"/>
      <c r="E130" s="1553" t="s">
        <v>5733</v>
      </c>
      <c r="F130" s="1554" t="s">
        <v>62</v>
      </c>
      <c r="G130" s="1622">
        <v>20</v>
      </c>
      <c r="H130" s="1552"/>
      <c r="I130" s="1552"/>
      <c r="J130" s="1552">
        <f t="shared" si="18"/>
        <v>0</v>
      </c>
      <c r="K130" s="1552">
        <f t="shared" si="19"/>
        <v>0</v>
      </c>
      <c r="L130" s="1555">
        <f t="shared" si="20"/>
        <v>0</v>
      </c>
      <c r="M130" s="1538"/>
      <c r="N130" s="1568"/>
      <c r="O130" s="1568"/>
      <c r="S130" s="1565"/>
    </row>
    <row r="131" spans="1:19" ht="16.899999999999999" customHeight="1">
      <c r="A131" s="1500"/>
      <c r="B131" s="1547"/>
      <c r="C131" s="1549"/>
      <c r="D131" s="1549"/>
      <c r="E131" s="1553" t="s">
        <v>5734</v>
      </c>
      <c r="F131" s="1554" t="s">
        <v>62</v>
      </c>
      <c r="G131" s="1622">
        <v>20</v>
      </c>
      <c r="H131" s="1552"/>
      <c r="I131" s="1552"/>
      <c r="J131" s="1552">
        <f t="shared" si="18"/>
        <v>0</v>
      </c>
      <c r="K131" s="1552">
        <f t="shared" si="19"/>
        <v>0</v>
      </c>
      <c r="L131" s="1555">
        <f t="shared" si="20"/>
        <v>0</v>
      </c>
      <c r="M131" s="1538"/>
      <c r="N131" s="1568"/>
      <c r="O131" s="1568"/>
      <c r="S131" s="1565"/>
    </row>
    <row r="132" spans="1:19" ht="16.899999999999999" customHeight="1">
      <c r="A132" s="1500"/>
      <c r="B132" s="1547"/>
      <c r="C132" s="1549"/>
      <c r="D132" s="1549"/>
      <c r="E132" s="1553" t="s">
        <v>5735</v>
      </c>
      <c r="F132" s="1554" t="s">
        <v>481</v>
      </c>
      <c r="G132" s="1622">
        <v>50</v>
      </c>
      <c r="H132" s="1552"/>
      <c r="I132" s="1552"/>
      <c r="J132" s="1552">
        <f t="shared" si="18"/>
        <v>0</v>
      </c>
      <c r="K132" s="1552">
        <f t="shared" si="19"/>
        <v>0</v>
      </c>
      <c r="L132" s="1555">
        <f t="shared" si="20"/>
        <v>0</v>
      </c>
      <c r="M132" s="1538"/>
      <c r="N132" s="1568"/>
      <c r="O132" s="1568"/>
      <c r="S132" s="1565"/>
    </row>
    <row r="133" spans="1:19" ht="16.899999999999999" customHeight="1">
      <c r="A133" s="1500"/>
      <c r="B133" s="1547"/>
      <c r="C133" s="1548"/>
      <c r="D133" s="1549"/>
      <c r="E133" s="1549"/>
      <c r="F133" s="1548"/>
      <c r="G133" s="1550"/>
      <c r="H133" s="1551"/>
      <c r="I133" s="1552"/>
      <c r="J133" s="1552"/>
      <c r="K133" s="1552"/>
      <c r="L133" s="1552"/>
      <c r="M133" s="1538"/>
      <c r="N133" s="1568"/>
      <c r="O133" s="1568"/>
      <c r="S133" s="1565"/>
    </row>
    <row r="134" spans="1:19" ht="16.899999999999999" customHeight="1">
      <c r="A134" s="1553"/>
      <c r="B134" s="1500"/>
      <c r="C134" s="1550"/>
      <c r="D134" s="1500"/>
      <c r="E134" s="1549"/>
      <c r="F134" s="1548"/>
      <c r="G134" s="1550"/>
      <c r="H134" s="1551"/>
      <c r="I134" s="1552"/>
      <c r="J134" s="1552"/>
      <c r="K134" s="1552"/>
      <c r="L134" s="1555"/>
    </row>
    <row r="135" spans="1:19" ht="16.899999999999999" customHeight="1">
      <c r="A135" s="1553"/>
      <c r="B135" s="1500"/>
      <c r="C135" s="1550"/>
      <c r="D135" s="1500"/>
      <c r="E135" s="1549"/>
      <c r="F135" s="1548"/>
      <c r="G135" s="1550"/>
      <c r="H135" s="1551"/>
      <c r="I135" s="1552"/>
      <c r="J135" s="1552"/>
      <c r="K135" s="1552"/>
      <c r="L135" s="1555"/>
    </row>
    <row r="136" spans="1:19" ht="16.899999999999999" customHeight="1">
      <c r="A136" s="1553"/>
      <c r="B136" s="1500"/>
      <c r="C136" s="1550"/>
      <c r="D136" s="1500"/>
      <c r="E136" s="1549"/>
      <c r="F136" s="1548"/>
      <c r="G136" s="1550"/>
      <c r="H136" s="1551"/>
      <c r="I136" s="1552"/>
      <c r="J136" s="1552"/>
      <c r="K136" s="1552"/>
      <c r="L136" s="1555"/>
    </row>
    <row r="137" spans="1:19" ht="16.899999999999999" customHeight="1">
      <c r="A137" s="1553"/>
      <c r="B137" s="1500"/>
      <c r="C137" s="1550"/>
      <c r="D137" s="1500"/>
      <c r="E137" s="1549"/>
      <c r="F137" s="1548"/>
      <c r="G137" s="1550"/>
      <c r="H137" s="1551"/>
      <c r="I137" s="1552"/>
      <c r="J137" s="1552"/>
      <c r="K137" s="1552"/>
      <c r="L137" s="1555"/>
    </row>
    <row r="138" spans="1:19" ht="16.899999999999999" customHeight="1">
      <c r="A138" s="1553"/>
      <c r="B138" s="1500"/>
      <c r="C138" s="1550"/>
      <c r="D138" s="1500"/>
      <c r="E138" s="1549"/>
      <c r="F138" s="1548"/>
      <c r="G138" s="1550"/>
      <c r="H138" s="1551"/>
      <c r="I138" s="1552"/>
      <c r="J138" s="1552"/>
      <c r="K138" s="1552"/>
      <c r="L138" s="1555"/>
    </row>
    <row r="139" spans="1:19" ht="16.899999999999999" customHeight="1">
      <c r="A139" s="1553"/>
      <c r="B139" s="1500"/>
      <c r="C139" s="1550"/>
      <c r="D139" s="1500"/>
      <c r="E139" s="1549"/>
      <c r="F139" s="1548"/>
      <c r="G139" s="1550"/>
      <c r="H139" s="1551"/>
      <c r="I139" s="1552"/>
      <c r="J139" s="1552"/>
      <c r="K139" s="1552"/>
      <c r="L139" s="1555"/>
    </row>
    <row r="140" spans="1:19" ht="16.899999999999999" customHeight="1">
      <c r="A140" s="1553"/>
      <c r="B140" s="1500"/>
      <c r="C140" s="1550"/>
      <c r="D140" s="1500"/>
      <c r="E140" s="1549"/>
      <c r="F140" s="1548"/>
      <c r="G140" s="1550"/>
      <c r="H140" s="1551"/>
      <c r="I140" s="1552"/>
      <c r="J140" s="1552"/>
      <c r="K140" s="1552"/>
      <c r="L140" s="1555"/>
    </row>
    <row r="141" spans="1:19" ht="16.899999999999999" customHeight="1">
      <c r="A141" s="1553"/>
      <c r="B141" s="1500"/>
      <c r="C141" s="1550"/>
      <c r="D141" s="1500"/>
      <c r="E141" s="1549"/>
      <c r="F141" s="1548"/>
      <c r="G141" s="1550"/>
      <c r="H141" s="1551"/>
      <c r="I141" s="1552"/>
      <c r="J141" s="1552"/>
      <c r="K141" s="1552"/>
      <c r="L141" s="1555"/>
    </row>
    <row r="142" spans="1:19" ht="16.899999999999999" customHeight="1">
      <c r="A142" s="1553"/>
      <c r="B142" s="1500"/>
      <c r="C142" s="1550"/>
      <c r="D142" s="1500"/>
      <c r="E142" s="1549"/>
      <c r="F142" s="1548"/>
      <c r="G142" s="1550"/>
      <c r="H142" s="1551"/>
      <c r="I142" s="1552"/>
      <c r="J142" s="1552"/>
      <c r="K142" s="1552"/>
      <c r="L142" s="1555"/>
    </row>
    <row r="143" spans="1:19" ht="16.899999999999999" customHeight="1">
      <c r="A143" s="1553"/>
      <c r="B143" s="1500"/>
      <c r="C143" s="1550"/>
      <c r="D143" s="1500"/>
      <c r="E143" s="1549"/>
      <c r="F143" s="1548"/>
      <c r="G143" s="1550"/>
      <c r="H143" s="1551"/>
      <c r="I143" s="1552"/>
      <c r="J143" s="1552"/>
      <c r="K143" s="1552"/>
      <c r="L143" s="1555"/>
    </row>
    <row r="144" spans="1:19" ht="16.899999999999999" customHeight="1">
      <c r="A144" s="1553"/>
      <c r="B144" s="1500"/>
      <c r="C144" s="1550"/>
      <c r="D144" s="1500"/>
      <c r="E144" s="1549"/>
      <c r="F144" s="1548"/>
      <c r="G144" s="1550"/>
      <c r="H144" s="1551"/>
      <c r="I144" s="1552"/>
      <c r="J144" s="1552"/>
      <c r="K144" s="1552"/>
      <c r="L144" s="1555"/>
    </row>
    <row r="145" spans="1:12" ht="16.899999999999999" customHeight="1">
      <c r="A145" s="1553"/>
      <c r="B145" s="1500"/>
      <c r="C145" s="1550"/>
      <c r="D145" s="1500"/>
      <c r="E145" s="1549"/>
      <c r="F145" s="1548"/>
      <c r="G145" s="1550"/>
      <c r="H145" s="1551"/>
      <c r="I145" s="1552"/>
      <c r="J145" s="1552"/>
      <c r="K145" s="1552"/>
      <c r="L145" s="1555"/>
    </row>
    <row r="146" spans="1:12" ht="16.899999999999999" customHeight="1">
      <c r="A146" s="1553"/>
      <c r="B146" s="1500"/>
      <c r="C146" s="1550"/>
      <c r="D146" s="1500"/>
      <c r="E146" s="1549"/>
      <c r="F146" s="1548"/>
      <c r="G146" s="1550"/>
      <c r="H146" s="1551"/>
      <c r="I146" s="1552"/>
      <c r="J146" s="1552"/>
      <c r="K146" s="1552"/>
      <c r="L146" s="1555"/>
    </row>
    <row r="147" spans="1:12" ht="16.899999999999999" customHeight="1">
      <c r="A147" s="1553"/>
      <c r="B147" s="1500"/>
      <c r="C147" s="1550"/>
      <c r="D147" s="1500"/>
      <c r="E147" s="1549"/>
      <c r="F147" s="1548"/>
      <c r="G147" s="1550"/>
      <c r="H147" s="1551"/>
      <c r="I147" s="1552"/>
      <c r="J147" s="1552"/>
      <c r="K147" s="1552"/>
      <c r="L147" s="1555"/>
    </row>
    <row r="148" spans="1:12" ht="16.899999999999999" customHeight="1">
      <c r="A148" s="1553"/>
      <c r="B148" s="1500"/>
      <c r="C148" s="1550"/>
      <c r="D148" s="1500"/>
      <c r="E148" s="1549"/>
      <c r="F148" s="1548"/>
      <c r="G148" s="1550"/>
      <c r="H148" s="1551"/>
      <c r="I148" s="1552"/>
      <c r="J148" s="1552"/>
      <c r="K148" s="1552"/>
      <c r="L148" s="1555"/>
    </row>
    <row r="149" spans="1:12" ht="16.899999999999999" customHeight="1">
      <c r="A149" s="1553"/>
      <c r="B149" s="1500"/>
      <c r="C149" s="1550"/>
      <c r="D149" s="1500"/>
      <c r="E149" s="1549"/>
      <c r="F149" s="1548"/>
      <c r="G149" s="1550"/>
      <c r="H149" s="1551"/>
      <c r="I149" s="1552"/>
      <c r="J149" s="1552"/>
      <c r="K149" s="1552"/>
      <c r="L149" s="1555"/>
    </row>
    <row r="150" spans="1:12" ht="16.899999999999999" customHeight="1">
      <c r="A150" s="1553"/>
      <c r="B150" s="1500"/>
      <c r="C150" s="1550"/>
      <c r="D150" s="1500"/>
      <c r="E150" s="1549"/>
      <c r="F150" s="1548"/>
      <c r="G150" s="1550"/>
      <c r="H150" s="1551"/>
      <c r="I150" s="1552"/>
      <c r="J150" s="1552"/>
      <c r="K150" s="1552"/>
      <c r="L150" s="1555"/>
    </row>
    <row r="151" spans="1:12" ht="16.899999999999999" customHeight="1">
      <c r="A151" s="1553"/>
      <c r="B151" s="1500"/>
      <c r="C151" s="1550"/>
      <c r="D151" s="1500"/>
      <c r="E151" s="1549"/>
      <c r="F151" s="1548"/>
      <c r="G151" s="1550"/>
      <c r="H151" s="1551"/>
      <c r="I151" s="1552"/>
      <c r="J151" s="1552"/>
      <c r="K151" s="1552"/>
      <c r="L151" s="1555"/>
    </row>
    <row r="152" spans="1:12" ht="16.899999999999999" customHeight="1">
      <c r="A152" s="1553"/>
      <c r="B152" s="1500"/>
      <c r="C152" s="1550"/>
      <c r="D152" s="1500"/>
      <c r="E152" s="1549"/>
      <c r="F152" s="1548"/>
      <c r="G152" s="1550"/>
      <c r="H152" s="1551"/>
      <c r="I152" s="1552"/>
      <c r="J152" s="1552"/>
      <c r="K152" s="1552"/>
      <c r="L152" s="1555"/>
    </row>
    <row r="153" spans="1:12" ht="16.899999999999999" customHeight="1">
      <c r="A153" s="1553"/>
      <c r="B153" s="1500"/>
      <c r="C153" s="1550"/>
      <c r="D153" s="1500"/>
      <c r="E153" s="1549"/>
      <c r="F153" s="1548"/>
      <c r="G153" s="1550"/>
      <c r="H153" s="1551"/>
      <c r="I153" s="1552"/>
      <c r="J153" s="1552"/>
      <c r="K153" s="1552"/>
      <c r="L153" s="1555"/>
    </row>
    <row r="154" spans="1:12" ht="16.899999999999999" customHeight="1">
      <c r="A154" s="1553"/>
      <c r="B154" s="1500"/>
      <c r="C154" s="1550"/>
      <c r="D154" s="1500"/>
      <c r="E154" s="1549"/>
      <c r="F154" s="1548"/>
      <c r="G154" s="1550"/>
      <c r="H154" s="1551"/>
      <c r="I154" s="1552"/>
      <c r="J154" s="1552"/>
      <c r="K154" s="1552"/>
      <c r="L154" s="1555"/>
    </row>
    <row r="155" spans="1:12" ht="16.899999999999999" customHeight="1">
      <c r="A155" s="1553"/>
      <c r="B155" s="1500"/>
      <c r="C155" s="1550"/>
      <c r="D155" s="1500"/>
      <c r="E155" s="1549"/>
      <c r="F155" s="1548"/>
      <c r="G155" s="1550"/>
      <c r="H155" s="1551"/>
      <c r="I155" s="1552"/>
      <c r="J155" s="1552"/>
      <c r="K155" s="1552"/>
      <c r="L155" s="1555"/>
    </row>
    <row r="156" spans="1:12" ht="16.899999999999999" customHeight="1">
      <c r="A156" s="1553"/>
      <c r="B156" s="1500"/>
      <c r="C156" s="1550"/>
      <c r="D156" s="1500"/>
      <c r="E156" s="1549"/>
      <c r="F156" s="1548"/>
      <c r="G156" s="1550"/>
      <c r="H156" s="1551"/>
      <c r="I156" s="1552"/>
      <c r="J156" s="1552"/>
      <c r="K156" s="1552"/>
      <c r="L156" s="1555"/>
    </row>
    <row r="157" spans="1:12" ht="16.899999999999999" customHeight="1">
      <c r="A157" s="1553"/>
      <c r="B157" s="1500"/>
      <c r="C157" s="1550"/>
      <c r="D157" s="1500"/>
      <c r="E157" s="1549"/>
      <c r="F157" s="1548"/>
      <c r="G157" s="1550"/>
      <c r="H157" s="1552"/>
      <c r="I157" s="1552"/>
      <c r="J157" s="1552"/>
      <c r="K157" s="1555"/>
      <c r="L157" s="1555"/>
    </row>
    <row r="158" spans="1:12" ht="16.899999999999999" customHeight="1">
      <c r="A158" s="1558"/>
      <c r="B158" s="1629"/>
      <c r="C158" s="1630"/>
      <c r="D158" s="1631"/>
      <c r="E158" s="1632"/>
      <c r="F158" s="1890" t="s">
        <v>5245</v>
      </c>
      <c r="G158" s="1890"/>
      <c r="H158" s="1890"/>
      <c r="I158" s="1890"/>
      <c r="J158" s="1562">
        <f>SUM(J9:J157)</f>
        <v>0</v>
      </c>
      <c r="K158" s="1562">
        <f>SUM(K9:K157)</f>
        <v>0</v>
      </c>
      <c r="L158" s="1562">
        <f>SUM(L9:L157)</f>
        <v>0</v>
      </c>
    </row>
    <row r="159" spans="1:12" ht="16.899999999999999" customHeight="1"/>
    <row r="160" spans="1:12"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58:I158"/>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3" fitToWidth="0" fitToHeight="0" pageOrder="overThenDown" orientation="landscape" r:id="rId1"/>
  <headerFooter alignWithMargins="0">
    <oddFooter>&amp;R&amp;"Calibri2,Regular"&amp;P/&amp;N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F138-A89B-4913-B11B-4B6B882DE354}">
  <dimension ref="A1:AMJ336"/>
  <sheetViews>
    <sheetView view="pageBreakPreview" topLeftCell="A91" zoomScale="70" zoomScaleNormal="70" zoomScaleSheetLayoutView="70" workbookViewId="0">
      <selection activeCell="L3" sqref="L3"/>
    </sheetView>
  </sheetViews>
  <sheetFormatPr defaultColWidth="8.81640625" defaultRowHeight="14.5"/>
  <cols>
    <col min="1" max="1" width="13.54296875" style="1496" customWidth="1"/>
    <col min="2" max="2" width="9.453125" style="1538" customWidth="1"/>
    <col min="3" max="3" width="18.81640625" style="1585" customWidth="1"/>
    <col min="4" max="4" width="21" style="1538" customWidth="1"/>
    <col min="5" max="5" width="99.7265625" style="1568" customWidth="1"/>
    <col min="6" max="6" width="8.453125" style="1585" customWidth="1"/>
    <col min="7" max="7" width="11" style="1544" customWidth="1"/>
    <col min="8" max="10" width="14.7265625" style="1538" customWidth="1"/>
    <col min="11" max="11" width="14.7265625" style="1496" customWidth="1"/>
    <col min="12" max="12" width="26.26953125" style="1496" customWidth="1"/>
    <col min="13" max="13" width="25" style="1496" customWidth="1"/>
    <col min="14" max="14" width="9.26953125" style="1538" customWidth="1"/>
    <col min="15" max="15" width="15" style="1538" customWidth="1"/>
    <col min="16" max="18" width="9.26953125" style="1538" customWidth="1"/>
    <col min="19" max="19" width="22" style="1538" customWidth="1"/>
    <col min="20"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row>
    <row r="2" spans="1:64" ht="16.899999999999999" customHeight="1">
      <c r="A2" s="1885" t="s">
        <v>0</v>
      </c>
      <c r="B2" s="1885"/>
      <c r="C2" s="1899" t="s">
        <v>5190</v>
      </c>
      <c r="D2" s="1899"/>
      <c r="E2" s="1899"/>
      <c r="F2" s="1899"/>
      <c r="G2" s="1899"/>
      <c r="H2" s="1899"/>
      <c r="I2" s="1899"/>
      <c r="J2" s="1896"/>
      <c r="K2" s="1896"/>
      <c r="L2" s="1896"/>
      <c r="M2" s="1538"/>
    </row>
    <row r="3" spans="1:64" ht="16.899999999999999" customHeight="1">
      <c r="A3" s="1885" t="s">
        <v>1464</v>
      </c>
      <c r="B3" s="1885"/>
      <c r="C3" s="1891" t="s">
        <v>552</v>
      </c>
      <c r="D3" s="1891"/>
      <c r="E3" s="1891"/>
      <c r="F3" s="1891"/>
      <c r="G3" s="1891"/>
      <c r="H3" s="1891"/>
      <c r="I3" s="1891"/>
      <c r="J3" s="1892" t="s">
        <v>5214</v>
      </c>
      <c r="K3" s="1892"/>
      <c r="L3" s="1539"/>
      <c r="M3" s="1538"/>
    </row>
    <row r="4" spans="1:64" ht="16.899999999999999" customHeight="1">
      <c r="A4" s="1885" t="s">
        <v>5191</v>
      </c>
      <c r="B4" s="1885"/>
      <c r="C4" s="1891" t="s">
        <v>5192</v>
      </c>
      <c r="D4" s="1891"/>
      <c r="E4" s="1891"/>
      <c r="F4" s="1891"/>
      <c r="G4" s="1891"/>
      <c r="H4" s="1891"/>
      <c r="I4" s="1891"/>
      <c r="J4" s="1896"/>
      <c r="K4" s="1896"/>
      <c r="L4" s="1896"/>
      <c r="M4" s="1538"/>
    </row>
    <row r="5" spans="1:64" ht="16.899999999999999" customHeight="1">
      <c r="A5" s="1885" t="s">
        <v>5193</v>
      </c>
      <c r="B5" s="1885"/>
      <c r="C5" s="1891" t="s">
        <v>5194</v>
      </c>
      <c r="D5" s="1891"/>
      <c r="E5" s="1891"/>
      <c r="F5" s="1891"/>
      <c r="G5" s="1891"/>
      <c r="H5" s="1891"/>
      <c r="I5" s="1891"/>
      <c r="J5" s="1892" t="s">
        <v>197</v>
      </c>
      <c r="K5" s="1892"/>
      <c r="L5" s="1540"/>
      <c r="M5" s="1538"/>
    </row>
    <row r="6" spans="1:64" ht="16.899999999999999" customHeight="1">
      <c r="A6" s="1893" t="s">
        <v>5215</v>
      </c>
      <c r="B6" s="1893"/>
      <c r="C6" s="1894" t="s">
        <v>5872</v>
      </c>
      <c r="D6" s="1894"/>
      <c r="E6" s="1894"/>
      <c r="F6" s="1894"/>
      <c r="G6" s="1894"/>
      <c r="H6" s="1894"/>
      <c r="I6" s="1894"/>
      <c r="J6" s="1895"/>
      <c r="K6" s="1895"/>
      <c r="L6" s="1895"/>
      <c r="M6" s="1538"/>
    </row>
    <row r="7" spans="1:64" ht="25.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49"/>
      <c r="F9" s="1548"/>
      <c r="G9" s="1550"/>
      <c r="H9" s="1551"/>
      <c r="I9" s="1551"/>
      <c r="J9" s="1552"/>
      <c r="K9" s="1552"/>
      <c r="L9" s="1552"/>
      <c r="M9" s="1538"/>
      <c r="N9" s="1568"/>
      <c r="O9" s="1568"/>
      <c r="S9" s="1565"/>
    </row>
    <row r="10" spans="1:64" ht="16.899999999999999" customHeight="1">
      <c r="A10" s="1500"/>
      <c r="B10" s="1547"/>
      <c r="C10" s="1548"/>
      <c r="D10" s="1549"/>
      <c r="E10" s="1633" t="s">
        <v>5737</v>
      </c>
      <c r="F10" s="1548"/>
      <c r="G10" s="1550"/>
      <c r="H10" s="1551"/>
      <c r="I10" s="1552"/>
      <c r="J10" s="1552"/>
      <c r="K10" s="1552"/>
      <c r="L10" s="1552"/>
      <c r="M10" s="1538"/>
      <c r="N10" s="1568"/>
      <c r="O10" s="1568"/>
      <c r="S10" s="1565"/>
    </row>
    <row r="11" spans="1:64" ht="16.899999999999999" customHeight="1">
      <c r="A11" s="1500"/>
      <c r="B11" s="1547"/>
      <c r="C11" s="1548"/>
      <c r="D11" s="1549"/>
      <c r="E11" s="1620" t="s">
        <v>5805</v>
      </c>
      <c r="F11" s="1548"/>
      <c r="G11" s="1550"/>
      <c r="H11" s="1551"/>
      <c r="I11" s="1552"/>
      <c r="J11" s="1552"/>
      <c r="K11" s="1552"/>
      <c r="L11" s="1552"/>
      <c r="M11" s="1538"/>
      <c r="N11" s="1568"/>
      <c r="O11" s="1568"/>
      <c r="S11" s="1565"/>
    </row>
    <row r="12" spans="1:64" ht="16.899999999999999" customHeight="1">
      <c r="A12" s="1500"/>
      <c r="B12" s="1547"/>
      <c r="C12" s="1548"/>
      <c r="D12" s="1549"/>
      <c r="E12" s="1620" t="s">
        <v>5806</v>
      </c>
      <c r="F12" s="1548"/>
      <c r="G12" s="1550"/>
      <c r="H12" s="1551"/>
      <c r="I12" s="1552"/>
      <c r="J12" s="1552"/>
      <c r="K12" s="1552"/>
      <c r="L12" s="1552"/>
      <c r="M12" s="1538"/>
      <c r="N12" s="1568"/>
      <c r="O12" s="1568"/>
      <c r="S12" s="1565"/>
    </row>
    <row r="13" spans="1:64" ht="16.899999999999999" customHeight="1">
      <c r="A13" s="1500"/>
      <c r="B13" s="1547"/>
      <c r="C13" s="1548"/>
      <c r="D13" s="1549"/>
      <c r="E13" s="1620" t="s">
        <v>5740</v>
      </c>
      <c r="F13" s="1548"/>
      <c r="G13" s="1550"/>
      <c r="H13" s="1551"/>
      <c r="I13" s="1552"/>
      <c r="J13" s="1552"/>
      <c r="K13" s="1552"/>
      <c r="L13" s="1552"/>
      <c r="M13" s="1538"/>
      <c r="N13" s="1568"/>
      <c r="O13" s="1568"/>
      <c r="S13" s="1565"/>
    </row>
    <row r="14" spans="1:64" ht="16.899999999999999" customHeight="1">
      <c r="A14" s="1500"/>
      <c r="B14" s="1547"/>
      <c r="C14" s="1548"/>
      <c r="D14" s="1549"/>
      <c r="E14" s="1620"/>
      <c r="F14" s="1548"/>
      <c r="G14" s="1550"/>
      <c r="H14" s="1551"/>
      <c r="I14" s="1552"/>
      <c r="J14" s="1552"/>
      <c r="K14" s="1552"/>
      <c r="L14" s="1552"/>
      <c r="M14" s="1538"/>
      <c r="N14" s="1568"/>
      <c r="O14" s="1568"/>
      <c r="S14" s="1565"/>
    </row>
    <row r="15" spans="1:64" ht="16.899999999999999" customHeight="1">
      <c r="A15" s="1500"/>
      <c r="B15" s="1547"/>
      <c r="C15" s="1548"/>
      <c r="D15" s="1549"/>
      <c r="E15" s="1633" t="s">
        <v>5702</v>
      </c>
      <c r="F15" s="1548"/>
      <c r="G15" s="1550"/>
      <c r="H15" s="1551"/>
      <c r="I15" s="1552"/>
      <c r="J15" s="1552"/>
      <c r="K15" s="1552"/>
      <c r="L15" s="1552"/>
      <c r="M15" s="1538"/>
      <c r="N15" s="1568"/>
      <c r="O15" s="1568"/>
      <c r="S15" s="1565"/>
    </row>
    <row r="16" spans="1:64" ht="16.899999999999999" customHeight="1">
      <c r="A16" s="1500"/>
      <c r="B16" s="1547"/>
      <c r="C16" s="1548"/>
      <c r="D16" s="1549"/>
      <c r="E16" s="1549" t="s">
        <v>5741</v>
      </c>
      <c r="F16" s="1548" t="s">
        <v>61</v>
      </c>
      <c r="G16" s="1550">
        <v>18</v>
      </c>
      <c r="H16" s="1574"/>
      <c r="I16" s="1552"/>
      <c r="J16" s="1552">
        <f t="shared" ref="J16:J28" si="0">H16*G16</f>
        <v>0</v>
      </c>
      <c r="K16" s="1552">
        <f t="shared" ref="K16:K28" si="1">I16*G16</f>
        <v>0</v>
      </c>
      <c r="L16" s="1552">
        <f t="shared" ref="L16:L28" si="2">K16+J16</f>
        <v>0</v>
      </c>
      <c r="M16" s="1538"/>
      <c r="N16" s="1568"/>
      <c r="O16" s="1568"/>
      <c r="S16" s="1565"/>
    </row>
    <row r="17" spans="1:19" ht="16.899999999999999" customHeight="1">
      <c r="A17" s="1500"/>
      <c r="B17" s="1547"/>
      <c r="C17" s="1548"/>
      <c r="D17" s="1549"/>
      <c r="E17" s="1549" t="s">
        <v>5235</v>
      </c>
      <c r="F17" s="1548" t="s">
        <v>61</v>
      </c>
      <c r="G17" s="1550">
        <v>56</v>
      </c>
      <c r="H17" s="1574"/>
      <c r="I17" s="1552"/>
      <c r="J17" s="1552">
        <f t="shared" si="0"/>
        <v>0</v>
      </c>
      <c r="K17" s="1552">
        <f t="shared" si="1"/>
        <v>0</v>
      </c>
      <c r="L17" s="1552">
        <f t="shared" si="2"/>
        <v>0</v>
      </c>
      <c r="M17" s="1538"/>
      <c r="N17" s="1568"/>
      <c r="O17" s="1568"/>
      <c r="S17" s="1565"/>
    </row>
    <row r="18" spans="1:19" ht="16.899999999999999" customHeight="1">
      <c r="A18" s="1500"/>
      <c r="B18" s="1547"/>
      <c r="C18" s="1548"/>
      <c r="D18" s="1549"/>
      <c r="E18" s="1549" t="s">
        <v>5742</v>
      </c>
      <c r="F18" s="1548" t="s">
        <v>61</v>
      </c>
      <c r="G18" s="1550">
        <v>36</v>
      </c>
      <c r="H18" s="1574"/>
      <c r="I18" s="1552"/>
      <c r="J18" s="1552">
        <f t="shared" si="0"/>
        <v>0</v>
      </c>
      <c r="K18" s="1552">
        <f t="shared" si="1"/>
        <v>0</v>
      </c>
      <c r="L18" s="1552">
        <f t="shared" si="2"/>
        <v>0</v>
      </c>
      <c r="M18" s="1538"/>
      <c r="N18" s="1568"/>
      <c r="O18" s="1568"/>
      <c r="S18" s="1565"/>
    </row>
    <row r="19" spans="1:19" ht="16.899999999999999" customHeight="1">
      <c r="A19" s="1500"/>
      <c r="B19" s="1547"/>
      <c r="C19" s="1548"/>
      <c r="D19" s="1549"/>
      <c r="E19" s="1549" t="s">
        <v>5807</v>
      </c>
      <c r="F19" s="1548" t="s">
        <v>61</v>
      </c>
      <c r="G19" s="1550">
        <v>36</v>
      </c>
      <c r="H19" s="1574"/>
      <c r="I19" s="1552"/>
      <c r="J19" s="1552">
        <f t="shared" si="0"/>
        <v>0</v>
      </c>
      <c r="K19" s="1552">
        <f t="shared" si="1"/>
        <v>0</v>
      </c>
      <c r="L19" s="1552">
        <f t="shared" si="2"/>
        <v>0</v>
      </c>
      <c r="M19" s="1538"/>
      <c r="N19" s="1568"/>
      <c r="O19" s="1568"/>
      <c r="S19" s="1565"/>
    </row>
    <row r="20" spans="1:19" ht="16.899999999999999" customHeight="1">
      <c r="A20" s="1500"/>
      <c r="B20" s="1547"/>
      <c r="C20" s="1548"/>
      <c r="D20" s="1549"/>
      <c r="E20" s="1549" t="s">
        <v>5236</v>
      </c>
      <c r="F20" s="1548" t="s">
        <v>61</v>
      </c>
      <c r="G20" s="1550">
        <v>6</v>
      </c>
      <c r="H20" s="1574"/>
      <c r="I20" s="1552"/>
      <c r="J20" s="1552">
        <f t="shared" si="0"/>
        <v>0</v>
      </c>
      <c r="K20" s="1552">
        <f t="shared" si="1"/>
        <v>0</v>
      </c>
      <c r="L20" s="1552">
        <f t="shared" si="2"/>
        <v>0</v>
      </c>
      <c r="M20" s="1538"/>
      <c r="N20" s="1568"/>
      <c r="O20" s="1568"/>
      <c r="S20" s="1565"/>
    </row>
    <row r="21" spans="1:19" ht="16.899999999999999" customHeight="1">
      <c r="A21" s="1500"/>
      <c r="B21" s="1547"/>
      <c r="C21" s="1548"/>
      <c r="D21" s="1549"/>
      <c r="E21" s="1549" t="s">
        <v>5808</v>
      </c>
      <c r="F21" s="1548" t="s">
        <v>61</v>
      </c>
      <c r="G21" s="1550">
        <v>42</v>
      </c>
      <c r="H21" s="1574"/>
      <c r="I21" s="1552"/>
      <c r="J21" s="1552">
        <f t="shared" si="0"/>
        <v>0</v>
      </c>
      <c r="K21" s="1552">
        <f t="shared" si="1"/>
        <v>0</v>
      </c>
      <c r="L21" s="1552">
        <f t="shared" si="2"/>
        <v>0</v>
      </c>
      <c r="M21" s="1538"/>
      <c r="N21" s="1568"/>
      <c r="O21" s="1568"/>
      <c r="S21" s="1565"/>
    </row>
    <row r="22" spans="1:19" ht="16.899999999999999" customHeight="1">
      <c r="A22" s="1500"/>
      <c r="B22" s="1547"/>
      <c r="C22" s="1548"/>
      <c r="D22" s="1549"/>
      <c r="E22" s="1549" t="s">
        <v>5237</v>
      </c>
      <c r="F22" s="1548" t="s">
        <v>61</v>
      </c>
      <c r="G22" s="1550">
        <v>56</v>
      </c>
      <c r="H22" s="1574"/>
      <c r="I22" s="1552"/>
      <c r="J22" s="1552">
        <f t="shared" si="0"/>
        <v>0</v>
      </c>
      <c r="K22" s="1552">
        <f t="shared" si="1"/>
        <v>0</v>
      </c>
      <c r="L22" s="1552">
        <f t="shared" si="2"/>
        <v>0</v>
      </c>
      <c r="M22" s="1538"/>
      <c r="N22" s="1568"/>
      <c r="O22" s="1568"/>
      <c r="S22" s="1565"/>
    </row>
    <row r="23" spans="1:19" ht="16.899999999999999" customHeight="1">
      <c r="A23" s="1500"/>
      <c r="B23" s="1547"/>
      <c r="C23" s="1548"/>
      <c r="D23" s="1549"/>
      <c r="E23" s="1549" t="s">
        <v>5238</v>
      </c>
      <c r="F23" s="1548" t="s">
        <v>61</v>
      </c>
      <c r="G23" s="1550">
        <v>36</v>
      </c>
      <c r="H23" s="1574"/>
      <c r="I23" s="1552"/>
      <c r="J23" s="1552">
        <f t="shared" si="0"/>
        <v>0</v>
      </c>
      <c r="K23" s="1552">
        <f t="shared" si="1"/>
        <v>0</v>
      </c>
      <c r="L23" s="1552">
        <f t="shared" si="2"/>
        <v>0</v>
      </c>
      <c r="M23" s="1538"/>
      <c r="N23" s="1568"/>
      <c r="O23" s="1568"/>
      <c r="S23" s="1565"/>
    </row>
    <row r="24" spans="1:19" ht="16.899999999999999" customHeight="1">
      <c r="A24" s="1500"/>
      <c r="B24" s="1547"/>
      <c r="C24" s="1548"/>
      <c r="D24" s="1549"/>
      <c r="E24" s="1549" t="s">
        <v>5703</v>
      </c>
      <c r="F24" s="1548" t="s">
        <v>61</v>
      </c>
      <c r="G24" s="1550">
        <v>6</v>
      </c>
      <c r="H24" s="1574"/>
      <c r="I24" s="1552"/>
      <c r="J24" s="1552">
        <f t="shared" si="0"/>
        <v>0</v>
      </c>
      <c r="K24" s="1552">
        <f t="shared" si="1"/>
        <v>0</v>
      </c>
      <c r="L24" s="1552">
        <f t="shared" si="2"/>
        <v>0</v>
      </c>
      <c r="M24" s="1538"/>
      <c r="N24" s="1568"/>
      <c r="O24" s="1568"/>
      <c r="S24" s="1565"/>
    </row>
    <row r="25" spans="1:19" ht="16.899999999999999" customHeight="1">
      <c r="A25" s="1500"/>
      <c r="B25" s="1547"/>
      <c r="C25" s="1548"/>
      <c r="D25" s="1549"/>
      <c r="E25" s="1549" t="s">
        <v>5239</v>
      </c>
      <c r="F25" s="1548" t="s">
        <v>61</v>
      </c>
      <c r="G25" s="1550">
        <v>12</v>
      </c>
      <c r="H25" s="1574"/>
      <c r="I25" s="1552"/>
      <c r="J25" s="1552">
        <f t="shared" si="0"/>
        <v>0</v>
      </c>
      <c r="K25" s="1552">
        <f t="shared" si="1"/>
        <v>0</v>
      </c>
      <c r="L25" s="1552">
        <f t="shared" si="2"/>
        <v>0</v>
      </c>
      <c r="M25" s="1538"/>
      <c r="N25" s="1568"/>
      <c r="O25" s="1568"/>
      <c r="S25" s="1565"/>
    </row>
    <row r="26" spans="1:19" ht="16.899999999999999" customHeight="1">
      <c r="A26" s="1500"/>
      <c r="B26" s="1547"/>
      <c r="C26" s="1548"/>
      <c r="D26" s="1549"/>
      <c r="E26" s="1549" t="s">
        <v>5240</v>
      </c>
      <c r="F26" s="1548" t="s">
        <v>61</v>
      </c>
      <c r="G26" s="1550">
        <v>12</v>
      </c>
      <c r="H26" s="1574"/>
      <c r="I26" s="1552"/>
      <c r="J26" s="1552">
        <f t="shared" si="0"/>
        <v>0</v>
      </c>
      <c r="K26" s="1552">
        <f t="shared" si="1"/>
        <v>0</v>
      </c>
      <c r="L26" s="1552">
        <f t="shared" si="2"/>
        <v>0</v>
      </c>
      <c r="M26" s="1538"/>
      <c r="N26" s="1568"/>
      <c r="O26" s="1568"/>
      <c r="S26" s="1565"/>
    </row>
    <row r="27" spans="1:19" ht="16.899999999999999" customHeight="1">
      <c r="A27" s="1500"/>
      <c r="B27" s="1547"/>
      <c r="C27" s="1548"/>
      <c r="D27" s="1549"/>
      <c r="E27" s="1549" t="s">
        <v>5704</v>
      </c>
      <c r="F27" s="1548" t="s">
        <v>61</v>
      </c>
      <c r="G27" s="1550">
        <v>12</v>
      </c>
      <c r="H27" s="1574"/>
      <c r="I27" s="1552"/>
      <c r="J27" s="1552">
        <f t="shared" si="0"/>
        <v>0</v>
      </c>
      <c r="K27" s="1552">
        <f t="shared" si="1"/>
        <v>0</v>
      </c>
      <c r="L27" s="1552">
        <f t="shared" si="2"/>
        <v>0</v>
      </c>
      <c r="M27" s="1538"/>
      <c r="N27" s="1568"/>
      <c r="O27" s="1568"/>
      <c r="S27" s="1565"/>
    </row>
    <row r="28" spans="1:19" ht="16.899999999999999" customHeight="1">
      <c r="A28" s="1500"/>
      <c r="B28" s="1547"/>
      <c r="C28" s="1548"/>
      <c r="D28" s="1549"/>
      <c r="E28" s="1549" t="s">
        <v>5705</v>
      </c>
      <c r="F28" s="1548" t="s">
        <v>61</v>
      </c>
      <c r="G28" s="1550">
        <v>12</v>
      </c>
      <c r="H28" s="1574"/>
      <c r="I28" s="1552"/>
      <c r="J28" s="1552">
        <f t="shared" si="0"/>
        <v>0</v>
      </c>
      <c r="K28" s="1552">
        <f t="shared" si="1"/>
        <v>0</v>
      </c>
      <c r="L28" s="1552">
        <f t="shared" si="2"/>
        <v>0</v>
      </c>
      <c r="M28" s="1538"/>
      <c r="N28" s="1568"/>
      <c r="O28" s="1568"/>
      <c r="S28" s="1565"/>
    </row>
    <row r="29" spans="1:19" ht="16.899999999999999" customHeight="1">
      <c r="A29" s="1500"/>
      <c r="B29" s="1547"/>
      <c r="C29" s="1548"/>
      <c r="D29" s="1549"/>
      <c r="E29" s="1549"/>
      <c r="F29" s="1548"/>
      <c r="G29" s="1550"/>
      <c r="H29" s="1551"/>
      <c r="I29" s="1552"/>
      <c r="J29" s="1552"/>
      <c r="K29" s="1552"/>
      <c r="L29" s="1552"/>
      <c r="M29" s="1538"/>
      <c r="N29" s="1568"/>
      <c r="O29" s="1568"/>
      <c r="S29" s="1565"/>
    </row>
    <row r="30" spans="1:19" ht="16.899999999999999" customHeight="1">
      <c r="A30" s="1500"/>
      <c r="B30" s="1547"/>
      <c r="C30" s="1548"/>
      <c r="D30" s="1549"/>
      <c r="E30" s="1566" t="s">
        <v>5706</v>
      </c>
      <c r="F30" s="1548"/>
      <c r="G30" s="1550"/>
      <c r="H30" s="1551"/>
      <c r="I30" s="1552"/>
      <c r="J30" s="1552"/>
      <c r="K30" s="1552"/>
      <c r="L30" s="1552"/>
      <c r="M30" s="1538"/>
      <c r="N30" s="1568"/>
      <c r="O30" s="1568"/>
      <c r="S30" s="1565"/>
    </row>
    <row r="31" spans="1:19" ht="16.899999999999999" customHeight="1">
      <c r="A31" s="1500"/>
      <c r="B31" s="1547"/>
      <c r="C31" s="1548"/>
      <c r="D31" s="1549"/>
      <c r="E31" s="1549" t="s">
        <v>5873</v>
      </c>
      <c r="F31" s="1548" t="s">
        <v>62</v>
      </c>
      <c r="G31" s="1550">
        <v>5</v>
      </c>
      <c r="H31" s="1551"/>
      <c r="I31" s="1552"/>
      <c r="J31" s="1552">
        <f t="shared" ref="J31:J43" si="3">H31*G31</f>
        <v>0</v>
      </c>
      <c r="K31" s="1552">
        <f t="shared" ref="K31:K43" si="4">I31*G31</f>
        <v>0</v>
      </c>
      <c r="L31" s="1552">
        <f t="shared" ref="L31:L43" si="5">K31+J31</f>
        <v>0</v>
      </c>
      <c r="M31" s="1538"/>
      <c r="N31" s="1568"/>
      <c r="O31" s="1568"/>
      <c r="S31" s="1565"/>
    </row>
    <row r="32" spans="1:19" ht="16.899999999999999" customHeight="1">
      <c r="A32" s="1500"/>
      <c r="B32" s="1547"/>
      <c r="C32" s="1548"/>
      <c r="D32" s="1549"/>
      <c r="E32" s="1549" t="s">
        <v>5744</v>
      </c>
      <c r="F32" s="1548" t="s">
        <v>62</v>
      </c>
      <c r="G32" s="1550">
        <v>18</v>
      </c>
      <c r="H32" s="1551"/>
      <c r="I32" s="1552"/>
      <c r="J32" s="1552">
        <f t="shared" si="3"/>
        <v>0</v>
      </c>
      <c r="K32" s="1552">
        <f t="shared" si="4"/>
        <v>0</v>
      </c>
      <c r="L32" s="1552">
        <f t="shared" si="5"/>
        <v>0</v>
      </c>
      <c r="M32" s="1538"/>
      <c r="N32" s="1568"/>
      <c r="O32" s="1568"/>
      <c r="S32" s="1565"/>
    </row>
    <row r="33" spans="1:19" ht="16.899999999999999" customHeight="1">
      <c r="A33" s="1500"/>
      <c r="B33" s="1547"/>
      <c r="C33" s="1548"/>
      <c r="D33" s="1549"/>
      <c r="E33" s="1549" t="s">
        <v>5746</v>
      </c>
      <c r="F33" s="1548" t="s">
        <v>62</v>
      </c>
      <c r="G33" s="1550">
        <v>18</v>
      </c>
      <c r="H33" s="1551"/>
      <c r="I33" s="1552"/>
      <c r="J33" s="1552">
        <f t="shared" si="3"/>
        <v>0</v>
      </c>
      <c r="K33" s="1552">
        <f t="shared" si="4"/>
        <v>0</v>
      </c>
      <c r="L33" s="1552">
        <f t="shared" si="5"/>
        <v>0</v>
      </c>
      <c r="M33" s="1538"/>
      <c r="N33" s="1568"/>
      <c r="O33" s="1568"/>
      <c r="S33" s="1565"/>
    </row>
    <row r="34" spans="1:19" ht="16.899999999999999" customHeight="1">
      <c r="A34" s="1500"/>
      <c r="B34" s="1547"/>
      <c r="C34" s="1548"/>
      <c r="D34" s="1549"/>
      <c r="E34" s="1549" t="s">
        <v>5809</v>
      </c>
      <c r="F34" s="1548" t="s">
        <v>62</v>
      </c>
      <c r="G34" s="1550">
        <v>33</v>
      </c>
      <c r="H34" s="1551"/>
      <c r="I34" s="1552"/>
      <c r="J34" s="1552">
        <f t="shared" si="3"/>
        <v>0</v>
      </c>
      <c r="K34" s="1552">
        <f t="shared" si="4"/>
        <v>0</v>
      </c>
      <c r="L34" s="1552">
        <f t="shared" si="5"/>
        <v>0</v>
      </c>
      <c r="M34" s="1538"/>
      <c r="N34" s="1568"/>
      <c r="O34" s="1568"/>
      <c r="S34" s="1565"/>
    </row>
    <row r="35" spans="1:19" ht="16.899999999999999" customHeight="1">
      <c r="A35" s="1500"/>
      <c r="B35" s="1547"/>
      <c r="C35" s="1548"/>
      <c r="D35" s="1549"/>
      <c r="E35" s="1549" t="s">
        <v>5747</v>
      </c>
      <c r="F35" s="1548" t="s">
        <v>62</v>
      </c>
      <c r="G35" s="1550">
        <v>20</v>
      </c>
      <c r="H35" s="1551"/>
      <c r="I35" s="1552"/>
      <c r="J35" s="1552">
        <f t="shared" si="3"/>
        <v>0</v>
      </c>
      <c r="K35" s="1552">
        <f t="shared" si="4"/>
        <v>0</v>
      </c>
      <c r="L35" s="1552">
        <f t="shared" si="5"/>
        <v>0</v>
      </c>
      <c r="M35" s="1538"/>
      <c r="N35" s="1568"/>
      <c r="O35" s="1568"/>
      <c r="S35" s="1565"/>
    </row>
    <row r="36" spans="1:19" ht="16.899999999999999" customHeight="1">
      <c r="A36" s="1500"/>
      <c r="B36" s="1547"/>
      <c r="C36" s="1548"/>
      <c r="D36" s="1549"/>
      <c r="E36" s="1549" t="s">
        <v>5874</v>
      </c>
      <c r="F36" s="1548" t="s">
        <v>62</v>
      </c>
      <c r="G36" s="1550">
        <v>14</v>
      </c>
      <c r="H36" s="1551"/>
      <c r="I36" s="1552"/>
      <c r="J36" s="1552">
        <f t="shared" si="3"/>
        <v>0</v>
      </c>
      <c r="K36" s="1552">
        <f t="shared" si="4"/>
        <v>0</v>
      </c>
      <c r="L36" s="1552">
        <f t="shared" si="5"/>
        <v>0</v>
      </c>
      <c r="M36" s="1538"/>
      <c r="N36" s="1568"/>
      <c r="O36" s="1568"/>
      <c r="S36" s="1565"/>
    </row>
    <row r="37" spans="1:19" ht="16.899999999999999" customHeight="1">
      <c r="A37" s="1500"/>
      <c r="B37" s="1547"/>
      <c r="C37" s="1548"/>
      <c r="D37" s="1549"/>
      <c r="E37" s="1549" t="s">
        <v>5875</v>
      </c>
      <c r="F37" s="1548" t="s">
        <v>62</v>
      </c>
      <c r="G37" s="1550">
        <v>40</v>
      </c>
      <c r="H37" s="1551"/>
      <c r="I37" s="1552"/>
      <c r="J37" s="1552">
        <f t="shared" si="3"/>
        <v>0</v>
      </c>
      <c r="K37" s="1552">
        <f t="shared" si="4"/>
        <v>0</v>
      </c>
      <c r="L37" s="1552">
        <f t="shared" si="5"/>
        <v>0</v>
      </c>
      <c r="M37" s="1538"/>
      <c r="N37" s="1568"/>
      <c r="O37" s="1568"/>
      <c r="S37" s="1565"/>
    </row>
    <row r="38" spans="1:19" ht="16.899999999999999" customHeight="1">
      <c r="A38" s="1500"/>
      <c r="B38" s="1547"/>
      <c r="C38" s="1548"/>
      <c r="D38" s="1549"/>
      <c r="E38" s="1549" t="s">
        <v>5876</v>
      </c>
      <c r="F38" s="1548" t="s">
        <v>62</v>
      </c>
      <c r="G38" s="1550">
        <v>12</v>
      </c>
      <c r="H38" s="1551"/>
      <c r="I38" s="1552"/>
      <c r="J38" s="1552">
        <f t="shared" si="3"/>
        <v>0</v>
      </c>
      <c r="K38" s="1552">
        <f t="shared" si="4"/>
        <v>0</v>
      </c>
      <c r="L38" s="1552">
        <f t="shared" si="5"/>
        <v>0</v>
      </c>
      <c r="M38" s="1538"/>
      <c r="N38" s="1568"/>
      <c r="O38" s="1568"/>
      <c r="S38" s="1565"/>
    </row>
    <row r="39" spans="1:19" ht="16.899999999999999" customHeight="1">
      <c r="A39" s="1500"/>
      <c r="B39" s="1547"/>
      <c r="C39" s="1548"/>
      <c r="D39" s="1549"/>
      <c r="E39" s="1549" t="s">
        <v>5877</v>
      </c>
      <c r="F39" s="1548" t="s">
        <v>62</v>
      </c>
      <c r="G39" s="1550">
        <v>6</v>
      </c>
      <c r="H39" s="1551"/>
      <c r="I39" s="1552"/>
      <c r="J39" s="1552">
        <f t="shared" si="3"/>
        <v>0</v>
      </c>
      <c r="K39" s="1552">
        <f t="shared" si="4"/>
        <v>0</v>
      </c>
      <c r="L39" s="1552">
        <f t="shared" si="5"/>
        <v>0</v>
      </c>
      <c r="M39" s="1538"/>
      <c r="N39" s="1568"/>
      <c r="O39" s="1568"/>
      <c r="S39" s="1565"/>
    </row>
    <row r="40" spans="1:19" ht="16.899999999999999" customHeight="1">
      <c r="A40" s="1500"/>
      <c r="B40" s="1547"/>
      <c r="C40" s="1548"/>
      <c r="D40" s="1549"/>
      <c r="E40" s="1549" t="s">
        <v>5748</v>
      </c>
      <c r="F40" s="1548" t="s">
        <v>62</v>
      </c>
      <c r="G40" s="1550">
        <v>6</v>
      </c>
      <c r="H40" s="1551"/>
      <c r="I40" s="1552"/>
      <c r="J40" s="1552">
        <f t="shared" si="3"/>
        <v>0</v>
      </c>
      <c r="K40" s="1552">
        <f t="shared" si="4"/>
        <v>0</v>
      </c>
      <c r="L40" s="1552">
        <f t="shared" si="5"/>
        <v>0</v>
      </c>
      <c r="M40" s="1538"/>
      <c r="N40" s="1568"/>
      <c r="O40" s="1568"/>
      <c r="S40" s="1565"/>
    </row>
    <row r="41" spans="1:19" ht="16.899999999999999" customHeight="1">
      <c r="A41" s="1500"/>
      <c r="B41" s="1547"/>
      <c r="C41" s="1548"/>
      <c r="D41" s="1549"/>
      <c r="E41" s="1549" t="s">
        <v>5878</v>
      </c>
      <c r="F41" s="1548" t="s">
        <v>62</v>
      </c>
      <c r="G41" s="1550">
        <v>10</v>
      </c>
      <c r="H41" s="1551"/>
      <c r="I41" s="1552"/>
      <c r="J41" s="1552">
        <f t="shared" si="3"/>
        <v>0</v>
      </c>
      <c r="K41" s="1552">
        <f t="shared" si="4"/>
        <v>0</v>
      </c>
      <c r="L41" s="1552">
        <f t="shared" si="5"/>
        <v>0</v>
      </c>
      <c r="M41" s="1538"/>
      <c r="N41" s="1568"/>
      <c r="O41" s="1568"/>
      <c r="S41" s="1565"/>
    </row>
    <row r="42" spans="1:19" ht="16.899999999999999" customHeight="1">
      <c r="A42" s="1500"/>
      <c r="B42" s="1547"/>
      <c r="C42" s="1548"/>
      <c r="D42" s="1549"/>
      <c r="E42" s="1549" t="s">
        <v>5749</v>
      </c>
      <c r="F42" s="1548" t="s">
        <v>62</v>
      </c>
      <c r="G42" s="1550">
        <v>20</v>
      </c>
      <c r="H42" s="1551"/>
      <c r="I42" s="1552"/>
      <c r="J42" s="1552">
        <f t="shared" si="3"/>
        <v>0</v>
      </c>
      <c r="K42" s="1552">
        <f t="shared" si="4"/>
        <v>0</v>
      </c>
      <c r="L42" s="1552">
        <f t="shared" si="5"/>
        <v>0</v>
      </c>
      <c r="M42" s="1538"/>
      <c r="N42" s="1568"/>
      <c r="O42" s="1568"/>
      <c r="S42" s="1565"/>
    </row>
    <row r="43" spans="1:19" ht="16.899999999999999" customHeight="1">
      <c r="A43" s="1500"/>
      <c r="B43" s="1547"/>
      <c r="C43" s="1548"/>
      <c r="D43" s="1549"/>
      <c r="E43" s="1549" t="s">
        <v>5879</v>
      </c>
      <c r="F43" s="1548" t="s">
        <v>62</v>
      </c>
      <c r="G43" s="1550">
        <v>10</v>
      </c>
      <c r="H43" s="1551"/>
      <c r="I43" s="1552"/>
      <c r="J43" s="1552">
        <f t="shared" si="3"/>
        <v>0</v>
      </c>
      <c r="K43" s="1552">
        <f t="shared" si="4"/>
        <v>0</v>
      </c>
      <c r="L43" s="1552">
        <f t="shared" si="5"/>
        <v>0</v>
      </c>
      <c r="M43" s="1538"/>
      <c r="N43" s="1568"/>
      <c r="O43" s="1568"/>
      <c r="S43" s="1565"/>
    </row>
    <row r="44" spans="1:19" ht="16.899999999999999" customHeight="1">
      <c r="A44" s="1500"/>
      <c r="B44" s="1547"/>
      <c r="C44" s="1548"/>
      <c r="D44" s="1549"/>
      <c r="E44" s="1549"/>
      <c r="F44" s="1548"/>
      <c r="G44" s="1550"/>
      <c r="H44" s="1551"/>
      <c r="I44" s="1552"/>
      <c r="J44" s="1552"/>
      <c r="K44" s="1552"/>
      <c r="L44" s="1552"/>
      <c r="M44" s="1538"/>
      <c r="N44" s="1568"/>
      <c r="O44" s="1568"/>
      <c r="S44" s="1565"/>
    </row>
    <row r="45" spans="1:19" ht="16.899999999999999" customHeight="1">
      <c r="A45" s="1500"/>
      <c r="B45" s="1547"/>
      <c r="C45" s="1548"/>
      <c r="D45" s="1549"/>
      <c r="E45" s="1566" t="s">
        <v>5750</v>
      </c>
      <c r="F45" s="1548"/>
      <c r="G45" s="1550"/>
      <c r="H45" s="1551"/>
      <c r="I45" s="1552"/>
      <c r="J45" s="1552"/>
      <c r="K45" s="1552"/>
      <c r="L45" s="1552"/>
      <c r="M45" s="1538"/>
      <c r="N45" s="1568"/>
      <c r="O45" s="1568"/>
      <c r="S45" s="1565"/>
    </row>
    <row r="46" spans="1:19" ht="16.899999999999999" customHeight="1">
      <c r="A46" s="1500"/>
      <c r="B46" s="1547"/>
      <c r="C46" s="1548"/>
      <c r="D46" s="1549"/>
      <c r="E46" s="1549" t="s">
        <v>5880</v>
      </c>
      <c r="F46" s="1548" t="s">
        <v>62</v>
      </c>
      <c r="G46" s="1550">
        <v>1</v>
      </c>
      <c r="H46" s="1551"/>
      <c r="I46" s="1552"/>
      <c r="J46" s="1552">
        <f t="shared" ref="J46:J57" si="6">H46*G46</f>
        <v>0</v>
      </c>
      <c r="K46" s="1552">
        <f t="shared" ref="K46:K57" si="7">I46*G46</f>
        <v>0</v>
      </c>
      <c r="L46" s="1552">
        <f t="shared" ref="L46:L57" si="8">K46+J46</f>
        <v>0</v>
      </c>
      <c r="M46" s="1538"/>
      <c r="N46" s="1568"/>
      <c r="O46" s="1568"/>
      <c r="S46" s="1565"/>
    </row>
    <row r="47" spans="1:19" ht="16.899999999999999" customHeight="1">
      <c r="A47" s="1500"/>
      <c r="B47" s="1547"/>
      <c r="C47" s="1548"/>
      <c r="D47" s="1549"/>
      <c r="E47" s="1549" t="s">
        <v>5752</v>
      </c>
      <c r="F47" s="1548" t="s">
        <v>62</v>
      </c>
      <c r="G47" s="1550">
        <v>6</v>
      </c>
      <c r="H47" s="1551"/>
      <c r="I47" s="1552"/>
      <c r="J47" s="1552">
        <f t="shared" si="6"/>
        <v>0</v>
      </c>
      <c r="K47" s="1552">
        <f t="shared" si="7"/>
        <v>0</v>
      </c>
      <c r="L47" s="1552">
        <f t="shared" si="8"/>
        <v>0</v>
      </c>
      <c r="M47" s="1538"/>
      <c r="N47" s="1568"/>
      <c r="O47" s="1568"/>
      <c r="S47" s="1565"/>
    </row>
    <row r="48" spans="1:19" ht="16.899999999999999" customHeight="1">
      <c r="A48" s="1500"/>
      <c r="B48" s="1547"/>
      <c r="C48" s="1548"/>
      <c r="D48" s="1549"/>
      <c r="E48" s="1549" t="s">
        <v>5881</v>
      </c>
      <c r="F48" s="1548" t="s">
        <v>62</v>
      </c>
      <c r="G48" s="1550">
        <v>1</v>
      </c>
      <c r="H48" s="1551"/>
      <c r="I48" s="1552"/>
      <c r="J48" s="1552">
        <f t="shared" si="6"/>
        <v>0</v>
      </c>
      <c r="K48" s="1552">
        <f t="shared" si="7"/>
        <v>0</v>
      </c>
      <c r="L48" s="1552">
        <f t="shared" si="8"/>
        <v>0</v>
      </c>
      <c r="M48" s="1538"/>
      <c r="N48" s="1568"/>
      <c r="O48" s="1568"/>
      <c r="S48" s="1565"/>
    </row>
    <row r="49" spans="1:19" ht="16.899999999999999" customHeight="1">
      <c r="A49" s="1500"/>
      <c r="B49" s="1547"/>
      <c r="C49" s="1548"/>
      <c r="D49" s="1549"/>
      <c r="E49" s="1549" t="s">
        <v>5882</v>
      </c>
      <c r="F49" s="1548" t="s">
        <v>62</v>
      </c>
      <c r="G49" s="1550">
        <v>3</v>
      </c>
      <c r="H49" s="1551"/>
      <c r="I49" s="1552"/>
      <c r="J49" s="1552">
        <f t="shared" si="6"/>
        <v>0</v>
      </c>
      <c r="K49" s="1552">
        <f t="shared" si="7"/>
        <v>0</v>
      </c>
      <c r="L49" s="1552">
        <f t="shared" si="8"/>
        <v>0</v>
      </c>
      <c r="M49" s="1538"/>
      <c r="N49" s="1568"/>
      <c r="O49" s="1568"/>
      <c r="S49" s="1565"/>
    </row>
    <row r="50" spans="1:19" ht="16.899999999999999" customHeight="1">
      <c r="A50" s="1500"/>
      <c r="B50" s="1547"/>
      <c r="C50" s="1548"/>
      <c r="D50" s="1549"/>
      <c r="E50" s="1549" t="s">
        <v>5751</v>
      </c>
      <c r="F50" s="1548" t="s">
        <v>62</v>
      </c>
      <c r="G50" s="1550">
        <v>1</v>
      </c>
      <c r="H50" s="1551"/>
      <c r="I50" s="1552"/>
      <c r="J50" s="1552">
        <f t="shared" si="6"/>
        <v>0</v>
      </c>
      <c r="K50" s="1552">
        <f t="shared" si="7"/>
        <v>0</v>
      </c>
      <c r="L50" s="1552">
        <f t="shared" si="8"/>
        <v>0</v>
      </c>
      <c r="M50" s="1538"/>
      <c r="N50" s="1568"/>
      <c r="O50" s="1568"/>
      <c r="S50" s="1565"/>
    </row>
    <row r="51" spans="1:19" ht="16.899999999999999" customHeight="1">
      <c r="A51" s="1500"/>
      <c r="B51" s="1547"/>
      <c r="C51" s="1548"/>
      <c r="D51" s="1549"/>
      <c r="E51" s="1549" t="s">
        <v>5818</v>
      </c>
      <c r="F51" s="1548" t="s">
        <v>62</v>
      </c>
      <c r="G51" s="1550">
        <v>16</v>
      </c>
      <c r="H51" s="1551"/>
      <c r="I51" s="1552"/>
      <c r="J51" s="1552">
        <f t="shared" si="6"/>
        <v>0</v>
      </c>
      <c r="K51" s="1552">
        <f t="shared" si="7"/>
        <v>0</v>
      </c>
      <c r="L51" s="1552">
        <f t="shared" si="8"/>
        <v>0</v>
      </c>
      <c r="M51" s="1538"/>
      <c r="N51" s="1568"/>
      <c r="O51" s="1568"/>
      <c r="S51" s="1565"/>
    </row>
    <row r="52" spans="1:19" ht="16.899999999999999" customHeight="1">
      <c r="A52" s="1500"/>
      <c r="B52" s="1547"/>
      <c r="C52" s="1548"/>
      <c r="D52" s="1549"/>
      <c r="E52" s="1549" t="s">
        <v>5819</v>
      </c>
      <c r="F52" s="1548" t="s">
        <v>62</v>
      </c>
      <c r="G52" s="1550">
        <v>2</v>
      </c>
      <c r="H52" s="1551"/>
      <c r="I52" s="1552"/>
      <c r="J52" s="1552">
        <f t="shared" si="6"/>
        <v>0</v>
      </c>
      <c r="K52" s="1552">
        <f t="shared" si="7"/>
        <v>0</v>
      </c>
      <c r="L52" s="1552">
        <f t="shared" si="8"/>
        <v>0</v>
      </c>
      <c r="M52" s="1538"/>
      <c r="N52" s="1568"/>
      <c r="O52" s="1568"/>
      <c r="S52" s="1565"/>
    </row>
    <row r="53" spans="1:19" ht="16.899999999999999" customHeight="1">
      <c r="A53" s="1500"/>
      <c r="B53" s="1547"/>
      <c r="C53" s="1548"/>
      <c r="D53" s="1549"/>
      <c r="E53" s="1549" t="s">
        <v>5883</v>
      </c>
      <c r="F53" s="1548" t="s">
        <v>62</v>
      </c>
      <c r="G53" s="1550">
        <v>4</v>
      </c>
      <c r="H53" s="1551"/>
      <c r="I53" s="1552"/>
      <c r="J53" s="1552">
        <f t="shared" si="6"/>
        <v>0</v>
      </c>
      <c r="K53" s="1552">
        <f t="shared" si="7"/>
        <v>0</v>
      </c>
      <c r="L53" s="1552">
        <f t="shared" si="8"/>
        <v>0</v>
      </c>
      <c r="M53" s="1538"/>
      <c r="N53" s="1568"/>
      <c r="O53" s="1568"/>
      <c r="S53" s="1565"/>
    </row>
    <row r="54" spans="1:19" ht="16.899999999999999" customHeight="1">
      <c r="A54" s="1500"/>
      <c r="B54" s="1547"/>
      <c r="C54" s="1548"/>
      <c r="D54" s="1549"/>
      <c r="E54" s="1549" t="s">
        <v>5884</v>
      </c>
      <c r="F54" s="1548" t="s">
        <v>62</v>
      </c>
      <c r="G54" s="1550">
        <v>8</v>
      </c>
      <c r="H54" s="1551"/>
      <c r="I54" s="1552"/>
      <c r="J54" s="1552">
        <f t="shared" si="6"/>
        <v>0</v>
      </c>
      <c r="K54" s="1552">
        <f t="shared" si="7"/>
        <v>0</v>
      </c>
      <c r="L54" s="1552">
        <f t="shared" si="8"/>
        <v>0</v>
      </c>
      <c r="M54" s="1538"/>
      <c r="N54" s="1568"/>
      <c r="O54" s="1568"/>
      <c r="S54" s="1565"/>
    </row>
    <row r="55" spans="1:19" ht="16.899999999999999" customHeight="1">
      <c r="A55" s="1500"/>
      <c r="B55" s="1547"/>
      <c r="C55" s="1548"/>
      <c r="D55" s="1549"/>
      <c r="E55" s="1549" t="s">
        <v>5820</v>
      </c>
      <c r="F55" s="1548" t="s">
        <v>62</v>
      </c>
      <c r="G55" s="1550">
        <v>2</v>
      </c>
      <c r="H55" s="1551"/>
      <c r="I55" s="1552"/>
      <c r="J55" s="1552">
        <f t="shared" si="6"/>
        <v>0</v>
      </c>
      <c r="K55" s="1552">
        <f t="shared" si="7"/>
        <v>0</v>
      </c>
      <c r="L55" s="1552">
        <f t="shared" si="8"/>
        <v>0</v>
      </c>
      <c r="M55" s="1538"/>
      <c r="N55" s="1568"/>
      <c r="O55" s="1568"/>
      <c r="S55" s="1565"/>
    </row>
    <row r="56" spans="1:19" ht="16.899999999999999" customHeight="1">
      <c r="A56" s="1500"/>
      <c r="B56" s="1547"/>
      <c r="C56" s="1548"/>
      <c r="D56" s="1549"/>
      <c r="E56" s="1549" t="s">
        <v>5885</v>
      </c>
      <c r="F56" s="1548" t="s">
        <v>62</v>
      </c>
      <c r="G56" s="1550">
        <v>2</v>
      </c>
      <c r="H56" s="1551"/>
      <c r="I56" s="1552"/>
      <c r="J56" s="1552">
        <f t="shared" si="6"/>
        <v>0</v>
      </c>
      <c r="K56" s="1552">
        <f t="shared" si="7"/>
        <v>0</v>
      </c>
      <c r="L56" s="1552">
        <f t="shared" si="8"/>
        <v>0</v>
      </c>
      <c r="M56" s="1538"/>
      <c r="N56" s="1568"/>
      <c r="O56" s="1568"/>
      <c r="S56" s="1565"/>
    </row>
    <row r="57" spans="1:19" ht="16.899999999999999" customHeight="1">
      <c r="A57" s="1500"/>
      <c r="B57" s="1547"/>
      <c r="C57" s="1548"/>
      <c r="D57" s="1549"/>
      <c r="E57" s="1549" t="s">
        <v>5886</v>
      </c>
      <c r="F57" s="1548" t="s">
        <v>62</v>
      </c>
      <c r="G57" s="1550">
        <v>2</v>
      </c>
      <c r="H57" s="1551"/>
      <c r="I57" s="1552"/>
      <c r="J57" s="1552">
        <f t="shared" si="6"/>
        <v>0</v>
      </c>
      <c r="K57" s="1552">
        <f t="shared" si="7"/>
        <v>0</v>
      </c>
      <c r="L57" s="1552">
        <f t="shared" si="8"/>
        <v>0</v>
      </c>
      <c r="M57" s="1538"/>
      <c r="N57" s="1568"/>
      <c r="O57" s="1568"/>
      <c r="S57" s="1565"/>
    </row>
    <row r="58" spans="1:19" ht="16.899999999999999" customHeight="1">
      <c r="A58" s="1500"/>
      <c r="B58" s="1547"/>
      <c r="C58" s="1548"/>
      <c r="D58" s="1549"/>
      <c r="E58" s="1549"/>
      <c r="F58" s="1548"/>
      <c r="G58" s="1550"/>
      <c r="H58" s="1551"/>
      <c r="I58" s="1552"/>
      <c r="J58" s="1552"/>
      <c r="K58" s="1552"/>
      <c r="L58" s="1552"/>
      <c r="M58" s="1538"/>
      <c r="N58" s="1568"/>
      <c r="O58" s="1568"/>
      <c r="S58" s="1565"/>
    </row>
    <row r="59" spans="1:19" ht="16.899999999999999" customHeight="1">
      <c r="A59" s="1502"/>
      <c r="B59" s="1586"/>
      <c r="C59" s="1546"/>
      <c r="D59" s="1571"/>
      <c r="E59" s="1571"/>
      <c r="F59" s="1546"/>
      <c r="G59" s="1545"/>
      <c r="H59" s="1572"/>
      <c r="I59" s="1573"/>
      <c r="J59" s="1573"/>
      <c r="K59" s="1573"/>
      <c r="L59" s="1573"/>
      <c r="M59" s="1538"/>
      <c r="N59" s="1568"/>
      <c r="O59" s="1568"/>
      <c r="S59" s="1565"/>
    </row>
    <row r="60" spans="1:19" ht="16.899999999999999" customHeight="1">
      <c r="A60" s="1500"/>
      <c r="B60" s="1547"/>
      <c r="C60" s="1548"/>
      <c r="D60" s="1549"/>
      <c r="E60" s="1566" t="s">
        <v>5754</v>
      </c>
      <c r="F60" s="1548"/>
      <c r="G60" s="1550"/>
      <c r="H60" s="1551"/>
      <c r="I60" s="1552"/>
      <c r="J60" s="1552"/>
      <c r="K60" s="1552"/>
      <c r="L60" s="1552"/>
      <c r="M60" s="1538"/>
      <c r="N60" s="1568"/>
      <c r="O60" s="1568"/>
      <c r="S60" s="1565"/>
    </row>
    <row r="61" spans="1:19" ht="16.899999999999999" customHeight="1">
      <c r="A61" s="1500"/>
      <c r="B61" s="1547"/>
      <c r="C61" s="1548"/>
      <c r="D61" s="1549"/>
      <c r="E61" s="1549" t="s">
        <v>5822</v>
      </c>
      <c r="F61" s="1548" t="s">
        <v>62</v>
      </c>
      <c r="G61" s="1550">
        <v>2</v>
      </c>
      <c r="H61" s="1551"/>
      <c r="I61" s="1552"/>
      <c r="J61" s="1552">
        <f t="shared" ref="J61:J68" si="9">H61*G61</f>
        <v>0</v>
      </c>
      <c r="K61" s="1552">
        <f t="shared" ref="K61:K68" si="10">I61*G61</f>
        <v>0</v>
      </c>
      <c r="L61" s="1552">
        <f t="shared" ref="L61:L68" si="11">K61+J61</f>
        <v>0</v>
      </c>
      <c r="M61" s="1538"/>
      <c r="N61" s="1568"/>
      <c r="O61" s="1568"/>
      <c r="S61" s="1565"/>
    </row>
    <row r="62" spans="1:19" ht="16.899999999999999" customHeight="1">
      <c r="A62" s="1500"/>
      <c r="B62" s="1547"/>
      <c r="C62" s="1548"/>
      <c r="D62" s="1549"/>
      <c r="E62" s="1549" t="s">
        <v>5825</v>
      </c>
      <c r="F62" s="1548" t="s">
        <v>62</v>
      </c>
      <c r="G62" s="1550">
        <v>12</v>
      </c>
      <c r="H62" s="1551"/>
      <c r="I62" s="1552"/>
      <c r="J62" s="1552">
        <f t="shared" si="9"/>
        <v>0</v>
      </c>
      <c r="K62" s="1552">
        <f t="shared" si="10"/>
        <v>0</v>
      </c>
      <c r="L62" s="1552">
        <f t="shared" si="11"/>
        <v>0</v>
      </c>
      <c r="M62" s="1538"/>
      <c r="N62" s="1568"/>
      <c r="O62" s="1568"/>
      <c r="S62" s="1565"/>
    </row>
    <row r="63" spans="1:19" ht="16.899999999999999" customHeight="1">
      <c r="A63" s="1500"/>
      <c r="B63" s="1547"/>
      <c r="C63" s="1548"/>
      <c r="D63" s="1549"/>
      <c r="E63" s="1549" t="s">
        <v>5887</v>
      </c>
      <c r="F63" s="1548" t="s">
        <v>62</v>
      </c>
      <c r="G63" s="1550">
        <v>16</v>
      </c>
      <c r="H63" s="1551"/>
      <c r="I63" s="1552"/>
      <c r="J63" s="1552">
        <f t="shared" si="9"/>
        <v>0</v>
      </c>
      <c r="K63" s="1552">
        <f t="shared" si="10"/>
        <v>0</v>
      </c>
      <c r="L63" s="1552">
        <f t="shared" si="11"/>
        <v>0</v>
      </c>
      <c r="M63" s="1538"/>
      <c r="N63" s="1568"/>
      <c r="O63" s="1568"/>
      <c r="S63" s="1565"/>
    </row>
    <row r="64" spans="1:19" ht="16.899999999999999" customHeight="1">
      <c r="A64" s="1500"/>
      <c r="B64" s="1547"/>
      <c r="C64" s="1548"/>
      <c r="D64" s="1549"/>
      <c r="E64" s="1549" t="s">
        <v>5888</v>
      </c>
      <c r="F64" s="1548" t="s">
        <v>62</v>
      </c>
      <c r="G64" s="1550">
        <v>2</v>
      </c>
      <c r="H64" s="1551"/>
      <c r="I64" s="1552"/>
      <c r="J64" s="1552">
        <f t="shared" si="9"/>
        <v>0</v>
      </c>
      <c r="K64" s="1552">
        <f t="shared" si="10"/>
        <v>0</v>
      </c>
      <c r="L64" s="1552">
        <f t="shared" si="11"/>
        <v>0</v>
      </c>
      <c r="M64" s="1538"/>
      <c r="N64" s="1568"/>
      <c r="O64" s="1568"/>
      <c r="S64" s="1565"/>
    </row>
    <row r="65" spans="1:19" ht="16.899999999999999" customHeight="1">
      <c r="A65" s="1500"/>
      <c r="B65" s="1547"/>
      <c r="C65" s="1548"/>
      <c r="D65" s="1549"/>
      <c r="E65" s="1549" t="s">
        <v>5826</v>
      </c>
      <c r="F65" s="1548" t="s">
        <v>62</v>
      </c>
      <c r="G65" s="1550">
        <v>4</v>
      </c>
      <c r="H65" s="1551"/>
      <c r="I65" s="1552"/>
      <c r="J65" s="1552">
        <f t="shared" si="9"/>
        <v>0</v>
      </c>
      <c r="K65" s="1552">
        <f t="shared" si="10"/>
        <v>0</v>
      </c>
      <c r="L65" s="1552">
        <f t="shared" si="11"/>
        <v>0</v>
      </c>
      <c r="M65" s="1538"/>
      <c r="N65" s="1568"/>
      <c r="O65" s="1568"/>
      <c r="S65" s="1565"/>
    </row>
    <row r="66" spans="1:19" ht="16.899999999999999" customHeight="1">
      <c r="A66" s="1500"/>
      <c r="B66" s="1547"/>
      <c r="C66" s="1548"/>
      <c r="D66" s="1549"/>
      <c r="E66" s="1549" t="s">
        <v>5889</v>
      </c>
      <c r="F66" s="1548" t="s">
        <v>62</v>
      </c>
      <c r="G66" s="1550">
        <v>2</v>
      </c>
      <c r="H66" s="1551"/>
      <c r="I66" s="1552"/>
      <c r="J66" s="1552">
        <f t="shared" si="9"/>
        <v>0</v>
      </c>
      <c r="K66" s="1552">
        <f t="shared" si="10"/>
        <v>0</v>
      </c>
      <c r="L66" s="1552">
        <f t="shared" si="11"/>
        <v>0</v>
      </c>
      <c r="M66" s="1538"/>
      <c r="N66" s="1568"/>
      <c r="O66" s="1568"/>
      <c r="S66" s="1565"/>
    </row>
    <row r="67" spans="1:19" ht="16.899999999999999" customHeight="1">
      <c r="A67" s="1500"/>
      <c r="B67" s="1547"/>
      <c r="C67" s="1548"/>
      <c r="D67" s="1549"/>
      <c r="E67" s="1549" t="s">
        <v>5827</v>
      </c>
      <c r="F67" s="1548" t="s">
        <v>62</v>
      </c>
      <c r="G67" s="1550">
        <v>8</v>
      </c>
      <c r="H67" s="1551"/>
      <c r="I67" s="1552"/>
      <c r="J67" s="1552">
        <f t="shared" si="9"/>
        <v>0</v>
      </c>
      <c r="K67" s="1552">
        <f t="shared" si="10"/>
        <v>0</v>
      </c>
      <c r="L67" s="1552">
        <f t="shared" si="11"/>
        <v>0</v>
      </c>
      <c r="M67" s="1538"/>
      <c r="N67" s="1568"/>
      <c r="O67" s="1568"/>
      <c r="S67" s="1565"/>
    </row>
    <row r="68" spans="1:19" ht="16.899999999999999" customHeight="1">
      <c r="A68" s="1500"/>
      <c r="B68" s="1547"/>
      <c r="C68" s="1548"/>
      <c r="D68" s="1549"/>
      <c r="E68" s="1549" t="s">
        <v>5890</v>
      </c>
      <c r="F68" s="1548" t="s">
        <v>62</v>
      </c>
      <c r="G68" s="1550">
        <v>8</v>
      </c>
      <c r="H68" s="1551"/>
      <c r="I68" s="1552"/>
      <c r="J68" s="1552">
        <f t="shared" si="9"/>
        <v>0</v>
      </c>
      <c r="K68" s="1552">
        <f t="shared" si="10"/>
        <v>0</v>
      </c>
      <c r="L68" s="1552">
        <f t="shared" si="11"/>
        <v>0</v>
      </c>
      <c r="M68" s="1538"/>
      <c r="N68" s="1568"/>
      <c r="O68" s="1568"/>
      <c r="S68" s="1565"/>
    </row>
    <row r="69" spans="1:19" ht="16.899999999999999" customHeight="1">
      <c r="A69" s="1500"/>
      <c r="B69" s="1547"/>
      <c r="C69" s="1548"/>
      <c r="D69" s="1549"/>
      <c r="E69" s="1549"/>
      <c r="F69" s="1548"/>
      <c r="G69" s="1550"/>
      <c r="H69" s="1551"/>
      <c r="I69" s="1552"/>
      <c r="J69" s="1552"/>
      <c r="K69" s="1552"/>
      <c r="L69" s="1552"/>
      <c r="M69" s="1538"/>
      <c r="N69" s="1568"/>
      <c r="O69" s="1568"/>
      <c r="S69" s="1565"/>
    </row>
    <row r="70" spans="1:19" ht="16.899999999999999" customHeight="1">
      <c r="A70" s="1500"/>
      <c r="B70" s="1547"/>
      <c r="C70" s="1548"/>
      <c r="D70" s="1549"/>
      <c r="E70" s="1566" t="s">
        <v>5753</v>
      </c>
      <c r="F70" s="1548"/>
      <c r="G70" s="1550"/>
      <c r="H70" s="1551"/>
      <c r="I70" s="1552"/>
      <c r="J70" s="1552"/>
      <c r="K70" s="1552"/>
      <c r="L70" s="1552"/>
      <c r="M70" s="1538"/>
      <c r="N70" s="1568"/>
      <c r="O70" s="1568"/>
      <c r="S70" s="1565"/>
    </row>
    <row r="71" spans="1:19" ht="16.899999999999999" customHeight="1">
      <c r="A71" s="1500"/>
      <c r="B71" s="1547"/>
      <c r="C71" s="1548"/>
      <c r="D71" s="1549"/>
      <c r="E71" s="1549" t="s">
        <v>5741</v>
      </c>
      <c r="F71" s="1548" t="s">
        <v>62</v>
      </c>
      <c r="G71" s="1550">
        <v>2</v>
      </c>
      <c r="H71" s="1551"/>
      <c r="I71" s="1552"/>
      <c r="J71" s="1552">
        <f>H71*G71</f>
        <v>0</v>
      </c>
      <c r="K71" s="1552">
        <f>I71*G71</f>
        <v>0</v>
      </c>
      <c r="L71" s="1552">
        <f>K71+J71</f>
        <v>0</v>
      </c>
      <c r="M71" s="1538"/>
      <c r="N71" s="1568"/>
      <c r="O71" s="1568"/>
      <c r="S71" s="1565"/>
    </row>
    <row r="72" spans="1:19" ht="16.899999999999999" customHeight="1">
      <c r="A72" s="1500"/>
      <c r="B72" s="1547"/>
      <c r="C72" s="1548"/>
      <c r="D72" s="1549"/>
      <c r="E72" s="1549" t="s">
        <v>5235</v>
      </c>
      <c r="F72" s="1548" t="s">
        <v>62</v>
      </c>
      <c r="G72" s="1550">
        <v>2</v>
      </c>
      <c r="H72" s="1551"/>
      <c r="I72" s="1552"/>
      <c r="J72" s="1552">
        <f>H72*G72</f>
        <v>0</v>
      </c>
      <c r="K72" s="1552">
        <f>I72*G72</f>
        <v>0</v>
      </c>
      <c r="L72" s="1552">
        <f>K72+J72</f>
        <v>0</v>
      </c>
      <c r="M72" s="1538"/>
      <c r="N72" s="1568"/>
      <c r="O72" s="1568"/>
      <c r="S72" s="1565"/>
    </row>
    <row r="73" spans="1:19" ht="16.899999999999999" customHeight="1">
      <c r="A73" s="1500"/>
      <c r="B73" s="1547"/>
      <c r="C73" s="1548"/>
      <c r="D73" s="1549"/>
      <c r="E73" s="1549" t="s">
        <v>5808</v>
      </c>
      <c r="F73" s="1548" t="s">
        <v>62</v>
      </c>
      <c r="G73" s="1550">
        <v>2</v>
      </c>
      <c r="H73" s="1551"/>
      <c r="I73" s="1552"/>
      <c r="J73" s="1552">
        <f>H73*G73</f>
        <v>0</v>
      </c>
      <c r="K73" s="1552">
        <f>I73*G73</f>
        <v>0</v>
      </c>
      <c r="L73" s="1552">
        <f>K73+J73</f>
        <v>0</v>
      </c>
      <c r="M73" s="1538"/>
      <c r="N73" s="1568"/>
      <c r="O73" s="1568"/>
      <c r="S73" s="1565"/>
    </row>
    <row r="74" spans="1:19" ht="16.899999999999999" customHeight="1">
      <c r="A74" s="1500"/>
      <c r="B74" s="1547"/>
      <c r="C74" s="1548"/>
      <c r="D74" s="1549"/>
      <c r="E74" s="1549" t="s">
        <v>5237</v>
      </c>
      <c r="F74" s="1548" t="s">
        <v>62</v>
      </c>
      <c r="G74" s="1550">
        <v>2</v>
      </c>
      <c r="H74" s="1551"/>
      <c r="I74" s="1552"/>
      <c r="J74" s="1552">
        <f>H74*G74</f>
        <v>0</v>
      </c>
      <c r="K74" s="1552">
        <f>I74*G74</f>
        <v>0</v>
      </c>
      <c r="L74" s="1552">
        <f>K74+J74</f>
        <v>0</v>
      </c>
      <c r="M74" s="1538"/>
      <c r="N74" s="1568"/>
      <c r="O74" s="1568"/>
      <c r="S74" s="1565"/>
    </row>
    <row r="75" spans="1:19" ht="16.899999999999999" customHeight="1">
      <c r="A75" s="1500"/>
      <c r="B75" s="1547"/>
      <c r="C75" s="1548"/>
      <c r="D75" s="1549"/>
      <c r="E75" s="1549"/>
      <c r="F75" s="1548"/>
      <c r="G75" s="1550"/>
      <c r="H75" s="1551"/>
      <c r="I75" s="1552"/>
      <c r="J75" s="1552"/>
      <c r="K75" s="1552"/>
      <c r="L75" s="1552"/>
      <c r="M75" s="1538"/>
      <c r="N75" s="1568"/>
      <c r="O75" s="1568"/>
      <c r="S75" s="1565"/>
    </row>
    <row r="76" spans="1:19" ht="16.899999999999999" customHeight="1">
      <c r="A76" s="1500"/>
      <c r="B76" s="1547"/>
      <c r="C76" s="1626"/>
      <c r="D76" s="1626"/>
      <c r="E76" s="1566" t="s">
        <v>5774</v>
      </c>
      <c r="F76" s="1548"/>
      <c r="G76" s="1550"/>
      <c r="H76" s="1627"/>
      <c r="I76" s="1627"/>
      <c r="J76" s="1627"/>
      <c r="K76" s="1627"/>
      <c r="L76" s="1627"/>
      <c r="M76" s="1538"/>
      <c r="N76" s="1568"/>
      <c r="S76" s="1565"/>
    </row>
    <row r="77" spans="1:19" ht="16.899999999999999" customHeight="1">
      <c r="A77" s="1626"/>
      <c r="B77" s="1547"/>
      <c r="C77" s="1500"/>
      <c r="D77" s="1500"/>
      <c r="E77" s="1549" t="s">
        <v>5775</v>
      </c>
      <c r="F77" s="1548" t="s">
        <v>60</v>
      </c>
      <c r="G77" s="1628">
        <v>536</v>
      </c>
      <c r="H77" s="1555"/>
      <c r="I77" s="1552"/>
      <c r="J77" s="1552">
        <f>H77*G77</f>
        <v>0</v>
      </c>
      <c r="K77" s="1552">
        <f>I77*G77</f>
        <v>0</v>
      </c>
      <c r="L77" s="1552">
        <f>K77+J77</f>
        <v>0</v>
      </c>
      <c r="M77" s="1538"/>
      <c r="N77" s="1568"/>
      <c r="S77" s="1565"/>
    </row>
    <row r="78" spans="1:19" ht="16.899999999999999" customHeight="1">
      <c r="A78" s="1626"/>
      <c r="B78" s="1547"/>
      <c r="C78" s="1500"/>
      <c r="D78" s="1500"/>
      <c r="E78" s="1549" t="s">
        <v>5776</v>
      </c>
      <c r="F78" s="1548" t="s">
        <v>60</v>
      </c>
      <c r="G78" s="1628">
        <v>1382</v>
      </c>
      <c r="H78" s="1555"/>
      <c r="I78" s="1552"/>
      <c r="J78" s="1552">
        <f>H78*G78</f>
        <v>0</v>
      </c>
      <c r="K78" s="1552">
        <f>I78*G78</f>
        <v>0</v>
      </c>
      <c r="L78" s="1552">
        <f>K78+J78</f>
        <v>0</v>
      </c>
      <c r="M78" s="1538"/>
      <c r="N78" s="1568"/>
      <c r="S78" s="1565"/>
    </row>
    <row r="79" spans="1:19" ht="16.899999999999999" customHeight="1">
      <c r="A79" s="1500"/>
      <c r="B79" s="1547"/>
      <c r="C79" s="1500"/>
      <c r="D79" s="1500"/>
      <c r="E79" s="1549"/>
      <c r="F79" s="1548"/>
      <c r="G79" s="1550"/>
      <c r="H79" s="1552"/>
      <c r="I79" s="1552"/>
      <c r="J79" s="1552"/>
      <c r="K79" s="1552"/>
      <c r="L79" s="1552"/>
      <c r="M79" s="1538"/>
      <c r="N79" s="1568"/>
      <c r="S79" s="1565"/>
    </row>
    <row r="80" spans="1:19" ht="16.899999999999999" customHeight="1">
      <c r="A80" s="1500"/>
      <c r="B80" s="1547"/>
      <c r="C80" s="1500"/>
      <c r="D80" s="1500"/>
      <c r="E80" s="1566" t="s">
        <v>5834</v>
      </c>
      <c r="F80" s="1548"/>
      <c r="G80" s="1550"/>
      <c r="H80" s="1552"/>
      <c r="I80" s="1552"/>
      <c r="J80" s="1552"/>
      <c r="K80" s="1552"/>
      <c r="L80" s="1552"/>
      <c r="M80" s="1538"/>
      <c r="N80" s="1568"/>
      <c r="S80" s="1565"/>
    </row>
    <row r="81" spans="1:64" ht="16.899999999999999" customHeight="1">
      <c r="A81" s="1500"/>
      <c r="B81" s="1500"/>
      <c r="C81" s="1500"/>
      <c r="D81" s="1549"/>
      <c r="E81" s="1549" t="s">
        <v>5891</v>
      </c>
      <c r="F81" s="1548" t="s">
        <v>60</v>
      </c>
      <c r="G81" s="1621">
        <v>14</v>
      </c>
      <c r="H81" s="1552"/>
      <c r="I81" s="1552"/>
      <c r="J81" s="1552">
        <f t="shared" ref="J81:J87" si="12">H81*G81</f>
        <v>0</v>
      </c>
      <c r="K81" s="1552">
        <f t="shared" ref="K81:K87" si="13">I81*G81</f>
        <v>0</v>
      </c>
      <c r="L81" s="1552">
        <f t="shared" ref="L81:L87" si="14">K81+J81</f>
        <v>0</v>
      </c>
    </row>
    <row r="82" spans="1:64" ht="16.899999999999999" customHeight="1">
      <c r="A82" s="1500"/>
      <c r="B82" s="1500"/>
      <c r="C82" s="1500"/>
      <c r="D82" s="1549"/>
      <c r="E82" s="1549" t="s">
        <v>5892</v>
      </c>
      <c r="F82" s="1548" t="s">
        <v>61</v>
      </c>
      <c r="G82" s="1621">
        <v>18</v>
      </c>
      <c r="H82" s="1552"/>
      <c r="I82" s="1552"/>
      <c r="J82" s="1552">
        <f t="shared" si="12"/>
        <v>0</v>
      </c>
      <c r="K82" s="1552">
        <f t="shared" si="13"/>
        <v>0</v>
      </c>
      <c r="L82" s="1552">
        <f t="shared" si="14"/>
        <v>0</v>
      </c>
    </row>
    <row r="83" spans="1:64" ht="16.899999999999999" customHeight="1">
      <c r="A83" s="1500"/>
      <c r="B83" s="1500"/>
      <c r="C83" s="1500"/>
      <c r="D83" s="1549"/>
      <c r="E83" s="1549" t="s">
        <v>5893</v>
      </c>
      <c r="F83" s="1548" t="s">
        <v>61</v>
      </c>
      <c r="G83" s="1621">
        <v>18</v>
      </c>
      <c r="H83" s="1552"/>
      <c r="I83" s="1552"/>
      <c r="J83" s="1552">
        <f t="shared" si="12"/>
        <v>0</v>
      </c>
      <c r="K83" s="1552">
        <f t="shared" si="13"/>
        <v>0</v>
      </c>
      <c r="L83" s="1552">
        <f t="shared" si="14"/>
        <v>0</v>
      </c>
    </row>
    <row r="84" spans="1:64" ht="16.899999999999999" customHeight="1">
      <c r="A84" s="1500"/>
      <c r="B84" s="1500"/>
      <c r="C84" s="1500"/>
      <c r="D84" s="1549"/>
      <c r="E84" s="1549" t="s">
        <v>5894</v>
      </c>
      <c r="F84" s="1548" t="s">
        <v>61</v>
      </c>
      <c r="G84" s="1621">
        <v>18</v>
      </c>
      <c r="H84" s="1552"/>
      <c r="I84" s="1552"/>
      <c r="J84" s="1552">
        <f t="shared" si="12"/>
        <v>0</v>
      </c>
      <c r="K84" s="1552">
        <f t="shared" si="13"/>
        <v>0</v>
      </c>
      <c r="L84" s="1552">
        <f t="shared" si="14"/>
        <v>0</v>
      </c>
    </row>
    <row r="85" spans="1:64" ht="16.899999999999999" customHeight="1">
      <c r="A85" s="1500"/>
      <c r="B85" s="1500"/>
      <c r="C85" s="1500"/>
      <c r="D85" s="1549"/>
      <c r="E85" s="1549" t="s">
        <v>5843</v>
      </c>
      <c r="F85" s="1548" t="s">
        <v>61</v>
      </c>
      <c r="G85" s="1621">
        <v>18</v>
      </c>
      <c r="H85" s="1552"/>
      <c r="I85" s="1552"/>
      <c r="J85" s="1552">
        <f t="shared" si="12"/>
        <v>0</v>
      </c>
      <c r="K85" s="1552">
        <f t="shared" si="13"/>
        <v>0</v>
      </c>
      <c r="L85" s="1552">
        <f t="shared" si="14"/>
        <v>0</v>
      </c>
    </row>
    <row r="86" spans="1:64" ht="16.899999999999999" customHeight="1">
      <c r="A86" s="1500"/>
      <c r="B86" s="1500"/>
      <c r="C86" s="1500"/>
      <c r="D86" s="1500"/>
      <c r="E86" s="1549" t="s">
        <v>5719</v>
      </c>
      <c r="F86" s="1548" t="s">
        <v>62</v>
      </c>
      <c r="G86" s="1550">
        <v>1</v>
      </c>
      <c r="H86" s="1552"/>
      <c r="I86" s="1552"/>
      <c r="J86" s="1552">
        <f t="shared" si="12"/>
        <v>0</v>
      </c>
      <c r="K86" s="1552">
        <f t="shared" si="13"/>
        <v>0</v>
      </c>
      <c r="L86" s="1552">
        <f t="shared" si="14"/>
        <v>0</v>
      </c>
    </row>
    <row r="87" spans="1:64" ht="16.899999999999999" customHeight="1">
      <c r="A87" s="1500"/>
      <c r="B87" s="1500"/>
      <c r="C87" s="1500"/>
      <c r="D87" s="1500"/>
      <c r="E87" s="1549" t="s">
        <v>5895</v>
      </c>
      <c r="F87" s="1548" t="s">
        <v>62</v>
      </c>
      <c r="G87" s="1550">
        <v>5</v>
      </c>
      <c r="H87" s="1552"/>
      <c r="I87" s="1552"/>
      <c r="J87" s="1552">
        <f t="shared" si="12"/>
        <v>0</v>
      </c>
      <c r="K87" s="1552">
        <f t="shared" si="13"/>
        <v>0</v>
      </c>
      <c r="L87" s="1552">
        <f t="shared" si="14"/>
        <v>0</v>
      </c>
    </row>
    <row r="88" spans="1:64" ht="16.899999999999999" customHeight="1">
      <c r="A88" s="1500"/>
      <c r="B88" s="1547"/>
      <c r="C88" s="1500"/>
      <c r="D88" s="1500"/>
      <c r="E88" s="1566"/>
      <c r="F88" s="1548"/>
      <c r="G88" s="1550"/>
      <c r="H88" s="1552"/>
      <c r="I88" s="1552"/>
      <c r="J88" s="1552"/>
      <c r="K88" s="1552"/>
      <c r="L88" s="1552"/>
      <c r="M88" s="1538"/>
      <c r="N88" s="1568"/>
      <c r="S88" s="1565"/>
    </row>
    <row r="89" spans="1:64" s="1496" customFormat="1" ht="16.899999999999999" customHeight="1">
      <c r="A89" s="1500"/>
      <c r="B89" s="1500"/>
      <c r="C89" s="1500"/>
      <c r="D89" s="1549"/>
      <c r="E89" s="1549" t="s">
        <v>5851</v>
      </c>
      <c r="F89" s="1548" t="s">
        <v>62</v>
      </c>
      <c r="G89" s="1621">
        <v>6</v>
      </c>
      <c r="H89" s="1552"/>
      <c r="I89" s="1552"/>
      <c r="J89" s="1552">
        <f>H89*G89</f>
        <v>0</v>
      </c>
      <c r="K89" s="1552">
        <f>I89*G89</f>
        <v>0</v>
      </c>
      <c r="L89" s="1552">
        <f>K89+J89</f>
        <v>0</v>
      </c>
      <c r="N89" s="1538"/>
      <c r="O89" s="1538"/>
      <c r="P89" s="1538"/>
      <c r="Q89" s="1538"/>
      <c r="R89" s="1538"/>
      <c r="S89" s="1538"/>
      <c r="T89" s="1538"/>
      <c r="U89" s="1538"/>
      <c r="V89" s="1538"/>
      <c r="W89" s="1538"/>
      <c r="X89" s="1538"/>
      <c r="Y89" s="1538"/>
      <c r="Z89" s="1538"/>
      <c r="AA89" s="1538"/>
      <c r="AB89" s="1538"/>
      <c r="AC89" s="1538"/>
      <c r="AD89" s="1538"/>
      <c r="AE89" s="1538"/>
      <c r="AF89" s="1538"/>
      <c r="AG89" s="1538"/>
      <c r="AH89" s="1538"/>
      <c r="AI89" s="1538"/>
      <c r="AJ89" s="1538"/>
      <c r="AK89" s="1538"/>
      <c r="AL89" s="1538"/>
      <c r="AM89" s="1538"/>
      <c r="AN89" s="1538"/>
      <c r="AO89" s="1538"/>
      <c r="AP89" s="1538"/>
      <c r="AQ89" s="1538"/>
      <c r="AR89" s="1538"/>
      <c r="AS89" s="1538"/>
      <c r="AT89" s="1538"/>
      <c r="AU89" s="1538"/>
      <c r="AV89" s="1538"/>
      <c r="AW89" s="1538"/>
      <c r="AX89" s="1538"/>
      <c r="AY89" s="1538"/>
      <c r="AZ89" s="1538"/>
      <c r="BA89" s="1538"/>
      <c r="BB89" s="1538"/>
      <c r="BC89" s="1538"/>
      <c r="BD89" s="1538"/>
      <c r="BE89" s="1538"/>
      <c r="BF89" s="1538"/>
      <c r="BG89" s="1538"/>
      <c r="BH89" s="1538"/>
      <c r="BI89" s="1538"/>
      <c r="BJ89" s="1538"/>
      <c r="BK89" s="1538"/>
      <c r="BL89" s="1538"/>
    </row>
    <row r="90" spans="1:64" s="1496" customFormat="1" ht="16.899999999999999" customHeight="1">
      <c r="A90" s="1500"/>
      <c r="B90" s="1500"/>
      <c r="C90" s="1500"/>
      <c r="D90" s="1549"/>
      <c r="E90" s="1549" t="s">
        <v>5853</v>
      </c>
      <c r="F90" s="1548" t="s">
        <v>62</v>
      </c>
      <c r="G90" s="1621">
        <v>6</v>
      </c>
      <c r="H90" s="1552"/>
      <c r="I90" s="1552"/>
      <c r="J90" s="1552">
        <f>H90*G90</f>
        <v>0</v>
      </c>
      <c r="K90" s="1552">
        <f>I90*G90</f>
        <v>0</v>
      </c>
      <c r="L90" s="1552">
        <f>K90+J90</f>
        <v>0</v>
      </c>
      <c r="N90" s="1538"/>
      <c r="O90" s="1538"/>
      <c r="P90" s="1538"/>
      <c r="Q90" s="1538"/>
      <c r="R90" s="1538"/>
      <c r="S90" s="1538"/>
      <c r="T90" s="1538"/>
      <c r="U90" s="1538"/>
      <c r="V90" s="1538"/>
      <c r="W90" s="1538"/>
      <c r="X90" s="1538"/>
      <c r="Y90" s="1538"/>
      <c r="Z90" s="1538"/>
      <c r="AA90" s="1538"/>
      <c r="AB90" s="1538"/>
      <c r="AC90" s="1538"/>
      <c r="AD90" s="1538"/>
      <c r="AE90" s="1538"/>
      <c r="AF90" s="1538"/>
      <c r="AG90" s="1538"/>
      <c r="AH90" s="1538"/>
      <c r="AI90" s="1538"/>
      <c r="AJ90" s="1538"/>
      <c r="AK90" s="1538"/>
      <c r="AL90" s="1538"/>
      <c r="AM90" s="1538"/>
      <c r="AN90" s="1538"/>
      <c r="AO90" s="1538"/>
      <c r="AP90" s="1538"/>
      <c r="AQ90" s="1538"/>
      <c r="AR90" s="1538"/>
      <c r="AS90" s="1538"/>
      <c r="AT90" s="1538"/>
      <c r="AU90" s="1538"/>
      <c r="AV90" s="1538"/>
      <c r="AW90" s="1538"/>
      <c r="AX90" s="1538"/>
      <c r="AY90" s="1538"/>
      <c r="AZ90" s="1538"/>
      <c r="BA90" s="1538"/>
      <c r="BB90" s="1538"/>
      <c r="BC90" s="1538"/>
      <c r="BD90" s="1538"/>
      <c r="BE90" s="1538"/>
      <c r="BF90" s="1538"/>
      <c r="BG90" s="1538"/>
      <c r="BH90" s="1538"/>
      <c r="BI90" s="1538"/>
      <c r="BJ90" s="1538"/>
      <c r="BK90" s="1538"/>
      <c r="BL90" s="1538"/>
    </row>
    <row r="91" spans="1:64" s="1496" customFormat="1" ht="16.899999999999999" customHeight="1">
      <c r="A91" s="1500"/>
      <c r="B91" s="1500"/>
      <c r="C91" s="1500"/>
      <c r="D91" s="1549"/>
      <c r="E91" s="1549" t="s">
        <v>5854</v>
      </c>
      <c r="F91" s="1548" t="s">
        <v>62</v>
      </c>
      <c r="G91" s="1621">
        <v>6</v>
      </c>
      <c r="H91" s="1552"/>
      <c r="I91" s="1552"/>
      <c r="J91" s="1552">
        <f>H91*G91</f>
        <v>0</v>
      </c>
      <c r="K91" s="1552">
        <f>I91*G91</f>
        <v>0</v>
      </c>
      <c r="L91" s="1552">
        <f>K91+J91</f>
        <v>0</v>
      </c>
      <c r="N91" s="1538"/>
      <c r="O91" s="1538"/>
      <c r="P91" s="1538"/>
      <c r="Q91" s="1538"/>
      <c r="R91" s="1538"/>
      <c r="S91" s="1538"/>
      <c r="T91" s="1538"/>
      <c r="U91" s="1538"/>
      <c r="V91" s="1538"/>
      <c r="W91" s="1538"/>
      <c r="X91" s="1538"/>
      <c r="Y91" s="1538"/>
      <c r="Z91" s="1538"/>
      <c r="AA91" s="1538"/>
      <c r="AB91" s="1538"/>
      <c r="AC91" s="1538"/>
      <c r="AD91" s="1538"/>
      <c r="AE91" s="1538"/>
      <c r="AF91" s="1538"/>
      <c r="AG91" s="1538"/>
      <c r="AH91" s="1538"/>
      <c r="AI91" s="1538"/>
      <c r="AJ91" s="1538"/>
      <c r="AK91" s="1538"/>
      <c r="AL91" s="1538"/>
      <c r="AM91" s="1538"/>
      <c r="AN91" s="1538"/>
      <c r="AO91" s="1538"/>
      <c r="AP91" s="1538"/>
      <c r="AQ91" s="1538"/>
      <c r="AR91" s="1538"/>
      <c r="AS91" s="1538"/>
      <c r="AT91" s="1538"/>
      <c r="AU91" s="1538"/>
      <c r="AV91" s="1538"/>
      <c r="AW91" s="1538"/>
      <c r="AX91" s="1538"/>
      <c r="AY91" s="1538"/>
      <c r="AZ91" s="1538"/>
      <c r="BA91" s="1538"/>
      <c r="BB91" s="1538"/>
      <c r="BC91" s="1538"/>
      <c r="BD91" s="1538"/>
      <c r="BE91" s="1538"/>
      <c r="BF91" s="1538"/>
      <c r="BG91" s="1538"/>
      <c r="BH91" s="1538"/>
      <c r="BI91" s="1538"/>
      <c r="BJ91" s="1538"/>
      <c r="BK91" s="1538"/>
      <c r="BL91" s="1538"/>
    </row>
    <row r="92" spans="1:64" s="1496" customFormat="1" ht="16.899999999999999" customHeight="1">
      <c r="A92" s="1500"/>
      <c r="B92" s="1500"/>
      <c r="C92" s="1500"/>
      <c r="D92" s="1549"/>
      <c r="E92" s="1549" t="s">
        <v>5856</v>
      </c>
      <c r="F92" s="1548" t="s">
        <v>62</v>
      </c>
      <c r="G92" s="1621">
        <v>10</v>
      </c>
      <c r="H92" s="1552"/>
      <c r="I92" s="1552"/>
      <c r="J92" s="1552">
        <f>H92*G92</f>
        <v>0</v>
      </c>
      <c r="K92" s="1552">
        <f>I92*G92</f>
        <v>0</v>
      </c>
      <c r="L92" s="1552">
        <f>K92+J92</f>
        <v>0</v>
      </c>
      <c r="N92" s="1538"/>
      <c r="O92" s="1538"/>
      <c r="P92" s="1538"/>
      <c r="Q92" s="1538"/>
      <c r="R92" s="1538"/>
      <c r="S92" s="1538"/>
      <c r="T92" s="1538"/>
      <c r="U92" s="1538"/>
      <c r="V92" s="1538"/>
      <c r="W92" s="1538"/>
      <c r="X92" s="1538"/>
      <c r="Y92" s="1538"/>
      <c r="Z92" s="1538"/>
      <c r="AA92" s="1538"/>
      <c r="AB92" s="1538"/>
      <c r="AC92" s="1538"/>
      <c r="AD92" s="1538"/>
      <c r="AE92" s="1538"/>
      <c r="AF92" s="1538"/>
      <c r="AG92" s="1538"/>
      <c r="AH92" s="1538"/>
      <c r="AI92" s="1538"/>
      <c r="AJ92" s="1538"/>
      <c r="AK92" s="1538"/>
      <c r="AL92" s="1538"/>
      <c r="AM92" s="1538"/>
      <c r="AN92" s="1538"/>
      <c r="AO92" s="1538"/>
      <c r="AP92" s="1538"/>
      <c r="AQ92" s="1538"/>
      <c r="AR92" s="1538"/>
      <c r="AS92" s="1538"/>
      <c r="AT92" s="1538"/>
      <c r="AU92" s="1538"/>
      <c r="AV92" s="1538"/>
      <c r="AW92" s="1538"/>
      <c r="AX92" s="1538"/>
      <c r="AY92" s="1538"/>
      <c r="AZ92" s="1538"/>
      <c r="BA92" s="1538"/>
      <c r="BB92" s="1538"/>
      <c r="BC92" s="1538"/>
      <c r="BD92" s="1538"/>
      <c r="BE92" s="1538"/>
      <c r="BF92" s="1538"/>
      <c r="BG92" s="1538"/>
      <c r="BH92" s="1538"/>
      <c r="BI92" s="1538"/>
      <c r="BJ92" s="1538"/>
      <c r="BK92" s="1538"/>
      <c r="BL92" s="1538"/>
    </row>
    <row r="93" spans="1:64" ht="16.899999999999999" customHeight="1">
      <c r="A93" s="1500"/>
      <c r="B93" s="1500"/>
      <c r="C93" s="1500"/>
      <c r="D93" s="1549"/>
      <c r="E93" s="1549"/>
      <c r="F93" s="1548"/>
      <c r="G93" s="1621"/>
      <c r="H93" s="1552"/>
      <c r="I93" s="1552"/>
      <c r="J93" s="1552"/>
      <c r="K93" s="1552"/>
      <c r="L93" s="1552"/>
    </row>
    <row r="94" spans="1:64" ht="16.899999999999999" customHeight="1">
      <c r="A94" s="1500"/>
      <c r="B94" s="1500"/>
      <c r="C94" s="1500"/>
      <c r="D94" s="1549"/>
      <c r="E94" s="1549" t="s">
        <v>5896</v>
      </c>
      <c r="F94" s="1548" t="s">
        <v>62</v>
      </c>
      <c r="G94" s="1621">
        <v>6</v>
      </c>
      <c r="H94" s="1552"/>
      <c r="I94" s="1552"/>
      <c r="J94" s="1552">
        <f t="shared" ref="J94:J107" si="15">H94*G94</f>
        <v>0</v>
      </c>
      <c r="K94" s="1552">
        <f t="shared" ref="K94:K107" si="16">I94*G94</f>
        <v>0</v>
      </c>
      <c r="L94" s="1552">
        <f t="shared" ref="L94:L107" si="17">K94+J94</f>
        <v>0</v>
      </c>
    </row>
    <row r="95" spans="1:64" ht="16.899999999999999" customHeight="1">
      <c r="A95" s="1500"/>
      <c r="B95" s="1500"/>
      <c r="C95" s="1500"/>
      <c r="D95" s="1549"/>
      <c r="E95" s="1549" t="s">
        <v>5897</v>
      </c>
      <c r="F95" s="1548" t="s">
        <v>62</v>
      </c>
      <c r="G95" s="1621">
        <v>10</v>
      </c>
      <c r="H95" s="1552"/>
      <c r="I95" s="1552"/>
      <c r="J95" s="1552">
        <f t="shared" si="15"/>
        <v>0</v>
      </c>
      <c r="K95" s="1552">
        <f t="shared" si="16"/>
        <v>0</v>
      </c>
      <c r="L95" s="1552">
        <f t="shared" si="17"/>
        <v>0</v>
      </c>
    </row>
    <row r="96" spans="1:64" ht="16.899999999999999" customHeight="1">
      <c r="A96" s="1500"/>
      <c r="B96" s="1500"/>
      <c r="C96" s="1500"/>
      <c r="D96" s="1549"/>
      <c r="E96" s="1549" t="s">
        <v>5898</v>
      </c>
      <c r="F96" s="1548" t="s">
        <v>62</v>
      </c>
      <c r="G96" s="1621">
        <v>16</v>
      </c>
      <c r="H96" s="1552"/>
      <c r="I96" s="1552"/>
      <c r="J96" s="1552">
        <f t="shared" si="15"/>
        <v>0</v>
      </c>
      <c r="K96" s="1552">
        <f t="shared" si="16"/>
        <v>0</v>
      </c>
      <c r="L96" s="1552">
        <f t="shared" si="17"/>
        <v>0</v>
      </c>
    </row>
    <row r="97" spans="1:19" ht="16.899999999999999" customHeight="1">
      <c r="A97" s="1500"/>
      <c r="B97" s="1500"/>
      <c r="C97" s="1500"/>
      <c r="D97" s="1549"/>
      <c r="E97" s="1549" t="s">
        <v>5899</v>
      </c>
      <c r="F97" s="1548" t="s">
        <v>62</v>
      </c>
      <c r="G97" s="1621">
        <v>6</v>
      </c>
      <c r="H97" s="1552"/>
      <c r="I97" s="1552"/>
      <c r="J97" s="1552">
        <f t="shared" si="15"/>
        <v>0</v>
      </c>
      <c r="K97" s="1552">
        <f t="shared" si="16"/>
        <v>0</v>
      </c>
      <c r="L97" s="1552">
        <f t="shared" si="17"/>
        <v>0</v>
      </c>
    </row>
    <row r="98" spans="1:19" ht="16.899999999999999" customHeight="1">
      <c r="A98" s="1500"/>
      <c r="B98" s="1500"/>
      <c r="C98" s="1500"/>
      <c r="D98" s="1549"/>
      <c r="E98" s="1549" t="s">
        <v>5900</v>
      </c>
      <c r="F98" s="1548" t="s">
        <v>62</v>
      </c>
      <c r="G98" s="1621">
        <v>4</v>
      </c>
      <c r="H98" s="1552"/>
      <c r="I98" s="1552"/>
      <c r="J98" s="1552">
        <f t="shared" si="15"/>
        <v>0</v>
      </c>
      <c r="K98" s="1552">
        <f t="shared" si="16"/>
        <v>0</v>
      </c>
      <c r="L98" s="1552">
        <f t="shared" si="17"/>
        <v>0</v>
      </c>
    </row>
    <row r="99" spans="1:19" ht="16.899999999999999" customHeight="1">
      <c r="A99" s="1500"/>
      <c r="B99" s="1500"/>
      <c r="C99" s="1500"/>
      <c r="D99" s="1549"/>
      <c r="E99" s="1549" t="s">
        <v>5901</v>
      </c>
      <c r="F99" s="1548" t="s">
        <v>62</v>
      </c>
      <c r="G99" s="1621">
        <v>20</v>
      </c>
      <c r="H99" s="1552"/>
      <c r="I99" s="1552"/>
      <c r="J99" s="1552">
        <f t="shared" si="15"/>
        <v>0</v>
      </c>
      <c r="K99" s="1552">
        <f t="shared" si="16"/>
        <v>0</v>
      </c>
      <c r="L99" s="1552">
        <f t="shared" si="17"/>
        <v>0</v>
      </c>
    </row>
    <row r="100" spans="1:19" ht="16.899999999999999" customHeight="1">
      <c r="A100" s="1500"/>
      <c r="B100" s="1547"/>
      <c r="C100" s="1500"/>
      <c r="D100" s="1549"/>
      <c r="E100" s="1549" t="s">
        <v>5865</v>
      </c>
      <c r="F100" s="1548" t="s">
        <v>62</v>
      </c>
      <c r="G100" s="1621">
        <v>6</v>
      </c>
      <c r="H100" s="1552"/>
      <c r="I100" s="1552"/>
      <c r="J100" s="1552">
        <f t="shared" si="15"/>
        <v>0</v>
      </c>
      <c r="K100" s="1552">
        <f t="shared" si="16"/>
        <v>0</v>
      </c>
      <c r="L100" s="1552">
        <f t="shared" si="17"/>
        <v>0</v>
      </c>
      <c r="M100" s="1538"/>
      <c r="N100" s="1568"/>
      <c r="O100" s="1568"/>
      <c r="S100" s="1565"/>
    </row>
    <row r="101" spans="1:19" ht="16.899999999999999" customHeight="1">
      <c r="A101" s="1500"/>
      <c r="B101" s="1547"/>
      <c r="C101" s="1500"/>
      <c r="D101" s="1549"/>
      <c r="E101" s="1549" t="s">
        <v>5902</v>
      </c>
      <c r="F101" s="1548" t="s">
        <v>62</v>
      </c>
      <c r="G101" s="1621">
        <v>20</v>
      </c>
      <c r="H101" s="1552"/>
      <c r="I101" s="1552"/>
      <c r="J101" s="1552">
        <f t="shared" si="15"/>
        <v>0</v>
      </c>
      <c r="K101" s="1552">
        <f t="shared" si="16"/>
        <v>0</v>
      </c>
      <c r="L101" s="1552">
        <f t="shared" si="17"/>
        <v>0</v>
      </c>
      <c r="M101" s="1538"/>
      <c r="N101" s="1568"/>
      <c r="O101" s="1568"/>
      <c r="S101" s="1565"/>
    </row>
    <row r="102" spans="1:19" ht="16.899999999999999" customHeight="1">
      <c r="A102" s="1500"/>
      <c r="B102" s="1547"/>
      <c r="C102" s="1500"/>
      <c r="D102" s="1549"/>
      <c r="E102" s="1549" t="s">
        <v>5866</v>
      </c>
      <c r="F102" s="1548" t="s">
        <v>62</v>
      </c>
      <c r="G102" s="1621">
        <v>6</v>
      </c>
      <c r="H102" s="1552"/>
      <c r="I102" s="1552"/>
      <c r="J102" s="1552">
        <f t="shared" si="15"/>
        <v>0</v>
      </c>
      <c r="K102" s="1552">
        <f t="shared" si="16"/>
        <v>0</v>
      </c>
      <c r="L102" s="1552">
        <f t="shared" si="17"/>
        <v>0</v>
      </c>
      <c r="M102" s="1538"/>
      <c r="N102" s="1568"/>
      <c r="O102" s="1568"/>
      <c r="S102" s="1565"/>
    </row>
    <row r="103" spans="1:19" ht="16.899999999999999" customHeight="1">
      <c r="A103" s="1500"/>
      <c r="B103" s="1547"/>
      <c r="C103" s="1500"/>
      <c r="D103" s="1549"/>
      <c r="E103" s="1549" t="s">
        <v>5903</v>
      </c>
      <c r="F103" s="1548" t="s">
        <v>62</v>
      </c>
      <c r="G103" s="1621">
        <v>4</v>
      </c>
      <c r="H103" s="1552"/>
      <c r="I103" s="1552"/>
      <c r="J103" s="1552">
        <f t="shared" si="15"/>
        <v>0</v>
      </c>
      <c r="K103" s="1552">
        <f t="shared" si="16"/>
        <v>0</v>
      </c>
      <c r="L103" s="1552">
        <f t="shared" si="17"/>
        <v>0</v>
      </c>
      <c r="M103" s="1538"/>
      <c r="N103" s="1568"/>
      <c r="O103" s="1568"/>
      <c r="S103" s="1565"/>
    </row>
    <row r="104" spans="1:19" ht="16.899999999999999" customHeight="1">
      <c r="A104" s="1500"/>
      <c r="B104" s="1547"/>
      <c r="C104" s="1500"/>
      <c r="D104" s="1549"/>
      <c r="E104" s="1549" t="s">
        <v>5725</v>
      </c>
      <c r="F104" s="1548" t="s">
        <v>62</v>
      </c>
      <c r="G104" s="1621">
        <v>10</v>
      </c>
      <c r="H104" s="1552"/>
      <c r="I104" s="1552"/>
      <c r="J104" s="1552">
        <f t="shared" si="15"/>
        <v>0</v>
      </c>
      <c r="K104" s="1552">
        <f t="shared" si="16"/>
        <v>0</v>
      </c>
      <c r="L104" s="1552">
        <f t="shared" si="17"/>
        <v>0</v>
      </c>
      <c r="M104" s="1538"/>
      <c r="N104" s="1568"/>
      <c r="O104" s="1568"/>
      <c r="S104" s="1565"/>
    </row>
    <row r="105" spans="1:19" ht="16.899999999999999" customHeight="1">
      <c r="A105" s="1500"/>
      <c r="B105" s="1547"/>
      <c r="C105" s="1500"/>
      <c r="D105" s="1549"/>
      <c r="E105" s="1549" t="s">
        <v>5904</v>
      </c>
      <c r="F105" s="1548" t="s">
        <v>62</v>
      </c>
      <c r="G105" s="1621">
        <v>4</v>
      </c>
      <c r="H105" s="1552"/>
      <c r="I105" s="1552"/>
      <c r="J105" s="1552">
        <f t="shared" si="15"/>
        <v>0</v>
      </c>
      <c r="K105" s="1552">
        <f t="shared" si="16"/>
        <v>0</v>
      </c>
      <c r="L105" s="1552">
        <f t="shared" si="17"/>
        <v>0</v>
      </c>
      <c r="M105" s="1538"/>
      <c r="N105" s="1568"/>
      <c r="O105" s="1568"/>
      <c r="S105" s="1565"/>
    </row>
    <row r="106" spans="1:19" ht="16.899999999999999" customHeight="1">
      <c r="A106" s="1500"/>
      <c r="B106" s="1547"/>
      <c r="C106" s="1500"/>
      <c r="D106" s="1549"/>
      <c r="E106" s="1549" t="s">
        <v>5905</v>
      </c>
      <c r="F106" s="1548" t="s">
        <v>62</v>
      </c>
      <c r="G106" s="1621">
        <v>4</v>
      </c>
      <c r="H106" s="1552"/>
      <c r="I106" s="1552"/>
      <c r="J106" s="1552">
        <f t="shared" si="15"/>
        <v>0</v>
      </c>
      <c r="K106" s="1552">
        <f t="shared" si="16"/>
        <v>0</v>
      </c>
      <c r="L106" s="1552">
        <f t="shared" si="17"/>
        <v>0</v>
      </c>
      <c r="M106" s="1538"/>
      <c r="N106" s="1568"/>
      <c r="O106" s="1568"/>
      <c r="S106" s="1565"/>
    </row>
    <row r="107" spans="1:19" ht="16.899999999999999" customHeight="1">
      <c r="A107" s="1500"/>
      <c r="B107" s="1547"/>
      <c r="C107" s="1500"/>
      <c r="D107" s="1549"/>
      <c r="E107" s="1549" t="s">
        <v>5906</v>
      </c>
      <c r="F107" s="1548" t="s">
        <v>62</v>
      </c>
      <c r="G107" s="1621">
        <v>4</v>
      </c>
      <c r="H107" s="1552"/>
      <c r="I107" s="1552"/>
      <c r="J107" s="1552">
        <f t="shared" si="15"/>
        <v>0</v>
      </c>
      <c r="K107" s="1552">
        <f t="shared" si="16"/>
        <v>0</v>
      </c>
      <c r="L107" s="1552">
        <f t="shared" si="17"/>
        <v>0</v>
      </c>
      <c r="M107" s="1538"/>
      <c r="N107" s="1568"/>
      <c r="O107" s="1568"/>
      <c r="S107" s="1565"/>
    </row>
    <row r="108" spans="1:19" ht="16.899999999999999" customHeight="1">
      <c r="A108" s="1500"/>
      <c r="B108" s="1547"/>
      <c r="C108" s="1548"/>
      <c r="D108" s="1549"/>
      <c r="E108" s="1549"/>
      <c r="F108" s="1548"/>
      <c r="G108" s="1550"/>
      <c r="H108" s="1551"/>
      <c r="I108" s="1552"/>
      <c r="J108" s="1552"/>
      <c r="K108" s="1552"/>
      <c r="L108" s="1552"/>
      <c r="M108" s="1538"/>
      <c r="N108" s="1568"/>
      <c r="O108" s="1568"/>
      <c r="S108" s="1565"/>
    </row>
    <row r="109" spans="1:19" ht="16.899999999999999" customHeight="1">
      <c r="A109" s="1500"/>
      <c r="B109" s="1547"/>
      <c r="C109" s="1548"/>
      <c r="D109" s="1549"/>
      <c r="E109" s="1549"/>
      <c r="F109" s="1548"/>
      <c r="G109" s="1550"/>
      <c r="H109" s="1551"/>
      <c r="I109" s="1552"/>
      <c r="J109" s="1552"/>
      <c r="K109" s="1552"/>
      <c r="L109" s="1552"/>
      <c r="M109" s="1538"/>
      <c r="N109" s="1568"/>
      <c r="O109" s="1568"/>
      <c r="S109" s="1565"/>
    </row>
    <row r="110" spans="1:19" ht="16.899999999999999" customHeight="1">
      <c r="A110" s="1502"/>
      <c r="B110" s="1586"/>
      <c r="C110" s="1546"/>
      <c r="D110" s="1571"/>
      <c r="E110" s="1571"/>
      <c r="F110" s="1546"/>
      <c r="G110" s="1545"/>
      <c r="H110" s="1572"/>
      <c r="I110" s="1573"/>
      <c r="J110" s="1573"/>
      <c r="K110" s="1573"/>
      <c r="L110" s="1573"/>
      <c r="M110" s="1538"/>
      <c r="N110" s="1568"/>
      <c r="O110" s="1568"/>
      <c r="S110" s="1565"/>
    </row>
    <row r="111" spans="1:19" ht="16.899999999999999" customHeight="1">
      <c r="A111" s="1553"/>
      <c r="B111" s="1500"/>
      <c r="C111" s="1500"/>
      <c r="D111" s="1500"/>
      <c r="E111" s="1579" t="s">
        <v>5869</v>
      </c>
      <c r="F111" s="1554"/>
      <c r="G111" s="1622"/>
      <c r="H111" s="1552"/>
      <c r="I111" s="1552"/>
      <c r="J111" s="1552"/>
      <c r="K111" s="1555"/>
      <c r="L111" s="1555"/>
    </row>
    <row r="112" spans="1:19" ht="16.899999999999999" customHeight="1">
      <c r="A112" s="1500"/>
      <c r="B112" s="1547"/>
      <c r="C112" s="1549"/>
      <c r="D112" s="1549"/>
      <c r="E112" s="1553" t="s">
        <v>5907</v>
      </c>
      <c r="F112" s="1554" t="s">
        <v>481</v>
      </c>
      <c r="G112" s="1622">
        <v>200</v>
      </c>
      <c r="H112" s="1552"/>
      <c r="I112" s="1552"/>
      <c r="J112" s="1552">
        <f t="shared" ref="J112:J117" si="18">H112*G112</f>
        <v>0</v>
      </c>
      <c r="K112" s="1552">
        <f t="shared" ref="K112:K117" si="19">I112*G112</f>
        <v>0</v>
      </c>
      <c r="L112" s="1555">
        <f t="shared" ref="L112:L117" si="20">K112+J112</f>
        <v>0</v>
      </c>
      <c r="M112" s="1538"/>
      <c r="N112" s="1568"/>
      <c r="O112" s="1568"/>
      <c r="S112" s="1565"/>
    </row>
    <row r="113" spans="1:64" ht="16.899999999999999" customHeight="1">
      <c r="A113" s="1500"/>
      <c r="B113" s="1547"/>
      <c r="C113" s="1549"/>
      <c r="D113" s="1549"/>
      <c r="E113" s="1553" t="s">
        <v>5870</v>
      </c>
      <c r="F113" s="1554" t="s">
        <v>60</v>
      </c>
      <c r="G113" s="1622">
        <v>20.100000000000001</v>
      </c>
      <c r="H113" s="1552"/>
      <c r="I113" s="1552"/>
      <c r="J113" s="1552">
        <f t="shared" si="18"/>
        <v>0</v>
      </c>
      <c r="K113" s="1552">
        <f t="shared" si="19"/>
        <v>0</v>
      </c>
      <c r="L113" s="1555">
        <f t="shared" si="20"/>
        <v>0</v>
      </c>
      <c r="M113" s="1538"/>
      <c r="N113" s="1568"/>
      <c r="O113" s="1568"/>
      <c r="S113" s="1565"/>
    </row>
    <row r="114" spans="1:64" ht="16.899999999999999" customHeight="1">
      <c r="A114" s="1500"/>
      <c r="B114" s="1547"/>
      <c r="C114" s="1549"/>
      <c r="D114" s="1549"/>
      <c r="E114" s="1553" t="s">
        <v>5871</v>
      </c>
      <c r="F114" s="1554" t="s">
        <v>60</v>
      </c>
      <c r="G114" s="1622">
        <v>20.100000000000001</v>
      </c>
      <c r="H114" s="1552"/>
      <c r="I114" s="1552"/>
      <c r="J114" s="1552">
        <f t="shared" si="18"/>
        <v>0</v>
      </c>
      <c r="K114" s="1552">
        <f t="shared" si="19"/>
        <v>0</v>
      </c>
      <c r="L114" s="1555">
        <f t="shared" si="20"/>
        <v>0</v>
      </c>
      <c r="M114" s="1538"/>
      <c r="N114" s="1568"/>
      <c r="O114" s="1568"/>
      <c r="S114" s="1565"/>
    </row>
    <row r="115" spans="1:64" ht="16.899999999999999" customHeight="1">
      <c r="A115" s="1500"/>
      <c r="B115" s="1547"/>
      <c r="C115" s="1549"/>
      <c r="D115" s="1549"/>
      <c r="E115" s="1553" t="s">
        <v>5733</v>
      </c>
      <c r="F115" s="1554" t="s">
        <v>62</v>
      </c>
      <c r="G115" s="1622">
        <v>20</v>
      </c>
      <c r="H115" s="1552"/>
      <c r="I115" s="1552"/>
      <c r="J115" s="1552">
        <f t="shared" si="18"/>
        <v>0</v>
      </c>
      <c r="K115" s="1552">
        <f t="shared" si="19"/>
        <v>0</v>
      </c>
      <c r="L115" s="1555">
        <f t="shared" si="20"/>
        <v>0</v>
      </c>
      <c r="M115" s="1538"/>
      <c r="N115" s="1568"/>
      <c r="O115" s="1568"/>
      <c r="S115" s="1565"/>
    </row>
    <row r="116" spans="1:64" ht="16.899999999999999" customHeight="1">
      <c r="A116" s="1500"/>
      <c r="B116" s="1547"/>
      <c r="C116" s="1549"/>
      <c r="D116" s="1549"/>
      <c r="E116" s="1553" t="s">
        <v>5734</v>
      </c>
      <c r="F116" s="1554" t="s">
        <v>62</v>
      </c>
      <c r="G116" s="1622">
        <v>20</v>
      </c>
      <c r="H116" s="1552"/>
      <c r="I116" s="1552"/>
      <c r="J116" s="1552">
        <f t="shared" si="18"/>
        <v>0</v>
      </c>
      <c r="K116" s="1552">
        <f t="shared" si="19"/>
        <v>0</v>
      </c>
      <c r="L116" s="1555">
        <f t="shared" si="20"/>
        <v>0</v>
      </c>
      <c r="M116" s="1538"/>
      <c r="N116" s="1568"/>
      <c r="O116" s="1568"/>
      <c r="S116" s="1565"/>
    </row>
    <row r="117" spans="1:64" ht="16.899999999999999" customHeight="1">
      <c r="A117" s="1500"/>
      <c r="B117" s="1547"/>
      <c r="C117" s="1549"/>
      <c r="D117" s="1549"/>
      <c r="E117" s="1553" t="s">
        <v>5735</v>
      </c>
      <c r="F117" s="1554" t="s">
        <v>481</v>
      </c>
      <c r="G117" s="1622">
        <v>50</v>
      </c>
      <c r="H117" s="1552"/>
      <c r="I117" s="1552"/>
      <c r="J117" s="1552">
        <f t="shared" si="18"/>
        <v>0</v>
      </c>
      <c r="K117" s="1552">
        <f t="shared" si="19"/>
        <v>0</v>
      </c>
      <c r="L117" s="1555">
        <f t="shared" si="20"/>
        <v>0</v>
      </c>
      <c r="M117" s="1538"/>
      <c r="N117" s="1568"/>
      <c r="O117" s="1568"/>
      <c r="S117" s="1565"/>
    </row>
    <row r="118" spans="1:64" ht="16.899999999999999" customHeight="1">
      <c r="A118" s="1500"/>
      <c r="B118" s="1547"/>
      <c r="C118" s="1548"/>
      <c r="D118" s="1549"/>
      <c r="E118" s="1549"/>
      <c r="F118" s="1548"/>
      <c r="G118" s="1550"/>
      <c r="H118" s="1551"/>
      <c r="I118" s="1552"/>
      <c r="J118" s="1552"/>
      <c r="K118" s="1552"/>
      <c r="L118" s="1552"/>
      <c r="M118" s="1538"/>
      <c r="N118" s="1568"/>
      <c r="O118" s="1568"/>
      <c r="S118" s="1565"/>
    </row>
    <row r="119" spans="1:64" ht="16.899999999999999" customHeight="1">
      <c r="A119" s="1553"/>
      <c r="B119" s="1500"/>
      <c r="C119" s="1550"/>
      <c r="D119" s="1500"/>
      <c r="E119" s="1549"/>
      <c r="F119" s="1548"/>
      <c r="G119" s="1550"/>
      <c r="H119" s="1551"/>
      <c r="I119" s="1552"/>
      <c r="J119" s="1552"/>
      <c r="K119" s="1552"/>
      <c r="L119" s="1555"/>
    </row>
    <row r="120" spans="1:64" s="1496" customFormat="1" ht="16.899999999999999" customHeight="1">
      <c r="A120" s="1553"/>
      <c r="B120" s="1500"/>
      <c r="C120" s="1550"/>
      <c r="D120" s="1500"/>
      <c r="E120" s="1549"/>
      <c r="F120" s="1548"/>
      <c r="G120" s="1550"/>
      <c r="H120" s="1552"/>
      <c r="I120" s="1552"/>
      <c r="J120" s="1552"/>
      <c r="K120" s="1555"/>
      <c r="L120" s="1555"/>
      <c r="N120" s="1538"/>
      <c r="O120" s="1538"/>
      <c r="P120" s="1538"/>
      <c r="Q120" s="1538"/>
      <c r="R120" s="1538"/>
      <c r="S120" s="1538"/>
      <c r="T120" s="1538"/>
      <c r="U120" s="1538"/>
      <c r="V120" s="1538"/>
      <c r="W120" s="1538"/>
      <c r="X120" s="1538"/>
      <c r="Y120" s="1538"/>
      <c r="Z120" s="1538"/>
      <c r="AA120" s="1538"/>
      <c r="AB120" s="1538"/>
      <c r="AC120" s="1538"/>
      <c r="AD120" s="1538"/>
      <c r="AE120" s="1538"/>
      <c r="AF120" s="1538"/>
      <c r="AG120" s="1538"/>
      <c r="AH120" s="1538"/>
      <c r="AI120" s="1538"/>
      <c r="AJ120" s="1538"/>
      <c r="AK120" s="1538"/>
      <c r="AL120" s="1538"/>
      <c r="AM120" s="1538"/>
      <c r="AN120" s="1538"/>
      <c r="AO120" s="1538"/>
      <c r="AP120" s="1538"/>
      <c r="AQ120" s="1538"/>
      <c r="AR120" s="1538"/>
      <c r="AS120" s="1538"/>
      <c r="AT120" s="1538"/>
      <c r="AU120" s="1538"/>
      <c r="AV120" s="1538"/>
      <c r="AW120" s="1538"/>
      <c r="AX120" s="1538"/>
      <c r="AY120" s="1538"/>
      <c r="AZ120" s="1538"/>
      <c r="BA120" s="1538"/>
      <c r="BB120" s="1538"/>
      <c r="BC120" s="1538"/>
      <c r="BD120" s="1538"/>
      <c r="BE120" s="1538"/>
      <c r="BF120" s="1538"/>
      <c r="BG120" s="1538"/>
      <c r="BH120" s="1538"/>
      <c r="BI120" s="1538"/>
      <c r="BJ120" s="1538"/>
      <c r="BK120" s="1538"/>
      <c r="BL120" s="1538"/>
    </row>
    <row r="121" spans="1:64" s="1496" customFormat="1" ht="16.899999999999999" customHeight="1">
      <c r="A121" s="1558"/>
      <c r="B121" s="1629"/>
      <c r="C121" s="1630"/>
      <c r="D121" s="1631"/>
      <c r="E121" s="1632"/>
      <c r="F121" s="1890" t="s">
        <v>5245</v>
      </c>
      <c r="G121" s="1890"/>
      <c r="H121" s="1890"/>
      <c r="I121" s="1890"/>
      <c r="J121" s="1596">
        <f>SUM(J9:J120)</f>
        <v>0</v>
      </c>
      <c r="K121" s="1596">
        <f>SUM(K9:K120)</f>
        <v>0</v>
      </c>
      <c r="L121" s="1596">
        <f>SUM(L9:L120)</f>
        <v>0</v>
      </c>
      <c r="N121" s="1538"/>
      <c r="O121" s="1538"/>
      <c r="P121" s="1538"/>
      <c r="Q121" s="1538"/>
      <c r="R121" s="1538"/>
      <c r="S121" s="1538"/>
      <c r="T121" s="1538"/>
      <c r="U121" s="1538"/>
      <c r="V121" s="1538"/>
      <c r="W121" s="1538"/>
      <c r="X121" s="1538"/>
      <c r="Y121" s="1538"/>
      <c r="Z121" s="1538"/>
      <c r="AA121" s="1538"/>
      <c r="AB121" s="1538"/>
      <c r="AC121" s="1538"/>
      <c r="AD121" s="1538"/>
      <c r="AE121" s="1538"/>
      <c r="AF121" s="1538"/>
      <c r="AG121" s="1538"/>
      <c r="AH121" s="1538"/>
      <c r="AI121" s="1538"/>
      <c r="AJ121" s="1538"/>
      <c r="AK121" s="1538"/>
      <c r="AL121" s="1538"/>
      <c r="AM121" s="1538"/>
      <c r="AN121" s="1538"/>
      <c r="AO121" s="1538"/>
      <c r="AP121" s="1538"/>
      <c r="AQ121" s="1538"/>
      <c r="AR121" s="1538"/>
      <c r="AS121" s="1538"/>
      <c r="AT121" s="1538"/>
      <c r="AU121" s="1538"/>
      <c r="AV121" s="1538"/>
      <c r="AW121" s="1538"/>
      <c r="AX121" s="1538"/>
      <c r="AY121" s="1538"/>
      <c r="AZ121" s="1538"/>
      <c r="BA121" s="1538"/>
      <c r="BB121" s="1538"/>
      <c r="BC121" s="1538"/>
      <c r="BD121" s="1538"/>
      <c r="BE121" s="1538"/>
      <c r="BF121" s="1538"/>
      <c r="BG121" s="1538"/>
      <c r="BH121" s="1538"/>
      <c r="BI121" s="1538"/>
      <c r="BJ121" s="1538"/>
      <c r="BK121" s="1538"/>
      <c r="BL121" s="1538"/>
    </row>
    <row r="122" spans="1:64" s="1496" customFormat="1" ht="16.899999999999999" customHeight="1">
      <c r="B122" s="1538"/>
      <c r="C122" s="1585"/>
      <c r="D122" s="1538"/>
      <c r="E122" s="1568"/>
      <c r="F122" s="1585"/>
      <c r="G122" s="1544"/>
      <c r="H122" s="1538"/>
      <c r="I122" s="1538"/>
      <c r="J122" s="1538"/>
      <c r="N122" s="1538"/>
      <c r="O122" s="1538"/>
      <c r="P122" s="1538"/>
      <c r="Q122" s="1538"/>
      <c r="R122" s="1538"/>
      <c r="S122" s="1538"/>
      <c r="T122" s="1538"/>
      <c r="U122" s="1538"/>
      <c r="V122" s="1538"/>
      <c r="W122" s="1538"/>
      <c r="X122" s="1538"/>
      <c r="Y122" s="1538"/>
      <c r="Z122" s="1538"/>
      <c r="AA122" s="1538"/>
      <c r="AB122" s="1538"/>
      <c r="AC122" s="1538"/>
      <c r="AD122" s="1538"/>
      <c r="AE122" s="1538"/>
      <c r="AF122" s="1538"/>
      <c r="AG122" s="1538"/>
      <c r="AH122" s="1538"/>
      <c r="AI122" s="1538"/>
      <c r="AJ122" s="1538"/>
      <c r="AK122" s="1538"/>
      <c r="AL122" s="1538"/>
      <c r="AM122" s="1538"/>
      <c r="AN122" s="1538"/>
      <c r="AO122" s="1538"/>
      <c r="AP122" s="1538"/>
      <c r="AQ122" s="1538"/>
      <c r="AR122" s="1538"/>
      <c r="AS122" s="1538"/>
      <c r="AT122" s="1538"/>
      <c r="AU122" s="1538"/>
      <c r="AV122" s="1538"/>
      <c r="AW122" s="1538"/>
      <c r="AX122" s="1538"/>
      <c r="AY122" s="1538"/>
      <c r="AZ122" s="1538"/>
      <c r="BA122" s="1538"/>
      <c r="BB122" s="1538"/>
      <c r="BC122" s="1538"/>
      <c r="BD122" s="1538"/>
      <c r="BE122" s="1538"/>
      <c r="BF122" s="1538"/>
      <c r="BG122" s="1538"/>
      <c r="BH122" s="1538"/>
      <c r="BI122" s="1538"/>
      <c r="BJ122" s="1538"/>
      <c r="BK122" s="1538"/>
      <c r="BL122" s="1538"/>
    </row>
    <row r="123" spans="1:64" s="1496" customFormat="1" ht="16.899999999999999" customHeight="1">
      <c r="B123" s="1538"/>
      <c r="C123" s="1585"/>
      <c r="D123" s="1538"/>
      <c r="E123" s="1568"/>
      <c r="F123" s="1585"/>
      <c r="G123" s="1544"/>
      <c r="H123" s="1538"/>
      <c r="I123" s="1538"/>
      <c r="J123" s="1538"/>
      <c r="N123" s="1538"/>
      <c r="O123" s="1538"/>
      <c r="P123" s="1538"/>
      <c r="Q123" s="1538"/>
      <c r="R123" s="1538"/>
      <c r="S123" s="1538"/>
      <c r="T123" s="1538"/>
      <c r="U123" s="1538"/>
      <c r="V123" s="1538"/>
      <c r="W123" s="1538"/>
      <c r="X123" s="1538"/>
      <c r="Y123" s="1538"/>
      <c r="Z123" s="1538"/>
      <c r="AA123" s="1538"/>
      <c r="AB123" s="1538"/>
      <c r="AC123" s="1538"/>
      <c r="AD123" s="1538"/>
      <c r="AE123" s="1538"/>
      <c r="AF123" s="1538"/>
      <c r="AG123" s="1538"/>
      <c r="AH123" s="1538"/>
      <c r="AI123" s="1538"/>
      <c r="AJ123" s="1538"/>
      <c r="AK123" s="1538"/>
      <c r="AL123" s="1538"/>
      <c r="AM123" s="1538"/>
      <c r="AN123" s="1538"/>
      <c r="AO123" s="1538"/>
      <c r="AP123" s="1538"/>
      <c r="AQ123" s="1538"/>
      <c r="AR123" s="1538"/>
      <c r="AS123" s="1538"/>
      <c r="AT123" s="1538"/>
      <c r="AU123" s="1538"/>
      <c r="AV123" s="1538"/>
      <c r="AW123" s="1538"/>
      <c r="AX123" s="1538"/>
      <c r="AY123" s="1538"/>
      <c r="AZ123" s="1538"/>
      <c r="BA123" s="1538"/>
      <c r="BB123" s="1538"/>
      <c r="BC123" s="1538"/>
      <c r="BD123" s="1538"/>
      <c r="BE123" s="1538"/>
      <c r="BF123" s="1538"/>
      <c r="BG123" s="1538"/>
      <c r="BH123" s="1538"/>
      <c r="BI123" s="1538"/>
      <c r="BJ123" s="1538"/>
      <c r="BK123" s="1538"/>
      <c r="BL123" s="1538"/>
    </row>
    <row r="124" spans="1:64" s="1496" customFormat="1" ht="16.899999999999999" customHeight="1">
      <c r="B124" s="1538"/>
      <c r="C124" s="1585"/>
      <c r="D124" s="1538"/>
      <c r="E124" s="1568"/>
      <c r="F124" s="1585"/>
      <c r="G124" s="1544"/>
      <c r="H124" s="1538"/>
      <c r="I124" s="1538"/>
      <c r="J124" s="1538"/>
      <c r="N124" s="1538"/>
      <c r="O124" s="1538"/>
      <c r="P124" s="1538"/>
      <c r="Q124" s="1538"/>
      <c r="R124" s="1538"/>
      <c r="S124" s="1538"/>
      <c r="T124" s="1538"/>
      <c r="U124" s="1538"/>
      <c r="V124" s="1538"/>
      <c r="W124" s="1538"/>
      <c r="X124" s="1538"/>
      <c r="Y124" s="1538"/>
      <c r="Z124" s="1538"/>
      <c r="AA124" s="1538"/>
      <c r="AB124" s="1538"/>
      <c r="AC124" s="1538"/>
      <c r="AD124" s="1538"/>
      <c r="AE124" s="1538"/>
      <c r="AF124" s="1538"/>
      <c r="AG124" s="1538"/>
      <c r="AH124" s="1538"/>
      <c r="AI124" s="1538"/>
      <c r="AJ124" s="1538"/>
      <c r="AK124" s="1538"/>
      <c r="AL124" s="1538"/>
      <c r="AM124" s="1538"/>
      <c r="AN124" s="1538"/>
      <c r="AO124" s="1538"/>
      <c r="AP124" s="1538"/>
      <c r="AQ124" s="1538"/>
      <c r="AR124" s="1538"/>
      <c r="AS124" s="1538"/>
      <c r="AT124" s="1538"/>
      <c r="AU124" s="1538"/>
      <c r="AV124" s="1538"/>
      <c r="AW124" s="1538"/>
      <c r="AX124" s="1538"/>
      <c r="AY124" s="1538"/>
      <c r="AZ124" s="1538"/>
      <c r="BA124" s="1538"/>
      <c r="BB124" s="1538"/>
      <c r="BC124" s="1538"/>
      <c r="BD124" s="1538"/>
      <c r="BE124" s="1538"/>
      <c r="BF124" s="1538"/>
      <c r="BG124" s="1538"/>
      <c r="BH124" s="1538"/>
      <c r="BI124" s="1538"/>
      <c r="BJ124" s="1538"/>
      <c r="BK124" s="1538"/>
      <c r="BL124" s="1538"/>
    </row>
    <row r="125" spans="1:64" s="1496" customFormat="1" ht="16.899999999999999" customHeight="1">
      <c r="B125" s="1538"/>
      <c r="C125" s="1585"/>
      <c r="D125" s="1538"/>
      <c r="E125" s="1568"/>
      <c r="F125" s="1585"/>
      <c r="G125" s="1544"/>
      <c r="H125" s="1538"/>
      <c r="I125" s="1538"/>
      <c r="J125" s="1538"/>
      <c r="N125" s="1538"/>
      <c r="O125" s="1538"/>
      <c r="P125" s="1538"/>
      <c r="Q125" s="1538"/>
      <c r="R125" s="1538"/>
      <c r="S125" s="1538"/>
      <c r="T125" s="1538"/>
      <c r="U125" s="1538"/>
      <c r="V125" s="1538"/>
      <c r="W125" s="1538"/>
      <c r="X125" s="1538"/>
      <c r="Y125" s="1538"/>
      <c r="Z125" s="1538"/>
      <c r="AA125" s="1538"/>
      <c r="AB125" s="1538"/>
      <c r="AC125" s="1538"/>
      <c r="AD125" s="1538"/>
      <c r="AE125" s="1538"/>
      <c r="AF125" s="1538"/>
      <c r="AG125" s="1538"/>
      <c r="AH125" s="1538"/>
      <c r="AI125" s="1538"/>
      <c r="AJ125" s="1538"/>
      <c r="AK125" s="1538"/>
      <c r="AL125" s="1538"/>
      <c r="AM125" s="1538"/>
      <c r="AN125" s="1538"/>
      <c r="AO125" s="1538"/>
      <c r="AP125" s="1538"/>
      <c r="AQ125" s="1538"/>
      <c r="AR125" s="1538"/>
      <c r="AS125" s="1538"/>
      <c r="AT125" s="1538"/>
      <c r="AU125" s="1538"/>
      <c r="AV125" s="1538"/>
      <c r="AW125" s="1538"/>
      <c r="AX125" s="1538"/>
      <c r="AY125" s="1538"/>
      <c r="AZ125" s="1538"/>
      <c r="BA125" s="1538"/>
      <c r="BB125" s="1538"/>
      <c r="BC125" s="1538"/>
      <c r="BD125" s="1538"/>
      <c r="BE125" s="1538"/>
      <c r="BF125" s="1538"/>
      <c r="BG125" s="1538"/>
      <c r="BH125" s="1538"/>
      <c r="BI125" s="1538"/>
      <c r="BJ125" s="1538"/>
      <c r="BK125" s="1538"/>
      <c r="BL125" s="1538"/>
    </row>
    <row r="126" spans="1:64" s="1496" customFormat="1" ht="16.899999999999999" customHeight="1">
      <c r="B126" s="1538"/>
      <c r="C126" s="1585"/>
      <c r="D126" s="1538"/>
      <c r="E126" s="1568"/>
      <c r="F126" s="1585"/>
      <c r="G126" s="1544"/>
      <c r="H126" s="1538"/>
      <c r="I126" s="1538"/>
      <c r="J126" s="1538"/>
      <c r="N126" s="1538"/>
      <c r="O126" s="1538"/>
      <c r="P126" s="1538"/>
      <c r="Q126" s="1538"/>
      <c r="R126" s="1538"/>
      <c r="S126" s="1538"/>
      <c r="T126" s="1538"/>
      <c r="U126" s="1538"/>
      <c r="V126" s="1538"/>
      <c r="W126" s="1538"/>
      <c r="X126" s="1538"/>
      <c r="Y126" s="1538"/>
      <c r="Z126" s="1538"/>
      <c r="AA126" s="1538"/>
      <c r="AB126" s="1538"/>
      <c r="AC126" s="1538"/>
      <c r="AD126" s="1538"/>
      <c r="AE126" s="1538"/>
      <c r="AF126" s="1538"/>
      <c r="AG126" s="1538"/>
      <c r="AH126" s="1538"/>
      <c r="AI126" s="1538"/>
      <c r="AJ126" s="1538"/>
      <c r="AK126" s="1538"/>
      <c r="AL126" s="1538"/>
      <c r="AM126" s="1538"/>
      <c r="AN126" s="1538"/>
      <c r="AO126" s="1538"/>
      <c r="AP126" s="1538"/>
      <c r="AQ126" s="1538"/>
      <c r="AR126" s="1538"/>
      <c r="AS126" s="1538"/>
      <c r="AT126" s="1538"/>
      <c r="AU126" s="1538"/>
      <c r="AV126" s="1538"/>
      <c r="AW126" s="1538"/>
      <c r="AX126" s="1538"/>
      <c r="AY126" s="1538"/>
      <c r="AZ126" s="1538"/>
      <c r="BA126" s="1538"/>
      <c r="BB126" s="1538"/>
      <c r="BC126" s="1538"/>
      <c r="BD126" s="1538"/>
      <c r="BE126" s="1538"/>
      <c r="BF126" s="1538"/>
      <c r="BG126" s="1538"/>
      <c r="BH126" s="1538"/>
      <c r="BI126" s="1538"/>
      <c r="BJ126" s="1538"/>
      <c r="BK126" s="1538"/>
      <c r="BL126" s="1538"/>
    </row>
    <row r="127" spans="1:64" s="1496" customFormat="1" ht="16.899999999999999" customHeight="1">
      <c r="B127" s="1538"/>
      <c r="C127" s="1585"/>
      <c r="D127" s="1538"/>
      <c r="E127" s="1568"/>
      <c r="F127" s="1585"/>
      <c r="G127" s="1544"/>
      <c r="H127" s="1538"/>
      <c r="I127" s="1538"/>
      <c r="J127" s="1538"/>
      <c r="N127" s="1538"/>
      <c r="O127" s="1538"/>
      <c r="P127" s="1538"/>
      <c r="Q127" s="1538"/>
      <c r="R127" s="1538"/>
      <c r="S127" s="1538"/>
      <c r="T127" s="1538"/>
      <c r="U127" s="1538"/>
      <c r="V127" s="1538"/>
      <c r="W127" s="1538"/>
      <c r="X127" s="1538"/>
      <c r="Y127" s="1538"/>
      <c r="Z127" s="1538"/>
      <c r="AA127" s="1538"/>
      <c r="AB127" s="1538"/>
      <c r="AC127" s="1538"/>
      <c r="AD127" s="1538"/>
      <c r="AE127" s="1538"/>
      <c r="AF127" s="1538"/>
      <c r="AG127" s="1538"/>
      <c r="AH127" s="1538"/>
      <c r="AI127" s="1538"/>
      <c r="AJ127" s="1538"/>
      <c r="AK127" s="1538"/>
      <c r="AL127" s="1538"/>
      <c r="AM127" s="1538"/>
      <c r="AN127" s="1538"/>
      <c r="AO127" s="1538"/>
      <c r="AP127" s="1538"/>
      <c r="AQ127" s="1538"/>
      <c r="AR127" s="1538"/>
      <c r="AS127" s="1538"/>
      <c r="AT127" s="1538"/>
      <c r="AU127" s="1538"/>
      <c r="AV127" s="1538"/>
      <c r="AW127" s="1538"/>
      <c r="AX127" s="1538"/>
      <c r="AY127" s="1538"/>
      <c r="AZ127" s="1538"/>
      <c r="BA127" s="1538"/>
      <c r="BB127" s="1538"/>
      <c r="BC127" s="1538"/>
      <c r="BD127" s="1538"/>
      <c r="BE127" s="1538"/>
      <c r="BF127" s="1538"/>
      <c r="BG127" s="1538"/>
      <c r="BH127" s="1538"/>
      <c r="BI127" s="1538"/>
      <c r="BJ127" s="1538"/>
      <c r="BK127" s="1538"/>
      <c r="BL127" s="1538"/>
    </row>
    <row r="128" spans="1:64" s="1496" customFormat="1" ht="16.899999999999999" customHeight="1">
      <c r="B128" s="1538"/>
      <c r="C128" s="1585"/>
      <c r="D128" s="1538"/>
      <c r="E128" s="1568"/>
      <c r="F128" s="1585"/>
      <c r="G128" s="1544"/>
      <c r="H128" s="1538"/>
      <c r="I128" s="1538"/>
      <c r="J128" s="1538"/>
      <c r="N128" s="1538"/>
      <c r="O128" s="1538"/>
      <c r="P128" s="1538"/>
      <c r="Q128" s="1538"/>
      <c r="R128" s="1538"/>
      <c r="S128" s="1538"/>
      <c r="T128" s="1538"/>
      <c r="U128" s="1538"/>
      <c r="V128" s="1538"/>
      <c r="W128" s="1538"/>
      <c r="X128" s="1538"/>
      <c r="Y128" s="1538"/>
      <c r="Z128" s="1538"/>
      <c r="AA128" s="1538"/>
      <c r="AB128" s="1538"/>
      <c r="AC128" s="1538"/>
      <c r="AD128" s="1538"/>
      <c r="AE128" s="1538"/>
      <c r="AF128" s="1538"/>
      <c r="AG128" s="1538"/>
      <c r="AH128" s="1538"/>
      <c r="AI128" s="1538"/>
      <c r="AJ128" s="1538"/>
      <c r="AK128" s="1538"/>
      <c r="AL128" s="1538"/>
      <c r="AM128" s="1538"/>
      <c r="AN128" s="1538"/>
      <c r="AO128" s="1538"/>
      <c r="AP128" s="1538"/>
      <c r="AQ128" s="1538"/>
      <c r="AR128" s="1538"/>
      <c r="AS128" s="1538"/>
      <c r="AT128" s="1538"/>
      <c r="AU128" s="1538"/>
      <c r="AV128" s="1538"/>
      <c r="AW128" s="1538"/>
      <c r="AX128" s="1538"/>
      <c r="AY128" s="1538"/>
      <c r="AZ128" s="1538"/>
      <c r="BA128" s="1538"/>
      <c r="BB128" s="1538"/>
      <c r="BC128" s="1538"/>
      <c r="BD128" s="1538"/>
      <c r="BE128" s="1538"/>
      <c r="BF128" s="1538"/>
      <c r="BG128" s="1538"/>
      <c r="BH128" s="1538"/>
      <c r="BI128" s="1538"/>
      <c r="BJ128" s="1538"/>
      <c r="BK128" s="1538"/>
      <c r="BL128" s="1538"/>
    </row>
    <row r="129" spans="2:64" s="1496" customFormat="1" ht="16.899999999999999" customHeight="1">
      <c r="B129" s="1538"/>
      <c r="C129" s="1585"/>
      <c r="D129" s="1538"/>
      <c r="E129" s="1568"/>
      <c r="F129" s="1585"/>
      <c r="G129" s="1544"/>
      <c r="H129" s="1538"/>
      <c r="I129" s="1538"/>
      <c r="J129" s="1538"/>
      <c r="N129" s="1538"/>
      <c r="O129" s="1538"/>
      <c r="P129" s="1538"/>
      <c r="Q129" s="1538"/>
      <c r="R129" s="1538"/>
      <c r="S129" s="1538"/>
      <c r="T129" s="1538"/>
      <c r="U129" s="1538"/>
      <c r="V129" s="1538"/>
      <c r="W129" s="1538"/>
      <c r="X129" s="1538"/>
      <c r="Y129" s="1538"/>
      <c r="Z129" s="1538"/>
      <c r="AA129" s="1538"/>
      <c r="AB129" s="1538"/>
      <c r="AC129" s="1538"/>
      <c r="AD129" s="1538"/>
      <c r="AE129" s="1538"/>
      <c r="AF129" s="1538"/>
      <c r="AG129" s="1538"/>
      <c r="AH129" s="1538"/>
      <c r="AI129" s="1538"/>
      <c r="AJ129" s="1538"/>
      <c r="AK129" s="1538"/>
      <c r="AL129" s="1538"/>
      <c r="AM129" s="1538"/>
      <c r="AN129" s="1538"/>
      <c r="AO129" s="1538"/>
      <c r="AP129" s="1538"/>
      <c r="AQ129" s="1538"/>
      <c r="AR129" s="1538"/>
      <c r="AS129" s="1538"/>
      <c r="AT129" s="1538"/>
      <c r="AU129" s="1538"/>
      <c r="AV129" s="1538"/>
      <c r="AW129" s="1538"/>
      <c r="AX129" s="1538"/>
      <c r="AY129" s="1538"/>
      <c r="AZ129" s="1538"/>
      <c r="BA129" s="1538"/>
      <c r="BB129" s="1538"/>
      <c r="BC129" s="1538"/>
      <c r="BD129" s="1538"/>
      <c r="BE129" s="1538"/>
      <c r="BF129" s="1538"/>
      <c r="BG129" s="1538"/>
      <c r="BH129" s="1538"/>
      <c r="BI129" s="1538"/>
      <c r="BJ129" s="1538"/>
      <c r="BK129" s="1538"/>
      <c r="BL129" s="1538"/>
    </row>
    <row r="130" spans="2:64" s="1496" customFormat="1" ht="16.899999999999999" customHeight="1">
      <c r="B130" s="1538"/>
      <c r="C130" s="1585"/>
      <c r="D130" s="1538"/>
      <c r="E130" s="1568"/>
      <c r="F130" s="1585"/>
      <c r="G130" s="1544"/>
      <c r="H130" s="1538"/>
      <c r="I130" s="1538"/>
      <c r="J130" s="1538"/>
      <c r="N130" s="1538"/>
      <c r="O130" s="1538"/>
      <c r="P130" s="1538"/>
      <c r="Q130" s="1538"/>
      <c r="R130" s="1538"/>
      <c r="S130" s="1538"/>
      <c r="T130" s="1538"/>
      <c r="U130" s="1538"/>
      <c r="V130" s="1538"/>
      <c r="W130" s="1538"/>
      <c r="X130" s="1538"/>
      <c r="Y130" s="1538"/>
      <c r="Z130" s="1538"/>
      <c r="AA130" s="1538"/>
      <c r="AB130" s="1538"/>
      <c r="AC130" s="1538"/>
      <c r="AD130" s="1538"/>
      <c r="AE130" s="1538"/>
      <c r="AF130" s="1538"/>
      <c r="AG130" s="1538"/>
      <c r="AH130" s="1538"/>
      <c r="AI130" s="1538"/>
      <c r="AJ130" s="1538"/>
      <c r="AK130" s="1538"/>
      <c r="AL130" s="1538"/>
      <c r="AM130" s="1538"/>
      <c r="AN130" s="1538"/>
      <c r="AO130" s="1538"/>
      <c r="AP130" s="1538"/>
      <c r="AQ130" s="1538"/>
      <c r="AR130" s="1538"/>
      <c r="AS130" s="1538"/>
      <c r="AT130" s="1538"/>
      <c r="AU130" s="1538"/>
      <c r="AV130" s="1538"/>
      <c r="AW130" s="1538"/>
      <c r="AX130" s="1538"/>
      <c r="AY130" s="1538"/>
      <c r="AZ130" s="1538"/>
      <c r="BA130" s="1538"/>
      <c r="BB130" s="1538"/>
      <c r="BC130" s="1538"/>
      <c r="BD130" s="1538"/>
      <c r="BE130" s="1538"/>
      <c r="BF130" s="1538"/>
      <c r="BG130" s="1538"/>
      <c r="BH130" s="1538"/>
      <c r="BI130" s="1538"/>
      <c r="BJ130" s="1538"/>
      <c r="BK130" s="1538"/>
      <c r="BL130" s="1538"/>
    </row>
    <row r="131" spans="2:64" s="1496" customFormat="1" ht="16.899999999999999" customHeight="1">
      <c r="B131" s="1538"/>
      <c r="C131" s="1585"/>
      <c r="D131" s="1538"/>
      <c r="E131" s="1568"/>
      <c r="F131" s="1585"/>
      <c r="G131" s="1544"/>
      <c r="H131" s="1538"/>
      <c r="I131" s="1538"/>
      <c r="J131" s="1538"/>
      <c r="N131" s="1538"/>
      <c r="O131" s="1538"/>
      <c r="P131" s="1538"/>
      <c r="Q131" s="1538"/>
      <c r="R131" s="1538"/>
      <c r="S131" s="1538"/>
      <c r="T131" s="1538"/>
      <c r="U131" s="1538"/>
      <c r="V131" s="1538"/>
      <c r="W131" s="1538"/>
      <c r="X131" s="1538"/>
      <c r="Y131" s="1538"/>
      <c r="Z131" s="1538"/>
      <c r="AA131" s="1538"/>
      <c r="AB131" s="1538"/>
      <c r="AC131" s="1538"/>
      <c r="AD131" s="1538"/>
      <c r="AE131" s="1538"/>
      <c r="AF131" s="1538"/>
      <c r="AG131" s="1538"/>
      <c r="AH131" s="1538"/>
      <c r="AI131" s="1538"/>
      <c r="AJ131" s="1538"/>
      <c r="AK131" s="1538"/>
      <c r="AL131" s="1538"/>
      <c r="AM131" s="1538"/>
      <c r="AN131" s="1538"/>
      <c r="AO131" s="1538"/>
      <c r="AP131" s="1538"/>
      <c r="AQ131" s="1538"/>
      <c r="AR131" s="1538"/>
      <c r="AS131" s="1538"/>
      <c r="AT131" s="1538"/>
      <c r="AU131" s="1538"/>
      <c r="AV131" s="1538"/>
      <c r="AW131" s="1538"/>
      <c r="AX131" s="1538"/>
      <c r="AY131" s="1538"/>
      <c r="AZ131" s="1538"/>
      <c r="BA131" s="1538"/>
      <c r="BB131" s="1538"/>
      <c r="BC131" s="1538"/>
      <c r="BD131" s="1538"/>
      <c r="BE131" s="1538"/>
      <c r="BF131" s="1538"/>
      <c r="BG131" s="1538"/>
      <c r="BH131" s="1538"/>
      <c r="BI131" s="1538"/>
      <c r="BJ131" s="1538"/>
      <c r="BK131" s="1538"/>
      <c r="BL131" s="1538"/>
    </row>
    <row r="132" spans="2:64" s="1496" customFormat="1" ht="16.899999999999999" customHeight="1">
      <c r="B132" s="1538"/>
      <c r="C132" s="1585"/>
      <c r="D132" s="1538"/>
      <c r="E132" s="1568"/>
      <c r="F132" s="1585"/>
      <c r="G132" s="1544"/>
      <c r="H132" s="1538"/>
      <c r="I132" s="1538"/>
      <c r="J132" s="1538"/>
      <c r="N132" s="1538"/>
      <c r="O132" s="1538"/>
      <c r="P132" s="1538"/>
      <c r="Q132" s="1538"/>
      <c r="R132" s="1538"/>
      <c r="S132" s="1538"/>
      <c r="T132" s="1538"/>
      <c r="U132" s="1538"/>
      <c r="V132" s="1538"/>
      <c r="W132" s="1538"/>
      <c r="X132" s="1538"/>
      <c r="Y132" s="1538"/>
      <c r="Z132" s="1538"/>
      <c r="AA132" s="1538"/>
      <c r="AB132" s="1538"/>
      <c r="AC132" s="1538"/>
      <c r="AD132" s="1538"/>
      <c r="AE132" s="1538"/>
      <c r="AF132" s="1538"/>
      <c r="AG132" s="1538"/>
      <c r="AH132" s="1538"/>
      <c r="AI132" s="1538"/>
      <c r="AJ132" s="1538"/>
      <c r="AK132" s="1538"/>
      <c r="AL132" s="1538"/>
      <c r="AM132" s="1538"/>
      <c r="AN132" s="1538"/>
      <c r="AO132" s="1538"/>
      <c r="AP132" s="1538"/>
      <c r="AQ132" s="1538"/>
      <c r="AR132" s="1538"/>
      <c r="AS132" s="1538"/>
      <c r="AT132" s="1538"/>
      <c r="AU132" s="1538"/>
      <c r="AV132" s="1538"/>
      <c r="AW132" s="1538"/>
      <c r="AX132" s="1538"/>
      <c r="AY132" s="1538"/>
      <c r="AZ132" s="1538"/>
      <c r="BA132" s="1538"/>
      <c r="BB132" s="1538"/>
      <c r="BC132" s="1538"/>
      <c r="BD132" s="1538"/>
      <c r="BE132" s="1538"/>
      <c r="BF132" s="1538"/>
      <c r="BG132" s="1538"/>
      <c r="BH132" s="1538"/>
      <c r="BI132" s="1538"/>
      <c r="BJ132" s="1538"/>
      <c r="BK132" s="1538"/>
      <c r="BL132" s="1538"/>
    </row>
    <row r="133" spans="2:64" s="1496" customFormat="1" ht="16.899999999999999" customHeight="1">
      <c r="B133" s="1538"/>
      <c r="C133" s="1585"/>
      <c r="D133" s="1538"/>
      <c r="E133" s="1568"/>
      <c r="F133" s="1585"/>
      <c r="G133" s="1544"/>
      <c r="H133" s="1538"/>
      <c r="I133" s="1538"/>
      <c r="J133" s="1538"/>
      <c r="N133" s="1538"/>
      <c r="O133" s="1538"/>
      <c r="P133" s="1538"/>
      <c r="Q133" s="1538"/>
      <c r="R133" s="1538"/>
      <c r="S133" s="1538"/>
      <c r="T133" s="1538"/>
      <c r="U133" s="1538"/>
      <c r="V133" s="1538"/>
      <c r="W133" s="1538"/>
      <c r="X133" s="1538"/>
      <c r="Y133" s="1538"/>
      <c r="Z133" s="1538"/>
      <c r="AA133" s="1538"/>
      <c r="AB133" s="1538"/>
      <c r="AC133" s="1538"/>
      <c r="AD133" s="1538"/>
      <c r="AE133" s="1538"/>
      <c r="AF133" s="1538"/>
      <c r="AG133" s="1538"/>
      <c r="AH133" s="1538"/>
      <c r="AI133" s="1538"/>
      <c r="AJ133" s="1538"/>
      <c r="AK133" s="1538"/>
      <c r="AL133" s="1538"/>
      <c r="AM133" s="1538"/>
      <c r="AN133" s="1538"/>
      <c r="AO133" s="1538"/>
      <c r="AP133" s="1538"/>
      <c r="AQ133" s="1538"/>
      <c r="AR133" s="1538"/>
      <c r="AS133" s="1538"/>
      <c r="AT133" s="1538"/>
      <c r="AU133" s="1538"/>
      <c r="AV133" s="1538"/>
      <c r="AW133" s="1538"/>
      <c r="AX133" s="1538"/>
      <c r="AY133" s="1538"/>
      <c r="AZ133" s="1538"/>
      <c r="BA133" s="1538"/>
      <c r="BB133" s="1538"/>
      <c r="BC133" s="1538"/>
      <c r="BD133" s="1538"/>
      <c r="BE133" s="1538"/>
      <c r="BF133" s="1538"/>
      <c r="BG133" s="1538"/>
      <c r="BH133" s="1538"/>
      <c r="BI133" s="1538"/>
      <c r="BJ133" s="1538"/>
      <c r="BK133" s="1538"/>
      <c r="BL133" s="1538"/>
    </row>
    <row r="134" spans="2:64" s="1496" customFormat="1" ht="16.899999999999999" customHeight="1">
      <c r="B134" s="1538"/>
      <c r="C134" s="1585"/>
      <c r="D134" s="1538"/>
      <c r="E134" s="1568"/>
      <c r="F134" s="1585"/>
      <c r="G134" s="1544"/>
      <c r="H134" s="1538"/>
      <c r="I134" s="1538"/>
      <c r="J134" s="1538"/>
      <c r="N134" s="1538"/>
      <c r="O134" s="1538"/>
      <c r="P134" s="1538"/>
      <c r="Q134" s="1538"/>
      <c r="R134" s="1538"/>
      <c r="S134" s="1538"/>
      <c r="T134" s="1538"/>
      <c r="U134" s="1538"/>
      <c r="V134" s="1538"/>
      <c r="W134" s="1538"/>
      <c r="X134" s="1538"/>
      <c r="Y134" s="1538"/>
      <c r="Z134" s="1538"/>
      <c r="AA134" s="1538"/>
      <c r="AB134" s="1538"/>
      <c r="AC134" s="1538"/>
      <c r="AD134" s="1538"/>
      <c r="AE134" s="1538"/>
      <c r="AF134" s="1538"/>
      <c r="AG134" s="1538"/>
      <c r="AH134" s="1538"/>
      <c r="AI134" s="1538"/>
      <c r="AJ134" s="1538"/>
      <c r="AK134" s="1538"/>
      <c r="AL134" s="1538"/>
      <c r="AM134" s="1538"/>
      <c r="AN134" s="1538"/>
      <c r="AO134" s="1538"/>
      <c r="AP134" s="1538"/>
      <c r="AQ134" s="1538"/>
      <c r="AR134" s="1538"/>
      <c r="AS134" s="1538"/>
      <c r="AT134" s="1538"/>
      <c r="AU134" s="1538"/>
      <c r="AV134" s="1538"/>
      <c r="AW134" s="1538"/>
      <c r="AX134" s="1538"/>
      <c r="AY134" s="1538"/>
      <c r="AZ134" s="1538"/>
      <c r="BA134" s="1538"/>
      <c r="BB134" s="1538"/>
      <c r="BC134" s="1538"/>
      <c r="BD134" s="1538"/>
      <c r="BE134" s="1538"/>
      <c r="BF134" s="1538"/>
      <c r="BG134" s="1538"/>
      <c r="BH134" s="1538"/>
      <c r="BI134" s="1538"/>
      <c r="BJ134" s="1538"/>
      <c r="BK134" s="1538"/>
      <c r="BL134" s="1538"/>
    </row>
    <row r="135" spans="2:64" s="1496" customFormat="1" ht="16.899999999999999" customHeight="1">
      <c r="B135" s="1538"/>
      <c r="C135" s="1585"/>
      <c r="D135" s="1538"/>
      <c r="E135" s="1568"/>
      <c r="F135" s="1585"/>
      <c r="G135" s="1544"/>
      <c r="H135" s="1538"/>
      <c r="I135" s="1538"/>
      <c r="J135" s="1538"/>
      <c r="N135" s="1538"/>
      <c r="O135" s="1538"/>
      <c r="P135" s="1538"/>
      <c r="Q135" s="1538"/>
      <c r="R135" s="1538"/>
      <c r="S135" s="1538"/>
      <c r="T135" s="1538"/>
      <c r="U135" s="1538"/>
      <c r="V135" s="1538"/>
      <c r="W135" s="1538"/>
      <c r="X135" s="1538"/>
      <c r="Y135" s="1538"/>
      <c r="Z135" s="1538"/>
      <c r="AA135" s="1538"/>
      <c r="AB135" s="1538"/>
      <c r="AC135" s="1538"/>
      <c r="AD135" s="1538"/>
      <c r="AE135" s="1538"/>
      <c r="AF135" s="1538"/>
      <c r="AG135" s="1538"/>
      <c r="AH135" s="1538"/>
      <c r="AI135" s="1538"/>
      <c r="AJ135" s="1538"/>
      <c r="AK135" s="1538"/>
      <c r="AL135" s="1538"/>
      <c r="AM135" s="1538"/>
      <c r="AN135" s="1538"/>
      <c r="AO135" s="1538"/>
      <c r="AP135" s="1538"/>
      <c r="AQ135" s="1538"/>
      <c r="AR135" s="1538"/>
      <c r="AS135" s="1538"/>
      <c r="AT135" s="1538"/>
      <c r="AU135" s="1538"/>
      <c r="AV135" s="1538"/>
      <c r="AW135" s="1538"/>
      <c r="AX135" s="1538"/>
      <c r="AY135" s="1538"/>
      <c r="AZ135" s="1538"/>
      <c r="BA135" s="1538"/>
      <c r="BB135" s="1538"/>
      <c r="BC135" s="1538"/>
      <c r="BD135" s="1538"/>
      <c r="BE135" s="1538"/>
      <c r="BF135" s="1538"/>
      <c r="BG135" s="1538"/>
      <c r="BH135" s="1538"/>
      <c r="BI135" s="1538"/>
      <c r="BJ135" s="1538"/>
      <c r="BK135" s="1538"/>
      <c r="BL135" s="1538"/>
    </row>
    <row r="136" spans="2:64" s="1496" customFormat="1" ht="16.899999999999999" customHeight="1">
      <c r="B136" s="1538"/>
      <c r="C136" s="1585"/>
      <c r="D136" s="1538"/>
      <c r="E136" s="1568"/>
      <c r="F136" s="1585"/>
      <c r="G136" s="1544"/>
      <c r="H136" s="1538"/>
      <c r="I136" s="1538"/>
      <c r="J136" s="1538"/>
      <c r="N136" s="1538"/>
      <c r="O136" s="1538"/>
      <c r="P136" s="1538"/>
      <c r="Q136" s="1538"/>
      <c r="R136" s="1538"/>
      <c r="S136" s="1538"/>
      <c r="T136" s="1538"/>
      <c r="U136" s="1538"/>
      <c r="V136" s="1538"/>
      <c r="W136" s="1538"/>
      <c r="X136" s="1538"/>
      <c r="Y136" s="1538"/>
      <c r="Z136" s="1538"/>
      <c r="AA136" s="1538"/>
      <c r="AB136" s="1538"/>
      <c r="AC136" s="1538"/>
      <c r="AD136" s="1538"/>
      <c r="AE136" s="1538"/>
      <c r="AF136" s="1538"/>
      <c r="AG136" s="1538"/>
      <c r="AH136" s="1538"/>
      <c r="AI136" s="1538"/>
      <c r="AJ136" s="1538"/>
      <c r="AK136" s="1538"/>
      <c r="AL136" s="1538"/>
      <c r="AM136" s="1538"/>
      <c r="AN136" s="1538"/>
      <c r="AO136" s="1538"/>
      <c r="AP136" s="1538"/>
      <c r="AQ136" s="1538"/>
      <c r="AR136" s="1538"/>
      <c r="AS136" s="1538"/>
      <c r="AT136" s="1538"/>
      <c r="AU136" s="1538"/>
      <c r="AV136" s="1538"/>
      <c r="AW136" s="1538"/>
      <c r="AX136" s="1538"/>
      <c r="AY136" s="1538"/>
      <c r="AZ136" s="1538"/>
      <c r="BA136" s="1538"/>
      <c r="BB136" s="1538"/>
      <c r="BC136" s="1538"/>
      <c r="BD136" s="1538"/>
      <c r="BE136" s="1538"/>
      <c r="BF136" s="1538"/>
      <c r="BG136" s="1538"/>
      <c r="BH136" s="1538"/>
      <c r="BI136" s="1538"/>
      <c r="BJ136" s="1538"/>
      <c r="BK136" s="1538"/>
      <c r="BL136" s="1538"/>
    </row>
    <row r="137" spans="2:64" s="1496" customFormat="1" ht="16.899999999999999" customHeight="1">
      <c r="B137" s="1538"/>
      <c r="C137" s="1585"/>
      <c r="D137" s="1538"/>
      <c r="E137" s="1568"/>
      <c r="F137" s="1585"/>
      <c r="G137" s="1544"/>
      <c r="H137" s="1538"/>
      <c r="I137" s="1538"/>
      <c r="J137" s="1538"/>
      <c r="N137" s="1538"/>
      <c r="O137" s="1538"/>
      <c r="P137" s="1538"/>
      <c r="Q137" s="1538"/>
      <c r="R137" s="1538"/>
      <c r="S137" s="1538"/>
      <c r="T137" s="1538"/>
      <c r="U137" s="1538"/>
      <c r="V137" s="1538"/>
      <c r="W137" s="1538"/>
      <c r="X137" s="1538"/>
      <c r="Y137" s="1538"/>
      <c r="Z137" s="1538"/>
      <c r="AA137" s="1538"/>
      <c r="AB137" s="1538"/>
      <c r="AC137" s="1538"/>
      <c r="AD137" s="1538"/>
      <c r="AE137" s="1538"/>
      <c r="AF137" s="1538"/>
      <c r="AG137" s="1538"/>
      <c r="AH137" s="1538"/>
      <c r="AI137" s="1538"/>
      <c r="AJ137" s="1538"/>
      <c r="AK137" s="1538"/>
      <c r="AL137" s="1538"/>
      <c r="AM137" s="1538"/>
      <c r="AN137" s="1538"/>
      <c r="AO137" s="1538"/>
      <c r="AP137" s="1538"/>
      <c r="AQ137" s="1538"/>
      <c r="AR137" s="1538"/>
      <c r="AS137" s="1538"/>
      <c r="AT137" s="1538"/>
      <c r="AU137" s="1538"/>
      <c r="AV137" s="1538"/>
      <c r="AW137" s="1538"/>
      <c r="AX137" s="1538"/>
      <c r="AY137" s="1538"/>
      <c r="AZ137" s="1538"/>
      <c r="BA137" s="1538"/>
      <c r="BB137" s="1538"/>
      <c r="BC137" s="1538"/>
      <c r="BD137" s="1538"/>
      <c r="BE137" s="1538"/>
      <c r="BF137" s="1538"/>
      <c r="BG137" s="1538"/>
      <c r="BH137" s="1538"/>
      <c r="BI137" s="1538"/>
      <c r="BJ137" s="1538"/>
      <c r="BK137" s="1538"/>
      <c r="BL137" s="1538"/>
    </row>
    <row r="138" spans="2:64" s="1496" customFormat="1" ht="16.899999999999999" customHeight="1">
      <c r="B138" s="1538"/>
      <c r="C138" s="1585"/>
      <c r="D138" s="1538"/>
      <c r="E138" s="1568"/>
      <c r="F138" s="1585"/>
      <c r="G138" s="1544"/>
      <c r="H138" s="1538"/>
      <c r="I138" s="1538"/>
      <c r="J138" s="1538"/>
      <c r="N138" s="1538"/>
      <c r="O138" s="1538"/>
      <c r="P138" s="1538"/>
      <c r="Q138" s="1538"/>
      <c r="R138" s="1538"/>
      <c r="S138" s="1538"/>
      <c r="T138" s="1538"/>
      <c r="U138" s="1538"/>
      <c r="V138" s="1538"/>
      <c r="W138" s="1538"/>
      <c r="X138" s="1538"/>
      <c r="Y138" s="1538"/>
      <c r="Z138" s="1538"/>
      <c r="AA138" s="1538"/>
      <c r="AB138" s="1538"/>
      <c r="AC138" s="1538"/>
      <c r="AD138" s="1538"/>
      <c r="AE138" s="1538"/>
      <c r="AF138" s="1538"/>
      <c r="AG138" s="1538"/>
      <c r="AH138" s="1538"/>
      <c r="AI138" s="1538"/>
      <c r="AJ138" s="1538"/>
      <c r="AK138" s="1538"/>
      <c r="AL138" s="1538"/>
      <c r="AM138" s="1538"/>
      <c r="AN138" s="1538"/>
      <c r="AO138" s="1538"/>
      <c r="AP138" s="1538"/>
      <c r="AQ138" s="1538"/>
      <c r="AR138" s="1538"/>
      <c r="AS138" s="1538"/>
      <c r="AT138" s="1538"/>
      <c r="AU138" s="1538"/>
      <c r="AV138" s="1538"/>
      <c r="AW138" s="1538"/>
      <c r="AX138" s="1538"/>
      <c r="AY138" s="1538"/>
      <c r="AZ138" s="1538"/>
      <c r="BA138" s="1538"/>
      <c r="BB138" s="1538"/>
      <c r="BC138" s="1538"/>
      <c r="BD138" s="1538"/>
      <c r="BE138" s="1538"/>
      <c r="BF138" s="1538"/>
      <c r="BG138" s="1538"/>
      <c r="BH138" s="1538"/>
      <c r="BI138" s="1538"/>
      <c r="BJ138" s="1538"/>
      <c r="BK138" s="1538"/>
      <c r="BL138" s="1538"/>
    </row>
    <row r="139" spans="2:64" s="1496" customFormat="1" ht="16.899999999999999" customHeight="1">
      <c r="B139" s="1538"/>
      <c r="C139" s="1585"/>
      <c r="D139" s="1538"/>
      <c r="E139" s="1568"/>
      <c r="F139" s="1585"/>
      <c r="G139" s="1544"/>
      <c r="H139" s="1538"/>
      <c r="I139" s="1538"/>
      <c r="J139" s="1538"/>
      <c r="N139" s="1538"/>
      <c r="O139" s="1538"/>
      <c r="P139" s="1538"/>
      <c r="Q139" s="1538"/>
      <c r="R139" s="1538"/>
      <c r="S139" s="1538"/>
      <c r="T139" s="1538"/>
      <c r="U139" s="1538"/>
      <c r="V139" s="1538"/>
      <c r="W139" s="1538"/>
      <c r="X139" s="1538"/>
      <c r="Y139" s="1538"/>
      <c r="Z139" s="1538"/>
      <c r="AA139" s="1538"/>
      <c r="AB139" s="1538"/>
      <c r="AC139" s="1538"/>
      <c r="AD139" s="1538"/>
      <c r="AE139" s="1538"/>
      <c r="AF139" s="1538"/>
      <c r="AG139" s="1538"/>
      <c r="AH139" s="1538"/>
      <c r="AI139" s="1538"/>
      <c r="AJ139" s="1538"/>
      <c r="AK139" s="1538"/>
      <c r="AL139" s="1538"/>
      <c r="AM139" s="1538"/>
      <c r="AN139" s="1538"/>
      <c r="AO139" s="1538"/>
      <c r="AP139" s="1538"/>
      <c r="AQ139" s="1538"/>
      <c r="AR139" s="1538"/>
      <c r="AS139" s="1538"/>
      <c r="AT139" s="1538"/>
      <c r="AU139" s="1538"/>
      <c r="AV139" s="1538"/>
      <c r="AW139" s="1538"/>
      <c r="AX139" s="1538"/>
      <c r="AY139" s="1538"/>
      <c r="AZ139" s="1538"/>
      <c r="BA139" s="1538"/>
      <c r="BB139" s="1538"/>
      <c r="BC139" s="1538"/>
      <c r="BD139" s="1538"/>
      <c r="BE139" s="1538"/>
      <c r="BF139" s="1538"/>
      <c r="BG139" s="1538"/>
      <c r="BH139" s="1538"/>
      <c r="BI139" s="1538"/>
      <c r="BJ139" s="1538"/>
      <c r="BK139" s="1538"/>
      <c r="BL139" s="1538"/>
    </row>
    <row r="140" spans="2:64" s="1496" customFormat="1" ht="16.899999999999999" customHeight="1">
      <c r="B140" s="1538"/>
      <c r="C140" s="1585"/>
      <c r="D140" s="1538"/>
      <c r="E140" s="1568"/>
      <c r="F140" s="1585"/>
      <c r="G140" s="1544"/>
      <c r="H140" s="1538"/>
      <c r="I140" s="1538"/>
      <c r="J140" s="1538"/>
      <c r="N140" s="1538"/>
      <c r="O140" s="1538"/>
      <c r="P140" s="1538"/>
      <c r="Q140" s="1538"/>
      <c r="R140" s="1538"/>
      <c r="S140" s="1538"/>
      <c r="T140" s="1538"/>
      <c r="U140" s="1538"/>
      <c r="V140" s="1538"/>
      <c r="W140" s="1538"/>
      <c r="X140" s="1538"/>
      <c r="Y140" s="1538"/>
      <c r="Z140" s="1538"/>
      <c r="AA140" s="1538"/>
      <c r="AB140" s="1538"/>
      <c r="AC140" s="1538"/>
      <c r="AD140" s="1538"/>
      <c r="AE140" s="1538"/>
      <c r="AF140" s="1538"/>
      <c r="AG140" s="1538"/>
      <c r="AH140" s="1538"/>
      <c r="AI140" s="1538"/>
      <c r="AJ140" s="1538"/>
      <c r="AK140" s="1538"/>
      <c r="AL140" s="1538"/>
      <c r="AM140" s="1538"/>
      <c r="AN140" s="1538"/>
      <c r="AO140" s="1538"/>
      <c r="AP140" s="1538"/>
      <c r="AQ140" s="1538"/>
      <c r="AR140" s="1538"/>
      <c r="AS140" s="1538"/>
      <c r="AT140" s="1538"/>
      <c r="AU140" s="1538"/>
      <c r="AV140" s="1538"/>
      <c r="AW140" s="1538"/>
      <c r="AX140" s="1538"/>
      <c r="AY140" s="1538"/>
      <c r="AZ140" s="1538"/>
      <c r="BA140" s="1538"/>
      <c r="BB140" s="1538"/>
      <c r="BC140" s="1538"/>
      <c r="BD140" s="1538"/>
      <c r="BE140" s="1538"/>
      <c r="BF140" s="1538"/>
      <c r="BG140" s="1538"/>
      <c r="BH140" s="1538"/>
      <c r="BI140" s="1538"/>
      <c r="BJ140" s="1538"/>
      <c r="BK140" s="1538"/>
      <c r="BL140" s="1538"/>
    </row>
    <row r="141" spans="2:64" s="1496" customFormat="1" ht="16.899999999999999" customHeight="1">
      <c r="B141" s="1538"/>
      <c r="C141" s="1585"/>
      <c r="D141" s="1538"/>
      <c r="E141" s="1568"/>
      <c r="F141" s="1585"/>
      <c r="G141" s="1544"/>
      <c r="H141" s="1538"/>
      <c r="I141" s="1538"/>
      <c r="J141" s="1538"/>
      <c r="N141" s="1538"/>
      <c r="O141" s="1538"/>
      <c r="P141" s="1538"/>
      <c r="Q141" s="1538"/>
      <c r="R141" s="1538"/>
      <c r="S141" s="1538"/>
      <c r="T141" s="1538"/>
      <c r="U141" s="1538"/>
      <c r="V141" s="1538"/>
      <c r="W141" s="1538"/>
      <c r="X141" s="1538"/>
      <c r="Y141" s="1538"/>
      <c r="Z141" s="1538"/>
      <c r="AA141" s="1538"/>
      <c r="AB141" s="1538"/>
      <c r="AC141" s="1538"/>
      <c r="AD141" s="1538"/>
      <c r="AE141" s="1538"/>
      <c r="AF141" s="1538"/>
      <c r="AG141" s="1538"/>
      <c r="AH141" s="1538"/>
      <c r="AI141" s="1538"/>
      <c r="AJ141" s="1538"/>
      <c r="AK141" s="1538"/>
      <c r="AL141" s="1538"/>
      <c r="AM141" s="1538"/>
      <c r="AN141" s="1538"/>
      <c r="AO141" s="1538"/>
      <c r="AP141" s="1538"/>
      <c r="AQ141" s="1538"/>
      <c r="AR141" s="1538"/>
      <c r="AS141" s="1538"/>
      <c r="AT141" s="1538"/>
      <c r="AU141" s="1538"/>
      <c r="AV141" s="1538"/>
      <c r="AW141" s="1538"/>
      <c r="AX141" s="1538"/>
      <c r="AY141" s="1538"/>
      <c r="AZ141" s="1538"/>
      <c r="BA141" s="1538"/>
      <c r="BB141" s="1538"/>
      <c r="BC141" s="1538"/>
      <c r="BD141" s="1538"/>
      <c r="BE141" s="1538"/>
      <c r="BF141" s="1538"/>
      <c r="BG141" s="1538"/>
      <c r="BH141" s="1538"/>
      <c r="BI141" s="1538"/>
      <c r="BJ141" s="1538"/>
      <c r="BK141" s="1538"/>
      <c r="BL141" s="1538"/>
    </row>
    <row r="142" spans="2:64" s="1496" customFormat="1" ht="16.899999999999999" customHeight="1">
      <c r="B142" s="1538"/>
      <c r="C142" s="1585"/>
      <c r="D142" s="1538"/>
      <c r="E142" s="1568"/>
      <c r="F142" s="1585"/>
      <c r="G142" s="1544"/>
      <c r="H142" s="1538"/>
      <c r="I142" s="1538"/>
      <c r="J142" s="1538"/>
      <c r="N142" s="1538"/>
      <c r="O142" s="1538"/>
      <c r="P142" s="1538"/>
      <c r="Q142" s="1538"/>
      <c r="R142" s="1538"/>
      <c r="S142" s="1538"/>
      <c r="T142" s="1538"/>
      <c r="U142" s="1538"/>
      <c r="V142" s="1538"/>
      <c r="W142" s="1538"/>
      <c r="X142" s="1538"/>
      <c r="Y142" s="1538"/>
      <c r="Z142" s="1538"/>
      <c r="AA142" s="1538"/>
      <c r="AB142" s="1538"/>
      <c r="AC142" s="1538"/>
      <c r="AD142" s="1538"/>
      <c r="AE142" s="1538"/>
      <c r="AF142" s="1538"/>
      <c r="AG142" s="1538"/>
      <c r="AH142" s="1538"/>
      <c r="AI142" s="1538"/>
      <c r="AJ142" s="1538"/>
      <c r="AK142" s="1538"/>
      <c r="AL142" s="1538"/>
      <c r="AM142" s="1538"/>
      <c r="AN142" s="1538"/>
      <c r="AO142" s="1538"/>
      <c r="AP142" s="1538"/>
      <c r="AQ142" s="1538"/>
      <c r="AR142" s="1538"/>
      <c r="AS142" s="1538"/>
      <c r="AT142" s="1538"/>
      <c r="AU142" s="1538"/>
      <c r="AV142" s="1538"/>
      <c r="AW142" s="1538"/>
      <c r="AX142" s="1538"/>
      <c r="AY142" s="1538"/>
      <c r="AZ142" s="1538"/>
      <c r="BA142" s="1538"/>
      <c r="BB142" s="1538"/>
      <c r="BC142" s="1538"/>
      <c r="BD142" s="1538"/>
      <c r="BE142" s="1538"/>
      <c r="BF142" s="1538"/>
      <c r="BG142" s="1538"/>
      <c r="BH142" s="1538"/>
      <c r="BI142" s="1538"/>
      <c r="BJ142" s="1538"/>
      <c r="BK142" s="1538"/>
      <c r="BL142" s="1538"/>
    </row>
    <row r="143" spans="2:64" s="1496" customFormat="1" ht="16.899999999999999" customHeight="1">
      <c r="B143" s="1538"/>
      <c r="C143" s="1585"/>
      <c r="D143" s="1538"/>
      <c r="E143" s="1568"/>
      <c r="F143" s="1585"/>
      <c r="G143" s="1544"/>
      <c r="H143" s="1538"/>
      <c r="I143" s="1538"/>
      <c r="J143" s="1538"/>
      <c r="N143" s="1538"/>
      <c r="O143" s="1538"/>
      <c r="P143" s="1538"/>
      <c r="Q143" s="1538"/>
      <c r="R143" s="1538"/>
      <c r="S143" s="1538"/>
      <c r="T143" s="1538"/>
      <c r="U143" s="1538"/>
      <c r="V143" s="1538"/>
      <c r="W143" s="1538"/>
      <c r="X143" s="1538"/>
      <c r="Y143" s="1538"/>
      <c r="Z143" s="1538"/>
      <c r="AA143" s="1538"/>
      <c r="AB143" s="1538"/>
      <c r="AC143" s="1538"/>
      <c r="AD143" s="1538"/>
      <c r="AE143" s="1538"/>
      <c r="AF143" s="1538"/>
      <c r="AG143" s="1538"/>
      <c r="AH143" s="1538"/>
      <c r="AI143" s="1538"/>
      <c r="AJ143" s="1538"/>
      <c r="AK143" s="1538"/>
      <c r="AL143" s="1538"/>
      <c r="AM143" s="1538"/>
      <c r="AN143" s="1538"/>
      <c r="AO143" s="1538"/>
      <c r="AP143" s="1538"/>
      <c r="AQ143" s="1538"/>
      <c r="AR143" s="1538"/>
      <c r="AS143" s="1538"/>
      <c r="AT143" s="1538"/>
      <c r="AU143" s="1538"/>
      <c r="AV143" s="1538"/>
      <c r="AW143" s="1538"/>
      <c r="AX143" s="1538"/>
      <c r="AY143" s="1538"/>
      <c r="AZ143" s="1538"/>
      <c r="BA143" s="1538"/>
      <c r="BB143" s="1538"/>
      <c r="BC143" s="1538"/>
      <c r="BD143" s="1538"/>
      <c r="BE143" s="1538"/>
      <c r="BF143" s="1538"/>
      <c r="BG143" s="1538"/>
      <c r="BH143" s="1538"/>
      <c r="BI143" s="1538"/>
      <c r="BJ143" s="1538"/>
      <c r="BK143" s="1538"/>
      <c r="BL143" s="1538"/>
    </row>
    <row r="144" spans="2:64" s="1496" customFormat="1" ht="16.899999999999999" customHeight="1">
      <c r="B144" s="1538"/>
      <c r="C144" s="1585"/>
      <c r="D144" s="1538"/>
      <c r="E144" s="1568"/>
      <c r="F144" s="1585"/>
      <c r="G144" s="1544"/>
      <c r="H144" s="1538"/>
      <c r="I144" s="1538"/>
      <c r="J144" s="1538"/>
      <c r="N144" s="1538"/>
      <c r="O144" s="1538"/>
      <c r="P144" s="1538"/>
      <c r="Q144" s="1538"/>
      <c r="R144" s="1538"/>
      <c r="S144" s="1538"/>
      <c r="T144" s="1538"/>
      <c r="U144" s="1538"/>
      <c r="V144" s="1538"/>
      <c r="W144" s="1538"/>
      <c r="X144" s="1538"/>
      <c r="Y144" s="1538"/>
      <c r="Z144" s="1538"/>
      <c r="AA144" s="1538"/>
      <c r="AB144" s="1538"/>
      <c r="AC144" s="1538"/>
      <c r="AD144" s="1538"/>
      <c r="AE144" s="1538"/>
      <c r="AF144" s="1538"/>
      <c r="AG144" s="1538"/>
      <c r="AH144" s="1538"/>
      <c r="AI144" s="1538"/>
      <c r="AJ144" s="1538"/>
      <c r="AK144" s="1538"/>
      <c r="AL144" s="1538"/>
      <c r="AM144" s="1538"/>
      <c r="AN144" s="1538"/>
      <c r="AO144" s="1538"/>
      <c r="AP144" s="1538"/>
      <c r="AQ144" s="1538"/>
      <c r="AR144" s="1538"/>
      <c r="AS144" s="1538"/>
      <c r="AT144" s="1538"/>
      <c r="AU144" s="1538"/>
      <c r="AV144" s="1538"/>
      <c r="AW144" s="1538"/>
      <c r="AX144" s="1538"/>
      <c r="AY144" s="1538"/>
      <c r="AZ144" s="1538"/>
      <c r="BA144" s="1538"/>
      <c r="BB144" s="1538"/>
      <c r="BC144" s="1538"/>
      <c r="BD144" s="1538"/>
      <c r="BE144" s="1538"/>
      <c r="BF144" s="1538"/>
      <c r="BG144" s="1538"/>
      <c r="BH144" s="1538"/>
      <c r="BI144" s="1538"/>
      <c r="BJ144" s="1538"/>
      <c r="BK144" s="1538"/>
      <c r="BL144" s="1538"/>
    </row>
    <row r="145" spans="2:64" s="1496" customFormat="1" ht="16.899999999999999" customHeight="1">
      <c r="B145" s="1538"/>
      <c r="C145" s="1585"/>
      <c r="D145" s="1538"/>
      <c r="E145" s="1568"/>
      <c r="F145" s="1585"/>
      <c r="G145" s="1544"/>
      <c r="H145" s="1538"/>
      <c r="I145" s="1538"/>
      <c r="J145" s="1538"/>
      <c r="N145" s="1538"/>
      <c r="O145" s="1538"/>
      <c r="P145" s="1538"/>
      <c r="Q145" s="1538"/>
      <c r="R145" s="1538"/>
      <c r="S145" s="1538"/>
      <c r="T145" s="1538"/>
      <c r="U145" s="1538"/>
      <c r="V145" s="1538"/>
      <c r="W145" s="1538"/>
      <c r="X145" s="1538"/>
      <c r="Y145" s="1538"/>
      <c r="Z145" s="1538"/>
      <c r="AA145" s="1538"/>
      <c r="AB145" s="1538"/>
      <c r="AC145" s="1538"/>
      <c r="AD145" s="1538"/>
      <c r="AE145" s="1538"/>
      <c r="AF145" s="1538"/>
      <c r="AG145" s="1538"/>
      <c r="AH145" s="1538"/>
      <c r="AI145" s="1538"/>
      <c r="AJ145" s="1538"/>
      <c r="AK145" s="1538"/>
      <c r="AL145" s="1538"/>
      <c r="AM145" s="1538"/>
      <c r="AN145" s="1538"/>
      <c r="AO145" s="1538"/>
      <c r="AP145" s="1538"/>
      <c r="AQ145" s="1538"/>
      <c r="AR145" s="1538"/>
      <c r="AS145" s="1538"/>
      <c r="AT145" s="1538"/>
      <c r="AU145" s="1538"/>
      <c r="AV145" s="1538"/>
      <c r="AW145" s="1538"/>
      <c r="AX145" s="1538"/>
      <c r="AY145" s="1538"/>
      <c r="AZ145" s="1538"/>
      <c r="BA145" s="1538"/>
      <c r="BB145" s="1538"/>
      <c r="BC145" s="1538"/>
      <c r="BD145" s="1538"/>
      <c r="BE145" s="1538"/>
      <c r="BF145" s="1538"/>
      <c r="BG145" s="1538"/>
      <c r="BH145" s="1538"/>
      <c r="BI145" s="1538"/>
      <c r="BJ145" s="1538"/>
      <c r="BK145" s="1538"/>
      <c r="BL145" s="1538"/>
    </row>
    <row r="146" spans="2:64" s="1496" customFormat="1" ht="16.899999999999999" customHeight="1">
      <c r="B146" s="1538"/>
      <c r="C146" s="1585"/>
      <c r="D146" s="1538"/>
      <c r="E146" s="1568"/>
      <c r="F146" s="1585"/>
      <c r="G146" s="1544"/>
      <c r="H146" s="1538"/>
      <c r="I146" s="1538"/>
      <c r="J146" s="1538"/>
      <c r="N146" s="1538"/>
      <c r="O146" s="1538"/>
      <c r="P146" s="1538"/>
      <c r="Q146" s="1538"/>
      <c r="R146" s="1538"/>
      <c r="S146" s="1538"/>
      <c r="T146" s="1538"/>
      <c r="U146" s="1538"/>
      <c r="V146" s="1538"/>
      <c r="W146" s="1538"/>
      <c r="X146" s="1538"/>
      <c r="Y146" s="1538"/>
      <c r="Z146" s="1538"/>
      <c r="AA146" s="1538"/>
      <c r="AB146" s="1538"/>
      <c r="AC146" s="1538"/>
      <c r="AD146" s="1538"/>
      <c r="AE146" s="1538"/>
      <c r="AF146" s="1538"/>
      <c r="AG146" s="1538"/>
      <c r="AH146" s="1538"/>
      <c r="AI146" s="1538"/>
      <c r="AJ146" s="1538"/>
      <c r="AK146" s="1538"/>
      <c r="AL146" s="1538"/>
      <c r="AM146" s="1538"/>
      <c r="AN146" s="1538"/>
      <c r="AO146" s="1538"/>
      <c r="AP146" s="1538"/>
      <c r="AQ146" s="1538"/>
      <c r="AR146" s="1538"/>
      <c r="AS146" s="1538"/>
      <c r="AT146" s="1538"/>
      <c r="AU146" s="1538"/>
      <c r="AV146" s="1538"/>
      <c r="AW146" s="1538"/>
      <c r="AX146" s="1538"/>
      <c r="AY146" s="1538"/>
      <c r="AZ146" s="1538"/>
      <c r="BA146" s="1538"/>
      <c r="BB146" s="1538"/>
      <c r="BC146" s="1538"/>
      <c r="BD146" s="1538"/>
      <c r="BE146" s="1538"/>
      <c r="BF146" s="1538"/>
      <c r="BG146" s="1538"/>
      <c r="BH146" s="1538"/>
      <c r="BI146" s="1538"/>
      <c r="BJ146" s="1538"/>
      <c r="BK146" s="1538"/>
      <c r="BL146" s="1538"/>
    </row>
    <row r="147" spans="2:64" s="1496" customFormat="1" ht="16.899999999999999" customHeight="1">
      <c r="B147" s="1538"/>
      <c r="C147" s="1585"/>
      <c r="D147" s="1538"/>
      <c r="E147" s="1568"/>
      <c r="F147" s="1585"/>
      <c r="G147" s="1544"/>
      <c r="H147" s="1538"/>
      <c r="I147" s="1538"/>
      <c r="J147" s="1538"/>
      <c r="N147" s="1538"/>
      <c r="O147" s="1538"/>
      <c r="P147" s="1538"/>
      <c r="Q147" s="1538"/>
      <c r="R147" s="1538"/>
      <c r="S147" s="1538"/>
      <c r="T147" s="1538"/>
      <c r="U147" s="1538"/>
      <c r="V147" s="1538"/>
      <c r="W147" s="1538"/>
      <c r="X147" s="1538"/>
      <c r="Y147" s="1538"/>
      <c r="Z147" s="1538"/>
      <c r="AA147" s="1538"/>
      <c r="AB147" s="1538"/>
      <c r="AC147" s="1538"/>
      <c r="AD147" s="1538"/>
      <c r="AE147" s="1538"/>
      <c r="AF147" s="1538"/>
      <c r="AG147" s="1538"/>
      <c r="AH147" s="1538"/>
      <c r="AI147" s="1538"/>
      <c r="AJ147" s="1538"/>
      <c r="AK147" s="1538"/>
      <c r="AL147" s="1538"/>
      <c r="AM147" s="1538"/>
      <c r="AN147" s="1538"/>
      <c r="AO147" s="1538"/>
      <c r="AP147" s="1538"/>
      <c r="AQ147" s="1538"/>
      <c r="AR147" s="1538"/>
      <c r="AS147" s="1538"/>
      <c r="AT147" s="1538"/>
      <c r="AU147" s="1538"/>
      <c r="AV147" s="1538"/>
      <c r="AW147" s="1538"/>
      <c r="AX147" s="1538"/>
      <c r="AY147" s="1538"/>
      <c r="AZ147" s="1538"/>
      <c r="BA147" s="1538"/>
      <c r="BB147" s="1538"/>
      <c r="BC147" s="1538"/>
      <c r="BD147" s="1538"/>
      <c r="BE147" s="1538"/>
      <c r="BF147" s="1538"/>
      <c r="BG147" s="1538"/>
      <c r="BH147" s="1538"/>
      <c r="BI147" s="1538"/>
      <c r="BJ147" s="1538"/>
      <c r="BK147" s="1538"/>
      <c r="BL147" s="1538"/>
    </row>
    <row r="148" spans="2:64" s="1496" customFormat="1" ht="16.899999999999999" customHeight="1">
      <c r="B148" s="1538"/>
      <c r="C148" s="1585"/>
      <c r="D148" s="1538"/>
      <c r="E148" s="1568"/>
      <c r="F148" s="1585"/>
      <c r="G148" s="1544"/>
      <c r="H148" s="1538"/>
      <c r="I148" s="1538"/>
      <c r="J148" s="1538"/>
      <c r="N148" s="1538"/>
      <c r="O148" s="1538"/>
      <c r="P148" s="1538"/>
      <c r="Q148" s="1538"/>
      <c r="R148" s="1538"/>
      <c r="S148" s="1538"/>
      <c r="T148" s="1538"/>
      <c r="U148" s="1538"/>
      <c r="V148" s="1538"/>
      <c r="W148" s="1538"/>
      <c r="X148" s="1538"/>
      <c r="Y148" s="1538"/>
      <c r="Z148" s="1538"/>
      <c r="AA148" s="1538"/>
      <c r="AB148" s="1538"/>
      <c r="AC148" s="1538"/>
      <c r="AD148" s="1538"/>
      <c r="AE148" s="1538"/>
      <c r="AF148" s="1538"/>
      <c r="AG148" s="1538"/>
      <c r="AH148" s="1538"/>
      <c r="AI148" s="1538"/>
      <c r="AJ148" s="1538"/>
      <c r="AK148" s="1538"/>
      <c r="AL148" s="1538"/>
      <c r="AM148" s="1538"/>
      <c r="AN148" s="1538"/>
      <c r="AO148" s="1538"/>
      <c r="AP148" s="1538"/>
      <c r="AQ148" s="1538"/>
      <c r="AR148" s="1538"/>
      <c r="AS148" s="1538"/>
      <c r="AT148" s="1538"/>
      <c r="AU148" s="1538"/>
      <c r="AV148" s="1538"/>
      <c r="AW148" s="1538"/>
      <c r="AX148" s="1538"/>
      <c r="AY148" s="1538"/>
      <c r="AZ148" s="1538"/>
      <c r="BA148" s="1538"/>
      <c r="BB148" s="1538"/>
      <c r="BC148" s="1538"/>
      <c r="BD148" s="1538"/>
      <c r="BE148" s="1538"/>
      <c r="BF148" s="1538"/>
      <c r="BG148" s="1538"/>
      <c r="BH148" s="1538"/>
      <c r="BI148" s="1538"/>
      <c r="BJ148" s="1538"/>
      <c r="BK148" s="1538"/>
      <c r="BL148" s="1538"/>
    </row>
    <row r="149" spans="2:64" s="1496" customFormat="1" ht="16.899999999999999" customHeight="1">
      <c r="B149" s="1538"/>
      <c r="C149" s="1585"/>
      <c r="D149" s="1538"/>
      <c r="E149" s="1568"/>
      <c r="F149" s="1585"/>
      <c r="G149" s="1544"/>
      <c r="H149" s="1538"/>
      <c r="I149" s="1538"/>
      <c r="J149" s="1538"/>
      <c r="N149" s="1538"/>
      <c r="O149" s="1538"/>
      <c r="P149" s="1538"/>
      <c r="Q149" s="1538"/>
      <c r="R149" s="1538"/>
      <c r="S149" s="1538"/>
      <c r="T149" s="1538"/>
      <c r="U149" s="1538"/>
      <c r="V149" s="1538"/>
      <c r="W149" s="1538"/>
      <c r="X149" s="1538"/>
      <c r="Y149" s="1538"/>
      <c r="Z149" s="1538"/>
      <c r="AA149" s="1538"/>
      <c r="AB149" s="1538"/>
      <c r="AC149" s="1538"/>
      <c r="AD149" s="1538"/>
      <c r="AE149" s="1538"/>
      <c r="AF149" s="1538"/>
      <c r="AG149" s="1538"/>
      <c r="AH149" s="1538"/>
      <c r="AI149" s="1538"/>
      <c r="AJ149" s="1538"/>
      <c r="AK149" s="1538"/>
      <c r="AL149" s="1538"/>
      <c r="AM149" s="1538"/>
      <c r="AN149" s="1538"/>
      <c r="AO149" s="1538"/>
      <c r="AP149" s="1538"/>
      <c r="AQ149" s="1538"/>
      <c r="AR149" s="1538"/>
      <c r="AS149" s="1538"/>
      <c r="AT149" s="1538"/>
      <c r="AU149" s="1538"/>
      <c r="AV149" s="1538"/>
      <c r="AW149" s="1538"/>
      <c r="AX149" s="1538"/>
      <c r="AY149" s="1538"/>
      <c r="AZ149" s="1538"/>
      <c r="BA149" s="1538"/>
      <c r="BB149" s="1538"/>
      <c r="BC149" s="1538"/>
      <c r="BD149" s="1538"/>
      <c r="BE149" s="1538"/>
      <c r="BF149" s="1538"/>
      <c r="BG149" s="1538"/>
      <c r="BH149" s="1538"/>
      <c r="BI149" s="1538"/>
      <c r="BJ149" s="1538"/>
      <c r="BK149" s="1538"/>
      <c r="BL149" s="1538"/>
    </row>
    <row r="150" spans="2:64" s="1496" customFormat="1" ht="16.899999999999999" customHeight="1">
      <c r="B150" s="1538"/>
      <c r="C150" s="1585"/>
      <c r="D150" s="1538"/>
      <c r="E150" s="1568"/>
      <c r="F150" s="1585"/>
      <c r="G150" s="1544"/>
      <c r="H150" s="1538"/>
      <c r="I150" s="1538"/>
      <c r="J150" s="1538"/>
      <c r="N150" s="1538"/>
      <c r="O150" s="1538"/>
      <c r="P150" s="1538"/>
      <c r="Q150" s="1538"/>
      <c r="R150" s="1538"/>
      <c r="S150" s="1538"/>
      <c r="T150" s="1538"/>
      <c r="U150" s="1538"/>
      <c r="V150" s="1538"/>
      <c r="W150" s="1538"/>
      <c r="X150" s="1538"/>
      <c r="Y150" s="1538"/>
      <c r="Z150" s="1538"/>
      <c r="AA150" s="1538"/>
      <c r="AB150" s="1538"/>
      <c r="AC150" s="1538"/>
      <c r="AD150" s="1538"/>
      <c r="AE150" s="1538"/>
      <c r="AF150" s="1538"/>
      <c r="AG150" s="1538"/>
      <c r="AH150" s="1538"/>
      <c r="AI150" s="1538"/>
      <c r="AJ150" s="1538"/>
      <c r="AK150" s="1538"/>
      <c r="AL150" s="1538"/>
      <c r="AM150" s="1538"/>
      <c r="AN150" s="1538"/>
      <c r="AO150" s="1538"/>
      <c r="AP150" s="1538"/>
      <c r="AQ150" s="1538"/>
      <c r="AR150" s="1538"/>
      <c r="AS150" s="1538"/>
      <c r="AT150" s="1538"/>
      <c r="AU150" s="1538"/>
      <c r="AV150" s="1538"/>
      <c r="AW150" s="1538"/>
      <c r="AX150" s="1538"/>
      <c r="AY150" s="1538"/>
      <c r="AZ150" s="1538"/>
      <c r="BA150" s="1538"/>
      <c r="BB150" s="1538"/>
      <c r="BC150" s="1538"/>
      <c r="BD150" s="1538"/>
      <c r="BE150" s="1538"/>
      <c r="BF150" s="1538"/>
      <c r="BG150" s="1538"/>
      <c r="BH150" s="1538"/>
      <c r="BI150" s="1538"/>
      <c r="BJ150" s="1538"/>
      <c r="BK150" s="1538"/>
      <c r="BL150" s="1538"/>
    </row>
    <row r="151" spans="2:64" s="1496" customFormat="1" ht="16.899999999999999" customHeight="1">
      <c r="B151" s="1538"/>
      <c r="C151" s="1585"/>
      <c r="D151" s="1538"/>
      <c r="E151" s="1568"/>
      <c r="F151" s="1585"/>
      <c r="G151" s="1544"/>
      <c r="H151" s="1538"/>
      <c r="I151" s="1538"/>
      <c r="J151" s="1538"/>
      <c r="N151" s="1538"/>
      <c r="O151" s="1538"/>
      <c r="P151" s="1538"/>
      <c r="Q151" s="1538"/>
      <c r="R151" s="1538"/>
      <c r="S151" s="1538"/>
      <c r="T151" s="1538"/>
      <c r="U151" s="1538"/>
      <c r="V151" s="1538"/>
      <c r="W151" s="1538"/>
      <c r="X151" s="1538"/>
      <c r="Y151" s="1538"/>
      <c r="Z151" s="1538"/>
      <c r="AA151" s="1538"/>
      <c r="AB151" s="1538"/>
      <c r="AC151" s="1538"/>
      <c r="AD151" s="1538"/>
      <c r="AE151" s="1538"/>
      <c r="AF151" s="1538"/>
      <c r="AG151" s="1538"/>
      <c r="AH151" s="1538"/>
      <c r="AI151" s="1538"/>
      <c r="AJ151" s="1538"/>
      <c r="AK151" s="1538"/>
      <c r="AL151" s="1538"/>
      <c r="AM151" s="1538"/>
      <c r="AN151" s="1538"/>
      <c r="AO151" s="1538"/>
      <c r="AP151" s="1538"/>
      <c r="AQ151" s="1538"/>
      <c r="AR151" s="1538"/>
      <c r="AS151" s="1538"/>
      <c r="AT151" s="1538"/>
      <c r="AU151" s="1538"/>
      <c r="AV151" s="1538"/>
      <c r="AW151" s="1538"/>
      <c r="AX151" s="1538"/>
      <c r="AY151" s="1538"/>
      <c r="AZ151" s="1538"/>
      <c r="BA151" s="1538"/>
      <c r="BB151" s="1538"/>
      <c r="BC151" s="1538"/>
      <c r="BD151" s="1538"/>
      <c r="BE151" s="1538"/>
      <c r="BF151" s="1538"/>
      <c r="BG151" s="1538"/>
      <c r="BH151" s="1538"/>
      <c r="BI151" s="1538"/>
      <c r="BJ151" s="1538"/>
      <c r="BK151" s="1538"/>
      <c r="BL151" s="1538"/>
    </row>
    <row r="152" spans="2:64" s="1496" customFormat="1" ht="16.899999999999999" customHeight="1">
      <c r="B152" s="1538"/>
      <c r="C152" s="1585"/>
      <c r="D152" s="1538"/>
      <c r="E152" s="1568"/>
      <c r="F152" s="1585"/>
      <c r="G152" s="1544"/>
      <c r="H152" s="1538"/>
      <c r="I152" s="1538"/>
      <c r="J152" s="1538"/>
      <c r="N152" s="1538"/>
      <c r="O152" s="1538"/>
      <c r="P152" s="1538"/>
      <c r="Q152" s="1538"/>
      <c r="R152" s="1538"/>
      <c r="S152" s="1538"/>
      <c r="T152" s="1538"/>
      <c r="U152" s="1538"/>
      <c r="V152" s="1538"/>
      <c r="W152" s="1538"/>
      <c r="X152" s="1538"/>
      <c r="Y152" s="1538"/>
      <c r="Z152" s="1538"/>
      <c r="AA152" s="1538"/>
      <c r="AB152" s="1538"/>
      <c r="AC152" s="1538"/>
      <c r="AD152" s="1538"/>
      <c r="AE152" s="1538"/>
      <c r="AF152" s="1538"/>
      <c r="AG152" s="1538"/>
      <c r="AH152" s="1538"/>
      <c r="AI152" s="1538"/>
      <c r="AJ152" s="1538"/>
      <c r="AK152" s="1538"/>
      <c r="AL152" s="1538"/>
      <c r="AM152" s="1538"/>
      <c r="AN152" s="1538"/>
      <c r="AO152" s="1538"/>
      <c r="AP152" s="1538"/>
      <c r="AQ152" s="1538"/>
      <c r="AR152" s="1538"/>
      <c r="AS152" s="1538"/>
      <c r="AT152" s="1538"/>
      <c r="AU152" s="1538"/>
      <c r="AV152" s="1538"/>
      <c r="AW152" s="1538"/>
      <c r="AX152" s="1538"/>
      <c r="AY152" s="1538"/>
      <c r="AZ152" s="1538"/>
      <c r="BA152" s="1538"/>
      <c r="BB152" s="1538"/>
      <c r="BC152" s="1538"/>
      <c r="BD152" s="1538"/>
      <c r="BE152" s="1538"/>
      <c r="BF152" s="1538"/>
      <c r="BG152" s="1538"/>
      <c r="BH152" s="1538"/>
      <c r="BI152" s="1538"/>
      <c r="BJ152" s="1538"/>
      <c r="BK152" s="1538"/>
      <c r="BL152" s="1538"/>
    </row>
    <row r="153" spans="2:64" s="1496" customFormat="1" ht="16.899999999999999" customHeight="1">
      <c r="B153" s="1538"/>
      <c r="C153" s="1585"/>
      <c r="D153" s="1538"/>
      <c r="E153" s="1568"/>
      <c r="F153" s="1585"/>
      <c r="G153" s="1544"/>
      <c r="H153" s="1538"/>
      <c r="I153" s="1538"/>
      <c r="J153" s="1538"/>
      <c r="N153" s="1538"/>
      <c r="O153" s="1538"/>
      <c r="P153" s="1538"/>
      <c r="Q153" s="1538"/>
      <c r="R153" s="1538"/>
      <c r="S153" s="1538"/>
      <c r="T153" s="1538"/>
      <c r="U153" s="1538"/>
      <c r="V153" s="1538"/>
      <c r="W153" s="1538"/>
      <c r="X153" s="1538"/>
      <c r="Y153" s="1538"/>
      <c r="Z153" s="1538"/>
      <c r="AA153" s="1538"/>
      <c r="AB153" s="1538"/>
      <c r="AC153" s="1538"/>
      <c r="AD153" s="1538"/>
      <c r="AE153" s="1538"/>
      <c r="AF153" s="1538"/>
      <c r="AG153" s="1538"/>
      <c r="AH153" s="1538"/>
      <c r="AI153" s="1538"/>
      <c r="AJ153" s="1538"/>
      <c r="AK153" s="1538"/>
      <c r="AL153" s="1538"/>
      <c r="AM153" s="1538"/>
      <c r="AN153" s="1538"/>
      <c r="AO153" s="1538"/>
      <c r="AP153" s="1538"/>
      <c r="AQ153" s="1538"/>
      <c r="AR153" s="1538"/>
      <c r="AS153" s="1538"/>
      <c r="AT153" s="1538"/>
      <c r="AU153" s="1538"/>
      <c r="AV153" s="1538"/>
      <c r="AW153" s="1538"/>
      <c r="AX153" s="1538"/>
      <c r="AY153" s="1538"/>
      <c r="AZ153" s="1538"/>
      <c r="BA153" s="1538"/>
      <c r="BB153" s="1538"/>
      <c r="BC153" s="1538"/>
      <c r="BD153" s="1538"/>
      <c r="BE153" s="1538"/>
      <c r="BF153" s="1538"/>
      <c r="BG153" s="1538"/>
      <c r="BH153" s="1538"/>
      <c r="BI153" s="1538"/>
      <c r="BJ153" s="1538"/>
      <c r="BK153" s="1538"/>
      <c r="BL153" s="1538"/>
    </row>
    <row r="154" spans="2:64" s="1496" customFormat="1" ht="16.899999999999999" customHeight="1">
      <c r="B154" s="1538"/>
      <c r="C154" s="1585"/>
      <c r="D154" s="1538"/>
      <c r="E154" s="1568"/>
      <c r="F154" s="1585"/>
      <c r="G154" s="1544"/>
      <c r="H154" s="1538"/>
      <c r="I154" s="1538"/>
      <c r="J154" s="1538"/>
      <c r="N154" s="1538"/>
      <c r="O154" s="1538"/>
      <c r="P154" s="1538"/>
      <c r="Q154" s="1538"/>
      <c r="R154" s="1538"/>
      <c r="S154" s="1538"/>
      <c r="T154" s="1538"/>
      <c r="U154" s="1538"/>
      <c r="V154" s="1538"/>
      <c r="W154" s="1538"/>
      <c r="X154" s="1538"/>
      <c r="Y154" s="1538"/>
      <c r="Z154" s="1538"/>
      <c r="AA154" s="1538"/>
      <c r="AB154" s="1538"/>
      <c r="AC154" s="1538"/>
      <c r="AD154" s="1538"/>
      <c r="AE154" s="1538"/>
      <c r="AF154" s="1538"/>
      <c r="AG154" s="1538"/>
      <c r="AH154" s="1538"/>
      <c r="AI154" s="1538"/>
      <c r="AJ154" s="1538"/>
      <c r="AK154" s="1538"/>
      <c r="AL154" s="1538"/>
      <c r="AM154" s="1538"/>
      <c r="AN154" s="1538"/>
      <c r="AO154" s="1538"/>
      <c r="AP154" s="1538"/>
      <c r="AQ154" s="1538"/>
      <c r="AR154" s="1538"/>
      <c r="AS154" s="1538"/>
      <c r="AT154" s="1538"/>
      <c r="AU154" s="1538"/>
      <c r="AV154" s="1538"/>
      <c r="AW154" s="1538"/>
      <c r="AX154" s="1538"/>
      <c r="AY154" s="1538"/>
      <c r="AZ154" s="1538"/>
      <c r="BA154" s="1538"/>
      <c r="BB154" s="1538"/>
      <c r="BC154" s="1538"/>
      <c r="BD154" s="1538"/>
      <c r="BE154" s="1538"/>
      <c r="BF154" s="1538"/>
      <c r="BG154" s="1538"/>
      <c r="BH154" s="1538"/>
      <c r="BI154" s="1538"/>
      <c r="BJ154" s="1538"/>
      <c r="BK154" s="1538"/>
      <c r="BL154" s="1538"/>
    </row>
    <row r="155" spans="2:64" s="1496" customFormat="1" ht="16.899999999999999" customHeight="1">
      <c r="B155" s="1538"/>
      <c r="C155" s="1585"/>
      <c r="D155" s="1538"/>
      <c r="E155" s="1568"/>
      <c r="F155" s="1585"/>
      <c r="G155" s="1544"/>
      <c r="H155" s="1538"/>
      <c r="I155" s="1538"/>
      <c r="J155" s="1538"/>
      <c r="N155" s="1538"/>
      <c r="O155" s="1538"/>
      <c r="P155" s="1538"/>
      <c r="Q155" s="1538"/>
      <c r="R155" s="1538"/>
      <c r="S155" s="1538"/>
      <c r="T155" s="1538"/>
      <c r="U155" s="1538"/>
      <c r="V155" s="1538"/>
      <c r="W155" s="1538"/>
      <c r="X155" s="1538"/>
      <c r="Y155" s="1538"/>
      <c r="Z155" s="1538"/>
      <c r="AA155" s="1538"/>
      <c r="AB155" s="1538"/>
      <c r="AC155" s="1538"/>
      <c r="AD155" s="1538"/>
      <c r="AE155" s="1538"/>
      <c r="AF155" s="1538"/>
      <c r="AG155" s="1538"/>
      <c r="AH155" s="1538"/>
      <c r="AI155" s="1538"/>
      <c r="AJ155" s="1538"/>
      <c r="AK155" s="1538"/>
      <c r="AL155" s="1538"/>
      <c r="AM155" s="1538"/>
      <c r="AN155" s="1538"/>
      <c r="AO155" s="1538"/>
      <c r="AP155" s="1538"/>
      <c r="AQ155" s="1538"/>
      <c r="AR155" s="1538"/>
      <c r="AS155" s="1538"/>
      <c r="AT155" s="1538"/>
      <c r="AU155" s="1538"/>
      <c r="AV155" s="1538"/>
      <c r="AW155" s="1538"/>
      <c r="AX155" s="1538"/>
      <c r="AY155" s="1538"/>
      <c r="AZ155" s="1538"/>
      <c r="BA155" s="1538"/>
      <c r="BB155" s="1538"/>
      <c r="BC155" s="1538"/>
      <c r="BD155" s="1538"/>
      <c r="BE155" s="1538"/>
      <c r="BF155" s="1538"/>
      <c r="BG155" s="1538"/>
      <c r="BH155" s="1538"/>
      <c r="BI155" s="1538"/>
      <c r="BJ155" s="1538"/>
      <c r="BK155" s="1538"/>
      <c r="BL155" s="1538"/>
    </row>
    <row r="156" spans="2:64" s="1496" customFormat="1" ht="16.899999999999999" customHeight="1">
      <c r="B156" s="1538"/>
      <c r="C156" s="1585"/>
      <c r="D156" s="1538"/>
      <c r="E156" s="1568"/>
      <c r="F156" s="1585"/>
      <c r="G156" s="1544"/>
      <c r="H156" s="1538"/>
      <c r="I156" s="1538"/>
      <c r="J156" s="1538"/>
      <c r="N156" s="1538"/>
      <c r="O156" s="1538"/>
      <c r="P156" s="1538"/>
      <c r="Q156" s="1538"/>
      <c r="R156" s="1538"/>
      <c r="S156" s="1538"/>
      <c r="T156" s="1538"/>
      <c r="U156" s="1538"/>
      <c r="V156" s="1538"/>
      <c r="W156" s="1538"/>
      <c r="X156" s="1538"/>
      <c r="Y156" s="1538"/>
      <c r="Z156" s="1538"/>
      <c r="AA156" s="1538"/>
      <c r="AB156" s="1538"/>
      <c r="AC156" s="1538"/>
      <c r="AD156" s="1538"/>
      <c r="AE156" s="1538"/>
      <c r="AF156" s="1538"/>
      <c r="AG156" s="1538"/>
      <c r="AH156" s="1538"/>
      <c r="AI156" s="1538"/>
      <c r="AJ156" s="1538"/>
      <c r="AK156" s="1538"/>
      <c r="AL156" s="1538"/>
      <c r="AM156" s="1538"/>
      <c r="AN156" s="1538"/>
      <c r="AO156" s="1538"/>
      <c r="AP156" s="1538"/>
      <c r="AQ156" s="1538"/>
      <c r="AR156" s="1538"/>
      <c r="AS156" s="1538"/>
      <c r="AT156" s="1538"/>
      <c r="AU156" s="1538"/>
      <c r="AV156" s="1538"/>
      <c r="AW156" s="1538"/>
      <c r="AX156" s="1538"/>
      <c r="AY156" s="1538"/>
      <c r="AZ156" s="1538"/>
      <c r="BA156" s="1538"/>
      <c r="BB156" s="1538"/>
      <c r="BC156" s="1538"/>
      <c r="BD156" s="1538"/>
      <c r="BE156" s="1538"/>
      <c r="BF156" s="1538"/>
      <c r="BG156" s="1538"/>
      <c r="BH156" s="1538"/>
      <c r="BI156" s="1538"/>
      <c r="BJ156" s="1538"/>
      <c r="BK156" s="1538"/>
      <c r="BL156" s="1538"/>
    </row>
    <row r="157" spans="2:64" s="1496" customFormat="1" ht="16.899999999999999" customHeight="1">
      <c r="B157" s="1538"/>
      <c r="C157" s="1585"/>
      <c r="D157" s="1538"/>
      <c r="E157" s="1568"/>
      <c r="F157" s="1585"/>
      <c r="G157" s="1544"/>
      <c r="H157" s="1538"/>
      <c r="I157" s="1538"/>
      <c r="J157" s="1538"/>
      <c r="N157" s="1538"/>
      <c r="O157" s="1538"/>
      <c r="P157" s="1538"/>
      <c r="Q157" s="1538"/>
      <c r="R157" s="1538"/>
      <c r="S157" s="1538"/>
      <c r="T157" s="1538"/>
      <c r="U157" s="1538"/>
      <c r="V157" s="1538"/>
      <c r="W157" s="1538"/>
      <c r="X157" s="1538"/>
      <c r="Y157" s="1538"/>
      <c r="Z157" s="1538"/>
      <c r="AA157" s="1538"/>
      <c r="AB157" s="1538"/>
      <c r="AC157" s="1538"/>
      <c r="AD157" s="1538"/>
      <c r="AE157" s="1538"/>
      <c r="AF157" s="1538"/>
      <c r="AG157" s="1538"/>
      <c r="AH157" s="1538"/>
      <c r="AI157" s="1538"/>
      <c r="AJ157" s="1538"/>
      <c r="AK157" s="1538"/>
      <c r="AL157" s="1538"/>
      <c r="AM157" s="1538"/>
      <c r="AN157" s="1538"/>
      <c r="AO157" s="1538"/>
      <c r="AP157" s="1538"/>
      <c r="AQ157" s="1538"/>
      <c r="AR157" s="1538"/>
      <c r="AS157" s="1538"/>
      <c r="AT157" s="1538"/>
      <c r="AU157" s="1538"/>
      <c r="AV157" s="1538"/>
      <c r="AW157" s="1538"/>
      <c r="AX157" s="1538"/>
      <c r="AY157" s="1538"/>
      <c r="AZ157" s="1538"/>
      <c r="BA157" s="1538"/>
      <c r="BB157" s="1538"/>
      <c r="BC157" s="1538"/>
      <c r="BD157" s="1538"/>
      <c r="BE157" s="1538"/>
      <c r="BF157" s="1538"/>
      <c r="BG157" s="1538"/>
      <c r="BH157" s="1538"/>
      <c r="BI157" s="1538"/>
      <c r="BJ157" s="1538"/>
      <c r="BK157" s="1538"/>
      <c r="BL157" s="1538"/>
    </row>
    <row r="158" spans="2:64" s="1496" customFormat="1" ht="16.899999999999999" customHeight="1">
      <c r="B158" s="1538"/>
      <c r="C158" s="1585"/>
      <c r="D158" s="1538"/>
      <c r="E158" s="1568"/>
      <c r="F158" s="1585"/>
      <c r="G158" s="1544"/>
      <c r="H158" s="1538"/>
      <c r="I158" s="1538"/>
      <c r="J158" s="1538"/>
      <c r="N158" s="1538"/>
      <c r="O158" s="1538"/>
      <c r="P158" s="1538"/>
      <c r="Q158" s="1538"/>
      <c r="R158" s="1538"/>
      <c r="S158" s="1538"/>
      <c r="T158" s="1538"/>
      <c r="U158" s="1538"/>
      <c r="V158" s="1538"/>
      <c r="W158" s="1538"/>
      <c r="X158" s="1538"/>
      <c r="Y158" s="1538"/>
      <c r="Z158" s="1538"/>
      <c r="AA158" s="1538"/>
      <c r="AB158" s="1538"/>
      <c r="AC158" s="1538"/>
      <c r="AD158" s="1538"/>
      <c r="AE158" s="1538"/>
      <c r="AF158" s="1538"/>
      <c r="AG158" s="1538"/>
      <c r="AH158" s="1538"/>
      <c r="AI158" s="1538"/>
      <c r="AJ158" s="1538"/>
      <c r="AK158" s="1538"/>
      <c r="AL158" s="1538"/>
      <c r="AM158" s="1538"/>
      <c r="AN158" s="1538"/>
      <c r="AO158" s="1538"/>
      <c r="AP158" s="1538"/>
      <c r="AQ158" s="1538"/>
      <c r="AR158" s="1538"/>
      <c r="AS158" s="1538"/>
      <c r="AT158" s="1538"/>
      <c r="AU158" s="1538"/>
      <c r="AV158" s="1538"/>
      <c r="AW158" s="1538"/>
      <c r="AX158" s="1538"/>
      <c r="AY158" s="1538"/>
      <c r="AZ158" s="1538"/>
      <c r="BA158" s="1538"/>
      <c r="BB158" s="1538"/>
      <c r="BC158" s="1538"/>
      <c r="BD158" s="1538"/>
      <c r="BE158" s="1538"/>
      <c r="BF158" s="1538"/>
      <c r="BG158" s="1538"/>
      <c r="BH158" s="1538"/>
      <c r="BI158" s="1538"/>
      <c r="BJ158" s="1538"/>
      <c r="BK158" s="1538"/>
      <c r="BL158" s="1538"/>
    </row>
    <row r="159" spans="2:64" s="1496" customFormat="1" ht="16.899999999999999" customHeight="1">
      <c r="B159" s="1538"/>
      <c r="C159" s="1585"/>
      <c r="D159" s="1538"/>
      <c r="E159" s="1568"/>
      <c r="F159" s="1585"/>
      <c r="G159" s="1544"/>
      <c r="H159" s="1538"/>
      <c r="I159" s="1538"/>
      <c r="J159" s="1538"/>
      <c r="N159" s="1538"/>
      <c r="O159" s="1538"/>
      <c r="P159" s="1538"/>
      <c r="Q159" s="1538"/>
      <c r="R159" s="1538"/>
      <c r="S159" s="1538"/>
      <c r="T159" s="1538"/>
      <c r="U159" s="1538"/>
      <c r="V159" s="1538"/>
      <c r="W159" s="1538"/>
      <c r="X159" s="1538"/>
      <c r="Y159" s="1538"/>
      <c r="Z159" s="1538"/>
      <c r="AA159" s="1538"/>
      <c r="AB159" s="1538"/>
      <c r="AC159" s="1538"/>
      <c r="AD159" s="1538"/>
      <c r="AE159" s="1538"/>
      <c r="AF159" s="1538"/>
      <c r="AG159" s="1538"/>
      <c r="AH159" s="1538"/>
      <c r="AI159" s="1538"/>
      <c r="AJ159" s="1538"/>
      <c r="AK159" s="1538"/>
      <c r="AL159" s="1538"/>
      <c r="AM159" s="1538"/>
      <c r="AN159" s="1538"/>
      <c r="AO159" s="1538"/>
      <c r="AP159" s="1538"/>
      <c r="AQ159" s="1538"/>
      <c r="AR159" s="1538"/>
      <c r="AS159" s="1538"/>
      <c r="AT159" s="1538"/>
      <c r="AU159" s="1538"/>
      <c r="AV159" s="1538"/>
      <c r="AW159" s="1538"/>
      <c r="AX159" s="1538"/>
      <c r="AY159" s="1538"/>
      <c r="AZ159" s="1538"/>
      <c r="BA159" s="1538"/>
      <c r="BB159" s="1538"/>
      <c r="BC159" s="1538"/>
      <c r="BD159" s="1538"/>
      <c r="BE159" s="1538"/>
      <c r="BF159" s="1538"/>
      <c r="BG159" s="1538"/>
      <c r="BH159" s="1538"/>
      <c r="BI159" s="1538"/>
      <c r="BJ159" s="1538"/>
      <c r="BK159" s="1538"/>
      <c r="BL159" s="1538"/>
    </row>
    <row r="160" spans="2:64" s="1496" customFormat="1" ht="16.899999999999999" customHeight="1">
      <c r="B160" s="1538"/>
      <c r="C160" s="1585"/>
      <c r="D160" s="1538"/>
      <c r="E160" s="1568"/>
      <c r="F160" s="1585"/>
      <c r="G160" s="1544"/>
      <c r="H160" s="1538"/>
      <c r="I160" s="1538"/>
      <c r="J160" s="1538"/>
      <c r="N160" s="1538"/>
      <c r="O160" s="1538"/>
      <c r="P160" s="1538"/>
      <c r="Q160" s="1538"/>
      <c r="R160" s="1538"/>
      <c r="S160" s="1538"/>
      <c r="T160" s="1538"/>
      <c r="U160" s="1538"/>
      <c r="V160" s="1538"/>
      <c r="W160" s="1538"/>
      <c r="X160" s="1538"/>
      <c r="Y160" s="1538"/>
      <c r="Z160" s="1538"/>
      <c r="AA160" s="1538"/>
      <c r="AB160" s="1538"/>
      <c r="AC160" s="1538"/>
      <c r="AD160" s="1538"/>
      <c r="AE160" s="1538"/>
      <c r="AF160" s="1538"/>
      <c r="AG160" s="1538"/>
      <c r="AH160" s="1538"/>
      <c r="AI160" s="1538"/>
      <c r="AJ160" s="1538"/>
      <c r="AK160" s="1538"/>
      <c r="AL160" s="1538"/>
      <c r="AM160" s="1538"/>
      <c r="AN160" s="1538"/>
      <c r="AO160" s="1538"/>
      <c r="AP160" s="1538"/>
      <c r="AQ160" s="1538"/>
      <c r="AR160" s="1538"/>
      <c r="AS160" s="1538"/>
      <c r="AT160" s="1538"/>
      <c r="AU160" s="1538"/>
      <c r="AV160" s="1538"/>
      <c r="AW160" s="1538"/>
      <c r="AX160" s="1538"/>
      <c r="AY160" s="1538"/>
      <c r="AZ160" s="1538"/>
      <c r="BA160" s="1538"/>
      <c r="BB160" s="1538"/>
      <c r="BC160" s="1538"/>
      <c r="BD160" s="1538"/>
      <c r="BE160" s="1538"/>
      <c r="BF160" s="1538"/>
      <c r="BG160" s="1538"/>
      <c r="BH160" s="1538"/>
      <c r="BI160" s="1538"/>
      <c r="BJ160" s="1538"/>
      <c r="BK160" s="1538"/>
      <c r="BL160" s="1538"/>
    </row>
    <row r="161" spans="2:64" s="1496" customFormat="1" ht="16.899999999999999" customHeight="1">
      <c r="B161" s="1538"/>
      <c r="C161" s="1585"/>
      <c r="D161" s="1538"/>
      <c r="E161" s="1568"/>
      <c r="F161" s="1585"/>
      <c r="G161" s="1544"/>
      <c r="H161" s="1538"/>
      <c r="I161" s="1538"/>
      <c r="J161" s="1538"/>
      <c r="N161" s="1538"/>
      <c r="O161" s="1538"/>
      <c r="P161" s="1538"/>
      <c r="Q161" s="1538"/>
      <c r="R161" s="1538"/>
      <c r="S161" s="1538"/>
      <c r="T161" s="1538"/>
      <c r="U161" s="1538"/>
      <c r="V161" s="1538"/>
      <c r="W161" s="1538"/>
      <c r="X161" s="1538"/>
      <c r="Y161" s="1538"/>
      <c r="Z161" s="1538"/>
      <c r="AA161" s="1538"/>
      <c r="AB161" s="1538"/>
      <c r="AC161" s="1538"/>
      <c r="AD161" s="1538"/>
      <c r="AE161" s="1538"/>
      <c r="AF161" s="1538"/>
      <c r="AG161" s="1538"/>
      <c r="AH161" s="1538"/>
      <c r="AI161" s="1538"/>
      <c r="AJ161" s="1538"/>
      <c r="AK161" s="1538"/>
      <c r="AL161" s="1538"/>
      <c r="AM161" s="1538"/>
      <c r="AN161" s="1538"/>
      <c r="AO161" s="1538"/>
      <c r="AP161" s="1538"/>
      <c r="AQ161" s="1538"/>
      <c r="AR161" s="1538"/>
      <c r="AS161" s="1538"/>
      <c r="AT161" s="1538"/>
      <c r="AU161" s="1538"/>
      <c r="AV161" s="1538"/>
      <c r="AW161" s="1538"/>
      <c r="AX161" s="1538"/>
      <c r="AY161" s="1538"/>
      <c r="AZ161" s="1538"/>
      <c r="BA161" s="1538"/>
      <c r="BB161" s="1538"/>
      <c r="BC161" s="1538"/>
      <c r="BD161" s="1538"/>
      <c r="BE161" s="1538"/>
      <c r="BF161" s="1538"/>
      <c r="BG161" s="1538"/>
      <c r="BH161" s="1538"/>
      <c r="BI161" s="1538"/>
      <c r="BJ161" s="1538"/>
      <c r="BK161" s="1538"/>
      <c r="BL161" s="1538"/>
    </row>
    <row r="162" spans="2:64" s="1496" customFormat="1" ht="16.899999999999999" customHeight="1">
      <c r="B162" s="1538"/>
      <c r="C162" s="1585"/>
      <c r="D162" s="1538"/>
      <c r="E162" s="1568"/>
      <c r="F162" s="1585"/>
      <c r="G162" s="1544"/>
      <c r="H162" s="1538"/>
      <c r="I162" s="1538"/>
      <c r="J162" s="1538"/>
      <c r="N162" s="1538"/>
      <c r="O162" s="1538"/>
      <c r="P162" s="1538"/>
      <c r="Q162" s="1538"/>
      <c r="R162" s="1538"/>
      <c r="S162" s="1538"/>
      <c r="T162" s="1538"/>
      <c r="U162" s="1538"/>
      <c r="V162" s="1538"/>
      <c r="W162" s="1538"/>
      <c r="X162" s="1538"/>
      <c r="Y162" s="1538"/>
      <c r="Z162" s="1538"/>
      <c r="AA162" s="1538"/>
      <c r="AB162" s="1538"/>
      <c r="AC162" s="1538"/>
      <c r="AD162" s="1538"/>
      <c r="AE162" s="1538"/>
      <c r="AF162" s="1538"/>
      <c r="AG162" s="1538"/>
      <c r="AH162" s="1538"/>
      <c r="AI162" s="1538"/>
      <c r="AJ162" s="1538"/>
      <c r="AK162" s="1538"/>
      <c r="AL162" s="1538"/>
      <c r="AM162" s="1538"/>
      <c r="AN162" s="1538"/>
      <c r="AO162" s="1538"/>
      <c r="AP162" s="1538"/>
      <c r="AQ162" s="1538"/>
      <c r="AR162" s="1538"/>
      <c r="AS162" s="1538"/>
      <c r="AT162" s="1538"/>
      <c r="AU162" s="1538"/>
      <c r="AV162" s="1538"/>
      <c r="AW162" s="1538"/>
      <c r="AX162" s="1538"/>
      <c r="AY162" s="1538"/>
      <c r="AZ162" s="1538"/>
      <c r="BA162" s="1538"/>
      <c r="BB162" s="1538"/>
      <c r="BC162" s="1538"/>
      <c r="BD162" s="1538"/>
      <c r="BE162" s="1538"/>
      <c r="BF162" s="1538"/>
      <c r="BG162" s="1538"/>
      <c r="BH162" s="1538"/>
      <c r="BI162" s="1538"/>
      <c r="BJ162" s="1538"/>
      <c r="BK162" s="1538"/>
      <c r="BL162" s="1538"/>
    </row>
    <row r="163" spans="2:64" s="1496" customFormat="1" ht="16.899999999999999" customHeight="1">
      <c r="B163" s="1538"/>
      <c r="C163" s="1585"/>
      <c r="D163" s="1538"/>
      <c r="E163" s="1568"/>
      <c r="F163" s="1585"/>
      <c r="G163" s="1544"/>
      <c r="H163" s="1538"/>
      <c r="I163" s="1538"/>
      <c r="J163" s="1538"/>
      <c r="N163" s="1538"/>
      <c r="O163" s="1538"/>
      <c r="P163" s="1538"/>
      <c r="Q163" s="1538"/>
      <c r="R163" s="1538"/>
      <c r="S163" s="1538"/>
      <c r="T163" s="1538"/>
      <c r="U163" s="1538"/>
      <c r="V163" s="1538"/>
      <c r="W163" s="1538"/>
      <c r="X163" s="1538"/>
      <c r="Y163" s="1538"/>
      <c r="Z163" s="1538"/>
      <c r="AA163" s="1538"/>
      <c r="AB163" s="1538"/>
      <c r="AC163" s="1538"/>
      <c r="AD163" s="1538"/>
      <c r="AE163" s="1538"/>
      <c r="AF163" s="1538"/>
      <c r="AG163" s="1538"/>
      <c r="AH163" s="1538"/>
      <c r="AI163" s="1538"/>
      <c r="AJ163" s="1538"/>
      <c r="AK163" s="1538"/>
      <c r="AL163" s="1538"/>
      <c r="AM163" s="1538"/>
      <c r="AN163" s="1538"/>
      <c r="AO163" s="1538"/>
      <c r="AP163" s="1538"/>
      <c r="AQ163" s="1538"/>
      <c r="AR163" s="1538"/>
      <c r="AS163" s="1538"/>
      <c r="AT163" s="1538"/>
      <c r="AU163" s="1538"/>
      <c r="AV163" s="1538"/>
      <c r="AW163" s="1538"/>
      <c r="AX163" s="1538"/>
      <c r="AY163" s="1538"/>
      <c r="AZ163" s="1538"/>
      <c r="BA163" s="1538"/>
      <c r="BB163" s="1538"/>
      <c r="BC163" s="1538"/>
      <c r="BD163" s="1538"/>
      <c r="BE163" s="1538"/>
      <c r="BF163" s="1538"/>
      <c r="BG163" s="1538"/>
      <c r="BH163" s="1538"/>
      <c r="BI163" s="1538"/>
      <c r="BJ163" s="1538"/>
      <c r="BK163" s="1538"/>
      <c r="BL163" s="1538"/>
    </row>
    <row r="164" spans="2:64" s="1496" customFormat="1" ht="16.899999999999999" customHeight="1">
      <c r="B164" s="1538"/>
      <c r="C164" s="1585"/>
      <c r="D164" s="1538"/>
      <c r="E164" s="1568"/>
      <c r="F164" s="1585"/>
      <c r="G164" s="1544"/>
      <c r="H164" s="1538"/>
      <c r="I164" s="1538"/>
      <c r="J164" s="1538"/>
      <c r="N164" s="1538"/>
      <c r="O164" s="1538"/>
      <c r="P164" s="1538"/>
      <c r="Q164" s="1538"/>
      <c r="R164" s="1538"/>
      <c r="S164" s="1538"/>
      <c r="T164" s="1538"/>
      <c r="U164" s="1538"/>
      <c r="V164" s="1538"/>
      <c r="W164" s="1538"/>
      <c r="X164" s="1538"/>
      <c r="Y164" s="1538"/>
      <c r="Z164" s="1538"/>
      <c r="AA164" s="1538"/>
      <c r="AB164" s="1538"/>
      <c r="AC164" s="1538"/>
      <c r="AD164" s="1538"/>
      <c r="AE164" s="1538"/>
      <c r="AF164" s="1538"/>
      <c r="AG164" s="1538"/>
      <c r="AH164" s="1538"/>
      <c r="AI164" s="1538"/>
      <c r="AJ164" s="1538"/>
      <c r="AK164" s="1538"/>
      <c r="AL164" s="1538"/>
      <c r="AM164" s="1538"/>
      <c r="AN164" s="1538"/>
      <c r="AO164" s="1538"/>
      <c r="AP164" s="1538"/>
      <c r="AQ164" s="1538"/>
      <c r="AR164" s="1538"/>
      <c r="AS164" s="1538"/>
      <c r="AT164" s="1538"/>
      <c r="AU164" s="1538"/>
      <c r="AV164" s="1538"/>
      <c r="AW164" s="1538"/>
      <c r="AX164" s="1538"/>
      <c r="AY164" s="1538"/>
      <c r="AZ164" s="1538"/>
      <c r="BA164" s="1538"/>
      <c r="BB164" s="1538"/>
      <c r="BC164" s="1538"/>
      <c r="BD164" s="1538"/>
      <c r="BE164" s="1538"/>
      <c r="BF164" s="1538"/>
      <c r="BG164" s="1538"/>
      <c r="BH164" s="1538"/>
      <c r="BI164" s="1538"/>
      <c r="BJ164" s="1538"/>
      <c r="BK164" s="1538"/>
      <c r="BL164" s="1538"/>
    </row>
    <row r="165" spans="2:64" s="1496" customFormat="1" ht="16.899999999999999" customHeight="1">
      <c r="B165" s="1538"/>
      <c r="C165" s="1585"/>
      <c r="D165" s="1538"/>
      <c r="E165" s="1568"/>
      <c r="F165" s="1585"/>
      <c r="G165" s="1544"/>
      <c r="H165" s="1538"/>
      <c r="I165" s="1538"/>
      <c r="J165" s="1538"/>
      <c r="N165" s="1538"/>
      <c r="O165" s="1538"/>
      <c r="P165" s="1538"/>
      <c r="Q165" s="1538"/>
      <c r="R165" s="1538"/>
      <c r="S165" s="1538"/>
      <c r="T165" s="1538"/>
      <c r="U165" s="1538"/>
      <c r="V165" s="1538"/>
      <c r="W165" s="1538"/>
      <c r="X165" s="1538"/>
      <c r="Y165" s="1538"/>
      <c r="Z165" s="1538"/>
      <c r="AA165" s="1538"/>
      <c r="AB165" s="1538"/>
      <c r="AC165" s="1538"/>
      <c r="AD165" s="1538"/>
      <c r="AE165" s="1538"/>
      <c r="AF165" s="1538"/>
      <c r="AG165" s="1538"/>
      <c r="AH165" s="1538"/>
      <c r="AI165" s="1538"/>
      <c r="AJ165" s="1538"/>
      <c r="AK165" s="1538"/>
      <c r="AL165" s="1538"/>
      <c r="AM165" s="1538"/>
      <c r="AN165" s="1538"/>
      <c r="AO165" s="1538"/>
      <c r="AP165" s="1538"/>
      <c r="AQ165" s="1538"/>
      <c r="AR165" s="1538"/>
      <c r="AS165" s="1538"/>
      <c r="AT165" s="1538"/>
      <c r="AU165" s="1538"/>
      <c r="AV165" s="1538"/>
      <c r="AW165" s="1538"/>
      <c r="AX165" s="1538"/>
      <c r="AY165" s="1538"/>
      <c r="AZ165" s="1538"/>
      <c r="BA165" s="1538"/>
      <c r="BB165" s="1538"/>
      <c r="BC165" s="1538"/>
      <c r="BD165" s="1538"/>
      <c r="BE165" s="1538"/>
      <c r="BF165" s="1538"/>
      <c r="BG165" s="1538"/>
      <c r="BH165" s="1538"/>
      <c r="BI165" s="1538"/>
      <c r="BJ165" s="1538"/>
      <c r="BK165" s="1538"/>
      <c r="BL165" s="1538"/>
    </row>
    <row r="166" spans="2:64" s="1496" customFormat="1" ht="16.899999999999999" customHeight="1">
      <c r="B166" s="1538"/>
      <c r="C166" s="1585"/>
      <c r="D166" s="1538"/>
      <c r="E166" s="1568"/>
      <c r="F166" s="1585"/>
      <c r="G166" s="1544"/>
      <c r="H166" s="1538"/>
      <c r="I166" s="1538"/>
      <c r="J166" s="1538"/>
      <c r="N166" s="1538"/>
      <c r="O166" s="1538"/>
      <c r="P166" s="1538"/>
      <c r="Q166" s="1538"/>
      <c r="R166" s="1538"/>
      <c r="S166" s="1538"/>
      <c r="T166" s="1538"/>
      <c r="U166" s="1538"/>
      <c r="V166" s="1538"/>
      <c r="W166" s="1538"/>
      <c r="X166" s="1538"/>
      <c r="Y166" s="1538"/>
      <c r="Z166" s="1538"/>
      <c r="AA166" s="1538"/>
      <c r="AB166" s="1538"/>
      <c r="AC166" s="1538"/>
      <c r="AD166" s="1538"/>
      <c r="AE166" s="1538"/>
      <c r="AF166" s="1538"/>
      <c r="AG166" s="1538"/>
      <c r="AH166" s="1538"/>
      <c r="AI166" s="1538"/>
      <c r="AJ166" s="1538"/>
      <c r="AK166" s="1538"/>
      <c r="AL166" s="1538"/>
      <c r="AM166" s="1538"/>
      <c r="AN166" s="1538"/>
      <c r="AO166" s="1538"/>
      <c r="AP166" s="1538"/>
      <c r="AQ166" s="1538"/>
      <c r="AR166" s="1538"/>
      <c r="AS166" s="1538"/>
      <c r="AT166" s="1538"/>
      <c r="AU166" s="1538"/>
      <c r="AV166" s="1538"/>
      <c r="AW166" s="1538"/>
      <c r="AX166" s="1538"/>
      <c r="AY166" s="1538"/>
      <c r="AZ166" s="1538"/>
      <c r="BA166" s="1538"/>
      <c r="BB166" s="1538"/>
      <c r="BC166" s="1538"/>
      <c r="BD166" s="1538"/>
      <c r="BE166" s="1538"/>
      <c r="BF166" s="1538"/>
      <c r="BG166" s="1538"/>
      <c r="BH166" s="1538"/>
      <c r="BI166" s="1538"/>
      <c r="BJ166" s="1538"/>
      <c r="BK166" s="1538"/>
      <c r="BL166" s="1538"/>
    </row>
    <row r="167" spans="2:64" s="1496" customFormat="1" ht="16.899999999999999" customHeight="1">
      <c r="B167" s="1538"/>
      <c r="C167" s="1585"/>
      <c r="D167" s="1538"/>
      <c r="E167" s="1568"/>
      <c r="F167" s="1585"/>
      <c r="G167" s="1544"/>
      <c r="H167" s="1538"/>
      <c r="I167" s="1538"/>
      <c r="J167" s="1538"/>
      <c r="N167" s="1538"/>
      <c r="O167" s="1538"/>
      <c r="P167" s="1538"/>
      <c r="Q167" s="1538"/>
      <c r="R167" s="1538"/>
      <c r="S167" s="1538"/>
      <c r="T167" s="1538"/>
      <c r="U167" s="1538"/>
      <c r="V167" s="1538"/>
      <c r="W167" s="1538"/>
      <c r="X167" s="1538"/>
      <c r="Y167" s="1538"/>
      <c r="Z167" s="1538"/>
      <c r="AA167" s="1538"/>
      <c r="AB167" s="1538"/>
      <c r="AC167" s="1538"/>
      <c r="AD167" s="1538"/>
      <c r="AE167" s="1538"/>
      <c r="AF167" s="1538"/>
      <c r="AG167" s="1538"/>
      <c r="AH167" s="1538"/>
      <c r="AI167" s="1538"/>
      <c r="AJ167" s="1538"/>
      <c r="AK167" s="1538"/>
      <c r="AL167" s="1538"/>
      <c r="AM167" s="1538"/>
      <c r="AN167" s="1538"/>
      <c r="AO167" s="1538"/>
      <c r="AP167" s="1538"/>
      <c r="AQ167" s="1538"/>
      <c r="AR167" s="1538"/>
      <c r="AS167" s="1538"/>
      <c r="AT167" s="1538"/>
      <c r="AU167" s="1538"/>
      <c r="AV167" s="1538"/>
      <c r="AW167" s="1538"/>
      <c r="AX167" s="1538"/>
      <c r="AY167" s="1538"/>
      <c r="AZ167" s="1538"/>
      <c r="BA167" s="1538"/>
      <c r="BB167" s="1538"/>
      <c r="BC167" s="1538"/>
      <c r="BD167" s="1538"/>
      <c r="BE167" s="1538"/>
      <c r="BF167" s="1538"/>
      <c r="BG167" s="1538"/>
      <c r="BH167" s="1538"/>
      <c r="BI167" s="1538"/>
      <c r="BJ167" s="1538"/>
      <c r="BK167" s="1538"/>
      <c r="BL167" s="1538"/>
    </row>
    <row r="168" spans="2:64" s="1496" customFormat="1" ht="16.899999999999999" customHeight="1">
      <c r="B168" s="1538"/>
      <c r="C168" s="1585"/>
      <c r="D168" s="1538"/>
      <c r="E168" s="1568"/>
      <c r="F168" s="1585"/>
      <c r="G168" s="1544"/>
      <c r="H168" s="1538"/>
      <c r="I168" s="1538"/>
      <c r="J168" s="1538"/>
      <c r="N168" s="1538"/>
      <c r="O168" s="1538"/>
      <c r="P168" s="1538"/>
      <c r="Q168" s="1538"/>
      <c r="R168" s="1538"/>
      <c r="S168" s="1538"/>
      <c r="T168" s="1538"/>
      <c r="U168" s="1538"/>
      <c r="V168" s="1538"/>
      <c r="W168" s="1538"/>
      <c r="X168" s="1538"/>
      <c r="Y168" s="1538"/>
      <c r="Z168" s="1538"/>
      <c r="AA168" s="1538"/>
      <c r="AB168" s="1538"/>
      <c r="AC168" s="1538"/>
      <c r="AD168" s="1538"/>
      <c r="AE168" s="1538"/>
      <c r="AF168" s="1538"/>
      <c r="AG168" s="1538"/>
      <c r="AH168" s="1538"/>
      <c r="AI168" s="1538"/>
      <c r="AJ168" s="1538"/>
      <c r="AK168" s="1538"/>
      <c r="AL168" s="1538"/>
      <c r="AM168" s="1538"/>
      <c r="AN168" s="1538"/>
      <c r="AO168" s="1538"/>
      <c r="AP168" s="1538"/>
      <c r="AQ168" s="1538"/>
      <c r="AR168" s="1538"/>
      <c r="AS168" s="1538"/>
      <c r="AT168" s="1538"/>
      <c r="AU168" s="1538"/>
      <c r="AV168" s="1538"/>
      <c r="AW168" s="1538"/>
      <c r="AX168" s="1538"/>
      <c r="AY168" s="1538"/>
      <c r="AZ168" s="1538"/>
      <c r="BA168" s="1538"/>
      <c r="BB168" s="1538"/>
      <c r="BC168" s="1538"/>
      <c r="BD168" s="1538"/>
      <c r="BE168" s="1538"/>
      <c r="BF168" s="1538"/>
      <c r="BG168" s="1538"/>
      <c r="BH168" s="1538"/>
      <c r="BI168" s="1538"/>
      <c r="BJ168" s="1538"/>
      <c r="BK168" s="1538"/>
      <c r="BL168" s="1538"/>
    </row>
    <row r="169" spans="2:64" s="1496" customFormat="1" ht="16.899999999999999" customHeight="1">
      <c r="B169" s="1538"/>
      <c r="C169" s="1585"/>
      <c r="D169" s="1538"/>
      <c r="E169" s="1568"/>
      <c r="F169" s="1585"/>
      <c r="G169" s="1544"/>
      <c r="H169" s="1538"/>
      <c r="I169" s="1538"/>
      <c r="J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1538"/>
      <c r="AV169" s="1538"/>
      <c r="AW169" s="1538"/>
      <c r="AX169" s="1538"/>
      <c r="AY169" s="1538"/>
      <c r="AZ169" s="1538"/>
      <c r="BA169" s="1538"/>
      <c r="BB169" s="1538"/>
      <c r="BC169" s="1538"/>
      <c r="BD169" s="1538"/>
      <c r="BE169" s="1538"/>
      <c r="BF169" s="1538"/>
      <c r="BG169" s="1538"/>
      <c r="BH169" s="1538"/>
      <c r="BI169" s="1538"/>
      <c r="BJ169" s="1538"/>
      <c r="BK169" s="1538"/>
      <c r="BL169" s="1538"/>
    </row>
    <row r="170" spans="2:64" s="1496" customFormat="1" ht="16.899999999999999" customHeight="1">
      <c r="B170" s="1538"/>
      <c r="C170" s="1585"/>
      <c r="D170" s="1538"/>
      <c r="E170" s="1568"/>
      <c r="F170" s="1585"/>
      <c r="G170" s="1544"/>
      <c r="H170" s="1538"/>
      <c r="I170" s="1538"/>
      <c r="J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1538"/>
      <c r="AV170" s="1538"/>
      <c r="AW170" s="1538"/>
      <c r="AX170" s="1538"/>
      <c r="AY170" s="1538"/>
      <c r="AZ170" s="1538"/>
      <c r="BA170" s="1538"/>
      <c r="BB170" s="1538"/>
      <c r="BC170" s="1538"/>
      <c r="BD170" s="1538"/>
      <c r="BE170" s="1538"/>
      <c r="BF170" s="1538"/>
      <c r="BG170" s="1538"/>
      <c r="BH170" s="1538"/>
      <c r="BI170" s="1538"/>
      <c r="BJ170" s="1538"/>
      <c r="BK170" s="1538"/>
      <c r="BL170" s="1538"/>
    </row>
    <row r="171" spans="2:64" s="1496" customFormat="1" ht="16.899999999999999" customHeight="1">
      <c r="B171" s="1538"/>
      <c r="C171" s="1585"/>
      <c r="D171" s="1538"/>
      <c r="E171" s="1568"/>
      <c r="F171" s="1585"/>
      <c r="G171" s="1544"/>
      <c r="H171" s="1538"/>
      <c r="I171" s="1538"/>
      <c r="J171" s="1538"/>
      <c r="N171" s="1538"/>
      <c r="O171" s="1538"/>
      <c r="P171" s="1538"/>
      <c r="Q171" s="1538"/>
      <c r="R171" s="1538"/>
      <c r="S171" s="1538"/>
      <c r="T171" s="1538"/>
      <c r="U171" s="1538"/>
      <c r="V171" s="1538"/>
      <c r="W171" s="1538"/>
      <c r="X171" s="1538"/>
      <c r="Y171" s="1538"/>
      <c r="Z171" s="1538"/>
      <c r="AA171" s="1538"/>
      <c r="AB171" s="1538"/>
      <c r="AC171" s="1538"/>
      <c r="AD171" s="1538"/>
      <c r="AE171" s="1538"/>
      <c r="AF171" s="1538"/>
      <c r="AG171" s="1538"/>
      <c r="AH171" s="1538"/>
      <c r="AI171" s="1538"/>
      <c r="AJ171" s="1538"/>
      <c r="AK171" s="1538"/>
      <c r="AL171" s="1538"/>
      <c r="AM171" s="1538"/>
      <c r="AN171" s="1538"/>
      <c r="AO171" s="1538"/>
      <c r="AP171" s="1538"/>
      <c r="AQ171" s="1538"/>
      <c r="AR171" s="1538"/>
      <c r="AS171" s="1538"/>
      <c r="AT171" s="1538"/>
      <c r="AU171" s="1538"/>
      <c r="AV171" s="1538"/>
      <c r="AW171" s="1538"/>
      <c r="AX171" s="1538"/>
      <c r="AY171" s="1538"/>
      <c r="AZ171" s="1538"/>
      <c r="BA171" s="1538"/>
      <c r="BB171" s="1538"/>
      <c r="BC171" s="1538"/>
      <c r="BD171" s="1538"/>
      <c r="BE171" s="1538"/>
      <c r="BF171" s="1538"/>
      <c r="BG171" s="1538"/>
      <c r="BH171" s="1538"/>
      <c r="BI171" s="1538"/>
      <c r="BJ171" s="1538"/>
      <c r="BK171" s="1538"/>
      <c r="BL171" s="1538"/>
    </row>
    <row r="172" spans="2:64" s="1496" customFormat="1" ht="16.899999999999999" customHeight="1">
      <c r="B172" s="1538"/>
      <c r="C172" s="1585"/>
      <c r="D172" s="1538"/>
      <c r="E172" s="1568"/>
      <c r="F172" s="1585"/>
      <c r="G172" s="1544"/>
      <c r="H172" s="1538"/>
      <c r="I172" s="1538"/>
      <c r="J172" s="1538"/>
      <c r="N172" s="1538"/>
      <c r="O172" s="1538"/>
      <c r="P172" s="1538"/>
      <c r="Q172" s="1538"/>
      <c r="R172" s="1538"/>
      <c r="S172" s="1538"/>
      <c r="T172" s="1538"/>
      <c r="U172" s="1538"/>
      <c r="V172" s="1538"/>
      <c r="W172" s="1538"/>
      <c r="X172" s="1538"/>
      <c r="Y172" s="1538"/>
      <c r="Z172" s="1538"/>
      <c r="AA172" s="1538"/>
      <c r="AB172" s="1538"/>
      <c r="AC172" s="1538"/>
      <c r="AD172" s="1538"/>
      <c r="AE172" s="1538"/>
      <c r="AF172" s="1538"/>
      <c r="AG172" s="1538"/>
      <c r="AH172" s="1538"/>
      <c r="AI172" s="1538"/>
      <c r="AJ172" s="1538"/>
      <c r="AK172" s="1538"/>
      <c r="AL172" s="1538"/>
      <c r="AM172" s="1538"/>
      <c r="AN172" s="1538"/>
      <c r="AO172" s="1538"/>
      <c r="AP172" s="1538"/>
      <c r="AQ172" s="1538"/>
      <c r="AR172" s="1538"/>
      <c r="AS172" s="1538"/>
      <c r="AT172" s="1538"/>
      <c r="AU172" s="1538"/>
      <c r="AV172" s="1538"/>
      <c r="AW172" s="1538"/>
      <c r="AX172" s="1538"/>
      <c r="AY172" s="1538"/>
      <c r="AZ172" s="1538"/>
      <c r="BA172" s="1538"/>
      <c r="BB172" s="1538"/>
      <c r="BC172" s="1538"/>
      <c r="BD172" s="1538"/>
      <c r="BE172" s="1538"/>
      <c r="BF172" s="1538"/>
      <c r="BG172" s="1538"/>
      <c r="BH172" s="1538"/>
      <c r="BI172" s="1538"/>
      <c r="BJ172" s="1538"/>
      <c r="BK172" s="1538"/>
      <c r="BL172" s="1538"/>
    </row>
    <row r="173" spans="2:64" s="1496" customFormat="1" ht="16.899999999999999" customHeight="1">
      <c r="B173" s="1538"/>
      <c r="C173" s="1585"/>
      <c r="D173" s="1538"/>
      <c r="E173" s="1568"/>
      <c r="F173" s="1585"/>
      <c r="G173" s="1544"/>
      <c r="H173" s="1538"/>
      <c r="I173" s="1538"/>
      <c r="J173" s="1538"/>
      <c r="N173" s="1538"/>
      <c r="O173" s="1538"/>
      <c r="P173" s="1538"/>
      <c r="Q173" s="1538"/>
      <c r="R173" s="1538"/>
      <c r="S173" s="1538"/>
      <c r="T173" s="1538"/>
      <c r="U173" s="1538"/>
      <c r="V173" s="1538"/>
      <c r="W173" s="1538"/>
      <c r="X173" s="1538"/>
      <c r="Y173" s="1538"/>
      <c r="Z173" s="1538"/>
      <c r="AA173" s="1538"/>
      <c r="AB173" s="1538"/>
      <c r="AC173" s="1538"/>
      <c r="AD173" s="1538"/>
      <c r="AE173" s="1538"/>
      <c r="AF173" s="1538"/>
      <c r="AG173" s="1538"/>
      <c r="AH173" s="1538"/>
      <c r="AI173" s="1538"/>
      <c r="AJ173" s="1538"/>
      <c r="AK173" s="1538"/>
      <c r="AL173" s="1538"/>
      <c r="AM173" s="1538"/>
      <c r="AN173" s="1538"/>
      <c r="AO173" s="1538"/>
      <c r="AP173" s="1538"/>
      <c r="AQ173" s="1538"/>
      <c r="AR173" s="1538"/>
      <c r="AS173" s="1538"/>
      <c r="AT173" s="1538"/>
      <c r="AU173" s="1538"/>
      <c r="AV173" s="1538"/>
      <c r="AW173" s="1538"/>
      <c r="AX173" s="1538"/>
      <c r="AY173" s="1538"/>
      <c r="AZ173" s="1538"/>
      <c r="BA173" s="1538"/>
      <c r="BB173" s="1538"/>
      <c r="BC173" s="1538"/>
      <c r="BD173" s="1538"/>
      <c r="BE173" s="1538"/>
      <c r="BF173" s="1538"/>
      <c r="BG173" s="1538"/>
      <c r="BH173" s="1538"/>
      <c r="BI173" s="1538"/>
      <c r="BJ173" s="1538"/>
      <c r="BK173" s="1538"/>
      <c r="BL173" s="1538"/>
    </row>
    <row r="174" spans="2:64" s="1496" customFormat="1" ht="16.899999999999999" customHeight="1">
      <c r="B174" s="1538"/>
      <c r="C174" s="1585"/>
      <c r="D174" s="1538"/>
      <c r="E174" s="1568"/>
      <c r="F174" s="1585"/>
      <c r="G174" s="1544"/>
      <c r="H174" s="1538"/>
      <c r="I174" s="1538"/>
      <c r="J174" s="1538"/>
      <c r="N174" s="1538"/>
      <c r="O174" s="1538"/>
      <c r="P174" s="1538"/>
      <c r="Q174" s="1538"/>
      <c r="R174" s="1538"/>
      <c r="S174" s="1538"/>
      <c r="T174" s="1538"/>
      <c r="U174" s="1538"/>
      <c r="V174" s="1538"/>
      <c r="W174" s="1538"/>
      <c r="X174" s="1538"/>
      <c r="Y174" s="1538"/>
      <c r="Z174" s="1538"/>
      <c r="AA174" s="1538"/>
      <c r="AB174" s="1538"/>
      <c r="AC174" s="1538"/>
      <c r="AD174" s="1538"/>
      <c r="AE174" s="1538"/>
      <c r="AF174" s="1538"/>
      <c r="AG174" s="1538"/>
      <c r="AH174" s="1538"/>
      <c r="AI174" s="1538"/>
      <c r="AJ174" s="1538"/>
      <c r="AK174" s="1538"/>
      <c r="AL174" s="1538"/>
      <c r="AM174" s="1538"/>
      <c r="AN174" s="1538"/>
      <c r="AO174" s="1538"/>
      <c r="AP174" s="1538"/>
      <c r="AQ174" s="1538"/>
      <c r="AR174" s="1538"/>
      <c r="AS174" s="1538"/>
      <c r="AT174" s="1538"/>
      <c r="AU174" s="1538"/>
      <c r="AV174" s="1538"/>
      <c r="AW174" s="1538"/>
      <c r="AX174" s="1538"/>
      <c r="AY174" s="1538"/>
      <c r="AZ174" s="1538"/>
      <c r="BA174" s="1538"/>
      <c r="BB174" s="1538"/>
      <c r="BC174" s="1538"/>
      <c r="BD174" s="1538"/>
      <c r="BE174" s="1538"/>
      <c r="BF174" s="1538"/>
      <c r="BG174" s="1538"/>
      <c r="BH174" s="1538"/>
      <c r="BI174" s="1538"/>
      <c r="BJ174" s="1538"/>
      <c r="BK174" s="1538"/>
      <c r="BL174" s="1538"/>
    </row>
    <row r="175" spans="2:64" s="1496" customFormat="1" ht="16.899999999999999" customHeight="1">
      <c r="B175" s="1538"/>
      <c r="C175" s="1585"/>
      <c r="D175" s="1538"/>
      <c r="E175" s="1568"/>
      <c r="F175" s="1585"/>
      <c r="G175" s="1544"/>
      <c r="H175" s="1538"/>
      <c r="I175" s="1538"/>
      <c r="J175" s="1538"/>
      <c r="N175" s="1538"/>
      <c r="O175" s="1538"/>
      <c r="P175" s="1538"/>
      <c r="Q175" s="1538"/>
      <c r="R175" s="1538"/>
      <c r="S175" s="1538"/>
      <c r="T175" s="1538"/>
      <c r="U175" s="1538"/>
      <c r="V175" s="1538"/>
      <c r="W175" s="1538"/>
      <c r="X175" s="1538"/>
      <c r="Y175" s="1538"/>
      <c r="Z175" s="1538"/>
      <c r="AA175" s="1538"/>
      <c r="AB175" s="1538"/>
      <c r="AC175" s="1538"/>
      <c r="AD175" s="1538"/>
      <c r="AE175" s="1538"/>
      <c r="AF175" s="1538"/>
      <c r="AG175" s="1538"/>
      <c r="AH175" s="1538"/>
      <c r="AI175" s="1538"/>
      <c r="AJ175" s="1538"/>
      <c r="AK175" s="1538"/>
      <c r="AL175" s="1538"/>
      <c r="AM175" s="1538"/>
      <c r="AN175" s="1538"/>
      <c r="AO175" s="1538"/>
      <c r="AP175" s="1538"/>
      <c r="AQ175" s="1538"/>
      <c r="AR175" s="1538"/>
      <c r="AS175" s="1538"/>
      <c r="AT175" s="1538"/>
      <c r="AU175" s="1538"/>
      <c r="AV175" s="1538"/>
      <c r="AW175" s="1538"/>
      <c r="AX175" s="1538"/>
      <c r="AY175" s="1538"/>
      <c r="AZ175" s="1538"/>
      <c r="BA175" s="1538"/>
      <c r="BB175" s="1538"/>
      <c r="BC175" s="1538"/>
      <c r="BD175" s="1538"/>
      <c r="BE175" s="1538"/>
      <c r="BF175" s="1538"/>
      <c r="BG175" s="1538"/>
      <c r="BH175" s="1538"/>
      <c r="BI175" s="1538"/>
      <c r="BJ175" s="1538"/>
      <c r="BK175" s="1538"/>
      <c r="BL175" s="1538"/>
    </row>
    <row r="176" spans="2:64" s="1496" customFormat="1" ht="16.899999999999999" customHeight="1">
      <c r="B176" s="1538"/>
      <c r="C176" s="1585"/>
      <c r="D176" s="1538"/>
      <c r="E176" s="1568"/>
      <c r="F176" s="1585"/>
      <c r="G176" s="1544"/>
      <c r="H176" s="1538"/>
      <c r="I176" s="1538"/>
      <c r="J176" s="1538"/>
      <c r="N176" s="1538"/>
      <c r="O176" s="1538"/>
      <c r="P176" s="1538"/>
      <c r="Q176" s="1538"/>
      <c r="R176" s="1538"/>
      <c r="S176" s="1538"/>
      <c r="T176" s="1538"/>
      <c r="U176" s="1538"/>
      <c r="V176" s="1538"/>
      <c r="W176" s="1538"/>
      <c r="X176" s="1538"/>
      <c r="Y176" s="1538"/>
      <c r="Z176" s="1538"/>
      <c r="AA176" s="1538"/>
      <c r="AB176" s="1538"/>
      <c r="AC176" s="1538"/>
      <c r="AD176" s="1538"/>
      <c r="AE176" s="1538"/>
      <c r="AF176" s="1538"/>
      <c r="AG176" s="1538"/>
      <c r="AH176" s="1538"/>
      <c r="AI176" s="1538"/>
      <c r="AJ176" s="1538"/>
      <c r="AK176" s="1538"/>
      <c r="AL176" s="1538"/>
      <c r="AM176" s="1538"/>
      <c r="AN176" s="1538"/>
      <c r="AO176" s="1538"/>
      <c r="AP176" s="1538"/>
      <c r="AQ176" s="1538"/>
      <c r="AR176" s="1538"/>
      <c r="AS176" s="1538"/>
      <c r="AT176" s="1538"/>
      <c r="AU176" s="1538"/>
      <c r="AV176" s="1538"/>
      <c r="AW176" s="1538"/>
      <c r="AX176" s="1538"/>
      <c r="AY176" s="1538"/>
      <c r="AZ176" s="1538"/>
      <c r="BA176" s="1538"/>
      <c r="BB176" s="1538"/>
      <c r="BC176" s="1538"/>
      <c r="BD176" s="1538"/>
      <c r="BE176" s="1538"/>
      <c r="BF176" s="1538"/>
      <c r="BG176" s="1538"/>
      <c r="BH176" s="1538"/>
      <c r="BI176" s="1538"/>
      <c r="BJ176" s="1538"/>
      <c r="BK176" s="1538"/>
      <c r="BL176" s="1538"/>
    </row>
    <row r="177" spans="2:64" s="1496" customFormat="1" ht="16.899999999999999" customHeight="1">
      <c r="B177" s="1538"/>
      <c r="C177" s="1585"/>
      <c r="D177" s="1538"/>
      <c r="E177" s="1568"/>
      <c r="F177" s="1585"/>
      <c r="G177" s="1544"/>
      <c r="H177" s="1538"/>
      <c r="I177" s="1538"/>
      <c r="J177" s="1538"/>
      <c r="N177" s="1538"/>
      <c r="O177" s="1538"/>
      <c r="P177" s="1538"/>
      <c r="Q177" s="1538"/>
      <c r="R177" s="1538"/>
      <c r="S177" s="1538"/>
      <c r="T177" s="1538"/>
      <c r="U177" s="1538"/>
      <c r="V177" s="1538"/>
      <c r="W177" s="1538"/>
      <c r="X177" s="1538"/>
      <c r="Y177" s="1538"/>
      <c r="Z177" s="1538"/>
      <c r="AA177" s="1538"/>
      <c r="AB177" s="1538"/>
      <c r="AC177" s="1538"/>
      <c r="AD177" s="1538"/>
      <c r="AE177" s="1538"/>
      <c r="AF177" s="1538"/>
      <c r="AG177" s="1538"/>
      <c r="AH177" s="1538"/>
      <c r="AI177" s="1538"/>
      <c r="AJ177" s="1538"/>
      <c r="AK177" s="1538"/>
      <c r="AL177" s="1538"/>
      <c r="AM177" s="1538"/>
      <c r="AN177" s="1538"/>
      <c r="AO177" s="1538"/>
      <c r="AP177" s="1538"/>
      <c r="AQ177" s="1538"/>
      <c r="AR177" s="1538"/>
      <c r="AS177" s="1538"/>
      <c r="AT177" s="1538"/>
      <c r="AU177" s="1538"/>
      <c r="AV177" s="1538"/>
      <c r="AW177" s="1538"/>
      <c r="AX177" s="1538"/>
      <c r="AY177" s="1538"/>
      <c r="AZ177" s="1538"/>
      <c r="BA177" s="1538"/>
      <c r="BB177" s="1538"/>
      <c r="BC177" s="1538"/>
      <c r="BD177" s="1538"/>
      <c r="BE177" s="1538"/>
      <c r="BF177" s="1538"/>
      <c r="BG177" s="1538"/>
      <c r="BH177" s="1538"/>
      <c r="BI177" s="1538"/>
      <c r="BJ177" s="1538"/>
      <c r="BK177" s="1538"/>
      <c r="BL177" s="1538"/>
    </row>
    <row r="178" spans="2:64" s="1496" customFormat="1" ht="16.899999999999999" customHeight="1">
      <c r="B178" s="1538"/>
      <c r="C178" s="1585"/>
      <c r="D178" s="1538"/>
      <c r="E178" s="1568"/>
      <c r="F178" s="1585"/>
      <c r="G178" s="1544"/>
      <c r="H178" s="1538"/>
      <c r="I178" s="1538"/>
      <c r="J178" s="1538"/>
      <c r="N178" s="1538"/>
      <c r="O178" s="1538"/>
      <c r="P178" s="1538"/>
      <c r="Q178" s="1538"/>
      <c r="R178" s="1538"/>
      <c r="S178" s="1538"/>
      <c r="T178" s="1538"/>
      <c r="U178" s="1538"/>
      <c r="V178" s="1538"/>
      <c r="W178" s="1538"/>
      <c r="X178" s="1538"/>
      <c r="Y178" s="1538"/>
      <c r="Z178" s="1538"/>
      <c r="AA178" s="1538"/>
      <c r="AB178" s="1538"/>
      <c r="AC178" s="1538"/>
      <c r="AD178" s="1538"/>
      <c r="AE178" s="1538"/>
      <c r="AF178" s="1538"/>
      <c r="AG178" s="1538"/>
      <c r="AH178" s="1538"/>
      <c r="AI178" s="1538"/>
      <c r="AJ178" s="1538"/>
      <c r="AK178" s="1538"/>
      <c r="AL178" s="1538"/>
      <c r="AM178" s="1538"/>
      <c r="AN178" s="1538"/>
      <c r="AO178" s="1538"/>
      <c r="AP178" s="1538"/>
      <c r="AQ178" s="1538"/>
      <c r="AR178" s="1538"/>
      <c r="AS178" s="1538"/>
      <c r="AT178" s="1538"/>
      <c r="AU178" s="1538"/>
      <c r="AV178" s="1538"/>
      <c r="AW178" s="1538"/>
      <c r="AX178" s="1538"/>
      <c r="AY178" s="1538"/>
      <c r="AZ178" s="1538"/>
      <c r="BA178" s="1538"/>
      <c r="BB178" s="1538"/>
      <c r="BC178" s="1538"/>
      <c r="BD178" s="1538"/>
      <c r="BE178" s="1538"/>
      <c r="BF178" s="1538"/>
      <c r="BG178" s="1538"/>
      <c r="BH178" s="1538"/>
      <c r="BI178" s="1538"/>
      <c r="BJ178" s="1538"/>
      <c r="BK178" s="1538"/>
      <c r="BL178" s="1538"/>
    </row>
    <row r="179" spans="2:64" s="1496" customFormat="1" ht="16.899999999999999" customHeight="1">
      <c r="B179" s="1538"/>
      <c r="C179" s="1585"/>
      <c r="D179" s="1538"/>
      <c r="E179" s="1568"/>
      <c r="F179" s="1585"/>
      <c r="G179" s="1544"/>
      <c r="H179" s="1538"/>
      <c r="I179" s="1538"/>
      <c r="J179" s="1538"/>
      <c r="N179" s="1538"/>
      <c r="O179" s="1538"/>
      <c r="P179" s="1538"/>
      <c r="Q179" s="1538"/>
      <c r="R179" s="1538"/>
      <c r="S179" s="1538"/>
      <c r="T179" s="1538"/>
      <c r="U179" s="1538"/>
      <c r="V179" s="1538"/>
      <c r="W179" s="1538"/>
      <c r="X179" s="1538"/>
      <c r="Y179" s="1538"/>
      <c r="Z179" s="1538"/>
      <c r="AA179" s="1538"/>
      <c r="AB179" s="1538"/>
      <c r="AC179" s="1538"/>
      <c r="AD179" s="1538"/>
      <c r="AE179" s="1538"/>
      <c r="AF179" s="1538"/>
      <c r="AG179" s="1538"/>
      <c r="AH179" s="1538"/>
      <c r="AI179" s="1538"/>
      <c r="AJ179" s="1538"/>
      <c r="AK179" s="1538"/>
      <c r="AL179" s="1538"/>
      <c r="AM179" s="1538"/>
      <c r="AN179" s="1538"/>
      <c r="AO179" s="1538"/>
      <c r="AP179" s="1538"/>
      <c r="AQ179" s="1538"/>
      <c r="AR179" s="1538"/>
      <c r="AS179" s="1538"/>
      <c r="AT179" s="1538"/>
      <c r="AU179" s="1538"/>
      <c r="AV179" s="1538"/>
      <c r="AW179" s="1538"/>
      <c r="AX179" s="1538"/>
      <c r="AY179" s="1538"/>
      <c r="AZ179" s="1538"/>
      <c r="BA179" s="1538"/>
      <c r="BB179" s="1538"/>
      <c r="BC179" s="1538"/>
      <c r="BD179" s="1538"/>
      <c r="BE179" s="1538"/>
      <c r="BF179" s="1538"/>
      <c r="BG179" s="1538"/>
      <c r="BH179" s="1538"/>
      <c r="BI179" s="1538"/>
      <c r="BJ179" s="1538"/>
      <c r="BK179" s="1538"/>
      <c r="BL179" s="1538"/>
    </row>
    <row r="180" spans="2:64" s="1496" customFormat="1" ht="16.899999999999999" customHeight="1">
      <c r="B180" s="1538"/>
      <c r="C180" s="1585"/>
      <c r="D180" s="1538"/>
      <c r="E180" s="1568"/>
      <c r="F180" s="1585"/>
      <c r="G180" s="1544"/>
      <c r="H180" s="1538"/>
      <c r="I180" s="1538"/>
      <c r="J180" s="1538"/>
      <c r="N180" s="1538"/>
      <c r="O180" s="1538"/>
      <c r="P180" s="1538"/>
      <c r="Q180" s="1538"/>
      <c r="R180" s="1538"/>
      <c r="S180" s="1538"/>
      <c r="T180" s="1538"/>
      <c r="U180" s="1538"/>
      <c r="V180" s="1538"/>
      <c r="W180" s="1538"/>
      <c r="X180" s="1538"/>
      <c r="Y180" s="1538"/>
      <c r="Z180" s="1538"/>
      <c r="AA180" s="1538"/>
      <c r="AB180" s="1538"/>
      <c r="AC180" s="1538"/>
      <c r="AD180" s="1538"/>
      <c r="AE180" s="1538"/>
      <c r="AF180" s="1538"/>
      <c r="AG180" s="1538"/>
      <c r="AH180" s="1538"/>
      <c r="AI180" s="1538"/>
      <c r="AJ180" s="1538"/>
      <c r="AK180" s="1538"/>
      <c r="AL180" s="1538"/>
      <c r="AM180" s="1538"/>
      <c r="AN180" s="1538"/>
      <c r="AO180" s="1538"/>
      <c r="AP180" s="1538"/>
      <c r="AQ180" s="1538"/>
      <c r="AR180" s="1538"/>
      <c r="AS180" s="1538"/>
      <c r="AT180" s="1538"/>
      <c r="AU180" s="1538"/>
      <c r="AV180" s="1538"/>
      <c r="AW180" s="1538"/>
      <c r="AX180" s="1538"/>
      <c r="AY180" s="1538"/>
      <c r="AZ180" s="1538"/>
      <c r="BA180" s="1538"/>
      <c r="BB180" s="1538"/>
      <c r="BC180" s="1538"/>
      <c r="BD180" s="1538"/>
      <c r="BE180" s="1538"/>
      <c r="BF180" s="1538"/>
      <c r="BG180" s="1538"/>
      <c r="BH180" s="1538"/>
      <c r="BI180" s="1538"/>
      <c r="BJ180" s="1538"/>
      <c r="BK180" s="1538"/>
      <c r="BL180" s="1538"/>
    </row>
    <row r="181" spans="2:64" s="1496" customFormat="1" ht="16.899999999999999" customHeight="1">
      <c r="B181" s="1538"/>
      <c r="C181" s="1585"/>
      <c r="D181" s="1538"/>
      <c r="E181" s="1568"/>
      <c r="F181" s="1585"/>
      <c r="G181" s="1544"/>
      <c r="H181" s="1538"/>
      <c r="I181" s="1538"/>
      <c r="J181" s="1538"/>
      <c r="N181" s="1538"/>
      <c r="O181" s="1538"/>
      <c r="P181" s="1538"/>
      <c r="Q181" s="1538"/>
      <c r="R181" s="1538"/>
      <c r="S181" s="1538"/>
      <c r="T181" s="1538"/>
      <c r="U181" s="1538"/>
      <c r="V181" s="1538"/>
      <c r="W181" s="1538"/>
      <c r="X181" s="1538"/>
      <c r="Y181" s="1538"/>
      <c r="Z181" s="1538"/>
      <c r="AA181" s="1538"/>
      <c r="AB181" s="1538"/>
      <c r="AC181" s="1538"/>
      <c r="AD181" s="1538"/>
      <c r="AE181" s="1538"/>
      <c r="AF181" s="1538"/>
      <c r="AG181" s="1538"/>
      <c r="AH181" s="1538"/>
      <c r="AI181" s="1538"/>
      <c r="AJ181" s="1538"/>
      <c r="AK181" s="1538"/>
      <c r="AL181" s="1538"/>
      <c r="AM181" s="1538"/>
      <c r="AN181" s="1538"/>
      <c r="AO181" s="1538"/>
      <c r="AP181" s="1538"/>
      <c r="AQ181" s="1538"/>
      <c r="AR181" s="1538"/>
      <c r="AS181" s="1538"/>
      <c r="AT181" s="1538"/>
      <c r="AU181" s="1538"/>
      <c r="AV181" s="1538"/>
      <c r="AW181" s="1538"/>
      <c r="AX181" s="1538"/>
      <c r="AY181" s="1538"/>
      <c r="AZ181" s="1538"/>
      <c r="BA181" s="1538"/>
      <c r="BB181" s="1538"/>
      <c r="BC181" s="1538"/>
      <c r="BD181" s="1538"/>
      <c r="BE181" s="1538"/>
      <c r="BF181" s="1538"/>
      <c r="BG181" s="1538"/>
      <c r="BH181" s="1538"/>
      <c r="BI181" s="1538"/>
      <c r="BJ181" s="1538"/>
      <c r="BK181" s="1538"/>
      <c r="BL181" s="1538"/>
    </row>
    <row r="182" spans="2:64" s="1496" customFormat="1" ht="16.899999999999999" customHeight="1">
      <c r="B182" s="1538"/>
      <c r="C182" s="1585"/>
      <c r="D182" s="1538"/>
      <c r="E182" s="1568"/>
      <c r="F182" s="1585"/>
      <c r="G182" s="1544"/>
      <c r="H182" s="1538"/>
      <c r="I182" s="1538"/>
      <c r="J182" s="1538"/>
      <c r="N182" s="1538"/>
      <c r="O182" s="1538"/>
      <c r="P182" s="1538"/>
      <c r="Q182" s="1538"/>
      <c r="R182" s="1538"/>
      <c r="S182" s="1538"/>
      <c r="T182" s="1538"/>
      <c r="U182" s="1538"/>
      <c r="V182" s="1538"/>
      <c r="W182" s="1538"/>
      <c r="X182" s="1538"/>
      <c r="Y182" s="1538"/>
      <c r="Z182" s="1538"/>
      <c r="AA182" s="1538"/>
      <c r="AB182" s="1538"/>
      <c r="AC182" s="1538"/>
      <c r="AD182" s="1538"/>
      <c r="AE182" s="1538"/>
      <c r="AF182" s="1538"/>
      <c r="AG182" s="1538"/>
      <c r="AH182" s="1538"/>
      <c r="AI182" s="1538"/>
      <c r="AJ182" s="1538"/>
      <c r="AK182" s="1538"/>
      <c r="AL182" s="1538"/>
      <c r="AM182" s="1538"/>
      <c r="AN182" s="1538"/>
      <c r="AO182" s="1538"/>
      <c r="AP182" s="1538"/>
      <c r="AQ182" s="1538"/>
      <c r="AR182" s="1538"/>
      <c r="AS182" s="1538"/>
      <c r="AT182" s="1538"/>
      <c r="AU182" s="1538"/>
      <c r="AV182" s="1538"/>
      <c r="AW182" s="1538"/>
      <c r="AX182" s="1538"/>
      <c r="AY182" s="1538"/>
      <c r="AZ182" s="1538"/>
      <c r="BA182" s="1538"/>
      <c r="BB182" s="1538"/>
      <c r="BC182" s="1538"/>
      <c r="BD182" s="1538"/>
      <c r="BE182" s="1538"/>
      <c r="BF182" s="1538"/>
      <c r="BG182" s="1538"/>
      <c r="BH182" s="1538"/>
      <c r="BI182" s="1538"/>
      <c r="BJ182" s="1538"/>
      <c r="BK182" s="1538"/>
      <c r="BL182" s="1538"/>
    </row>
    <row r="183" spans="2:64" s="1496" customFormat="1" ht="16.899999999999999" customHeight="1">
      <c r="B183" s="1538"/>
      <c r="C183" s="1585"/>
      <c r="D183" s="1538"/>
      <c r="E183" s="1568"/>
      <c r="F183" s="1585"/>
      <c r="G183" s="1544"/>
      <c r="H183" s="1538"/>
      <c r="I183" s="1538"/>
      <c r="J183" s="1538"/>
      <c r="N183" s="1538"/>
      <c r="O183" s="1538"/>
      <c r="P183" s="1538"/>
      <c r="Q183" s="1538"/>
      <c r="R183" s="1538"/>
      <c r="S183" s="1538"/>
      <c r="T183" s="1538"/>
      <c r="U183" s="1538"/>
      <c r="V183" s="1538"/>
      <c r="W183" s="1538"/>
      <c r="X183" s="1538"/>
      <c r="Y183" s="1538"/>
      <c r="Z183" s="1538"/>
      <c r="AA183" s="1538"/>
      <c r="AB183" s="1538"/>
      <c r="AC183" s="1538"/>
      <c r="AD183" s="1538"/>
      <c r="AE183" s="1538"/>
      <c r="AF183" s="1538"/>
      <c r="AG183" s="1538"/>
      <c r="AH183" s="1538"/>
      <c r="AI183" s="1538"/>
      <c r="AJ183" s="1538"/>
      <c r="AK183" s="1538"/>
      <c r="AL183" s="1538"/>
      <c r="AM183" s="1538"/>
      <c r="AN183" s="1538"/>
      <c r="AO183" s="1538"/>
      <c r="AP183" s="1538"/>
      <c r="AQ183" s="1538"/>
      <c r="AR183" s="1538"/>
      <c r="AS183" s="1538"/>
      <c r="AT183" s="1538"/>
      <c r="AU183" s="1538"/>
      <c r="AV183" s="1538"/>
      <c r="AW183" s="1538"/>
      <c r="AX183" s="1538"/>
      <c r="AY183" s="1538"/>
      <c r="AZ183" s="1538"/>
      <c r="BA183" s="1538"/>
      <c r="BB183" s="1538"/>
      <c r="BC183" s="1538"/>
      <c r="BD183" s="1538"/>
      <c r="BE183" s="1538"/>
      <c r="BF183" s="1538"/>
      <c r="BG183" s="1538"/>
      <c r="BH183" s="1538"/>
      <c r="BI183" s="1538"/>
      <c r="BJ183" s="1538"/>
      <c r="BK183" s="1538"/>
      <c r="BL183" s="1538"/>
    </row>
    <row r="184" spans="2:64" s="1496" customFormat="1" ht="16.899999999999999" customHeight="1">
      <c r="B184" s="1538"/>
      <c r="C184" s="1585"/>
      <c r="D184" s="1538"/>
      <c r="E184" s="1568"/>
      <c r="F184" s="1585"/>
      <c r="G184" s="1544"/>
      <c r="H184" s="1538"/>
      <c r="I184" s="1538"/>
      <c r="J184" s="1538"/>
      <c r="N184" s="1538"/>
      <c r="O184" s="1538"/>
      <c r="P184" s="1538"/>
      <c r="Q184" s="1538"/>
      <c r="R184" s="1538"/>
      <c r="S184" s="1538"/>
      <c r="T184" s="1538"/>
      <c r="U184" s="1538"/>
      <c r="V184" s="1538"/>
      <c r="W184" s="1538"/>
      <c r="X184" s="1538"/>
      <c r="Y184" s="1538"/>
      <c r="Z184" s="1538"/>
      <c r="AA184" s="1538"/>
      <c r="AB184" s="1538"/>
      <c r="AC184" s="1538"/>
      <c r="AD184" s="1538"/>
      <c r="AE184" s="1538"/>
      <c r="AF184" s="1538"/>
      <c r="AG184" s="1538"/>
      <c r="AH184" s="1538"/>
      <c r="AI184" s="1538"/>
      <c r="AJ184" s="1538"/>
      <c r="AK184" s="1538"/>
      <c r="AL184" s="1538"/>
      <c r="AM184" s="1538"/>
      <c r="AN184" s="1538"/>
      <c r="AO184" s="1538"/>
      <c r="AP184" s="1538"/>
      <c r="AQ184" s="1538"/>
      <c r="AR184" s="1538"/>
      <c r="AS184" s="1538"/>
      <c r="AT184" s="1538"/>
      <c r="AU184" s="1538"/>
      <c r="AV184" s="1538"/>
      <c r="AW184" s="1538"/>
      <c r="AX184" s="1538"/>
      <c r="AY184" s="1538"/>
      <c r="AZ184" s="1538"/>
      <c r="BA184" s="1538"/>
      <c r="BB184" s="1538"/>
      <c r="BC184" s="1538"/>
      <c r="BD184" s="1538"/>
      <c r="BE184" s="1538"/>
      <c r="BF184" s="1538"/>
      <c r="BG184" s="1538"/>
      <c r="BH184" s="1538"/>
      <c r="BI184" s="1538"/>
      <c r="BJ184" s="1538"/>
      <c r="BK184" s="1538"/>
      <c r="BL184" s="1538"/>
    </row>
    <row r="185" spans="2:64" s="1496" customFormat="1" ht="16.899999999999999" customHeight="1">
      <c r="B185" s="1538"/>
      <c r="C185" s="1585"/>
      <c r="D185" s="1538"/>
      <c r="E185" s="1568"/>
      <c r="F185" s="1585"/>
      <c r="G185" s="1544"/>
      <c r="H185" s="1538"/>
      <c r="I185" s="1538"/>
      <c r="J185" s="1538"/>
      <c r="N185" s="1538"/>
      <c r="O185" s="1538"/>
      <c r="P185" s="1538"/>
      <c r="Q185" s="1538"/>
      <c r="R185" s="1538"/>
      <c r="S185" s="1538"/>
      <c r="T185" s="1538"/>
      <c r="U185" s="1538"/>
      <c r="V185" s="1538"/>
      <c r="W185" s="1538"/>
      <c r="X185" s="1538"/>
      <c r="Y185" s="1538"/>
      <c r="Z185" s="1538"/>
      <c r="AA185" s="1538"/>
      <c r="AB185" s="1538"/>
      <c r="AC185" s="1538"/>
      <c r="AD185" s="1538"/>
      <c r="AE185" s="1538"/>
      <c r="AF185" s="1538"/>
      <c r="AG185" s="1538"/>
      <c r="AH185" s="1538"/>
      <c r="AI185" s="1538"/>
      <c r="AJ185" s="1538"/>
      <c r="AK185" s="1538"/>
      <c r="AL185" s="1538"/>
      <c r="AM185" s="1538"/>
      <c r="AN185" s="1538"/>
      <c r="AO185" s="1538"/>
      <c r="AP185" s="1538"/>
      <c r="AQ185" s="1538"/>
      <c r="AR185" s="1538"/>
      <c r="AS185" s="1538"/>
      <c r="AT185" s="1538"/>
      <c r="AU185" s="1538"/>
      <c r="AV185" s="1538"/>
      <c r="AW185" s="1538"/>
      <c r="AX185" s="1538"/>
      <c r="AY185" s="1538"/>
      <c r="AZ185" s="1538"/>
      <c r="BA185" s="1538"/>
      <c r="BB185" s="1538"/>
      <c r="BC185" s="1538"/>
      <c r="BD185" s="1538"/>
      <c r="BE185" s="1538"/>
      <c r="BF185" s="1538"/>
      <c r="BG185" s="1538"/>
      <c r="BH185" s="1538"/>
      <c r="BI185" s="1538"/>
      <c r="BJ185" s="1538"/>
      <c r="BK185" s="1538"/>
      <c r="BL185" s="1538"/>
    </row>
    <row r="186" spans="2:64" s="1496" customFormat="1" ht="16.899999999999999" customHeight="1">
      <c r="B186" s="1538"/>
      <c r="C186" s="1585"/>
      <c r="D186" s="1538"/>
      <c r="E186" s="1568"/>
      <c r="F186" s="1585"/>
      <c r="G186" s="1544"/>
      <c r="H186" s="1538"/>
      <c r="I186" s="1538"/>
      <c r="J186" s="1538"/>
      <c r="N186" s="1538"/>
      <c r="O186" s="1538"/>
      <c r="P186" s="1538"/>
      <c r="Q186" s="1538"/>
      <c r="R186" s="1538"/>
      <c r="S186" s="1538"/>
      <c r="T186" s="1538"/>
      <c r="U186" s="1538"/>
      <c r="V186" s="1538"/>
      <c r="W186" s="1538"/>
      <c r="X186" s="1538"/>
      <c r="Y186" s="1538"/>
      <c r="Z186" s="1538"/>
      <c r="AA186" s="1538"/>
      <c r="AB186" s="1538"/>
      <c r="AC186" s="1538"/>
      <c r="AD186" s="1538"/>
      <c r="AE186" s="1538"/>
      <c r="AF186" s="1538"/>
      <c r="AG186" s="1538"/>
      <c r="AH186" s="1538"/>
      <c r="AI186" s="1538"/>
      <c r="AJ186" s="1538"/>
      <c r="AK186" s="1538"/>
      <c r="AL186" s="1538"/>
      <c r="AM186" s="1538"/>
      <c r="AN186" s="1538"/>
      <c r="AO186" s="1538"/>
      <c r="AP186" s="1538"/>
      <c r="AQ186" s="1538"/>
      <c r="AR186" s="1538"/>
      <c r="AS186" s="1538"/>
      <c r="AT186" s="1538"/>
      <c r="AU186" s="1538"/>
      <c r="AV186" s="1538"/>
      <c r="AW186" s="1538"/>
      <c r="AX186" s="1538"/>
      <c r="AY186" s="1538"/>
      <c r="AZ186" s="1538"/>
      <c r="BA186" s="1538"/>
      <c r="BB186" s="1538"/>
      <c r="BC186" s="1538"/>
      <c r="BD186" s="1538"/>
      <c r="BE186" s="1538"/>
      <c r="BF186" s="1538"/>
      <c r="BG186" s="1538"/>
      <c r="BH186" s="1538"/>
      <c r="BI186" s="1538"/>
      <c r="BJ186" s="1538"/>
      <c r="BK186" s="1538"/>
      <c r="BL186" s="1538"/>
    </row>
    <row r="187" spans="2:64" s="1496" customFormat="1" ht="16.899999999999999" customHeight="1">
      <c r="B187" s="1538"/>
      <c r="C187" s="1585"/>
      <c r="D187" s="1538"/>
      <c r="E187" s="1568"/>
      <c r="F187" s="1585"/>
      <c r="G187" s="1544"/>
      <c r="H187" s="1538"/>
      <c r="I187" s="1538"/>
      <c r="J187" s="1538"/>
      <c r="N187" s="1538"/>
      <c r="O187" s="1538"/>
      <c r="P187" s="1538"/>
      <c r="Q187" s="1538"/>
      <c r="R187" s="1538"/>
      <c r="S187" s="1538"/>
      <c r="T187" s="1538"/>
      <c r="U187" s="1538"/>
      <c r="V187" s="1538"/>
      <c r="W187" s="1538"/>
      <c r="X187" s="1538"/>
      <c r="Y187" s="1538"/>
      <c r="Z187" s="1538"/>
      <c r="AA187" s="1538"/>
      <c r="AB187" s="1538"/>
      <c r="AC187" s="1538"/>
      <c r="AD187" s="1538"/>
      <c r="AE187" s="1538"/>
      <c r="AF187" s="1538"/>
      <c r="AG187" s="1538"/>
      <c r="AH187" s="1538"/>
      <c r="AI187" s="1538"/>
      <c r="AJ187" s="1538"/>
      <c r="AK187" s="1538"/>
      <c r="AL187" s="1538"/>
      <c r="AM187" s="1538"/>
      <c r="AN187" s="1538"/>
      <c r="AO187" s="1538"/>
      <c r="AP187" s="1538"/>
      <c r="AQ187" s="1538"/>
      <c r="AR187" s="1538"/>
      <c r="AS187" s="1538"/>
      <c r="AT187" s="1538"/>
      <c r="AU187" s="1538"/>
      <c r="AV187" s="1538"/>
      <c r="AW187" s="1538"/>
      <c r="AX187" s="1538"/>
      <c r="AY187" s="1538"/>
      <c r="AZ187" s="1538"/>
      <c r="BA187" s="1538"/>
      <c r="BB187" s="1538"/>
      <c r="BC187" s="1538"/>
      <c r="BD187" s="1538"/>
      <c r="BE187" s="1538"/>
      <c r="BF187" s="1538"/>
      <c r="BG187" s="1538"/>
      <c r="BH187" s="1538"/>
      <c r="BI187" s="1538"/>
      <c r="BJ187" s="1538"/>
      <c r="BK187" s="1538"/>
      <c r="BL187" s="1538"/>
    </row>
    <row r="188" spans="2:64" s="1496" customFormat="1" ht="16.899999999999999" customHeight="1">
      <c r="B188" s="1538"/>
      <c r="C188" s="1585"/>
      <c r="D188" s="1538"/>
      <c r="E188" s="1568"/>
      <c r="F188" s="1585"/>
      <c r="G188" s="1544"/>
      <c r="H188" s="1538"/>
      <c r="I188" s="1538"/>
      <c r="J188" s="1538"/>
      <c r="N188" s="1538"/>
      <c r="O188" s="1538"/>
      <c r="P188" s="1538"/>
      <c r="Q188" s="1538"/>
      <c r="R188" s="1538"/>
      <c r="S188" s="1538"/>
      <c r="T188" s="1538"/>
      <c r="U188" s="1538"/>
      <c r="V188" s="1538"/>
      <c r="W188" s="1538"/>
      <c r="X188" s="1538"/>
      <c r="Y188" s="1538"/>
      <c r="Z188" s="1538"/>
      <c r="AA188" s="1538"/>
      <c r="AB188" s="1538"/>
      <c r="AC188" s="1538"/>
      <c r="AD188" s="1538"/>
      <c r="AE188" s="1538"/>
      <c r="AF188" s="1538"/>
      <c r="AG188" s="1538"/>
      <c r="AH188" s="1538"/>
      <c r="AI188" s="1538"/>
      <c r="AJ188" s="1538"/>
      <c r="AK188" s="1538"/>
      <c r="AL188" s="1538"/>
      <c r="AM188" s="1538"/>
      <c r="AN188" s="1538"/>
      <c r="AO188" s="1538"/>
      <c r="AP188" s="1538"/>
      <c r="AQ188" s="1538"/>
      <c r="AR188" s="1538"/>
      <c r="AS188" s="1538"/>
      <c r="AT188" s="1538"/>
      <c r="AU188" s="1538"/>
      <c r="AV188" s="1538"/>
      <c r="AW188" s="1538"/>
      <c r="AX188" s="1538"/>
      <c r="AY188" s="1538"/>
      <c r="AZ188" s="1538"/>
      <c r="BA188" s="1538"/>
      <c r="BB188" s="1538"/>
      <c r="BC188" s="1538"/>
      <c r="BD188" s="1538"/>
      <c r="BE188" s="1538"/>
      <c r="BF188" s="1538"/>
      <c r="BG188" s="1538"/>
      <c r="BH188" s="1538"/>
      <c r="BI188" s="1538"/>
      <c r="BJ188" s="1538"/>
      <c r="BK188" s="1538"/>
      <c r="BL188" s="1538"/>
    </row>
    <row r="189" spans="2:64" s="1496" customFormat="1" ht="16.899999999999999" customHeight="1">
      <c r="B189" s="1538"/>
      <c r="C189" s="1585"/>
      <c r="D189" s="1538"/>
      <c r="E189" s="1568"/>
      <c r="F189" s="1585"/>
      <c r="G189" s="1544"/>
      <c r="H189" s="1538"/>
      <c r="I189" s="1538"/>
      <c r="J189" s="1538"/>
      <c r="N189" s="1538"/>
      <c r="O189" s="1538"/>
      <c r="P189" s="1538"/>
      <c r="Q189" s="1538"/>
      <c r="R189" s="1538"/>
      <c r="S189" s="1538"/>
      <c r="T189" s="1538"/>
      <c r="U189" s="1538"/>
      <c r="V189" s="1538"/>
      <c r="W189" s="1538"/>
      <c r="X189" s="1538"/>
      <c r="Y189" s="1538"/>
      <c r="Z189" s="1538"/>
      <c r="AA189" s="1538"/>
      <c r="AB189" s="1538"/>
      <c r="AC189" s="1538"/>
      <c r="AD189" s="1538"/>
      <c r="AE189" s="1538"/>
      <c r="AF189" s="1538"/>
      <c r="AG189" s="1538"/>
      <c r="AH189" s="1538"/>
      <c r="AI189" s="1538"/>
      <c r="AJ189" s="1538"/>
      <c r="AK189" s="1538"/>
      <c r="AL189" s="1538"/>
      <c r="AM189" s="1538"/>
      <c r="AN189" s="1538"/>
      <c r="AO189" s="1538"/>
      <c r="AP189" s="1538"/>
      <c r="AQ189" s="1538"/>
      <c r="AR189" s="1538"/>
      <c r="AS189" s="1538"/>
      <c r="AT189" s="1538"/>
      <c r="AU189" s="1538"/>
      <c r="AV189" s="1538"/>
      <c r="AW189" s="1538"/>
      <c r="AX189" s="1538"/>
      <c r="AY189" s="1538"/>
      <c r="AZ189" s="1538"/>
      <c r="BA189" s="1538"/>
      <c r="BB189" s="1538"/>
      <c r="BC189" s="1538"/>
      <c r="BD189" s="1538"/>
      <c r="BE189" s="1538"/>
      <c r="BF189" s="1538"/>
      <c r="BG189" s="1538"/>
      <c r="BH189" s="1538"/>
      <c r="BI189" s="1538"/>
      <c r="BJ189" s="1538"/>
      <c r="BK189" s="1538"/>
      <c r="BL189" s="1538"/>
    </row>
    <row r="190" spans="2:64" s="1496" customFormat="1" ht="16.899999999999999" customHeight="1">
      <c r="B190" s="1538"/>
      <c r="C190" s="1585"/>
      <c r="D190" s="1538"/>
      <c r="E190" s="1568"/>
      <c r="F190" s="1585"/>
      <c r="G190" s="1544"/>
      <c r="H190" s="1538"/>
      <c r="I190" s="1538"/>
      <c r="J190" s="1538"/>
      <c r="N190" s="1538"/>
      <c r="O190" s="1538"/>
      <c r="P190" s="1538"/>
      <c r="Q190" s="1538"/>
      <c r="R190" s="1538"/>
      <c r="S190" s="1538"/>
      <c r="T190" s="1538"/>
      <c r="U190" s="1538"/>
      <c r="V190" s="1538"/>
      <c r="W190" s="1538"/>
      <c r="X190" s="1538"/>
      <c r="Y190" s="1538"/>
      <c r="Z190" s="1538"/>
      <c r="AA190" s="1538"/>
      <c r="AB190" s="1538"/>
      <c r="AC190" s="1538"/>
      <c r="AD190" s="1538"/>
      <c r="AE190" s="1538"/>
      <c r="AF190" s="1538"/>
      <c r="AG190" s="1538"/>
      <c r="AH190" s="1538"/>
      <c r="AI190" s="1538"/>
      <c r="AJ190" s="1538"/>
      <c r="AK190" s="1538"/>
      <c r="AL190" s="1538"/>
      <c r="AM190" s="1538"/>
      <c r="AN190" s="1538"/>
      <c r="AO190" s="1538"/>
      <c r="AP190" s="1538"/>
      <c r="AQ190" s="1538"/>
      <c r="AR190" s="1538"/>
      <c r="AS190" s="1538"/>
      <c r="AT190" s="1538"/>
      <c r="AU190" s="1538"/>
      <c r="AV190" s="1538"/>
      <c r="AW190" s="1538"/>
      <c r="AX190" s="1538"/>
      <c r="AY190" s="1538"/>
      <c r="AZ190" s="1538"/>
      <c r="BA190" s="1538"/>
      <c r="BB190" s="1538"/>
      <c r="BC190" s="1538"/>
      <c r="BD190" s="1538"/>
      <c r="BE190" s="1538"/>
      <c r="BF190" s="1538"/>
      <c r="BG190" s="1538"/>
      <c r="BH190" s="1538"/>
      <c r="BI190" s="1538"/>
      <c r="BJ190" s="1538"/>
      <c r="BK190" s="1538"/>
      <c r="BL190" s="1538"/>
    </row>
    <row r="191" spans="2:64" s="1496" customFormat="1" ht="16.899999999999999" customHeight="1">
      <c r="B191" s="1538"/>
      <c r="C191" s="1585"/>
      <c r="D191" s="1538"/>
      <c r="E191" s="1568"/>
      <c r="F191" s="1585"/>
      <c r="G191" s="1544"/>
      <c r="H191" s="1538"/>
      <c r="I191" s="1538"/>
      <c r="J191" s="1538"/>
      <c r="N191" s="1538"/>
      <c r="O191" s="1538"/>
      <c r="P191" s="1538"/>
      <c r="Q191" s="1538"/>
      <c r="R191" s="1538"/>
      <c r="S191" s="1538"/>
      <c r="T191" s="1538"/>
      <c r="U191" s="1538"/>
      <c r="V191" s="1538"/>
      <c r="W191" s="1538"/>
      <c r="X191" s="1538"/>
      <c r="Y191" s="1538"/>
      <c r="Z191" s="1538"/>
      <c r="AA191" s="1538"/>
      <c r="AB191" s="1538"/>
      <c r="AC191" s="1538"/>
      <c r="AD191" s="1538"/>
      <c r="AE191" s="1538"/>
      <c r="AF191" s="1538"/>
      <c r="AG191" s="1538"/>
      <c r="AH191" s="1538"/>
      <c r="AI191" s="1538"/>
      <c r="AJ191" s="1538"/>
      <c r="AK191" s="1538"/>
      <c r="AL191" s="1538"/>
      <c r="AM191" s="1538"/>
      <c r="AN191" s="1538"/>
      <c r="AO191" s="1538"/>
      <c r="AP191" s="1538"/>
      <c r="AQ191" s="1538"/>
      <c r="AR191" s="1538"/>
      <c r="AS191" s="1538"/>
      <c r="AT191" s="1538"/>
      <c r="AU191" s="1538"/>
      <c r="AV191" s="1538"/>
      <c r="AW191" s="1538"/>
      <c r="AX191" s="1538"/>
      <c r="AY191" s="1538"/>
      <c r="AZ191" s="1538"/>
      <c r="BA191" s="1538"/>
      <c r="BB191" s="1538"/>
      <c r="BC191" s="1538"/>
      <c r="BD191" s="1538"/>
      <c r="BE191" s="1538"/>
      <c r="BF191" s="1538"/>
      <c r="BG191" s="1538"/>
      <c r="BH191" s="1538"/>
      <c r="BI191" s="1538"/>
      <c r="BJ191" s="1538"/>
      <c r="BK191" s="1538"/>
      <c r="BL191" s="1538"/>
    </row>
    <row r="192" spans="2:64" s="1496" customFormat="1" ht="16.899999999999999" customHeight="1">
      <c r="B192" s="1538"/>
      <c r="C192" s="1585"/>
      <c r="D192" s="1538"/>
      <c r="E192" s="1568"/>
      <c r="F192" s="1585"/>
      <c r="G192" s="1544"/>
      <c r="H192" s="1538"/>
      <c r="I192" s="1538"/>
      <c r="J192" s="1538"/>
      <c r="N192" s="1538"/>
      <c r="O192" s="1538"/>
      <c r="P192" s="1538"/>
      <c r="Q192" s="1538"/>
      <c r="R192" s="1538"/>
      <c r="S192" s="1538"/>
      <c r="T192" s="1538"/>
      <c r="U192" s="1538"/>
      <c r="V192" s="1538"/>
      <c r="W192" s="1538"/>
      <c r="X192" s="1538"/>
      <c r="Y192" s="1538"/>
      <c r="Z192" s="1538"/>
      <c r="AA192" s="1538"/>
      <c r="AB192" s="1538"/>
      <c r="AC192" s="1538"/>
      <c r="AD192" s="1538"/>
      <c r="AE192" s="1538"/>
      <c r="AF192" s="1538"/>
      <c r="AG192" s="1538"/>
      <c r="AH192" s="1538"/>
      <c r="AI192" s="1538"/>
      <c r="AJ192" s="1538"/>
      <c r="AK192" s="1538"/>
      <c r="AL192" s="1538"/>
      <c r="AM192" s="1538"/>
      <c r="AN192" s="1538"/>
      <c r="AO192" s="1538"/>
      <c r="AP192" s="1538"/>
      <c r="AQ192" s="1538"/>
      <c r="AR192" s="1538"/>
      <c r="AS192" s="1538"/>
      <c r="AT192" s="1538"/>
      <c r="AU192" s="1538"/>
      <c r="AV192" s="1538"/>
      <c r="AW192" s="1538"/>
      <c r="AX192" s="1538"/>
      <c r="AY192" s="1538"/>
      <c r="AZ192" s="1538"/>
      <c r="BA192" s="1538"/>
      <c r="BB192" s="1538"/>
      <c r="BC192" s="1538"/>
      <c r="BD192" s="1538"/>
      <c r="BE192" s="1538"/>
      <c r="BF192" s="1538"/>
      <c r="BG192" s="1538"/>
      <c r="BH192" s="1538"/>
      <c r="BI192" s="1538"/>
      <c r="BJ192" s="1538"/>
      <c r="BK192" s="1538"/>
      <c r="BL192" s="1538"/>
    </row>
    <row r="193" spans="2:64" s="1496" customFormat="1" ht="16.899999999999999" customHeight="1">
      <c r="B193" s="1538"/>
      <c r="C193" s="1585"/>
      <c r="D193" s="1538"/>
      <c r="E193" s="1568"/>
      <c r="F193" s="1585"/>
      <c r="G193" s="1544"/>
      <c r="H193" s="1538"/>
      <c r="I193" s="1538"/>
      <c r="J193" s="1538"/>
      <c r="N193" s="1538"/>
      <c r="O193" s="1538"/>
      <c r="P193" s="1538"/>
      <c r="Q193" s="1538"/>
      <c r="R193" s="1538"/>
      <c r="S193" s="1538"/>
      <c r="T193" s="1538"/>
      <c r="U193" s="1538"/>
      <c r="V193" s="1538"/>
      <c r="W193" s="1538"/>
      <c r="X193" s="1538"/>
      <c r="Y193" s="1538"/>
      <c r="Z193" s="1538"/>
      <c r="AA193" s="1538"/>
      <c r="AB193" s="1538"/>
      <c r="AC193" s="1538"/>
      <c r="AD193" s="1538"/>
      <c r="AE193" s="1538"/>
      <c r="AF193" s="1538"/>
      <c r="AG193" s="1538"/>
      <c r="AH193" s="1538"/>
      <c r="AI193" s="1538"/>
      <c r="AJ193" s="1538"/>
      <c r="AK193" s="1538"/>
      <c r="AL193" s="1538"/>
      <c r="AM193" s="1538"/>
      <c r="AN193" s="1538"/>
      <c r="AO193" s="1538"/>
      <c r="AP193" s="1538"/>
      <c r="AQ193" s="1538"/>
      <c r="AR193" s="1538"/>
      <c r="AS193" s="1538"/>
      <c r="AT193" s="1538"/>
      <c r="AU193" s="1538"/>
      <c r="AV193" s="1538"/>
      <c r="AW193" s="1538"/>
      <c r="AX193" s="1538"/>
      <c r="AY193" s="1538"/>
      <c r="AZ193" s="1538"/>
      <c r="BA193" s="1538"/>
      <c r="BB193" s="1538"/>
      <c r="BC193" s="1538"/>
      <c r="BD193" s="1538"/>
      <c r="BE193" s="1538"/>
      <c r="BF193" s="1538"/>
      <c r="BG193" s="1538"/>
      <c r="BH193" s="1538"/>
      <c r="BI193" s="1538"/>
      <c r="BJ193" s="1538"/>
      <c r="BK193" s="1538"/>
      <c r="BL193" s="1538"/>
    </row>
    <row r="194" spans="2:64" s="1496" customFormat="1" ht="16.899999999999999" customHeight="1">
      <c r="B194" s="1538"/>
      <c r="C194" s="1585"/>
      <c r="D194" s="1538"/>
      <c r="E194" s="1568"/>
      <c r="F194" s="1585"/>
      <c r="G194" s="1544"/>
      <c r="H194" s="1538"/>
      <c r="I194" s="1538"/>
      <c r="J194" s="1538"/>
      <c r="N194" s="1538"/>
      <c r="O194" s="1538"/>
      <c r="P194" s="1538"/>
      <c r="Q194" s="1538"/>
      <c r="R194" s="1538"/>
      <c r="S194" s="1538"/>
      <c r="T194" s="1538"/>
      <c r="U194" s="1538"/>
      <c r="V194" s="1538"/>
      <c r="W194" s="1538"/>
      <c r="X194" s="1538"/>
      <c r="Y194" s="1538"/>
      <c r="Z194" s="1538"/>
      <c r="AA194" s="1538"/>
      <c r="AB194" s="1538"/>
      <c r="AC194" s="1538"/>
      <c r="AD194" s="1538"/>
      <c r="AE194" s="1538"/>
      <c r="AF194" s="1538"/>
      <c r="AG194" s="1538"/>
      <c r="AH194" s="1538"/>
      <c r="AI194" s="1538"/>
      <c r="AJ194" s="1538"/>
      <c r="AK194" s="1538"/>
      <c r="AL194" s="1538"/>
      <c r="AM194" s="1538"/>
      <c r="AN194" s="1538"/>
      <c r="AO194" s="1538"/>
      <c r="AP194" s="1538"/>
      <c r="AQ194" s="1538"/>
      <c r="AR194" s="1538"/>
      <c r="AS194" s="1538"/>
      <c r="AT194" s="1538"/>
      <c r="AU194" s="1538"/>
      <c r="AV194" s="1538"/>
      <c r="AW194" s="1538"/>
      <c r="AX194" s="1538"/>
      <c r="AY194" s="1538"/>
      <c r="AZ194" s="1538"/>
      <c r="BA194" s="1538"/>
      <c r="BB194" s="1538"/>
      <c r="BC194" s="1538"/>
      <c r="BD194" s="1538"/>
      <c r="BE194" s="1538"/>
      <c r="BF194" s="1538"/>
      <c r="BG194" s="1538"/>
      <c r="BH194" s="1538"/>
      <c r="BI194" s="1538"/>
      <c r="BJ194" s="1538"/>
      <c r="BK194" s="1538"/>
      <c r="BL194" s="1538"/>
    </row>
    <row r="195" spans="2:64" s="1496" customFormat="1" ht="16.899999999999999" customHeight="1">
      <c r="B195" s="1538"/>
      <c r="C195" s="1585"/>
      <c r="D195" s="1538"/>
      <c r="E195" s="1568"/>
      <c r="F195" s="1585"/>
      <c r="G195" s="1544"/>
      <c r="H195" s="1538"/>
      <c r="I195" s="1538"/>
      <c r="J195" s="1538"/>
      <c r="N195" s="1538"/>
      <c r="O195" s="1538"/>
      <c r="P195" s="1538"/>
      <c r="Q195" s="1538"/>
      <c r="R195" s="1538"/>
      <c r="S195" s="1538"/>
      <c r="T195" s="1538"/>
      <c r="U195" s="1538"/>
      <c r="V195" s="1538"/>
      <c r="W195" s="1538"/>
      <c r="X195" s="1538"/>
      <c r="Y195" s="1538"/>
      <c r="Z195" s="1538"/>
      <c r="AA195" s="1538"/>
      <c r="AB195" s="1538"/>
      <c r="AC195" s="1538"/>
      <c r="AD195" s="1538"/>
      <c r="AE195" s="1538"/>
      <c r="AF195" s="1538"/>
      <c r="AG195" s="1538"/>
      <c r="AH195" s="1538"/>
      <c r="AI195" s="1538"/>
      <c r="AJ195" s="1538"/>
      <c r="AK195" s="1538"/>
      <c r="AL195" s="1538"/>
      <c r="AM195" s="1538"/>
      <c r="AN195" s="1538"/>
      <c r="AO195" s="1538"/>
      <c r="AP195" s="1538"/>
      <c r="AQ195" s="1538"/>
      <c r="AR195" s="1538"/>
      <c r="AS195" s="1538"/>
      <c r="AT195" s="1538"/>
      <c r="AU195" s="1538"/>
      <c r="AV195" s="1538"/>
      <c r="AW195" s="1538"/>
      <c r="AX195" s="1538"/>
      <c r="AY195" s="1538"/>
      <c r="AZ195" s="1538"/>
      <c r="BA195" s="1538"/>
      <c r="BB195" s="1538"/>
      <c r="BC195" s="1538"/>
      <c r="BD195" s="1538"/>
      <c r="BE195" s="1538"/>
      <c r="BF195" s="1538"/>
      <c r="BG195" s="1538"/>
      <c r="BH195" s="1538"/>
      <c r="BI195" s="1538"/>
      <c r="BJ195" s="1538"/>
      <c r="BK195" s="1538"/>
      <c r="BL195" s="1538"/>
    </row>
    <row r="196" spans="2:64" s="1496" customFormat="1" ht="16.899999999999999" customHeight="1">
      <c r="B196" s="1538"/>
      <c r="C196" s="1585"/>
      <c r="D196" s="1538"/>
      <c r="E196" s="1568"/>
      <c r="F196" s="1585"/>
      <c r="G196" s="1544"/>
      <c r="H196" s="1538"/>
      <c r="I196" s="1538"/>
      <c r="J196" s="1538"/>
      <c r="N196" s="1538"/>
      <c r="O196" s="1538"/>
      <c r="P196" s="1538"/>
      <c r="Q196" s="1538"/>
      <c r="R196" s="1538"/>
      <c r="S196" s="1538"/>
      <c r="T196" s="1538"/>
      <c r="U196" s="1538"/>
      <c r="V196" s="1538"/>
      <c r="W196" s="1538"/>
      <c r="X196" s="1538"/>
      <c r="Y196" s="1538"/>
      <c r="Z196" s="1538"/>
      <c r="AA196" s="1538"/>
      <c r="AB196" s="1538"/>
      <c r="AC196" s="1538"/>
      <c r="AD196" s="1538"/>
      <c r="AE196" s="1538"/>
      <c r="AF196" s="1538"/>
      <c r="AG196" s="1538"/>
      <c r="AH196" s="1538"/>
      <c r="AI196" s="1538"/>
      <c r="AJ196" s="1538"/>
      <c r="AK196" s="1538"/>
      <c r="AL196" s="1538"/>
      <c r="AM196" s="1538"/>
      <c r="AN196" s="1538"/>
      <c r="AO196" s="1538"/>
      <c r="AP196" s="1538"/>
      <c r="AQ196" s="1538"/>
      <c r="AR196" s="1538"/>
      <c r="AS196" s="1538"/>
      <c r="AT196" s="1538"/>
      <c r="AU196" s="1538"/>
      <c r="AV196" s="1538"/>
      <c r="AW196" s="1538"/>
      <c r="AX196" s="1538"/>
      <c r="AY196" s="1538"/>
      <c r="AZ196" s="1538"/>
      <c r="BA196" s="1538"/>
      <c r="BB196" s="1538"/>
      <c r="BC196" s="1538"/>
      <c r="BD196" s="1538"/>
      <c r="BE196" s="1538"/>
      <c r="BF196" s="1538"/>
      <c r="BG196" s="1538"/>
      <c r="BH196" s="1538"/>
      <c r="BI196" s="1538"/>
      <c r="BJ196" s="1538"/>
      <c r="BK196" s="1538"/>
      <c r="BL196" s="1538"/>
    </row>
    <row r="197" spans="2:64" s="1496" customFormat="1" ht="16.899999999999999" customHeight="1">
      <c r="B197" s="1538"/>
      <c r="C197" s="1585"/>
      <c r="D197" s="1538"/>
      <c r="E197" s="1568"/>
      <c r="F197" s="1585"/>
      <c r="G197" s="1544"/>
      <c r="H197" s="1538"/>
      <c r="I197" s="1538"/>
      <c r="J197" s="1538"/>
      <c r="N197" s="1538"/>
      <c r="O197" s="1538"/>
      <c r="P197" s="1538"/>
      <c r="Q197" s="1538"/>
      <c r="R197" s="1538"/>
      <c r="S197" s="1538"/>
      <c r="T197" s="1538"/>
      <c r="U197" s="1538"/>
      <c r="V197" s="1538"/>
      <c r="W197" s="1538"/>
      <c r="X197" s="1538"/>
      <c r="Y197" s="1538"/>
      <c r="Z197" s="1538"/>
      <c r="AA197" s="1538"/>
      <c r="AB197" s="1538"/>
      <c r="AC197" s="1538"/>
      <c r="AD197" s="1538"/>
      <c r="AE197" s="1538"/>
      <c r="AF197" s="1538"/>
      <c r="AG197" s="1538"/>
      <c r="AH197" s="1538"/>
      <c r="AI197" s="1538"/>
      <c r="AJ197" s="1538"/>
      <c r="AK197" s="1538"/>
      <c r="AL197" s="1538"/>
      <c r="AM197" s="1538"/>
      <c r="AN197" s="1538"/>
      <c r="AO197" s="1538"/>
      <c r="AP197" s="1538"/>
      <c r="AQ197" s="1538"/>
      <c r="AR197" s="1538"/>
      <c r="AS197" s="1538"/>
      <c r="AT197" s="1538"/>
      <c r="AU197" s="1538"/>
      <c r="AV197" s="1538"/>
      <c r="AW197" s="1538"/>
      <c r="AX197" s="1538"/>
      <c r="AY197" s="1538"/>
      <c r="AZ197" s="1538"/>
      <c r="BA197" s="1538"/>
      <c r="BB197" s="1538"/>
      <c r="BC197" s="1538"/>
      <c r="BD197" s="1538"/>
      <c r="BE197" s="1538"/>
      <c r="BF197" s="1538"/>
      <c r="BG197" s="1538"/>
      <c r="BH197" s="1538"/>
      <c r="BI197" s="1538"/>
      <c r="BJ197" s="1538"/>
      <c r="BK197" s="1538"/>
      <c r="BL197" s="1538"/>
    </row>
    <row r="198" spans="2:64" s="1496" customFormat="1" ht="16.899999999999999" customHeight="1">
      <c r="B198" s="1538"/>
      <c r="C198" s="1585"/>
      <c r="D198" s="1538"/>
      <c r="E198" s="1568"/>
      <c r="F198" s="1585"/>
      <c r="G198" s="1544"/>
      <c r="H198" s="1538"/>
      <c r="I198" s="1538"/>
      <c r="J198" s="1538"/>
      <c r="N198" s="1538"/>
      <c r="O198" s="1538"/>
      <c r="P198" s="1538"/>
      <c r="Q198" s="1538"/>
      <c r="R198" s="1538"/>
      <c r="S198" s="1538"/>
      <c r="T198" s="1538"/>
      <c r="U198" s="1538"/>
      <c r="V198" s="1538"/>
      <c r="W198" s="1538"/>
      <c r="X198" s="1538"/>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s="1538"/>
      <c r="AV198" s="1538"/>
      <c r="AW198" s="1538"/>
      <c r="AX198" s="1538"/>
      <c r="AY198" s="1538"/>
      <c r="AZ198" s="1538"/>
      <c r="BA198" s="1538"/>
      <c r="BB198" s="1538"/>
      <c r="BC198" s="1538"/>
      <c r="BD198" s="1538"/>
      <c r="BE198" s="1538"/>
      <c r="BF198" s="1538"/>
      <c r="BG198" s="1538"/>
      <c r="BH198" s="1538"/>
      <c r="BI198" s="1538"/>
      <c r="BJ198" s="1538"/>
      <c r="BK198" s="1538"/>
      <c r="BL198" s="1538"/>
    </row>
    <row r="199" spans="2:64" s="1496" customFormat="1" ht="16.899999999999999" customHeight="1">
      <c r="B199" s="1538"/>
      <c r="C199" s="1585"/>
      <c r="D199" s="1538"/>
      <c r="E199" s="1568"/>
      <c r="F199" s="1585"/>
      <c r="G199" s="1544"/>
      <c r="H199" s="1538"/>
      <c r="I199" s="1538"/>
      <c r="J199" s="1538"/>
      <c r="N199" s="1538"/>
      <c r="O199" s="1538"/>
      <c r="P199" s="1538"/>
      <c r="Q199" s="1538"/>
      <c r="R199" s="1538"/>
      <c r="S199" s="1538"/>
      <c r="T199" s="1538"/>
      <c r="U199" s="1538"/>
      <c r="V199" s="1538"/>
      <c r="W199" s="1538"/>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s="1538"/>
      <c r="AV199" s="1538"/>
      <c r="AW199" s="1538"/>
      <c r="AX199" s="1538"/>
      <c r="AY199" s="1538"/>
      <c r="AZ199" s="1538"/>
      <c r="BA199" s="1538"/>
      <c r="BB199" s="1538"/>
      <c r="BC199" s="1538"/>
      <c r="BD199" s="1538"/>
      <c r="BE199" s="1538"/>
      <c r="BF199" s="1538"/>
      <c r="BG199" s="1538"/>
      <c r="BH199" s="1538"/>
      <c r="BI199" s="1538"/>
      <c r="BJ199" s="1538"/>
      <c r="BK199" s="1538"/>
      <c r="BL199" s="1538"/>
    </row>
    <row r="200" spans="2:64" s="1496" customFormat="1" ht="16.899999999999999" customHeight="1">
      <c r="B200" s="1538"/>
      <c r="C200" s="1585"/>
      <c r="D200" s="1538"/>
      <c r="E200" s="1568"/>
      <c r="F200" s="1585"/>
      <c r="G200" s="1544"/>
      <c r="H200" s="1538"/>
      <c r="I200" s="1538"/>
      <c r="J200" s="1538"/>
      <c r="N200" s="1538"/>
      <c r="O200" s="1538"/>
      <c r="P200" s="1538"/>
      <c r="Q200" s="1538"/>
      <c r="R200" s="1538"/>
      <c r="S200" s="1538"/>
      <c r="T200" s="1538"/>
      <c r="U200" s="1538"/>
      <c r="V200" s="1538"/>
      <c r="W200" s="1538"/>
      <c r="X200" s="1538"/>
      <c r="Y200" s="1538"/>
      <c r="Z200" s="1538"/>
      <c r="AA200" s="1538"/>
      <c r="AB200" s="1538"/>
      <c r="AC200" s="1538"/>
      <c r="AD200" s="1538"/>
      <c r="AE200" s="1538"/>
      <c r="AF200" s="1538"/>
      <c r="AG200" s="1538"/>
      <c r="AH200" s="1538"/>
      <c r="AI200" s="1538"/>
      <c r="AJ200" s="1538"/>
      <c r="AK200" s="1538"/>
      <c r="AL200" s="1538"/>
      <c r="AM200" s="1538"/>
      <c r="AN200" s="1538"/>
      <c r="AO200" s="1538"/>
      <c r="AP200" s="1538"/>
      <c r="AQ200" s="1538"/>
      <c r="AR200" s="1538"/>
      <c r="AS200" s="1538"/>
      <c r="AT200" s="1538"/>
      <c r="AU200" s="1538"/>
      <c r="AV200" s="1538"/>
      <c r="AW200" s="1538"/>
      <c r="AX200" s="1538"/>
      <c r="AY200" s="1538"/>
      <c r="AZ200" s="1538"/>
      <c r="BA200" s="1538"/>
      <c r="BB200" s="1538"/>
      <c r="BC200" s="1538"/>
      <c r="BD200" s="1538"/>
      <c r="BE200" s="1538"/>
      <c r="BF200" s="1538"/>
      <c r="BG200" s="1538"/>
      <c r="BH200" s="1538"/>
      <c r="BI200" s="1538"/>
      <c r="BJ200" s="1538"/>
      <c r="BK200" s="1538"/>
      <c r="BL200" s="1538"/>
    </row>
    <row r="201" spans="2:64" s="1496" customFormat="1" ht="16.899999999999999" customHeight="1">
      <c r="B201" s="1538"/>
      <c r="C201" s="1585"/>
      <c r="D201" s="1538"/>
      <c r="E201" s="1568"/>
      <c r="F201" s="1585"/>
      <c r="G201" s="1544"/>
      <c r="H201" s="1538"/>
      <c r="I201" s="1538"/>
      <c r="J201" s="1538"/>
      <c r="N201" s="1538"/>
      <c r="O201" s="1538"/>
      <c r="P201" s="1538"/>
      <c r="Q201" s="1538"/>
      <c r="R201" s="1538"/>
      <c r="S201" s="1538"/>
      <c r="T201" s="1538"/>
      <c r="U201" s="1538"/>
      <c r="V201" s="1538"/>
      <c r="W201" s="1538"/>
      <c r="X201" s="1538"/>
      <c r="Y201" s="1538"/>
      <c r="Z201" s="1538"/>
      <c r="AA201" s="1538"/>
      <c r="AB201" s="1538"/>
      <c r="AC201" s="1538"/>
      <c r="AD201" s="1538"/>
      <c r="AE201" s="1538"/>
      <c r="AF201" s="1538"/>
      <c r="AG201" s="1538"/>
      <c r="AH201" s="1538"/>
      <c r="AI201" s="1538"/>
      <c r="AJ201" s="1538"/>
      <c r="AK201" s="1538"/>
      <c r="AL201" s="1538"/>
      <c r="AM201" s="1538"/>
      <c r="AN201" s="1538"/>
      <c r="AO201" s="1538"/>
      <c r="AP201" s="1538"/>
      <c r="AQ201" s="1538"/>
      <c r="AR201" s="1538"/>
      <c r="AS201" s="1538"/>
      <c r="AT201" s="1538"/>
      <c r="AU201" s="1538"/>
      <c r="AV201" s="1538"/>
      <c r="AW201" s="1538"/>
      <c r="AX201" s="1538"/>
      <c r="AY201" s="1538"/>
      <c r="AZ201" s="1538"/>
      <c r="BA201" s="1538"/>
      <c r="BB201" s="1538"/>
      <c r="BC201" s="1538"/>
      <c r="BD201" s="1538"/>
      <c r="BE201" s="1538"/>
      <c r="BF201" s="1538"/>
      <c r="BG201" s="1538"/>
      <c r="BH201" s="1538"/>
      <c r="BI201" s="1538"/>
      <c r="BJ201" s="1538"/>
      <c r="BK201" s="1538"/>
      <c r="BL201" s="1538"/>
    </row>
    <row r="202" spans="2:64" s="1496" customFormat="1" ht="16.899999999999999" customHeight="1">
      <c r="B202" s="1538"/>
      <c r="C202" s="1585"/>
      <c r="D202" s="1538"/>
      <c r="E202" s="1568"/>
      <c r="F202" s="1585"/>
      <c r="G202" s="1544"/>
      <c r="H202" s="1538"/>
      <c r="I202" s="1538"/>
      <c r="J202" s="1538"/>
      <c r="N202" s="1538"/>
      <c r="O202" s="1538"/>
      <c r="P202" s="1538"/>
      <c r="Q202" s="1538"/>
      <c r="R202" s="1538"/>
      <c r="S202" s="1538"/>
      <c r="T202" s="1538"/>
      <c r="U202" s="1538"/>
      <c r="V202" s="1538"/>
      <c r="W202" s="1538"/>
      <c r="X202" s="1538"/>
      <c r="Y202" s="1538"/>
      <c r="Z202" s="1538"/>
      <c r="AA202" s="1538"/>
      <c r="AB202" s="1538"/>
      <c r="AC202" s="1538"/>
      <c r="AD202" s="1538"/>
      <c r="AE202" s="1538"/>
      <c r="AF202" s="1538"/>
      <c r="AG202" s="1538"/>
      <c r="AH202" s="1538"/>
      <c r="AI202" s="1538"/>
      <c r="AJ202" s="1538"/>
      <c r="AK202" s="1538"/>
      <c r="AL202" s="1538"/>
      <c r="AM202" s="1538"/>
      <c r="AN202" s="1538"/>
      <c r="AO202" s="1538"/>
      <c r="AP202" s="1538"/>
      <c r="AQ202" s="1538"/>
      <c r="AR202" s="1538"/>
      <c r="AS202" s="1538"/>
      <c r="AT202" s="1538"/>
      <c r="AU202" s="1538"/>
      <c r="AV202" s="1538"/>
      <c r="AW202" s="1538"/>
      <c r="AX202" s="1538"/>
      <c r="AY202" s="1538"/>
      <c r="AZ202" s="1538"/>
      <c r="BA202" s="1538"/>
      <c r="BB202" s="1538"/>
      <c r="BC202" s="1538"/>
      <c r="BD202" s="1538"/>
      <c r="BE202" s="1538"/>
      <c r="BF202" s="1538"/>
      <c r="BG202" s="1538"/>
      <c r="BH202" s="1538"/>
      <c r="BI202" s="1538"/>
      <c r="BJ202" s="1538"/>
      <c r="BK202" s="1538"/>
      <c r="BL202" s="1538"/>
    </row>
    <row r="203" spans="2:64" s="1496" customFormat="1" ht="16.899999999999999" customHeight="1">
      <c r="B203" s="1538"/>
      <c r="C203" s="1585"/>
      <c r="D203" s="1538"/>
      <c r="E203" s="1568"/>
      <c r="F203" s="1585"/>
      <c r="G203" s="1544"/>
      <c r="H203" s="1538"/>
      <c r="I203" s="1538"/>
      <c r="J203" s="1538"/>
      <c r="N203" s="1538"/>
      <c r="O203" s="1538"/>
      <c r="P203" s="1538"/>
      <c r="Q203" s="1538"/>
      <c r="R203" s="1538"/>
      <c r="S203" s="1538"/>
      <c r="T203" s="1538"/>
      <c r="U203" s="1538"/>
      <c r="V203" s="1538"/>
      <c r="W203" s="1538"/>
      <c r="X203" s="1538"/>
      <c r="Y203" s="1538"/>
      <c r="Z203" s="1538"/>
      <c r="AA203" s="1538"/>
      <c r="AB203" s="1538"/>
      <c r="AC203" s="1538"/>
      <c r="AD203" s="1538"/>
      <c r="AE203" s="1538"/>
      <c r="AF203" s="1538"/>
      <c r="AG203" s="1538"/>
      <c r="AH203" s="1538"/>
      <c r="AI203" s="1538"/>
      <c r="AJ203" s="1538"/>
      <c r="AK203" s="1538"/>
      <c r="AL203" s="1538"/>
      <c r="AM203" s="1538"/>
      <c r="AN203" s="1538"/>
      <c r="AO203" s="1538"/>
      <c r="AP203" s="1538"/>
      <c r="AQ203" s="1538"/>
      <c r="AR203" s="1538"/>
      <c r="AS203" s="1538"/>
      <c r="AT203" s="1538"/>
      <c r="AU203" s="1538"/>
      <c r="AV203" s="1538"/>
      <c r="AW203" s="1538"/>
      <c r="AX203" s="1538"/>
      <c r="AY203" s="1538"/>
      <c r="AZ203" s="1538"/>
      <c r="BA203" s="1538"/>
      <c r="BB203" s="1538"/>
      <c r="BC203" s="1538"/>
      <c r="BD203" s="1538"/>
      <c r="BE203" s="1538"/>
      <c r="BF203" s="1538"/>
      <c r="BG203" s="1538"/>
      <c r="BH203" s="1538"/>
      <c r="BI203" s="1538"/>
      <c r="BJ203" s="1538"/>
      <c r="BK203" s="1538"/>
      <c r="BL203" s="1538"/>
    </row>
    <row r="204" spans="2:64" s="1496" customFormat="1" ht="16.899999999999999" customHeight="1">
      <c r="B204" s="1538"/>
      <c r="C204" s="1585"/>
      <c r="D204" s="1538"/>
      <c r="E204" s="1568"/>
      <c r="F204" s="1585"/>
      <c r="G204" s="1544"/>
      <c r="H204" s="1538"/>
      <c r="I204" s="1538"/>
      <c r="J204" s="1538"/>
      <c r="N204" s="1538"/>
      <c r="O204" s="1538"/>
      <c r="P204" s="1538"/>
      <c r="Q204" s="1538"/>
      <c r="R204" s="1538"/>
      <c r="S204" s="1538"/>
      <c r="T204" s="1538"/>
      <c r="U204" s="1538"/>
      <c r="V204" s="1538"/>
      <c r="W204" s="1538"/>
      <c r="X204" s="1538"/>
      <c r="Y204" s="1538"/>
      <c r="Z204" s="1538"/>
      <c r="AA204" s="1538"/>
      <c r="AB204" s="1538"/>
      <c r="AC204" s="1538"/>
      <c r="AD204" s="1538"/>
      <c r="AE204" s="1538"/>
      <c r="AF204" s="1538"/>
      <c r="AG204" s="1538"/>
      <c r="AH204" s="1538"/>
      <c r="AI204" s="1538"/>
      <c r="AJ204" s="1538"/>
      <c r="AK204" s="1538"/>
      <c r="AL204" s="1538"/>
      <c r="AM204" s="1538"/>
      <c r="AN204" s="1538"/>
      <c r="AO204" s="1538"/>
      <c r="AP204" s="1538"/>
      <c r="AQ204" s="1538"/>
      <c r="AR204" s="1538"/>
      <c r="AS204" s="1538"/>
      <c r="AT204" s="1538"/>
      <c r="AU204" s="1538"/>
      <c r="AV204" s="1538"/>
      <c r="AW204" s="1538"/>
      <c r="AX204" s="1538"/>
      <c r="AY204" s="1538"/>
      <c r="AZ204" s="1538"/>
      <c r="BA204" s="1538"/>
      <c r="BB204" s="1538"/>
      <c r="BC204" s="1538"/>
      <c r="BD204" s="1538"/>
      <c r="BE204" s="1538"/>
      <c r="BF204" s="1538"/>
      <c r="BG204" s="1538"/>
      <c r="BH204" s="1538"/>
      <c r="BI204" s="1538"/>
      <c r="BJ204" s="1538"/>
      <c r="BK204" s="1538"/>
      <c r="BL204" s="1538"/>
    </row>
    <row r="205" spans="2:64" s="1496" customFormat="1" ht="16.899999999999999" customHeight="1">
      <c r="B205" s="1538"/>
      <c r="C205" s="1585"/>
      <c r="D205" s="1538"/>
      <c r="E205" s="1568"/>
      <c r="F205" s="1585"/>
      <c r="G205" s="1544"/>
      <c r="H205" s="1538"/>
      <c r="I205" s="1538"/>
      <c r="J205" s="1538"/>
      <c r="N205" s="1538"/>
      <c r="O205" s="1538"/>
      <c r="P205" s="1538"/>
      <c r="Q205" s="1538"/>
      <c r="R205" s="1538"/>
      <c r="S205" s="1538"/>
      <c r="T205" s="1538"/>
      <c r="U205" s="1538"/>
      <c r="V205" s="1538"/>
      <c r="W205" s="1538"/>
      <c r="X205" s="1538"/>
      <c r="Y205" s="1538"/>
      <c r="Z205" s="1538"/>
      <c r="AA205" s="1538"/>
      <c r="AB205" s="1538"/>
      <c r="AC205" s="1538"/>
      <c r="AD205" s="1538"/>
      <c r="AE205" s="1538"/>
      <c r="AF205" s="1538"/>
      <c r="AG205" s="1538"/>
      <c r="AH205" s="1538"/>
      <c r="AI205" s="1538"/>
      <c r="AJ205" s="1538"/>
      <c r="AK205" s="1538"/>
      <c r="AL205" s="1538"/>
      <c r="AM205" s="1538"/>
      <c r="AN205" s="1538"/>
      <c r="AO205" s="1538"/>
      <c r="AP205" s="1538"/>
      <c r="AQ205" s="1538"/>
      <c r="AR205" s="1538"/>
      <c r="AS205" s="1538"/>
      <c r="AT205" s="1538"/>
      <c r="AU205" s="1538"/>
      <c r="AV205" s="1538"/>
      <c r="AW205" s="1538"/>
      <c r="AX205" s="1538"/>
      <c r="AY205" s="1538"/>
      <c r="AZ205" s="1538"/>
      <c r="BA205" s="1538"/>
      <c r="BB205" s="1538"/>
      <c r="BC205" s="1538"/>
      <c r="BD205" s="1538"/>
      <c r="BE205" s="1538"/>
      <c r="BF205" s="1538"/>
      <c r="BG205" s="1538"/>
      <c r="BH205" s="1538"/>
      <c r="BI205" s="1538"/>
      <c r="BJ205" s="1538"/>
      <c r="BK205" s="1538"/>
      <c r="BL205" s="1538"/>
    </row>
    <row r="206" spans="2:64" s="1496" customFormat="1" ht="16.899999999999999" customHeight="1">
      <c r="B206" s="1538"/>
      <c r="C206" s="1585"/>
      <c r="D206" s="1538"/>
      <c r="E206" s="1568"/>
      <c r="F206" s="1585"/>
      <c r="G206" s="1544"/>
      <c r="H206" s="1538"/>
      <c r="I206" s="1538"/>
      <c r="J206" s="1538"/>
      <c r="N206" s="1538"/>
      <c r="O206" s="1538"/>
      <c r="P206" s="1538"/>
      <c r="Q206" s="1538"/>
      <c r="R206" s="1538"/>
      <c r="S206" s="1538"/>
      <c r="T206" s="1538"/>
      <c r="U206" s="1538"/>
      <c r="V206" s="1538"/>
      <c r="W206" s="1538"/>
      <c r="X206" s="1538"/>
      <c r="Y206" s="1538"/>
      <c r="Z206" s="1538"/>
      <c r="AA206" s="1538"/>
      <c r="AB206" s="1538"/>
      <c r="AC206" s="1538"/>
      <c r="AD206" s="1538"/>
      <c r="AE206" s="1538"/>
      <c r="AF206" s="1538"/>
      <c r="AG206" s="1538"/>
      <c r="AH206" s="1538"/>
      <c r="AI206" s="1538"/>
      <c r="AJ206" s="1538"/>
      <c r="AK206" s="1538"/>
      <c r="AL206" s="1538"/>
      <c r="AM206" s="1538"/>
      <c r="AN206" s="1538"/>
      <c r="AO206" s="1538"/>
      <c r="AP206" s="1538"/>
      <c r="AQ206" s="1538"/>
      <c r="AR206" s="1538"/>
      <c r="AS206" s="1538"/>
      <c r="AT206" s="1538"/>
      <c r="AU206" s="1538"/>
      <c r="AV206" s="1538"/>
      <c r="AW206" s="1538"/>
      <c r="AX206" s="1538"/>
      <c r="AY206" s="1538"/>
      <c r="AZ206" s="1538"/>
      <c r="BA206" s="1538"/>
      <c r="BB206" s="1538"/>
      <c r="BC206" s="1538"/>
      <c r="BD206" s="1538"/>
      <c r="BE206" s="1538"/>
      <c r="BF206" s="1538"/>
      <c r="BG206" s="1538"/>
      <c r="BH206" s="1538"/>
      <c r="BI206" s="1538"/>
      <c r="BJ206" s="1538"/>
      <c r="BK206" s="1538"/>
      <c r="BL206" s="1538"/>
    </row>
    <row r="207" spans="2:64" s="1496" customFormat="1" ht="16.899999999999999" customHeight="1">
      <c r="B207" s="1538"/>
      <c r="C207" s="1585"/>
      <c r="D207" s="1538"/>
      <c r="E207" s="1568"/>
      <c r="F207" s="1585"/>
      <c r="G207" s="1544"/>
      <c r="H207" s="1538"/>
      <c r="I207" s="1538"/>
      <c r="J207" s="1538"/>
      <c r="N207" s="1538"/>
      <c r="O207" s="1538"/>
      <c r="P207" s="1538"/>
      <c r="Q207" s="1538"/>
      <c r="R207" s="1538"/>
      <c r="S207" s="1538"/>
      <c r="T207" s="1538"/>
      <c r="U207" s="1538"/>
      <c r="V207" s="1538"/>
      <c r="W207" s="1538"/>
      <c r="X207" s="1538"/>
      <c r="Y207" s="1538"/>
      <c r="Z207" s="1538"/>
      <c r="AA207" s="1538"/>
      <c r="AB207" s="1538"/>
      <c r="AC207" s="1538"/>
      <c r="AD207" s="1538"/>
      <c r="AE207" s="1538"/>
      <c r="AF207" s="1538"/>
      <c r="AG207" s="1538"/>
      <c r="AH207" s="1538"/>
      <c r="AI207" s="1538"/>
      <c r="AJ207" s="1538"/>
      <c r="AK207" s="1538"/>
      <c r="AL207" s="1538"/>
      <c r="AM207" s="1538"/>
      <c r="AN207" s="1538"/>
      <c r="AO207" s="1538"/>
      <c r="AP207" s="1538"/>
      <c r="AQ207" s="1538"/>
      <c r="AR207" s="1538"/>
      <c r="AS207" s="1538"/>
      <c r="AT207" s="1538"/>
      <c r="AU207" s="1538"/>
      <c r="AV207" s="1538"/>
      <c r="AW207" s="1538"/>
      <c r="AX207" s="1538"/>
      <c r="AY207" s="1538"/>
      <c r="AZ207" s="1538"/>
      <c r="BA207" s="1538"/>
      <c r="BB207" s="1538"/>
      <c r="BC207" s="1538"/>
      <c r="BD207" s="1538"/>
      <c r="BE207" s="1538"/>
      <c r="BF207" s="1538"/>
      <c r="BG207" s="1538"/>
      <c r="BH207" s="1538"/>
      <c r="BI207" s="1538"/>
      <c r="BJ207" s="1538"/>
      <c r="BK207" s="1538"/>
      <c r="BL207" s="1538"/>
    </row>
    <row r="208" spans="2:64" s="1496" customFormat="1" ht="16.899999999999999" customHeight="1">
      <c r="B208" s="1538"/>
      <c r="C208" s="1585"/>
      <c r="D208" s="1538"/>
      <c r="E208" s="1568"/>
      <c r="F208" s="1585"/>
      <c r="G208" s="1544"/>
      <c r="H208" s="1538"/>
      <c r="I208" s="1538"/>
      <c r="J208" s="1538"/>
      <c r="N208" s="1538"/>
      <c r="O208" s="1538"/>
      <c r="P208" s="1538"/>
      <c r="Q208" s="1538"/>
      <c r="R208" s="1538"/>
      <c r="S208" s="1538"/>
      <c r="T208" s="1538"/>
      <c r="U208" s="1538"/>
      <c r="V208" s="1538"/>
      <c r="W208" s="1538"/>
      <c r="X208" s="1538"/>
      <c r="Y208" s="1538"/>
      <c r="Z208" s="1538"/>
      <c r="AA208" s="1538"/>
      <c r="AB208" s="1538"/>
      <c r="AC208" s="1538"/>
      <c r="AD208" s="1538"/>
      <c r="AE208" s="1538"/>
      <c r="AF208" s="1538"/>
      <c r="AG208" s="1538"/>
      <c r="AH208" s="1538"/>
      <c r="AI208" s="1538"/>
      <c r="AJ208" s="1538"/>
      <c r="AK208" s="1538"/>
      <c r="AL208" s="1538"/>
      <c r="AM208" s="1538"/>
      <c r="AN208" s="1538"/>
      <c r="AO208" s="1538"/>
      <c r="AP208" s="1538"/>
      <c r="AQ208" s="1538"/>
      <c r="AR208" s="1538"/>
      <c r="AS208" s="1538"/>
      <c r="AT208" s="1538"/>
      <c r="AU208" s="1538"/>
      <c r="AV208" s="1538"/>
      <c r="AW208" s="1538"/>
      <c r="AX208" s="1538"/>
      <c r="AY208" s="1538"/>
      <c r="AZ208" s="1538"/>
      <c r="BA208" s="1538"/>
      <c r="BB208" s="1538"/>
      <c r="BC208" s="1538"/>
      <c r="BD208" s="1538"/>
      <c r="BE208" s="1538"/>
      <c r="BF208" s="1538"/>
      <c r="BG208" s="1538"/>
      <c r="BH208" s="1538"/>
      <c r="BI208" s="1538"/>
      <c r="BJ208" s="1538"/>
      <c r="BK208" s="1538"/>
      <c r="BL208" s="1538"/>
    </row>
    <row r="209" spans="2:64" s="1496" customFormat="1" ht="16.899999999999999" customHeight="1">
      <c r="B209" s="1538"/>
      <c r="C209" s="1585"/>
      <c r="D209" s="1538"/>
      <c r="E209" s="1568"/>
      <c r="F209" s="1585"/>
      <c r="G209" s="1544"/>
      <c r="H209" s="1538"/>
      <c r="I209" s="1538"/>
      <c r="J209" s="1538"/>
      <c r="N209" s="1538"/>
      <c r="O209" s="1538"/>
      <c r="P209" s="1538"/>
      <c r="Q209" s="1538"/>
      <c r="R209" s="1538"/>
      <c r="S209" s="1538"/>
      <c r="T209" s="1538"/>
      <c r="U209" s="1538"/>
      <c r="V209" s="1538"/>
      <c r="W209" s="1538"/>
      <c r="X209" s="1538"/>
      <c r="Y209" s="1538"/>
      <c r="Z209" s="1538"/>
      <c r="AA209" s="1538"/>
      <c r="AB209" s="1538"/>
      <c r="AC209" s="1538"/>
      <c r="AD209" s="1538"/>
      <c r="AE209" s="1538"/>
      <c r="AF209" s="1538"/>
      <c r="AG209" s="1538"/>
      <c r="AH209" s="1538"/>
      <c r="AI209" s="1538"/>
      <c r="AJ209" s="1538"/>
      <c r="AK209" s="1538"/>
      <c r="AL209" s="1538"/>
      <c r="AM209" s="1538"/>
      <c r="AN209" s="1538"/>
      <c r="AO209" s="1538"/>
      <c r="AP209" s="1538"/>
      <c r="AQ209" s="1538"/>
      <c r="AR209" s="1538"/>
      <c r="AS209" s="1538"/>
      <c r="AT209" s="1538"/>
      <c r="AU209" s="1538"/>
      <c r="AV209" s="1538"/>
      <c r="AW209" s="1538"/>
      <c r="AX209" s="1538"/>
      <c r="AY209" s="1538"/>
      <c r="AZ209" s="1538"/>
      <c r="BA209" s="1538"/>
      <c r="BB209" s="1538"/>
      <c r="BC209" s="1538"/>
      <c r="BD209" s="1538"/>
      <c r="BE209" s="1538"/>
      <c r="BF209" s="1538"/>
      <c r="BG209" s="1538"/>
      <c r="BH209" s="1538"/>
      <c r="BI209" s="1538"/>
      <c r="BJ209" s="1538"/>
      <c r="BK209" s="1538"/>
      <c r="BL209" s="1538"/>
    </row>
    <row r="210" spans="2:64" s="1496" customFormat="1" ht="16.899999999999999" customHeight="1">
      <c r="B210" s="1538"/>
      <c r="C210" s="1585"/>
      <c r="D210" s="1538"/>
      <c r="E210" s="1568"/>
      <c r="F210" s="1585"/>
      <c r="G210" s="1544"/>
      <c r="H210" s="1538"/>
      <c r="I210" s="1538"/>
      <c r="J210" s="1538"/>
      <c r="N210" s="1538"/>
      <c r="O210" s="1538"/>
      <c r="P210" s="1538"/>
      <c r="Q210" s="1538"/>
      <c r="R210" s="1538"/>
      <c r="S210" s="1538"/>
      <c r="T210" s="1538"/>
      <c r="U210" s="1538"/>
      <c r="V210" s="1538"/>
      <c r="W210" s="1538"/>
      <c r="X210" s="1538"/>
      <c r="Y210" s="1538"/>
      <c r="Z210" s="1538"/>
      <c r="AA210" s="1538"/>
      <c r="AB210" s="1538"/>
      <c r="AC210" s="1538"/>
      <c r="AD210" s="1538"/>
      <c r="AE210" s="1538"/>
      <c r="AF210" s="1538"/>
      <c r="AG210" s="1538"/>
      <c r="AH210" s="1538"/>
      <c r="AI210" s="1538"/>
      <c r="AJ210" s="1538"/>
      <c r="AK210" s="1538"/>
      <c r="AL210" s="1538"/>
      <c r="AM210" s="1538"/>
      <c r="AN210" s="1538"/>
      <c r="AO210" s="1538"/>
      <c r="AP210" s="1538"/>
      <c r="AQ210" s="1538"/>
      <c r="AR210" s="1538"/>
      <c r="AS210" s="1538"/>
      <c r="AT210" s="1538"/>
      <c r="AU210" s="1538"/>
      <c r="AV210" s="1538"/>
      <c r="AW210" s="1538"/>
      <c r="AX210" s="1538"/>
      <c r="AY210" s="1538"/>
      <c r="AZ210" s="1538"/>
      <c r="BA210" s="1538"/>
      <c r="BB210" s="1538"/>
      <c r="BC210" s="1538"/>
      <c r="BD210" s="1538"/>
      <c r="BE210" s="1538"/>
      <c r="BF210" s="1538"/>
      <c r="BG210" s="1538"/>
      <c r="BH210" s="1538"/>
      <c r="BI210" s="1538"/>
      <c r="BJ210" s="1538"/>
      <c r="BK210" s="1538"/>
      <c r="BL210" s="1538"/>
    </row>
    <row r="211" spans="2:64" s="1496" customFormat="1" ht="16.899999999999999" customHeight="1">
      <c r="B211" s="1538"/>
      <c r="C211" s="1585"/>
      <c r="D211" s="1538"/>
      <c r="E211" s="1568"/>
      <c r="F211" s="1585"/>
      <c r="G211" s="1544"/>
      <c r="H211" s="1538"/>
      <c r="I211" s="1538"/>
      <c r="J211" s="1538"/>
      <c r="N211" s="1538"/>
      <c r="O211" s="1538"/>
      <c r="P211" s="1538"/>
      <c r="Q211" s="1538"/>
      <c r="R211" s="1538"/>
      <c r="S211" s="1538"/>
      <c r="T211" s="1538"/>
      <c r="U211" s="1538"/>
      <c r="V211" s="1538"/>
      <c r="W211" s="1538"/>
      <c r="X211" s="1538"/>
      <c r="Y211" s="1538"/>
      <c r="Z211" s="1538"/>
      <c r="AA211" s="1538"/>
      <c r="AB211" s="1538"/>
      <c r="AC211" s="1538"/>
      <c r="AD211" s="1538"/>
      <c r="AE211" s="1538"/>
      <c r="AF211" s="1538"/>
      <c r="AG211" s="1538"/>
      <c r="AH211" s="1538"/>
      <c r="AI211" s="1538"/>
      <c r="AJ211" s="1538"/>
      <c r="AK211" s="1538"/>
      <c r="AL211" s="1538"/>
      <c r="AM211" s="1538"/>
      <c r="AN211" s="1538"/>
      <c r="AO211" s="1538"/>
      <c r="AP211" s="1538"/>
      <c r="AQ211" s="1538"/>
      <c r="AR211" s="1538"/>
      <c r="AS211" s="1538"/>
      <c r="AT211" s="1538"/>
      <c r="AU211" s="1538"/>
      <c r="AV211" s="1538"/>
      <c r="AW211" s="1538"/>
      <c r="AX211" s="1538"/>
      <c r="AY211" s="1538"/>
      <c r="AZ211" s="1538"/>
      <c r="BA211" s="1538"/>
      <c r="BB211" s="1538"/>
      <c r="BC211" s="1538"/>
      <c r="BD211" s="1538"/>
      <c r="BE211" s="1538"/>
      <c r="BF211" s="1538"/>
      <c r="BG211" s="1538"/>
      <c r="BH211" s="1538"/>
      <c r="BI211" s="1538"/>
      <c r="BJ211" s="1538"/>
      <c r="BK211" s="1538"/>
      <c r="BL211" s="1538"/>
    </row>
    <row r="212" spans="2:64" s="1496" customFormat="1" ht="16.899999999999999" customHeight="1">
      <c r="B212" s="1538"/>
      <c r="C212" s="1585"/>
      <c r="D212" s="1538"/>
      <c r="E212" s="1568"/>
      <c r="F212" s="1585"/>
      <c r="G212" s="1544"/>
      <c r="H212" s="1538"/>
      <c r="I212" s="1538"/>
      <c r="J212" s="1538"/>
      <c r="N212" s="1538"/>
      <c r="O212" s="1538"/>
      <c r="P212" s="1538"/>
      <c r="Q212" s="1538"/>
      <c r="R212" s="1538"/>
      <c r="S212" s="1538"/>
      <c r="T212" s="1538"/>
      <c r="U212" s="1538"/>
      <c r="V212" s="1538"/>
      <c r="W212" s="1538"/>
      <c r="X212" s="1538"/>
      <c r="Y212" s="1538"/>
      <c r="Z212" s="1538"/>
      <c r="AA212" s="1538"/>
      <c r="AB212" s="1538"/>
      <c r="AC212" s="1538"/>
      <c r="AD212" s="1538"/>
      <c r="AE212" s="1538"/>
      <c r="AF212" s="1538"/>
      <c r="AG212" s="1538"/>
      <c r="AH212" s="1538"/>
      <c r="AI212" s="1538"/>
      <c r="AJ212" s="1538"/>
      <c r="AK212" s="1538"/>
      <c r="AL212" s="1538"/>
      <c r="AM212" s="1538"/>
      <c r="AN212" s="1538"/>
      <c r="AO212" s="1538"/>
      <c r="AP212" s="1538"/>
      <c r="AQ212" s="1538"/>
      <c r="AR212" s="1538"/>
      <c r="AS212" s="1538"/>
      <c r="AT212" s="1538"/>
      <c r="AU212" s="1538"/>
      <c r="AV212" s="1538"/>
      <c r="AW212" s="1538"/>
      <c r="AX212" s="1538"/>
      <c r="AY212" s="1538"/>
      <c r="AZ212" s="1538"/>
      <c r="BA212" s="1538"/>
      <c r="BB212" s="1538"/>
      <c r="BC212" s="1538"/>
      <c r="BD212" s="1538"/>
      <c r="BE212" s="1538"/>
      <c r="BF212" s="1538"/>
      <c r="BG212" s="1538"/>
      <c r="BH212" s="1538"/>
      <c r="BI212" s="1538"/>
      <c r="BJ212" s="1538"/>
      <c r="BK212" s="1538"/>
      <c r="BL212" s="1538"/>
    </row>
    <row r="213" spans="2:64" s="1496" customFormat="1" ht="16.899999999999999" customHeight="1">
      <c r="B213" s="1538"/>
      <c r="C213" s="1585"/>
      <c r="D213" s="1538"/>
      <c r="E213" s="1568"/>
      <c r="F213" s="1585"/>
      <c r="G213" s="1544"/>
      <c r="H213" s="1538"/>
      <c r="I213" s="1538"/>
      <c r="J213" s="1538"/>
      <c r="N213" s="1538"/>
      <c r="O213" s="1538"/>
      <c r="P213" s="1538"/>
      <c r="Q213" s="1538"/>
      <c r="R213" s="1538"/>
      <c r="S213" s="1538"/>
      <c r="T213" s="1538"/>
      <c r="U213" s="1538"/>
      <c r="V213" s="1538"/>
      <c r="W213" s="1538"/>
      <c r="X213" s="1538"/>
      <c r="Y213" s="1538"/>
      <c r="Z213" s="1538"/>
      <c r="AA213" s="1538"/>
      <c r="AB213" s="1538"/>
      <c r="AC213" s="1538"/>
      <c r="AD213" s="1538"/>
      <c r="AE213" s="1538"/>
      <c r="AF213" s="1538"/>
      <c r="AG213" s="1538"/>
      <c r="AH213" s="1538"/>
      <c r="AI213" s="1538"/>
      <c r="AJ213" s="1538"/>
      <c r="AK213" s="1538"/>
      <c r="AL213" s="1538"/>
      <c r="AM213" s="1538"/>
      <c r="AN213" s="1538"/>
      <c r="AO213" s="1538"/>
      <c r="AP213" s="1538"/>
      <c r="AQ213" s="1538"/>
      <c r="AR213" s="1538"/>
      <c r="AS213" s="1538"/>
      <c r="AT213" s="1538"/>
      <c r="AU213" s="1538"/>
      <c r="AV213" s="1538"/>
      <c r="AW213" s="1538"/>
      <c r="AX213" s="1538"/>
      <c r="AY213" s="1538"/>
      <c r="AZ213" s="1538"/>
      <c r="BA213" s="1538"/>
      <c r="BB213" s="1538"/>
      <c r="BC213" s="1538"/>
      <c r="BD213" s="1538"/>
      <c r="BE213" s="1538"/>
      <c r="BF213" s="1538"/>
      <c r="BG213" s="1538"/>
      <c r="BH213" s="1538"/>
      <c r="BI213" s="1538"/>
      <c r="BJ213" s="1538"/>
      <c r="BK213" s="1538"/>
      <c r="BL213" s="1538"/>
    </row>
    <row r="214" spans="2:64" s="1496" customFormat="1" ht="16.899999999999999" customHeight="1">
      <c r="B214" s="1538"/>
      <c r="C214" s="1585"/>
      <c r="D214" s="1538"/>
      <c r="E214" s="1568"/>
      <c r="F214" s="1585"/>
      <c r="G214" s="1544"/>
      <c r="H214" s="1538"/>
      <c r="I214" s="1538"/>
      <c r="J214" s="1538"/>
      <c r="N214" s="1538"/>
      <c r="O214" s="1538"/>
      <c r="P214" s="1538"/>
      <c r="Q214" s="1538"/>
      <c r="R214" s="1538"/>
      <c r="S214" s="1538"/>
      <c r="T214" s="1538"/>
      <c r="U214" s="1538"/>
      <c r="V214" s="1538"/>
      <c r="W214" s="1538"/>
      <c r="X214" s="1538"/>
      <c r="Y214" s="1538"/>
      <c r="Z214" s="1538"/>
      <c r="AA214" s="1538"/>
      <c r="AB214" s="1538"/>
      <c r="AC214" s="1538"/>
      <c r="AD214" s="1538"/>
      <c r="AE214" s="1538"/>
      <c r="AF214" s="1538"/>
      <c r="AG214" s="1538"/>
      <c r="AH214" s="1538"/>
      <c r="AI214" s="1538"/>
      <c r="AJ214" s="1538"/>
      <c r="AK214" s="1538"/>
      <c r="AL214" s="1538"/>
      <c r="AM214" s="1538"/>
      <c r="AN214" s="1538"/>
      <c r="AO214" s="1538"/>
      <c r="AP214" s="1538"/>
      <c r="AQ214" s="1538"/>
      <c r="AR214" s="1538"/>
      <c r="AS214" s="1538"/>
      <c r="AT214" s="1538"/>
      <c r="AU214" s="1538"/>
      <c r="AV214" s="1538"/>
      <c r="AW214" s="1538"/>
      <c r="AX214" s="1538"/>
      <c r="AY214" s="1538"/>
      <c r="AZ214" s="1538"/>
      <c r="BA214" s="1538"/>
      <c r="BB214" s="1538"/>
      <c r="BC214" s="1538"/>
      <c r="BD214" s="1538"/>
      <c r="BE214" s="1538"/>
      <c r="BF214" s="1538"/>
      <c r="BG214" s="1538"/>
      <c r="BH214" s="1538"/>
      <c r="BI214" s="1538"/>
      <c r="BJ214" s="1538"/>
      <c r="BK214" s="1538"/>
      <c r="BL214" s="1538"/>
    </row>
    <row r="215" spans="2:64" s="1496" customFormat="1" ht="16.899999999999999" customHeight="1">
      <c r="B215" s="1538"/>
      <c r="C215" s="1585"/>
      <c r="D215" s="1538"/>
      <c r="E215" s="1568"/>
      <c r="F215" s="1585"/>
      <c r="G215" s="1544"/>
      <c r="H215" s="1538"/>
      <c r="I215" s="1538"/>
      <c r="J215" s="1538"/>
      <c r="N215" s="1538"/>
      <c r="O215" s="1538"/>
      <c r="P215" s="1538"/>
      <c r="Q215" s="1538"/>
      <c r="R215" s="1538"/>
      <c r="S215" s="1538"/>
      <c r="T215" s="1538"/>
      <c r="U215" s="1538"/>
      <c r="V215" s="1538"/>
      <c r="W215" s="1538"/>
      <c r="X215" s="1538"/>
      <c r="Y215" s="1538"/>
      <c r="Z215" s="1538"/>
      <c r="AA215" s="1538"/>
      <c r="AB215" s="1538"/>
      <c r="AC215" s="1538"/>
      <c r="AD215" s="1538"/>
      <c r="AE215" s="1538"/>
      <c r="AF215" s="1538"/>
      <c r="AG215" s="1538"/>
      <c r="AH215" s="1538"/>
      <c r="AI215" s="1538"/>
      <c r="AJ215" s="1538"/>
      <c r="AK215" s="1538"/>
      <c r="AL215" s="1538"/>
      <c r="AM215" s="1538"/>
      <c r="AN215" s="1538"/>
      <c r="AO215" s="1538"/>
      <c r="AP215" s="1538"/>
      <c r="AQ215" s="1538"/>
      <c r="AR215" s="1538"/>
      <c r="AS215" s="1538"/>
      <c r="AT215" s="1538"/>
      <c r="AU215" s="1538"/>
      <c r="AV215" s="1538"/>
      <c r="AW215" s="1538"/>
      <c r="AX215" s="1538"/>
      <c r="AY215" s="1538"/>
      <c r="AZ215" s="1538"/>
      <c r="BA215" s="1538"/>
      <c r="BB215" s="1538"/>
      <c r="BC215" s="1538"/>
      <c r="BD215" s="1538"/>
      <c r="BE215" s="1538"/>
      <c r="BF215" s="1538"/>
      <c r="BG215" s="1538"/>
      <c r="BH215" s="1538"/>
      <c r="BI215" s="1538"/>
      <c r="BJ215" s="1538"/>
      <c r="BK215" s="1538"/>
      <c r="BL215" s="1538"/>
    </row>
    <row r="216" spans="2:64" s="1496" customFormat="1" ht="16.899999999999999" customHeight="1">
      <c r="B216" s="1538"/>
      <c r="C216" s="1585"/>
      <c r="D216" s="1538"/>
      <c r="E216" s="1568"/>
      <c r="F216" s="1585"/>
      <c r="G216" s="1544"/>
      <c r="H216" s="1538"/>
      <c r="I216" s="1538"/>
      <c r="J216" s="1538"/>
      <c r="N216" s="1538"/>
      <c r="O216" s="1538"/>
      <c r="P216" s="1538"/>
      <c r="Q216" s="1538"/>
      <c r="R216" s="1538"/>
      <c r="S216" s="1538"/>
      <c r="T216" s="1538"/>
      <c r="U216" s="1538"/>
      <c r="V216" s="1538"/>
      <c r="W216" s="1538"/>
      <c r="X216" s="1538"/>
      <c r="Y216" s="1538"/>
      <c r="Z216" s="1538"/>
      <c r="AA216" s="1538"/>
      <c r="AB216" s="1538"/>
      <c r="AC216" s="1538"/>
      <c r="AD216" s="1538"/>
      <c r="AE216" s="1538"/>
      <c r="AF216" s="1538"/>
      <c r="AG216" s="1538"/>
      <c r="AH216" s="1538"/>
      <c r="AI216" s="1538"/>
      <c r="AJ216" s="1538"/>
      <c r="AK216" s="1538"/>
      <c r="AL216" s="1538"/>
      <c r="AM216" s="1538"/>
      <c r="AN216" s="1538"/>
      <c r="AO216" s="1538"/>
      <c r="AP216" s="1538"/>
      <c r="AQ216" s="1538"/>
      <c r="AR216" s="1538"/>
      <c r="AS216" s="1538"/>
      <c r="AT216" s="1538"/>
      <c r="AU216" s="1538"/>
      <c r="AV216" s="1538"/>
      <c r="AW216" s="1538"/>
      <c r="AX216" s="1538"/>
      <c r="AY216" s="1538"/>
      <c r="AZ216" s="1538"/>
      <c r="BA216" s="1538"/>
      <c r="BB216" s="1538"/>
      <c r="BC216" s="1538"/>
      <c r="BD216" s="1538"/>
      <c r="BE216" s="1538"/>
      <c r="BF216" s="1538"/>
      <c r="BG216" s="1538"/>
      <c r="BH216" s="1538"/>
      <c r="BI216" s="1538"/>
      <c r="BJ216" s="1538"/>
      <c r="BK216" s="1538"/>
      <c r="BL216" s="1538"/>
    </row>
    <row r="217" spans="2:64" s="1496" customFormat="1" ht="16.899999999999999" customHeight="1">
      <c r="B217" s="1538"/>
      <c r="C217" s="1585"/>
      <c r="D217" s="1538"/>
      <c r="E217" s="1568"/>
      <c r="F217" s="1585"/>
      <c r="G217" s="1544"/>
      <c r="H217" s="1538"/>
      <c r="I217" s="1538"/>
      <c r="J217" s="1538"/>
      <c r="N217" s="1538"/>
      <c r="O217" s="1538"/>
      <c r="P217" s="1538"/>
      <c r="Q217" s="1538"/>
      <c r="R217" s="1538"/>
      <c r="S217" s="1538"/>
      <c r="T217" s="1538"/>
      <c r="U217" s="1538"/>
      <c r="V217" s="1538"/>
      <c r="W217" s="1538"/>
      <c r="X217" s="1538"/>
      <c r="Y217" s="1538"/>
      <c r="Z217" s="1538"/>
      <c r="AA217" s="1538"/>
      <c r="AB217" s="1538"/>
      <c r="AC217" s="1538"/>
      <c r="AD217" s="1538"/>
      <c r="AE217" s="1538"/>
      <c r="AF217" s="1538"/>
      <c r="AG217" s="1538"/>
      <c r="AH217" s="1538"/>
      <c r="AI217" s="1538"/>
      <c r="AJ217" s="1538"/>
      <c r="AK217" s="1538"/>
      <c r="AL217" s="1538"/>
      <c r="AM217" s="1538"/>
      <c r="AN217" s="1538"/>
      <c r="AO217" s="1538"/>
      <c r="AP217" s="1538"/>
      <c r="AQ217" s="1538"/>
      <c r="AR217" s="1538"/>
      <c r="AS217" s="1538"/>
      <c r="AT217" s="1538"/>
      <c r="AU217" s="1538"/>
      <c r="AV217" s="1538"/>
      <c r="AW217" s="1538"/>
      <c r="AX217" s="1538"/>
      <c r="AY217" s="1538"/>
      <c r="AZ217" s="1538"/>
      <c r="BA217" s="1538"/>
      <c r="BB217" s="1538"/>
      <c r="BC217" s="1538"/>
      <c r="BD217" s="1538"/>
      <c r="BE217" s="1538"/>
      <c r="BF217" s="1538"/>
      <c r="BG217" s="1538"/>
      <c r="BH217" s="1538"/>
      <c r="BI217" s="1538"/>
      <c r="BJ217" s="1538"/>
      <c r="BK217" s="1538"/>
      <c r="BL217" s="1538"/>
    </row>
    <row r="218" spans="2:64" s="1496" customFormat="1" ht="16.899999999999999" customHeight="1">
      <c r="B218" s="1538"/>
      <c r="C218" s="1585"/>
      <c r="D218" s="1538"/>
      <c r="E218" s="1568"/>
      <c r="F218" s="1585"/>
      <c r="G218" s="1544"/>
      <c r="H218" s="1538"/>
      <c r="I218" s="1538"/>
      <c r="J218" s="1538"/>
      <c r="N218" s="1538"/>
      <c r="O218" s="1538"/>
      <c r="P218" s="1538"/>
      <c r="Q218" s="1538"/>
      <c r="R218" s="1538"/>
      <c r="S218" s="1538"/>
      <c r="T218" s="1538"/>
      <c r="U218" s="1538"/>
      <c r="V218" s="1538"/>
      <c r="W218" s="1538"/>
      <c r="X218" s="1538"/>
      <c r="Y218" s="1538"/>
      <c r="Z218" s="1538"/>
      <c r="AA218" s="1538"/>
      <c r="AB218" s="1538"/>
      <c r="AC218" s="1538"/>
      <c r="AD218" s="1538"/>
      <c r="AE218" s="1538"/>
      <c r="AF218" s="1538"/>
      <c r="AG218" s="1538"/>
      <c r="AH218" s="1538"/>
      <c r="AI218" s="1538"/>
      <c r="AJ218" s="1538"/>
      <c r="AK218" s="1538"/>
      <c r="AL218" s="1538"/>
      <c r="AM218" s="1538"/>
      <c r="AN218" s="1538"/>
      <c r="AO218" s="1538"/>
      <c r="AP218" s="1538"/>
      <c r="AQ218" s="1538"/>
      <c r="AR218" s="1538"/>
      <c r="AS218" s="1538"/>
      <c r="AT218" s="1538"/>
      <c r="AU218" s="1538"/>
      <c r="AV218" s="1538"/>
      <c r="AW218" s="1538"/>
      <c r="AX218" s="1538"/>
      <c r="AY218" s="1538"/>
      <c r="AZ218" s="1538"/>
      <c r="BA218" s="1538"/>
      <c r="BB218" s="1538"/>
      <c r="BC218" s="1538"/>
      <c r="BD218" s="1538"/>
      <c r="BE218" s="1538"/>
      <c r="BF218" s="1538"/>
      <c r="BG218" s="1538"/>
      <c r="BH218" s="1538"/>
      <c r="BI218" s="1538"/>
      <c r="BJ218" s="1538"/>
      <c r="BK218" s="1538"/>
      <c r="BL218" s="1538"/>
    </row>
    <row r="219" spans="2:64" s="1496" customFormat="1" ht="16.899999999999999" customHeight="1">
      <c r="B219" s="1538"/>
      <c r="C219" s="1585"/>
      <c r="D219" s="1538"/>
      <c r="E219" s="1568"/>
      <c r="F219" s="1585"/>
      <c r="G219" s="1544"/>
      <c r="H219" s="1538"/>
      <c r="I219" s="1538"/>
      <c r="J219" s="1538"/>
      <c r="N219" s="1538"/>
      <c r="O219" s="1538"/>
      <c r="P219" s="1538"/>
      <c r="Q219" s="1538"/>
      <c r="R219" s="1538"/>
      <c r="S219" s="1538"/>
      <c r="T219" s="1538"/>
      <c r="U219" s="1538"/>
      <c r="V219" s="1538"/>
      <c r="W219" s="1538"/>
      <c r="X219" s="1538"/>
      <c r="Y219" s="1538"/>
      <c r="Z219" s="1538"/>
      <c r="AA219" s="1538"/>
      <c r="AB219" s="1538"/>
      <c r="AC219" s="1538"/>
      <c r="AD219" s="1538"/>
      <c r="AE219" s="1538"/>
      <c r="AF219" s="1538"/>
      <c r="AG219" s="1538"/>
      <c r="AH219" s="1538"/>
      <c r="AI219" s="1538"/>
      <c r="AJ219" s="1538"/>
      <c r="AK219" s="1538"/>
      <c r="AL219" s="1538"/>
      <c r="AM219" s="1538"/>
      <c r="AN219" s="1538"/>
      <c r="AO219" s="1538"/>
      <c r="AP219" s="1538"/>
      <c r="AQ219" s="1538"/>
      <c r="AR219" s="1538"/>
      <c r="AS219" s="1538"/>
      <c r="AT219" s="1538"/>
      <c r="AU219" s="1538"/>
      <c r="AV219" s="1538"/>
      <c r="AW219" s="1538"/>
      <c r="AX219" s="1538"/>
      <c r="AY219" s="1538"/>
      <c r="AZ219" s="1538"/>
      <c r="BA219" s="1538"/>
      <c r="BB219" s="1538"/>
      <c r="BC219" s="1538"/>
      <c r="BD219" s="1538"/>
      <c r="BE219" s="1538"/>
      <c r="BF219" s="1538"/>
      <c r="BG219" s="1538"/>
      <c r="BH219" s="1538"/>
      <c r="BI219" s="1538"/>
      <c r="BJ219" s="1538"/>
      <c r="BK219" s="1538"/>
      <c r="BL219" s="1538"/>
    </row>
    <row r="220" spans="2:64" s="1496" customFormat="1" ht="16.899999999999999" customHeight="1">
      <c r="B220" s="1538"/>
      <c r="C220" s="1585"/>
      <c r="D220" s="1538"/>
      <c r="E220" s="1568"/>
      <c r="F220" s="1585"/>
      <c r="G220" s="1544"/>
      <c r="H220" s="1538"/>
      <c r="I220" s="1538"/>
      <c r="J220" s="1538"/>
      <c r="N220" s="1538"/>
      <c r="O220" s="1538"/>
      <c r="P220" s="1538"/>
      <c r="Q220" s="1538"/>
      <c r="R220" s="1538"/>
      <c r="S220" s="1538"/>
      <c r="T220" s="1538"/>
      <c r="U220" s="1538"/>
      <c r="V220" s="1538"/>
      <c r="W220" s="1538"/>
      <c r="X220" s="1538"/>
      <c r="Y220" s="1538"/>
      <c r="Z220" s="1538"/>
      <c r="AA220" s="1538"/>
      <c r="AB220" s="1538"/>
      <c r="AC220" s="1538"/>
      <c r="AD220" s="1538"/>
      <c r="AE220" s="1538"/>
      <c r="AF220" s="1538"/>
      <c r="AG220" s="1538"/>
      <c r="AH220" s="1538"/>
      <c r="AI220" s="1538"/>
      <c r="AJ220" s="1538"/>
      <c r="AK220" s="1538"/>
      <c r="AL220" s="1538"/>
      <c r="AM220" s="1538"/>
      <c r="AN220" s="1538"/>
      <c r="AO220" s="1538"/>
      <c r="AP220" s="1538"/>
      <c r="AQ220" s="1538"/>
      <c r="AR220" s="1538"/>
      <c r="AS220" s="1538"/>
      <c r="AT220" s="1538"/>
      <c r="AU220" s="1538"/>
      <c r="AV220" s="1538"/>
      <c r="AW220" s="1538"/>
      <c r="AX220" s="1538"/>
      <c r="AY220" s="1538"/>
      <c r="AZ220" s="1538"/>
      <c r="BA220" s="1538"/>
      <c r="BB220" s="1538"/>
      <c r="BC220" s="1538"/>
      <c r="BD220" s="1538"/>
      <c r="BE220" s="1538"/>
      <c r="BF220" s="1538"/>
      <c r="BG220" s="1538"/>
      <c r="BH220" s="1538"/>
      <c r="BI220" s="1538"/>
      <c r="BJ220" s="1538"/>
      <c r="BK220" s="1538"/>
      <c r="BL220" s="1538"/>
    </row>
    <row r="221" spans="2:64" s="1496" customFormat="1" ht="16.899999999999999" customHeight="1">
      <c r="B221" s="1538"/>
      <c r="C221" s="1585"/>
      <c r="D221" s="1538"/>
      <c r="E221" s="1568"/>
      <c r="F221" s="1585"/>
      <c r="G221" s="1544"/>
      <c r="H221" s="1538"/>
      <c r="I221" s="1538"/>
      <c r="J221" s="1538"/>
      <c r="N221" s="1538"/>
      <c r="O221" s="1538"/>
      <c r="P221" s="1538"/>
      <c r="Q221" s="1538"/>
      <c r="R221" s="1538"/>
      <c r="S221" s="1538"/>
      <c r="T221" s="1538"/>
      <c r="U221" s="1538"/>
      <c r="V221" s="1538"/>
      <c r="W221" s="1538"/>
      <c r="X221" s="1538"/>
      <c r="Y221" s="1538"/>
      <c r="Z221" s="1538"/>
      <c r="AA221" s="1538"/>
      <c r="AB221" s="1538"/>
      <c r="AC221" s="1538"/>
      <c r="AD221" s="1538"/>
      <c r="AE221" s="1538"/>
      <c r="AF221" s="1538"/>
      <c r="AG221" s="1538"/>
      <c r="AH221" s="1538"/>
      <c r="AI221" s="1538"/>
      <c r="AJ221" s="1538"/>
      <c r="AK221" s="1538"/>
      <c r="AL221" s="1538"/>
      <c r="AM221" s="1538"/>
      <c r="AN221" s="1538"/>
      <c r="AO221" s="1538"/>
      <c r="AP221" s="1538"/>
      <c r="AQ221" s="1538"/>
      <c r="AR221" s="1538"/>
      <c r="AS221" s="1538"/>
      <c r="AT221" s="1538"/>
      <c r="AU221" s="1538"/>
      <c r="AV221" s="1538"/>
      <c r="AW221" s="1538"/>
      <c r="AX221" s="1538"/>
      <c r="AY221" s="1538"/>
      <c r="AZ221" s="1538"/>
      <c r="BA221" s="1538"/>
      <c r="BB221" s="1538"/>
      <c r="BC221" s="1538"/>
      <c r="BD221" s="1538"/>
      <c r="BE221" s="1538"/>
      <c r="BF221" s="1538"/>
      <c r="BG221" s="1538"/>
      <c r="BH221" s="1538"/>
      <c r="BI221" s="1538"/>
      <c r="BJ221" s="1538"/>
      <c r="BK221" s="1538"/>
      <c r="BL221" s="1538"/>
    </row>
    <row r="222" spans="2:64" s="1496" customFormat="1" ht="16.899999999999999" customHeight="1">
      <c r="B222" s="1538"/>
      <c r="C222" s="1585"/>
      <c r="D222" s="1538"/>
      <c r="E222" s="1568"/>
      <c r="F222" s="1585"/>
      <c r="G222" s="1544"/>
      <c r="H222" s="1538"/>
      <c r="I222" s="1538"/>
      <c r="J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1538"/>
      <c r="AV222" s="1538"/>
      <c r="AW222" s="1538"/>
      <c r="AX222" s="1538"/>
      <c r="AY222" s="1538"/>
      <c r="AZ222" s="1538"/>
      <c r="BA222" s="1538"/>
      <c r="BB222" s="1538"/>
      <c r="BC222" s="1538"/>
      <c r="BD222" s="1538"/>
      <c r="BE222" s="1538"/>
      <c r="BF222" s="1538"/>
      <c r="BG222" s="1538"/>
      <c r="BH222" s="1538"/>
      <c r="BI222" s="1538"/>
      <c r="BJ222" s="1538"/>
      <c r="BK222" s="1538"/>
      <c r="BL222" s="1538"/>
    </row>
    <row r="223" spans="2:64" s="1496" customFormat="1" ht="16.899999999999999" customHeight="1">
      <c r="B223" s="1538"/>
      <c r="C223" s="1585"/>
      <c r="D223" s="1538"/>
      <c r="E223" s="1568"/>
      <c r="F223" s="1585"/>
      <c r="G223" s="1544"/>
      <c r="H223" s="1538"/>
      <c r="I223" s="1538"/>
      <c r="J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AU223" s="1538"/>
      <c r="AV223" s="1538"/>
      <c r="AW223" s="1538"/>
      <c r="AX223" s="1538"/>
      <c r="AY223" s="1538"/>
      <c r="AZ223" s="1538"/>
      <c r="BA223" s="1538"/>
      <c r="BB223" s="1538"/>
      <c r="BC223" s="1538"/>
      <c r="BD223" s="1538"/>
      <c r="BE223" s="1538"/>
      <c r="BF223" s="1538"/>
      <c r="BG223" s="1538"/>
      <c r="BH223" s="1538"/>
      <c r="BI223" s="1538"/>
      <c r="BJ223" s="1538"/>
      <c r="BK223" s="1538"/>
      <c r="BL223" s="1538"/>
    </row>
    <row r="224" spans="2:64" s="1496" customFormat="1" ht="16.899999999999999" customHeight="1">
      <c r="B224" s="1538"/>
      <c r="C224" s="1585"/>
      <c r="D224" s="1538"/>
      <c r="E224" s="1568"/>
      <c r="F224" s="1585"/>
      <c r="G224" s="1544"/>
      <c r="H224" s="1538"/>
      <c r="I224" s="1538"/>
      <c r="J224" s="1538"/>
      <c r="N224" s="1538"/>
      <c r="O224" s="1538"/>
      <c r="P224" s="1538"/>
      <c r="Q224" s="1538"/>
      <c r="R224" s="1538"/>
      <c r="S224" s="1538"/>
      <c r="T224" s="1538"/>
      <c r="U224" s="1538"/>
      <c r="V224" s="1538"/>
      <c r="W224" s="1538"/>
      <c r="X224" s="1538"/>
      <c r="Y224" s="1538"/>
      <c r="Z224" s="1538"/>
      <c r="AA224" s="1538"/>
      <c r="AB224" s="1538"/>
      <c r="AC224" s="1538"/>
      <c r="AD224" s="1538"/>
      <c r="AE224" s="1538"/>
      <c r="AF224" s="1538"/>
      <c r="AG224" s="1538"/>
      <c r="AH224" s="1538"/>
      <c r="AI224" s="1538"/>
      <c r="AJ224" s="1538"/>
      <c r="AK224" s="1538"/>
      <c r="AL224" s="1538"/>
      <c r="AM224" s="1538"/>
      <c r="AN224" s="1538"/>
      <c r="AO224" s="1538"/>
      <c r="AP224" s="1538"/>
      <c r="AQ224" s="1538"/>
      <c r="AR224" s="1538"/>
      <c r="AS224" s="1538"/>
      <c r="AT224" s="1538"/>
      <c r="AU224" s="1538"/>
      <c r="AV224" s="1538"/>
      <c r="AW224" s="1538"/>
      <c r="AX224" s="1538"/>
      <c r="AY224" s="1538"/>
      <c r="AZ224" s="1538"/>
      <c r="BA224" s="1538"/>
      <c r="BB224" s="1538"/>
      <c r="BC224" s="1538"/>
      <c r="BD224" s="1538"/>
      <c r="BE224" s="1538"/>
      <c r="BF224" s="1538"/>
      <c r="BG224" s="1538"/>
      <c r="BH224" s="1538"/>
      <c r="BI224" s="1538"/>
      <c r="BJ224" s="1538"/>
      <c r="BK224" s="1538"/>
      <c r="BL224" s="1538"/>
    </row>
    <row r="225" spans="2:64" s="1496" customFormat="1" ht="16.899999999999999" customHeight="1">
      <c r="B225" s="1538"/>
      <c r="C225" s="1585"/>
      <c r="D225" s="1538"/>
      <c r="E225" s="1568"/>
      <c r="F225" s="1585"/>
      <c r="G225" s="1544"/>
      <c r="H225" s="1538"/>
      <c r="I225" s="1538"/>
      <c r="J225" s="1538"/>
      <c r="N225" s="1538"/>
      <c r="O225" s="1538"/>
      <c r="P225" s="1538"/>
      <c r="Q225" s="1538"/>
      <c r="R225" s="1538"/>
      <c r="S225" s="1538"/>
      <c r="T225" s="1538"/>
      <c r="U225" s="1538"/>
      <c r="V225" s="1538"/>
      <c r="W225" s="1538"/>
      <c r="X225" s="1538"/>
      <c r="Y225" s="1538"/>
      <c r="Z225" s="1538"/>
      <c r="AA225" s="1538"/>
      <c r="AB225" s="1538"/>
      <c r="AC225" s="1538"/>
      <c r="AD225" s="1538"/>
      <c r="AE225" s="1538"/>
      <c r="AF225" s="1538"/>
      <c r="AG225" s="1538"/>
      <c r="AH225" s="1538"/>
      <c r="AI225" s="1538"/>
      <c r="AJ225" s="1538"/>
      <c r="AK225" s="1538"/>
      <c r="AL225" s="1538"/>
      <c r="AM225" s="1538"/>
      <c r="AN225" s="1538"/>
      <c r="AO225" s="1538"/>
      <c r="AP225" s="1538"/>
      <c r="AQ225" s="1538"/>
      <c r="AR225" s="1538"/>
      <c r="AS225" s="1538"/>
      <c r="AT225" s="1538"/>
      <c r="AU225" s="1538"/>
      <c r="AV225" s="1538"/>
      <c r="AW225" s="1538"/>
      <c r="AX225" s="1538"/>
      <c r="AY225" s="1538"/>
      <c r="AZ225" s="1538"/>
      <c r="BA225" s="1538"/>
      <c r="BB225" s="1538"/>
      <c r="BC225" s="1538"/>
      <c r="BD225" s="1538"/>
      <c r="BE225" s="1538"/>
      <c r="BF225" s="1538"/>
      <c r="BG225" s="1538"/>
      <c r="BH225" s="1538"/>
      <c r="BI225" s="1538"/>
      <c r="BJ225" s="1538"/>
      <c r="BK225" s="1538"/>
      <c r="BL225" s="1538"/>
    </row>
    <row r="226" spans="2:64" s="1496" customFormat="1" ht="16.899999999999999" customHeight="1">
      <c r="B226" s="1538"/>
      <c r="C226" s="1585"/>
      <c r="D226" s="1538"/>
      <c r="E226" s="1568"/>
      <c r="F226" s="1585"/>
      <c r="G226" s="1544"/>
      <c r="H226" s="1538"/>
      <c r="I226" s="1538"/>
      <c r="J226" s="1538"/>
      <c r="N226" s="1538"/>
      <c r="O226" s="1538"/>
      <c r="P226" s="1538"/>
      <c r="Q226" s="1538"/>
      <c r="R226" s="1538"/>
      <c r="S226" s="1538"/>
      <c r="T226" s="1538"/>
      <c r="U226" s="1538"/>
      <c r="V226" s="1538"/>
      <c r="W226" s="1538"/>
      <c r="X226" s="1538"/>
      <c r="Y226" s="1538"/>
      <c r="Z226" s="1538"/>
      <c r="AA226" s="1538"/>
      <c r="AB226" s="1538"/>
      <c r="AC226" s="1538"/>
      <c r="AD226" s="1538"/>
      <c r="AE226" s="1538"/>
      <c r="AF226" s="1538"/>
      <c r="AG226" s="1538"/>
      <c r="AH226" s="1538"/>
      <c r="AI226" s="1538"/>
      <c r="AJ226" s="1538"/>
      <c r="AK226" s="1538"/>
      <c r="AL226" s="1538"/>
      <c r="AM226" s="1538"/>
      <c r="AN226" s="1538"/>
      <c r="AO226" s="1538"/>
      <c r="AP226" s="1538"/>
      <c r="AQ226" s="1538"/>
      <c r="AR226" s="1538"/>
      <c r="AS226" s="1538"/>
      <c r="AT226" s="1538"/>
      <c r="AU226" s="1538"/>
      <c r="AV226" s="1538"/>
      <c r="AW226" s="1538"/>
      <c r="AX226" s="1538"/>
      <c r="AY226" s="1538"/>
      <c r="AZ226" s="1538"/>
      <c r="BA226" s="1538"/>
      <c r="BB226" s="1538"/>
      <c r="BC226" s="1538"/>
      <c r="BD226" s="1538"/>
      <c r="BE226" s="1538"/>
      <c r="BF226" s="1538"/>
      <c r="BG226" s="1538"/>
      <c r="BH226" s="1538"/>
      <c r="BI226" s="1538"/>
      <c r="BJ226" s="1538"/>
      <c r="BK226" s="1538"/>
      <c r="BL226" s="1538"/>
    </row>
    <row r="227" spans="2:64" s="1496" customFormat="1" ht="16.899999999999999" customHeight="1">
      <c r="B227" s="1538"/>
      <c r="C227" s="1585"/>
      <c r="D227" s="1538"/>
      <c r="E227" s="1568"/>
      <c r="F227" s="1585"/>
      <c r="G227" s="1544"/>
      <c r="H227" s="1538"/>
      <c r="I227" s="1538"/>
      <c r="J227" s="1538"/>
      <c r="N227" s="1538"/>
      <c r="O227" s="1538"/>
      <c r="P227" s="1538"/>
      <c r="Q227" s="1538"/>
      <c r="R227" s="1538"/>
      <c r="S227" s="1538"/>
      <c r="T227" s="1538"/>
      <c r="U227" s="1538"/>
      <c r="V227" s="1538"/>
      <c r="W227" s="1538"/>
      <c r="X227" s="1538"/>
      <c r="Y227" s="1538"/>
      <c r="Z227" s="1538"/>
      <c r="AA227" s="1538"/>
      <c r="AB227" s="1538"/>
      <c r="AC227" s="1538"/>
      <c r="AD227" s="1538"/>
      <c r="AE227" s="1538"/>
      <c r="AF227" s="1538"/>
      <c r="AG227" s="1538"/>
      <c r="AH227" s="1538"/>
      <c r="AI227" s="1538"/>
      <c r="AJ227" s="1538"/>
      <c r="AK227" s="1538"/>
      <c r="AL227" s="1538"/>
      <c r="AM227" s="1538"/>
      <c r="AN227" s="1538"/>
      <c r="AO227" s="1538"/>
      <c r="AP227" s="1538"/>
      <c r="AQ227" s="1538"/>
      <c r="AR227" s="1538"/>
      <c r="AS227" s="1538"/>
      <c r="AT227" s="1538"/>
      <c r="AU227" s="1538"/>
      <c r="AV227" s="1538"/>
      <c r="AW227" s="1538"/>
      <c r="AX227" s="1538"/>
      <c r="AY227" s="1538"/>
      <c r="AZ227" s="1538"/>
      <c r="BA227" s="1538"/>
      <c r="BB227" s="1538"/>
      <c r="BC227" s="1538"/>
      <c r="BD227" s="1538"/>
      <c r="BE227" s="1538"/>
      <c r="BF227" s="1538"/>
      <c r="BG227" s="1538"/>
      <c r="BH227" s="1538"/>
      <c r="BI227" s="1538"/>
      <c r="BJ227" s="1538"/>
      <c r="BK227" s="1538"/>
      <c r="BL227" s="1538"/>
    </row>
    <row r="228" spans="2:64" s="1496" customFormat="1" ht="16.899999999999999" customHeight="1">
      <c r="B228" s="1538"/>
      <c r="C228" s="1585"/>
      <c r="D228" s="1538"/>
      <c r="E228" s="1568"/>
      <c r="F228" s="1585"/>
      <c r="G228" s="1544"/>
      <c r="H228" s="1538"/>
      <c r="I228" s="1538"/>
      <c r="J228" s="1538"/>
      <c r="N228" s="1538"/>
      <c r="O228" s="1538"/>
      <c r="P228" s="1538"/>
      <c r="Q228" s="1538"/>
      <c r="R228" s="1538"/>
      <c r="S228" s="1538"/>
      <c r="T228" s="1538"/>
      <c r="U228" s="1538"/>
      <c r="V228" s="1538"/>
      <c r="W228" s="1538"/>
      <c r="X228" s="1538"/>
      <c r="Y228" s="1538"/>
      <c r="Z228" s="1538"/>
      <c r="AA228" s="1538"/>
      <c r="AB228" s="1538"/>
      <c r="AC228" s="1538"/>
      <c r="AD228" s="1538"/>
      <c r="AE228" s="1538"/>
      <c r="AF228" s="1538"/>
      <c r="AG228" s="1538"/>
      <c r="AH228" s="1538"/>
      <c r="AI228" s="1538"/>
      <c r="AJ228" s="1538"/>
      <c r="AK228" s="1538"/>
      <c r="AL228" s="1538"/>
      <c r="AM228" s="1538"/>
      <c r="AN228" s="1538"/>
      <c r="AO228" s="1538"/>
      <c r="AP228" s="1538"/>
      <c r="AQ228" s="1538"/>
      <c r="AR228" s="1538"/>
      <c r="AS228" s="1538"/>
      <c r="AT228" s="1538"/>
      <c r="AU228" s="1538"/>
      <c r="AV228" s="1538"/>
      <c r="AW228" s="1538"/>
      <c r="AX228" s="1538"/>
      <c r="AY228" s="1538"/>
      <c r="AZ228" s="1538"/>
      <c r="BA228" s="1538"/>
      <c r="BB228" s="1538"/>
      <c r="BC228" s="1538"/>
      <c r="BD228" s="1538"/>
      <c r="BE228" s="1538"/>
      <c r="BF228" s="1538"/>
      <c r="BG228" s="1538"/>
      <c r="BH228" s="1538"/>
      <c r="BI228" s="1538"/>
      <c r="BJ228" s="1538"/>
      <c r="BK228" s="1538"/>
      <c r="BL228" s="1538"/>
    </row>
    <row r="229" spans="2:64" s="1496" customFormat="1" ht="16.899999999999999" customHeight="1">
      <c r="B229" s="1538"/>
      <c r="C229" s="1585"/>
      <c r="D229" s="1538"/>
      <c r="E229" s="1568"/>
      <c r="F229" s="1585"/>
      <c r="G229" s="1544"/>
      <c r="H229" s="1538"/>
      <c r="I229" s="1538"/>
      <c r="J229" s="1538"/>
      <c r="N229" s="1538"/>
      <c r="O229" s="1538"/>
      <c r="P229" s="1538"/>
      <c r="Q229" s="1538"/>
      <c r="R229" s="1538"/>
      <c r="S229" s="1538"/>
      <c r="T229" s="1538"/>
      <c r="U229" s="1538"/>
      <c r="V229" s="1538"/>
      <c r="W229" s="1538"/>
      <c r="X229" s="1538"/>
      <c r="Y229" s="1538"/>
      <c r="Z229" s="1538"/>
      <c r="AA229" s="1538"/>
      <c r="AB229" s="1538"/>
      <c r="AC229" s="1538"/>
      <c r="AD229" s="1538"/>
      <c r="AE229" s="1538"/>
      <c r="AF229" s="1538"/>
      <c r="AG229" s="1538"/>
      <c r="AH229" s="1538"/>
      <c r="AI229" s="1538"/>
      <c r="AJ229" s="1538"/>
      <c r="AK229" s="1538"/>
      <c r="AL229" s="1538"/>
      <c r="AM229" s="1538"/>
      <c r="AN229" s="1538"/>
      <c r="AO229" s="1538"/>
      <c r="AP229" s="1538"/>
      <c r="AQ229" s="1538"/>
      <c r="AR229" s="1538"/>
      <c r="AS229" s="1538"/>
      <c r="AT229" s="1538"/>
      <c r="AU229" s="1538"/>
      <c r="AV229" s="1538"/>
      <c r="AW229" s="1538"/>
      <c r="AX229" s="1538"/>
      <c r="AY229" s="1538"/>
      <c r="AZ229" s="1538"/>
      <c r="BA229" s="1538"/>
      <c r="BB229" s="1538"/>
      <c r="BC229" s="1538"/>
      <c r="BD229" s="1538"/>
      <c r="BE229" s="1538"/>
      <c r="BF229" s="1538"/>
      <c r="BG229" s="1538"/>
      <c r="BH229" s="1538"/>
      <c r="BI229" s="1538"/>
      <c r="BJ229" s="1538"/>
      <c r="BK229" s="1538"/>
      <c r="BL229" s="1538"/>
    </row>
    <row r="230" spans="2:64" s="1496" customFormat="1" ht="16.899999999999999" customHeight="1">
      <c r="B230" s="1538"/>
      <c r="C230" s="1585"/>
      <c r="D230" s="1538"/>
      <c r="E230" s="1568"/>
      <c r="F230" s="1585"/>
      <c r="G230" s="1544"/>
      <c r="H230" s="1538"/>
      <c r="I230" s="1538"/>
      <c r="J230" s="1538"/>
      <c r="N230" s="1538"/>
      <c r="O230" s="1538"/>
      <c r="P230" s="1538"/>
      <c r="Q230" s="1538"/>
      <c r="R230" s="1538"/>
      <c r="S230" s="1538"/>
      <c r="T230" s="1538"/>
      <c r="U230" s="1538"/>
      <c r="V230" s="1538"/>
      <c r="W230" s="1538"/>
      <c r="X230" s="1538"/>
      <c r="Y230" s="1538"/>
      <c r="Z230" s="1538"/>
      <c r="AA230" s="1538"/>
      <c r="AB230" s="1538"/>
      <c r="AC230" s="1538"/>
      <c r="AD230" s="1538"/>
      <c r="AE230" s="1538"/>
      <c r="AF230" s="1538"/>
      <c r="AG230" s="1538"/>
      <c r="AH230" s="1538"/>
      <c r="AI230" s="1538"/>
      <c r="AJ230" s="1538"/>
      <c r="AK230" s="1538"/>
      <c r="AL230" s="1538"/>
      <c r="AM230" s="1538"/>
      <c r="AN230" s="1538"/>
      <c r="AO230" s="1538"/>
      <c r="AP230" s="1538"/>
      <c r="AQ230" s="1538"/>
      <c r="AR230" s="1538"/>
      <c r="AS230" s="1538"/>
      <c r="AT230" s="1538"/>
      <c r="AU230" s="1538"/>
      <c r="AV230" s="1538"/>
      <c r="AW230" s="1538"/>
      <c r="AX230" s="1538"/>
      <c r="AY230" s="1538"/>
      <c r="AZ230" s="1538"/>
      <c r="BA230" s="1538"/>
      <c r="BB230" s="1538"/>
      <c r="BC230" s="1538"/>
      <c r="BD230" s="1538"/>
      <c r="BE230" s="1538"/>
      <c r="BF230" s="1538"/>
      <c r="BG230" s="1538"/>
      <c r="BH230" s="1538"/>
      <c r="BI230" s="1538"/>
      <c r="BJ230" s="1538"/>
      <c r="BK230" s="1538"/>
      <c r="BL230" s="1538"/>
    </row>
    <row r="231" spans="2:64" s="1496" customFormat="1" ht="16.899999999999999" customHeight="1">
      <c r="B231" s="1538"/>
      <c r="C231" s="1585"/>
      <c r="D231" s="1538"/>
      <c r="E231" s="1568"/>
      <c r="F231" s="1585"/>
      <c r="G231" s="1544"/>
      <c r="H231" s="1538"/>
      <c r="I231" s="1538"/>
      <c r="J231" s="1538"/>
      <c r="N231" s="1538"/>
      <c r="O231" s="1538"/>
      <c r="P231" s="1538"/>
      <c r="Q231" s="1538"/>
      <c r="R231" s="1538"/>
      <c r="S231" s="1538"/>
      <c r="T231" s="1538"/>
      <c r="U231" s="1538"/>
      <c r="V231" s="1538"/>
      <c r="W231" s="1538"/>
      <c r="X231" s="1538"/>
      <c r="Y231" s="1538"/>
      <c r="Z231" s="1538"/>
      <c r="AA231" s="1538"/>
      <c r="AB231" s="1538"/>
      <c r="AC231" s="1538"/>
      <c r="AD231" s="1538"/>
      <c r="AE231" s="1538"/>
      <c r="AF231" s="1538"/>
      <c r="AG231" s="1538"/>
      <c r="AH231" s="1538"/>
      <c r="AI231" s="1538"/>
      <c r="AJ231" s="1538"/>
      <c r="AK231" s="1538"/>
      <c r="AL231" s="1538"/>
      <c r="AM231" s="1538"/>
      <c r="AN231" s="1538"/>
      <c r="AO231" s="1538"/>
      <c r="AP231" s="1538"/>
      <c r="AQ231" s="1538"/>
      <c r="AR231" s="1538"/>
      <c r="AS231" s="1538"/>
      <c r="AT231" s="1538"/>
      <c r="AU231" s="1538"/>
      <c r="AV231" s="1538"/>
      <c r="AW231" s="1538"/>
      <c r="AX231" s="1538"/>
      <c r="AY231" s="1538"/>
      <c r="AZ231" s="1538"/>
      <c r="BA231" s="1538"/>
      <c r="BB231" s="1538"/>
      <c r="BC231" s="1538"/>
      <c r="BD231" s="1538"/>
      <c r="BE231" s="1538"/>
      <c r="BF231" s="1538"/>
      <c r="BG231" s="1538"/>
      <c r="BH231" s="1538"/>
      <c r="BI231" s="1538"/>
      <c r="BJ231" s="1538"/>
      <c r="BK231" s="1538"/>
      <c r="BL231" s="1538"/>
    </row>
    <row r="232" spans="2:64" s="1496" customFormat="1" ht="16.899999999999999" customHeight="1">
      <c r="B232" s="1538"/>
      <c r="C232" s="1585"/>
      <c r="D232" s="1538"/>
      <c r="E232" s="1568"/>
      <c r="F232" s="1585"/>
      <c r="G232" s="1544"/>
      <c r="H232" s="1538"/>
      <c r="I232" s="1538"/>
      <c r="J232" s="1538"/>
      <c r="N232" s="1538"/>
      <c r="O232" s="1538"/>
      <c r="P232" s="1538"/>
      <c r="Q232" s="1538"/>
      <c r="R232" s="1538"/>
      <c r="S232" s="1538"/>
      <c r="T232" s="1538"/>
      <c r="U232" s="1538"/>
      <c r="V232" s="1538"/>
      <c r="W232" s="1538"/>
      <c r="X232" s="1538"/>
      <c r="Y232" s="1538"/>
      <c r="Z232" s="1538"/>
      <c r="AA232" s="1538"/>
      <c r="AB232" s="1538"/>
      <c r="AC232" s="1538"/>
      <c r="AD232" s="1538"/>
      <c r="AE232" s="1538"/>
      <c r="AF232" s="1538"/>
      <c r="AG232" s="1538"/>
      <c r="AH232" s="1538"/>
      <c r="AI232" s="1538"/>
      <c r="AJ232" s="1538"/>
      <c r="AK232" s="1538"/>
      <c r="AL232" s="1538"/>
      <c r="AM232" s="1538"/>
      <c r="AN232" s="1538"/>
      <c r="AO232" s="1538"/>
      <c r="AP232" s="1538"/>
      <c r="AQ232" s="1538"/>
      <c r="AR232" s="1538"/>
      <c r="AS232" s="1538"/>
      <c r="AT232" s="1538"/>
      <c r="AU232" s="1538"/>
      <c r="AV232" s="1538"/>
      <c r="AW232" s="1538"/>
      <c r="AX232" s="1538"/>
      <c r="AY232" s="1538"/>
      <c r="AZ232" s="1538"/>
      <c r="BA232" s="1538"/>
      <c r="BB232" s="1538"/>
      <c r="BC232" s="1538"/>
      <c r="BD232" s="1538"/>
      <c r="BE232" s="1538"/>
      <c r="BF232" s="1538"/>
      <c r="BG232" s="1538"/>
      <c r="BH232" s="1538"/>
      <c r="BI232" s="1538"/>
      <c r="BJ232" s="1538"/>
      <c r="BK232" s="1538"/>
      <c r="BL232" s="1538"/>
    </row>
    <row r="233" spans="2:64" s="1496" customFormat="1" ht="16.899999999999999" customHeight="1">
      <c r="B233" s="1538"/>
      <c r="C233" s="1585"/>
      <c r="D233" s="1538"/>
      <c r="E233" s="1568"/>
      <c r="F233" s="1585"/>
      <c r="G233" s="1544"/>
      <c r="H233" s="1538"/>
      <c r="I233" s="1538"/>
      <c r="J233" s="1538"/>
      <c r="N233" s="1538"/>
      <c r="O233" s="1538"/>
      <c r="P233" s="1538"/>
      <c r="Q233" s="1538"/>
      <c r="R233" s="1538"/>
      <c r="S233" s="1538"/>
      <c r="T233" s="1538"/>
      <c r="U233" s="1538"/>
      <c r="V233" s="1538"/>
      <c r="W233" s="1538"/>
      <c r="X233" s="1538"/>
      <c r="Y233" s="1538"/>
      <c r="Z233" s="1538"/>
      <c r="AA233" s="1538"/>
      <c r="AB233" s="1538"/>
      <c r="AC233" s="1538"/>
      <c r="AD233" s="1538"/>
      <c r="AE233" s="1538"/>
      <c r="AF233" s="1538"/>
      <c r="AG233" s="1538"/>
      <c r="AH233" s="1538"/>
      <c r="AI233" s="1538"/>
      <c r="AJ233" s="1538"/>
      <c r="AK233" s="1538"/>
      <c r="AL233" s="1538"/>
      <c r="AM233" s="1538"/>
      <c r="AN233" s="1538"/>
      <c r="AO233" s="1538"/>
      <c r="AP233" s="1538"/>
      <c r="AQ233" s="1538"/>
      <c r="AR233" s="1538"/>
      <c r="AS233" s="1538"/>
      <c r="AT233" s="1538"/>
      <c r="AU233" s="1538"/>
      <c r="AV233" s="1538"/>
      <c r="AW233" s="1538"/>
      <c r="AX233" s="1538"/>
      <c r="AY233" s="1538"/>
      <c r="AZ233" s="1538"/>
      <c r="BA233" s="1538"/>
      <c r="BB233" s="1538"/>
      <c r="BC233" s="1538"/>
      <c r="BD233" s="1538"/>
      <c r="BE233" s="1538"/>
      <c r="BF233" s="1538"/>
      <c r="BG233" s="1538"/>
      <c r="BH233" s="1538"/>
      <c r="BI233" s="1538"/>
      <c r="BJ233" s="1538"/>
      <c r="BK233" s="1538"/>
      <c r="BL233" s="1538"/>
    </row>
    <row r="234" spans="2:64" s="1496" customFormat="1" ht="16.899999999999999" customHeight="1">
      <c r="B234" s="1538"/>
      <c r="C234" s="1585"/>
      <c r="D234" s="1538"/>
      <c r="E234" s="1568"/>
      <c r="F234" s="1585"/>
      <c r="G234" s="1544"/>
      <c r="H234" s="1538"/>
      <c r="I234" s="1538"/>
      <c r="J234" s="1538"/>
      <c r="N234" s="1538"/>
      <c r="O234" s="1538"/>
      <c r="P234" s="1538"/>
      <c r="Q234" s="1538"/>
      <c r="R234" s="1538"/>
      <c r="S234" s="1538"/>
      <c r="T234" s="1538"/>
      <c r="U234" s="1538"/>
      <c r="V234" s="1538"/>
      <c r="W234" s="1538"/>
      <c r="X234" s="1538"/>
      <c r="Y234" s="1538"/>
      <c r="Z234" s="1538"/>
      <c r="AA234" s="1538"/>
      <c r="AB234" s="1538"/>
      <c r="AC234" s="1538"/>
      <c r="AD234" s="1538"/>
      <c r="AE234" s="1538"/>
      <c r="AF234" s="1538"/>
      <c r="AG234" s="1538"/>
      <c r="AH234" s="1538"/>
      <c r="AI234" s="1538"/>
      <c r="AJ234" s="1538"/>
      <c r="AK234" s="1538"/>
      <c r="AL234" s="1538"/>
      <c r="AM234" s="1538"/>
      <c r="AN234" s="1538"/>
      <c r="AO234" s="1538"/>
      <c r="AP234" s="1538"/>
      <c r="AQ234" s="1538"/>
      <c r="AR234" s="1538"/>
      <c r="AS234" s="1538"/>
      <c r="AT234" s="1538"/>
      <c r="AU234" s="1538"/>
      <c r="AV234" s="1538"/>
      <c r="AW234" s="1538"/>
      <c r="AX234" s="1538"/>
      <c r="AY234" s="1538"/>
      <c r="AZ234" s="1538"/>
      <c r="BA234" s="1538"/>
      <c r="BB234" s="1538"/>
      <c r="BC234" s="1538"/>
      <c r="BD234" s="1538"/>
      <c r="BE234" s="1538"/>
      <c r="BF234" s="1538"/>
      <c r="BG234" s="1538"/>
      <c r="BH234" s="1538"/>
      <c r="BI234" s="1538"/>
      <c r="BJ234" s="1538"/>
      <c r="BK234" s="1538"/>
      <c r="BL234" s="1538"/>
    </row>
    <row r="235" spans="2:64" s="1496" customFormat="1" ht="16.899999999999999" customHeight="1">
      <c r="B235" s="1538"/>
      <c r="C235" s="1585"/>
      <c r="D235" s="1538"/>
      <c r="E235" s="1568"/>
      <c r="F235" s="1585"/>
      <c r="G235" s="1544"/>
      <c r="H235" s="1538"/>
      <c r="I235" s="1538"/>
      <c r="J235" s="1538"/>
      <c r="N235" s="1538"/>
      <c r="O235" s="1538"/>
      <c r="P235" s="1538"/>
      <c r="Q235" s="1538"/>
      <c r="R235" s="1538"/>
      <c r="S235" s="1538"/>
      <c r="T235" s="1538"/>
      <c r="U235" s="1538"/>
      <c r="V235" s="1538"/>
      <c r="W235" s="1538"/>
      <c r="X235" s="1538"/>
      <c r="Y235" s="1538"/>
      <c r="Z235" s="1538"/>
      <c r="AA235" s="1538"/>
      <c r="AB235" s="1538"/>
      <c r="AC235" s="1538"/>
      <c r="AD235" s="1538"/>
      <c r="AE235" s="1538"/>
      <c r="AF235" s="1538"/>
      <c r="AG235" s="1538"/>
      <c r="AH235" s="1538"/>
      <c r="AI235" s="1538"/>
      <c r="AJ235" s="1538"/>
      <c r="AK235" s="1538"/>
      <c r="AL235" s="1538"/>
      <c r="AM235" s="1538"/>
      <c r="AN235" s="1538"/>
      <c r="AO235" s="1538"/>
      <c r="AP235" s="1538"/>
      <c r="AQ235" s="1538"/>
      <c r="AR235" s="1538"/>
      <c r="AS235" s="1538"/>
      <c r="AT235" s="1538"/>
      <c r="AU235" s="1538"/>
      <c r="AV235" s="1538"/>
      <c r="AW235" s="1538"/>
      <c r="AX235" s="1538"/>
      <c r="AY235" s="1538"/>
      <c r="AZ235" s="1538"/>
      <c r="BA235" s="1538"/>
      <c r="BB235" s="1538"/>
      <c r="BC235" s="1538"/>
      <c r="BD235" s="1538"/>
      <c r="BE235" s="1538"/>
      <c r="BF235" s="1538"/>
      <c r="BG235" s="1538"/>
      <c r="BH235" s="1538"/>
      <c r="BI235" s="1538"/>
      <c r="BJ235" s="1538"/>
      <c r="BK235" s="1538"/>
      <c r="BL235" s="1538"/>
    </row>
    <row r="236" spans="2:64" s="1496" customFormat="1" ht="16.899999999999999" customHeight="1">
      <c r="B236" s="1538"/>
      <c r="C236" s="1585"/>
      <c r="D236" s="1538"/>
      <c r="E236" s="1568"/>
      <c r="F236" s="1585"/>
      <c r="G236" s="1544"/>
      <c r="H236" s="1538"/>
      <c r="I236" s="1538"/>
      <c r="J236" s="1538"/>
      <c r="N236" s="1538"/>
      <c r="O236" s="1538"/>
      <c r="P236" s="1538"/>
      <c r="Q236" s="1538"/>
      <c r="R236" s="1538"/>
      <c r="S236" s="1538"/>
      <c r="T236" s="1538"/>
      <c r="U236" s="1538"/>
      <c r="V236" s="1538"/>
      <c r="W236" s="1538"/>
      <c r="X236" s="1538"/>
      <c r="Y236" s="1538"/>
      <c r="Z236" s="1538"/>
      <c r="AA236" s="1538"/>
      <c r="AB236" s="1538"/>
      <c r="AC236" s="1538"/>
      <c r="AD236" s="1538"/>
      <c r="AE236" s="1538"/>
      <c r="AF236" s="1538"/>
      <c r="AG236" s="1538"/>
      <c r="AH236" s="1538"/>
      <c r="AI236" s="1538"/>
      <c r="AJ236" s="1538"/>
      <c r="AK236" s="1538"/>
      <c r="AL236" s="1538"/>
      <c r="AM236" s="1538"/>
      <c r="AN236" s="1538"/>
      <c r="AO236" s="1538"/>
      <c r="AP236" s="1538"/>
      <c r="AQ236" s="1538"/>
      <c r="AR236" s="1538"/>
      <c r="AS236" s="1538"/>
      <c r="AT236" s="1538"/>
      <c r="AU236" s="1538"/>
      <c r="AV236" s="1538"/>
      <c r="AW236" s="1538"/>
      <c r="AX236" s="1538"/>
      <c r="AY236" s="1538"/>
      <c r="AZ236" s="1538"/>
      <c r="BA236" s="1538"/>
      <c r="BB236" s="1538"/>
      <c r="BC236" s="1538"/>
      <c r="BD236" s="1538"/>
      <c r="BE236" s="1538"/>
      <c r="BF236" s="1538"/>
      <c r="BG236" s="1538"/>
      <c r="BH236" s="1538"/>
      <c r="BI236" s="1538"/>
      <c r="BJ236" s="1538"/>
      <c r="BK236" s="1538"/>
      <c r="BL236" s="1538"/>
    </row>
    <row r="237" spans="2:64" s="1496" customFormat="1" ht="16.899999999999999" customHeight="1">
      <c r="B237" s="1538"/>
      <c r="C237" s="1585"/>
      <c r="D237" s="1538"/>
      <c r="E237" s="1568"/>
      <c r="F237" s="1585"/>
      <c r="G237" s="1544"/>
      <c r="H237" s="1538"/>
      <c r="I237" s="1538"/>
      <c r="J237" s="1538"/>
      <c r="N237" s="1538"/>
      <c r="O237" s="1538"/>
      <c r="P237" s="1538"/>
      <c r="Q237" s="1538"/>
      <c r="R237" s="1538"/>
      <c r="S237" s="1538"/>
      <c r="T237" s="1538"/>
      <c r="U237" s="1538"/>
      <c r="V237" s="1538"/>
      <c r="W237" s="1538"/>
      <c r="X237" s="1538"/>
      <c r="Y237" s="1538"/>
      <c r="Z237" s="1538"/>
      <c r="AA237" s="1538"/>
      <c r="AB237" s="1538"/>
      <c r="AC237" s="1538"/>
      <c r="AD237" s="1538"/>
      <c r="AE237" s="1538"/>
      <c r="AF237" s="1538"/>
      <c r="AG237" s="1538"/>
      <c r="AH237" s="1538"/>
      <c r="AI237" s="1538"/>
      <c r="AJ237" s="1538"/>
      <c r="AK237" s="1538"/>
      <c r="AL237" s="1538"/>
      <c r="AM237" s="1538"/>
      <c r="AN237" s="1538"/>
      <c r="AO237" s="1538"/>
      <c r="AP237" s="1538"/>
      <c r="AQ237" s="1538"/>
      <c r="AR237" s="1538"/>
      <c r="AS237" s="1538"/>
      <c r="AT237" s="1538"/>
      <c r="AU237" s="1538"/>
      <c r="AV237" s="1538"/>
      <c r="AW237" s="1538"/>
      <c r="AX237" s="1538"/>
      <c r="AY237" s="1538"/>
      <c r="AZ237" s="1538"/>
      <c r="BA237" s="1538"/>
      <c r="BB237" s="1538"/>
      <c r="BC237" s="1538"/>
      <c r="BD237" s="1538"/>
      <c r="BE237" s="1538"/>
      <c r="BF237" s="1538"/>
      <c r="BG237" s="1538"/>
      <c r="BH237" s="1538"/>
      <c r="BI237" s="1538"/>
      <c r="BJ237" s="1538"/>
      <c r="BK237" s="1538"/>
      <c r="BL237" s="1538"/>
    </row>
    <row r="238" spans="2:64" s="1496" customFormat="1" ht="16.899999999999999" customHeight="1">
      <c r="B238" s="1538"/>
      <c r="C238" s="1585"/>
      <c r="D238" s="1538"/>
      <c r="E238" s="1568"/>
      <c r="F238" s="1585"/>
      <c r="G238" s="1544"/>
      <c r="H238" s="1538"/>
      <c r="I238" s="1538"/>
      <c r="J238" s="1538"/>
      <c r="N238" s="1538"/>
      <c r="O238" s="1538"/>
      <c r="P238" s="1538"/>
      <c r="Q238" s="1538"/>
      <c r="R238" s="1538"/>
      <c r="S238" s="1538"/>
      <c r="T238" s="1538"/>
      <c r="U238" s="1538"/>
      <c r="V238" s="1538"/>
      <c r="W238" s="1538"/>
      <c r="X238" s="1538"/>
      <c r="Y238" s="1538"/>
      <c r="Z238" s="1538"/>
      <c r="AA238" s="1538"/>
      <c r="AB238" s="1538"/>
      <c r="AC238" s="1538"/>
      <c r="AD238" s="1538"/>
      <c r="AE238" s="1538"/>
      <c r="AF238" s="1538"/>
      <c r="AG238" s="1538"/>
      <c r="AH238" s="1538"/>
      <c r="AI238" s="1538"/>
      <c r="AJ238" s="1538"/>
      <c r="AK238" s="1538"/>
      <c r="AL238" s="1538"/>
      <c r="AM238" s="1538"/>
      <c r="AN238" s="1538"/>
      <c r="AO238" s="1538"/>
      <c r="AP238" s="1538"/>
      <c r="AQ238" s="1538"/>
      <c r="AR238" s="1538"/>
      <c r="AS238" s="1538"/>
      <c r="AT238" s="1538"/>
      <c r="AU238" s="1538"/>
      <c r="AV238" s="1538"/>
      <c r="AW238" s="1538"/>
      <c r="AX238" s="1538"/>
      <c r="AY238" s="1538"/>
      <c r="AZ238" s="1538"/>
      <c r="BA238" s="1538"/>
      <c r="BB238" s="1538"/>
      <c r="BC238" s="1538"/>
      <c r="BD238" s="1538"/>
      <c r="BE238" s="1538"/>
      <c r="BF238" s="1538"/>
      <c r="BG238" s="1538"/>
      <c r="BH238" s="1538"/>
      <c r="BI238" s="1538"/>
      <c r="BJ238" s="1538"/>
      <c r="BK238" s="1538"/>
      <c r="BL238" s="1538"/>
    </row>
    <row r="239" spans="2:64" s="1496" customFormat="1" ht="16.899999999999999" customHeight="1">
      <c r="B239" s="1538"/>
      <c r="C239" s="1585"/>
      <c r="D239" s="1538"/>
      <c r="E239" s="1568"/>
      <c r="F239" s="1585"/>
      <c r="G239" s="1544"/>
      <c r="H239" s="1538"/>
      <c r="I239" s="1538"/>
      <c r="J239" s="1538"/>
      <c r="N239" s="1538"/>
      <c r="O239" s="1538"/>
      <c r="P239" s="1538"/>
      <c r="Q239" s="1538"/>
      <c r="R239" s="1538"/>
      <c r="S239" s="1538"/>
      <c r="T239" s="1538"/>
      <c r="U239" s="1538"/>
      <c r="V239" s="1538"/>
      <c r="W239" s="1538"/>
      <c r="X239" s="1538"/>
      <c r="Y239" s="1538"/>
      <c r="Z239" s="1538"/>
      <c r="AA239" s="1538"/>
      <c r="AB239" s="1538"/>
      <c r="AC239" s="1538"/>
      <c r="AD239" s="1538"/>
      <c r="AE239" s="1538"/>
      <c r="AF239" s="1538"/>
      <c r="AG239" s="1538"/>
      <c r="AH239" s="1538"/>
      <c r="AI239" s="1538"/>
      <c r="AJ239" s="1538"/>
      <c r="AK239" s="1538"/>
      <c r="AL239" s="1538"/>
      <c r="AM239" s="1538"/>
      <c r="AN239" s="1538"/>
      <c r="AO239" s="1538"/>
      <c r="AP239" s="1538"/>
      <c r="AQ239" s="1538"/>
      <c r="AR239" s="1538"/>
      <c r="AS239" s="1538"/>
      <c r="AT239" s="1538"/>
      <c r="AU239" s="1538"/>
      <c r="AV239" s="1538"/>
      <c r="AW239" s="1538"/>
      <c r="AX239" s="1538"/>
      <c r="AY239" s="1538"/>
      <c r="AZ239" s="1538"/>
      <c r="BA239" s="1538"/>
      <c r="BB239" s="1538"/>
      <c r="BC239" s="1538"/>
      <c r="BD239" s="1538"/>
      <c r="BE239" s="1538"/>
      <c r="BF239" s="1538"/>
      <c r="BG239" s="1538"/>
      <c r="BH239" s="1538"/>
      <c r="BI239" s="1538"/>
      <c r="BJ239" s="1538"/>
      <c r="BK239" s="1538"/>
      <c r="BL239" s="1538"/>
    </row>
    <row r="240" spans="2:64" s="1496" customFormat="1" ht="16.899999999999999" customHeight="1">
      <c r="B240" s="1538"/>
      <c r="C240" s="1585"/>
      <c r="D240" s="1538"/>
      <c r="E240" s="1568"/>
      <c r="F240" s="1585"/>
      <c r="G240" s="1544"/>
      <c r="H240" s="1538"/>
      <c r="I240" s="1538"/>
      <c r="J240" s="1538"/>
      <c r="N240" s="1538"/>
      <c r="O240" s="1538"/>
      <c r="P240" s="1538"/>
      <c r="Q240" s="1538"/>
      <c r="R240" s="1538"/>
      <c r="S240" s="1538"/>
      <c r="T240" s="1538"/>
      <c r="U240" s="1538"/>
      <c r="V240" s="1538"/>
      <c r="W240" s="1538"/>
      <c r="X240" s="1538"/>
      <c r="Y240" s="1538"/>
      <c r="Z240" s="1538"/>
      <c r="AA240" s="1538"/>
      <c r="AB240" s="1538"/>
      <c r="AC240" s="1538"/>
      <c r="AD240" s="1538"/>
      <c r="AE240" s="1538"/>
      <c r="AF240" s="1538"/>
      <c r="AG240" s="1538"/>
      <c r="AH240" s="1538"/>
      <c r="AI240" s="1538"/>
      <c r="AJ240" s="1538"/>
      <c r="AK240" s="1538"/>
      <c r="AL240" s="1538"/>
      <c r="AM240" s="1538"/>
      <c r="AN240" s="1538"/>
      <c r="AO240" s="1538"/>
      <c r="AP240" s="1538"/>
      <c r="AQ240" s="1538"/>
      <c r="AR240" s="1538"/>
      <c r="AS240" s="1538"/>
      <c r="AT240" s="1538"/>
      <c r="AU240" s="1538"/>
      <c r="AV240" s="1538"/>
      <c r="AW240" s="1538"/>
      <c r="AX240" s="1538"/>
      <c r="AY240" s="1538"/>
      <c r="AZ240" s="1538"/>
      <c r="BA240" s="1538"/>
      <c r="BB240" s="1538"/>
      <c r="BC240" s="1538"/>
      <c r="BD240" s="1538"/>
      <c r="BE240" s="1538"/>
      <c r="BF240" s="1538"/>
      <c r="BG240" s="1538"/>
      <c r="BH240" s="1538"/>
      <c r="BI240" s="1538"/>
      <c r="BJ240" s="1538"/>
      <c r="BK240" s="1538"/>
      <c r="BL240" s="1538"/>
    </row>
    <row r="241" spans="2:64" s="1496" customFormat="1" ht="16.899999999999999" customHeight="1">
      <c r="B241" s="1538"/>
      <c r="C241" s="1585"/>
      <c r="D241" s="1538"/>
      <c r="E241" s="1568"/>
      <c r="F241" s="1585"/>
      <c r="G241" s="1544"/>
      <c r="H241" s="1538"/>
      <c r="I241" s="1538"/>
      <c r="J241" s="1538"/>
      <c r="N241" s="1538"/>
      <c r="O241" s="1538"/>
      <c r="P241" s="1538"/>
      <c r="Q241" s="1538"/>
      <c r="R241" s="1538"/>
      <c r="S241" s="1538"/>
      <c r="T241" s="1538"/>
      <c r="U241" s="1538"/>
      <c r="V241" s="1538"/>
      <c r="W241" s="1538"/>
      <c r="X241" s="1538"/>
      <c r="Y241" s="1538"/>
      <c r="Z241" s="1538"/>
      <c r="AA241" s="1538"/>
      <c r="AB241" s="1538"/>
      <c r="AC241" s="1538"/>
      <c r="AD241" s="1538"/>
      <c r="AE241" s="1538"/>
      <c r="AF241" s="1538"/>
      <c r="AG241" s="1538"/>
      <c r="AH241" s="1538"/>
      <c r="AI241" s="1538"/>
      <c r="AJ241" s="1538"/>
      <c r="AK241" s="1538"/>
      <c r="AL241" s="1538"/>
      <c r="AM241" s="1538"/>
      <c r="AN241" s="1538"/>
      <c r="AO241" s="1538"/>
      <c r="AP241" s="1538"/>
      <c r="AQ241" s="1538"/>
      <c r="AR241" s="1538"/>
      <c r="AS241" s="1538"/>
      <c r="AT241" s="1538"/>
      <c r="AU241" s="1538"/>
      <c r="AV241" s="1538"/>
      <c r="AW241" s="1538"/>
      <c r="AX241" s="1538"/>
      <c r="AY241" s="1538"/>
      <c r="AZ241" s="1538"/>
      <c r="BA241" s="1538"/>
      <c r="BB241" s="1538"/>
      <c r="BC241" s="1538"/>
      <c r="BD241" s="1538"/>
      <c r="BE241" s="1538"/>
      <c r="BF241" s="1538"/>
      <c r="BG241" s="1538"/>
      <c r="BH241" s="1538"/>
      <c r="BI241" s="1538"/>
      <c r="BJ241" s="1538"/>
      <c r="BK241" s="1538"/>
      <c r="BL241" s="1538"/>
    </row>
    <row r="242" spans="2:64" s="1496" customFormat="1" ht="16.899999999999999" customHeight="1">
      <c r="B242" s="1538"/>
      <c r="C242" s="1585"/>
      <c r="D242" s="1538"/>
      <c r="E242" s="1568"/>
      <c r="F242" s="1585"/>
      <c r="G242" s="1544"/>
      <c r="H242" s="1538"/>
      <c r="I242" s="1538"/>
      <c r="J242" s="1538"/>
      <c r="N242" s="1538"/>
      <c r="O242" s="1538"/>
      <c r="P242" s="1538"/>
      <c r="Q242" s="1538"/>
      <c r="R242" s="1538"/>
      <c r="S242" s="1538"/>
      <c r="T242" s="1538"/>
      <c r="U242" s="1538"/>
      <c r="V242" s="1538"/>
      <c r="W242" s="1538"/>
      <c r="X242" s="1538"/>
      <c r="Y242" s="1538"/>
      <c r="Z242" s="1538"/>
      <c r="AA242" s="1538"/>
      <c r="AB242" s="1538"/>
      <c r="AC242" s="1538"/>
      <c r="AD242" s="1538"/>
      <c r="AE242" s="1538"/>
      <c r="AF242" s="1538"/>
      <c r="AG242" s="1538"/>
      <c r="AH242" s="1538"/>
      <c r="AI242" s="1538"/>
      <c r="AJ242" s="1538"/>
      <c r="AK242" s="1538"/>
      <c r="AL242" s="1538"/>
      <c r="AM242" s="1538"/>
      <c r="AN242" s="1538"/>
      <c r="AO242" s="1538"/>
      <c r="AP242" s="1538"/>
      <c r="AQ242" s="1538"/>
      <c r="AR242" s="1538"/>
      <c r="AS242" s="1538"/>
      <c r="AT242" s="1538"/>
      <c r="AU242" s="1538"/>
      <c r="AV242" s="1538"/>
      <c r="AW242" s="1538"/>
      <c r="AX242" s="1538"/>
      <c r="AY242" s="1538"/>
      <c r="AZ242" s="1538"/>
      <c r="BA242" s="1538"/>
      <c r="BB242" s="1538"/>
      <c r="BC242" s="1538"/>
      <c r="BD242" s="1538"/>
      <c r="BE242" s="1538"/>
      <c r="BF242" s="1538"/>
      <c r="BG242" s="1538"/>
      <c r="BH242" s="1538"/>
      <c r="BI242" s="1538"/>
      <c r="BJ242" s="1538"/>
      <c r="BK242" s="1538"/>
      <c r="BL242" s="1538"/>
    </row>
    <row r="243" spans="2:64" s="1496" customFormat="1" ht="16.899999999999999" customHeight="1">
      <c r="B243" s="1538"/>
      <c r="C243" s="1585"/>
      <c r="D243" s="1538"/>
      <c r="E243" s="1568"/>
      <c r="F243" s="1585"/>
      <c r="G243" s="1544"/>
      <c r="H243" s="1538"/>
      <c r="I243" s="1538"/>
      <c r="J243" s="1538"/>
      <c r="N243" s="1538"/>
      <c r="O243" s="1538"/>
      <c r="P243" s="1538"/>
      <c r="Q243" s="1538"/>
      <c r="R243" s="1538"/>
      <c r="S243" s="1538"/>
      <c r="T243" s="1538"/>
      <c r="U243" s="1538"/>
      <c r="V243" s="1538"/>
      <c r="W243" s="1538"/>
      <c r="X243" s="1538"/>
      <c r="Y243" s="1538"/>
      <c r="Z243" s="1538"/>
      <c r="AA243" s="1538"/>
      <c r="AB243" s="1538"/>
      <c r="AC243" s="1538"/>
      <c r="AD243" s="1538"/>
      <c r="AE243" s="1538"/>
      <c r="AF243" s="1538"/>
      <c r="AG243" s="1538"/>
      <c r="AH243" s="1538"/>
      <c r="AI243" s="1538"/>
      <c r="AJ243" s="1538"/>
      <c r="AK243" s="1538"/>
      <c r="AL243" s="1538"/>
      <c r="AM243" s="1538"/>
      <c r="AN243" s="1538"/>
      <c r="AO243" s="1538"/>
      <c r="AP243" s="1538"/>
      <c r="AQ243" s="1538"/>
      <c r="AR243" s="1538"/>
      <c r="AS243" s="1538"/>
      <c r="AT243" s="1538"/>
      <c r="AU243" s="1538"/>
      <c r="AV243" s="1538"/>
      <c r="AW243" s="1538"/>
      <c r="AX243" s="1538"/>
      <c r="AY243" s="1538"/>
      <c r="AZ243" s="1538"/>
      <c r="BA243" s="1538"/>
      <c r="BB243" s="1538"/>
      <c r="BC243" s="1538"/>
      <c r="BD243" s="1538"/>
      <c r="BE243" s="1538"/>
      <c r="BF243" s="1538"/>
      <c r="BG243" s="1538"/>
      <c r="BH243" s="1538"/>
      <c r="BI243" s="1538"/>
      <c r="BJ243" s="1538"/>
      <c r="BK243" s="1538"/>
      <c r="BL243" s="1538"/>
    </row>
    <row r="244" spans="2:64" s="1496" customFormat="1" ht="16.899999999999999" customHeight="1">
      <c r="B244" s="1538"/>
      <c r="C244" s="1585"/>
      <c r="D244" s="1538"/>
      <c r="E244" s="1568"/>
      <c r="F244" s="1585"/>
      <c r="G244" s="1544"/>
      <c r="H244" s="1538"/>
      <c r="I244" s="1538"/>
      <c r="J244" s="1538"/>
      <c r="N244" s="1538"/>
      <c r="O244" s="1538"/>
      <c r="P244" s="1538"/>
      <c r="Q244" s="1538"/>
      <c r="R244" s="1538"/>
      <c r="S244" s="1538"/>
      <c r="T244" s="1538"/>
      <c r="U244" s="1538"/>
      <c r="V244" s="1538"/>
      <c r="W244" s="1538"/>
      <c r="X244" s="1538"/>
      <c r="Y244" s="1538"/>
      <c r="Z244" s="1538"/>
      <c r="AA244" s="1538"/>
      <c r="AB244" s="1538"/>
      <c r="AC244" s="1538"/>
      <c r="AD244" s="1538"/>
      <c r="AE244" s="1538"/>
      <c r="AF244" s="1538"/>
      <c r="AG244" s="1538"/>
      <c r="AH244" s="1538"/>
      <c r="AI244" s="1538"/>
      <c r="AJ244" s="1538"/>
      <c r="AK244" s="1538"/>
      <c r="AL244" s="1538"/>
      <c r="AM244" s="1538"/>
      <c r="AN244" s="1538"/>
      <c r="AO244" s="1538"/>
      <c r="AP244" s="1538"/>
      <c r="AQ244" s="1538"/>
      <c r="AR244" s="1538"/>
      <c r="AS244" s="1538"/>
      <c r="AT244" s="1538"/>
      <c r="AU244" s="1538"/>
      <c r="AV244" s="1538"/>
      <c r="AW244" s="1538"/>
      <c r="AX244" s="1538"/>
      <c r="AY244" s="1538"/>
      <c r="AZ244" s="1538"/>
      <c r="BA244" s="1538"/>
      <c r="BB244" s="1538"/>
      <c r="BC244" s="1538"/>
      <c r="BD244" s="1538"/>
      <c r="BE244" s="1538"/>
      <c r="BF244" s="1538"/>
      <c r="BG244" s="1538"/>
      <c r="BH244" s="1538"/>
      <c r="BI244" s="1538"/>
      <c r="BJ244" s="1538"/>
      <c r="BK244" s="1538"/>
      <c r="BL244" s="1538"/>
    </row>
    <row r="245" spans="2:64" s="1496" customFormat="1" ht="16.899999999999999" customHeight="1">
      <c r="B245" s="1538"/>
      <c r="C245" s="1585"/>
      <c r="D245" s="1538"/>
      <c r="E245" s="1568"/>
      <c r="F245" s="1585"/>
      <c r="G245" s="1544"/>
      <c r="H245" s="1538"/>
      <c r="I245" s="1538"/>
      <c r="J245" s="1538"/>
      <c r="N245" s="1538"/>
      <c r="O245" s="1538"/>
      <c r="P245" s="1538"/>
      <c r="Q245" s="1538"/>
      <c r="R245" s="1538"/>
      <c r="S245" s="1538"/>
      <c r="T245" s="1538"/>
      <c r="U245" s="1538"/>
      <c r="V245" s="1538"/>
      <c r="W245" s="1538"/>
      <c r="X245" s="1538"/>
      <c r="Y245" s="1538"/>
      <c r="Z245" s="1538"/>
      <c r="AA245" s="1538"/>
      <c r="AB245" s="1538"/>
      <c r="AC245" s="1538"/>
      <c r="AD245" s="1538"/>
      <c r="AE245" s="1538"/>
      <c r="AF245" s="1538"/>
      <c r="AG245" s="1538"/>
      <c r="AH245" s="1538"/>
      <c r="AI245" s="1538"/>
      <c r="AJ245" s="1538"/>
      <c r="AK245" s="1538"/>
      <c r="AL245" s="1538"/>
      <c r="AM245" s="1538"/>
      <c r="AN245" s="1538"/>
      <c r="AO245" s="1538"/>
      <c r="AP245" s="1538"/>
      <c r="AQ245" s="1538"/>
      <c r="AR245" s="1538"/>
      <c r="AS245" s="1538"/>
      <c r="AT245" s="1538"/>
      <c r="AU245" s="1538"/>
      <c r="AV245" s="1538"/>
      <c r="AW245" s="1538"/>
      <c r="AX245" s="1538"/>
      <c r="AY245" s="1538"/>
      <c r="AZ245" s="1538"/>
      <c r="BA245" s="1538"/>
      <c r="BB245" s="1538"/>
      <c r="BC245" s="1538"/>
      <c r="BD245" s="1538"/>
      <c r="BE245" s="1538"/>
      <c r="BF245" s="1538"/>
      <c r="BG245" s="1538"/>
      <c r="BH245" s="1538"/>
      <c r="BI245" s="1538"/>
      <c r="BJ245" s="1538"/>
      <c r="BK245" s="1538"/>
      <c r="BL245" s="1538"/>
    </row>
    <row r="246" spans="2:64" s="1496" customFormat="1" ht="16.899999999999999" customHeight="1">
      <c r="B246" s="1538"/>
      <c r="C246" s="1585"/>
      <c r="D246" s="1538"/>
      <c r="E246" s="1568"/>
      <c r="F246" s="1585"/>
      <c r="G246" s="1544"/>
      <c r="H246" s="1538"/>
      <c r="I246" s="1538"/>
      <c r="J246" s="1538"/>
      <c r="N246" s="1538"/>
      <c r="O246" s="1538"/>
      <c r="P246" s="1538"/>
      <c r="Q246" s="1538"/>
      <c r="R246" s="1538"/>
      <c r="S246" s="1538"/>
      <c r="T246" s="1538"/>
      <c r="U246" s="1538"/>
      <c r="V246" s="1538"/>
      <c r="W246" s="1538"/>
      <c r="X246" s="1538"/>
      <c r="Y246" s="1538"/>
      <c r="Z246" s="1538"/>
      <c r="AA246" s="1538"/>
      <c r="AB246" s="1538"/>
      <c r="AC246" s="1538"/>
      <c r="AD246" s="1538"/>
      <c r="AE246" s="1538"/>
      <c r="AF246" s="1538"/>
      <c r="AG246" s="1538"/>
      <c r="AH246" s="1538"/>
      <c r="AI246" s="1538"/>
      <c r="AJ246" s="1538"/>
      <c r="AK246" s="1538"/>
      <c r="AL246" s="1538"/>
      <c r="AM246" s="1538"/>
      <c r="AN246" s="1538"/>
      <c r="AO246" s="1538"/>
      <c r="AP246" s="1538"/>
      <c r="AQ246" s="1538"/>
      <c r="AR246" s="1538"/>
      <c r="AS246" s="1538"/>
      <c r="AT246" s="1538"/>
      <c r="AU246" s="1538"/>
      <c r="AV246" s="1538"/>
      <c r="AW246" s="1538"/>
      <c r="AX246" s="1538"/>
      <c r="AY246" s="1538"/>
      <c r="AZ246" s="1538"/>
      <c r="BA246" s="1538"/>
      <c r="BB246" s="1538"/>
      <c r="BC246" s="1538"/>
      <c r="BD246" s="1538"/>
      <c r="BE246" s="1538"/>
      <c r="BF246" s="1538"/>
      <c r="BG246" s="1538"/>
      <c r="BH246" s="1538"/>
      <c r="BI246" s="1538"/>
      <c r="BJ246" s="1538"/>
      <c r="BK246" s="1538"/>
      <c r="BL246" s="1538"/>
    </row>
    <row r="247" spans="2:64" s="1496" customFormat="1" ht="16.899999999999999" customHeight="1">
      <c r="B247" s="1538"/>
      <c r="C247" s="1585"/>
      <c r="D247" s="1538"/>
      <c r="E247" s="1568"/>
      <c r="F247" s="1585"/>
      <c r="G247" s="1544"/>
      <c r="H247" s="1538"/>
      <c r="I247" s="1538"/>
      <c r="J247" s="1538"/>
      <c r="N247" s="1538"/>
      <c r="O247" s="1538"/>
      <c r="P247" s="1538"/>
      <c r="Q247" s="1538"/>
      <c r="R247" s="1538"/>
      <c r="S247" s="1538"/>
      <c r="T247" s="1538"/>
      <c r="U247" s="1538"/>
      <c r="V247" s="1538"/>
      <c r="W247" s="1538"/>
      <c r="X247" s="1538"/>
      <c r="Y247" s="1538"/>
      <c r="Z247" s="1538"/>
      <c r="AA247" s="1538"/>
      <c r="AB247" s="1538"/>
      <c r="AC247" s="1538"/>
      <c r="AD247" s="1538"/>
      <c r="AE247" s="1538"/>
      <c r="AF247" s="1538"/>
      <c r="AG247" s="1538"/>
      <c r="AH247" s="1538"/>
      <c r="AI247" s="1538"/>
      <c r="AJ247" s="1538"/>
      <c r="AK247" s="1538"/>
      <c r="AL247" s="1538"/>
      <c r="AM247" s="1538"/>
      <c r="AN247" s="1538"/>
      <c r="AO247" s="1538"/>
      <c r="AP247" s="1538"/>
      <c r="AQ247" s="1538"/>
      <c r="AR247" s="1538"/>
      <c r="AS247" s="1538"/>
      <c r="AT247" s="1538"/>
      <c r="AU247" s="1538"/>
      <c r="AV247" s="1538"/>
      <c r="AW247" s="1538"/>
      <c r="AX247" s="1538"/>
      <c r="AY247" s="1538"/>
      <c r="AZ247" s="1538"/>
      <c r="BA247" s="1538"/>
      <c r="BB247" s="1538"/>
      <c r="BC247" s="1538"/>
      <c r="BD247" s="1538"/>
      <c r="BE247" s="1538"/>
      <c r="BF247" s="1538"/>
      <c r="BG247" s="1538"/>
      <c r="BH247" s="1538"/>
      <c r="BI247" s="1538"/>
      <c r="BJ247" s="1538"/>
      <c r="BK247" s="1538"/>
      <c r="BL247" s="1538"/>
    </row>
    <row r="248" spans="2:64" s="1496" customFormat="1" ht="16.899999999999999" customHeight="1">
      <c r="B248" s="1538"/>
      <c r="C248" s="1585"/>
      <c r="D248" s="1538"/>
      <c r="E248" s="1568"/>
      <c r="F248" s="1585"/>
      <c r="G248" s="1544"/>
      <c r="H248" s="1538"/>
      <c r="I248" s="1538"/>
      <c r="J248" s="1538"/>
      <c r="N248" s="1538"/>
      <c r="O248" s="1538"/>
      <c r="P248" s="1538"/>
      <c r="Q248" s="1538"/>
      <c r="R248" s="1538"/>
      <c r="S248" s="1538"/>
      <c r="T248" s="1538"/>
      <c r="U248" s="1538"/>
      <c r="V248" s="1538"/>
      <c r="W248" s="1538"/>
      <c r="X248" s="1538"/>
      <c r="Y248" s="1538"/>
      <c r="Z248" s="1538"/>
      <c r="AA248" s="1538"/>
      <c r="AB248" s="1538"/>
      <c r="AC248" s="1538"/>
      <c r="AD248" s="1538"/>
      <c r="AE248" s="1538"/>
      <c r="AF248" s="1538"/>
      <c r="AG248" s="1538"/>
      <c r="AH248" s="1538"/>
      <c r="AI248" s="1538"/>
      <c r="AJ248" s="1538"/>
      <c r="AK248" s="1538"/>
      <c r="AL248" s="1538"/>
      <c r="AM248" s="1538"/>
      <c r="AN248" s="1538"/>
      <c r="AO248" s="1538"/>
      <c r="AP248" s="1538"/>
      <c r="AQ248" s="1538"/>
      <c r="AR248" s="1538"/>
      <c r="AS248" s="1538"/>
      <c r="AT248" s="1538"/>
      <c r="AU248" s="1538"/>
      <c r="AV248" s="1538"/>
      <c r="AW248" s="1538"/>
      <c r="AX248" s="1538"/>
      <c r="AY248" s="1538"/>
      <c r="AZ248" s="1538"/>
      <c r="BA248" s="1538"/>
      <c r="BB248" s="1538"/>
      <c r="BC248" s="1538"/>
      <c r="BD248" s="1538"/>
      <c r="BE248" s="1538"/>
      <c r="BF248" s="1538"/>
      <c r="BG248" s="1538"/>
      <c r="BH248" s="1538"/>
      <c r="BI248" s="1538"/>
      <c r="BJ248" s="1538"/>
      <c r="BK248" s="1538"/>
      <c r="BL248" s="1538"/>
    </row>
    <row r="249" spans="2:64" s="1496" customFormat="1" ht="16.899999999999999" customHeight="1">
      <c r="B249" s="1538"/>
      <c r="C249" s="1585"/>
      <c r="D249" s="1538"/>
      <c r="E249" s="1568"/>
      <c r="F249" s="1585"/>
      <c r="G249" s="1544"/>
      <c r="H249" s="1538"/>
      <c r="I249" s="1538"/>
      <c r="J249" s="1538"/>
      <c r="N249" s="1538"/>
      <c r="O249" s="1538"/>
      <c r="P249" s="1538"/>
      <c r="Q249" s="1538"/>
      <c r="R249" s="1538"/>
      <c r="S249" s="1538"/>
      <c r="T249" s="1538"/>
      <c r="U249" s="1538"/>
      <c r="V249" s="1538"/>
      <c r="W249" s="1538"/>
      <c r="X249" s="1538"/>
      <c r="Y249" s="1538"/>
      <c r="Z249" s="1538"/>
      <c r="AA249" s="1538"/>
      <c r="AB249" s="1538"/>
      <c r="AC249" s="1538"/>
      <c r="AD249" s="1538"/>
      <c r="AE249" s="1538"/>
      <c r="AF249" s="1538"/>
      <c r="AG249" s="1538"/>
      <c r="AH249" s="1538"/>
      <c r="AI249" s="1538"/>
      <c r="AJ249" s="1538"/>
      <c r="AK249" s="1538"/>
      <c r="AL249" s="1538"/>
      <c r="AM249" s="1538"/>
      <c r="AN249" s="1538"/>
      <c r="AO249" s="1538"/>
      <c r="AP249" s="1538"/>
      <c r="AQ249" s="1538"/>
      <c r="AR249" s="1538"/>
      <c r="AS249" s="1538"/>
      <c r="AT249" s="1538"/>
      <c r="AU249" s="1538"/>
      <c r="AV249" s="1538"/>
      <c r="AW249" s="1538"/>
      <c r="AX249" s="1538"/>
      <c r="AY249" s="1538"/>
      <c r="AZ249" s="1538"/>
      <c r="BA249" s="1538"/>
      <c r="BB249" s="1538"/>
      <c r="BC249" s="1538"/>
      <c r="BD249" s="1538"/>
      <c r="BE249" s="1538"/>
      <c r="BF249" s="1538"/>
      <c r="BG249" s="1538"/>
      <c r="BH249" s="1538"/>
      <c r="BI249" s="1538"/>
      <c r="BJ249" s="1538"/>
      <c r="BK249" s="1538"/>
      <c r="BL249" s="1538"/>
    </row>
    <row r="250" spans="2:64" s="1496" customFormat="1" ht="16.899999999999999" customHeight="1">
      <c r="B250" s="1538"/>
      <c r="C250" s="1585"/>
      <c r="D250" s="1538"/>
      <c r="E250" s="1568"/>
      <c r="F250" s="1585"/>
      <c r="G250" s="1544"/>
      <c r="H250" s="1538"/>
      <c r="I250" s="1538"/>
      <c r="J250" s="1538"/>
      <c r="N250" s="1538"/>
      <c r="O250" s="1538"/>
      <c r="P250" s="1538"/>
      <c r="Q250" s="1538"/>
      <c r="R250" s="1538"/>
      <c r="S250" s="1538"/>
      <c r="T250" s="1538"/>
      <c r="U250" s="1538"/>
      <c r="V250" s="1538"/>
      <c r="W250" s="1538"/>
      <c r="X250" s="1538"/>
      <c r="Y250" s="1538"/>
      <c r="Z250" s="1538"/>
      <c r="AA250" s="1538"/>
      <c r="AB250" s="1538"/>
      <c r="AC250" s="1538"/>
      <c r="AD250" s="1538"/>
      <c r="AE250" s="1538"/>
      <c r="AF250" s="1538"/>
      <c r="AG250" s="1538"/>
      <c r="AH250" s="1538"/>
      <c r="AI250" s="1538"/>
      <c r="AJ250" s="1538"/>
      <c r="AK250" s="1538"/>
      <c r="AL250" s="1538"/>
      <c r="AM250" s="1538"/>
      <c r="AN250" s="1538"/>
      <c r="AO250" s="1538"/>
      <c r="AP250" s="1538"/>
      <c r="AQ250" s="1538"/>
      <c r="AR250" s="1538"/>
      <c r="AS250" s="1538"/>
      <c r="AT250" s="1538"/>
      <c r="AU250" s="1538"/>
      <c r="AV250" s="1538"/>
      <c r="AW250" s="1538"/>
      <c r="AX250" s="1538"/>
      <c r="AY250" s="1538"/>
      <c r="AZ250" s="1538"/>
      <c r="BA250" s="1538"/>
      <c r="BB250" s="1538"/>
      <c r="BC250" s="1538"/>
      <c r="BD250" s="1538"/>
      <c r="BE250" s="1538"/>
      <c r="BF250" s="1538"/>
      <c r="BG250" s="1538"/>
      <c r="BH250" s="1538"/>
      <c r="BI250" s="1538"/>
      <c r="BJ250" s="1538"/>
      <c r="BK250" s="1538"/>
      <c r="BL250" s="1538"/>
    </row>
    <row r="251" spans="2:64" s="1496" customFormat="1" ht="16.899999999999999" customHeight="1">
      <c r="B251" s="1538"/>
      <c r="C251" s="1585"/>
      <c r="D251" s="1538"/>
      <c r="E251" s="1568"/>
      <c r="F251" s="1585"/>
      <c r="G251" s="1544"/>
      <c r="H251" s="1538"/>
      <c r="I251" s="1538"/>
      <c r="J251" s="1538"/>
      <c r="N251" s="1538"/>
      <c r="O251" s="1538"/>
      <c r="P251" s="1538"/>
      <c r="Q251" s="1538"/>
      <c r="R251" s="1538"/>
      <c r="S251" s="1538"/>
      <c r="T251" s="1538"/>
      <c r="U251" s="1538"/>
      <c r="V251" s="1538"/>
      <c r="W251" s="1538"/>
      <c r="X251" s="1538"/>
      <c r="Y251" s="1538"/>
      <c r="Z251" s="1538"/>
      <c r="AA251" s="1538"/>
      <c r="AB251" s="1538"/>
      <c r="AC251" s="1538"/>
      <c r="AD251" s="1538"/>
      <c r="AE251" s="1538"/>
      <c r="AF251" s="1538"/>
      <c r="AG251" s="1538"/>
      <c r="AH251" s="1538"/>
      <c r="AI251" s="1538"/>
      <c r="AJ251" s="1538"/>
      <c r="AK251" s="1538"/>
      <c r="AL251" s="1538"/>
      <c r="AM251" s="1538"/>
      <c r="AN251" s="1538"/>
      <c r="AO251" s="1538"/>
      <c r="AP251" s="1538"/>
      <c r="AQ251" s="1538"/>
      <c r="AR251" s="1538"/>
      <c r="AS251" s="1538"/>
      <c r="AT251" s="1538"/>
      <c r="AU251" s="1538"/>
      <c r="AV251" s="1538"/>
      <c r="AW251" s="1538"/>
      <c r="AX251" s="1538"/>
      <c r="AY251" s="1538"/>
      <c r="AZ251" s="1538"/>
      <c r="BA251" s="1538"/>
      <c r="BB251" s="1538"/>
      <c r="BC251" s="1538"/>
      <c r="BD251" s="1538"/>
      <c r="BE251" s="1538"/>
      <c r="BF251" s="1538"/>
      <c r="BG251" s="1538"/>
      <c r="BH251" s="1538"/>
      <c r="BI251" s="1538"/>
      <c r="BJ251" s="1538"/>
      <c r="BK251" s="1538"/>
      <c r="BL251" s="1538"/>
    </row>
    <row r="252" spans="2:64" s="1496" customFormat="1" ht="16.899999999999999" customHeight="1">
      <c r="B252" s="1538"/>
      <c r="C252" s="1585"/>
      <c r="D252" s="1538"/>
      <c r="E252" s="1568"/>
      <c r="F252" s="1585"/>
      <c r="G252" s="1544"/>
      <c r="H252" s="1538"/>
      <c r="I252" s="1538"/>
      <c r="J252" s="1538"/>
      <c r="N252" s="1538"/>
      <c r="O252" s="1538"/>
      <c r="P252" s="1538"/>
      <c r="Q252" s="1538"/>
      <c r="R252" s="1538"/>
      <c r="S252" s="1538"/>
      <c r="T252" s="1538"/>
      <c r="U252" s="1538"/>
      <c r="V252" s="1538"/>
      <c r="W252" s="1538"/>
      <c r="X252" s="1538"/>
      <c r="Y252" s="1538"/>
      <c r="Z252" s="1538"/>
      <c r="AA252" s="1538"/>
      <c r="AB252" s="1538"/>
      <c r="AC252" s="1538"/>
      <c r="AD252" s="1538"/>
      <c r="AE252" s="1538"/>
      <c r="AF252" s="1538"/>
      <c r="AG252" s="1538"/>
      <c r="AH252" s="1538"/>
      <c r="AI252" s="1538"/>
      <c r="AJ252" s="1538"/>
      <c r="AK252" s="1538"/>
      <c r="AL252" s="1538"/>
      <c r="AM252" s="1538"/>
      <c r="AN252" s="1538"/>
      <c r="AO252" s="1538"/>
      <c r="AP252" s="1538"/>
      <c r="AQ252" s="1538"/>
      <c r="AR252" s="1538"/>
      <c r="AS252" s="1538"/>
      <c r="AT252" s="1538"/>
      <c r="AU252" s="1538"/>
      <c r="AV252" s="1538"/>
      <c r="AW252" s="1538"/>
      <c r="AX252" s="1538"/>
      <c r="AY252" s="1538"/>
      <c r="AZ252" s="1538"/>
      <c r="BA252" s="1538"/>
      <c r="BB252" s="1538"/>
      <c r="BC252" s="1538"/>
      <c r="BD252" s="1538"/>
      <c r="BE252" s="1538"/>
      <c r="BF252" s="1538"/>
      <c r="BG252" s="1538"/>
      <c r="BH252" s="1538"/>
      <c r="BI252" s="1538"/>
      <c r="BJ252" s="1538"/>
      <c r="BK252" s="1538"/>
      <c r="BL252" s="1538"/>
    </row>
    <row r="253" spans="2:64" s="1496" customFormat="1" ht="16.899999999999999" customHeight="1">
      <c r="B253" s="1538"/>
      <c r="C253" s="1585"/>
      <c r="D253" s="1538"/>
      <c r="E253" s="1568"/>
      <c r="F253" s="1585"/>
      <c r="G253" s="1544"/>
      <c r="H253" s="1538"/>
      <c r="I253" s="1538"/>
      <c r="J253" s="1538"/>
      <c r="N253" s="1538"/>
      <c r="O253" s="1538"/>
      <c r="P253" s="1538"/>
      <c r="Q253" s="1538"/>
      <c r="R253" s="1538"/>
      <c r="S253" s="1538"/>
      <c r="T253" s="1538"/>
      <c r="U253" s="1538"/>
      <c r="V253" s="1538"/>
      <c r="W253" s="1538"/>
      <c r="X253" s="1538"/>
      <c r="Y253" s="1538"/>
      <c r="Z253" s="1538"/>
      <c r="AA253" s="1538"/>
      <c r="AB253" s="1538"/>
      <c r="AC253" s="1538"/>
      <c r="AD253" s="1538"/>
      <c r="AE253" s="1538"/>
      <c r="AF253" s="1538"/>
      <c r="AG253" s="1538"/>
      <c r="AH253" s="1538"/>
      <c r="AI253" s="1538"/>
      <c r="AJ253" s="1538"/>
      <c r="AK253" s="1538"/>
      <c r="AL253" s="1538"/>
      <c r="AM253" s="1538"/>
      <c r="AN253" s="1538"/>
      <c r="AO253" s="1538"/>
      <c r="AP253" s="1538"/>
      <c r="AQ253" s="1538"/>
      <c r="AR253" s="1538"/>
      <c r="AS253" s="1538"/>
      <c r="AT253" s="1538"/>
      <c r="AU253" s="1538"/>
      <c r="AV253" s="1538"/>
      <c r="AW253" s="1538"/>
      <c r="AX253" s="1538"/>
      <c r="AY253" s="1538"/>
      <c r="AZ253" s="1538"/>
      <c r="BA253" s="1538"/>
      <c r="BB253" s="1538"/>
      <c r="BC253" s="1538"/>
      <c r="BD253" s="1538"/>
      <c r="BE253" s="1538"/>
      <c r="BF253" s="1538"/>
      <c r="BG253" s="1538"/>
      <c r="BH253" s="1538"/>
      <c r="BI253" s="1538"/>
      <c r="BJ253" s="1538"/>
      <c r="BK253" s="1538"/>
      <c r="BL253" s="1538"/>
    </row>
    <row r="254" spans="2:64" s="1496" customFormat="1" ht="16.899999999999999" customHeight="1">
      <c r="B254" s="1538"/>
      <c r="C254" s="1585"/>
      <c r="D254" s="1538"/>
      <c r="E254" s="1568"/>
      <c r="F254" s="1585"/>
      <c r="G254" s="1544"/>
      <c r="H254" s="1538"/>
      <c r="I254" s="1538"/>
      <c r="J254" s="1538"/>
      <c r="N254" s="1538"/>
      <c r="O254" s="1538"/>
      <c r="P254" s="1538"/>
      <c r="Q254" s="1538"/>
      <c r="R254" s="1538"/>
      <c r="S254" s="1538"/>
      <c r="T254" s="1538"/>
      <c r="U254" s="1538"/>
      <c r="V254" s="1538"/>
      <c r="W254" s="1538"/>
      <c r="X254" s="1538"/>
      <c r="Y254" s="1538"/>
      <c r="Z254" s="1538"/>
      <c r="AA254" s="1538"/>
      <c r="AB254" s="1538"/>
      <c r="AC254" s="1538"/>
      <c r="AD254" s="1538"/>
      <c r="AE254" s="1538"/>
      <c r="AF254" s="1538"/>
      <c r="AG254" s="1538"/>
      <c r="AH254" s="1538"/>
      <c r="AI254" s="1538"/>
      <c r="AJ254" s="1538"/>
      <c r="AK254" s="1538"/>
      <c r="AL254" s="1538"/>
      <c r="AM254" s="1538"/>
      <c r="AN254" s="1538"/>
      <c r="AO254" s="1538"/>
      <c r="AP254" s="1538"/>
      <c r="AQ254" s="1538"/>
      <c r="AR254" s="1538"/>
      <c r="AS254" s="1538"/>
      <c r="AT254" s="1538"/>
      <c r="AU254" s="1538"/>
      <c r="AV254" s="1538"/>
      <c r="AW254" s="1538"/>
      <c r="AX254" s="1538"/>
      <c r="AY254" s="1538"/>
      <c r="AZ254" s="1538"/>
      <c r="BA254" s="1538"/>
      <c r="BB254" s="1538"/>
      <c r="BC254" s="1538"/>
      <c r="BD254" s="1538"/>
      <c r="BE254" s="1538"/>
      <c r="BF254" s="1538"/>
      <c r="BG254" s="1538"/>
      <c r="BH254" s="1538"/>
      <c r="BI254" s="1538"/>
      <c r="BJ254" s="1538"/>
      <c r="BK254" s="1538"/>
      <c r="BL254" s="1538"/>
    </row>
    <row r="255" spans="2:64" s="1496" customFormat="1" ht="16.899999999999999" customHeight="1">
      <c r="B255" s="1538"/>
      <c r="C255" s="1585"/>
      <c r="D255" s="1538"/>
      <c r="E255" s="1568"/>
      <c r="F255" s="1585"/>
      <c r="G255" s="1544"/>
      <c r="H255" s="1538"/>
      <c r="I255" s="1538"/>
      <c r="J255" s="1538"/>
      <c r="N255" s="1538"/>
      <c r="O255" s="1538"/>
      <c r="P255" s="1538"/>
      <c r="Q255" s="1538"/>
      <c r="R255" s="1538"/>
      <c r="S255" s="1538"/>
      <c r="T255" s="1538"/>
      <c r="U255" s="1538"/>
      <c r="V255" s="1538"/>
      <c r="W255" s="1538"/>
      <c r="X255" s="1538"/>
      <c r="Y255" s="1538"/>
      <c r="Z255" s="1538"/>
      <c r="AA255" s="1538"/>
      <c r="AB255" s="1538"/>
      <c r="AC255" s="1538"/>
      <c r="AD255" s="1538"/>
      <c r="AE255" s="1538"/>
      <c r="AF255" s="1538"/>
      <c r="AG255" s="1538"/>
      <c r="AH255" s="1538"/>
      <c r="AI255" s="1538"/>
      <c r="AJ255" s="1538"/>
      <c r="AK255" s="1538"/>
      <c r="AL255" s="1538"/>
      <c r="AM255" s="1538"/>
      <c r="AN255" s="1538"/>
      <c r="AO255" s="1538"/>
      <c r="AP255" s="1538"/>
      <c r="AQ255" s="1538"/>
      <c r="AR255" s="1538"/>
      <c r="AS255" s="1538"/>
      <c r="AT255" s="1538"/>
      <c r="AU255" s="1538"/>
      <c r="AV255" s="1538"/>
      <c r="AW255" s="1538"/>
      <c r="AX255" s="1538"/>
      <c r="AY255" s="1538"/>
      <c r="AZ255" s="1538"/>
      <c r="BA255" s="1538"/>
      <c r="BB255" s="1538"/>
      <c r="BC255" s="1538"/>
      <c r="BD255" s="1538"/>
      <c r="BE255" s="1538"/>
      <c r="BF255" s="1538"/>
      <c r="BG255" s="1538"/>
      <c r="BH255" s="1538"/>
      <c r="BI255" s="1538"/>
      <c r="BJ255" s="1538"/>
      <c r="BK255" s="1538"/>
      <c r="BL255" s="1538"/>
    </row>
    <row r="256" spans="2:64" s="1496" customFormat="1" ht="16.899999999999999" customHeight="1">
      <c r="B256" s="1538"/>
      <c r="C256" s="1585"/>
      <c r="D256" s="1538"/>
      <c r="E256" s="1568"/>
      <c r="F256" s="1585"/>
      <c r="G256" s="1544"/>
      <c r="H256" s="1538"/>
      <c r="I256" s="1538"/>
      <c r="J256" s="1538"/>
      <c r="N256" s="1538"/>
      <c r="O256" s="1538"/>
      <c r="P256" s="1538"/>
      <c r="Q256" s="1538"/>
      <c r="R256" s="1538"/>
      <c r="S256" s="1538"/>
      <c r="T256" s="1538"/>
      <c r="U256" s="1538"/>
      <c r="V256" s="1538"/>
      <c r="W256" s="1538"/>
      <c r="X256" s="1538"/>
      <c r="Y256" s="1538"/>
      <c r="Z256" s="1538"/>
      <c r="AA256" s="1538"/>
      <c r="AB256" s="1538"/>
      <c r="AC256" s="1538"/>
      <c r="AD256" s="1538"/>
      <c r="AE256" s="1538"/>
      <c r="AF256" s="1538"/>
      <c r="AG256" s="1538"/>
      <c r="AH256" s="1538"/>
      <c r="AI256" s="1538"/>
      <c r="AJ256" s="1538"/>
      <c r="AK256" s="1538"/>
      <c r="AL256" s="1538"/>
      <c r="AM256" s="1538"/>
      <c r="AN256" s="1538"/>
      <c r="AO256" s="1538"/>
      <c r="AP256" s="1538"/>
      <c r="AQ256" s="1538"/>
      <c r="AR256" s="1538"/>
      <c r="AS256" s="1538"/>
      <c r="AT256" s="1538"/>
      <c r="AU256" s="1538"/>
      <c r="AV256" s="1538"/>
      <c r="AW256" s="1538"/>
      <c r="AX256" s="1538"/>
      <c r="AY256" s="1538"/>
      <c r="AZ256" s="1538"/>
      <c r="BA256" s="1538"/>
      <c r="BB256" s="1538"/>
      <c r="BC256" s="1538"/>
      <c r="BD256" s="1538"/>
      <c r="BE256" s="1538"/>
      <c r="BF256" s="1538"/>
      <c r="BG256" s="1538"/>
      <c r="BH256" s="1538"/>
      <c r="BI256" s="1538"/>
      <c r="BJ256" s="1538"/>
      <c r="BK256" s="1538"/>
      <c r="BL256" s="1538"/>
    </row>
    <row r="257" spans="2:64" s="1496" customFormat="1" ht="16.899999999999999" customHeight="1">
      <c r="B257" s="1538"/>
      <c r="C257" s="1585"/>
      <c r="D257" s="1538"/>
      <c r="E257" s="1568"/>
      <c r="F257" s="1585"/>
      <c r="G257" s="1544"/>
      <c r="H257" s="1538"/>
      <c r="I257" s="1538"/>
      <c r="J257" s="1538"/>
      <c r="N257" s="1538"/>
      <c r="O257" s="1538"/>
      <c r="P257" s="1538"/>
      <c r="Q257" s="1538"/>
      <c r="R257" s="1538"/>
      <c r="S257" s="1538"/>
      <c r="T257" s="1538"/>
      <c r="U257" s="1538"/>
      <c r="V257" s="1538"/>
      <c r="W257" s="1538"/>
      <c r="X257" s="1538"/>
      <c r="Y257" s="1538"/>
      <c r="Z257" s="1538"/>
      <c r="AA257" s="1538"/>
      <c r="AB257" s="1538"/>
      <c r="AC257" s="1538"/>
      <c r="AD257" s="1538"/>
      <c r="AE257" s="1538"/>
      <c r="AF257" s="1538"/>
      <c r="AG257" s="1538"/>
      <c r="AH257" s="1538"/>
      <c r="AI257" s="1538"/>
      <c r="AJ257" s="1538"/>
      <c r="AK257" s="1538"/>
      <c r="AL257" s="1538"/>
      <c r="AM257" s="1538"/>
      <c r="AN257" s="1538"/>
      <c r="AO257" s="1538"/>
      <c r="AP257" s="1538"/>
      <c r="AQ257" s="1538"/>
      <c r="AR257" s="1538"/>
      <c r="AS257" s="1538"/>
      <c r="AT257" s="1538"/>
      <c r="AU257" s="1538"/>
      <c r="AV257" s="1538"/>
      <c r="AW257" s="1538"/>
      <c r="AX257" s="1538"/>
      <c r="AY257" s="1538"/>
      <c r="AZ257" s="1538"/>
      <c r="BA257" s="1538"/>
      <c r="BB257" s="1538"/>
      <c r="BC257" s="1538"/>
      <c r="BD257" s="1538"/>
      <c r="BE257" s="1538"/>
      <c r="BF257" s="1538"/>
      <c r="BG257" s="1538"/>
      <c r="BH257" s="1538"/>
      <c r="BI257" s="1538"/>
      <c r="BJ257" s="1538"/>
      <c r="BK257" s="1538"/>
      <c r="BL257" s="1538"/>
    </row>
    <row r="258" spans="2:64" s="1496" customFormat="1" ht="16.899999999999999" customHeight="1">
      <c r="B258" s="1538"/>
      <c r="C258" s="1585"/>
      <c r="D258" s="1538"/>
      <c r="E258" s="1568"/>
      <c r="F258" s="1585"/>
      <c r="G258" s="1544"/>
      <c r="H258" s="1538"/>
      <c r="I258" s="1538"/>
      <c r="J258" s="1538"/>
      <c r="N258" s="1538"/>
      <c r="O258" s="1538"/>
      <c r="P258" s="1538"/>
      <c r="Q258" s="1538"/>
      <c r="R258" s="1538"/>
      <c r="S258" s="1538"/>
      <c r="T258" s="1538"/>
      <c r="U258" s="1538"/>
      <c r="V258" s="1538"/>
      <c r="W258" s="1538"/>
      <c r="X258" s="1538"/>
      <c r="Y258" s="1538"/>
      <c r="Z258" s="1538"/>
      <c r="AA258" s="1538"/>
      <c r="AB258" s="1538"/>
      <c r="AC258" s="1538"/>
      <c r="AD258" s="1538"/>
      <c r="AE258" s="1538"/>
      <c r="AF258" s="1538"/>
      <c r="AG258" s="1538"/>
      <c r="AH258" s="1538"/>
      <c r="AI258" s="1538"/>
      <c r="AJ258" s="1538"/>
      <c r="AK258" s="1538"/>
      <c r="AL258" s="1538"/>
      <c r="AM258" s="1538"/>
      <c r="AN258" s="1538"/>
      <c r="AO258" s="1538"/>
      <c r="AP258" s="1538"/>
      <c r="AQ258" s="1538"/>
      <c r="AR258" s="1538"/>
      <c r="AS258" s="1538"/>
      <c r="AT258" s="1538"/>
      <c r="AU258" s="1538"/>
      <c r="AV258" s="1538"/>
      <c r="AW258" s="1538"/>
      <c r="AX258" s="1538"/>
      <c r="AY258" s="1538"/>
      <c r="AZ258" s="1538"/>
      <c r="BA258" s="1538"/>
      <c r="BB258" s="1538"/>
      <c r="BC258" s="1538"/>
      <c r="BD258" s="1538"/>
      <c r="BE258" s="1538"/>
      <c r="BF258" s="1538"/>
      <c r="BG258" s="1538"/>
      <c r="BH258" s="1538"/>
      <c r="BI258" s="1538"/>
      <c r="BJ258" s="1538"/>
      <c r="BK258" s="1538"/>
      <c r="BL258" s="1538"/>
    </row>
    <row r="259" spans="2:64" s="1496" customFormat="1" ht="16.899999999999999" customHeight="1">
      <c r="B259" s="1538"/>
      <c r="C259" s="1585"/>
      <c r="D259" s="1538"/>
      <c r="E259" s="1568"/>
      <c r="F259" s="1585"/>
      <c r="G259" s="1544"/>
      <c r="H259" s="1538"/>
      <c r="I259" s="1538"/>
      <c r="J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1538"/>
      <c r="AM259" s="1538"/>
      <c r="AN259" s="1538"/>
      <c r="AO259" s="1538"/>
      <c r="AP259" s="1538"/>
      <c r="AQ259" s="1538"/>
      <c r="AR259" s="1538"/>
      <c r="AS259" s="1538"/>
      <c r="AT259" s="1538"/>
      <c r="AU259" s="1538"/>
      <c r="AV259" s="1538"/>
      <c r="AW259" s="1538"/>
      <c r="AX259" s="1538"/>
      <c r="AY259" s="1538"/>
      <c r="AZ259" s="1538"/>
      <c r="BA259" s="1538"/>
      <c r="BB259" s="1538"/>
      <c r="BC259" s="1538"/>
      <c r="BD259" s="1538"/>
      <c r="BE259" s="1538"/>
      <c r="BF259" s="1538"/>
      <c r="BG259" s="1538"/>
      <c r="BH259" s="1538"/>
      <c r="BI259" s="1538"/>
      <c r="BJ259" s="1538"/>
      <c r="BK259" s="1538"/>
      <c r="BL259" s="1538"/>
    </row>
    <row r="260" spans="2:64" s="1496" customFormat="1" ht="16.899999999999999" customHeight="1">
      <c r="B260" s="1538"/>
      <c r="C260" s="1585"/>
      <c r="D260" s="1538"/>
      <c r="E260" s="1568"/>
      <c r="F260" s="1585"/>
      <c r="G260" s="1544"/>
      <c r="H260" s="1538"/>
      <c r="I260" s="1538"/>
      <c r="J260" s="1538"/>
      <c r="N260" s="1538"/>
      <c r="O260" s="1538"/>
      <c r="P260" s="1538"/>
      <c r="Q260" s="1538"/>
      <c r="R260" s="1538"/>
      <c r="S260" s="1538"/>
      <c r="T260" s="1538"/>
      <c r="U260" s="1538"/>
      <c r="V260" s="1538"/>
      <c r="W260" s="1538"/>
      <c r="X260" s="1538"/>
      <c r="Y260" s="1538"/>
      <c r="Z260" s="1538"/>
      <c r="AA260" s="1538"/>
      <c r="AB260" s="1538"/>
      <c r="AC260" s="1538"/>
      <c r="AD260" s="1538"/>
      <c r="AE260" s="1538"/>
      <c r="AF260" s="1538"/>
      <c r="AG260" s="1538"/>
      <c r="AH260" s="1538"/>
      <c r="AI260" s="1538"/>
      <c r="AJ260" s="1538"/>
      <c r="AK260" s="1538"/>
      <c r="AL260" s="1538"/>
      <c r="AM260" s="1538"/>
      <c r="AN260" s="1538"/>
      <c r="AO260" s="1538"/>
      <c r="AP260" s="1538"/>
      <c r="AQ260" s="1538"/>
      <c r="AR260" s="1538"/>
      <c r="AS260" s="1538"/>
      <c r="AT260" s="1538"/>
      <c r="AU260" s="1538"/>
      <c r="AV260" s="1538"/>
      <c r="AW260" s="1538"/>
      <c r="AX260" s="1538"/>
      <c r="AY260" s="1538"/>
      <c r="AZ260" s="1538"/>
      <c r="BA260" s="1538"/>
      <c r="BB260" s="1538"/>
      <c r="BC260" s="1538"/>
      <c r="BD260" s="1538"/>
      <c r="BE260" s="1538"/>
      <c r="BF260" s="1538"/>
      <c r="BG260" s="1538"/>
      <c r="BH260" s="1538"/>
      <c r="BI260" s="1538"/>
      <c r="BJ260" s="1538"/>
      <c r="BK260" s="1538"/>
      <c r="BL260" s="1538"/>
    </row>
    <row r="261" spans="2:64" s="1496" customFormat="1" ht="16.899999999999999" customHeight="1">
      <c r="B261" s="1538"/>
      <c r="C261" s="1585"/>
      <c r="D261" s="1538"/>
      <c r="E261" s="1568"/>
      <c r="F261" s="1585"/>
      <c r="G261" s="1544"/>
      <c r="H261" s="1538"/>
      <c r="I261" s="1538"/>
      <c r="J261" s="1538"/>
      <c r="N261" s="1538"/>
      <c r="O261" s="1538"/>
      <c r="P261" s="1538"/>
      <c r="Q261" s="1538"/>
      <c r="R261" s="1538"/>
      <c r="S261" s="1538"/>
      <c r="T261" s="1538"/>
      <c r="U261" s="1538"/>
      <c r="V261" s="1538"/>
      <c r="W261" s="1538"/>
      <c r="X261" s="1538"/>
      <c r="Y261" s="1538"/>
      <c r="Z261" s="1538"/>
      <c r="AA261" s="1538"/>
      <c r="AB261" s="1538"/>
      <c r="AC261" s="1538"/>
      <c r="AD261" s="1538"/>
      <c r="AE261" s="1538"/>
      <c r="AF261" s="1538"/>
      <c r="AG261" s="1538"/>
      <c r="AH261" s="1538"/>
      <c r="AI261" s="1538"/>
      <c r="AJ261" s="1538"/>
      <c r="AK261" s="1538"/>
      <c r="AL261" s="1538"/>
      <c r="AM261" s="1538"/>
      <c r="AN261" s="1538"/>
      <c r="AO261" s="1538"/>
      <c r="AP261" s="1538"/>
      <c r="AQ261" s="1538"/>
      <c r="AR261" s="1538"/>
      <c r="AS261" s="1538"/>
      <c r="AT261" s="1538"/>
      <c r="AU261" s="1538"/>
      <c r="AV261" s="1538"/>
      <c r="AW261" s="1538"/>
      <c r="AX261" s="1538"/>
      <c r="AY261" s="1538"/>
      <c r="AZ261" s="1538"/>
      <c r="BA261" s="1538"/>
      <c r="BB261" s="1538"/>
      <c r="BC261" s="1538"/>
      <c r="BD261" s="1538"/>
      <c r="BE261" s="1538"/>
      <c r="BF261" s="1538"/>
      <c r="BG261" s="1538"/>
      <c r="BH261" s="1538"/>
      <c r="BI261" s="1538"/>
      <c r="BJ261" s="1538"/>
      <c r="BK261" s="1538"/>
      <c r="BL261" s="1538"/>
    </row>
    <row r="262" spans="2:64" s="1496" customFormat="1" ht="16.899999999999999" customHeight="1">
      <c r="B262" s="1538"/>
      <c r="C262" s="1585"/>
      <c r="D262" s="1538"/>
      <c r="E262" s="1568"/>
      <c r="F262" s="1585"/>
      <c r="G262" s="1544"/>
      <c r="H262" s="1538"/>
      <c r="I262" s="1538"/>
      <c r="J262" s="1538"/>
      <c r="N262" s="1538"/>
      <c r="O262" s="1538"/>
      <c r="P262" s="1538"/>
      <c r="Q262" s="1538"/>
      <c r="R262" s="1538"/>
      <c r="S262" s="1538"/>
      <c r="T262" s="1538"/>
      <c r="U262" s="1538"/>
      <c r="V262" s="1538"/>
      <c r="W262" s="1538"/>
      <c r="X262" s="1538"/>
      <c r="Y262" s="1538"/>
      <c r="Z262" s="1538"/>
      <c r="AA262" s="1538"/>
      <c r="AB262" s="1538"/>
      <c r="AC262" s="1538"/>
      <c r="AD262" s="1538"/>
      <c r="AE262" s="1538"/>
      <c r="AF262" s="1538"/>
      <c r="AG262" s="1538"/>
      <c r="AH262" s="1538"/>
      <c r="AI262" s="1538"/>
      <c r="AJ262" s="1538"/>
      <c r="AK262" s="1538"/>
      <c r="AL262" s="1538"/>
      <c r="AM262" s="1538"/>
      <c r="AN262" s="1538"/>
      <c r="AO262" s="1538"/>
      <c r="AP262" s="1538"/>
      <c r="AQ262" s="1538"/>
      <c r="AR262" s="1538"/>
      <c r="AS262" s="1538"/>
      <c r="AT262" s="1538"/>
      <c r="AU262" s="1538"/>
      <c r="AV262" s="1538"/>
      <c r="AW262" s="1538"/>
      <c r="AX262" s="1538"/>
      <c r="AY262" s="1538"/>
      <c r="AZ262" s="1538"/>
      <c r="BA262" s="1538"/>
      <c r="BB262" s="1538"/>
      <c r="BC262" s="1538"/>
      <c r="BD262" s="1538"/>
      <c r="BE262" s="1538"/>
      <c r="BF262" s="1538"/>
      <c r="BG262" s="1538"/>
      <c r="BH262" s="1538"/>
      <c r="BI262" s="1538"/>
      <c r="BJ262" s="1538"/>
      <c r="BK262" s="1538"/>
      <c r="BL262" s="1538"/>
    </row>
    <row r="263" spans="2:64" s="1496" customFormat="1" ht="16.899999999999999" customHeight="1">
      <c r="B263" s="1538"/>
      <c r="C263" s="1585"/>
      <c r="D263" s="1538"/>
      <c r="E263" s="1568"/>
      <c r="F263" s="1585"/>
      <c r="G263" s="1544"/>
      <c r="H263" s="1538"/>
      <c r="I263" s="1538"/>
      <c r="J263" s="1538"/>
      <c r="N263" s="1538"/>
      <c r="O263" s="1538"/>
      <c r="P263" s="1538"/>
      <c r="Q263" s="1538"/>
      <c r="R263" s="1538"/>
      <c r="S263" s="1538"/>
      <c r="T263" s="1538"/>
      <c r="U263" s="1538"/>
      <c r="V263" s="1538"/>
      <c r="W263" s="1538"/>
      <c r="X263" s="1538"/>
      <c r="Y263" s="1538"/>
      <c r="Z263" s="1538"/>
      <c r="AA263" s="1538"/>
      <c r="AB263" s="1538"/>
      <c r="AC263" s="1538"/>
      <c r="AD263" s="1538"/>
      <c r="AE263" s="1538"/>
      <c r="AF263" s="1538"/>
      <c r="AG263" s="1538"/>
      <c r="AH263" s="1538"/>
      <c r="AI263" s="1538"/>
      <c r="AJ263" s="1538"/>
      <c r="AK263" s="1538"/>
      <c r="AL263" s="1538"/>
      <c r="AM263" s="1538"/>
      <c r="AN263" s="1538"/>
      <c r="AO263" s="1538"/>
      <c r="AP263" s="1538"/>
      <c r="AQ263" s="1538"/>
      <c r="AR263" s="1538"/>
      <c r="AS263" s="1538"/>
      <c r="AT263" s="1538"/>
      <c r="AU263" s="1538"/>
      <c r="AV263" s="1538"/>
      <c r="AW263" s="1538"/>
      <c r="AX263" s="1538"/>
      <c r="AY263" s="1538"/>
      <c r="AZ263" s="1538"/>
      <c r="BA263" s="1538"/>
      <c r="BB263" s="1538"/>
      <c r="BC263" s="1538"/>
      <c r="BD263" s="1538"/>
      <c r="BE263" s="1538"/>
      <c r="BF263" s="1538"/>
      <c r="BG263" s="1538"/>
      <c r="BH263" s="1538"/>
      <c r="BI263" s="1538"/>
      <c r="BJ263" s="1538"/>
      <c r="BK263" s="1538"/>
      <c r="BL263" s="1538"/>
    </row>
    <row r="264" spans="2:64" s="1496" customFormat="1" ht="16.899999999999999" customHeight="1">
      <c r="B264" s="1538"/>
      <c r="C264" s="1585"/>
      <c r="D264" s="1538"/>
      <c r="E264" s="1568"/>
      <c r="F264" s="1585"/>
      <c r="G264" s="1544"/>
      <c r="H264" s="1538"/>
      <c r="I264" s="1538"/>
      <c r="J264" s="1538"/>
      <c r="N264" s="1538"/>
      <c r="O264" s="1538"/>
      <c r="P264" s="1538"/>
      <c r="Q264" s="1538"/>
      <c r="R264" s="1538"/>
      <c r="S264" s="1538"/>
      <c r="T264" s="1538"/>
      <c r="U264" s="1538"/>
      <c r="V264" s="1538"/>
      <c r="W264" s="1538"/>
      <c r="X264" s="1538"/>
      <c r="Y264" s="1538"/>
      <c r="Z264" s="1538"/>
      <c r="AA264" s="1538"/>
      <c r="AB264" s="1538"/>
      <c r="AC264" s="1538"/>
      <c r="AD264" s="1538"/>
      <c r="AE264" s="1538"/>
      <c r="AF264" s="1538"/>
      <c r="AG264" s="1538"/>
      <c r="AH264" s="1538"/>
      <c r="AI264" s="1538"/>
      <c r="AJ264" s="1538"/>
      <c r="AK264" s="1538"/>
      <c r="AL264" s="1538"/>
      <c r="AM264" s="1538"/>
      <c r="AN264" s="1538"/>
      <c r="AO264" s="1538"/>
      <c r="AP264" s="1538"/>
      <c r="AQ264" s="1538"/>
      <c r="AR264" s="1538"/>
      <c r="AS264" s="1538"/>
      <c r="AT264" s="1538"/>
      <c r="AU264" s="1538"/>
      <c r="AV264" s="1538"/>
      <c r="AW264" s="1538"/>
      <c r="AX264" s="1538"/>
      <c r="AY264" s="1538"/>
      <c r="AZ264" s="1538"/>
      <c r="BA264" s="1538"/>
      <c r="BB264" s="1538"/>
      <c r="BC264" s="1538"/>
      <c r="BD264" s="1538"/>
      <c r="BE264" s="1538"/>
      <c r="BF264" s="1538"/>
      <c r="BG264" s="1538"/>
      <c r="BH264" s="1538"/>
      <c r="BI264" s="1538"/>
      <c r="BJ264" s="1538"/>
      <c r="BK264" s="1538"/>
      <c r="BL264" s="1538"/>
    </row>
    <row r="265" spans="2:64" s="1496" customFormat="1" ht="16.899999999999999" customHeight="1">
      <c r="B265" s="1538"/>
      <c r="C265" s="1585"/>
      <c r="D265" s="1538"/>
      <c r="E265" s="1568"/>
      <c r="F265" s="1585"/>
      <c r="G265" s="1544"/>
      <c r="H265" s="1538"/>
      <c r="I265" s="1538"/>
      <c r="J265" s="1538"/>
      <c r="N265" s="1538"/>
      <c r="O265" s="1538"/>
      <c r="P265" s="1538"/>
      <c r="Q265" s="1538"/>
      <c r="R265" s="1538"/>
      <c r="S265" s="1538"/>
      <c r="T265" s="1538"/>
      <c r="U265" s="1538"/>
      <c r="V265" s="1538"/>
      <c r="W265" s="1538"/>
      <c r="X265" s="1538"/>
      <c r="Y265" s="1538"/>
      <c r="Z265" s="1538"/>
      <c r="AA265" s="1538"/>
      <c r="AB265" s="1538"/>
      <c r="AC265" s="1538"/>
      <c r="AD265" s="1538"/>
      <c r="AE265" s="1538"/>
      <c r="AF265" s="1538"/>
      <c r="AG265" s="1538"/>
      <c r="AH265" s="1538"/>
      <c r="AI265" s="1538"/>
      <c r="AJ265" s="1538"/>
      <c r="AK265" s="1538"/>
      <c r="AL265" s="1538"/>
      <c r="AM265" s="1538"/>
      <c r="AN265" s="1538"/>
      <c r="AO265" s="1538"/>
      <c r="AP265" s="1538"/>
      <c r="AQ265" s="1538"/>
      <c r="AR265" s="1538"/>
      <c r="AS265" s="1538"/>
      <c r="AT265" s="1538"/>
      <c r="AU265" s="1538"/>
      <c r="AV265" s="1538"/>
      <c r="AW265" s="1538"/>
      <c r="AX265" s="1538"/>
      <c r="AY265" s="1538"/>
      <c r="AZ265" s="1538"/>
      <c r="BA265" s="1538"/>
      <c r="BB265" s="1538"/>
      <c r="BC265" s="1538"/>
      <c r="BD265" s="1538"/>
      <c r="BE265" s="1538"/>
      <c r="BF265" s="1538"/>
      <c r="BG265" s="1538"/>
      <c r="BH265" s="1538"/>
      <c r="BI265" s="1538"/>
      <c r="BJ265" s="1538"/>
      <c r="BK265" s="1538"/>
      <c r="BL265" s="1538"/>
    </row>
    <row r="266" spans="2:64" s="1496" customFormat="1" ht="16.899999999999999" customHeight="1">
      <c r="B266" s="1538"/>
      <c r="C266" s="1585"/>
      <c r="D266" s="1538"/>
      <c r="E266" s="1568"/>
      <c r="F266" s="1585"/>
      <c r="G266" s="1544"/>
      <c r="H266" s="1538"/>
      <c r="I266" s="1538"/>
      <c r="J266" s="1538"/>
      <c r="N266" s="1538"/>
      <c r="O266" s="1538"/>
      <c r="P266" s="1538"/>
      <c r="Q266" s="1538"/>
      <c r="R266" s="1538"/>
      <c r="S266" s="1538"/>
      <c r="T266" s="1538"/>
      <c r="U266" s="1538"/>
      <c r="V266" s="1538"/>
      <c r="W266" s="1538"/>
      <c r="X266" s="1538"/>
      <c r="Y266" s="1538"/>
      <c r="Z266" s="1538"/>
      <c r="AA266" s="1538"/>
      <c r="AB266" s="1538"/>
      <c r="AC266" s="1538"/>
      <c r="AD266" s="1538"/>
      <c r="AE266" s="1538"/>
      <c r="AF266" s="1538"/>
      <c r="AG266" s="1538"/>
      <c r="AH266" s="1538"/>
      <c r="AI266" s="1538"/>
      <c r="AJ266" s="1538"/>
      <c r="AK266" s="1538"/>
      <c r="AL266" s="1538"/>
      <c r="AM266" s="1538"/>
      <c r="AN266" s="1538"/>
      <c r="AO266" s="1538"/>
      <c r="AP266" s="1538"/>
      <c r="AQ266" s="1538"/>
      <c r="AR266" s="1538"/>
      <c r="AS266" s="1538"/>
      <c r="AT266" s="1538"/>
      <c r="AU266" s="1538"/>
      <c r="AV266" s="1538"/>
      <c r="AW266" s="1538"/>
      <c r="AX266" s="1538"/>
      <c r="AY266" s="1538"/>
      <c r="AZ266" s="1538"/>
      <c r="BA266" s="1538"/>
      <c r="BB266" s="1538"/>
      <c r="BC266" s="1538"/>
      <c r="BD266" s="1538"/>
      <c r="BE266" s="1538"/>
      <c r="BF266" s="1538"/>
      <c r="BG266" s="1538"/>
      <c r="BH266" s="1538"/>
      <c r="BI266" s="1538"/>
      <c r="BJ266" s="1538"/>
      <c r="BK266" s="1538"/>
      <c r="BL266" s="1538"/>
    </row>
    <row r="267" spans="2:64" s="1496" customFormat="1" ht="16.899999999999999" customHeight="1">
      <c r="B267" s="1538"/>
      <c r="C267" s="1585"/>
      <c r="D267" s="1538"/>
      <c r="E267" s="1568"/>
      <c r="F267" s="1585"/>
      <c r="G267" s="1544"/>
      <c r="H267" s="1538"/>
      <c r="I267" s="1538"/>
      <c r="J267" s="1538"/>
      <c r="N267" s="1538"/>
      <c r="O267" s="1538"/>
      <c r="P267" s="1538"/>
      <c r="Q267" s="1538"/>
      <c r="R267" s="1538"/>
      <c r="S267" s="1538"/>
      <c r="T267" s="1538"/>
      <c r="U267" s="1538"/>
      <c r="V267" s="1538"/>
      <c r="W267" s="1538"/>
      <c r="X267" s="1538"/>
      <c r="Y267" s="1538"/>
      <c r="Z267" s="1538"/>
      <c r="AA267" s="1538"/>
      <c r="AB267" s="1538"/>
      <c r="AC267" s="1538"/>
      <c r="AD267" s="1538"/>
      <c r="AE267" s="1538"/>
      <c r="AF267" s="1538"/>
      <c r="AG267" s="1538"/>
      <c r="AH267" s="1538"/>
      <c r="AI267" s="1538"/>
      <c r="AJ267" s="1538"/>
      <c r="AK267" s="1538"/>
      <c r="AL267" s="1538"/>
      <c r="AM267" s="1538"/>
      <c r="AN267" s="1538"/>
      <c r="AO267" s="1538"/>
      <c r="AP267" s="1538"/>
      <c r="AQ267" s="1538"/>
      <c r="AR267" s="1538"/>
      <c r="AS267" s="1538"/>
      <c r="AT267" s="1538"/>
      <c r="AU267" s="1538"/>
      <c r="AV267" s="1538"/>
      <c r="AW267" s="1538"/>
      <c r="AX267" s="1538"/>
      <c r="AY267" s="1538"/>
      <c r="AZ267" s="1538"/>
      <c r="BA267" s="1538"/>
      <c r="BB267" s="1538"/>
      <c r="BC267" s="1538"/>
      <c r="BD267" s="1538"/>
      <c r="BE267" s="1538"/>
      <c r="BF267" s="1538"/>
      <c r="BG267" s="1538"/>
      <c r="BH267" s="1538"/>
      <c r="BI267" s="1538"/>
      <c r="BJ267" s="1538"/>
      <c r="BK267" s="1538"/>
      <c r="BL267" s="1538"/>
    </row>
    <row r="268" spans="2:64" s="1496" customFormat="1" ht="16.899999999999999" customHeight="1">
      <c r="B268" s="1538"/>
      <c r="C268" s="1585"/>
      <c r="D268" s="1538"/>
      <c r="E268" s="1568"/>
      <c r="F268" s="1585"/>
      <c r="G268" s="1544"/>
      <c r="H268" s="1538"/>
      <c r="I268" s="1538"/>
      <c r="J268" s="1538"/>
      <c r="N268" s="1538"/>
      <c r="O268" s="1538"/>
      <c r="P268" s="1538"/>
      <c r="Q268" s="1538"/>
      <c r="R268" s="1538"/>
      <c r="S268" s="1538"/>
      <c r="T268" s="1538"/>
      <c r="U268" s="1538"/>
      <c r="V268" s="1538"/>
      <c r="W268" s="1538"/>
      <c r="X268" s="1538"/>
      <c r="Y268" s="1538"/>
      <c r="Z268" s="1538"/>
      <c r="AA268" s="1538"/>
      <c r="AB268" s="1538"/>
      <c r="AC268" s="1538"/>
      <c r="AD268" s="1538"/>
      <c r="AE268" s="1538"/>
      <c r="AF268" s="1538"/>
      <c r="AG268" s="1538"/>
      <c r="AH268" s="1538"/>
      <c r="AI268" s="1538"/>
      <c r="AJ268" s="1538"/>
      <c r="AK268" s="1538"/>
      <c r="AL268" s="1538"/>
      <c r="AM268" s="1538"/>
      <c r="AN268" s="1538"/>
      <c r="AO268" s="1538"/>
      <c r="AP268" s="1538"/>
      <c r="AQ268" s="1538"/>
      <c r="AR268" s="1538"/>
      <c r="AS268" s="1538"/>
      <c r="AT268" s="1538"/>
      <c r="AU268" s="1538"/>
      <c r="AV268" s="1538"/>
      <c r="AW268" s="1538"/>
      <c r="AX268" s="1538"/>
      <c r="AY268" s="1538"/>
      <c r="AZ268" s="1538"/>
      <c r="BA268" s="1538"/>
      <c r="BB268" s="1538"/>
      <c r="BC268" s="1538"/>
      <c r="BD268" s="1538"/>
      <c r="BE268" s="1538"/>
      <c r="BF268" s="1538"/>
      <c r="BG268" s="1538"/>
      <c r="BH268" s="1538"/>
      <c r="BI268" s="1538"/>
      <c r="BJ268" s="1538"/>
      <c r="BK268" s="1538"/>
      <c r="BL268" s="1538"/>
    </row>
    <row r="269" spans="2:64" s="1496" customFormat="1" ht="16.899999999999999" customHeight="1">
      <c r="B269" s="1538"/>
      <c r="C269" s="1585"/>
      <c r="D269" s="1538"/>
      <c r="E269" s="1568"/>
      <c r="F269" s="1585"/>
      <c r="G269" s="1544"/>
      <c r="H269" s="1538"/>
      <c r="I269" s="1538"/>
      <c r="J269" s="1538"/>
      <c r="N269" s="1538"/>
      <c r="O269" s="1538"/>
      <c r="P269" s="1538"/>
      <c r="Q269" s="1538"/>
      <c r="R269" s="1538"/>
      <c r="S269" s="1538"/>
      <c r="T269" s="1538"/>
      <c r="U269" s="1538"/>
      <c r="V269" s="1538"/>
      <c r="W269" s="1538"/>
      <c r="X269" s="1538"/>
      <c r="Y269" s="1538"/>
      <c r="Z269" s="1538"/>
      <c r="AA269" s="1538"/>
      <c r="AB269" s="1538"/>
      <c r="AC269" s="1538"/>
      <c r="AD269" s="1538"/>
      <c r="AE269" s="1538"/>
      <c r="AF269" s="1538"/>
      <c r="AG269" s="1538"/>
      <c r="AH269" s="1538"/>
      <c r="AI269" s="1538"/>
      <c r="AJ269" s="1538"/>
      <c r="AK269" s="1538"/>
      <c r="AL269" s="1538"/>
      <c r="AM269" s="1538"/>
      <c r="AN269" s="1538"/>
      <c r="AO269" s="1538"/>
      <c r="AP269" s="1538"/>
      <c r="AQ269" s="1538"/>
      <c r="AR269" s="1538"/>
      <c r="AS269" s="1538"/>
      <c r="AT269" s="1538"/>
      <c r="AU269" s="1538"/>
      <c r="AV269" s="1538"/>
      <c r="AW269" s="1538"/>
      <c r="AX269" s="1538"/>
      <c r="AY269" s="1538"/>
      <c r="AZ269" s="1538"/>
      <c r="BA269" s="1538"/>
      <c r="BB269" s="1538"/>
      <c r="BC269" s="1538"/>
      <c r="BD269" s="1538"/>
      <c r="BE269" s="1538"/>
      <c r="BF269" s="1538"/>
      <c r="BG269" s="1538"/>
      <c r="BH269" s="1538"/>
      <c r="BI269" s="1538"/>
      <c r="BJ269" s="1538"/>
      <c r="BK269" s="1538"/>
      <c r="BL269" s="1538"/>
    </row>
    <row r="270" spans="2:64" s="1496" customFormat="1" ht="16.899999999999999" customHeight="1">
      <c r="B270" s="1538"/>
      <c r="C270" s="1585"/>
      <c r="D270" s="1538"/>
      <c r="E270" s="1568"/>
      <c r="F270" s="1585"/>
      <c r="G270" s="1544"/>
      <c r="H270" s="1538"/>
      <c r="I270" s="1538"/>
      <c r="J270" s="1538"/>
      <c r="N270" s="1538"/>
      <c r="O270" s="1538"/>
      <c r="P270" s="1538"/>
      <c r="Q270" s="1538"/>
      <c r="R270" s="1538"/>
      <c r="S270" s="1538"/>
      <c r="T270" s="1538"/>
      <c r="U270" s="1538"/>
      <c r="V270" s="1538"/>
      <c r="W270" s="1538"/>
      <c r="X270" s="1538"/>
      <c r="Y270" s="1538"/>
      <c r="Z270" s="1538"/>
      <c r="AA270" s="1538"/>
      <c r="AB270" s="1538"/>
      <c r="AC270" s="1538"/>
      <c r="AD270" s="1538"/>
      <c r="AE270" s="1538"/>
      <c r="AF270" s="1538"/>
      <c r="AG270" s="1538"/>
      <c r="AH270" s="1538"/>
      <c r="AI270" s="1538"/>
      <c r="AJ270" s="1538"/>
      <c r="AK270" s="1538"/>
      <c r="AL270" s="1538"/>
      <c r="AM270" s="1538"/>
      <c r="AN270" s="1538"/>
      <c r="AO270" s="1538"/>
      <c r="AP270" s="1538"/>
      <c r="AQ270" s="1538"/>
      <c r="AR270" s="1538"/>
      <c r="AS270" s="1538"/>
      <c r="AT270" s="1538"/>
      <c r="AU270" s="1538"/>
      <c r="AV270" s="1538"/>
      <c r="AW270" s="1538"/>
      <c r="AX270" s="1538"/>
      <c r="AY270" s="1538"/>
      <c r="AZ270" s="1538"/>
      <c r="BA270" s="1538"/>
      <c r="BB270" s="1538"/>
      <c r="BC270" s="1538"/>
      <c r="BD270" s="1538"/>
      <c r="BE270" s="1538"/>
      <c r="BF270" s="1538"/>
      <c r="BG270" s="1538"/>
      <c r="BH270" s="1538"/>
      <c r="BI270" s="1538"/>
      <c r="BJ270" s="1538"/>
      <c r="BK270" s="1538"/>
      <c r="BL270" s="1538"/>
    </row>
    <row r="271" spans="2:64" s="1496" customFormat="1" ht="16.899999999999999" customHeight="1">
      <c r="B271" s="1538"/>
      <c r="C271" s="1585"/>
      <c r="D271" s="1538"/>
      <c r="E271" s="1568"/>
      <c r="F271" s="1585"/>
      <c r="G271" s="1544"/>
      <c r="H271" s="1538"/>
      <c r="I271" s="1538"/>
      <c r="J271" s="1538"/>
      <c r="N271" s="1538"/>
      <c r="O271" s="1538"/>
      <c r="P271" s="1538"/>
      <c r="Q271" s="1538"/>
      <c r="R271" s="1538"/>
      <c r="S271" s="1538"/>
      <c r="T271" s="1538"/>
      <c r="U271" s="1538"/>
      <c r="V271" s="1538"/>
      <c r="W271" s="1538"/>
      <c r="X271" s="1538"/>
      <c r="Y271" s="1538"/>
      <c r="Z271" s="1538"/>
      <c r="AA271" s="1538"/>
      <c r="AB271" s="1538"/>
      <c r="AC271" s="1538"/>
      <c r="AD271" s="1538"/>
      <c r="AE271" s="1538"/>
      <c r="AF271" s="1538"/>
      <c r="AG271" s="1538"/>
      <c r="AH271" s="1538"/>
      <c r="AI271" s="1538"/>
      <c r="AJ271" s="1538"/>
      <c r="AK271" s="1538"/>
      <c r="AL271" s="1538"/>
      <c r="AM271" s="1538"/>
      <c r="AN271" s="1538"/>
      <c r="AO271" s="1538"/>
      <c r="AP271" s="1538"/>
      <c r="AQ271" s="1538"/>
      <c r="AR271" s="1538"/>
      <c r="AS271" s="1538"/>
      <c r="AT271" s="1538"/>
      <c r="AU271" s="1538"/>
      <c r="AV271" s="1538"/>
      <c r="AW271" s="1538"/>
      <c r="AX271" s="1538"/>
      <c r="AY271" s="1538"/>
      <c r="AZ271" s="1538"/>
      <c r="BA271" s="1538"/>
      <c r="BB271" s="1538"/>
      <c r="BC271" s="1538"/>
      <c r="BD271" s="1538"/>
      <c r="BE271" s="1538"/>
      <c r="BF271" s="1538"/>
      <c r="BG271" s="1538"/>
      <c r="BH271" s="1538"/>
      <c r="BI271" s="1538"/>
      <c r="BJ271" s="1538"/>
      <c r="BK271" s="1538"/>
      <c r="BL271" s="1538"/>
    </row>
    <row r="272" spans="2:64" s="1496" customFormat="1" ht="16.899999999999999" customHeight="1">
      <c r="B272" s="1538"/>
      <c r="C272" s="1585"/>
      <c r="D272" s="1538"/>
      <c r="E272" s="1568"/>
      <c r="F272" s="1585"/>
      <c r="G272" s="1544"/>
      <c r="H272" s="1538"/>
      <c r="I272" s="1538"/>
      <c r="J272" s="1538"/>
      <c r="N272" s="1538"/>
      <c r="O272" s="1538"/>
      <c r="P272" s="1538"/>
      <c r="Q272" s="1538"/>
      <c r="R272" s="1538"/>
      <c r="S272" s="1538"/>
      <c r="T272" s="1538"/>
      <c r="U272" s="1538"/>
      <c r="V272" s="1538"/>
      <c r="W272" s="1538"/>
      <c r="X272" s="1538"/>
      <c r="Y272" s="1538"/>
      <c r="Z272" s="1538"/>
      <c r="AA272" s="1538"/>
      <c r="AB272" s="1538"/>
      <c r="AC272" s="1538"/>
      <c r="AD272" s="1538"/>
      <c r="AE272" s="1538"/>
      <c r="AF272" s="1538"/>
      <c r="AG272" s="1538"/>
      <c r="AH272" s="1538"/>
      <c r="AI272" s="1538"/>
      <c r="AJ272" s="1538"/>
      <c r="AK272" s="1538"/>
      <c r="AL272" s="1538"/>
      <c r="AM272" s="1538"/>
      <c r="AN272" s="1538"/>
      <c r="AO272" s="1538"/>
      <c r="AP272" s="1538"/>
      <c r="AQ272" s="1538"/>
      <c r="AR272" s="1538"/>
      <c r="AS272" s="1538"/>
      <c r="AT272" s="1538"/>
      <c r="AU272" s="1538"/>
      <c r="AV272" s="1538"/>
      <c r="AW272" s="1538"/>
      <c r="AX272" s="1538"/>
      <c r="AY272" s="1538"/>
      <c r="AZ272" s="1538"/>
      <c r="BA272" s="1538"/>
      <c r="BB272" s="1538"/>
      <c r="BC272" s="1538"/>
      <c r="BD272" s="1538"/>
      <c r="BE272" s="1538"/>
      <c r="BF272" s="1538"/>
      <c r="BG272" s="1538"/>
      <c r="BH272" s="1538"/>
      <c r="BI272" s="1538"/>
      <c r="BJ272" s="1538"/>
      <c r="BK272" s="1538"/>
      <c r="BL272" s="1538"/>
    </row>
    <row r="273" spans="2:64" s="1496" customFormat="1" ht="16.899999999999999" customHeight="1">
      <c r="B273" s="1538"/>
      <c r="C273" s="1585"/>
      <c r="D273" s="1538"/>
      <c r="E273" s="1568"/>
      <c r="F273" s="1585"/>
      <c r="G273" s="1544"/>
      <c r="H273" s="1538"/>
      <c r="I273" s="1538"/>
      <c r="J273" s="1538"/>
      <c r="N273" s="1538"/>
      <c r="O273" s="1538"/>
      <c r="P273" s="1538"/>
      <c r="Q273" s="1538"/>
      <c r="R273" s="1538"/>
      <c r="S273" s="1538"/>
      <c r="T273" s="1538"/>
      <c r="U273" s="1538"/>
      <c r="V273" s="1538"/>
      <c r="W273" s="1538"/>
      <c r="X273" s="1538"/>
      <c r="Y273" s="1538"/>
      <c r="Z273" s="1538"/>
      <c r="AA273" s="1538"/>
      <c r="AB273" s="1538"/>
      <c r="AC273" s="1538"/>
      <c r="AD273" s="1538"/>
      <c r="AE273" s="1538"/>
      <c r="AF273" s="1538"/>
      <c r="AG273" s="1538"/>
      <c r="AH273" s="1538"/>
      <c r="AI273" s="1538"/>
      <c r="AJ273" s="1538"/>
      <c r="AK273" s="1538"/>
      <c r="AL273" s="1538"/>
      <c r="AM273" s="1538"/>
      <c r="AN273" s="1538"/>
      <c r="AO273" s="1538"/>
      <c r="AP273" s="1538"/>
      <c r="AQ273" s="1538"/>
      <c r="AR273" s="1538"/>
      <c r="AS273" s="1538"/>
      <c r="AT273" s="1538"/>
      <c r="AU273" s="1538"/>
      <c r="AV273" s="1538"/>
      <c r="AW273" s="1538"/>
      <c r="AX273" s="1538"/>
      <c r="AY273" s="1538"/>
      <c r="AZ273" s="1538"/>
      <c r="BA273" s="1538"/>
      <c r="BB273" s="1538"/>
      <c r="BC273" s="1538"/>
      <c r="BD273" s="1538"/>
      <c r="BE273" s="1538"/>
      <c r="BF273" s="1538"/>
      <c r="BG273" s="1538"/>
      <c r="BH273" s="1538"/>
      <c r="BI273" s="1538"/>
      <c r="BJ273" s="1538"/>
      <c r="BK273" s="1538"/>
      <c r="BL273" s="1538"/>
    </row>
    <row r="274" spans="2:64" s="1496" customFormat="1" ht="16.899999999999999" customHeight="1">
      <c r="B274" s="1538"/>
      <c r="C274" s="1585"/>
      <c r="D274" s="1538"/>
      <c r="E274" s="1568"/>
      <c r="F274" s="1585"/>
      <c r="G274" s="1544"/>
      <c r="H274" s="1538"/>
      <c r="I274" s="1538"/>
      <c r="J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1538"/>
      <c r="AL274" s="1538"/>
      <c r="AM274" s="1538"/>
      <c r="AN274" s="1538"/>
      <c r="AO274" s="1538"/>
      <c r="AP274" s="1538"/>
      <c r="AQ274" s="1538"/>
      <c r="AR274" s="1538"/>
      <c r="AS274" s="1538"/>
      <c r="AT274" s="1538"/>
      <c r="AU274" s="1538"/>
      <c r="AV274" s="1538"/>
      <c r="AW274" s="1538"/>
      <c r="AX274" s="1538"/>
      <c r="AY274" s="1538"/>
      <c r="AZ274" s="1538"/>
      <c r="BA274" s="1538"/>
      <c r="BB274" s="1538"/>
      <c r="BC274" s="1538"/>
      <c r="BD274" s="1538"/>
      <c r="BE274" s="1538"/>
      <c r="BF274" s="1538"/>
      <c r="BG274" s="1538"/>
      <c r="BH274" s="1538"/>
      <c r="BI274" s="1538"/>
      <c r="BJ274" s="1538"/>
      <c r="BK274" s="1538"/>
      <c r="BL274" s="1538"/>
    </row>
    <row r="275" spans="2:64" s="1496" customFormat="1" ht="16.899999999999999" customHeight="1">
      <c r="B275" s="1538"/>
      <c r="C275" s="1585"/>
      <c r="D275" s="1538"/>
      <c r="E275" s="1568"/>
      <c r="F275" s="1585"/>
      <c r="G275" s="1544"/>
      <c r="H275" s="1538"/>
      <c r="I275" s="1538"/>
      <c r="J275" s="1538"/>
      <c r="N275" s="1538"/>
      <c r="O275" s="1538"/>
      <c r="P275" s="1538"/>
      <c r="Q275" s="1538"/>
      <c r="R275" s="1538"/>
      <c r="S275" s="1538"/>
      <c r="T275" s="1538"/>
      <c r="U275" s="1538"/>
      <c r="V275" s="1538"/>
      <c r="W275" s="1538"/>
      <c r="X275" s="1538"/>
      <c r="Y275" s="1538"/>
      <c r="Z275" s="1538"/>
      <c r="AA275" s="1538"/>
      <c r="AB275" s="1538"/>
      <c r="AC275" s="1538"/>
      <c r="AD275" s="1538"/>
      <c r="AE275" s="1538"/>
      <c r="AF275" s="1538"/>
      <c r="AG275" s="1538"/>
      <c r="AH275" s="1538"/>
      <c r="AI275" s="1538"/>
      <c r="AJ275" s="1538"/>
      <c r="AK275" s="1538"/>
      <c r="AL275" s="1538"/>
      <c r="AM275" s="1538"/>
      <c r="AN275" s="1538"/>
      <c r="AO275" s="1538"/>
      <c r="AP275" s="1538"/>
      <c r="AQ275" s="1538"/>
      <c r="AR275" s="1538"/>
      <c r="AS275" s="1538"/>
      <c r="AT275" s="1538"/>
      <c r="AU275" s="1538"/>
      <c r="AV275" s="1538"/>
      <c r="AW275" s="1538"/>
      <c r="AX275" s="1538"/>
      <c r="AY275" s="1538"/>
      <c r="AZ275" s="1538"/>
      <c r="BA275" s="1538"/>
      <c r="BB275" s="1538"/>
      <c r="BC275" s="1538"/>
      <c r="BD275" s="1538"/>
      <c r="BE275" s="1538"/>
      <c r="BF275" s="1538"/>
      <c r="BG275" s="1538"/>
      <c r="BH275" s="1538"/>
      <c r="BI275" s="1538"/>
      <c r="BJ275" s="1538"/>
      <c r="BK275" s="1538"/>
      <c r="BL275" s="1538"/>
    </row>
    <row r="276" spans="2:64" s="1496" customFormat="1" ht="16.899999999999999" customHeight="1">
      <c r="B276" s="1538"/>
      <c r="C276" s="1585"/>
      <c r="D276" s="1538"/>
      <c r="E276" s="1568"/>
      <c r="F276" s="1585"/>
      <c r="G276" s="1544"/>
      <c r="H276" s="1538"/>
      <c r="I276" s="1538"/>
      <c r="J276" s="1538"/>
      <c r="N276" s="1538"/>
      <c r="O276" s="1538"/>
      <c r="P276" s="1538"/>
      <c r="Q276" s="1538"/>
      <c r="R276" s="1538"/>
      <c r="S276" s="1538"/>
      <c r="T276" s="1538"/>
      <c r="U276" s="1538"/>
      <c r="V276" s="1538"/>
      <c r="W276" s="1538"/>
      <c r="X276" s="1538"/>
      <c r="Y276" s="1538"/>
      <c r="Z276" s="1538"/>
      <c r="AA276" s="1538"/>
      <c r="AB276" s="1538"/>
      <c r="AC276" s="1538"/>
      <c r="AD276" s="1538"/>
      <c r="AE276" s="1538"/>
      <c r="AF276" s="1538"/>
      <c r="AG276" s="1538"/>
      <c r="AH276" s="1538"/>
      <c r="AI276" s="1538"/>
      <c r="AJ276" s="1538"/>
      <c r="AK276" s="1538"/>
      <c r="AL276" s="1538"/>
      <c r="AM276" s="1538"/>
      <c r="AN276" s="1538"/>
      <c r="AO276" s="1538"/>
      <c r="AP276" s="1538"/>
      <c r="AQ276" s="1538"/>
      <c r="AR276" s="1538"/>
      <c r="AS276" s="1538"/>
      <c r="AT276" s="1538"/>
      <c r="AU276" s="1538"/>
      <c r="AV276" s="1538"/>
      <c r="AW276" s="1538"/>
      <c r="AX276" s="1538"/>
      <c r="AY276" s="1538"/>
      <c r="AZ276" s="1538"/>
      <c r="BA276" s="1538"/>
      <c r="BB276" s="1538"/>
      <c r="BC276" s="1538"/>
      <c r="BD276" s="1538"/>
      <c r="BE276" s="1538"/>
      <c r="BF276" s="1538"/>
      <c r="BG276" s="1538"/>
      <c r="BH276" s="1538"/>
      <c r="BI276" s="1538"/>
      <c r="BJ276" s="1538"/>
      <c r="BK276" s="1538"/>
      <c r="BL276" s="1538"/>
    </row>
    <row r="277" spans="2:64" s="1496" customFormat="1" ht="16.899999999999999" customHeight="1">
      <c r="B277" s="1538"/>
      <c r="C277" s="1585"/>
      <c r="D277" s="1538"/>
      <c r="E277" s="1568"/>
      <c r="F277" s="1585"/>
      <c r="G277" s="1544"/>
      <c r="H277" s="1538"/>
      <c r="I277" s="1538"/>
      <c r="J277" s="1538"/>
      <c r="N277" s="1538"/>
      <c r="O277" s="1538"/>
      <c r="P277" s="1538"/>
      <c r="Q277" s="1538"/>
      <c r="R277" s="1538"/>
      <c r="S277" s="1538"/>
      <c r="T277" s="1538"/>
      <c r="U277" s="1538"/>
      <c r="V277" s="1538"/>
      <c r="W277" s="1538"/>
      <c r="X277" s="1538"/>
      <c r="Y277" s="1538"/>
      <c r="Z277" s="1538"/>
      <c r="AA277" s="1538"/>
      <c r="AB277" s="1538"/>
      <c r="AC277" s="1538"/>
      <c r="AD277" s="1538"/>
      <c r="AE277" s="1538"/>
      <c r="AF277" s="1538"/>
      <c r="AG277" s="1538"/>
      <c r="AH277" s="1538"/>
      <c r="AI277" s="1538"/>
      <c r="AJ277" s="1538"/>
      <c r="AK277" s="1538"/>
      <c r="AL277" s="1538"/>
      <c r="AM277" s="1538"/>
      <c r="AN277" s="1538"/>
      <c r="AO277" s="1538"/>
      <c r="AP277" s="1538"/>
      <c r="AQ277" s="1538"/>
      <c r="AR277" s="1538"/>
      <c r="AS277" s="1538"/>
      <c r="AT277" s="1538"/>
      <c r="AU277" s="1538"/>
      <c r="AV277" s="1538"/>
      <c r="AW277" s="1538"/>
      <c r="AX277" s="1538"/>
      <c r="AY277" s="1538"/>
      <c r="AZ277" s="1538"/>
      <c r="BA277" s="1538"/>
      <c r="BB277" s="1538"/>
      <c r="BC277" s="1538"/>
      <c r="BD277" s="1538"/>
      <c r="BE277" s="1538"/>
      <c r="BF277" s="1538"/>
      <c r="BG277" s="1538"/>
      <c r="BH277" s="1538"/>
      <c r="BI277" s="1538"/>
      <c r="BJ277" s="1538"/>
      <c r="BK277" s="1538"/>
      <c r="BL277" s="1538"/>
    </row>
    <row r="278" spans="2:64" s="1496" customFormat="1" ht="16.899999999999999" customHeight="1">
      <c r="B278" s="1538"/>
      <c r="C278" s="1585"/>
      <c r="D278" s="1538"/>
      <c r="E278" s="1568"/>
      <c r="F278" s="1585"/>
      <c r="G278" s="1544"/>
      <c r="H278" s="1538"/>
      <c r="I278" s="1538"/>
      <c r="J278" s="1538"/>
      <c r="N278" s="1538"/>
      <c r="O278" s="1538"/>
      <c r="P278" s="1538"/>
      <c r="Q278" s="1538"/>
      <c r="R278" s="1538"/>
      <c r="S278" s="1538"/>
      <c r="T278" s="1538"/>
      <c r="U278" s="1538"/>
      <c r="V278" s="1538"/>
      <c r="W278" s="1538"/>
      <c r="X278" s="1538"/>
      <c r="Y278" s="1538"/>
      <c r="Z278" s="1538"/>
      <c r="AA278" s="1538"/>
      <c r="AB278" s="1538"/>
      <c r="AC278" s="1538"/>
      <c r="AD278" s="1538"/>
      <c r="AE278" s="1538"/>
      <c r="AF278" s="1538"/>
      <c r="AG278" s="1538"/>
      <c r="AH278" s="1538"/>
      <c r="AI278" s="1538"/>
      <c r="AJ278" s="1538"/>
      <c r="AK278" s="1538"/>
      <c r="AL278" s="1538"/>
      <c r="AM278" s="1538"/>
      <c r="AN278" s="1538"/>
      <c r="AO278" s="1538"/>
      <c r="AP278" s="1538"/>
      <c r="AQ278" s="1538"/>
      <c r="AR278" s="1538"/>
      <c r="AS278" s="1538"/>
      <c r="AT278" s="1538"/>
      <c r="AU278" s="1538"/>
      <c r="AV278" s="1538"/>
      <c r="AW278" s="1538"/>
      <c r="AX278" s="1538"/>
      <c r="AY278" s="1538"/>
      <c r="AZ278" s="1538"/>
      <c r="BA278" s="1538"/>
      <c r="BB278" s="1538"/>
      <c r="BC278" s="1538"/>
      <c r="BD278" s="1538"/>
      <c r="BE278" s="1538"/>
      <c r="BF278" s="1538"/>
      <c r="BG278" s="1538"/>
      <c r="BH278" s="1538"/>
      <c r="BI278" s="1538"/>
      <c r="BJ278" s="1538"/>
      <c r="BK278" s="1538"/>
      <c r="BL278" s="1538"/>
    </row>
    <row r="279" spans="2:64" s="1496" customFormat="1" ht="16.899999999999999" customHeight="1">
      <c r="B279" s="1538"/>
      <c r="C279" s="1585"/>
      <c r="D279" s="1538"/>
      <c r="E279" s="1568"/>
      <c r="F279" s="1585"/>
      <c r="G279" s="1544"/>
      <c r="H279" s="1538"/>
      <c r="I279" s="1538"/>
      <c r="J279" s="1538"/>
      <c r="N279" s="1538"/>
      <c r="O279" s="1538"/>
      <c r="P279" s="1538"/>
      <c r="Q279" s="1538"/>
      <c r="R279" s="1538"/>
      <c r="S279" s="1538"/>
      <c r="T279" s="1538"/>
      <c r="U279" s="1538"/>
      <c r="V279" s="1538"/>
      <c r="W279" s="1538"/>
      <c r="X279" s="1538"/>
      <c r="Y279" s="1538"/>
      <c r="Z279" s="1538"/>
      <c r="AA279" s="1538"/>
      <c r="AB279" s="1538"/>
      <c r="AC279" s="1538"/>
      <c r="AD279" s="1538"/>
      <c r="AE279" s="1538"/>
      <c r="AF279" s="1538"/>
      <c r="AG279" s="1538"/>
      <c r="AH279" s="1538"/>
      <c r="AI279" s="1538"/>
      <c r="AJ279" s="1538"/>
      <c r="AK279" s="1538"/>
      <c r="AL279" s="1538"/>
      <c r="AM279" s="1538"/>
      <c r="AN279" s="1538"/>
      <c r="AO279" s="1538"/>
      <c r="AP279" s="1538"/>
      <c r="AQ279" s="1538"/>
      <c r="AR279" s="1538"/>
      <c r="AS279" s="1538"/>
      <c r="AT279" s="1538"/>
      <c r="AU279" s="1538"/>
      <c r="AV279" s="1538"/>
      <c r="AW279" s="1538"/>
      <c r="AX279" s="1538"/>
      <c r="AY279" s="1538"/>
      <c r="AZ279" s="1538"/>
      <c r="BA279" s="1538"/>
      <c r="BB279" s="1538"/>
      <c r="BC279" s="1538"/>
      <c r="BD279" s="1538"/>
      <c r="BE279" s="1538"/>
      <c r="BF279" s="1538"/>
      <c r="BG279" s="1538"/>
      <c r="BH279" s="1538"/>
      <c r="BI279" s="1538"/>
      <c r="BJ279" s="1538"/>
      <c r="BK279" s="1538"/>
      <c r="BL279" s="1538"/>
    </row>
    <row r="280" spans="2:64" s="1496" customFormat="1" ht="16.899999999999999" customHeight="1">
      <c r="B280" s="1538"/>
      <c r="C280" s="1585"/>
      <c r="D280" s="1538"/>
      <c r="E280" s="1568"/>
      <c r="F280" s="1585"/>
      <c r="G280" s="1544"/>
      <c r="H280" s="1538"/>
      <c r="I280" s="1538"/>
      <c r="J280" s="1538"/>
      <c r="N280" s="1538"/>
      <c r="O280" s="1538"/>
      <c r="P280" s="1538"/>
      <c r="Q280" s="1538"/>
      <c r="R280" s="1538"/>
      <c r="S280" s="1538"/>
      <c r="T280" s="1538"/>
      <c r="U280" s="1538"/>
      <c r="V280" s="1538"/>
      <c r="W280" s="1538"/>
      <c r="X280" s="1538"/>
      <c r="Y280" s="1538"/>
      <c r="Z280" s="1538"/>
      <c r="AA280" s="1538"/>
      <c r="AB280" s="1538"/>
      <c r="AC280" s="1538"/>
      <c r="AD280" s="1538"/>
      <c r="AE280" s="1538"/>
      <c r="AF280" s="1538"/>
      <c r="AG280" s="1538"/>
      <c r="AH280" s="1538"/>
      <c r="AI280" s="1538"/>
      <c r="AJ280" s="1538"/>
      <c r="AK280" s="1538"/>
      <c r="AL280" s="1538"/>
      <c r="AM280" s="1538"/>
      <c r="AN280" s="1538"/>
      <c r="AO280" s="1538"/>
      <c r="AP280" s="1538"/>
      <c r="AQ280" s="1538"/>
      <c r="AR280" s="1538"/>
      <c r="AS280" s="1538"/>
      <c r="AT280" s="1538"/>
      <c r="AU280" s="1538"/>
      <c r="AV280" s="1538"/>
      <c r="AW280" s="1538"/>
      <c r="AX280" s="1538"/>
      <c r="AY280" s="1538"/>
      <c r="AZ280" s="1538"/>
      <c r="BA280" s="1538"/>
      <c r="BB280" s="1538"/>
      <c r="BC280" s="1538"/>
      <c r="BD280" s="1538"/>
      <c r="BE280" s="1538"/>
      <c r="BF280" s="1538"/>
      <c r="BG280" s="1538"/>
      <c r="BH280" s="1538"/>
      <c r="BI280" s="1538"/>
      <c r="BJ280" s="1538"/>
      <c r="BK280" s="1538"/>
      <c r="BL280" s="1538"/>
    </row>
    <row r="281" spans="2:64" s="1496" customFormat="1" ht="16.899999999999999" customHeight="1">
      <c r="B281" s="1538"/>
      <c r="C281" s="1585"/>
      <c r="D281" s="1538"/>
      <c r="E281" s="1568"/>
      <c r="F281" s="1585"/>
      <c r="G281" s="1544"/>
      <c r="H281" s="1538"/>
      <c r="I281" s="1538"/>
      <c r="J281" s="1538"/>
      <c r="N281" s="1538"/>
      <c r="O281" s="1538"/>
      <c r="P281" s="1538"/>
      <c r="Q281" s="1538"/>
      <c r="R281" s="1538"/>
      <c r="S281" s="1538"/>
      <c r="T281" s="1538"/>
      <c r="U281" s="1538"/>
      <c r="V281" s="1538"/>
      <c r="W281" s="1538"/>
      <c r="X281" s="1538"/>
      <c r="Y281" s="1538"/>
      <c r="Z281" s="1538"/>
      <c r="AA281" s="1538"/>
      <c r="AB281" s="1538"/>
      <c r="AC281" s="1538"/>
      <c r="AD281" s="1538"/>
      <c r="AE281" s="1538"/>
      <c r="AF281" s="1538"/>
      <c r="AG281" s="1538"/>
      <c r="AH281" s="1538"/>
      <c r="AI281" s="1538"/>
      <c r="AJ281" s="1538"/>
      <c r="AK281" s="1538"/>
      <c r="AL281" s="1538"/>
      <c r="AM281" s="1538"/>
      <c r="AN281" s="1538"/>
      <c r="AO281" s="1538"/>
      <c r="AP281" s="1538"/>
      <c r="AQ281" s="1538"/>
      <c r="AR281" s="1538"/>
      <c r="AS281" s="1538"/>
      <c r="AT281" s="1538"/>
      <c r="AU281" s="1538"/>
      <c r="AV281" s="1538"/>
      <c r="AW281" s="1538"/>
      <c r="AX281" s="1538"/>
      <c r="AY281" s="1538"/>
      <c r="AZ281" s="1538"/>
      <c r="BA281" s="1538"/>
      <c r="BB281" s="1538"/>
      <c r="BC281" s="1538"/>
      <c r="BD281" s="1538"/>
      <c r="BE281" s="1538"/>
      <c r="BF281" s="1538"/>
      <c r="BG281" s="1538"/>
      <c r="BH281" s="1538"/>
      <c r="BI281" s="1538"/>
      <c r="BJ281" s="1538"/>
      <c r="BK281" s="1538"/>
      <c r="BL281" s="1538"/>
    </row>
    <row r="282" spans="2:64" s="1496" customFormat="1" ht="16.899999999999999" customHeight="1">
      <c r="B282" s="1538"/>
      <c r="C282" s="1585"/>
      <c r="D282" s="1538"/>
      <c r="E282" s="1568"/>
      <c r="F282" s="1585"/>
      <c r="G282" s="1544"/>
      <c r="H282" s="1538"/>
      <c r="I282" s="1538"/>
      <c r="J282" s="1538"/>
      <c r="N282" s="1538"/>
      <c r="O282" s="1538"/>
      <c r="P282" s="1538"/>
      <c r="Q282" s="1538"/>
      <c r="R282" s="1538"/>
      <c r="S282" s="1538"/>
      <c r="T282" s="1538"/>
      <c r="U282" s="1538"/>
      <c r="V282" s="1538"/>
      <c r="W282" s="1538"/>
      <c r="X282" s="1538"/>
      <c r="Y282" s="1538"/>
      <c r="Z282" s="1538"/>
      <c r="AA282" s="1538"/>
      <c r="AB282" s="1538"/>
      <c r="AC282" s="1538"/>
      <c r="AD282" s="1538"/>
      <c r="AE282" s="1538"/>
      <c r="AF282" s="1538"/>
      <c r="AG282" s="1538"/>
      <c r="AH282" s="1538"/>
      <c r="AI282" s="1538"/>
      <c r="AJ282" s="1538"/>
      <c r="AK282" s="1538"/>
      <c r="AL282" s="1538"/>
      <c r="AM282" s="1538"/>
      <c r="AN282" s="1538"/>
      <c r="AO282" s="1538"/>
      <c r="AP282" s="1538"/>
      <c r="AQ282" s="1538"/>
      <c r="AR282" s="1538"/>
      <c r="AS282" s="1538"/>
      <c r="AT282" s="1538"/>
      <c r="AU282" s="1538"/>
      <c r="AV282" s="1538"/>
      <c r="AW282" s="1538"/>
      <c r="AX282" s="1538"/>
      <c r="AY282" s="1538"/>
      <c r="AZ282" s="1538"/>
      <c r="BA282" s="1538"/>
      <c r="BB282" s="1538"/>
      <c r="BC282" s="1538"/>
      <c r="BD282" s="1538"/>
      <c r="BE282" s="1538"/>
      <c r="BF282" s="1538"/>
      <c r="BG282" s="1538"/>
      <c r="BH282" s="1538"/>
      <c r="BI282" s="1538"/>
      <c r="BJ282" s="1538"/>
      <c r="BK282" s="1538"/>
      <c r="BL282" s="1538"/>
    </row>
    <row r="283" spans="2:64" s="1496" customFormat="1" ht="16.899999999999999" customHeight="1">
      <c r="B283" s="1538"/>
      <c r="C283" s="1585"/>
      <c r="D283" s="1538"/>
      <c r="E283" s="1568"/>
      <c r="F283" s="1585"/>
      <c r="G283" s="1544"/>
      <c r="H283" s="1538"/>
      <c r="I283" s="1538"/>
      <c r="J283" s="1538"/>
      <c r="N283" s="1538"/>
      <c r="O283" s="1538"/>
      <c r="P283" s="1538"/>
      <c r="Q283" s="1538"/>
      <c r="R283" s="1538"/>
      <c r="S283" s="1538"/>
      <c r="T283" s="1538"/>
      <c r="U283" s="1538"/>
      <c r="V283" s="1538"/>
      <c r="W283" s="1538"/>
      <c r="X283" s="1538"/>
      <c r="Y283" s="1538"/>
      <c r="Z283" s="1538"/>
      <c r="AA283" s="1538"/>
      <c r="AB283" s="1538"/>
      <c r="AC283" s="1538"/>
      <c r="AD283" s="1538"/>
      <c r="AE283" s="1538"/>
      <c r="AF283" s="1538"/>
      <c r="AG283" s="1538"/>
      <c r="AH283" s="1538"/>
      <c r="AI283" s="1538"/>
      <c r="AJ283" s="1538"/>
      <c r="AK283" s="1538"/>
      <c r="AL283" s="1538"/>
      <c r="AM283" s="1538"/>
      <c r="AN283" s="1538"/>
      <c r="AO283" s="1538"/>
      <c r="AP283" s="1538"/>
      <c r="AQ283" s="1538"/>
      <c r="AR283" s="1538"/>
      <c r="AS283" s="1538"/>
      <c r="AT283" s="1538"/>
      <c r="AU283" s="1538"/>
      <c r="AV283" s="1538"/>
      <c r="AW283" s="1538"/>
      <c r="AX283" s="1538"/>
      <c r="AY283" s="1538"/>
      <c r="AZ283" s="1538"/>
      <c r="BA283" s="1538"/>
      <c r="BB283" s="1538"/>
      <c r="BC283" s="1538"/>
      <c r="BD283" s="1538"/>
      <c r="BE283" s="1538"/>
      <c r="BF283" s="1538"/>
      <c r="BG283" s="1538"/>
      <c r="BH283" s="1538"/>
      <c r="BI283" s="1538"/>
      <c r="BJ283" s="1538"/>
      <c r="BK283" s="1538"/>
      <c r="BL283" s="1538"/>
    </row>
    <row r="284" spans="2:64" s="1496" customFormat="1" ht="16.899999999999999" customHeight="1">
      <c r="B284" s="1538"/>
      <c r="C284" s="1585"/>
      <c r="D284" s="1538"/>
      <c r="E284" s="1568"/>
      <c r="F284" s="1585"/>
      <c r="G284" s="1544"/>
      <c r="H284" s="1538"/>
      <c r="I284" s="1538"/>
      <c r="J284" s="1538"/>
      <c r="N284" s="1538"/>
      <c r="O284" s="1538"/>
      <c r="P284" s="1538"/>
      <c r="Q284" s="1538"/>
      <c r="R284" s="1538"/>
      <c r="S284" s="1538"/>
      <c r="T284" s="1538"/>
      <c r="U284" s="1538"/>
      <c r="V284" s="1538"/>
      <c r="W284" s="1538"/>
      <c r="X284" s="1538"/>
      <c r="Y284" s="1538"/>
      <c r="Z284" s="1538"/>
      <c r="AA284" s="1538"/>
      <c r="AB284" s="1538"/>
      <c r="AC284" s="1538"/>
      <c r="AD284" s="1538"/>
      <c r="AE284" s="1538"/>
      <c r="AF284" s="1538"/>
      <c r="AG284" s="1538"/>
      <c r="AH284" s="1538"/>
      <c r="AI284" s="1538"/>
      <c r="AJ284" s="1538"/>
      <c r="AK284" s="1538"/>
      <c r="AL284" s="1538"/>
      <c r="AM284" s="1538"/>
      <c r="AN284" s="1538"/>
      <c r="AO284" s="1538"/>
      <c r="AP284" s="1538"/>
      <c r="AQ284" s="1538"/>
      <c r="AR284" s="1538"/>
      <c r="AS284" s="1538"/>
      <c r="AT284" s="1538"/>
      <c r="AU284" s="1538"/>
      <c r="AV284" s="1538"/>
      <c r="AW284" s="1538"/>
      <c r="AX284" s="1538"/>
      <c r="AY284" s="1538"/>
      <c r="AZ284" s="1538"/>
      <c r="BA284" s="1538"/>
      <c r="BB284" s="1538"/>
      <c r="BC284" s="1538"/>
      <c r="BD284" s="1538"/>
      <c r="BE284" s="1538"/>
      <c r="BF284" s="1538"/>
      <c r="BG284" s="1538"/>
      <c r="BH284" s="1538"/>
      <c r="BI284" s="1538"/>
      <c r="BJ284" s="1538"/>
      <c r="BK284" s="1538"/>
      <c r="BL284" s="1538"/>
    </row>
    <row r="285" spans="2:64" s="1496" customFormat="1" ht="16.899999999999999" customHeight="1">
      <c r="B285" s="1538"/>
      <c r="C285" s="1585"/>
      <c r="D285" s="1538"/>
      <c r="E285" s="1568"/>
      <c r="F285" s="1585"/>
      <c r="G285" s="1544"/>
      <c r="H285" s="1538"/>
      <c r="I285" s="1538"/>
      <c r="J285" s="1538"/>
      <c r="N285" s="1538"/>
      <c r="O285" s="1538"/>
      <c r="P285" s="1538"/>
      <c r="Q285" s="1538"/>
      <c r="R285" s="1538"/>
      <c r="S285" s="1538"/>
      <c r="T285" s="1538"/>
      <c r="U285" s="1538"/>
      <c r="V285" s="1538"/>
      <c r="W285" s="1538"/>
      <c r="X285" s="1538"/>
      <c r="Y285" s="1538"/>
      <c r="Z285" s="1538"/>
      <c r="AA285" s="1538"/>
      <c r="AB285" s="1538"/>
      <c r="AC285" s="1538"/>
      <c r="AD285" s="1538"/>
      <c r="AE285" s="1538"/>
      <c r="AF285" s="1538"/>
      <c r="AG285" s="1538"/>
      <c r="AH285" s="1538"/>
      <c r="AI285" s="1538"/>
      <c r="AJ285" s="1538"/>
      <c r="AK285" s="1538"/>
      <c r="AL285" s="1538"/>
      <c r="AM285" s="1538"/>
      <c r="AN285" s="1538"/>
      <c r="AO285" s="1538"/>
      <c r="AP285" s="1538"/>
      <c r="AQ285" s="1538"/>
      <c r="AR285" s="1538"/>
      <c r="AS285" s="1538"/>
      <c r="AT285" s="1538"/>
      <c r="AU285" s="1538"/>
      <c r="AV285" s="1538"/>
      <c r="AW285" s="1538"/>
      <c r="AX285" s="1538"/>
      <c r="AY285" s="1538"/>
      <c r="AZ285" s="1538"/>
      <c r="BA285" s="1538"/>
      <c r="BB285" s="1538"/>
      <c r="BC285" s="1538"/>
      <c r="BD285" s="1538"/>
      <c r="BE285" s="1538"/>
      <c r="BF285" s="1538"/>
      <c r="BG285" s="1538"/>
      <c r="BH285" s="1538"/>
      <c r="BI285" s="1538"/>
      <c r="BJ285" s="1538"/>
      <c r="BK285" s="1538"/>
      <c r="BL285" s="1538"/>
    </row>
    <row r="286" spans="2:64" s="1496" customFormat="1" ht="16.899999999999999" customHeight="1">
      <c r="B286" s="1538"/>
      <c r="C286" s="1585"/>
      <c r="D286" s="1538"/>
      <c r="E286" s="1568"/>
      <c r="F286" s="1585"/>
      <c r="G286" s="1544"/>
      <c r="H286" s="1538"/>
      <c r="I286" s="1538"/>
      <c r="J286" s="1538"/>
      <c r="N286" s="1538"/>
      <c r="O286" s="1538"/>
      <c r="P286" s="1538"/>
      <c r="Q286" s="1538"/>
      <c r="R286" s="1538"/>
      <c r="S286" s="1538"/>
      <c r="T286" s="1538"/>
      <c r="U286" s="1538"/>
      <c r="V286" s="1538"/>
      <c r="W286" s="1538"/>
      <c r="X286" s="1538"/>
      <c r="Y286" s="1538"/>
      <c r="Z286" s="1538"/>
      <c r="AA286" s="1538"/>
      <c r="AB286" s="1538"/>
      <c r="AC286" s="1538"/>
      <c r="AD286" s="1538"/>
      <c r="AE286" s="1538"/>
      <c r="AF286" s="1538"/>
      <c r="AG286" s="1538"/>
      <c r="AH286" s="1538"/>
      <c r="AI286" s="1538"/>
      <c r="AJ286" s="1538"/>
      <c r="AK286" s="1538"/>
      <c r="AL286" s="1538"/>
      <c r="AM286" s="1538"/>
      <c r="AN286" s="1538"/>
      <c r="AO286" s="1538"/>
      <c r="AP286" s="1538"/>
      <c r="AQ286" s="1538"/>
      <c r="AR286" s="1538"/>
      <c r="AS286" s="1538"/>
      <c r="AT286" s="1538"/>
      <c r="AU286" s="1538"/>
      <c r="AV286" s="1538"/>
      <c r="AW286" s="1538"/>
      <c r="AX286" s="1538"/>
      <c r="AY286" s="1538"/>
      <c r="AZ286" s="1538"/>
      <c r="BA286" s="1538"/>
      <c r="BB286" s="1538"/>
      <c r="BC286" s="1538"/>
      <c r="BD286" s="1538"/>
      <c r="BE286" s="1538"/>
      <c r="BF286" s="1538"/>
      <c r="BG286" s="1538"/>
      <c r="BH286" s="1538"/>
      <c r="BI286" s="1538"/>
      <c r="BJ286" s="1538"/>
      <c r="BK286" s="1538"/>
      <c r="BL286" s="1538"/>
    </row>
    <row r="287" spans="2:64" s="1496" customFormat="1" ht="16.899999999999999" customHeight="1">
      <c r="B287" s="1538"/>
      <c r="C287" s="1585"/>
      <c r="D287" s="1538"/>
      <c r="E287" s="1568"/>
      <c r="F287" s="1585"/>
      <c r="G287" s="1544"/>
      <c r="H287" s="1538"/>
      <c r="I287" s="1538"/>
      <c r="J287" s="1538"/>
      <c r="N287" s="1538"/>
      <c r="O287" s="1538"/>
      <c r="P287" s="1538"/>
      <c r="Q287" s="1538"/>
      <c r="R287" s="1538"/>
      <c r="S287" s="1538"/>
      <c r="T287" s="1538"/>
      <c r="U287" s="1538"/>
      <c r="V287" s="1538"/>
      <c r="W287" s="1538"/>
      <c r="X287" s="1538"/>
      <c r="Y287" s="1538"/>
      <c r="Z287" s="1538"/>
      <c r="AA287" s="1538"/>
      <c r="AB287" s="1538"/>
      <c r="AC287" s="1538"/>
      <c r="AD287" s="1538"/>
      <c r="AE287" s="1538"/>
      <c r="AF287" s="1538"/>
      <c r="AG287" s="1538"/>
      <c r="AH287" s="1538"/>
      <c r="AI287" s="1538"/>
      <c r="AJ287" s="1538"/>
      <c r="AK287" s="1538"/>
      <c r="AL287" s="1538"/>
      <c r="AM287" s="1538"/>
      <c r="AN287" s="1538"/>
      <c r="AO287" s="1538"/>
      <c r="AP287" s="1538"/>
      <c r="AQ287" s="1538"/>
      <c r="AR287" s="1538"/>
      <c r="AS287" s="1538"/>
      <c r="AT287" s="1538"/>
      <c r="AU287" s="1538"/>
      <c r="AV287" s="1538"/>
      <c r="AW287" s="1538"/>
      <c r="AX287" s="1538"/>
      <c r="AY287" s="1538"/>
      <c r="AZ287" s="1538"/>
      <c r="BA287" s="1538"/>
      <c r="BB287" s="1538"/>
      <c r="BC287" s="1538"/>
      <c r="BD287" s="1538"/>
      <c r="BE287" s="1538"/>
      <c r="BF287" s="1538"/>
      <c r="BG287" s="1538"/>
      <c r="BH287" s="1538"/>
      <c r="BI287" s="1538"/>
      <c r="BJ287" s="1538"/>
      <c r="BK287" s="1538"/>
      <c r="BL287" s="1538"/>
    </row>
    <row r="288" spans="2:64" s="1496" customFormat="1" ht="16.899999999999999" customHeight="1">
      <c r="B288" s="1538"/>
      <c r="C288" s="1585"/>
      <c r="D288" s="1538"/>
      <c r="E288" s="1568"/>
      <c r="F288" s="1585"/>
      <c r="G288" s="1544"/>
      <c r="H288" s="1538"/>
      <c r="I288" s="1538"/>
      <c r="J288" s="1538"/>
      <c r="N288" s="1538"/>
      <c r="O288" s="1538"/>
      <c r="P288" s="1538"/>
      <c r="Q288" s="1538"/>
      <c r="R288" s="1538"/>
      <c r="S288" s="1538"/>
      <c r="T288" s="1538"/>
      <c r="U288" s="1538"/>
      <c r="V288" s="1538"/>
      <c r="W288" s="1538"/>
      <c r="X288" s="1538"/>
      <c r="Y288" s="1538"/>
      <c r="Z288" s="1538"/>
      <c r="AA288" s="1538"/>
      <c r="AB288" s="1538"/>
      <c r="AC288" s="1538"/>
      <c r="AD288" s="1538"/>
      <c r="AE288" s="1538"/>
      <c r="AF288" s="1538"/>
      <c r="AG288" s="1538"/>
      <c r="AH288" s="1538"/>
      <c r="AI288" s="1538"/>
      <c r="AJ288" s="1538"/>
      <c r="AK288" s="1538"/>
      <c r="AL288" s="1538"/>
      <c r="AM288" s="1538"/>
      <c r="AN288" s="1538"/>
      <c r="AO288" s="1538"/>
      <c r="AP288" s="1538"/>
      <c r="AQ288" s="1538"/>
      <c r="AR288" s="1538"/>
      <c r="AS288" s="1538"/>
      <c r="AT288" s="1538"/>
      <c r="AU288" s="1538"/>
      <c r="AV288" s="1538"/>
      <c r="AW288" s="1538"/>
      <c r="AX288" s="1538"/>
      <c r="AY288" s="1538"/>
      <c r="AZ288" s="1538"/>
      <c r="BA288" s="1538"/>
      <c r="BB288" s="1538"/>
      <c r="BC288" s="1538"/>
      <c r="BD288" s="1538"/>
      <c r="BE288" s="1538"/>
      <c r="BF288" s="1538"/>
      <c r="BG288" s="1538"/>
      <c r="BH288" s="1538"/>
      <c r="BI288" s="1538"/>
      <c r="BJ288" s="1538"/>
      <c r="BK288" s="1538"/>
      <c r="BL288" s="1538"/>
    </row>
    <row r="289" spans="2:64" s="1496" customFormat="1" ht="16.899999999999999" customHeight="1">
      <c r="B289" s="1538"/>
      <c r="C289" s="1585"/>
      <c r="D289" s="1538"/>
      <c r="E289" s="1568"/>
      <c r="F289" s="1585"/>
      <c r="G289" s="1544"/>
      <c r="H289" s="1538"/>
      <c r="I289" s="1538"/>
      <c r="J289" s="1538"/>
      <c r="N289" s="1538"/>
      <c r="O289" s="1538"/>
      <c r="P289" s="1538"/>
      <c r="Q289" s="1538"/>
      <c r="R289" s="1538"/>
      <c r="S289" s="1538"/>
      <c r="T289" s="1538"/>
      <c r="U289" s="1538"/>
      <c r="V289" s="1538"/>
      <c r="W289" s="1538"/>
      <c r="X289" s="1538"/>
      <c r="Y289" s="1538"/>
      <c r="Z289" s="1538"/>
      <c r="AA289" s="1538"/>
      <c r="AB289" s="1538"/>
      <c r="AC289" s="1538"/>
      <c r="AD289" s="1538"/>
      <c r="AE289" s="1538"/>
      <c r="AF289" s="1538"/>
      <c r="AG289" s="1538"/>
      <c r="AH289" s="1538"/>
      <c r="AI289" s="1538"/>
      <c r="AJ289" s="1538"/>
      <c r="AK289" s="1538"/>
      <c r="AL289" s="1538"/>
      <c r="AM289" s="1538"/>
      <c r="AN289" s="1538"/>
      <c r="AO289" s="1538"/>
      <c r="AP289" s="1538"/>
      <c r="AQ289" s="1538"/>
      <c r="AR289" s="1538"/>
      <c r="AS289" s="1538"/>
      <c r="AT289" s="1538"/>
      <c r="AU289" s="1538"/>
      <c r="AV289" s="1538"/>
      <c r="AW289" s="1538"/>
      <c r="AX289" s="1538"/>
      <c r="AY289" s="1538"/>
      <c r="AZ289" s="1538"/>
      <c r="BA289" s="1538"/>
      <c r="BB289" s="1538"/>
      <c r="BC289" s="1538"/>
      <c r="BD289" s="1538"/>
      <c r="BE289" s="1538"/>
      <c r="BF289" s="1538"/>
      <c r="BG289" s="1538"/>
      <c r="BH289" s="1538"/>
      <c r="BI289" s="1538"/>
      <c r="BJ289" s="1538"/>
      <c r="BK289" s="1538"/>
      <c r="BL289" s="1538"/>
    </row>
    <row r="290" spans="2:64" s="1496" customFormat="1" ht="16.899999999999999" customHeight="1">
      <c r="B290" s="1538"/>
      <c r="C290" s="1585"/>
      <c r="D290" s="1538"/>
      <c r="E290" s="1568"/>
      <c r="F290" s="1585"/>
      <c r="G290" s="1544"/>
      <c r="H290" s="1538"/>
      <c r="I290" s="1538"/>
      <c r="J290" s="1538"/>
      <c r="N290" s="1538"/>
      <c r="O290" s="1538"/>
      <c r="P290" s="1538"/>
      <c r="Q290" s="1538"/>
      <c r="R290" s="1538"/>
      <c r="S290" s="1538"/>
      <c r="T290" s="1538"/>
      <c r="U290" s="1538"/>
      <c r="V290" s="1538"/>
      <c r="W290" s="1538"/>
      <c r="X290" s="1538"/>
      <c r="Y290" s="1538"/>
      <c r="Z290" s="1538"/>
      <c r="AA290" s="1538"/>
      <c r="AB290" s="1538"/>
      <c r="AC290" s="1538"/>
      <c r="AD290" s="1538"/>
      <c r="AE290" s="1538"/>
      <c r="AF290" s="1538"/>
      <c r="AG290" s="1538"/>
      <c r="AH290" s="1538"/>
      <c r="AI290" s="1538"/>
      <c r="AJ290" s="1538"/>
      <c r="AK290" s="1538"/>
      <c r="AL290" s="1538"/>
      <c r="AM290" s="1538"/>
      <c r="AN290" s="1538"/>
      <c r="AO290" s="1538"/>
      <c r="AP290" s="1538"/>
      <c r="AQ290" s="1538"/>
      <c r="AR290" s="1538"/>
      <c r="AS290" s="1538"/>
      <c r="AT290" s="1538"/>
      <c r="AU290" s="1538"/>
      <c r="AV290" s="1538"/>
      <c r="AW290" s="1538"/>
      <c r="AX290" s="1538"/>
      <c r="AY290" s="1538"/>
      <c r="AZ290" s="1538"/>
      <c r="BA290" s="1538"/>
      <c r="BB290" s="1538"/>
      <c r="BC290" s="1538"/>
      <c r="BD290" s="1538"/>
      <c r="BE290" s="1538"/>
      <c r="BF290" s="1538"/>
      <c r="BG290" s="1538"/>
      <c r="BH290" s="1538"/>
      <c r="BI290" s="1538"/>
      <c r="BJ290" s="1538"/>
      <c r="BK290" s="1538"/>
      <c r="BL290" s="1538"/>
    </row>
    <row r="291" spans="2:64" s="1496" customFormat="1" ht="16.899999999999999" customHeight="1">
      <c r="B291" s="1538"/>
      <c r="C291" s="1585"/>
      <c r="D291" s="1538"/>
      <c r="E291" s="1568"/>
      <c r="F291" s="1585"/>
      <c r="G291" s="1544"/>
      <c r="H291" s="1538"/>
      <c r="I291" s="1538"/>
      <c r="J291" s="1538"/>
      <c r="N291" s="1538"/>
      <c r="O291" s="1538"/>
      <c r="P291" s="1538"/>
      <c r="Q291" s="1538"/>
      <c r="R291" s="1538"/>
      <c r="S291" s="1538"/>
      <c r="T291" s="1538"/>
      <c r="U291" s="1538"/>
      <c r="V291" s="1538"/>
      <c r="W291" s="1538"/>
      <c r="X291" s="1538"/>
      <c r="Y291" s="1538"/>
      <c r="Z291" s="1538"/>
      <c r="AA291" s="1538"/>
      <c r="AB291" s="1538"/>
      <c r="AC291" s="1538"/>
      <c r="AD291" s="1538"/>
      <c r="AE291" s="1538"/>
      <c r="AF291" s="1538"/>
      <c r="AG291" s="1538"/>
      <c r="AH291" s="1538"/>
      <c r="AI291" s="1538"/>
      <c r="AJ291" s="1538"/>
      <c r="AK291" s="1538"/>
      <c r="AL291" s="1538"/>
      <c r="AM291" s="1538"/>
      <c r="AN291" s="1538"/>
      <c r="AO291" s="1538"/>
      <c r="AP291" s="1538"/>
      <c r="AQ291" s="1538"/>
      <c r="AR291" s="1538"/>
      <c r="AS291" s="1538"/>
      <c r="AT291" s="1538"/>
      <c r="AU291" s="1538"/>
      <c r="AV291" s="1538"/>
      <c r="AW291" s="1538"/>
      <c r="AX291" s="1538"/>
      <c r="AY291" s="1538"/>
      <c r="AZ291" s="1538"/>
      <c r="BA291" s="1538"/>
      <c r="BB291" s="1538"/>
      <c r="BC291" s="1538"/>
      <c r="BD291" s="1538"/>
      <c r="BE291" s="1538"/>
      <c r="BF291" s="1538"/>
      <c r="BG291" s="1538"/>
      <c r="BH291" s="1538"/>
      <c r="BI291" s="1538"/>
      <c r="BJ291" s="1538"/>
      <c r="BK291" s="1538"/>
      <c r="BL291" s="1538"/>
    </row>
    <row r="292" spans="2:64" s="1496" customFormat="1" ht="16.899999999999999" customHeight="1">
      <c r="B292" s="1538"/>
      <c r="C292" s="1585"/>
      <c r="D292" s="1538"/>
      <c r="E292" s="1568"/>
      <c r="F292" s="1585"/>
      <c r="G292" s="1544"/>
      <c r="H292" s="1538"/>
      <c r="I292" s="1538"/>
      <c r="J292" s="1538"/>
      <c r="N292" s="1538"/>
      <c r="O292" s="1538"/>
      <c r="P292" s="1538"/>
      <c r="Q292" s="1538"/>
      <c r="R292" s="1538"/>
      <c r="S292" s="1538"/>
      <c r="T292" s="1538"/>
      <c r="U292" s="1538"/>
      <c r="V292" s="1538"/>
      <c r="W292" s="1538"/>
      <c r="X292" s="1538"/>
      <c r="Y292" s="1538"/>
      <c r="Z292" s="1538"/>
      <c r="AA292" s="1538"/>
      <c r="AB292" s="1538"/>
      <c r="AC292" s="1538"/>
      <c r="AD292" s="1538"/>
      <c r="AE292" s="1538"/>
      <c r="AF292" s="1538"/>
      <c r="AG292" s="1538"/>
      <c r="AH292" s="1538"/>
      <c r="AI292" s="1538"/>
      <c r="AJ292" s="1538"/>
      <c r="AK292" s="1538"/>
      <c r="AL292" s="1538"/>
      <c r="AM292" s="1538"/>
      <c r="AN292" s="1538"/>
      <c r="AO292" s="1538"/>
      <c r="AP292" s="1538"/>
      <c r="AQ292" s="1538"/>
      <c r="AR292" s="1538"/>
      <c r="AS292" s="1538"/>
      <c r="AT292" s="1538"/>
      <c r="AU292" s="1538"/>
      <c r="AV292" s="1538"/>
      <c r="AW292" s="1538"/>
      <c r="AX292" s="1538"/>
      <c r="AY292" s="1538"/>
      <c r="AZ292" s="1538"/>
      <c r="BA292" s="1538"/>
      <c r="BB292" s="1538"/>
      <c r="BC292" s="1538"/>
      <c r="BD292" s="1538"/>
      <c r="BE292" s="1538"/>
      <c r="BF292" s="1538"/>
      <c r="BG292" s="1538"/>
      <c r="BH292" s="1538"/>
      <c r="BI292" s="1538"/>
      <c r="BJ292" s="1538"/>
      <c r="BK292" s="1538"/>
      <c r="BL292" s="1538"/>
    </row>
    <row r="293" spans="2:64" s="1496" customFormat="1" ht="16.899999999999999" customHeight="1">
      <c r="B293" s="1538"/>
      <c r="C293" s="1585"/>
      <c r="D293" s="1538"/>
      <c r="E293" s="1568"/>
      <c r="F293" s="1585"/>
      <c r="G293" s="1544"/>
      <c r="H293" s="1538"/>
      <c r="I293" s="1538"/>
      <c r="J293" s="1538"/>
      <c r="N293" s="1538"/>
      <c r="O293" s="1538"/>
      <c r="P293" s="1538"/>
      <c r="Q293" s="1538"/>
      <c r="R293" s="1538"/>
      <c r="S293" s="1538"/>
      <c r="T293" s="1538"/>
      <c r="U293" s="1538"/>
      <c r="V293" s="1538"/>
      <c r="W293" s="1538"/>
      <c r="X293" s="1538"/>
      <c r="Y293" s="1538"/>
      <c r="Z293" s="1538"/>
      <c r="AA293" s="1538"/>
      <c r="AB293" s="1538"/>
      <c r="AC293" s="1538"/>
      <c r="AD293" s="1538"/>
      <c r="AE293" s="1538"/>
      <c r="AF293" s="1538"/>
      <c r="AG293" s="1538"/>
      <c r="AH293" s="1538"/>
      <c r="AI293" s="1538"/>
      <c r="AJ293" s="1538"/>
      <c r="AK293" s="1538"/>
      <c r="AL293" s="1538"/>
      <c r="AM293" s="1538"/>
      <c r="AN293" s="1538"/>
      <c r="AO293" s="1538"/>
      <c r="AP293" s="1538"/>
      <c r="AQ293" s="1538"/>
      <c r="AR293" s="1538"/>
      <c r="AS293" s="1538"/>
      <c r="AT293" s="1538"/>
      <c r="AU293" s="1538"/>
      <c r="AV293" s="1538"/>
      <c r="AW293" s="1538"/>
      <c r="AX293" s="1538"/>
      <c r="AY293" s="1538"/>
      <c r="AZ293" s="1538"/>
      <c r="BA293" s="1538"/>
      <c r="BB293" s="1538"/>
      <c r="BC293" s="1538"/>
      <c r="BD293" s="1538"/>
      <c r="BE293" s="1538"/>
      <c r="BF293" s="1538"/>
      <c r="BG293" s="1538"/>
      <c r="BH293" s="1538"/>
      <c r="BI293" s="1538"/>
      <c r="BJ293" s="1538"/>
      <c r="BK293" s="1538"/>
      <c r="BL293" s="1538"/>
    </row>
    <row r="294" spans="2:64" s="1496" customFormat="1" ht="16.899999999999999" customHeight="1">
      <c r="B294" s="1538"/>
      <c r="C294" s="1585"/>
      <c r="D294" s="1538"/>
      <c r="E294" s="1568"/>
      <c r="F294" s="1585"/>
      <c r="G294" s="1544"/>
      <c r="H294" s="1538"/>
      <c r="I294" s="1538"/>
      <c r="J294" s="1538"/>
      <c r="N294" s="1538"/>
      <c r="O294" s="1538"/>
      <c r="P294" s="1538"/>
      <c r="Q294" s="1538"/>
      <c r="R294" s="1538"/>
      <c r="S294" s="1538"/>
      <c r="T294" s="1538"/>
      <c r="U294" s="1538"/>
      <c r="V294" s="1538"/>
      <c r="W294" s="1538"/>
      <c r="X294" s="1538"/>
      <c r="Y294" s="1538"/>
      <c r="Z294" s="1538"/>
      <c r="AA294" s="1538"/>
      <c r="AB294" s="1538"/>
      <c r="AC294" s="1538"/>
      <c r="AD294" s="1538"/>
      <c r="AE294" s="1538"/>
      <c r="AF294" s="1538"/>
      <c r="AG294" s="1538"/>
      <c r="AH294" s="1538"/>
      <c r="AI294" s="1538"/>
      <c r="AJ294" s="1538"/>
      <c r="AK294" s="1538"/>
      <c r="AL294" s="1538"/>
      <c r="AM294" s="1538"/>
      <c r="AN294" s="1538"/>
      <c r="AO294" s="1538"/>
      <c r="AP294" s="1538"/>
      <c r="AQ294" s="1538"/>
      <c r="AR294" s="1538"/>
      <c r="AS294" s="1538"/>
      <c r="AT294" s="1538"/>
      <c r="AU294" s="1538"/>
      <c r="AV294" s="1538"/>
      <c r="AW294" s="1538"/>
      <c r="AX294" s="1538"/>
      <c r="AY294" s="1538"/>
      <c r="AZ294" s="1538"/>
      <c r="BA294" s="1538"/>
      <c r="BB294" s="1538"/>
      <c r="BC294" s="1538"/>
      <c r="BD294" s="1538"/>
      <c r="BE294" s="1538"/>
      <c r="BF294" s="1538"/>
      <c r="BG294" s="1538"/>
      <c r="BH294" s="1538"/>
      <c r="BI294" s="1538"/>
      <c r="BJ294" s="1538"/>
      <c r="BK294" s="1538"/>
      <c r="BL294" s="1538"/>
    </row>
    <row r="295" spans="2:64" s="1496" customFormat="1" ht="16.899999999999999" customHeight="1">
      <c r="B295" s="1538"/>
      <c r="C295" s="1585"/>
      <c r="D295" s="1538"/>
      <c r="E295" s="1568"/>
      <c r="F295" s="1585"/>
      <c r="G295" s="1544"/>
      <c r="H295" s="1538"/>
      <c r="I295" s="1538"/>
      <c r="J295" s="1538"/>
      <c r="N295" s="1538"/>
      <c r="O295" s="1538"/>
      <c r="P295" s="1538"/>
      <c r="Q295" s="1538"/>
      <c r="R295" s="1538"/>
      <c r="S295" s="1538"/>
      <c r="T295" s="1538"/>
      <c r="U295" s="1538"/>
      <c r="V295" s="1538"/>
      <c r="W295" s="1538"/>
      <c r="X295" s="1538"/>
      <c r="Y295" s="1538"/>
      <c r="Z295" s="1538"/>
      <c r="AA295" s="1538"/>
      <c r="AB295" s="1538"/>
      <c r="AC295" s="1538"/>
      <c r="AD295" s="1538"/>
      <c r="AE295" s="1538"/>
      <c r="AF295" s="1538"/>
      <c r="AG295" s="1538"/>
      <c r="AH295" s="1538"/>
      <c r="AI295" s="1538"/>
      <c r="AJ295" s="1538"/>
      <c r="AK295" s="1538"/>
      <c r="AL295" s="1538"/>
      <c r="AM295" s="1538"/>
      <c r="AN295" s="1538"/>
      <c r="AO295" s="1538"/>
      <c r="AP295" s="1538"/>
      <c r="AQ295" s="1538"/>
      <c r="AR295" s="1538"/>
      <c r="AS295" s="1538"/>
      <c r="AT295" s="1538"/>
      <c r="AU295" s="1538"/>
      <c r="AV295" s="1538"/>
      <c r="AW295" s="1538"/>
      <c r="AX295" s="1538"/>
      <c r="AY295" s="1538"/>
      <c r="AZ295" s="1538"/>
      <c r="BA295" s="1538"/>
      <c r="BB295" s="1538"/>
      <c r="BC295" s="1538"/>
      <c r="BD295" s="1538"/>
      <c r="BE295" s="1538"/>
      <c r="BF295" s="1538"/>
      <c r="BG295" s="1538"/>
      <c r="BH295" s="1538"/>
      <c r="BI295" s="1538"/>
      <c r="BJ295" s="1538"/>
      <c r="BK295" s="1538"/>
      <c r="BL295" s="1538"/>
    </row>
    <row r="296" spans="2:64" s="1496" customFormat="1" ht="16.899999999999999" customHeight="1">
      <c r="B296" s="1538"/>
      <c r="C296" s="1585"/>
      <c r="D296" s="1538"/>
      <c r="E296" s="1568"/>
      <c r="F296" s="1585"/>
      <c r="G296" s="1544"/>
      <c r="H296" s="1538"/>
      <c r="I296" s="1538"/>
      <c r="J296" s="1538"/>
      <c r="N296" s="1538"/>
      <c r="O296" s="1538"/>
      <c r="P296" s="1538"/>
      <c r="Q296" s="1538"/>
      <c r="R296" s="1538"/>
      <c r="S296" s="1538"/>
      <c r="T296" s="1538"/>
      <c r="U296" s="1538"/>
      <c r="V296" s="1538"/>
      <c r="W296" s="1538"/>
      <c r="X296" s="1538"/>
      <c r="Y296" s="1538"/>
      <c r="Z296" s="1538"/>
      <c r="AA296" s="1538"/>
      <c r="AB296" s="1538"/>
      <c r="AC296" s="1538"/>
      <c r="AD296" s="1538"/>
      <c r="AE296" s="1538"/>
      <c r="AF296" s="1538"/>
      <c r="AG296" s="1538"/>
      <c r="AH296" s="1538"/>
      <c r="AI296" s="1538"/>
      <c r="AJ296" s="1538"/>
      <c r="AK296" s="1538"/>
      <c r="AL296" s="1538"/>
      <c r="AM296" s="1538"/>
      <c r="AN296" s="1538"/>
      <c r="AO296" s="1538"/>
      <c r="AP296" s="1538"/>
      <c r="AQ296" s="1538"/>
      <c r="AR296" s="1538"/>
      <c r="AS296" s="1538"/>
      <c r="AT296" s="1538"/>
      <c r="AU296" s="1538"/>
      <c r="AV296" s="1538"/>
      <c r="AW296" s="1538"/>
      <c r="AX296" s="1538"/>
      <c r="AY296" s="1538"/>
      <c r="AZ296" s="1538"/>
      <c r="BA296" s="1538"/>
      <c r="BB296" s="1538"/>
      <c r="BC296" s="1538"/>
      <c r="BD296" s="1538"/>
      <c r="BE296" s="1538"/>
      <c r="BF296" s="1538"/>
      <c r="BG296" s="1538"/>
      <c r="BH296" s="1538"/>
      <c r="BI296" s="1538"/>
      <c r="BJ296" s="1538"/>
      <c r="BK296" s="1538"/>
      <c r="BL296" s="1538"/>
    </row>
    <row r="297" spans="2:64" s="1496" customFormat="1" ht="16.899999999999999" customHeight="1">
      <c r="B297" s="1538"/>
      <c r="C297" s="1585"/>
      <c r="D297" s="1538"/>
      <c r="E297" s="1568"/>
      <c r="F297" s="1585"/>
      <c r="G297" s="1544"/>
      <c r="H297" s="1538"/>
      <c r="I297" s="1538"/>
      <c r="J297" s="1538"/>
      <c r="N297" s="1538"/>
      <c r="O297" s="1538"/>
      <c r="P297" s="1538"/>
      <c r="Q297" s="1538"/>
      <c r="R297" s="1538"/>
      <c r="S297" s="1538"/>
      <c r="T297" s="1538"/>
      <c r="U297" s="1538"/>
      <c r="V297" s="1538"/>
      <c r="W297" s="1538"/>
      <c r="X297" s="1538"/>
      <c r="Y297" s="1538"/>
      <c r="Z297" s="1538"/>
      <c r="AA297" s="1538"/>
      <c r="AB297" s="1538"/>
      <c r="AC297" s="1538"/>
      <c r="AD297" s="1538"/>
      <c r="AE297" s="1538"/>
      <c r="AF297" s="1538"/>
      <c r="AG297" s="1538"/>
      <c r="AH297" s="1538"/>
      <c r="AI297" s="1538"/>
      <c r="AJ297" s="1538"/>
      <c r="AK297" s="1538"/>
      <c r="AL297" s="1538"/>
      <c r="AM297" s="1538"/>
      <c r="AN297" s="1538"/>
      <c r="AO297" s="1538"/>
      <c r="AP297" s="1538"/>
      <c r="AQ297" s="1538"/>
      <c r="AR297" s="1538"/>
      <c r="AS297" s="1538"/>
      <c r="AT297" s="1538"/>
      <c r="AU297" s="1538"/>
      <c r="AV297" s="1538"/>
      <c r="AW297" s="1538"/>
      <c r="AX297" s="1538"/>
      <c r="AY297" s="1538"/>
      <c r="AZ297" s="1538"/>
      <c r="BA297" s="1538"/>
      <c r="BB297" s="1538"/>
      <c r="BC297" s="1538"/>
      <c r="BD297" s="1538"/>
      <c r="BE297" s="1538"/>
      <c r="BF297" s="1538"/>
      <c r="BG297" s="1538"/>
      <c r="BH297" s="1538"/>
      <c r="BI297" s="1538"/>
      <c r="BJ297" s="1538"/>
      <c r="BK297" s="1538"/>
      <c r="BL297" s="1538"/>
    </row>
    <row r="298" spans="2:64" s="1496" customFormat="1" ht="16.899999999999999" customHeight="1">
      <c r="B298" s="1538"/>
      <c r="C298" s="1585"/>
      <c r="D298" s="1538"/>
      <c r="E298" s="1568"/>
      <c r="F298" s="1585"/>
      <c r="G298" s="1544"/>
      <c r="H298" s="1538"/>
      <c r="I298" s="1538"/>
      <c r="J298" s="1538"/>
      <c r="N298" s="1538"/>
      <c r="O298" s="1538"/>
      <c r="P298" s="1538"/>
      <c r="Q298" s="1538"/>
      <c r="R298" s="1538"/>
      <c r="S298" s="1538"/>
      <c r="T298" s="1538"/>
      <c r="U298" s="1538"/>
      <c r="V298" s="1538"/>
      <c r="W298" s="1538"/>
      <c r="X298" s="1538"/>
      <c r="Y298" s="1538"/>
      <c r="Z298" s="1538"/>
      <c r="AA298" s="1538"/>
      <c r="AB298" s="1538"/>
      <c r="AC298" s="1538"/>
      <c r="AD298" s="1538"/>
      <c r="AE298" s="1538"/>
      <c r="AF298" s="1538"/>
      <c r="AG298" s="1538"/>
      <c r="AH298" s="1538"/>
      <c r="AI298" s="1538"/>
      <c r="AJ298" s="1538"/>
      <c r="AK298" s="1538"/>
      <c r="AL298" s="1538"/>
      <c r="AM298" s="1538"/>
      <c r="AN298" s="1538"/>
      <c r="AO298" s="1538"/>
      <c r="AP298" s="1538"/>
      <c r="AQ298" s="1538"/>
      <c r="AR298" s="1538"/>
      <c r="AS298" s="1538"/>
      <c r="AT298" s="1538"/>
      <c r="AU298" s="1538"/>
      <c r="AV298" s="1538"/>
      <c r="AW298" s="1538"/>
      <c r="AX298" s="1538"/>
      <c r="AY298" s="1538"/>
      <c r="AZ298" s="1538"/>
      <c r="BA298" s="1538"/>
      <c r="BB298" s="1538"/>
      <c r="BC298" s="1538"/>
      <c r="BD298" s="1538"/>
      <c r="BE298" s="1538"/>
      <c r="BF298" s="1538"/>
      <c r="BG298" s="1538"/>
      <c r="BH298" s="1538"/>
      <c r="BI298" s="1538"/>
      <c r="BJ298" s="1538"/>
      <c r="BK298" s="1538"/>
      <c r="BL298" s="1538"/>
    </row>
    <row r="299" spans="2:64" s="1496" customFormat="1" ht="16.899999999999999" customHeight="1">
      <c r="B299" s="1538"/>
      <c r="C299" s="1585"/>
      <c r="D299" s="1538"/>
      <c r="E299" s="1568"/>
      <c r="F299" s="1585"/>
      <c r="G299" s="1544"/>
      <c r="H299" s="1538"/>
      <c r="I299" s="1538"/>
      <c r="J299" s="1538"/>
      <c r="N299" s="1538"/>
      <c r="O299" s="1538"/>
      <c r="P299" s="1538"/>
      <c r="Q299" s="1538"/>
      <c r="R299" s="1538"/>
      <c r="S299" s="1538"/>
      <c r="T299" s="1538"/>
      <c r="U299" s="1538"/>
      <c r="V299" s="1538"/>
      <c r="W299" s="1538"/>
      <c r="X299" s="1538"/>
      <c r="Y299" s="1538"/>
      <c r="Z299" s="1538"/>
      <c r="AA299" s="1538"/>
      <c r="AB299" s="1538"/>
      <c r="AC299" s="1538"/>
      <c r="AD299" s="1538"/>
      <c r="AE299" s="1538"/>
      <c r="AF299" s="1538"/>
      <c r="AG299" s="1538"/>
      <c r="AH299" s="1538"/>
      <c r="AI299" s="1538"/>
      <c r="AJ299" s="1538"/>
      <c r="AK299" s="1538"/>
      <c r="AL299" s="1538"/>
      <c r="AM299" s="1538"/>
      <c r="AN299" s="1538"/>
      <c r="AO299" s="1538"/>
      <c r="AP299" s="1538"/>
      <c r="AQ299" s="1538"/>
      <c r="AR299" s="1538"/>
      <c r="AS299" s="1538"/>
      <c r="AT299" s="1538"/>
      <c r="AU299" s="1538"/>
      <c r="AV299" s="1538"/>
      <c r="AW299" s="1538"/>
      <c r="AX299" s="1538"/>
      <c r="AY299" s="1538"/>
      <c r="AZ299" s="1538"/>
      <c r="BA299" s="1538"/>
      <c r="BB299" s="1538"/>
      <c r="BC299" s="1538"/>
      <c r="BD299" s="1538"/>
      <c r="BE299" s="1538"/>
      <c r="BF299" s="1538"/>
      <c r="BG299" s="1538"/>
      <c r="BH299" s="1538"/>
      <c r="BI299" s="1538"/>
      <c r="BJ299" s="1538"/>
      <c r="BK299" s="1538"/>
      <c r="BL299" s="1538"/>
    </row>
    <row r="300" spans="2:64" s="1496" customFormat="1" ht="16.899999999999999" customHeight="1">
      <c r="B300" s="1538"/>
      <c r="C300" s="1585"/>
      <c r="D300" s="1538"/>
      <c r="E300" s="1568"/>
      <c r="F300" s="1585"/>
      <c r="G300" s="1544"/>
      <c r="H300" s="1538"/>
      <c r="I300" s="1538"/>
      <c r="J300" s="1538"/>
      <c r="N300" s="1538"/>
      <c r="O300" s="1538"/>
      <c r="P300" s="1538"/>
      <c r="Q300" s="1538"/>
      <c r="R300" s="1538"/>
      <c r="S300" s="1538"/>
      <c r="T300" s="1538"/>
      <c r="U300" s="1538"/>
      <c r="V300" s="1538"/>
      <c r="W300" s="1538"/>
      <c r="X300" s="1538"/>
      <c r="Y300" s="1538"/>
      <c r="Z300" s="1538"/>
      <c r="AA300" s="1538"/>
      <c r="AB300" s="1538"/>
      <c r="AC300" s="1538"/>
      <c r="AD300" s="1538"/>
      <c r="AE300" s="1538"/>
      <c r="AF300" s="1538"/>
      <c r="AG300" s="1538"/>
      <c r="AH300" s="1538"/>
      <c r="AI300" s="1538"/>
      <c r="AJ300" s="1538"/>
      <c r="AK300" s="1538"/>
      <c r="AL300" s="1538"/>
      <c r="AM300" s="1538"/>
      <c r="AN300" s="1538"/>
      <c r="AO300" s="1538"/>
      <c r="AP300" s="1538"/>
      <c r="AQ300" s="1538"/>
      <c r="AR300" s="1538"/>
      <c r="AS300" s="1538"/>
      <c r="AT300" s="1538"/>
      <c r="AU300" s="1538"/>
      <c r="AV300" s="1538"/>
      <c r="AW300" s="1538"/>
      <c r="AX300" s="1538"/>
      <c r="AY300" s="1538"/>
      <c r="AZ300" s="1538"/>
      <c r="BA300" s="1538"/>
      <c r="BB300" s="1538"/>
      <c r="BC300" s="1538"/>
      <c r="BD300" s="1538"/>
      <c r="BE300" s="1538"/>
      <c r="BF300" s="1538"/>
      <c r="BG300" s="1538"/>
      <c r="BH300" s="1538"/>
      <c r="BI300" s="1538"/>
      <c r="BJ300" s="1538"/>
      <c r="BK300" s="1538"/>
      <c r="BL300" s="1538"/>
    </row>
    <row r="301" spans="2:64" s="1496" customFormat="1" ht="16.899999999999999" customHeight="1">
      <c r="B301" s="1538"/>
      <c r="C301" s="1585"/>
      <c r="D301" s="1538"/>
      <c r="E301" s="1568"/>
      <c r="F301" s="1585"/>
      <c r="G301" s="1544"/>
      <c r="H301" s="1538"/>
      <c r="I301" s="1538"/>
      <c r="J301" s="1538"/>
      <c r="N301" s="1538"/>
      <c r="O301" s="1538"/>
      <c r="P301" s="1538"/>
      <c r="Q301" s="1538"/>
      <c r="R301" s="1538"/>
      <c r="S301" s="1538"/>
      <c r="T301" s="1538"/>
      <c r="U301" s="1538"/>
      <c r="V301" s="1538"/>
      <c r="W301" s="1538"/>
      <c r="X301" s="1538"/>
      <c r="Y301" s="1538"/>
      <c r="Z301" s="1538"/>
      <c r="AA301" s="1538"/>
      <c r="AB301" s="1538"/>
      <c r="AC301" s="1538"/>
      <c r="AD301" s="1538"/>
      <c r="AE301" s="1538"/>
      <c r="AF301" s="1538"/>
      <c r="AG301" s="1538"/>
      <c r="AH301" s="1538"/>
      <c r="AI301" s="1538"/>
      <c r="AJ301" s="1538"/>
      <c r="AK301" s="1538"/>
      <c r="AL301" s="1538"/>
      <c r="AM301" s="1538"/>
      <c r="AN301" s="1538"/>
      <c r="AO301" s="1538"/>
      <c r="AP301" s="1538"/>
      <c r="AQ301" s="1538"/>
      <c r="AR301" s="1538"/>
      <c r="AS301" s="1538"/>
      <c r="AT301" s="1538"/>
      <c r="AU301" s="1538"/>
      <c r="AV301" s="1538"/>
      <c r="AW301" s="1538"/>
      <c r="AX301" s="1538"/>
      <c r="AY301" s="1538"/>
      <c r="AZ301" s="1538"/>
      <c r="BA301" s="1538"/>
      <c r="BB301" s="1538"/>
      <c r="BC301" s="1538"/>
      <c r="BD301" s="1538"/>
      <c r="BE301" s="1538"/>
      <c r="BF301" s="1538"/>
      <c r="BG301" s="1538"/>
      <c r="BH301" s="1538"/>
      <c r="BI301" s="1538"/>
      <c r="BJ301" s="1538"/>
      <c r="BK301" s="1538"/>
      <c r="BL301" s="1538"/>
    </row>
    <row r="302" spans="2:64" s="1496" customFormat="1" ht="16.899999999999999" customHeight="1">
      <c r="B302" s="1538"/>
      <c r="C302" s="1585"/>
      <c r="D302" s="1538"/>
      <c r="E302" s="1568"/>
      <c r="F302" s="1585"/>
      <c r="G302" s="1544"/>
      <c r="H302" s="1538"/>
      <c r="I302" s="1538"/>
      <c r="J302" s="1538"/>
      <c r="N302" s="1538"/>
      <c r="O302" s="1538"/>
      <c r="P302" s="1538"/>
      <c r="Q302" s="1538"/>
      <c r="R302" s="1538"/>
      <c r="S302" s="1538"/>
      <c r="T302" s="1538"/>
      <c r="U302" s="1538"/>
      <c r="V302" s="1538"/>
      <c r="W302" s="1538"/>
      <c r="X302" s="1538"/>
      <c r="Y302" s="1538"/>
      <c r="Z302" s="1538"/>
      <c r="AA302" s="1538"/>
      <c r="AB302" s="1538"/>
      <c r="AC302" s="1538"/>
      <c r="AD302" s="1538"/>
      <c r="AE302" s="1538"/>
      <c r="AF302" s="1538"/>
      <c r="AG302" s="1538"/>
      <c r="AH302" s="1538"/>
      <c r="AI302" s="1538"/>
      <c r="AJ302" s="1538"/>
      <c r="AK302" s="1538"/>
      <c r="AL302" s="1538"/>
      <c r="AM302" s="1538"/>
      <c r="AN302" s="1538"/>
      <c r="AO302" s="1538"/>
      <c r="AP302" s="1538"/>
      <c r="AQ302" s="1538"/>
      <c r="AR302" s="1538"/>
      <c r="AS302" s="1538"/>
      <c r="AT302" s="1538"/>
      <c r="AU302" s="1538"/>
      <c r="AV302" s="1538"/>
      <c r="AW302" s="1538"/>
      <c r="AX302" s="1538"/>
      <c r="AY302" s="1538"/>
      <c r="AZ302" s="1538"/>
      <c r="BA302" s="1538"/>
      <c r="BB302" s="1538"/>
      <c r="BC302" s="1538"/>
      <c r="BD302" s="1538"/>
      <c r="BE302" s="1538"/>
      <c r="BF302" s="1538"/>
      <c r="BG302" s="1538"/>
      <c r="BH302" s="1538"/>
      <c r="BI302" s="1538"/>
      <c r="BJ302" s="1538"/>
      <c r="BK302" s="1538"/>
      <c r="BL302" s="1538"/>
    </row>
    <row r="303" spans="2:64" s="1496" customFormat="1" ht="16.899999999999999" customHeight="1">
      <c r="B303" s="1538"/>
      <c r="C303" s="1585"/>
      <c r="D303" s="1538"/>
      <c r="E303" s="1568"/>
      <c r="F303" s="1585"/>
      <c r="G303" s="1544"/>
      <c r="H303" s="1538"/>
      <c r="I303" s="1538"/>
      <c r="J303" s="1538"/>
      <c r="N303" s="1538"/>
      <c r="O303" s="1538"/>
      <c r="P303" s="1538"/>
      <c r="Q303" s="1538"/>
      <c r="R303" s="1538"/>
      <c r="S303" s="1538"/>
      <c r="T303" s="1538"/>
      <c r="U303" s="1538"/>
      <c r="V303" s="1538"/>
      <c r="W303" s="1538"/>
      <c r="X303" s="1538"/>
      <c r="Y303" s="1538"/>
      <c r="Z303" s="1538"/>
      <c r="AA303" s="1538"/>
      <c r="AB303" s="1538"/>
      <c r="AC303" s="1538"/>
      <c r="AD303" s="1538"/>
      <c r="AE303" s="1538"/>
      <c r="AF303" s="1538"/>
      <c r="AG303" s="1538"/>
      <c r="AH303" s="1538"/>
      <c r="AI303" s="1538"/>
      <c r="AJ303" s="1538"/>
      <c r="AK303" s="1538"/>
      <c r="AL303" s="1538"/>
      <c r="AM303" s="1538"/>
      <c r="AN303" s="1538"/>
      <c r="AO303" s="1538"/>
      <c r="AP303" s="1538"/>
      <c r="AQ303" s="1538"/>
      <c r="AR303" s="1538"/>
      <c r="AS303" s="1538"/>
      <c r="AT303" s="1538"/>
      <c r="AU303" s="1538"/>
      <c r="AV303" s="1538"/>
      <c r="AW303" s="1538"/>
      <c r="AX303" s="1538"/>
      <c r="AY303" s="1538"/>
      <c r="AZ303" s="1538"/>
      <c r="BA303" s="1538"/>
      <c r="BB303" s="1538"/>
      <c r="BC303" s="1538"/>
      <c r="BD303" s="1538"/>
      <c r="BE303" s="1538"/>
      <c r="BF303" s="1538"/>
      <c r="BG303" s="1538"/>
      <c r="BH303" s="1538"/>
      <c r="BI303" s="1538"/>
      <c r="BJ303" s="1538"/>
      <c r="BK303" s="1538"/>
      <c r="BL303" s="1538"/>
    </row>
    <row r="304" spans="2:64" s="1496" customFormat="1" ht="16.899999999999999" customHeight="1">
      <c r="B304" s="1538"/>
      <c r="C304" s="1585"/>
      <c r="D304" s="1538"/>
      <c r="E304" s="1568"/>
      <c r="F304" s="1585"/>
      <c r="G304" s="1544"/>
      <c r="H304" s="1538"/>
      <c r="I304" s="1538"/>
      <c r="J304" s="1538"/>
      <c r="N304" s="1538"/>
      <c r="O304" s="1538"/>
      <c r="P304" s="1538"/>
      <c r="Q304" s="1538"/>
      <c r="R304" s="1538"/>
      <c r="S304" s="1538"/>
      <c r="T304" s="1538"/>
      <c r="U304" s="1538"/>
      <c r="V304" s="1538"/>
      <c r="W304" s="1538"/>
      <c r="X304" s="1538"/>
      <c r="Y304" s="1538"/>
      <c r="Z304" s="1538"/>
      <c r="AA304" s="1538"/>
      <c r="AB304" s="1538"/>
      <c r="AC304" s="1538"/>
      <c r="AD304" s="1538"/>
      <c r="AE304" s="1538"/>
      <c r="AF304" s="1538"/>
      <c r="AG304" s="1538"/>
      <c r="AH304" s="1538"/>
      <c r="AI304" s="1538"/>
      <c r="AJ304" s="1538"/>
      <c r="AK304" s="1538"/>
      <c r="AL304" s="1538"/>
      <c r="AM304" s="1538"/>
      <c r="AN304" s="1538"/>
      <c r="AO304" s="1538"/>
      <c r="AP304" s="1538"/>
      <c r="AQ304" s="1538"/>
      <c r="AR304" s="1538"/>
      <c r="AS304" s="1538"/>
      <c r="AT304" s="1538"/>
      <c r="AU304" s="1538"/>
      <c r="AV304" s="1538"/>
      <c r="AW304" s="1538"/>
      <c r="AX304" s="1538"/>
      <c r="AY304" s="1538"/>
      <c r="AZ304" s="1538"/>
      <c r="BA304" s="1538"/>
      <c r="BB304" s="1538"/>
      <c r="BC304" s="1538"/>
      <c r="BD304" s="1538"/>
      <c r="BE304" s="1538"/>
      <c r="BF304" s="1538"/>
      <c r="BG304" s="1538"/>
      <c r="BH304" s="1538"/>
      <c r="BI304" s="1538"/>
      <c r="BJ304" s="1538"/>
      <c r="BK304" s="1538"/>
      <c r="BL304" s="1538"/>
    </row>
    <row r="305" spans="2:64" s="1496" customFormat="1" ht="16.899999999999999" customHeight="1">
      <c r="B305" s="1538"/>
      <c r="C305" s="1585"/>
      <c r="D305" s="1538"/>
      <c r="E305" s="1568"/>
      <c r="F305" s="1585"/>
      <c r="G305" s="1544"/>
      <c r="H305" s="1538"/>
      <c r="I305" s="1538"/>
      <c r="J305" s="1538"/>
      <c r="N305" s="1538"/>
      <c r="O305" s="1538"/>
      <c r="P305" s="1538"/>
      <c r="Q305" s="1538"/>
      <c r="R305" s="1538"/>
      <c r="S305" s="1538"/>
      <c r="T305" s="1538"/>
      <c r="U305" s="1538"/>
      <c r="V305" s="1538"/>
      <c r="W305" s="1538"/>
      <c r="X305" s="1538"/>
      <c r="Y305" s="1538"/>
      <c r="Z305" s="1538"/>
      <c r="AA305" s="1538"/>
      <c r="AB305" s="1538"/>
      <c r="AC305" s="1538"/>
      <c r="AD305" s="1538"/>
      <c r="AE305" s="1538"/>
      <c r="AF305" s="1538"/>
      <c r="AG305" s="1538"/>
      <c r="AH305" s="1538"/>
      <c r="AI305" s="1538"/>
      <c r="AJ305" s="1538"/>
      <c r="AK305" s="1538"/>
      <c r="AL305" s="1538"/>
      <c r="AM305" s="1538"/>
      <c r="AN305" s="1538"/>
      <c r="AO305" s="1538"/>
      <c r="AP305" s="1538"/>
      <c r="AQ305" s="1538"/>
      <c r="AR305" s="1538"/>
      <c r="AS305" s="1538"/>
      <c r="AT305" s="1538"/>
      <c r="AU305" s="1538"/>
      <c r="AV305" s="1538"/>
      <c r="AW305" s="1538"/>
      <c r="AX305" s="1538"/>
      <c r="AY305" s="1538"/>
      <c r="AZ305" s="1538"/>
      <c r="BA305" s="1538"/>
      <c r="BB305" s="1538"/>
      <c r="BC305" s="1538"/>
      <c r="BD305" s="1538"/>
      <c r="BE305" s="1538"/>
      <c r="BF305" s="1538"/>
      <c r="BG305" s="1538"/>
      <c r="BH305" s="1538"/>
      <c r="BI305" s="1538"/>
      <c r="BJ305" s="1538"/>
      <c r="BK305" s="1538"/>
      <c r="BL305" s="1538"/>
    </row>
    <row r="306" spans="2:64" s="1496" customFormat="1" ht="16.899999999999999" customHeight="1">
      <c r="B306" s="1538"/>
      <c r="C306" s="1585"/>
      <c r="D306" s="1538"/>
      <c r="E306" s="1568"/>
      <c r="F306" s="1585"/>
      <c r="G306" s="1544"/>
      <c r="H306" s="1538"/>
      <c r="I306" s="1538"/>
      <c r="J306" s="1538"/>
      <c r="N306" s="1538"/>
      <c r="O306" s="1538"/>
      <c r="P306" s="1538"/>
      <c r="Q306" s="1538"/>
      <c r="R306" s="1538"/>
      <c r="S306" s="1538"/>
      <c r="T306" s="1538"/>
      <c r="U306" s="1538"/>
      <c r="V306" s="1538"/>
      <c r="W306" s="1538"/>
      <c r="X306" s="1538"/>
      <c r="Y306" s="1538"/>
      <c r="Z306" s="1538"/>
      <c r="AA306" s="1538"/>
      <c r="AB306" s="1538"/>
      <c r="AC306" s="1538"/>
      <c r="AD306" s="1538"/>
      <c r="AE306" s="1538"/>
      <c r="AF306" s="1538"/>
      <c r="AG306" s="1538"/>
      <c r="AH306" s="1538"/>
      <c r="AI306" s="1538"/>
      <c r="AJ306" s="1538"/>
      <c r="AK306" s="1538"/>
      <c r="AL306" s="1538"/>
      <c r="AM306" s="1538"/>
      <c r="AN306" s="1538"/>
      <c r="AO306" s="1538"/>
      <c r="AP306" s="1538"/>
      <c r="AQ306" s="1538"/>
      <c r="AR306" s="1538"/>
      <c r="AS306" s="1538"/>
      <c r="AT306" s="1538"/>
      <c r="AU306" s="1538"/>
      <c r="AV306" s="1538"/>
      <c r="AW306" s="1538"/>
      <c r="AX306" s="1538"/>
      <c r="AY306" s="1538"/>
      <c r="AZ306" s="1538"/>
      <c r="BA306" s="1538"/>
      <c r="BB306" s="1538"/>
      <c r="BC306" s="1538"/>
      <c r="BD306" s="1538"/>
      <c r="BE306" s="1538"/>
      <c r="BF306" s="1538"/>
      <c r="BG306" s="1538"/>
      <c r="BH306" s="1538"/>
      <c r="BI306" s="1538"/>
      <c r="BJ306" s="1538"/>
      <c r="BK306" s="1538"/>
      <c r="BL306" s="1538"/>
    </row>
    <row r="307" spans="2:64" s="1496" customFormat="1" ht="16.899999999999999" customHeight="1">
      <c r="B307" s="1538"/>
      <c r="C307" s="1585"/>
      <c r="D307" s="1538"/>
      <c r="E307" s="1568"/>
      <c r="F307" s="1585"/>
      <c r="G307" s="1544"/>
      <c r="H307" s="1538"/>
      <c r="I307" s="1538"/>
      <c r="J307" s="1538"/>
      <c r="N307" s="1538"/>
      <c r="O307" s="1538"/>
      <c r="P307" s="1538"/>
      <c r="Q307" s="1538"/>
      <c r="R307" s="1538"/>
      <c r="S307" s="1538"/>
      <c r="T307" s="1538"/>
      <c r="U307" s="1538"/>
      <c r="V307" s="1538"/>
      <c r="W307" s="1538"/>
      <c r="X307" s="1538"/>
      <c r="Y307" s="1538"/>
      <c r="Z307" s="1538"/>
      <c r="AA307" s="1538"/>
      <c r="AB307" s="1538"/>
      <c r="AC307" s="1538"/>
      <c r="AD307" s="1538"/>
      <c r="AE307" s="1538"/>
      <c r="AF307" s="1538"/>
      <c r="AG307" s="1538"/>
      <c r="AH307" s="1538"/>
      <c r="AI307" s="1538"/>
      <c r="AJ307" s="1538"/>
      <c r="AK307" s="1538"/>
      <c r="AL307" s="1538"/>
      <c r="AM307" s="1538"/>
      <c r="AN307" s="1538"/>
      <c r="AO307" s="1538"/>
      <c r="AP307" s="1538"/>
      <c r="AQ307" s="1538"/>
      <c r="AR307" s="1538"/>
      <c r="AS307" s="1538"/>
      <c r="AT307" s="1538"/>
      <c r="AU307" s="1538"/>
      <c r="AV307" s="1538"/>
      <c r="AW307" s="1538"/>
      <c r="AX307" s="1538"/>
      <c r="AY307" s="1538"/>
      <c r="AZ307" s="1538"/>
      <c r="BA307" s="1538"/>
      <c r="BB307" s="1538"/>
      <c r="BC307" s="1538"/>
      <c r="BD307" s="1538"/>
      <c r="BE307" s="1538"/>
      <c r="BF307" s="1538"/>
      <c r="BG307" s="1538"/>
      <c r="BH307" s="1538"/>
      <c r="BI307" s="1538"/>
      <c r="BJ307" s="1538"/>
      <c r="BK307" s="1538"/>
      <c r="BL307" s="1538"/>
    </row>
    <row r="308" spans="2:64" s="1496" customFormat="1" ht="16.899999999999999" customHeight="1">
      <c r="B308" s="1538"/>
      <c r="C308" s="1585"/>
      <c r="D308" s="1538"/>
      <c r="E308" s="1568"/>
      <c r="F308" s="1585"/>
      <c r="G308" s="1544"/>
      <c r="H308" s="1538"/>
      <c r="I308" s="1538"/>
      <c r="J308" s="1538"/>
      <c r="N308" s="1538"/>
      <c r="O308" s="1538"/>
      <c r="P308" s="1538"/>
      <c r="Q308" s="1538"/>
      <c r="R308" s="1538"/>
      <c r="S308" s="1538"/>
      <c r="T308" s="1538"/>
      <c r="U308" s="1538"/>
      <c r="V308" s="1538"/>
      <c r="W308" s="1538"/>
      <c r="X308" s="1538"/>
      <c r="Y308" s="1538"/>
      <c r="Z308" s="1538"/>
      <c r="AA308" s="1538"/>
      <c r="AB308" s="1538"/>
      <c r="AC308" s="1538"/>
      <c r="AD308" s="1538"/>
      <c r="AE308" s="1538"/>
      <c r="AF308" s="1538"/>
      <c r="AG308" s="1538"/>
      <c r="AH308" s="1538"/>
      <c r="AI308" s="1538"/>
      <c r="AJ308" s="1538"/>
      <c r="AK308" s="1538"/>
      <c r="AL308" s="1538"/>
      <c r="AM308" s="1538"/>
      <c r="AN308" s="1538"/>
      <c r="AO308" s="1538"/>
      <c r="AP308" s="1538"/>
      <c r="AQ308" s="1538"/>
      <c r="AR308" s="1538"/>
      <c r="AS308" s="1538"/>
      <c r="AT308" s="1538"/>
      <c r="AU308" s="1538"/>
      <c r="AV308" s="1538"/>
      <c r="AW308" s="1538"/>
      <c r="AX308" s="1538"/>
      <c r="AY308" s="1538"/>
      <c r="AZ308" s="1538"/>
      <c r="BA308" s="1538"/>
      <c r="BB308" s="1538"/>
      <c r="BC308" s="1538"/>
      <c r="BD308" s="1538"/>
      <c r="BE308" s="1538"/>
      <c r="BF308" s="1538"/>
      <c r="BG308" s="1538"/>
      <c r="BH308" s="1538"/>
      <c r="BI308" s="1538"/>
      <c r="BJ308" s="1538"/>
      <c r="BK308" s="1538"/>
      <c r="BL308" s="1538"/>
    </row>
    <row r="309" spans="2:64" s="1496" customFormat="1" ht="16.899999999999999" customHeight="1">
      <c r="B309" s="1538"/>
      <c r="C309" s="1585"/>
      <c r="D309" s="1538"/>
      <c r="E309" s="1568"/>
      <c r="F309" s="1585"/>
      <c r="G309" s="1544"/>
      <c r="H309" s="1538"/>
      <c r="I309" s="1538"/>
      <c r="J309" s="1538"/>
      <c r="N309" s="1538"/>
      <c r="O309" s="1538"/>
      <c r="P309" s="1538"/>
      <c r="Q309" s="1538"/>
      <c r="R309" s="1538"/>
      <c r="S309" s="1538"/>
      <c r="T309" s="1538"/>
      <c r="U309" s="1538"/>
      <c r="V309" s="1538"/>
      <c r="W309" s="1538"/>
      <c r="X309" s="1538"/>
      <c r="Y309" s="1538"/>
      <c r="Z309" s="1538"/>
      <c r="AA309" s="1538"/>
      <c r="AB309" s="1538"/>
      <c r="AC309" s="1538"/>
      <c r="AD309" s="1538"/>
      <c r="AE309" s="1538"/>
      <c r="AF309" s="1538"/>
      <c r="AG309" s="1538"/>
      <c r="AH309" s="1538"/>
      <c r="AI309" s="1538"/>
      <c r="AJ309" s="1538"/>
      <c r="AK309" s="1538"/>
      <c r="AL309" s="1538"/>
      <c r="AM309" s="1538"/>
      <c r="AN309" s="1538"/>
      <c r="AO309" s="1538"/>
      <c r="AP309" s="1538"/>
      <c r="AQ309" s="1538"/>
      <c r="AR309" s="1538"/>
      <c r="AS309" s="1538"/>
      <c r="AT309" s="1538"/>
      <c r="AU309" s="1538"/>
      <c r="AV309" s="1538"/>
      <c r="AW309" s="1538"/>
      <c r="AX309" s="1538"/>
      <c r="AY309" s="1538"/>
      <c r="AZ309" s="1538"/>
      <c r="BA309" s="1538"/>
      <c r="BB309" s="1538"/>
      <c r="BC309" s="1538"/>
      <c r="BD309" s="1538"/>
      <c r="BE309" s="1538"/>
      <c r="BF309" s="1538"/>
      <c r="BG309" s="1538"/>
      <c r="BH309" s="1538"/>
      <c r="BI309" s="1538"/>
      <c r="BJ309" s="1538"/>
      <c r="BK309" s="1538"/>
      <c r="BL309" s="1538"/>
    </row>
    <row r="310" spans="2:64" s="1496" customFormat="1" ht="16.899999999999999" customHeight="1">
      <c r="B310" s="1538"/>
      <c r="C310" s="1585"/>
      <c r="D310" s="1538"/>
      <c r="E310" s="1568"/>
      <c r="F310" s="1585"/>
      <c r="G310" s="1544"/>
      <c r="H310" s="1538"/>
      <c r="I310" s="1538"/>
      <c r="J310" s="1538"/>
      <c r="N310" s="1538"/>
      <c r="O310" s="1538"/>
      <c r="P310" s="1538"/>
      <c r="Q310" s="1538"/>
      <c r="R310" s="1538"/>
      <c r="S310" s="1538"/>
      <c r="T310" s="1538"/>
      <c r="U310" s="1538"/>
      <c r="V310" s="1538"/>
      <c r="W310" s="1538"/>
      <c r="X310" s="1538"/>
      <c r="Y310" s="1538"/>
      <c r="Z310" s="1538"/>
      <c r="AA310" s="1538"/>
      <c r="AB310" s="1538"/>
      <c r="AC310" s="1538"/>
      <c r="AD310" s="1538"/>
      <c r="AE310" s="1538"/>
      <c r="AF310" s="1538"/>
      <c r="AG310" s="1538"/>
      <c r="AH310" s="1538"/>
      <c r="AI310" s="1538"/>
      <c r="AJ310" s="1538"/>
      <c r="AK310" s="1538"/>
      <c r="AL310" s="1538"/>
      <c r="AM310" s="1538"/>
      <c r="AN310" s="1538"/>
      <c r="AO310" s="1538"/>
      <c r="AP310" s="1538"/>
      <c r="AQ310" s="1538"/>
      <c r="AR310" s="1538"/>
      <c r="AS310" s="1538"/>
      <c r="AT310" s="1538"/>
      <c r="AU310" s="1538"/>
      <c r="AV310" s="1538"/>
      <c r="AW310" s="1538"/>
      <c r="AX310" s="1538"/>
      <c r="AY310" s="1538"/>
      <c r="AZ310" s="1538"/>
      <c r="BA310" s="1538"/>
      <c r="BB310" s="1538"/>
      <c r="BC310" s="1538"/>
      <c r="BD310" s="1538"/>
      <c r="BE310" s="1538"/>
      <c r="BF310" s="1538"/>
      <c r="BG310" s="1538"/>
      <c r="BH310" s="1538"/>
      <c r="BI310" s="1538"/>
      <c r="BJ310" s="1538"/>
      <c r="BK310" s="1538"/>
      <c r="BL310" s="1538"/>
    </row>
    <row r="311" spans="2:64" s="1496" customFormat="1" ht="16.899999999999999" customHeight="1">
      <c r="B311" s="1538"/>
      <c r="C311" s="1585"/>
      <c r="D311" s="1538"/>
      <c r="E311" s="1568"/>
      <c r="F311" s="1585"/>
      <c r="G311" s="1544"/>
      <c r="H311" s="1538"/>
      <c r="I311" s="1538"/>
      <c r="J311" s="1538"/>
      <c r="N311" s="1538"/>
      <c r="O311" s="1538"/>
      <c r="P311" s="1538"/>
      <c r="Q311" s="1538"/>
      <c r="R311" s="1538"/>
      <c r="S311" s="1538"/>
      <c r="T311" s="1538"/>
      <c r="U311" s="1538"/>
      <c r="V311" s="1538"/>
      <c r="W311" s="1538"/>
      <c r="X311" s="1538"/>
      <c r="Y311" s="1538"/>
      <c r="Z311" s="1538"/>
      <c r="AA311" s="1538"/>
      <c r="AB311" s="1538"/>
      <c r="AC311" s="1538"/>
      <c r="AD311" s="1538"/>
      <c r="AE311" s="1538"/>
      <c r="AF311" s="1538"/>
      <c r="AG311" s="1538"/>
      <c r="AH311" s="1538"/>
      <c r="AI311" s="1538"/>
      <c r="AJ311" s="1538"/>
      <c r="AK311" s="1538"/>
      <c r="AL311" s="1538"/>
      <c r="AM311" s="1538"/>
      <c r="AN311" s="1538"/>
      <c r="AO311" s="1538"/>
      <c r="AP311" s="1538"/>
      <c r="AQ311" s="1538"/>
      <c r="AR311" s="1538"/>
      <c r="AS311" s="1538"/>
      <c r="AT311" s="1538"/>
      <c r="AU311" s="1538"/>
      <c r="AV311" s="1538"/>
      <c r="AW311" s="1538"/>
      <c r="AX311" s="1538"/>
      <c r="AY311" s="1538"/>
      <c r="AZ311" s="1538"/>
      <c r="BA311" s="1538"/>
      <c r="BB311" s="1538"/>
      <c r="BC311" s="1538"/>
      <c r="BD311" s="1538"/>
      <c r="BE311" s="1538"/>
      <c r="BF311" s="1538"/>
      <c r="BG311" s="1538"/>
      <c r="BH311" s="1538"/>
      <c r="BI311" s="1538"/>
      <c r="BJ311" s="1538"/>
      <c r="BK311" s="1538"/>
      <c r="BL311" s="1538"/>
    </row>
    <row r="312" spans="2:64" s="1496" customFormat="1" ht="16.899999999999999" customHeight="1">
      <c r="B312" s="1538"/>
      <c r="C312" s="1585"/>
      <c r="D312" s="1538"/>
      <c r="E312" s="1568"/>
      <c r="F312" s="1585"/>
      <c r="G312" s="1544"/>
      <c r="H312" s="1538"/>
      <c r="I312" s="1538"/>
      <c r="J312" s="1538"/>
      <c r="N312" s="1538"/>
      <c r="O312" s="1538"/>
      <c r="P312" s="1538"/>
      <c r="Q312" s="1538"/>
      <c r="R312" s="1538"/>
      <c r="S312" s="1538"/>
      <c r="T312" s="1538"/>
      <c r="U312" s="1538"/>
      <c r="V312" s="1538"/>
      <c r="W312" s="1538"/>
      <c r="X312" s="1538"/>
      <c r="Y312" s="1538"/>
      <c r="Z312" s="1538"/>
      <c r="AA312" s="1538"/>
      <c r="AB312" s="1538"/>
      <c r="AC312" s="1538"/>
      <c r="AD312" s="1538"/>
      <c r="AE312" s="1538"/>
      <c r="AF312" s="1538"/>
      <c r="AG312" s="1538"/>
      <c r="AH312" s="1538"/>
      <c r="AI312" s="1538"/>
      <c r="AJ312" s="1538"/>
      <c r="AK312" s="1538"/>
      <c r="AL312" s="1538"/>
      <c r="AM312" s="1538"/>
      <c r="AN312" s="1538"/>
      <c r="AO312" s="1538"/>
      <c r="AP312" s="1538"/>
      <c r="AQ312" s="1538"/>
      <c r="AR312" s="1538"/>
      <c r="AS312" s="1538"/>
      <c r="AT312" s="1538"/>
      <c r="AU312" s="1538"/>
      <c r="AV312" s="1538"/>
      <c r="AW312" s="1538"/>
      <c r="AX312" s="1538"/>
      <c r="AY312" s="1538"/>
      <c r="AZ312" s="1538"/>
      <c r="BA312" s="1538"/>
      <c r="BB312" s="1538"/>
      <c r="BC312" s="1538"/>
      <c r="BD312" s="1538"/>
      <c r="BE312" s="1538"/>
      <c r="BF312" s="1538"/>
      <c r="BG312" s="1538"/>
      <c r="BH312" s="1538"/>
      <c r="BI312" s="1538"/>
      <c r="BJ312" s="1538"/>
      <c r="BK312" s="1538"/>
      <c r="BL312" s="1538"/>
    </row>
    <row r="313" spans="2:64" s="1496" customFormat="1" ht="16.899999999999999" customHeight="1">
      <c r="B313" s="1538"/>
      <c r="C313" s="1585"/>
      <c r="D313" s="1538"/>
      <c r="E313" s="1568"/>
      <c r="F313" s="1585"/>
      <c r="G313" s="1544"/>
      <c r="H313" s="1538"/>
      <c r="I313" s="1538"/>
      <c r="J313" s="1538"/>
      <c r="N313" s="1538"/>
      <c r="O313" s="1538"/>
      <c r="P313" s="1538"/>
      <c r="Q313" s="1538"/>
      <c r="R313" s="1538"/>
      <c r="S313" s="1538"/>
      <c r="T313" s="1538"/>
      <c r="U313" s="1538"/>
      <c r="V313" s="1538"/>
      <c r="W313" s="1538"/>
      <c r="X313" s="1538"/>
      <c r="Y313" s="1538"/>
      <c r="Z313" s="1538"/>
      <c r="AA313" s="1538"/>
      <c r="AB313" s="1538"/>
      <c r="AC313" s="1538"/>
      <c r="AD313" s="1538"/>
      <c r="AE313" s="1538"/>
      <c r="AF313" s="1538"/>
      <c r="AG313" s="1538"/>
      <c r="AH313" s="1538"/>
      <c r="AI313" s="1538"/>
      <c r="AJ313" s="1538"/>
      <c r="AK313" s="1538"/>
      <c r="AL313" s="1538"/>
      <c r="AM313" s="1538"/>
      <c r="AN313" s="1538"/>
      <c r="AO313" s="1538"/>
      <c r="AP313" s="1538"/>
      <c r="AQ313" s="1538"/>
      <c r="AR313" s="1538"/>
      <c r="AS313" s="1538"/>
      <c r="AT313" s="1538"/>
      <c r="AU313" s="1538"/>
      <c r="AV313" s="1538"/>
      <c r="AW313" s="1538"/>
      <c r="AX313" s="1538"/>
      <c r="AY313" s="1538"/>
      <c r="AZ313" s="1538"/>
      <c r="BA313" s="1538"/>
      <c r="BB313" s="1538"/>
      <c r="BC313" s="1538"/>
      <c r="BD313" s="1538"/>
      <c r="BE313" s="1538"/>
      <c r="BF313" s="1538"/>
      <c r="BG313" s="1538"/>
      <c r="BH313" s="1538"/>
      <c r="BI313" s="1538"/>
      <c r="BJ313" s="1538"/>
      <c r="BK313" s="1538"/>
      <c r="BL313" s="1538"/>
    </row>
    <row r="314" spans="2:64" s="1496" customFormat="1" ht="16.899999999999999" customHeight="1">
      <c r="B314" s="1538"/>
      <c r="C314" s="1585"/>
      <c r="D314" s="1538"/>
      <c r="E314" s="1568"/>
      <c r="F314" s="1585"/>
      <c r="G314" s="1544"/>
      <c r="H314" s="1538"/>
      <c r="I314" s="1538"/>
      <c r="J314" s="1538"/>
      <c r="N314" s="1538"/>
      <c r="O314" s="1538"/>
      <c r="P314" s="1538"/>
      <c r="Q314" s="1538"/>
      <c r="R314" s="1538"/>
      <c r="S314" s="1538"/>
      <c r="T314" s="1538"/>
      <c r="U314" s="1538"/>
      <c r="V314" s="1538"/>
      <c r="W314" s="1538"/>
      <c r="X314" s="1538"/>
      <c r="Y314" s="1538"/>
      <c r="Z314" s="1538"/>
      <c r="AA314" s="1538"/>
      <c r="AB314" s="1538"/>
      <c r="AC314" s="1538"/>
      <c r="AD314" s="1538"/>
      <c r="AE314" s="1538"/>
      <c r="AF314" s="1538"/>
      <c r="AG314" s="1538"/>
      <c r="AH314" s="1538"/>
      <c r="AI314" s="1538"/>
      <c r="AJ314" s="1538"/>
      <c r="AK314" s="1538"/>
      <c r="AL314" s="1538"/>
      <c r="AM314" s="1538"/>
      <c r="AN314" s="1538"/>
      <c r="AO314" s="1538"/>
      <c r="AP314" s="1538"/>
      <c r="AQ314" s="1538"/>
      <c r="AR314" s="1538"/>
      <c r="AS314" s="1538"/>
      <c r="AT314" s="1538"/>
      <c r="AU314" s="1538"/>
      <c r="AV314" s="1538"/>
      <c r="AW314" s="1538"/>
      <c r="AX314" s="1538"/>
      <c r="AY314" s="1538"/>
      <c r="AZ314" s="1538"/>
      <c r="BA314" s="1538"/>
      <c r="BB314" s="1538"/>
      <c r="BC314" s="1538"/>
      <c r="BD314" s="1538"/>
      <c r="BE314" s="1538"/>
      <c r="BF314" s="1538"/>
      <c r="BG314" s="1538"/>
      <c r="BH314" s="1538"/>
      <c r="BI314" s="1538"/>
      <c r="BJ314" s="1538"/>
      <c r="BK314" s="1538"/>
      <c r="BL314" s="1538"/>
    </row>
    <row r="315" spans="2:64" s="1496" customFormat="1" ht="16.899999999999999" customHeight="1">
      <c r="B315" s="1538"/>
      <c r="C315" s="1585"/>
      <c r="D315" s="1538"/>
      <c r="E315" s="1568"/>
      <c r="F315" s="1585"/>
      <c r="G315" s="1544"/>
      <c r="H315" s="1538"/>
      <c r="I315" s="1538"/>
      <c r="J315" s="1538"/>
      <c r="N315" s="1538"/>
      <c r="O315" s="1538"/>
      <c r="P315" s="1538"/>
      <c r="Q315" s="1538"/>
      <c r="R315" s="1538"/>
      <c r="S315" s="1538"/>
      <c r="T315" s="1538"/>
      <c r="U315" s="1538"/>
      <c r="V315" s="1538"/>
      <c r="W315" s="1538"/>
      <c r="X315" s="1538"/>
      <c r="Y315" s="1538"/>
      <c r="Z315" s="1538"/>
      <c r="AA315" s="1538"/>
      <c r="AB315" s="1538"/>
      <c r="AC315" s="1538"/>
      <c r="AD315" s="1538"/>
      <c r="AE315" s="1538"/>
      <c r="AF315" s="1538"/>
      <c r="AG315" s="1538"/>
      <c r="AH315" s="1538"/>
      <c r="AI315" s="1538"/>
      <c r="AJ315" s="1538"/>
      <c r="AK315" s="1538"/>
      <c r="AL315" s="1538"/>
      <c r="AM315" s="1538"/>
      <c r="AN315" s="1538"/>
      <c r="AO315" s="1538"/>
      <c r="AP315" s="1538"/>
      <c r="AQ315" s="1538"/>
      <c r="AR315" s="1538"/>
      <c r="AS315" s="1538"/>
      <c r="AT315" s="1538"/>
      <c r="AU315" s="1538"/>
      <c r="AV315" s="1538"/>
      <c r="AW315" s="1538"/>
      <c r="AX315" s="1538"/>
      <c r="AY315" s="1538"/>
      <c r="AZ315" s="1538"/>
      <c r="BA315" s="1538"/>
      <c r="BB315" s="1538"/>
      <c r="BC315" s="1538"/>
      <c r="BD315" s="1538"/>
      <c r="BE315" s="1538"/>
      <c r="BF315" s="1538"/>
      <c r="BG315" s="1538"/>
      <c r="BH315" s="1538"/>
      <c r="BI315" s="1538"/>
      <c r="BJ315" s="1538"/>
      <c r="BK315" s="1538"/>
      <c r="BL315" s="1538"/>
    </row>
    <row r="316" spans="2:64" s="1496" customFormat="1" ht="16.899999999999999" customHeight="1">
      <c r="B316" s="1538"/>
      <c r="C316" s="1585"/>
      <c r="D316" s="1538"/>
      <c r="E316" s="1568"/>
      <c r="F316" s="1585"/>
      <c r="G316" s="1544"/>
      <c r="H316" s="1538"/>
      <c r="I316" s="1538"/>
      <c r="J316" s="1538"/>
      <c r="N316" s="1538"/>
      <c r="O316" s="1538"/>
      <c r="P316" s="1538"/>
      <c r="Q316" s="1538"/>
      <c r="R316" s="1538"/>
      <c r="S316" s="1538"/>
      <c r="T316" s="1538"/>
      <c r="U316" s="1538"/>
      <c r="V316" s="1538"/>
      <c r="W316" s="1538"/>
      <c r="X316" s="1538"/>
      <c r="Y316" s="1538"/>
      <c r="Z316" s="1538"/>
      <c r="AA316" s="1538"/>
      <c r="AB316" s="1538"/>
      <c r="AC316" s="1538"/>
      <c r="AD316" s="1538"/>
      <c r="AE316" s="1538"/>
      <c r="AF316" s="1538"/>
      <c r="AG316" s="1538"/>
      <c r="AH316" s="1538"/>
      <c r="AI316" s="1538"/>
      <c r="AJ316" s="1538"/>
      <c r="AK316" s="1538"/>
      <c r="AL316" s="1538"/>
      <c r="AM316" s="1538"/>
      <c r="AN316" s="1538"/>
      <c r="AO316" s="1538"/>
      <c r="AP316" s="1538"/>
      <c r="AQ316" s="1538"/>
      <c r="AR316" s="1538"/>
      <c r="AS316" s="1538"/>
      <c r="AT316" s="1538"/>
      <c r="AU316" s="1538"/>
      <c r="AV316" s="1538"/>
      <c r="AW316" s="1538"/>
      <c r="AX316" s="1538"/>
      <c r="AY316" s="1538"/>
      <c r="AZ316" s="1538"/>
      <c r="BA316" s="1538"/>
      <c r="BB316" s="1538"/>
      <c r="BC316" s="1538"/>
      <c r="BD316" s="1538"/>
      <c r="BE316" s="1538"/>
      <c r="BF316" s="1538"/>
      <c r="BG316" s="1538"/>
      <c r="BH316" s="1538"/>
      <c r="BI316" s="1538"/>
      <c r="BJ316" s="1538"/>
      <c r="BK316" s="1538"/>
      <c r="BL316" s="1538"/>
    </row>
    <row r="317" spans="2:64" s="1496" customFormat="1" ht="16.899999999999999" customHeight="1">
      <c r="B317" s="1538"/>
      <c r="C317" s="1585"/>
      <c r="D317" s="1538"/>
      <c r="E317" s="1568"/>
      <c r="F317" s="1585"/>
      <c r="G317" s="1544"/>
      <c r="H317" s="1538"/>
      <c r="I317" s="1538"/>
      <c r="J317" s="1538"/>
      <c r="N317" s="1538"/>
      <c r="O317" s="1538"/>
      <c r="P317" s="1538"/>
      <c r="Q317" s="1538"/>
      <c r="R317" s="1538"/>
      <c r="S317" s="1538"/>
      <c r="T317" s="1538"/>
      <c r="U317" s="1538"/>
      <c r="V317" s="1538"/>
      <c r="W317" s="1538"/>
      <c r="X317" s="1538"/>
      <c r="Y317" s="1538"/>
      <c r="Z317" s="1538"/>
      <c r="AA317" s="1538"/>
      <c r="AB317" s="1538"/>
      <c r="AC317" s="1538"/>
      <c r="AD317" s="1538"/>
      <c r="AE317" s="1538"/>
      <c r="AF317" s="1538"/>
      <c r="AG317" s="1538"/>
      <c r="AH317" s="1538"/>
      <c r="AI317" s="1538"/>
      <c r="AJ317" s="1538"/>
      <c r="AK317" s="1538"/>
      <c r="AL317" s="1538"/>
      <c r="AM317" s="1538"/>
      <c r="AN317" s="1538"/>
      <c r="AO317" s="1538"/>
      <c r="AP317" s="1538"/>
      <c r="AQ317" s="1538"/>
      <c r="AR317" s="1538"/>
      <c r="AS317" s="1538"/>
      <c r="AT317" s="1538"/>
      <c r="AU317" s="1538"/>
      <c r="AV317" s="1538"/>
      <c r="AW317" s="1538"/>
      <c r="AX317" s="1538"/>
      <c r="AY317" s="1538"/>
      <c r="AZ317" s="1538"/>
      <c r="BA317" s="1538"/>
      <c r="BB317" s="1538"/>
      <c r="BC317" s="1538"/>
      <c r="BD317" s="1538"/>
      <c r="BE317" s="1538"/>
      <c r="BF317" s="1538"/>
      <c r="BG317" s="1538"/>
      <c r="BH317" s="1538"/>
      <c r="BI317" s="1538"/>
      <c r="BJ317" s="1538"/>
      <c r="BK317" s="1538"/>
      <c r="BL317" s="1538"/>
    </row>
    <row r="318" spans="2:64" s="1496" customFormat="1" ht="16.899999999999999" customHeight="1">
      <c r="B318" s="1538"/>
      <c r="C318" s="1585"/>
      <c r="D318" s="1538"/>
      <c r="E318" s="1568"/>
      <c r="F318" s="1585"/>
      <c r="G318" s="1544"/>
      <c r="H318" s="1538"/>
      <c r="I318" s="1538"/>
      <c r="J318" s="1538"/>
      <c r="N318" s="1538"/>
      <c r="O318" s="1538"/>
      <c r="P318" s="1538"/>
      <c r="Q318" s="1538"/>
      <c r="R318" s="1538"/>
      <c r="S318" s="1538"/>
      <c r="T318" s="1538"/>
      <c r="U318" s="1538"/>
      <c r="V318" s="1538"/>
      <c r="W318" s="1538"/>
      <c r="X318" s="1538"/>
      <c r="Y318" s="1538"/>
      <c r="Z318" s="1538"/>
      <c r="AA318" s="1538"/>
      <c r="AB318" s="1538"/>
      <c r="AC318" s="1538"/>
      <c r="AD318" s="1538"/>
      <c r="AE318" s="1538"/>
      <c r="AF318" s="1538"/>
      <c r="AG318" s="1538"/>
      <c r="AH318" s="1538"/>
      <c r="AI318" s="1538"/>
      <c r="AJ318" s="1538"/>
      <c r="AK318" s="1538"/>
      <c r="AL318" s="1538"/>
      <c r="AM318" s="1538"/>
      <c r="AN318" s="1538"/>
      <c r="AO318" s="1538"/>
      <c r="AP318" s="1538"/>
      <c r="AQ318" s="1538"/>
      <c r="AR318" s="1538"/>
      <c r="AS318" s="1538"/>
      <c r="AT318" s="1538"/>
      <c r="AU318" s="1538"/>
      <c r="AV318" s="1538"/>
      <c r="AW318" s="1538"/>
      <c r="AX318" s="1538"/>
      <c r="AY318" s="1538"/>
      <c r="AZ318" s="1538"/>
      <c r="BA318" s="1538"/>
      <c r="BB318" s="1538"/>
      <c r="BC318" s="1538"/>
      <c r="BD318" s="1538"/>
      <c r="BE318" s="1538"/>
      <c r="BF318" s="1538"/>
      <c r="BG318" s="1538"/>
      <c r="BH318" s="1538"/>
      <c r="BI318" s="1538"/>
      <c r="BJ318" s="1538"/>
      <c r="BK318" s="1538"/>
      <c r="BL318" s="1538"/>
    </row>
    <row r="319" spans="2:64" s="1496" customFormat="1" ht="16.899999999999999" customHeight="1">
      <c r="B319" s="1538"/>
      <c r="C319" s="1585"/>
      <c r="D319" s="1538"/>
      <c r="E319" s="1568"/>
      <c r="F319" s="1585"/>
      <c r="G319" s="1544"/>
      <c r="H319" s="1538"/>
      <c r="I319" s="1538"/>
      <c r="J319" s="1538"/>
      <c r="N319" s="1538"/>
      <c r="O319" s="1538"/>
      <c r="P319" s="1538"/>
      <c r="Q319" s="1538"/>
      <c r="R319" s="1538"/>
      <c r="S319" s="1538"/>
      <c r="T319" s="1538"/>
      <c r="U319" s="1538"/>
      <c r="V319" s="1538"/>
      <c r="W319" s="1538"/>
      <c r="X319" s="1538"/>
      <c r="Y319" s="1538"/>
      <c r="Z319" s="1538"/>
      <c r="AA319" s="1538"/>
      <c r="AB319" s="1538"/>
      <c r="AC319" s="1538"/>
      <c r="AD319" s="1538"/>
      <c r="AE319" s="1538"/>
      <c r="AF319" s="1538"/>
      <c r="AG319" s="1538"/>
      <c r="AH319" s="1538"/>
      <c r="AI319" s="1538"/>
      <c r="AJ319" s="1538"/>
      <c r="AK319" s="1538"/>
      <c r="AL319" s="1538"/>
      <c r="AM319" s="1538"/>
      <c r="AN319" s="1538"/>
      <c r="AO319" s="1538"/>
      <c r="AP319" s="1538"/>
      <c r="AQ319" s="1538"/>
      <c r="AR319" s="1538"/>
      <c r="AS319" s="1538"/>
      <c r="AT319" s="1538"/>
      <c r="AU319" s="1538"/>
      <c r="AV319" s="1538"/>
      <c r="AW319" s="1538"/>
      <c r="AX319" s="1538"/>
      <c r="AY319" s="1538"/>
      <c r="AZ319" s="1538"/>
      <c r="BA319" s="1538"/>
      <c r="BB319" s="1538"/>
      <c r="BC319" s="1538"/>
      <c r="BD319" s="1538"/>
      <c r="BE319" s="1538"/>
      <c r="BF319" s="1538"/>
      <c r="BG319" s="1538"/>
      <c r="BH319" s="1538"/>
      <c r="BI319" s="1538"/>
      <c r="BJ319" s="1538"/>
      <c r="BK319" s="1538"/>
      <c r="BL319" s="1538"/>
    </row>
    <row r="320" spans="2:64" s="1496" customFormat="1" ht="16.899999999999999" customHeight="1">
      <c r="B320" s="1538"/>
      <c r="C320" s="1585"/>
      <c r="D320" s="1538"/>
      <c r="E320" s="1568"/>
      <c r="F320" s="1585"/>
      <c r="G320" s="1544"/>
      <c r="H320" s="1538"/>
      <c r="I320" s="1538"/>
      <c r="J320" s="1538"/>
      <c r="N320" s="1538"/>
      <c r="O320" s="1538"/>
      <c r="P320" s="1538"/>
      <c r="Q320" s="1538"/>
      <c r="R320" s="1538"/>
      <c r="S320" s="1538"/>
      <c r="T320" s="1538"/>
      <c r="U320" s="1538"/>
      <c r="V320" s="1538"/>
      <c r="W320" s="1538"/>
      <c r="X320" s="1538"/>
      <c r="Y320" s="1538"/>
      <c r="Z320" s="1538"/>
      <c r="AA320" s="1538"/>
      <c r="AB320" s="1538"/>
      <c r="AC320" s="1538"/>
      <c r="AD320" s="1538"/>
      <c r="AE320" s="1538"/>
      <c r="AF320" s="1538"/>
      <c r="AG320" s="1538"/>
      <c r="AH320" s="1538"/>
      <c r="AI320" s="1538"/>
      <c r="AJ320" s="1538"/>
      <c r="AK320" s="1538"/>
      <c r="AL320" s="1538"/>
      <c r="AM320" s="1538"/>
      <c r="AN320" s="1538"/>
      <c r="AO320" s="1538"/>
      <c r="AP320" s="1538"/>
      <c r="AQ320" s="1538"/>
      <c r="AR320" s="1538"/>
      <c r="AS320" s="1538"/>
      <c r="AT320" s="1538"/>
      <c r="AU320" s="1538"/>
      <c r="AV320" s="1538"/>
      <c r="AW320" s="1538"/>
      <c r="AX320" s="1538"/>
      <c r="AY320" s="1538"/>
      <c r="AZ320" s="1538"/>
      <c r="BA320" s="1538"/>
      <c r="BB320" s="1538"/>
      <c r="BC320" s="1538"/>
      <c r="BD320" s="1538"/>
      <c r="BE320" s="1538"/>
      <c r="BF320" s="1538"/>
      <c r="BG320" s="1538"/>
      <c r="BH320" s="1538"/>
      <c r="BI320" s="1538"/>
      <c r="BJ320" s="1538"/>
      <c r="BK320" s="1538"/>
      <c r="BL320" s="1538"/>
    </row>
    <row r="321" spans="2:64" s="1496" customFormat="1" ht="16.899999999999999" customHeight="1">
      <c r="B321" s="1538"/>
      <c r="C321" s="1585"/>
      <c r="D321" s="1538"/>
      <c r="E321" s="1568"/>
      <c r="F321" s="1585"/>
      <c r="G321" s="1544"/>
      <c r="H321" s="1538"/>
      <c r="I321" s="1538"/>
      <c r="J321" s="1538"/>
      <c r="N321" s="1538"/>
      <c r="O321" s="1538"/>
      <c r="P321" s="1538"/>
      <c r="Q321" s="1538"/>
      <c r="R321" s="1538"/>
      <c r="S321" s="1538"/>
      <c r="T321" s="1538"/>
      <c r="U321" s="1538"/>
      <c r="V321" s="1538"/>
      <c r="W321" s="1538"/>
      <c r="X321" s="1538"/>
      <c r="Y321" s="1538"/>
      <c r="Z321" s="1538"/>
      <c r="AA321" s="1538"/>
      <c r="AB321" s="1538"/>
      <c r="AC321" s="1538"/>
      <c r="AD321" s="1538"/>
      <c r="AE321" s="1538"/>
      <c r="AF321" s="1538"/>
      <c r="AG321" s="1538"/>
      <c r="AH321" s="1538"/>
      <c r="AI321" s="1538"/>
      <c r="AJ321" s="1538"/>
      <c r="AK321" s="1538"/>
      <c r="AL321" s="1538"/>
      <c r="AM321" s="1538"/>
      <c r="AN321" s="1538"/>
      <c r="AO321" s="1538"/>
      <c r="AP321" s="1538"/>
      <c r="AQ321" s="1538"/>
      <c r="AR321" s="1538"/>
      <c r="AS321" s="1538"/>
      <c r="AT321" s="1538"/>
      <c r="AU321" s="1538"/>
      <c r="AV321" s="1538"/>
      <c r="AW321" s="1538"/>
      <c r="AX321" s="1538"/>
      <c r="AY321" s="1538"/>
      <c r="AZ321" s="1538"/>
      <c r="BA321" s="1538"/>
      <c r="BB321" s="1538"/>
      <c r="BC321" s="1538"/>
      <c r="BD321" s="1538"/>
      <c r="BE321" s="1538"/>
      <c r="BF321" s="1538"/>
      <c r="BG321" s="1538"/>
      <c r="BH321" s="1538"/>
      <c r="BI321" s="1538"/>
      <c r="BJ321" s="1538"/>
      <c r="BK321" s="1538"/>
      <c r="BL321" s="1538"/>
    </row>
    <row r="322" spans="2:64" s="1496" customFormat="1" ht="16.899999999999999" customHeight="1">
      <c r="B322" s="1538"/>
      <c r="C322" s="1585"/>
      <c r="D322" s="1538"/>
      <c r="E322" s="1568"/>
      <c r="F322" s="1585"/>
      <c r="G322" s="1544"/>
      <c r="H322" s="1538"/>
      <c r="I322" s="1538"/>
      <c r="J322" s="1538"/>
      <c r="N322" s="1538"/>
      <c r="O322" s="1538"/>
      <c r="P322" s="1538"/>
      <c r="Q322" s="1538"/>
      <c r="R322" s="1538"/>
      <c r="S322" s="1538"/>
      <c r="T322" s="1538"/>
      <c r="U322" s="1538"/>
      <c r="V322" s="1538"/>
      <c r="W322" s="1538"/>
      <c r="X322" s="1538"/>
      <c r="Y322" s="1538"/>
      <c r="Z322" s="1538"/>
      <c r="AA322" s="1538"/>
      <c r="AB322" s="1538"/>
      <c r="AC322" s="1538"/>
      <c r="AD322" s="1538"/>
      <c r="AE322" s="1538"/>
      <c r="AF322" s="1538"/>
      <c r="AG322" s="1538"/>
      <c r="AH322" s="1538"/>
      <c r="AI322" s="1538"/>
      <c r="AJ322" s="1538"/>
      <c r="AK322" s="1538"/>
      <c r="AL322" s="1538"/>
      <c r="AM322" s="1538"/>
      <c r="AN322" s="1538"/>
      <c r="AO322" s="1538"/>
      <c r="AP322" s="1538"/>
      <c r="AQ322" s="1538"/>
      <c r="AR322" s="1538"/>
      <c r="AS322" s="1538"/>
      <c r="AT322" s="1538"/>
      <c r="AU322" s="1538"/>
      <c r="AV322" s="1538"/>
      <c r="AW322" s="1538"/>
      <c r="AX322" s="1538"/>
      <c r="AY322" s="1538"/>
      <c r="AZ322" s="1538"/>
      <c r="BA322" s="1538"/>
      <c r="BB322" s="1538"/>
      <c r="BC322" s="1538"/>
      <c r="BD322" s="1538"/>
      <c r="BE322" s="1538"/>
      <c r="BF322" s="1538"/>
      <c r="BG322" s="1538"/>
      <c r="BH322" s="1538"/>
      <c r="BI322" s="1538"/>
      <c r="BJ322" s="1538"/>
      <c r="BK322" s="1538"/>
      <c r="BL322" s="1538"/>
    </row>
    <row r="323" spans="2:64" s="1496" customFormat="1" ht="16.899999999999999" customHeight="1">
      <c r="B323" s="1538"/>
      <c r="C323" s="1585"/>
      <c r="D323" s="1538"/>
      <c r="E323" s="1568"/>
      <c r="F323" s="1585"/>
      <c r="G323" s="1544"/>
      <c r="H323" s="1538"/>
      <c r="I323" s="1538"/>
      <c r="J323" s="1538"/>
      <c r="N323" s="1538"/>
      <c r="O323" s="1538"/>
      <c r="P323" s="1538"/>
      <c r="Q323" s="1538"/>
      <c r="R323" s="1538"/>
      <c r="S323" s="1538"/>
      <c r="T323" s="1538"/>
      <c r="U323" s="1538"/>
      <c r="V323" s="1538"/>
      <c r="W323" s="1538"/>
      <c r="X323" s="1538"/>
      <c r="Y323" s="1538"/>
      <c r="Z323" s="1538"/>
      <c r="AA323" s="1538"/>
      <c r="AB323" s="1538"/>
      <c r="AC323" s="1538"/>
      <c r="AD323" s="1538"/>
      <c r="AE323" s="1538"/>
      <c r="AF323" s="1538"/>
      <c r="AG323" s="1538"/>
      <c r="AH323" s="1538"/>
      <c r="AI323" s="1538"/>
      <c r="AJ323" s="1538"/>
      <c r="AK323" s="1538"/>
      <c r="AL323" s="1538"/>
      <c r="AM323" s="1538"/>
      <c r="AN323" s="1538"/>
      <c r="AO323" s="1538"/>
      <c r="AP323" s="1538"/>
      <c r="AQ323" s="1538"/>
      <c r="AR323" s="1538"/>
      <c r="AS323" s="1538"/>
      <c r="AT323" s="1538"/>
      <c r="AU323" s="1538"/>
      <c r="AV323" s="1538"/>
      <c r="AW323" s="1538"/>
      <c r="AX323" s="1538"/>
      <c r="AY323" s="1538"/>
      <c r="AZ323" s="1538"/>
      <c r="BA323" s="1538"/>
      <c r="BB323" s="1538"/>
      <c r="BC323" s="1538"/>
      <c r="BD323" s="1538"/>
      <c r="BE323" s="1538"/>
      <c r="BF323" s="1538"/>
      <c r="BG323" s="1538"/>
      <c r="BH323" s="1538"/>
      <c r="BI323" s="1538"/>
      <c r="BJ323" s="1538"/>
      <c r="BK323" s="1538"/>
      <c r="BL323" s="1538"/>
    </row>
    <row r="324" spans="2:64" s="1496" customFormat="1" ht="16.899999999999999" customHeight="1">
      <c r="B324" s="1538"/>
      <c r="C324" s="1585"/>
      <c r="D324" s="1538"/>
      <c r="E324" s="1568"/>
      <c r="F324" s="1585"/>
      <c r="G324" s="1544"/>
      <c r="H324" s="1538"/>
      <c r="I324" s="1538"/>
      <c r="J324" s="1538"/>
      <c r="N324" s="1538"/>
      <c r="O324" s="1538"/>
      <c r="P324" s="1538"/>
      <c r="Q324" s="1538"/>
      <c r="R324" s="1538"/>
      <c r="S324" s="1538"/>
      <c r="T324" s="1538"/>
      <c r="U324" s="1538"/>
      <c r="V324" s="1538"/>
      <c r="W324" s="1538"/>
      <c r="X324" s="1538"/>
      <c r="Y324" s="1538"/>
      <c r="Z324" s="1538"/>
      <c r="AA324" s="1538"/>
      <c r="AB324" s="1538"/>
      <c r="AC324" s="1538"/>
      <c r="AD324" s="1538"/>
      <c r="AE324" s="1538"/>
      <c r="AF324" s="1538"/>
      <c r="AG324" s="1538"/>
      <c r="AH324" s="1538"/>
      <c r="AI324" s="1538"/>
      <c r="AJ324" s="1538"/>
      <c r="AK324" s="1538"/>
      <c r="AL324" s="1538"/>
      <c r="AM324" s="1538"/>
      <c r="AN324" s="1538"/>
      <c r="AO324" s="1538"/>
      <c r="AP324" s="1538"/>
      <c r="AQ324" s="1538"/>
      <c r="AR324" s="1538"/>
      <c r="AS324" s="1538"/>
      <c r="AT324" s="1538"/>
      <c r="AU324" s="1538"/>
      <c r="AV324" s="1538"/>
      <c r="AW324" s="1538"/>
      <c r="AX324" s="1538"/>
      <c r="AY324" s="1538"/>
      <c r="AZ324" s="1538"/>
      <c r="BA324" s="1538"/>
      <c r="BB324" s="1538"/>
      <c r="BC324" s="1538"/>
      <c r="BD324" s="1538"/>
      <c r="BE324" s="1538"/>
      <c r="BF324" s="1538"/>
      <c r="BG324" s="1538"/>
      <c r="BH324" s="1538"/>
      <c r="BI324" s="1538"/>
      <c r="BJ324" s="1538"/>
      <c r="BK324" s="1538"/>
      <c r="BL324" s="1538"/>
    </row>
    <row r="325" spans="2:64" s="1496" customFormat="1" ht="16.899999999999999" customHeight="1">
      <c r="B325" s="1538"/>
      <c r="C325" s="1585"/>
      <c r="D325" s="1538"/>
      <c r="E325" s="1568"/>
      <c r="F325" s="1585"/>
      <c r="G325" s="1544"/>
      <c r="H325" s="1538"/>
      <c r="I325" s="1538"/>
      <c r="J325" s="1538"/>
      <c r="N325" s="1538"/>
      <c r="O325" s="1538"/>
      <c r="P325" s="1538"/>
      <c r="Q325" s="1538"/>
      <c r="R325" s="1538"/>
      <c r="S325" s="1538"/>
      <c r="T325" s="1538"/>
      <c r="U325" s="1538"/>
      <c r="V325" s="1538"/>
      <c r="W325" s="1538"/>
      <c r="X325" s="1538"/>
      <c r="Y325" s="1538"/>
      <c r="Z325" s="1538"/>
      <c r="AA325" s="1538"/>
      <c r="AB325" s="1538"/>
      <c r="AC325" s="1538"/>
      <c r="AD325" s="1538"/>
      <c r="AE325" s="1538"/>
      <c r="AF325" s="1538"/>
      <c r="AG325" s="1538"/>
      <c r="AH325" s="1538"/>
      <c r="AI325" s="1538"/>
      <c r="AJ325" s="1538"/>
      <c r="AK325" s="1538"/>
      <c r="AL325" s="1538"/>
      <c r="AM325" s="1538"/>
      <c r="AN325" s="1538"/>
      <c r="AO325" s="1538"/>
      <c r="AP325" s="1538"/>
      <c r="AQ325" s="1538"/>
      <c r="AR325" s="1538"/>
      <c r="AS325" s="1538"/>
      <c r="AT325" s="1538"/>
      <c r="AU325" s="1538"/>
      <c r="AV325" s="1538"/>
      <c r="AW325" s="1538"/>
      <c r="AX325" s="1538"/>
      <c r="AY325" s="1538"/>
      <c r="AZ325" s="1538"/>
      <c r="BA325" s="1538"/>
      <c r="BB325" s="1538"/>
      <c r="BC325" s="1538"/>
      <c r="BD325" s="1538"/>
      <c r="BE325" s="1538"/>
      <c r="BF325" s="1538"/>
      <c r="BG325" s="1538"/>
      <c r="BH325" s="1538"/>
      <c r="BI325" s="1538"/>
      <c r="BJ325" s="1538"/>
      <c r="BK325" s="1538"/>
      <c r="BL325" s="1538"/>
    </row>
    <row r="326" spans="2:64" s="1496" customFormat="1" ht="16.899999999999999" customHeight="1">
      <c r="B326" s="1538"/>
      <c r="C326" s="1585"/>
      <c r="D326" s="1538"/>
      <c r="E326" s="1568"/>
      <c r="F326" s="1585"/>
      <c r="G326" s="1544"/>
      <c r="H326" s="1538"/>
      <c r="I326" s="1538"/>
      <c r="J326" s="1538"/>
      <c r="N326" s="1538"/>
      <c r="O326" s="1538"/>
      <c r="P326" s="1538"/>
      <c r="Q326" s="1538"/>
      <c r="R326" s="1538"/>
      <c r="S326" s="1538"/>
      <c r="T326" s="1538"/>
      <c r="U326" s="1538"/>
      <c r="V326" s="1538"/>
      <c r="W326" s="1538"/>
      <c r="X326" s="1538"/>
      <c r="Y326" s="1538"/>
      <c r="Z326" s="1538"/>
      <c r="AA326" s="1538"/>
      <c r="AB326" s="1538"/>
      <c r="AC326" s="1538"/>
      <c r="AD326" s="1538"/>
      <c r="AE326" s="1538"/>
      <c r="AF326" s="1538"/>
      <c r="AG326" s="1538"/>
      <c r="AH326" s="1538"/>
      <c r="AI326" s="1538"/>
      <c r="AJ326" s="1538"/>
      <c r="AK326" s="1538"/>
      <c r="AL326" s="1538"/>
      <c r="AM326" s="1538"/>
      <c r="AN326" s="1538"/>
      <c r="AO326" s="1538"/>
      <c r="AP326" s="1538"/>
      <c r="AQ326" s="1538"/>
      <c r="AR326" s="1538"/>
      <c r="AS326" s="1538"/>
      <c r="AT326" s="1538"/>
      <c r="AU326" s="1538"/>
      <c r="AV326" s="1538"/>
      <c r="AW326" s="1538"/>
      <c r="AX326" s="1538"/>
      <c r="AY326" s="1538"/>
      <c r="AZ326" s="1538"/>
      <c r="BA326" s="1538"/>
      <c r="BB326" s="1538"/>
      <c r="BC326" s="1538"/>
      <c r="BD326" s="1538"/>
      <c r="BE326" s="1538"/>
      <c r="BF326" s="1538"/>
      <c r="BG326" s="1538"/>
      <c r="BH326" s="1538"/>
      <c r="BI326" s="1538"/>
      <c r="BJ326" s="1538"/>
      <c r="BK326" s="1538"/>
      <c r="BL326" s="1538"/>
    </row>
    <row r="327" spans="2:64" s="1496" customFormat="1" ht="16.899999999999999" customHeight="1">
      <c r="B327" s="1538"/>
      <c r="C327" s="1585"/>
      <c r="D327" s="1538"/>
      <c r="E327" s="1568"/>
      <c r="F327" s="1585"/>
      <c r="G327" s="1544"/>
      <c r="H327" s="1538"/>
      <c r="I327" s="1538"/>
      <c r="J327" s="1538"/>
      <c r="N327" s="1538"/>
      <c r="O327" s="1538"/>
      <c r="P327" s="1538"/>
      <c r="Q327" s="1538"/>
      <c r="R327" s="1538"/>
      <c r="S327" s="1538"/>
      <c r="T327" s="1538"/>
      <c r="U327" s="1538"/>
      <c r="V327" s="1538"/>
      <c r="W327" s="1538"/>
      <c r="X327" s="1538"/>
      <c r="Y327" s="1538"/>
      <c r="Z327" s="1538"/>
      <c r="AA327" s="1538"/>
      <c r="AB327" s="1538"/>
      <c r="AC327" s="1538"/>
      <c r="AD327" s="1538"/>
      <c r="AE327" s="1538"/>
      <c r="AF327" s="1538"/>
      <c r="AG327" s="1538"/>
      <c r="AH327" s="1538"/>
      <c r="AI327" s="1538"/>
      <c r="AJ327" s="1538"/>
      <c r="AK327" s="1538"/>
      <c r="AL327" s="1538"/>
      <c r="AM327" s="1538"/>
      <c r="AN327" s="1538"/>
      <c r="AO327" s="1538"/>
      <c r="AP327" s="1538"/>
      <c r="AQ327" s="1538"/>
      <c r="AR327" s="1538"/>
      <c r="AS327" s="1538"/>
      <c r="AT327" s="1538"/>
      <c r="AU327" s="1538"/>
      <c r="AV327" s="1538"/>
      <c r="AW327" s="1538"/>
      <c r="AX327" s="1538"/>
      <c r="AY327" s="1538"/>
      <c r="AZ327" s="1538"/>
      <c r="BA327" s="1538"/>
      <c r="BB327" s="1538"/>
      <c r="BC327" s="1538"/>
      <c r="BD327" s="1538"/>
      <c r="BE327" s="1538"/>
      <c r="BF327" s="1538"/>
      <c r="BG327" s="1538"/>
      <c r="BH327" s="1538"/>
      <c r="BI327" s="1538"/>
      <c r="BJ327" s="1538"/>
      <c r="BK327" s="1538"/>
      <c r="BL327" s="1538"/>
    </row>
    <row r="328" spans="2:64" s="1496" customFormat="1" ht="16.899999999999999" customHeight="1">
      <c r="B328" s="1538"/>
      <c r="C328" s="1585"/>
      <c r="D328" s="1538"/>
      <c r="E328" s="1568"/>
      <c r="F328" s="1585"/>
      <c r="G328" s="1544"/>
      <c r="H328" s="1538"/>
      <c r="I328" s="1538"/>
      <c r="J328" s="1538"/>
      <c r="N328" s="1538"/>
      <c r="O328" s="1538"/>
      <c r="P328" s="1538"/>
      <c r="Q328" s="1538"/>
      <c r="R328" s="1538"/>
      <c r="S328" s="1538"/>
      <c r="T328" s="1538"/>
      <c r="U328" s="1538"/>
      <c r="V328" s="1538"/>
      <c r="W328" s="1538"/>
      <c r="X328" s="1538"/>
      <c r="Y328" s="1538"/>
      <c r="Z328" s="1538"/>
      <c r="AA328" s="1538"/>
      <c r="AB328" s="1538"/>
      <c r="AC328" s="1538"/>
      <c r="AD328" s="1538"/>
      <c r="AE328" s="1538"/>
      <c r="AF328" s="1538"/>
      <c r="AG328" s="1538"/>
      <c r="AH328" s="1538"/>
      <c r="AI328" s="1538"/>
      <c r="AJ328" s="1538"/>
      <c r="AK328" s="1538"/>
      <c r="AL328" s="1538"/>
      <c r="AM328" s="1538"/>
      <c r="AN328" s="1538"/>
      <c r="AO328" s="1538"/>
      <c r="AP328" s="1538"/>
      <c r="AQ328" s="1538"/>
      <c r="AR328" s="1538"/>
      <c r="AS328" s="1538"/>
      <c r="AT328" s="1538"/>
      <c r="AU328" s="1538"/>
      <c r="AV328" s="1538"/>
      <c r="AW328" s="1538"/>
      <c r="AX328" s="1538"/>
      <c r="AY328" s="1538"/>
      <c r="AZ328" s="1538"/>
      <c r="BA328" s="1538"/>
      <c r="BB328" s="1538"/>
      <c r="BC328" s="1538"/>
      <c r="BD328" s="1538"/>
      <c r="BE328" s="1538"/>
      <c r="BF328" s="1538"/>
      <c r="BG328" s="1538"/>
      <c r="BH328" s="1538"/>
      <c r="BI328" s="1538"/>
      <c r="BJ328" s="1538"/>
      <c r="BK328" s="1538"/>
      <c r="BL328" s="1538"/>
    </row>
    <row r="329" spans="2:64" s="1496" customFormat="1" ht="16.899999999999999" customHeight="1">
      <c r="B329" s="1538"/>
      <c r="C329" s="1585"/>
      <c r="D329" s="1538"/>
      <c r="E329" s="1568"/>
      <c r="F329" s="1585"/>
      <c r="G329" s="1544"/>
      <c r="H329" s="1538"/>
      <c r="I329" s="1538"/>
      <c r="J329" s="1538"/>
      <c r="N329" s="1538"/>
      <c r="O329" s="1538"/>
      <c r="P329" s="1538"/>
      <c r="Q329" s="1538"/>
      <c r="R329" s="1538"/>
      <c r="S329" s="1538"/>
      <c r="T329" s="1538"/>
      <c r="U329" s="1538"/>
      <c r="V329" s="1538"/>
      <c r="W329" s="1538"/>
      <c r="X329" s="1538"/>
      <c r="Y329" s="1538"/>
      <c r="Z329" s="1538"/>
      <c r="AA329" s="1538"/>
      <c r="AB329" s="1538"/>
      <c r="AC329" s="1538"/>
      <c r="AD329" s="1538"/>
      <c r="AE329" s="1538"/>
      <c r="AF329" s="1538"/>
      <c r="AG329" s="1538"/>
      <c r="AH329" s="1538"/>
      <c r="AI329" s="1538"/>
      <c r="AJ329" s="1538"/>
      <c r="AK329" s="1538"/>
      <c r="AL329" s="1538"/>
      <c r="AM329" s="1538"/>
      <c r="AN329" s="1538"/>
      <c r="AO329" s="1538"/>
      <c r="AP329" s="1538"/>
      <c r="AQ329" s="1538"/>
      <c r="AR329" s="1538"/>
      <c r="AS329" s="1538"/>
      <c r="AT329" s="1538"/>
      <c r="AU329" s="1538"/>
      <c r="AV329" s="1538"/>
      <c r="AW329" s="1538"/>
      <c r="AX329" s="1538"/>
      <c r="AY329" s="1538"/>
      <c r="AZ329" s="1538"/>
      <c r="BA329" s="1538"/>
      <c r="BB329" s="1538"/>
      <c r="BC329" s="1538"/>
      <c r="BD329" s="1538"/>
      <c r="BE329" s="1538"/>
      <c r="BF329" s="1538"/>
      <c r="BG329" s="1538"/>
      <c r="BH329" s="1538"/>
      <c r="BI329" s="1538"/>
      <c r="BJ329" s="1538"/>
      <c r="BK329" s="1538"/>
      <c r="BL329" s="1538"/>
    </row>
    <row r="330" spans="2:64" s="1496" customFormat="1" ht="16.899999999999999" customHeight="1">
      <c r="B330" s="1538"/>
      <c r="C330" s="1585"/>
      <c r="D330" s="1538"/>
      <c r="E330" s="1568"/>
      <c r="F330" s="1585"/>
      <c r="G330" s="1544"/>
      <c r="H330" s="1538"/>
      <c r="I330" s="1538"/>
      <c r="J330" s="1538"/>
      <c r="N330" s="1538"/>
      <c r="O330" s="1538"/>
      <c r="P330" s="1538"/>
      <c r="Q330" s="1538"/>
      <c r="R330" s="1538"/>
      <c r="S330" s="1538"/>
      <c r="T330" s="1538"/>
      <c r="U330" s="1538"/>
      <c r="V330" s="1538"/>
      <c r="W330" s="1538"/>
      <c r="X330" s="1538"/>
      <c r="Y330" s="1538"/>
      <c r="Z330" s="1538"/>
      <c r="AA330" s="1538"/>
      <c r="AB330" s="1538"/>
      <c r="AC330" s="1538"/>
      <c r="AD330" s="1538"/>
      <c r="AE330" s="1538"/>
      <c r="AF330" s="1538"/>
      <c r="AG330" s="1538"/>
      <c r="AH330" s="1538"/>
      <c r="AI330" s="1538"/>
      <c r="AJ330" s="1538"/>
      <c r="AK330" s="1538"/>
      <c r="AL330" s="1538"/>
      <c r="AM330" s="1538"/>
      <c r="AN330" s="1538"/>
      <c r="AO330" s="1538"/>
      <c r="AP330" s="1538"/>
      <c r="AQ330" s="1538"/>
      <c r="AR330" s="1538"/>
      <c r="AS330" s="1538"/>
      <c r="AT330" s="1538"/>
      <c r="AU330" s="1538"/>
      <c r="AV330" s="1538"/>
      <c r="AW330" s="1538"/>
      <c r="AX330" s="1538"/>
      <c r="AY330" s="1538"/>
      <c r="AZ330" s="1538"/>
      <c r="BA330" s="1538"/>
      <c r="BB330" s="1538"/>
      <c r="BC330" s="1538"/>
      <c r="BD330" s="1538"/>
      <c r="BE330" s="1538"/>
      <c r="BF330" s="1538"/>
      <c r="BG330" s="1538"/>
      <c r="BH330" s="1538"/>
      <c r="BI330" s="1538"/>
      <c r="BJ330" s="1538"/>
      <c r="BK330" s="1538"/>
      <c r="BL330" s="1538"/>
    </row>
    <row r="331" spans="2:64" s="1496" customFormat="1" ht="16.899999999999999" customHeight="1">
      <c r="B331" s="1538"/>
      <c r="C331" s="1585"/>
      <c r="D331" s="1538"/>
      <c r="E331" s="1568"/>
      <c r="F331" s="1585"/>
      <c r="G331" s="1544"/>
      <c r="H331" s="1538"/>
      <c r="I331" s="1538"/>
      <c r="J331" s="1538"/>
      <c r="N331" s="1538"/>
      <c r="O331" s="1538"/>
      <c r="P331" s="1538"/>
      <c r="Q331" s="1538"/>
      <c r="R331" s="1538"/>
      <c r="S331" s="1538"/>
      <c r="T331" s="1538"/>
      <c r="U331" s="1538"/>
      <c r="V331" s="1538"/>
      <c r="W331" s="1538"/>
      <c r="X331" s="1538"/>
      <c r="Y331" s="1538"/>
      <c r="Z331" s="1538"/>
      <c r="AA331" s="1538"/>
      <c r="AB331" s="1538"/>
      <c r="AC331" s="1538"/>
      <c r="AD331" s="1538"/>
      <c r="AE331" s="1538"/>
      <c r="AF331" s="1538"/>
      <c r="AG331" s="1538"/>
      <c r="AH331" s="1538"/>
      <c r="AI331" s="1538"/>
      <c r="AJ331" s="1538"/>
      <c r="AK331" s="1538"/>
      <c r="AL331" s="1538"/>
      <c r="AM331" s="1538"/>
      <c r="AN331" s="1538"/>
      <c r="AO331" s="1538"/>
      <c r="AP331" s="1538"/>
      <c r="AQ331" s="1538"/>
      <c r="AR331" s="1538"/>
      <c r="AS331" s="1538"/>
      <c r="AT331" s="1538"/>
      <c r="AU331" s="1538"/>
      <c r="AV331" s="1538"/>
      <c r="AW331" s="1538"/>
      <c r="AX331" s="1538"/>
      <c r="AY331" s="1538"/>
      <c r="AZ331" s="1538"/>
      <c r="BA331" s="1538"/>
      <c r="BB331" s="1538"/>
      <c r="BC331" s="1538"/>
      <c r="BD331" s="1538"/>
      <c r="BE331" s="1538"/>
      <c r="BF331" s="1538"/>
      <c r="BG331" s="1538"/>
      <c r="BH331" s="1538"/>
      <c r="BI331" s="1538"/>
      <c r="BJ331" s="1538"/>
      <c r="BK331" s="1538"/>
      <c r="BL331" s="1538"/>
    </row>
    <row r="332" spans="2:64" s="1496" customFormat="1" ht="16.899999999999999" customHeight="1">
      <c r="B332" s="1538"/>
      <c r="C332" s="1585"/>
      <c r="D332" s="1538"/>
      <c r="E332" s="1568"/>
      <c r="F332" s="1585"/>
      <c r="G332" s="1544"/>
      <c r="H332" s="1538"/>
      <c r="I332" s="1538"/>
      <c r="J332" s="1538"/>
      <c r="N332" s="1538"/>
      <c r="O332" s="1538"/>
      <c r="P332" s="1538"/>
      <c r="Q332" s="1538"/>
      <c r="R332" s="1538"/>
      <c r="S332" s="1538"/>
      <c r="T332" s="1538"/>
      <c r="U332" s="1538"/>
      <c r="V332" s="1538"/>
      <c r="W332" s="1538"/>
      <c r="X332" s="1538"/>
      <c r="Y332" s="1538"/>
      <c r="Z332" s="1538"/>
      <c r="AA332" s="1538"/>
      <c r="AB332" s="1538"/>
      <c r="AC332" s="1538"/>
      <c r="AD332" s="1538"/>
      <c r="AE332" s="1538"/>
      <c r="AF332" s="1538"/>
      <c r="AG332" s="1538"/>
      <c r="AH332" s="1538"/>
      <c r="AI332" s="1538"/>
      <c r="AJ332" s="1538"/>
      <c r="AK332" s="1538"/>
      <c r="AL332" s="1538"/>
      <c r="AM332" s="1538"/>
      <c r="AN332" s="1538"/>
      <c r="AO332" s="1538"/>
      <c r="AP332" s="1538"/>
      <c r="AQ332" s="1538"/>
      <c r="AR332" s="1538"/>
      <c r="AS332" s="1538"/>
      <c r="AT332" s="1538"/>
      <c r="AU332" s="1538"/>
      <c r="AV332" s="1538"/>
      <c r="AW332" s="1538"/>
      <c r="AX332" s="1538"/>
      <c r="AY332" s="1538"/>
      <c r="AZ332" s="1538"/>
      <c r="BA332" s="1538"/>
      <c r="BB332" s="1538"/>
      <c r="BC332" s="1538"/>
      <c r="BD332" s="1538"/>
      <c r="BE332" s="1538"/>
      <c r="BF332" s="1538"/>
      <c r="BG332" s="1538"/>
      <c r="BH332" s="1538"/>
      <c r="BI332" s="1538"/>
      <c r="BJ332" s="1538"/>
      <c r="BK332" s="1538"/>
      <c r="BL332" s="1538"/>
    </row>
    <row r="333" spans="2:64" s="1496" customFormat="1" ht="16.899999999999999" customHeight="1">
      <c r="B333" s="1538"/>
      <c r="C333" s="1585"/>
      <c r="D333" s="1538"/>
      <c r="E333" s="1568"/>
      <c r="F333" s="1585"/>
      <c r="G333" s="1544"/>
      <c r="H333" s="1538"/>
      <c r="I333" s="1538"/>
      <c r="J333" s="1538"/>
      <c r="N333" s="1538"/>
      <c r="O333" s="1538"/>
      <c r="P333" s="1538"/>
      <c r="Q333" s="1538"/>
      <c r="R333" s="1538"/>
      <c r="S333" s="1538"/>
      <c r="T333" s="1538"/>
      <c r="U333" s="1538"/>
      <c r="V333" s="1538"/>
      <c r="W333" s="1538"/>
      <c r="X333" s="1538"/>
      <c r="Y333" s="1538"/>
      <c r="Z333" s="1538"/>
      <c r="AA333" s="1538"/>
      <c r="AB333" s="1538"/>
      <c r="AC333" s="1538"/>
      <c r="AD333" s="1538"/>
      <c r="AE333" s="1538"/>
      <c r="AF333" s="1538"/>
      <c r="AG333" s="1538"/>
      <c r="AH333" s="1538"/>
      <c r="AI333" s="1538"/>
      <c r="AJ333" s="1538"/>
      <c r="AK333" s="1538"/>
      <c r="AL333" s="1538"/>
      <c r="AM333" s="1538"/>
      <c r="AN333" s="1538"/>
      <c r="AO333" s="1538"/>
      <c r="AP333" s="1538"/>
      <c r="AQ333" s="1538"/>
      <c r="AR333" s="1538"/>
      <c r="AS333" s="1538"/>
      <c r="AT333" s="1538"/>
      <c r="AU333" s="1538"/>
      <c r="AV333" s="1538"/>
      <c r="AW333" s="1538"/>
      <c r="AX333" s="1538"/>
      <c r="AY333" s="1538"/>
      <c r="AZ333" s="1538"/>
      <c r="BA333" s="1538"/>
      <c r="BB333" s="1538"/>
      <c r="BC333" s="1538"/>
      <c r="BD333" s="1538"/>
      <c r="BE333" s="1538"/>
      <c r="BF333" s="1538"/>
      <c r="BG333" s="1538"/>
      <c r="BH333" s="1538"/>
      <c r="BI333" s="1538"/>
      <c r="BJ333" s="1538"/>
      <c r="BK333" s="1538"/>
      <c r="BL333" s="1538"/>
    </row>
    <row r="334" spans="2:64" s="1496" customFormat="1" ht="16.899999999999999" customHeight="1">
      <c r="B334" s="1538"/>
      <c r="C334" s="1585"/>
      <c r="D334" s="1538"/>
      <c r="E334" s="1568"/>
      <c r="F334" s="1585"/>
      <c r="G334" s="1544"/>
      <c r="H334" s="1538"/>
      <c r="I334" s="1538"/>
      <c r="J334" s="1538"/>
      <c r="N334" s="1538"/>
      <c r="O334" s="1538"/>
      <c r="P334" s="1538"/>
      <c r="Q334" s="1538"/>
      <c r="R334" s="1538"/>
      <c r="S334" s="1538"/>
      <c r="T334" s="1538"/>
      <c r="U334" s="1538"/>
      <c r="V334" s="1538"/>
      <c r="W334" s="1538"/>
      <c r="X334" s="1538"/>
      <c r="Y334" s="1538"/>
      <c r="Z334" s="1538"/>
      <c r="AA334" s="1538"/>
      <c r="AB334" s="1538"/>
      <c r="AC334" s="1538"/>
      <c r="AD334" s="1538"/>
      <c r="AE334" s="1538"/>
      <c r="AF334" s="1538"/>
      <c r="AG334" s="1538"/>
      <c r="AH334" s="1538"/>
      <c r="AI334" s="1538"/>
      <c r="AJ334" s="1538"/>
      <c r="AK334" s="1538"/>
      <c r="AL334" s="1538"/>
      <c r="AM334" s="1538"/>
      <c r="AN334" s="1538"/>
      <c r="AO334" s="1538"/>
      <c r="AP334" s="1538"/>
      <c r="AQ334" s="1538"/>
      <c r="AR334" s="1538"/>
      <c r="AS334" s="1538"/>
      <c r="AT334" s="1538"/>
      <c r="AU334" s="1538"/>
      <c r="AV334" s="1538"/>
      <c r="AW334" s="1538"/>
      <c r="AX334" s="1538"/>
      <c r="AY334" s="1538"/>
      <c r="AZ334" s="1538"/>
      <c r="BA334" s="1538"/>
      <c r="BB334" s="1538"/>
      <c r="BC334" s="1538"/>
      <c r="BD334" s="1538"/>
      <c r="BE334" s="1538"/>
      <c r="BF334" s="1538"/>
      <c r="BG334" s="1538"/>
      <c r="BH334" s="1538"/>
      <c r="BI334" s="1538"/>
      <c r="BJ334" s="1538"/>
      <c r="BK334" s="1538"/>
      <c r="BL334" s="1538"/>
    </row>
    <row r="335" spans="2:64" s="1496" customFormat="1" ht="16.899999999999999" customHeight="1">
      <c r="B335" s="1538"/>
      <c r="C335" s="1585"/>
      <c r="D335" s="1538"/>
      <c r="E335" s="1568"/>
      <c r="F335" s="1585"/>
      <c r="G335" s="1544"/>
      <c r="H335" s="1538"/>
      <c r="I335" s="1538"/>
      <c r="J335" s="1538"/>
      <c r="N335" s="1538"/>
      <c r="O335" s="1538"/>
      <c r="P335" s="1538"/>
      <c r="Q335" s="1538"/>
      <c r="R335" s="1538"/>
      <c r="S335" s="1538"/>
      <c r="T335" s="1538"/>
      <c r="U335" s="1538"/>
      <c r="V335" s="1538"/>
      <c r="W335" s="1538"/>
      <c r="X335" s="1538"/>
      <c r="Y335" s="1538"/>
      <c r="Z335" s="1538"/>
      <c r="AA335" s="1538"/>
      <c r="AB335" s="1538"/>
      <c r="AC335" s="1538"/>
      <c r="AD335" s="1538"/>
      <c r="AE335" s="1538"/>
      <c r="AF335" s="1538"/>
      <c r="AG335" s="1538"/>
      <c r="AH335" s="1538"/>
      <c r="AI335" s="1538"/>
      <c r="AJ335" s="1538"/>
      <c r="AK335" s="1538"/>
      <c r="AL335" s="1538"/>
      <c r="AM335" s="1538"/>
      <c r="AN335" s="1538"/>
      <c r="AO335" s="1538"/>
      <c r="AP335" s="1538"/>
      <c r="AQ335" s="1538"/>
      <c r="AR335" s="1538"/>
      <c r="AS335" s="1538"/>
      <c r="AT335" s="1538"/>
      <c r="AU335" s="1538"/>
      <c r="AV335" s="1538"/>
      <c r="AW335" s="1538"/>
      <c r="AX335" s="1538"/>
      <c r="AY335" s="1538"/>
      <c r="AZ335" s="1538"/>
      <c r="BA335" s="1538"/>
      <c r="BB335" s="1538"/>
      <c r="BC335" s="1538"/>
      <c r="BD335" s="1538"/>
      <c r="BE335" s="1538"/>
      <c r="BF335" s="1538"/>
      <c r="BG335" s="1538"/>
      <c r="BH335" s="1538"/>
      <c r="BI335" s="1538"/>
      <c r="BJ335" s="1538"/>
      <c r="BK335" s="1538"/>
      <c r="BL335" s="1538"/>
    </row>
    <row r="336" spans="2:64" s="1496" customFormat="1" ht="16.899999999999999" customHeight="1">
      <c r="B336" s="1538"/>
      <c r="C336" s="1585"/>
      <c r="D336" s="1538"/>
      <c r="E336" s="1568"/>
      <c r="F336" s="1585"/>
      <c r="G336" s="1544"/>
      <c r="H336" s="1538"/>
      <c r="I336" s="1538"/>
      <c r="J336" s="1538"/>
      <c r="N336" s="1538"/>
      <c r="O336" s="1538"/>
      <c r="P336" s="1538"/>
      <c r="Q336" s="1538"/>
      <c r="R336" s="1538"/>
      <c r="S336" s="1538"/>
      <c r="T336" s="1538"/>
      <c r="U336" s="1538"/>
      <c r="V336" s="1538"/>
      <c r="W336" s="1538"/>
      <c r="X336" s="1538"/>
      <c r="Y336" s="1538"/>
      <c r="Z336" s="1538"/>
      <c r="AA336" s="1538"/>
      <c r="AB336" s="1538"/>
      <c r="AC336" s="1538"/>
      <c r="AD336" s="1538"/>
      <c r="AE336" s="1538"/>
      <c r="AF336" s="1538"/>
      <c r="AG336" s="1538"/>
      <c r="AH336" s="1538"/>
      <c r="AI336" s="1538"/>
      <c r="AJ336" s="1538"/>
      <c r="AK336" s="1538"/>
      <c r="AL336" s="1538"/>
      <c r="AM336" s="1538"/>
      <c r="AN336" s="1538"/>
      <c r="AO336" s="1538"/>
      <c r="AP336" s="1538"/>
      <c r="AQ336" s="1538"/>
      <c r="AR336" s="1538"/>
      <c r="AS336" s="1538"/>
      <c r="AT336" s="1538"/>
      <c r="AU336" s="1538"/>
      <c r="AV336" s="1538"/>
      <c r="AW336" s="1538"/>
      <c r="AX336" s="1538"/>
      <c r="AY336" s="1538"/>
      <c r="AZ336" s="1538"/>
      <c r="BA336" s="1538"/>
      <c r="BB336" s="1538"/>
      <c r="BC336" s="1538"/>
      <c r="BD336" s="1538"/>
      <c r="BE336" s="1538"/>
      <c r="BF336" s="1538"/>
      <c r="BG336" s="1538"/>
      <c r="BH336" s="1538"/>
      <c r="BI336" s="1538"/>
      <c r="BJ336" s="1538"/>
      <c r="BK336" s="1538"/>
      <c r="BL336" s="1538"/>
    </row>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21:I12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6205-3333-457A-99AA-61B88DDE19C5}">
  <dimension ref="A1:AMJ232"/>
  <sheetViews>
    <sheetView view="pageBreakPreview" topLeftCell="B70" zoomScale="70" zoomScaleNormal="90" zoomScaleSheetLayoutView="70" workbookViewId="0">
      <selection activeCell="J92" sqref="J92"/>
    </sheetView>
  </sheetViews>
  <sheetFormatPr defaultColWidth="8.81640625" defaultRowHeight="14.5"/>
  <cols>
    <col min="1" max="1" width="13.54296875" style="1496" customWidth="1"/>
    <col min="2" max="2" width="6.54296875" style="1538" customWidth="1"/>
    <col min="3" max="3" width="17.81640625" style="1585" customWidth="1"/>
    <col min="4" max="4" width="13.81640625" style="1538" customWidth="1"/>
    <col min="5" max="5" width="99.7265625" style="1568" customWidth="1"/>
    <col min="6" max="6" width="8.453125" style="1585" customWidth="1"/>
    <col min="7" max="7" width="11" style="1544" customWidth="1"/>
    <col min="8" max="10" width="14.7265625" style="1538" customWidth="1"/>
    <col min="11" max="11" width="14.7265625" style="1496" customWidth="1"/>
    <col min="12" max="12" width="24.453125" style="1496" customWidth="1"/>
    <col min="13" max="13" width="25" style="1496" customWidth="1"/>
    <col min="14" max="14" width="9.26953125" style="1538" customWidth="1"/>
    <col min="15" max="15" width="15" style="1538" customWidth="1"/>
    <col min="16" max="18" width="9.26953125" style="1538" customWidth="1"/>
    <col min="19" max="19" width="22" style="1538" customWidth="1"/>
    <col min="20"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row>
    <row r="2" spans="1:64" ht="16.899999999999999" customHeight="1">
      <c r="A2" s="1885" t="s">
        <v>0</v>
      </c>
      <c r="B2" s="1885"/>
      <c r="C2" s="1899" t="s">
        <v>5190</v>
      </c>
      <c r="D2" s="1899"/>
      <c r="E2" s="1899"/>
      <c r="F2" s="1899"/>
      <c r="G2" s="1899"/>
      <c r="H2" s="1899"/>
      <c r="I2" s="1899"/>
      <c r="J2" s="1896"/>
      <c r="K2" s="1896"/>
      <c r="L2" s="1896"/>
      <c r="M2" s="1538"/>
    </row>
    <row r="3" spans="1:64" ht="16.899999999999999" customHeight="1">
      <c r="A3" s="1885" t="s">
        <v>1464</v>
      </c>
      <c r="B3" s="1885"/>
      <c r="C3" s="1891" t="s">
        <v>552</v>
      </c>
      <c r="D3" s="1891"/>
      <c r="E3" s="1891"/>
      <c r="F3" s="1891"/>
      <c r="G3" s="1891"/>
      <c r="H3" s="1891"/>
      <c r="I3" s="1891"/>
      <c r="J3" s="1892" t="s">
        <v>5214</v>
      </c>
      <c r="K3" s="1892"/>
      <c r="L3" s="1539"/>
      <c r="M3" s="1538"/>
    </row>
    <row r="4" spans="1:64" ht="16.899999999999999" customHeight="1">
      <c r="A4" s="1885" t="s">
        <v>5191</v>
      </c>
      <c r="B4" s="1885"/>
      <c r="C4" s="1891" t="s">
        <v>5192</v>
      </c>
      <c r="D4" s="1891"/>
      <c r="E4" s="1891"/>
      <c r="F4" s="1891"/>
      <c r="G4" s="1891"/>
      <c r="H4" s="1891"/>
      <c r="I4" s="1891"/>
      <c r="J4" s="1896"/>
      <c r="K4" s="1896"/>
      <c r="L4" s="1896"/>
      <c r="M4" s="1538"/>
    </row>
    <row r="5" spans="1:64" ht="16.899999999999999" customHeight="1">
      <c r="A5" s="1885" t="s">
        <v>5193</v>
      </c>
      <c r="B5" s="1885"/>
      <c r="C5" s="1891" t="s">
        <v>5194</v>
      </c>
      <c r="D5" s="1891"/>
      <c r="E5" s="1891"/>
      <c r="F5" s="1891"/>
      <c r="G5" s="1891"/>
      <c r="H5" s="1891"/>
      <c r="I5" s="1891"/>
      <c r="J5" s="1892" t="s">
        <v>197</v>
      </c>
      <c r="K5" s="1892"/>
      <c r="L5" s="1540"/>
      <c r="M5" s="1538"/>
    </row>
    <row r="6" spans="1:64" ht="16.899999999999999" customHeight="1">
      <c r="A6" s="1893" t="s">
        <v>5215</v>
      </c>
      <c r="B6" s="1893"/>
      <c r="C6" s="1894" t="s">
        <v>5908</v>
      </c>
      <c r="D6" s="1894"/>
      <c r="E6" s="1894"/>
      <c r="F6" s="1894"/>
      <c r="G6" s="1894"/>
      <c r="H6" s="1894"/>
      <c r="I6" s="1894"/>
      <c r="J6" s="1895"/>
      <c r="K6" s="1895"/>
      <c r="L6" s="1895"/>
      <c r="M6" s="1538"/>
    </row>
    <row r="7" spans="1:64" ht="31.1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66" t="s">
        <v>5909</v>
      </c>
      <c r="F9" s="1548"/>
      <c r="G9" s="1550"/>
      <c r="H9" s="1551"/>
      <c r="I9" s="1552"/>
      <c r="J9" s="1552"/>
      <c r="K9" s="1552"/>
      <c r="L9" s="1552"/>
      <c r="M9" s="1538"/>
      <c r="N9" s="1568"/>
      <c r="O9" s="1568"/>
      <c r="S9" s="1565"/>
    </row>
    <row r="10" spans="1:64" ht="16.899999999999999" customHeight="1">
      <c r="A10" s="1500"/>
      <c r="B10" s="1547"/>
      <c r="C10" s="1548"/>
      <c r="D10" s="1549"/>
      <c r="E10" s="1620" t="s">
        <v>5910</v>
      </c>
      <c r="F10" s="1548"/>
      <c r="G10" s="1550"/>
      <c r="H10" s="1551"/>
      <c r="I10" s="1552"/>
      <c r="J10" s="1552"/>
      <c r="K10" s="1552"/>
      <c r="L10" s="1552"/>
      <c r="M10" s="1538"/>
      <c r="N10" s="1568"/>
      <c r="O10" s="1568"/>
      <c r="S10" s="1565"/>
    </row>
    <row r="11" spans="1:64" ht="16.899999999999999" customHeight="1">
      <c r="A11" s="1500"/>
      <c r="B11" s="1547"/>
      <c r="C11" s="1548"/>
      <c r="D11" s="1549"/>
      <c r="E11" s="1620" t="s">
        <v>5911</v>
      </c>
      <c r="F11" s="1548"/>
      <c r="G11" s="1550"/>
      <c r="H11" s="1551"/>
      <c r="I11" s="1552"/>
      <c r="J11" s="1552"/>
      <c r="K11" s="1552"/>
      <c r="L11" s="1552"/>
      <c r="M11" s="1538"/>
      <c r="N11" s="1568"/>
      <c r="O11" s="1568"/>
      <c r="S11" s="1565"/>
    </row>
    <row r="12" spans="1:64" ht="16.899999999999999" customHeight="1">
      <c r="A12" s="1500"/>
      <c r="B12" s="1547"/>
      <c r="C12" s="1548"/>
      <c r="D12" s="1549"/>
      <c r="E12" s="1620" t="s">
        <v>5912</v>
      </c>
      <c r="F12" s="1548"/>
      <c r="G12" s="1550"/>
      <c r="H12" s="1551"/>
      <c r="I12" s="1552"/>
      <c r="J12" s="1552"/>
      <c r="K12" s="1552"/>
      <c r="L12" s="1552"/>
      <c r="M12" s="1538"/>
      <c r="N12" s="1568"/>
      <c r="O12" s="1568"/>
      <c r="S12" s="1565"/>
    </row>
    <row r="13" spans="1:64" ht="16.899999999999999" customHeight="1">
      <c r="A13" s="1500"/>
      <c r="B13" s="1547"/>
      <c r="C13" s="1548"/>
      <c r="D13" s="1549"/>
      <c r="E13" s="1620"/>
      <c r="F13" s="1548"/>
      <c r="G13" s="1550"/>
      <c r="H13" s="1551"/>
      <c r="I13" s="1552"/>
      <c r="J13" s="1552"/>
      <c r="K13" s="1552"/>
      <c r="L13" s="1552"/>
      <c r="M13" s="1538"/>
      <c r="N13" s="1568"/>
      <c r="O13" s="1568"/>
      <c r="S13" s="1565"/>
    </row>
    <row r="14" spans="1:64" ht="16.899999999999999" customHeight="1">
      <c r="A14" s="1500"/>
      <c r="B14" s="1547"/>
      <c r="C14" s="1548"/>
      <c r="D14" s="1549"/>
      <c r="E14" s="1566" t="s">
        <v>5913</v>
      </c>
      <c r="F14" s="1548"/>
      <c r="G14" s="1550"/>
      <c r="H14" s="1551"/>
      <c r="I14" s="1552"/>
      <c r="J14" s="1552"/>
      <c r="K14" s="1552"/>
      <c r="L14" s="1552"/>
      <c r="M14" s="1538"/>
      <c r="N14" s="1568"/>
      <c r="O14" s="1568"/>
      <c r="S14" s="1565"/>
    </row>
    <row r="15" spans="1:64" ht="16.899999999999999" customHeight="1">
      <c r="A15" s="1500"/>
      <c r="B15" s="1547"/>
      <c r="C15" s="1548"/>
      <c r="D15" s="1549"/>
      <c r="E15" s="1549" t="s">
        <v>5914</v>
      </c>
      <c r="F15" s="1548"/>
      <c r="G15" s="1550"/>
      <c r="H15" s="1551"/>
      <c r="I15" s="1552"/>
      <c r="J15" s="1552"/>
      <c r="K15" s="1552"/>
      <c r="L15" s="1552"/>
      <c r="M15" s="1538"/>
      <c r="N15" s="1568"/>
      <c r="O15" s="1568"/>
      <c r="S15" s="1565"/>
    </row>
    <row r="16" spans="1:64" ht="16.899999999999999" customHeight="1">
      <c r="A16" s="1500"/>
      <c r="B16" s="1547"/>
      <c r="C16" s="1548"/>
      <c r="D16" s="1549"/>
      <c r="E16" s="1549" t="s">
        <v>5915</v>
      </c>
      <c r="F16" s="1548"/>
      <c r="G16" s="1550"/>
      <c r="H16" s="1551"/>
      <c r="I16" s="1552"/>
      <c r="J16" s="1552"/>
      <c r="K16" s="1552"/>
      <c r="L16" s="1552"/>
      <c r="M16" s="1538"/>
      <c r="N16" s="1568"/>
      <c r="O16" s="1568"/>
      <c r="S16" s="1565"/>
    </row>
    <row r="17" spans="1:19" ht="16.899999999999999" customHeight="1">
      <c r="A17" s="1500"/>
      <c r="B17" s="1547"/>
      <c r="C17" s="1548"/>
      <c r="D17" s="1635"/>
      <c r="E17" s="1549" t="s">
        <v>5741</v>
      </c>
      <c r="F17" s="1548" t="s">
        <v>62</v>
      </c>
      <c r="G17" s="1550">
        <v>4</v>
      </c>
      <c r="H17" s="1551"/>
      <c r="I17" s="1552"/>
      <c r="J17" s="1552">
        <f>H17*G17</f>
        <v>0</v>
      </c>
      <c r="K17" s="1552">
        <f>I17*G17</f>
        <v>0</v>
      </c>
      <c r="L17" s="1552">
        <f>K17+J17</f>
        <v>0</v>
      </c>
      <c r="M17" s="1538"/>
      <c r="N17" s="1568"/>
      <c r="O17" s="1568"/>
      <c r="S17" s="1565"/>
    </row>
    <row r="18" spans="1:19" ht="16.899999999999999" customHeight="1">
      <c r="A18" s="1500"/>
      <c r="B18" s="1547"/>
      <c r="C18" s="1548"/>
      <c r="D18" s="1635"/>
      <c r="E18" s="1549" t="s">
        <v>5742</v>
      </c>
      <c r="F18" s="1548" t="s">
        <v>62</v>
      </c>
      <c r="G18" s="1550">
        <v>6</v>
      </c>
      <c r="H18" s="1551"/>
      <c r="I18" s="1552"/>
      <c r="J18" s="1552">
        <f>H18*G18</f>
        <v>0</v>
      </c>
      <c r="K18" s="1552">
        <f>I18*G18</f>
        <v>0</v>
      </c>
      <c r="L18" s="1552">
        <f>K18+J18</f>
        <v>0</v>
      </c>
      <c r="M18" s="1538"/>
      <c r="N18" s="1568"/>
      <c r="O18" s="1568"/>
      <c r="S18" s="1565"/>
    </row>
    <row r="19" spans="1:19" ht="16.899999999999999" customHeight="1">
      <c r="A19" s="1500"/>
      <c r="B19" s="1547"/>
      <c r="C19" s="1548"/>
      <c r="D19" s="1549"/>
      <c r="E19" s="1549"/>
      <c r="F19" s="1548"/>
      <c r="G19" s="1550"/>
      <c r="H19" s="1551"/>
      <c r="I19" s="1552"/>
      <c r="J19" s="1552"/>
      <c r="K19" s="1552"/>
      <c r="L19" s="1552"/>
      <c r="M19" s="1538"/>
      <c r="N19" s="1568"/>
      <c r="O19" s="1568"/>
      <c r="S19" s="1565"/>
    </row>
    <row r="20" spans="1:19" ht="16.899999999999999" customHeight="1">
      <c r="A20" s="1500"/>
      <c r="B20" s="1547"/>
      <c r="C20" s="1548"/>
      <c r="D20" s="1549"/>
      <c r="E20" s="1566" t="s">
        <v>5916</v>
      </c>
      <c r="F20" s="1548"/>
      <c r="G20" s="1550"/>
      <c r="H20" s="1551"/>
      <c r="I20" s="1552"/>
      <c r="J20" s="1552"/>
      <c r="K20" s="1552"/>
      <c r="L20" s="1552"/>
      <c r="M20" s="1538"/>
      <c r="N20" s="1568"/>
      <c r="O20" s="1568"/>
      <c r="S20" s="1565"/>
    </row>
    <row r="21" spans="1:19" ht="16.899999999999999" customHeight="1">
      <c r="A21" s="1500"/>
      <c r="B21" s="1547"/>
      <c r="C21" s="1548"/>
      <c r="D21" s="1549"/>
      <c r="E21" s="1549" t="s">
        <v>5917</v>
      </c>
      <c r="F21" s="1548"/>
      <c r="G21" s="1550"/>
      <c r="H21" s="1551"/>
      <c r="I21" s="1552"/>
      <c r="J21" s="1552"/>
      <c r="K21" s="1552"/>
      <c r="L21" s="1552"/>
      <c r="M21" s="1538"/>
      <c r="N21" s="1568"/>
      <c r="O21" s="1568"/>
      <c r="S21" s="1565"/>
    </row>
    <row r="22" spans="1:19" ht="16.899999999999999" customHeight="1">
      <c r="A22" s="1500"/>
      <c r="B22" s="1547"/>
      <c r="C22" s="1548"/>
      <c r="D22" s="1549"/>
      <c r="E22" s="1549" t="s">
        <v>5918</v>
      </c>
      <c r="F22" s="1548"/>
      <c r="G22" s="1550"/>
      <c r="H22" s="1551"/>
      <c r="I22" s="1552"/>
      <c r="J22" s="1552"/>
      <c r="K22" s="1552"/>
      <c r="L22" s="1552"/>
      <c r="M22" s="1538"/>
      <c r="N22" s="1568"/>
      <c r="O22" s="1568"/>
      <c r="S22" s="1565"/>
    </row>
    <row r="23" spans="1:19" ht="16.899999999999999" customHeight="1">
      <c r="A23" s="1500"/>
      <c r="B23" s="1547"/>
      <c r="C23" s="1548"/>
      <c r="D23" s="1548"/>
      <c r="E23" s="1549" t="s">
        <v>5742</v>
      </c>
      <c r="F23" s="1548" t="s">
        <v>62</v>
      </c>
      <c r="G23" s="1550">
        <v>2</v>
      </c>
      <c r="H23" s="1551"/>
      <c r="I23" s="1552"/>
      <c r="J23" s="1552">
        <f>H23*G23</f>
        <v>0</v>
      </c>
      <c r="K23" s="1552">
        <f>I23*G23</f>
        <v>0</v>
      </c>
      <c r="L23" s="1552">
        <f>K23+J23</f>
        <v>0</v>
      </c>
      <c r="M23" s="1538"/>
      <c r="N23" s="1568"/>
      <c r="O23" s="1568"/>
      <c r="S23" s="1565"/>
    </row>
    <row r="24" spans="1:19" ht="16.899999999999999" customHeight="1">
      <c r="A24" s="1500"/>
      <c r="B24" s="1547"/>
      <c r="C24" s="1548"/>
      <c r="D24" s="1548"/>
      <c r="E24" s="1566"/>
      <c r="F24" s="1548"/>
      <c r="G24" s="1550"/>
      <c r="H24" s="1551"/>
      <c r="I24" s="1552"/>
      <c r="J24" s="1552"/>
      <c r="K24" s="1552"/>
      <c r="L24" s="1552"/>
      <c r="M24" s="1538"/>
      <c r="N24" s="1568"/>
      <c r="O24" s="1568"/>
      <c r="S24" s="1565"/>
    </row>
    <row r="25" spans="1:19" ht="16.899999999999999" customHeight="1">
      <c r="A25" s="1500"/>
      <c r="B25" s="1547"/>
      <c r="C25" s="1548"/>
      <c r="D25" s="1548"/>
      <c r="E25" s="1566" t="s">
        <v>5919</v>
      </c>
      <c r="F25" s="1548"/>
      <c r="G25" s="1550"/>
      <c r="H25" s="1551"/>
      <c r="I25" s="1552"/>
      <c r="J25" s="1552"/>
      <c r="K25" s="1552"/>
      <c r="L25" s="1552"/>
      <c r="M25" s="1538"/>
      <c r="N25" s="1568"/>
      <c r="O25" s="1568"/>
      <c r="S25" s="1565"/>
    </row>
    <row r="26" spans="1:19" ht="16.899999999999999" customHeight="1">
      <c r="A26" s="1500"/>
      <c r="B26" s="1547"/>
      <c r="C26" s="1548"/>
      <c r="D26" s="1548"/>
      <c r="E26" s="1549" t="s">
        <v>5920</v>
      </c>
      <c r="F26" s="1548"/>
      <c r="G26" s="1550"/>
      <c r="H26" s="1551"/>
      <c r="I26" s="1552"/>
      <c r="J26" s="1552"/>
      <c r="K26" s="1552"/>
      <c r="L26" s="1552"/>
      <c r="M26" s="1538"/>
      <c r="N26" s="1568"/>
      <c r="O26" s="1568"/>
      <c r="S26" s="1565"/>
    </row>
    <row r="27" spans="1:19" ht="16.899999999999999" customHeight="1">
      <c r="A27" s="1500"/>
      <c r="B27" s="1547"/>
      <c r="C27" s="1548"/>
      <c r="D27" s="1548"/>
      <c r="E27" s="1549" t="s">
        <v>5742</v>
      </c>
      <c r="F27" s="1548" t="s">
        <v>62</v>
      </c>
      <c r="G27" s="1550">
        <v>2</v>
      </c>
      <c r="H27" s="1551"/>
      <c r="I27" s="1552"/>
      <c r="J27" s="1552">
        <f>H27*G27</f>
        <v>0</v>
      </c>
      <c r="K27" s="1552">
        <f>I27*G27</f>
        <v>0</v>
      </c>
      <c r="L27" s="1552">
        <f>K27+J27</f>
        <v>0</v>
      </c>
      <c r="M27" s="1538"/>
      <c r="N27" s="1568"/>
      <c r="O27" s="1568"/>
      <c r="S27" s="1565"/>
    </row>
    <row r="28" spans="1:19" ht="16.899999999999999" customHeight="1">
      <c r="A28" s="1500"/>
      <c r="B28" s="1547"/>
      <c r="C28" s="1548"/>
      <c r="D28" s="1548"/>
      <c r="E28" s="1549"/>
      <c r="F28" s="1548"/>
      <c r="G28" s="1550"/>
      <c r="H28" s="1551"/>
      <c r="I28" s="1552"/>
      <c r="J28" s="1552"/>
      <c r="K28" s="1552"/>
      <c r="L28" s="1552"/>
      <c r="M28" s="1538"/>
      <c r="N28" s="1568"/>
      <c r="O28" s="1568"/>
      <c r="S28" s="1565"/>
    </row>
    <row r="29" spans="1:19" ht="16.899999999999999" customHeight="1">
      <c r="A29" s="1500"/>
      <c r="B29" s="1563"/>
      <c r="C29" s="1548"/>
      <c r="D29" s="1549"/>
      <c r="E29" s="1566" t="s">
        <v>5921</v>
      </c>
      <c r="F29" s="1548"/>
      <c r="G29" s="1550"/>
      <c r="H29" s="1551"/>
      <c r="I29" s="1552"/>
      <c r="J29" s="1552"/>
      <c r="K29" s="1552"/>
      <c r="L29" s="1552"/>
      <c r="M29" s="1538"/>
      <c r="N29" s="1568"/>
      <c r="O29" s="1568"/>
      <c r="S29" s="1565"/>
    </row>
    <row r="30" spans="1:19" ht="16.899999999999999" customHeight="1">
      <c r="A30" s="1500"/>
      <c r="B30" s="1563"/>
      <c r="C30" s="1548"/>
      <c r="D30" s="1549"/>
      <c r="E30" s="1549" t="s">
        <v>5922</v>
      </c>
      <c r="F30" s="1548"/>
      <c r="G30" s="1550"/>
      <c r="H30" s="1551"/>
      <c r="I30" s="1552"/>
      <c r="J30" s="1552"/>
      <c r="K30" s="1552"/>
      <c r="L30" s="1552"/>
      <c r="M30" s="1538"/>
      <c r="N30" s="1568"/>
      <c r="O30" s="1568"/>
      <c r="S30" s="1565"/>
    </row>
    <row r="31" spans="1:19" ht="16.899999999999999" customHeight="1">
      <c r="A31" s="1500"/>
      <c r="B31" s="1563"/>
      <c r="C31" s="1548"/>
      <c r="D31" s="1549"/>
      <c r="E31" s="1549" t="s">
        <v>5235</v>
      </c>
      <c r="F31" s="1548" t="s">
        <v>62</v>
      </c>
      <c r="G31" s="1550">
        <v>2</v>
      </c>
      <c r="H31" s="1551"/>
      <c r="I31" s="1552"/>
      <c r="J31" s="1552">
        <f>H31*G31</f>
        <v>0</v>
      </c>
      <c r="K31" s="1552">
        <f>I31*G31</f>
        <v>0</v>
      </c>
      <c r="L31" s="1552">
        <f>K31+J31</f>
        <v>0</v>
      </c>
      <c r="M31" s="1538"/>
      <c r="N31" s="1568"/>
      <c r="O31" s="1568"/>
      <c r="S31" s="1565"/>
    </row>
    <row r="32" spans="1:19" ht="16.899999999999999" customHeight="1">
      <c r="A32" s="1500"/>
      <c r="B32" s="1563"/>
      <c r="C32" s="1548"/>
      <c r="D32" s="1549"/>
      <c r="E32" s="1549" t="s">
        <v>5236</v>
      </c>
      <c r="F32" s="1548" t="s">
        <v>62</v>
      </c>
      <c r="G32" s="1550">
        <v>4</v>
      </c>
      <c r="H32" s="1551"/>
      <c r="I32" s="1552"/>
      <c r="J32" s="1552">
        <f>H32*G32</f>
        <v>0</v>
      </c>
      <c r="K32" s="1552">
        <f>I32*G32</f>
        <v>0</v>
      </c>
      <c r="L32" s="1552">
        <f>K32+J32</f>
        <v>0</v>
      </c>
      <c r="M32" s="1538"/>
      <c r="N32" s="1568"/>
      <c r="O32" s="1568"/>
      <c r="S32" s="1565"/>
    </row>
    <row r="33" spans="1:64" ht="16.899999999999999" customHeight="1">
      <c r="A33" s="1500"/>
      <c r="B33" s="1563"/>
      <c r="C33" s="1548"/>
      <c r="D33" s="1549"/>
      <c r="E33" s="1549"/>
      <c r="F33" s="1548"/>
      <c r="G33" s="1550"/>
      <c r="H33" s="1551"/>
      <c r="I33" s="1552"/>
      <c r="J33" s="1552"/>
      <c r="K33" s="1552"/>
      <c r="L33" s="1552"/>
      <c r="M33" s="1538"/>
      <c r="N33" s="1568"/>
      <c r="O33" s="1568"/>
      <c r="S33" s="1565"/>
    </row>
    <row r="34" spans="1:64" ht="16.899999999999999" customHeight="1">
      <c r="A34" s="1500"/>
      <c r="B34" s="1563"/>
      <c r="C34" s="1548"/>
      <c r="D34" s="1549"/>
      <c r="E34" s="1566" t="s">
        <v>5923</v>
      </c>
      <c r="F34" s="1548"/>
      <c r="G34" s="1550"/>
      <c r="H34" s="1551"/>
      <c r="I34" s="1552"/>
      <c r="J34" s="1552"/>
      <c r="K34" s="1552"/>
      <c r="L34" s="1552"/>
      <c r="M34" s="1538"/>
      <c r="N34" s="1568"/>
      <c r="O34" s="1568"/>
      <c r="S34" s="1565"/>
    </row>
    <row r="35" spans="1:64" ht="16.899999999999999" customHeight="1">
      <c r="A35" s="1500"/>
      <c r="B35" s="1563"/>
      <c r="C35" s="1548"/>
      <c r="D35" s="1549"/>
      <c r="E35" s="1549" t="s">
        <v>5924</v>
      </c>
      <c r="F35" s="1548" t="s">
        <v>62</v>
      </c>
      <c r="G35" s="1550">
        <v>1</v>
      </c>
      <c r="H35" s="1551"/>
      <c r="I35" s="1552"/>
      <c r="J35" s="1552">
        <f>H35*G35</f>
        <v>0</v>
      </c>
      <c r="K35" s="1552">
        <f>I35*G35</f>
        <v>0</v>
      </c>
      <c r="L35" s="1552">
        <f>K35+J35</f>
        <v>0</v>
      </c>
      <c r="M35" s="1538"/>
      <c r="N35" s="1568"/>
      <c r="O35" s="1568"/>
      <c r="S35" s="1565"/>
    </row>
    <row r="36" spans="1:64" ht="16.899999999999999" customHeight="1">
      <c r="A36" s="1500"/>
      <c r="B36" s="1563"/>
      <c r="C36" s="1548"/>
      <c r="D36" s="1549"/>
      <c r="E36" s="1566"/>
      <c r="F36" s="1548"/>
      <c r="G36" s="1550"/>
      <c r="H36" s="1551"/>
      <c r="I36" s="1552"/>
      <c r="J36" s="1552"/>
      <c r="K36" s="1552"/>
      <c r="L36" s="1552"/>
      <c r="M36" s="1538"/>
      <c r="N36" s="1568"/>
      <c r="O36" s="1568"/>
      <c r="S36" s="1565"/>
    </row>
    <row r="37" spans="1:64" ht="16.899999999999999" customHeight="1">
      <c r="A37" s="1612"/>
      <c r="B37" s="1613"/>
      <c r="C37" s="1636"/>
      <c r="D37" s="1637"/>
      <c r="E37" s="1566" t="s">
        <v>5925</v>
      </c>
      <c r="F37" s="1548"/>
      <c r="G37" s="1550"/>
      <c r="H37" s="1551"/>
      <c r="I37" s="1552"/>
      <c r="J37" s="1552"/>
      <c r="K37" s="1552"/>
      <c r="L37" s="1552"/>
      <c r="M37" s="1614"/>
      <c r="N37" s="1615"/>
      <c r="O37" s="1615"/>
      <c r="P37" s="1614"/>
      <c r="Q37" s="1614"/>
      <c r="R37" s="1614"/>
      <c r="S37" s="1616"/>
      <c r="T37" s="1614"/>
      <c r="U37" s="1614"/>
      <c r="V37" s="1614"/>
      <c r="W37" s="1614"/>
      <c r="X37" s="1614"/>
      <c r="Y37" s="1614"/>
      <c r="Z37" s="1614"/>
      <c r="AA37" s="1614"/>
      <c r="AB37" s="1614"/>
      <c r="AC37" s="1614"/>
      <c r="AD37" s="1614"/>
      <c r="AE37" s="1614"/>
      <c r="AF37" s="1614"/>
      <c r="AG37" s="1614"/>
      <c r="AH37" s="1614"/>
      <c r="AI37" s="1614"/>
      <c r="AJ37" s="1614"/>
      <c r="AK37" s="1614"/>
      <c r="AL37" s="1614"/>
      <c r="AM37" s="1614"/>
      <c r="AN37" s="1614"/>
      <c r="AO37" s="1614"/>
      <c r="AP37" s="1614"/>
      <c r="AQ37" s="1614"/>
      <c r="AR37" s="1614"/>
      <c r="AS37" s="1614"/>
      <c r="AT37" s="1614"/>
      <c r="AU37" s="1614"/>
      <c r="AV37" s="1614"/>
      <c r="AW37" s="1614"/>
      <c r="AX37" s="1614"/>
      <c r="AY37" s="1614"/>
      <c r="AZ37" s="1614"/>
      <c r="BA37" s="1614"/>
      <c r="BB37" s="1614"/>
      <c r="BC37" s="1614"/>
      <c r="BD37" s="1614"/>
      <c r="BE37" s="1614"/>
      <c r="BF37" s="1614"/>
      <c r="BG37" s="1614"/>
      <c r="BH37" s="1614"/>
      <c r="BI37" s="1614"/>
      <c r="BJ37" s="1614"/>
      <c r="BK37" s="1614"/>
      <c r="BL37" s="1614"/>
    </row>
    <row r="38" spans="1:64" ht="16.899999999999999" customHeight="1">
      <c r="A38" s="1612"/>
      <c r="B38" s="1613"/>
      <c r="C38" s="1548"/>
      <c r="D38" s="1548"/>
      <c r="E38" s="1549" t="s">
        <v>5659</v>
      </c>
      <c r="F38" s="1548" t="s">
        <v>62</v>
      </c>
      <c r="G38" s="1550">
        <v>1</v>
      </c>
      <c r="H38" s="1551"/>
      <c r="I38" s="1552"/>
      <c r="J38" s="1552">
        <f>H38*G38</f>
        <v>0</v>
      </c>
      <c r="K38" s="1552">
        <f>I38*G38</f>
        <v>0</v>
      </c>
      <c r="L38" s="1552">
        <f>K38+J38</f>
        <v>0</v>
      </c>
      <c r="M38" s="1614"/>
      <c r="N38" s="1615"/>
      <c r="O38" s="1615"/>
      <c r="P38" s="1614"/>
      <c r="Q38" s="1614"/>
      <c r="R38" s="1614"/>
      <c r="S38" s="1616"/>
      <c r="T38" s="1614"/>
      <c r="U38" s="1614"/>
      <c r="V38" s="1614"/>
      <c r="W38" s="1614"/>
      <c r="X38" s="1614"/>
      <c r="Y38" s="1614"/>
      <c r="Z38" s="1614"/>
      <c r="AA38" s="1614"/>
      <c r="AB38" s="1614"/>
      <c r="AC38" s="1614"/>
      <c r="AD38" s="1614"/>
      <c r="AE38" s="1614"/>
      <c r="AF38" s="1614"/>
      <c r="AG38" s="1614"/>
      <c r="AH38" s="1614"/>
      <c r="AI38" s="1614"/>
      <c r="AJ38" s="1614"/>
      <c r="AK38" s="1614"/>
      <c r="AL38" s="1614"/>
      <c r="AM38" s="1614"/>
      <c r="AN38" s="1614"/>
      <c r="AO38" s="1614"/>
      <c r="AP38" s="1614"/>
      <c r="AQ38" s="1614"/>
      <c r="AR38" s="1614"/>
      <c r="AS38" s="1614"/>
      <c r="AT38" s="1614"/>
      <c r="AU38" s="1614"/>
      <c r="AV38" s="1614"/>
      <c r="AW38" s="1614"/>
      <c r="AX38" s="1614"/>
      <c r="AY38" s="1614"/>
      <c r="AZ38" s="1614"/>
      <c r="BA38" s="1614"/>
      <c r="BB38" s="1614"/>
      <c r="BC38" s="1614"/>
      <c r="BD38" s="1614"/>
      <c r="BE38" s="1614"/>
      <c r="BF38" s="1614"/>
      <c r="BG38" s="1614"/>
      <c r="BH38" s="1614"/>
      <c r="BI38" s="1614"/>
      <c r="BJ38" s="1614"/>
      <c r="BK38" s="1614"/>
      <c r="BL38" s="1614"/>
    </row>
    <row r="39" spans="1:64" ht="16.899999999999999" customHeight="1">
      <c r="A39" s="1612"/>
      <c r="B39" s="1613"/>
      <c r="C39" s="1548"/>
      <c r="D39" s="1548"/>
      <c r="E39" s="1549" t="s">
        <v>5658</v>
      </c>
      <c r="F39" s="1548" t="s">
        <v>62</v>
      </c>
      <c r="G39" s="1550">
        <v>6</v>
      </c>
      <c r="H39" s="1551"/>
      <c r="I39" s="1552"/>
      <c r="J39" s="1552">
        <f>H39*G39</f>
        <v>0</v>
      </c>
      <c r="K39" s="1552">
        <f>I39*G39</f>
        <v>0</v>
      </c>
      <c r="L39" s="1552">
        <f>K39+J39</f>
        <v>0</v>
      </c>
      <c r="M39" s="1614"/>
      <c r="N39" s="1615"/>
      <c r="O39" s="1615"/>
      <c r="P39" s="1614"/>
      <c r="Q39" s="1614"/>
      <c r="R39" s="1614"/>
      <c r="S39" s="1616"/>
      <c r="T39" s="1614"/>
      <c r="U39" s="1614"/>
      <c r="V39" s="1614"/>
      <c r="W39" s="1614"/>
      <c r="X39" s="1614"/>
      <c r="Y39" s="1614"/>
      <c r="Z39" s="1614"/>
      <c r="AA39" s="1614"/>
      <c r="AB39" s="1614"/>
      <c r="AC39" s="1614"/>
      <c r="AD39" s="1614"/>
      <c r="AE39" s="1614"/>
      <c r="AF39" s="1614"/>
      <c r="AG39" s="1614"/>
      <c r="AH39" s="1614"/>
      <c r="AI39" s="1614"/>
      <c r="AJ39" s="1614"/>
      <c r="AK39" s="1614"/>
      <c r="AL39" s="1614"/>
      <c r="AM39" s="1614"/>
      <c r="AN39" s="1614"/>
      <c r="AO39" s="1614"/>
      <c r="AP39" s="1614"/>
      <c r="AQ39" s="1614"/>
      <c r="AR39" s="1614"/>
      <c r="AS39" s="1614"/>
      <c r="AT39" s="1614"/>
      <c r="AU39" s="1614"/>
      <c r="AV39" s="1614"/>
      <c r="AW39" s="1614"/>
      <c r="AX39" s="1614"/>
      <c r="AY39" s="1614"/>
      <c r="AZ39" s="1614"/>
      <c r="BA39" s="1614"/>
      <c r="BB39" s="1614"/>
      <c r="BC39" s="1614"/>
      <c r="BD39" s="1614"/>
      <c r="BE39" s="1614"/>
      <c r="BF39" s="1614"/>
      <c r="BG39" s="1614"/>
      <c r="BH39" s="1614"/>
      <c r="BI39" s="1614"/>
      <c r="BJ39" s="1614"/>
      <c r="BK39" s="1614"/>
      <c r="BL39" s="1614"/>
    </row>
    <row r="40" spans="1:64" ht="16.899999999999999" customHeight="1">
      <c r="A40" s="1612"/>
      <c r="B40" s="1613"/>
      <c r="C40" s="1548"/>
      <c r="D40" s="1548"/>
      <c r="E40" s="1549" t="s">
        <v>5657</v>
      </c>
      <c r="F40" s="1548" t="s">
        <v>62</v>
      </c>
      <c r="G40" s="1550">
        <v>6</v>
      </c>
      <c r="H40" s="1551"/>
      <c r="I40" s="1552"/>
      <c r="J40" s="1552">
        <f>H40*G40</f>
        <v>0</v>
      </c>
      <c r="K40" s="1552">
        <f>I40*G40</f>
        <v>0</v>
      </c>
      <c r="L40" s="1552">
        <f>K40+J40</f>
        <v>0</v>
      </c>
      <c r="M40" s="1614"/>
      <c r="N40" s="1615"/>
      <c r="O40" s="1615"/>
      <c r="P40" s="1614"/>
      <c r="Q40" s="1614"/>
      <c r="R40" s="1614"/>
      <c r="S40" s="1616"/>
      <c r="T40" s="1614"/>
      <c r="U40" s="1614"/>
      <c r="V40" s="1614"/>
      <c r="W40" s="1614"/>
      <c r="X40" s="1614"/>
      <c r="Y40" s="1614"/>
      <c r="Z40" s="1614"/>
      <c r="AA40" s="1614"/>
      <c r="AB40" s="1614"/>
      <c r="AC40" s="1614"/>
      <c r="AD40" s="1614"/>
      <c r="AE40" s="1614"/>
      <c r="AF40" s="1614"/>
      <c r="AG40" s="1614"/>
      <c r="AH40" s="1614"/>
      <c r="AI40" s="1614"/>
      <c r="AJ40" s="1614"/>
      <c r="AK40" s="1614"/>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r="41" spans="1:64" ht="16.899999999999999" customHeight="1">
      <c r="A41" s="1500"/>
      <c r="B41" s="1547"/>
      <c r="C41" s="1548"/>
      <c r="D41" s="1548"/>
      <c r="E41" s="1549" t="s">
        <v>5926</v>
      </c>
      <c r="F41" s="1548" t="s">
        <v>62</v>
      </c>
      <c r="G41" s="1550">
        <v>4</v>
      </c>
      <c r="H41" s="1551"/>
      <c r="I41" s="1552"/>
      <c r="J41" s="1552">
        <f>H41*G41</f>
        <v>0</v>
      </c>
      <c r="K41" s="1552">
        <f>I41*G41</f>
        <v>0</v>
      </c>
      <c r="L41" s="1552">
        <f>K41+J41</f>
        <v>0</v>
      </c>
      <c r="M41" s="1538"/>
      <c r="N41" s="1568"/>
      <c r="O41" s="1568"/>
      <c r="S41" s="1565"/>
    </row>
    <row r="42" spans="1:64" ht="16.899999999999999" customHeight="1">
      <c r="A42" s="1612"/>
      <c r="B42" s="1613"/>
      <c r="C42" s="1548"/>
      <c r="D42" s="1548"/>
      <c r="E42" s="1549"/>
      <c r="F42" s="1548"/>
      <c r="G42" s="1550"/>
      <c r="H42" s="1551"/>
      <c r="I42" s="1552"/>
      <c r="J42" s="1552"/>
      <c r="K42" s="1552"/>
      <c r="L42" s="1552"/>
      <c r="M42" s="1614"/>
      <c r="N42" s="1615"/>
      <c r="O42" s="1615"/>
      <c r="P42" s="1614"/>
      <c r="Q42" s="1614"/>
      <c r="R42" s="1614"/>
      <c r="S42" s="1616"/>
      <c r="T42" s="1614"/>
      <c r="U42" s="1614"/>
      <c r="V42" s="1614"/>
      <c r="W42" s="1614"/>
      <c r="X42" s="1614"/>
      <c r="Y42" s="1614"/>
      <c r="Z42" s="1614"/>
      <c r="AA42" s="1614"/>
      <c r="AB42" s="1614"/>
      <c r="AC42" s="1614"/>
      <c r="AD42" s="1614"/>
      <c r="AE42" s="1614"/>
      <c r="AF42" s="1614"/>
      <c r="AG42" s="1614"/>
      <c r="AH42" s="1614"/>
      <c r="AI42" s="1614"/>
      <c r="AJ42" s="1614"/>
      <c r="AK42" s="1614"/>
      <c r="AL42" s="1614"/>
      <c r="AM42" s="1614"/>
      <c r="AN42" s="1614"/>
      <c r="AO42" s="1614"/>
      <c r="AP42" s="1614"/>
      <c r="AQ42" s="1614"/>
      <c r="AR42" s="1614"/>
      <c r="AS42" s="1614"/>
      <c r="AT42" s="1614"/>
      <c r="AU42" s="1614"/>
      <c r="AV42" s="1614"/>
      <c r="AW42" s="1614"/>
      <c r="AX42" s="1614"/>
      <c r="AY42" s="1614"/>
      <c r="AZ42" s="1614"/>
      <c r="BA42" s="1614"/>
      <c r="BB42" s="1614"/>
      <c r="BC42" s="1614"/>
      <c r="BD42" s="1614"/>
      <c r="BE42" s="1614"/>
      <c r="BF42" s="1614"/>
      <c r="BG42" s="1614"/>
      <c r="BH42" s="1614"/>
      <c r="BI42" s="1614"/>
      <c r="BJ42" s="1614"/>
      <c r="BK42" s="1614"/>
      <c r="BL42" s="1614"/>
    </row>
    <row r="43" spans="1:64" ht="16.899999999999999" customHeight="1">
      <c r="A43" s="1612"/>
      <c r="B43" s="1613"/>
      <c r="C43" s="1548"/>
      <c r="D43" s="1548"/>
      <c r="E43" s="1566" t="s">
        <v>5927</v>
      </c>
      <c r="F43" s="1548"/>
      <c r="G43" s="1550"/>
      <c r="H43" s="1551"/>
      <c r="I43" s="1552"/>
      <c r="J43" s="1552"/>
      <c r="K43" s="1552"/>
      <c r="L43" s="1552"/>
      <c r="M43" s="1614"/>
      <c r="N43" s="1615"/>
      <c r="O43" s="1615"/>
      <c r="P43" s="1614"/>
      <c r="Q43" s="1614"/>
      <c r="R43" s="1614"/>
      <c r="S43" s="1616"/>
      <c r="T43" s="1614"/>
      <c r="U43" s="1614"/>
      <c r="V43" s="1614"/>
      <c r="W43" s="1614"/>
      <c r="X43" s="1614"/>
      <c r="Y43" s="1614"/>
      <c r="Z43" s="1614"/>
      <c r="AA43" s="1614"/>
      <c r="AB43" s="1614"/>
      <c r="AC43" s="1614"/>
      <c r="AD43" s="1614"/>
      <c r="AE43" s="1614"/>
      <c r="AF43" s="1614"/>
      <c r="AG43" s="1614"/>
      <c r="AH43" s="1614"/>
      <c r="AI43" s="1614"/>
      <c r="AJ43" s="1614"/>
      <c r="AK43" s="1614"/>
      <c r="AL43" s="1614"/>
      <c r="AM43" s="1614"/>
      <c r="AN43" s="1614"/>
      <c r="AO43" s="1614"/>
      <c r="AP43" s="1614"/>
      <c r="AQ43" s="1614"/>
      <c r="AR43" s="1614"/>
      <c r="AS43" s="1614"/>
      <c r="AT43" s="1614"/>
      <c r="AU43" s="1614"/>
      <c r="AV43" s="1614"/>
      <c r="AW43" s="1614"/>
      <c r="AX43" s="1614"/>
      <c r="AY43" s="1614"/>
      <c r="AZ43" s="1614"/>
      <c r="BA43" s="1614"/>
      <c r="BB43" s="1614"/>
      <c r="BC43" s="1614"/>
      <c r="BD43" s="1614"/>
      <c r="BE43" s="1614"/>
      <c r="BF43" s="1614"/>
      <c r="BG43" s="1614"/>
      <c r="BH43" s="1614"/>
      <c r="BI43" s="1614"/>
      <c r="BJ43" s="1614"/>
      <c r="BK43" s="1614"/>
      <c r="BL43" s="1614"/>
    </row>
    <row r="44" spans="1:64" ht="16.899999999999999" customHeight="1">
      <c r="A44" s="1612"/>
      <c r="B44" s="1613"/>
      <c r="C44" s="1548"/>
      <c r="D44" s="1548"/>
      <c r="E44" s="1549" t="s">
        <v>5659</v>
      </c>
      <c r="F44" s="1548" t="s">
        <v>62</v>
      </c>
      <c r="G44" s="1550">
        <v>1</v>
      </c>
      <c r="H44" s="1551"/>
      <c r="I44" s="1552"/>
      <c r="J44" s="1552">
        <f>H44*G44</f>
        <v>0</v>
      </c>
      <c r="K44" s="1552">
        <f>I44*G44</f>
        <v>0</v>
      </c>
      <c r="L44" s="1552">
        <f>K44+J44</f>
        <v>0</v>
      </c>
      <c r="M44" s="1614"/>
      <c r="N44" s="1615"/>
      <c r="O44" s="1615"/>
      <c r="P44" s="1614"/>
      <c r="Q44" s="1614"/>
      <c r="R44" s="1614"/>
      <c r="S44" s="1616"/>
      <c r="T44" s="1614"/>
      <c r="U44" s="1614"/>
      <c r="V44" s="1614"/>
      <c r="W44" s="1614"/>
      <c r="X44" s="1614"/>
      <c r="Y44" s="1614"/>
      <c r="Z44" s="1614"/>
      <c r="AA44" s="1614"/>
      <c r="AB44" s="1614"/>
      <c r="AC44" s="1614"/>
      <c r="AD44" s="1614"/>
      <c r="AE44" s="1614"/>
      <c r="AF44" s="1614"/>
      <c r="AG44" s="1614"/>
      <c r="AH44" s="1614"/>
      <c r="AI44" s="1614"/>
      <c r="AJ44" s="1614"/>
      <c r="AK44" s="1614"/>
      <c r="AL44" s="1614"/>
      <c r="AM44" s="1614"/>
      <c r="AN44" s="1614"/>
      <c r="AO44" s="1614"/>
      <c r="AP44" s="1614"/>
      <c r="AQ44" s="1614"/>
      <c r="AR44" s="1614"/>
      <c r="AS44" s="1614"/>
      <c r="AT44" s="1614"/>
      <c r="AU44" s="1614"/>
      <c r="AV44" s="1614"/>
      <c r="AW44" s="1614"/>
      <c r="AX44" s="1614"/>
      <c r="AY44" s="1614"/>
      <c r="AZ44" s="1614"/>
      <c r="BA44" s="1614"/>
      <c r="BB44" s="1614"/>
      <c r="BC44" s="1614"/>
      <c r="BD44" s="1614"/>
      <c r="BE44" s="1614"/>
      <c r="BF44" s="1614"/>
      <c r="BG44" s="1614"/>
      <c r="BH44" s="1614"/>
      <c r="BI44" s="1614"/>
      <c r="BJ44" s="1614"/>
      <c r="BK44" s="1614"/>
      <c r="BL44" s="1614"/>
    </row>
    <row r="45" spans="1:64" ht="16.899999999999999" customHeight="1">
      <c r="A45" s="1500"/>
      <c r="B45" s="1547"/>
      <c r="C45" s="1548"/>
      <c r="D45" s="1548"/>
      <c r="E45" s="1549"/>
      <c r="F45" s="1548"/>
      <c r="G45" s="1550"/>
      <c r="H45" s="1551"/>
      <c r="I45" s="1552"/>
      <c r="J45" s="1552"/>
      <c r="K45" s="1552"/>
      <c r="L45" s="1552"/>
      <c r="M45" s="1538"/>
      <c r="N45" s="1568"/>
      <c r="O45" s="1568"/>
      <c r="S45" s="1565"/>
    </row>
    <row r="46" spans="1:64" ht="16.899999999999999" customHeight="1">
      <c r="A46" s="1500"/>
      <c r="B46" s="1547"/>
      <c r="C46" s="1548"/>
      <c r="D46" s="1549"/>
      <c r="E46" s="1566" t="s">
        <v>5928</v>
      </c>
      <c r="F46" s="1548"/>
      <c r="G46" s="1550"/>
      <c r="H46" s="1551"/>
      <c r="I46" s="1552"/>
      <c r="J46" s="1552"/>
      <c r="K46" s="1552"/>
      <c r="L46" s="1552"/>
      <c r="M46" s="1538"/>
      <c r="N46" s="1568"/>
      <c r="O46" s="1568"/>
      <c r="S46" s="1565"/>
    </row>
    <row r="47" spans="1:64" ht="16.899999999999999" customHeight="1">
      <c r="A47" s="1500"/>
      <c r="B47" s="1547"/>
      <c r="C47" s="1548"/>
      <c r="D47" s="1549"/>
      <c r="E47" s="1549" t="s">
        <v>5741</v>
      </c>
      <c r="F47" s="1548" t="s">
        <v>62</v>
      </c>
      <c r="G47" s="1550">
        <v>4</v>
      </c>
      <c r="H47" s="1551"/>
      <c r="I47" s="1552"/>
      <c r="J47" s="1552">
        <f>(H47*G47)+0</f>
        <v>0</v>
      </c>
      <c r="K47" s="1552">
        <f>(I47*G47)+0</f>
        <v>0</v>
      </c>
      <c r="L47" s="1552">
        <f>(K47+J47)+0</f>
        <v>0</v>
      </c>
      <c r="M47" s="1538"/>
      <c r="N47" s="1568"/>
      <c r="O47" s="1568"/>
      <c r="S47" s="1565"/>
    </row>
    <row r="48" spans="1:64" ht="16.899999999999999" customHeight="1">
      <c r="A48" s="1500"/>
      <c r="B48" s="1547"/>
      <c r="C48" s="1548"/>
      <c r="D48" s="1549"/>
      <c r="E48" s="1549" t="s">
        <v>5235</v>
      </c>
      <c r="F48" s="1548" t="s">
        <v>62</v>
      </c>
      <c r="G48" s="1550">
        <v>2</v>
      </c>
      <c r="H48" s="1551"/>
      <c r="I48" s="1552"/>
      <c r="J48" s="1552">
        <f>(H48*G48)+0</f>
        <v>0</v>
      </c>
      <c r="K48" s="1552">
        <f>(I48*G48)+0</f>
        <v>0</v>
      </c>
      <c r="L48" s="1552">
        <f>(K48+J48)+0</f>
        <v>0</v>
      </c>
      <c r="M48" s="1538"/>
      <c r="N48" s="1568"/>
      <c r="O48" s="1568"/>
      <c r="S48" s="1565"/>
    </row>
    <row r="49" spans="1:19" ht="16.899999999999999" customHeight="1">
      <c r="A49" s="1500"/>
      <c r="B49" s="1547"/>
      <c r="C49" s="1548"/>
      <c r="D49" s="1549"/>
      <c r="E49" s="1549" t="s">
        <v>5742</v>
      </c>
      <c r="F49" s="1548" t="s">
        <v>62</v>
      </c>
      <c r="G49" s="1550">
        <v>10</v>
      </c>
      <c r="H49" s="1551"/>
      <c r="I49" s="1552"/>
      <c r="J49" s="1552">
        <f>(H49*G49)+0</f>
        <v>0</v>
      </c>
      <c r="K49" s="1552">
        <f>(I49*G49)+0</f>
        <v>0</v>
      </c>
      <c r="L49" s="1552">
        <f>(K49+J49)+0</f>
        <v>0</v>
      </c>
      <c r="M49" s="1538"/>
      <c r="N49" s="1568"/>
      <c r="O49" s="1568"/>
      <c r="S49" s="1565"/>
    </row>
    <row r="50" spans="1:19" ht="16.899999999999999" customHeight="1">
      <c r="A50" s="1500"/>
      <c r="B50" s="1547"/>
      <c r="C50" s="1548"/>
      <c r="D50" s="1549"/>
      <c r="E50" s="1549" t="s">
        <v>5236</v>
      </c>
      <c r="F50" s="1548" t="s">
        <v>62</v>
      </c>
      <c r="G50" s="1550">
        <v>4</v>
      </c>
      <c r="H50" s="1551"/>
      <c r="I50" s="1552"/>
      <c r="J50" s="1552">
        <f>(H50*G50)+0</f>
        <v>0</v>
      </c>
      <c r="K50" s="1552">
        <f>(I50*G50)+0</f>
        <v>0</v>
      </c>
      <c r="L50" s="1552">
        <f>(K50+J50)+0</f>
        <v>0</v>
      </c>
      <c r="M50" s="1538"/>
      <c r="N50" s="1568"/>
      <c r="O50" s="1568"/>
      <c r="S50" s="1565"/>
    </row>
    <row r="51" spans="1:19" ht="16.899999999999999" customHeight="1">
      <c r="A51" s="1500"/>
      <c r="B51" s="1547"/>
      <c r="C51" s="1548"/>
      <c r="D51" s="1549"/>
      <c r="E51" s="1549"/>
      <c r="F51" s="1548"/>
      <c r="G51" s="1550"/>
      <c r="H51" s="1551"/>
      <c r="I51" s="1552"/>
      <c r="J51" s="1552"/>
      <c r="K51" s="1552"/>
      <c r="L51" s="1552"/>
      <c r="M51" s="1538"/>
      <c r="N51" s="1568"/>
      <c r="O51" s="1568"/>
      <c r="S51" s="1565"/>
    </row>
    <row r="52" spans="1:19" ht="16.899999999999999" customHeight="1">
      <c r="A52" s="1500"/>
      <c r="B52" s="1547"/>
      <c r="C52" s="1548"/>
      <c r="D52" s="1549"/>
      <c r="E52" s="1566" t="s">
        <v>5929</v>
      </c>
      <c r="F52" s="1548"/>
      <c r="G52" s="1550"/>
      <c r="H52" s="1551"/>
      <c r="I52" s="1552"/>
      <c r="J52" s="1552"/>
      <c r="K52" s="1552"/>
      <c r="L52" s="1552"/>
      <c r="M52" s="1538"/>
      <c r="N52" s="1568"/>
      <c r="O52" s="1568"/>
      <c r="S52" s="1565"/>
    </row>
    <row r="53" spans="1:19" ht="16.899999999999999" customHeight="1">
      <c r="A53" s="1500"/>
      <c r="B53" s="1547"/>
      <c r="C53" s="1548"/>
      <c r="D53" s="1549"/>
      <c r="E53" s="1549" t="s">
        <v>5677</v>
      </c>
      <c r="F53" s="1548" t="s">
        <v>62</v>
      </c>
      <c r="G53" s="1550">
        <v>2</v>
      </c>
      <c r="H53" s="1551"/>
      <c r="I53" s="1552"/>
      <c r="J53" s="1552">
        <f>(H53*G53)+0</f>
        <v>0</v>
      </c>
      <c r="K53" s="1552">
        <f>(I53*G53)+0</f>
        <v>0</v>
      </c>
      <c r="L53" s="1552">
        <f>(K53+J53)+0</f>
        <v>0</v>
      </c>
      <c r="M53" s="1538"/>
      <c r="N53" s="1568"/>
      <c r="O53" s="1568"/>
      <c r="S53" s="1565"/>
    </row>
    <row r="54" spans="1:19" ht="16.899999999999999" customHeight="1">
      <c r="A54" s="1500"/>
      <c r="B54" s="1547"/>
      <c r="C54" s="1548"/>
      <c r="D54" s="1549"/>
      <c r="E54" s="1549" t="s">
        <v>5676</v>
      </c>
      <c r="F54" s="1548" t="s">
        <v>62</v>
      </c>
      <c r="G54" s="1550">
        <v>7</v>
      </c>
      <c r="H54" s="1551"/>
      <c r="I54" s="1552"/>
      <c r="J54" s="1552">
        <f>(H54*G54)+0</f>
        <v>0</v>
      </c>
      <c r="K54" s="1552">
        <f>(I54*G54)+0</f>
        <v>0</v>
      </c>
      <c r="L54" s="1552">
        <f>(K54+J54)+0</f>
        <v>0</v>
      </c>
      <c r="M54" s="1538"/>
      <c r="N54" s="1568"/>
      <c r="O54" s="1568"/>
      <c r="S54" s="1565"/>
    </row>
    <row r="55" spans="1:19" ht="16.899999999999999" customHeight="1">
      <c r="A55" s="1500"/>
      <c r="B55" s="1547"/>
      <c r="C55" s="1548"/>
      <c r="D55" s="1549"/>
      <c r="E55" s="1549" t="s">
        <v>5675</v>
      </c>
      <c r="F55" s="1548" t="s">
        <v>62</v>
      </c>
      <c r="G55" s="1550">
        <v>4</v>
      </c>
      <c r="H55" s="1551"/>
      <c r="I55" s="1552"/>
      <c r="J55" s="1552">
        <f>(H55*G55)+0</f>
        <v>0</v>
      </c>
      <c r="K55" s="1552">
        <f>(I55*G55)+0</f>
        <v>0</v>
      </c>
      <c r="L55" s="1552">
        <f>(K55+J55)+0</f>
        <v>0</v>
      </c>
      <c r="M55" s="1538"/>
      <c r="N55" s="1568"/>
      <c r="O55" s="1568"/>
      <c r="S55" s="1565"/>
    </row>
    <row r="56" spans="1:19" ht="16.899999999999999" customHeight="1">
      <c r="A56" s="1500"/>
      <c r="B56" s="1547"/>
      <c r="C56" s="1548"/>
      <c r="D56" s="1549"/>
      <c r="E56" s="1549"/>
      <c r="F56" s="1548"/>
      <c r="G56" s="1550"/>
      <c r="H56" s="1551"/>
      <c r="I56" s="1552"/>
      <c r="J56" s="1552"/>
      <c r="K56" s="1552"/>
      <c r="L56" s="1552"/>
      <c r="M56" s="1538"/>
      <c r="N56" s="1568"/>
      <c r="O56" s="1568"/>
      <c r="S56" s="1565"/>
    </row>
    <row r="57" spans="1:19" ht="16.899999999999999" customHeight="1">
      <c r="A57" s="1500"/>
      <c r="B57" s="1547"/>
      <c r="C57" s="1548"/>
      <c r="D57" s="1549"/>
      <c r="E57" s="1549"/>
      <c r="F57" s="1548"/>
      <c r="G57" s="1550"/>
      <c r="H57" s="1551"/>
      <c r="I57" s="1552"/>
      <c r="J57" s="1552"/>
      <c r="K57" s="1552"/>
      <c r="L57" s="1552"/>
      <c r="M57" s="1538"/>
      <c r="N57" s="1568"/>
      <c r="O57" s="1568"/>
      <c r="S57" s="1565"/>
    </row>
    <row r="58" spans="1:19" ht="16.899999999999999" customHeight="1">
      <c r="A58" s="1500"/>
      <c r="B58" s="1547"/>
      <c r="C58" s="1548"/>
      <c r="D58" s="1549"/>
      <c r="E58" s="1549"/>
      <c r="F58" s="1548"/>
      <c r="G58" s="1550"/>
      <c r="H58" s="1551"/>
      <c r="I58" s="1552"/>
      <c r="J58" s="1552"/>
      <c r="K58" s="1552"/>
      <c r="L58" s="1552"/>
      <c r="M58" s="1538"/>
      <c r="N58" s="1568"/>
      <c r="O58" s="1568"/>
      <c r="S58" s="1565"/>
    </row>
    <row r="59" spans="1:19" ht="16.899999999999999" customHeight="1">
      <c r="A59" s="1500"/>
      <c r="B59" s="1547"/>
      <c r="C59" s="1548"/>
      <c r="D59" s="1549"/>
      <c r="E59" s="1549"/>
      <c r="F59" s="1548"/>
      <c r="G59" s="1550"/>
      <c r="H59" s="1551"/>
      <c r="I59" s="1552"/>
      <c r="J59" s="1552"/>
      <c r="K59" s="1552"/>
      <c r="L59" s="1552"/>
      <c r="M59" s="1538"/>
      <c r="N59" s="1568"/>
      <c r="O59" s="1568"/>
      <c r="S59" s="1565"/>
    </row>
    <row r="60" spans="1:19" ht="16.899999999999999" customHeight="1">
      <c r="A60" s="1502"/>
      <c r="B60" s="1586"/>
      <c r="C60" s="1546"/>
      <c r="D60" s="1571"/>
      <c r="E60" s="1571"/>
      <c r="F60" s="1546"/>
      <c r="G60" s="1545"/>
      <c r="H60" s="1572"/>
      <c r="I60" s="1573"/>
      <c r="J60" s="1573"/>
      <c r="K60" s="1573"/>
      <c r="L60" s="1573"/>
      <c r="M60" s="1538"/>
      <c r="N60" s="1568"/>
      <c r="O60" s="1568"/>
      <c r="S60" s="1565"/>
    </row>
    <row r="61" spans="1:19" ht="16.899999999999999" customHeight="1">
      <c r="A61" s="1500"/>
      <c r="B61" s="1547"/>
      <c r="C61" s="1550"/>
      <c r="D61" s="1500"/>
      <c r="E61" s="1566" t="s">
        <v>274</v>
      </c>
      <c r="F61" s="1548"/>
      <c r="G61" s="1550"/>
      <c r="H61" s="1551"/>
      <c r="I61" s="1552"/>
      <c r="J61" s="1552"/>
      <c r="K61" s="1552"/>
      <c r="L61" s="1552"/>
      <c r="M61" s="1538"/>
      <c r="N61" s="1568"/>
      <c r="O61" s="1568"/>
      <c r="S61" s="1565"/>
    </row>
    <row r="62" spans="1:19" ht="16.899999999999999" customHeight="1">
      <c r="A62" s="1500"/>
      <c r="B62" s="1547"/>
      <c r="C62" s="1548"/>
      <c r="D62" s="1549"/>
      <c r="E62" s="1549"/>
      <c r="F62" s="1548"/>
      <c r="G62" s="1550"/>
      <c r="H62" s="1551"/>
      <c r="I62" s="1552"/>
      <c r="J62" s="1552"/>
      <c r="K62" s="1552"/>
      <c r="L62" s="1552"/>
      <c r="M62" s="1538"/>
      <c r="N62" s="1568"/>
      <c r="O62" s="1568"/>
      <c r="S62" s="1565"/>
    </row>
    <row r="63" spans="1:19" ht="16.899999999999999" customHeight="1">
      <c r="A63" s="1500"/>
      <c r="B63" s="1563" t="s">
        <v>5682</v>
      </c>
      <c r="C63" s="1550"/>
      <c r="D63" s="1500"/>
      <c r="E63" s="1549" t="s">
        <v>5930</v>
      </c>
      <c r="F63" s="1548" t="s">
        <v>62</v>
      </c>
      <c r="G63" s="1550">
        <v>5</v>
      </c>
      <c r="H63" s="1551"/>
      <c r="I63" s="1552"/>
      <c r="J63" s="1552">
        <f>H63*G63</f>
        <v>0</v>
      </c>
      <c r="K63" s="1552">
        <f>I63*G63</f>
        <v>0</v>
      </c>
      <c r="L63" s="1552">
        <f>K63+J63</f>
        <v>0</v>
      </c>
      <c r="M63" s="1538"/>
      <c r="N63" s="1568"/>
      <c r="O63" s="1568"/>
      <c r="S63" s="1565"/>
    </row>
    <row r="64" spans="1:19" ht="16.899999999999999" customHeight="1">
      <c r="A64" s="1500"/>
      <c r="B64" s="1563"/>
      <c r="C64" s="1550"/>
      <c r="D64" s="1500"/>
      <c r="E64" s="1549" t="s">
        <v>5684</v>
      </c>
      <c r="F64" s="1548" t="s">
        <v>62</v>
      </c>
      <c r="G64" s="1550">
        <v>5</v>
      </c>
      <c r="H64" s="1551"/>
      <c r="I64" s="1552"/>
      <c r="J64" s="1552">
        <f>H64*G64</f>
        <v>0</v>
      </c>
      <c r="K64" s="1552">
        <f>I64*G64</f>
        <v>0</v>
      </c>
      <c r="L64" s="1552">
        <f>K64+J64</f>
        <v>0</v>
      </c>
      <c r="M64" s="1538"/>
      <c r="N64" s="1568"/>
      <c r="O64" s="1568"/>
      <c r="S64" s="1565"/>
    </row>
    <row r="65" spans="1:1024" ht="16.899999999999999" customHeight="1">
      <c r="A65" s="1500"/>
      <c r="B65" s="1563"/>
      <c r="C65" s="1550"/>
      <c r="D65" s="1500"/>
      <c r="E65" s="1549" t="s">
        <v>5685</v>
      </c>
      <c r="F65" s="1548" t="s">
        <v>62</v>
      </c>
      <c r="G65" s="1550">
        <v>5</v>
      </c>
      <c r="H65" s="1551"/>
      <c r="I65" s="1552"/>
      <c r="J65" s="1552">
        <f>H65*G65</f>
        <v>0</v>
      </c>
      <c r="K65" s="1552">
        <f>I65*G65</f>
        <v>0</v>
      </c>
      <c r="L65" s="1552">
        <f>K65+J65</f>
        <v>0</v>
      </c>
      <c r="M65" s="1538"/>
      <c r="N65" s="1568"/>
      <c r="O65" s="1568"/>
      <c r="S65" s="1565"/>
    </row>
    <row r="66" spans="1:1024" ht="16.899999999999999" customHeight="1">
      <c r="A66" s="1500"/>
      <c r="B66" s="1563"/>
      <c r="C66" s="1550"/>
      <c r="D66" s="1500"/>
      <c r="E66" s="1549"/>
      <c r="F66" s="1548"/>
      <c r="G66" s="1550"/>
      <c r="H66" s="1551"/>
      <c r="I66" s="1552"/>
      <c r="J66" s="1552"/>
      <c r="K66" s="1552"/>
      <c r="L66" s="1552"/>
      <c r="M66" s="1538"/>
      <c r="N66" s="1568"/>
      <c r="O66" s="1568"/>
      <c r="S66" s="1565"/>
    </row>
    <row r="67" spans="1:1024" ht="16.899999999999999" customHeight="1">
      <c r="A67" s="1500"/>
      <c r="B67" s="1563" t="s">
        <v>5686</v>
      </c>
      <c r="C67" s="1550"/>
      <c r="D67" s="1500"/>
      <c r="E67" s="1549" t="s">
        <v>5687</v>
      </c>
      <c r="F67" s="1548" t="s">
        <v>62</v>
      </c>
      <c r="G67" s="1550">
        <v>1</v>
      </c>
      <c r="H67" s="1551"/>
      <c r="I67" s="1552"/>
      <c r="J67" s="1552">
        <f>H67*G67</f>
        <v>0</v>
      </c>
      <c r="K67" s="1552">
        <f>I67*G67</f>
        <v>0</v>
      </c>
      <c r="L67" s="1552">
        <f>K67+J67</f>
        <v>0</v>
      </c>
      <c r="M67" s="1538"/>
      <c r="N67" s="1568"/>
      <c r="O67" s="1568"/>
      <c r="S67" s="1565"/>
    </row>
    <row r="68" spans="1:1024" ht="16.899999999999999" customHeight="1">
      <c r="A68" s="1500"/>
      <c r="B68" s="1563"/>
      <c r="C68" s="1550"/>
      <c r="D68" s="1500"/>
      <c r="E68" s="1549" t="s">
        <v>5688</v>
      </c>
      <c r="F68" s="1548" t="s">
        <v>62</v>
      </c>
      <c r="G68" s="1550">
        <v>1</v>
      </c>
      <c r="H68" s="1551"/>
      <c r="I68" s="1552"/>
      <c r="J68" s="1552">
        <f>H68*G68</f>
        <v>0</v>
      </c>
      <c r="K68" s="1552">
        <f>I68*G68</f>
        <v>0</v>
      </c>
      <c r="L68" s="1552">
        <f>K68+J68</f>
        <v>0</v>
      </c>
      <c r="M68" s="1538"/>
      <c r="N68" s="1568"/>
      <c r="O68" s="1568"/>
      <c r="S68" s="1565"/>
    </row>
    <row r="69" spans="1:1024" ht="16.899999999999999" customHeight="1">
      <c r="A69" s="1500"/>
      <c r="B69" s="1563"/>
      <c r="C69" s="1550"/>
      <c r="D69" s="1500"/>
      <c r="E69" s="1549"/>
      <c r="F69" s="1548"/>
      <c r="G69" s="1550"/>
      <c r="H69" s="1551"/>
      <c r="I69" s="1552"/>
      <c r="J69" s="1552"/>
      <c r="K69" s="1552"/>
      <c r="L69" s="1552"/>
      <c r="M69" s="1538"/>
      <c r="N69" s="1568"/>
      <c r="O69" s="1568"/>
      <c r="S69" s="1565"/>
    </row>
    <row r="70" spans="1:1024" ht="16.899999999999999" customHeight="1">
      <c r="A70" s="1500"/>
      <c r="B70" s="1563" t="s">
        <v>5689</v>
      </c>
      <c r="C70" s="1550"/>
      <c r="D70" s="1500"/>
      <c r="E70" s="1549" t="s">
        <v>5931</v>
      </c>
      <c r="F70" s="1548" t="s">
        <v>62</v>
      </c>
      <c r="G70" s="1550">
        <v>6</v>
      </c>
      <c r="H70" s="1551"/>
      <c r="I70" s="1552"/>
      <c r="J70" s="1552">
        <f>H70*G70</f>
        <v>0</v>
      </c>
      <c r="K70" s="1552">
        <f>I70*G70</f>
        <v>0</v>
      </c>
      <c r="L70" s="1552">
        <f>K70+J70</f>
        <v>0</v>
      </c>
      <c r="M70" s="1538"/>
      <c r="N70" s="1568"/>
      <c r="O70" s="1568"/>
      <c r="S70" s="1565"/>
    </row>
    <row r="71" spans="1:1024" ht="16.899999999999999" customHeight="1">
      <c r="A71" s="1500"/>
      <c r="B71" s="1617"/>
      <c r="C71" s="1618"/>
      <c r="D71" s="1619"/>
      <c r="E71" s="1549" t="s">
        <v>5691</v>
      </c>
      <c r="F71" s="1548" t="s">
        <v>62</v>
      </c>
      <c r="G71" s="1550">
        <v>6</v>
      </c>
      <c r="H71" s="1551"/>
      <c r="I71" s="1552"/>
      <c r="J71" s="1552">
        <f>H71*G71</f>
        <v>0</v>
      </c>
      <c r="K71" s="1552">
        <f>I71*G71</f>
        <v>0</v>
      </c>
      <c r="L71" s="1552">
        <f>K71+J71</f>
        <v>0</v>
      </c>
      <c r="M71" s="1538"/>
      <c r="N71" s="1568"/>
      <c r="O71" s="1568"/>
      <c r="S71" s="1565"/>
    </row>
    <row r="72" spans="1:1024" ht="16.899999999999999" customHeight="1">
      <c r="A72" s="1500"/>
      <c r="B72" s="1617"/>
      <c r="C72" s="1618"/>
      <c r="D72" s="1619"/>
      <c r="E72" s="1549" t="s">
        <v>5932</v>
      </c>
      <c r="F72" s="1548" t="s">
        <v>62</v>
      </c>
      <c r="G72" s="1550">
        <v>6</v>
      </c>
      <c r="H72" s="1551"/>
      <c r="I72" s="1552"/>
      <c r="J72" s="1552">
        <f>H72*G72</f>
        <v>0</v>
      </c>
      <c r="K72" s="1552">
        <f>I72*G72</f>
        <v>0</v>
      </c>
      <c r="L72" s="1552">
        <f>K72+J72</f>
        <v>0</v>
      </c>
      <c r="M72" s="1538"/>
      <c r="N72" s="1568"/>
      <c r="O72" s="1568"/>
      <c r="S72" s="1565"/>
    </row>
    <row r="73" spans="1:1024" ht="16.899999999999999" customHeight="1">
      <c r="A73" s="1500"/>
      <c r="B73" s="1617"/>
      <c r="C73" s="1618"/>
      <c r="D73" s="1619"/>
      <c r="E73" s="1549"/>
      <c r="F73" s="1548"/>
      <c r="G73" s="1550"/>
      <c r="H73" s="1551"/>
      <c r="I73" s="1552"/>
      <c r="J73" s="1552"/>
      <c r="K73" s="1552"/>
      <c r="L73" s="1552"/>
      <c r="M73" s="1538"/>
      <c r="N73" s="1568"/>
      <c r="O73" s="1568"/>
      <c r="S73" s="1565"/>
    </row>
    <row r="74" spans="1:1024" ht="16.899999999999999" customHeight="1">
      <c r="A74" s="1500"/>
      <c r="B74" s="1563" t="s">
        <v>5693</v>
      </c>
      <c r="C74" s="1618"/>
      <c r="D74" s="1619"/>
      <c r="E74" s="1549" t="s">
        <v>5694</v>
      </c>
      <c r="F74" s="1548" t="s">
        <v>62</v>
      </c>
      <c r="G74" s="1550">
        <v>2</v>
      </c>
      <c r="H74" s="1551"/>
      <c r="I74" s="1552"/>
      <c r="J74" s="1552">
        <f>H74*G74</f>
        <v>0</v>
      </c>
      <c r="K74" s="1552">
        <f>I74*G74</f>
        <v>0</v>
      </c>
      <c r="L74" s="1552">
        <f>K74+J74</f>
        <v>0</v>
      </c>
      <c r="M74" s="1538"/>
      <c r="N74" s="1568"/>
      <c r="O74" s="1568"/>
      <c r="S74" s="1565"/>
    </row>
    <row r="75" spans="1:1024" ht="16.899999999999999" customHeight="1">
      <c r="A75" s="1500"/>
      <c r="B75" s="1563"/>
      <c r="C75" s="1550"/>
      <c r="D75" s="1500"/>
      <c r="E75" s="1549" t="s">
        <v>5695</v>
      </c>
      <c r="F75" s="1548" t="s">
        <v>62</v>
      </c>
      <c r="G75" s="1550">
        <v>2</v>
      </c>
      <c r="H75" s="1551"/>
      <c r="I75" s="1552"/>
      <c r="J75" s="1552">
        <f>H75*G75</f>
        <v>0</v>
      </c>
      <c r="K75" s="1552">
        <f>I75*G75</f>
        <v>0</v>
      </c>
      <c r="L75" s="1552">
        <f>K75+J75</f>
        <v>0</v>
      </c>
      <c r="M75" s="1538"/>
      <c r="N75" s="1568"/>
      <c r="O75" s="1568"/>
      <c r="S75" s="1565"/>
    </row>
    <row r="76" spans="1:1024" ht="16.899999999999999" customHeight="1">
      <c r="A76" s="1500"/>
      <c r="B76" s="1563"/>
      <c r="C76" s="1550"/>
      <c r="D76" s="1500"/>
      <c r="E76" s="1549"/>
      <c r="F76" s="1548"/>
      <c r="G76" s="1550"/>
      <c r="H76" s="1551"/>
      <c r="I76" s="1552"/>
      <c r="J76" s="1552"/>
      <c r="K76" s="1552"/>
      <c r="L76" s="1552"/>
      <c r="M76" s="1538"/>
      <c r="N76" s="1568"/>
      <c r="O76" s="1568"/>
      <c r="S76" s="1565"/>
    </row>
    <row r="77" spans="1:1024" ht="16.899999999999999" customHeight="1">
      <c r="A77" s="1500"/>
      <c r="B77" s="1563" t="s">
        <v>5933</v>
      </c>
      <c r="C77" s="1550"/>
      <c r="D77" s="1500"/>
      <c r="E77" s="1549" t="s">
        <v>5934</v>
      </c>
      <c r="F77" s="1548" t="s">
        <v>62</v>
      </c>
      <c r="G77" s="1550">
        <v>2</v>
      </c>
      <c r="H77" s="1551"/>
      <c r="I77" s="1552"/>
      <c r="J77" s="1552">
        <f>H77*G77</f>
        <v>0</v>
      </c>
      <c r="K77" s="1552">
        <f>I77*G77</f>
        <v>0</v>
      </c>
      <c r="L77" s="1552">
        <f>K77+J77</f>
        <v>0</v>
      </c>
      <c r="M77" s="1538"/>
      <c r="N77" s="1568"/>
      <c r="O77" s="1568"/>
      <c r="S77" s="1565"/>
    </row>
    <row r="78" spans="1:1024" ht="16.899999999999999" customHeight="1">
      <c r="A78" s="1500"/>
      <c r="B78" s="1563"/>
      <c r="C78" s="1550"/>
      <c r="D78" s="1500"/>
      <c r="E78" s="1549" t="s">
        <v>5935</v>
      </c>
      <c r="F78" s="1548" t="s">
        <v>62</v>
      </c>
      <c r="G78" s="1550">
        <v>2</v>
      </c>
      <c r="H78" s="1551"/>
      <c r="I78" s="1552"/>
      <c r="J78" s="1552">
        <f>H78*G78</f>
        <v>0</v>
      </c>
      <c r="K78" s="1552">
        <f>I78*G78</f>
        <v>0</v>
      </c>
      <c r="L78" s="1552">
        <f>K78+J78</f>
        <v>0</v>
      </c>
      <c r="M78" s="1538"/>
      <c r="N78" s="1568"/>
      <c r="O78" s="1568"/>
      <c r="S78" s="1565"/>
    </row>
    <row r="79" spans="1:1024" ht="16.899999999999999" customHeight="1">
      <c r="A79" s="1500"/>
      <c r="B79" s="1563"/>
      <c r="C79" s="1550"/>
      <c r="D79" s="1500"/>
      <c r="E79" s="1549"/>
      <c r="F79" s="1548"/>
      <c r="G79" s="1550"/>
      <c r="H79" s="1551"/>
      <c r="I79" s="1552"/>
      <c r="J79" s="1552"/>
      <c r="K79" s="1552"/>
      <c r="L79" s="1552"/>
      <c r="M79" s="1538"/>
      <c r="N79" s="1568"/>
      <c r="O79" s="1568"/>
      <c r="S79" s="1565"/>
    </row>
    <row r="80" spans="1:1024" s="1538" customFormat="1" ht="16.899999999999999" customHeight="1">
      <c r="A80" s="1500"/>
      <c r="B80" s="1563"/>
      <c r="C80" s="1550"/>
      <c r="D80" s="1500"/>
      <c r="E80" s="1549"/>
      <c r="F80" s="1548"/>
      <c r="G80" s="1550"/>
      <c r="H80" s="1551"/>
      <c r="I80" s="1552"/>
      <c r="J80" s="1552"/>
      <c r="K80" s="1552"/>
      <c r="L80" s="1552"/>
      <c r="N80" s="1568"/>
      <c r="O80" s="1568"/>
      <c r="S80" s="1565"/>
      <c r="BM80" s="1496"/>
      <c r="BN80" s="1496"/>
      <c r="BO80" s="1496"/>
      <c r="BP80" s="1496"/>
      <c r="BQ80" s="1496"/>
      <c r="BR80" s="1496"/>
      <c r="BS80" s="1496"/>
      <c r="BT80" s="1496"/>
      <c r="BU80" s="1496"/>
      <c r="BV80" s="1496"/>
      <c r="BW80" s="1496"/>
      <c r="BX80" s="1496"/>
      <c r="BY80" s="1496"/>
      <c r="BZ80" s="1496"/>
      <c r="CA80" s="1496"/>
      <c r="CB80" s="1496"/>
      <c r="CC80" s="1496"/>
      <c r="CD80" s="1496"/>
      <c r="CE80" s="1496"/>
      <c r="CF80" s="1496"/>
      <c r="CG80" s="1496"/>
      <c r="CH80" s="1496"/>
      <c r="CI80" s="1496"/>
      <c r="CJ80" s="1496"/>
      <c r="CK80" s="1496"/>
      <c r="CL80" s="1496"/>
      <c r="CM80" s="1496"/>
      <c r="CN80" s="1496"/>
      <c r="CO80" s="1496"/>
      <c r="CP80" s="1496"/>
      <c r="CQ80" s="1496"/>
      <c r="CR80" s="1496"/>
      <c r="CS80" s="1496"/>
      <c r="CT80" s="1496"/>
      <c r="CU80" s="1496"/>
      <c r="CV80" s="1496"/>
      <c r="CW80" s="1496"/>
      <c r="CX80" s="1496"/>
      <c r="CY80" s="1496"/>
      <c r="CZ80" s="1496"/>
      <c r="DA80" s="1496"/>
      <c r="DB80" s="1496"/>
      <c r="DC80" s="1496"/>
      <c r="DD80" s="1496"/>
      <c r="DE80" s="1496"/>
      <c r="DF80" s="1496"/>
      <c r="DG80" s="1496"/>
      <c r="DH80" s="1496"/>
      <c r="DI80" s="1496"/>
      <c r="DJ80" s="1496"/>
      <c r="DK80" s="1496"/>
      <c r="DL80" s="1496"/>
      <c r="DM80" s="1496"/>
      <c r="DN80" s="1496"/>
      <c r="DO80" s="1496"/>
      <c r="DP80" s="1496"/>
      <c r="DQ80" s="1496"/>
      <c r="DR80" s="1496"/>
      <c r="DS80" s="1496"/>
      <c r="DT80" s="1496"/>
      <c r="DU80" s="1496"/>
      <c r="DV80" s="1496"/>
      <c r="DW80" s="1496"/>
      <c r="DX80" s="1496"/>
      <c r="DY80" s="1496"/>
      <c r="DZ80" s="1496"/>
      <c r="EA80" s="1496"/>
      <c r="EB80" s="1496"/>
      <c r="EC80" s="1496"/>
      <c r="ED80" s="1496"/>
      <c r="EE80" s="1496"/>
      <c r="EF80" s="1496"/>
      <c r="EG80" s="1496"/>
      <c r="EH80" s="1496"/>
      <c r="EI80" s="1496"/>
      <c r="EJ80" s="1496"/>
      <c r="EK80" s="1496"/>
      <c r="EL80" s="1496"/>
      <c r="EM80" s="1496"/>
      <c r="EN80" s="1496"/>
      <c r="EO80" s="1496"/>
      <c r="EP80" s="1496"/>
      <c r="EQ80" s="1496"/>
      <c r="ER80" s="1496"/>
      <c r="ES80" s="1496"/>
      <c r="ET80" s="1496"/>
      <c r="EU80" s="1496"/>
      <c r="EV80" s="1496"/>
      <c r="EW80" s="1496"/>
      <c r="EX80" s="1496"/>
      <c r="EY80" s="1496"/>
      <c r="EZ80" s="1496"/>
      <c r="FA80" s="1496"/>
      <c r="FB80" s="1496"/>
      <c r="FC80" s="1496"/>
      <c r="FD80" s="1496"/>
      <c r="FE80" s="1496"/>
      <c r="FF80" s="1496"/>
      <c r="FG80" s="1496"/>
      <c r="FH80" s="1496"/>
      <c r="FI80" s="1496"/>
      <c r="FJ80" s="1496"/>
      <c r="FK80" s="1496"/>
      <c r="FL80" s="1496"/>
      <c r="FM80" s="1496"/>
      <c r="FN80" s="1496"/>
      <c r="FO80" s="1496"/>
      <c r="FP80" s="1496"/>
      <c r="FQ80" s="1496"/>
      <c r="FR80" s="1496"/>
      <c r="FS80" s="1496"/>
      <c r="FT80" s="1496"/>
      <c r="FU80" s="1496"/>
      <c r="FV80" s="1496"/>
      <c r="FW80" s="1496"/>
      <c r="FX80" s="1496"/>
      <c r="FY80" s="1496"/>
      <c r="FZ80" s="1496"/>
      <c r="GA80" s="1496"/>
      <c r="GB80" s="1496"/>
      <c r="GC80" s="1496"/>
      <c r="GD80" s="1496"/>
      <c r="GE80" s="1496"/>
      <c r="GF80" s="1496"/>
      <c r="GG80" s="1496"/>
      <c r="GH80" s="1496"/>
      <c r="GI80" s="1496"/>
      <c r="GJ80" s="1496"/>
      <c r="GK80" s="1496"/>
      <c r="GL80" s="1496"/>
      <c r="GM80" s="1496"/>
      <c r="GN80" s="1496"/>
      <c r="GO80" s="1496"/>
      <c r="GP80" s="1496"/>
      <c r="GQ80" s="1496"/>
      <c r="GR80" s="1496"/>
      <c r="GS80" s="1496"/>
      <c r="GT80" s="1496"/>
      <c r="GU80" s="1496"/>
      <c r="GV80" s="1496"/>
      <c r="GW80" s="1496"/>
      <c r="GX80" s="1496"/>
      <c r="GY80" s="1496"/>
      <c r="GZ80" s="1496"/>
      <c r="HA80" s="1496"/>
      <c r="HB80" s="1496"/>
      <c r="HC80" s="1496"/>
      <c r="HD80" s="1496"/>
      <c r="HE80" s="1496"/>
      <c r="HF80" s="1496"/>
      <c r="HG80" s="1496"/>
      <c r="HH80" s="1496"/>
      <c r="HI80" s="1496"/>
      <c r="HJ80" s="1496"/>
      <c r="HK80" s="1496"/>
      <c r="HL80" s="1496"/>
      <c r="HM80" s="1496"/>
      <c r="HN80" s="1496"/>
      <c r="HO80" s="1496"/>
      <c r="HP80" s="1496"/>
      <c r="HQ80" s="1496"/>
      <c r="HR80" s="1496"/>
      <c r="HS80" s="1496"/>
      <c r="HT80" s="1496"/>
      <c r="HU80" s="1496"/>
      <c r="HV80" s="1496"/>
      <c r="HW80" s="1496"/>
      <c r="HX80" s="1496"/>
      <c r="HY80" s="1496"/>
      <c r="HZ80" s="1496"/>
      <c r="IA80" s="1496"/>
      <c r="IB80" s="1496"/>
      <c r="IC80" s="1496"/>
      <c r="ID80" s="1496"/>
      <c r="IE80" s="1496"/>
      <c r="IF80" s="1496"/>
      <c r="IG80" s="1496"/>
      <c r="IH80" s="1496"/>
      <c r="II80" s="1496"/>
      <c r="IJ80" s="1496"/>
      <c r="IK80" s="1496"/>
      <c r="IL80" s="1496"/>
      <c r="IM80" s="1496"/>
      <c r="IN80" s="1496"/>
      <c r="IO80" s="1496"/>
      <c r="IP80" s="1496"/>
      <c r="IQ80" s="1496"/>
      <c r="IR80" s="1496"/>
      <c r="IS80" s="1496"/>
      <c r="IT80" s="1496"/>
      <c r="IU80" s="1496"/>
      <c r="IV80" s="1496"/>
      <c r="IW80" s="1496"/>
      <c r="IX80" s="1496"/>
      <c r="IY80" s="1496"/>
      <c r="IZ80" s="1496"/>
      <c r="JA80" s="1496"/>
      <c r="JB80" s="1496"/>
      <c r="JC80" s="1496"/>
      <c r="JD80" s="1496"/>
      <c r="JE80" s="1496"/>
      <c r="JF80" s="1496"/>
      <c r="JG80" s="1496"/>
      <c r="JH80" s="1496"/>
      <c r="JI80" s="1496"/>
      <c r="JJ80" s="1496"/>
      <c r="JK80" s="1496"/>
      <c r="JL80" s="1496"/>
      <c r="JM80" s="1496"/>
      <c r="JN80" s="1496"/>
      <c r="JO80" s="1496"/>
      <c r="JP80" s="1496"/>
      <c r="JQ80" s="1496"/>
      <c r="JR80" s="1496"/>
      <c r="JS80" s="1496"/>
      <c r="JT80" s="1496"/>
      <c r="JU80" s="1496"/>
      <c r="JV80" s="1496"/>
      <c r="JW80" s="1496"/>
      <c r="JX80" s="1496"/>
      <c r="JY80" s="1496"/>
      <c r="JZ80" s="1496"/>
      <c r="KA80" s="1496"/>
      <c r="KB80" s="1496"/>
      <c r="KC80" s="1496"/>
      <c r="KD80" s="1496"/>
      <c r="KE80" s="1496"/>
      <c r="KF80" s="1496"/>
      <c r="KG80" s="1496"/>
      <c r="KH80" s="1496"/>
      <c r="KI80" s="1496"/>
      <c r="KJ80" s="1496"/>
      <c r="KK80" s="1496"/>
      <c r="KL80" s="1496"/>
      <c r="KM80" s="1496"/>
      <c r="KN80" s="1496"/>
      <c r="KO80" s="1496"/>
      <c r="KP80" s="1496"/>
      <c r="KQ80" s="1496"/>
      <c r="KR80" s="1496"/>
      <c r="KS80" s="1496"/>
      <c r="KT80" s="1496"/>
      <c r="KU80" s="1496"/>
      <c r="KV80" s="1496"/>
      <c r="KW80" s="1496"/>
      <c r="KX80" s="1496"/>
      <c r="KY80" s="1496"/>
      <c r="KZ80" s="1496"/>
      <c r="LA80" s="1496"/>
      <c r="LB80" s="1496"/>
      <c r="LC80" s="1496"/>
      <c r="LD80" s="1496"/>
      <c r="LE80" s="1496"/>
      <c r="LF80" s="1496"/>
      <c r="LG80" s="1496"/>
      <c r="LH80" s="1496"/>
      <c r="LI80" s="1496"/>
      <c r="LJ80" s="1496"/>
      <c r="LK80" s="1496"/>
      <c r="LL80" s="1496"/>
      <c r="LM80" s="1496"/>
      <c r="LN80" s="1496"/>
      <c r="LO80" s="1496"/>
      <c r="LP80" s="1496"/>
      <c r="LQ80" s="1496"/>
      <c r="LR80" s="1496"/>
      <c r="LS80" s="1496"/>
      <c r="LT80" s="1496"/>
      <c r="LU80" s="1496"/>
      <c r="LV80" s="1496"/>
      <c r="LW80" s="1496"/>
      <c r="LX80" s="1496"/>
      <c r="LY80" s="1496"/>
      <c r="LZ80" s="1496"/>
      <c r="MA80" s="1496"/>
      <c r="MB80" s="1496"/>
      <c r="MC80" s="1496"/>
      <c r="MD80" s="1496"/>
      <c r="ME80" s="1496"/>
      <c r="MF80" s="1496"/>
      <c r="MG80" s="1496"/>
      <c r="MH80" s="1496"/>
      <c r="MI80" s="1496"/>
      <c r="MJ80" s="1496"/>
      <c r="MK80" s="1496"/>
      <c r="ML80" s="1496"/>
      <c r="MM80" s="1496"/>
      <c r="MN80" s="1496"/>
      <c r="MO80" s="1496"/>
      <c r="MP80" s="1496"/>
      <c r="MQ80" s="1496"/>
      <c r="MR80" s="1496"/>
      <c r="MS80" s="1496"/>
      <c r="MT80" s="1496"/>
      <c r="MU80" s="1496"/>
      <c r="MV80" s="1496"/>
      <c r="MW80" s="1496"/>
      <c r="MX80" s="1496"/>
      <c r="MY80" s="1496"/>
      <c r="MZ80" s="1496"/>
      <c r="NA80" s="1496"/>
      <c r="NB80" s="1496"/>
      <c r="NC80" s="1496"/>
      <c r="ND80" s="1496"/>
      <c r="NE80" s="1496"/>
      <c r="NF80" s="1496"/>
      <c r="NG80" s="1496"/>
      <c r="NH80" s="1496"/>
      <c r="NI80" s="1496"/>
      <c r="NJ80" s="1496"/>
      <c r="NK80" s="1496"/>
      <c r="NL80" s="1496"/>
      <c r="NM80" s="1496"/>
      <c r="NN80" s="1496"/>
      <c r="NO80" s="1496"/>
      <c r="NP80" s="1496"/>
      <c r="NQ80" s="1496"/>
      <c r="NR80" s="1496"/>
      <c r="NS80" s="1496"/>
      <c r="NT80" s="1496"/>
      <c r="NU80" s="1496"/>
      <c r="NV80" s="1496"/>
      <c r="NW80" s="1496"/>
      <c r="NX80" s="1496"/>
      <c r="NY80" s="1496"/>
      <c r="NZ80" s="1496"/>
      <c r="OA80" s="1496"/>
      <c r="OB80" s="1496"/>
      <c r="OC80" s="1496"/>
      <c r="OD80" s="1496"/>
      <c r="OE80" s="1496"/>
      <c r="OF80" s="1496"/>
      <c r="OG80" s="1496"/>
      <c r="OH80" s="1496"/>
      <c r="OI80" s="1496"/>
      <c r="OJ80" s="1496"/>
      <c r="OK80" s="1496"/>
      <c r="OL80" s="1496"/>
      <c r="OM80" s="1496"/>
      <c r="ON80" s="1496"/>
      <c r="OO80" s="1496"/>
      <c r="OP80" s="1496"/>
      <c r="OQ80" s="1496"/>
      <c r="OR80" s="1496"/>
      <c r="OS80" s="1496"/>
      <c r="OT80" s="1496"/>
      <c r="OU80" s="1496"/>
      <c r="OV80" s="1496"/>
      <c r="OW80" s="1496"/>
      <c r="OX80" s="1496"/>
      <c r="OY80" s="1496"/>
      <c r="OZ80" s="1496"/>
      <c r="PA80" s="1496"/>
      <c r="PB80" s="1496"/>
      <c r="PC80" s="1496"/>
      <c r="PD80" s="1496"/>
      <c r="PE80" s="1496"/>
      <c r="PF80" s="1496"/>
      <c r="PG80" s="1496"/>
      <c r="PH80" s="1496"/>
      <c r="PI80" s="1496"/>
      <c r="PJ80" s="1496"/>
      <c r="PK80" s="1496"/>
      <c r="PL80" s="1496"/>
      <c r="PM80" s="1496"/>
      <c r="PN80" s="1496"/>
      <c r="PO80" s="1496"/>
      <c r="PP80" s="1496"/>
      <c r="PQ80" s="1496"/>
      <c r="PR80" s="1496"/>
      <c r="PS80" s="1496"/>
      <c r="PT80" s="1496"/>
      <c r="PU80" s="1496"/>
      <c r="PV80" s="1496"/>
      <c r="PW80" s="1496"/>
      <c r="PX80" s="1496"/>
      <c r="PY80" s="1496"/>
      <c r="PZ80" s="1496"/>
      <c r="QA80" s="1496"/>
      <c r="QB80" s="1496"/>
      <c r="QC80" s="1496"/>
      <c r="QD80" s="1496"/>
      <c r="QE80" s="1496"/>
      <c r="QF80" s="1496"/>
      <c r="QG80" s="1496"/>
      <c r="QH80" s="1496"/>
      <c r="QI80" s="1496"/>
      <c r="QJ80" s="1496"/>
      <c r="QK80" s="1496"/>
      <c r="QL80" s="1496"/>
      <c r="QM80" s="1496"/>
      <c r="QN80" s="1496"/>
      <c r="QO80" s="1496"/>
      <c r="QP80" s="1496"/>
      <c r="QQ80" s="1496"/>
      <c r="QR80" s="1496"/>
      <c r="QS80" s="1496"/>
      <c r="QT80" s="1496"/>
      <c r="QU80" s="1496"/>
      <c r="QV80" s="1496"/>
      <c r="QW80" s="1496"/>
      <c r="QX80" s="1496"/>
      <c r="QY80" s="1496"/>
      <c r="QZ80" s="1496"/>
      <c r="RA80" s="1496"/>
      <c r="RB80" s="1496"/>
      <c r="RC80" s="1496"/>
      <c r="RD80" s="1496"/>
      <c r="RE80" s="1496"/>
      <c r="RF80" s="1496"/>
      <c r="RG80" s="1496"/>
      <c r="RH80" s="1496"/>
      <c r="RI80" s="1496"/>
      <c r="RJ80" s="1496"/>
      <c r="RK80" s="1496"/>
      <c r="RL80" s="1496"/>
      <c r="RM80" s="1496"/>
      <c r="RN80" s="1496"/>
      <c r="RO80" s="1496"/>
      <c r="RP80" s="1496"/>
      <c r="RQ80" s="1496"/>
      <c r="RR80" s="1496"/>
      <c r="RS80" s="1496"/>
      <c r="RT80" s="1496"/>
      <c r="RU80" s="1496"/>
      <c r="RV80" s="1496"/>
      <c r="RW80" s="1496"/>
      <c r="RX80" s="1496"/>
      <c r="RY80" s="1496"/>
      <c r="RZ80" s="1496"/>
      <c r="SA80" s="1496"/>
      <c r="SB80" s="1496"/>
      <c r="SC80" s="1496"/>
      <c r="SD80" s="1496"/>
      <c r="SE80" s="1496"/>
      <c r="SF80" s="1496"/>
      <c r="SG80" s="1496"/>
      <c r="SH80" s="1496"/>
      <c r="SI80" s="1496"/>
      <c r="SJ80" s="1496"/>
      <c r="SK80" s="1496"/>
      <c r="SL80" s="1496"/>
      <c r="SM80" s="1496"/>
      <c r="SN80" s="1496"/>
      <c r="SO80" s="1496"/>
      <c r="SP80" s="1496"/>
      <c r="SQ80" s="1496"/>
      <c r="SR80" s="1496"/>
      <c r="SS80" s="1496"/>
      <c r="ST80" s="1496"/>
      <c r="SU80" s="1496"/>
      <c r="SV80" s="1496"/>
      <c r="SW80" s="1496"/>
      <c r="SX80" s="1496"/>
      <c r="SY80" s="1496"/>
      <c r="SZ80" s="1496"/>
      <c r="TA80" s="1496"/>
      <c r="TB80" s="1496"/>
      <c r="TC80" s="1496"/>
      <c r="TD80" s="1496"/>
      <c r="TE80" s="1496"/>
      <c r="TF80" s="1496"/>
      <c r="TG80" s="1496"/>
      <c r="TH80" s="1496"/>
      <c r="TI80" s="1496"/>
      <c r="TJ80" s="1496"/>
      <c r="TK80" s="1496"/>
      <c r="TL80" s="1496"/>
      <c r="TM80" s="1496"/>
      <c r="TN80" s="1496"/>
      <c r="TO80" s="1496"/>
      <c r="TP80" s="1496"/>
      <c r="TQ80" s="1496"/>
      <c r="TR80" s="1496"/>
      <c r="TS80" s="1496"/>
      <c r="TT80" s="1496"/>
      <c r="TU80" s="1496"/>
      <c r="TV80" s="1496"/>
      <c r="TW80" s="1496"/>
      <c r="TX80" s="1496"/>
      <c r="TY80" s="1496"/>
      <c r="TZ80" s="1496"/>
      <c r="UA80" s="1496"/>
      <c r="UB80" s="1496"/>
      <c r="UC80" s="1496"/>
      <c r="UD80" s="1496"/>
      <c r="UE80" s="1496"/>
      <c r="UF80" s="1496"/>
      <c r="UG80" s="1496"/>
      <c r="UH80" s="1496"/>
      <c r="UI80" s="1496"/>
      <c r="UJ80" s="1496"/>
      <c r="UK80" s="1496"/>
      <c r="UL80" s="1496"/>
      <c r="UM80" s="1496"/>
      <c r="UN80" s="1496"/>
      <c r="UO80" s="1496"/>
      <c r="UP80" s="1496"/>
      <c r="UQ80" s="1496"/>
      <c r="UR80" s="1496"/>
      <c r="US80" s="1496"/>
      <c r="UT80" s="1496"/>
      <c r="UU80" s="1496"/>
      <c r="UV80" s="1496"/>
      <c r="UW80" s="1496"/>
      <c r="UX80" s="1496"/>
      <c r="UY80" s="1496"/>
      <c r="UZ80" s="1496"/>
      <c r="VA80" s="1496"/>
      <c r="VB80" s="1496"/>
      <c r="VC80" s="1496"/>
      <c r="VD80" s="1496"/>
      <c r="VE80" s="1496"/>
      <c r="VF80" s="1496"/>
      <c r="VG80" s="1496"/>
      <c r="VH80" s="1496"/>
      <c r="VI80" s="1496"/>
      <c r="VJ80" s="1496"/>
      <c r="VK80" s="1496"/>
      <c r="VL80" s="1496"/>
      <c r="VM80" s="1496"/>
      <c r="VN80" s="1496"/>
      <c r="VO80" s="1496"/>
      <c r="VP80" s="1496"/>
      <c r="VQ80" s="1496"/>
      <c r="VR80" s="1496"/>
      <c r="VS80" s="1496"/>
      <c r="VT80" s="1496"/>
      <c r="VU80" s="1496"/>
      <c r="VV80" s="1496"/>
      <c r="VW80" s="1496"/>
      <c r="VX80" s="1496"/>
      <c r="VY80" s="1496"/>
      <c r="VZ80" s="1496"/>
      <c r="WA80" s="1496"/>
      <c r="WB80" s="1496"/>
      <c r="WC80" s="1496"/>
      <c r="WD80" s="1496"/>
      <c r="WE80" s="1496"/>
      <c r="WF80" s="1496"/>
      <c r="WG80" s="1496"/>
      <c r="WH80" s="1496"/>
      <c r="WI80" s="1496"/>
      <c r="WJ80" s="1496"/>
      <c r="WK80" s="1496"/>
      <c r="WL80" s="1496"/>
      <c r="WM80" s="1496"/>
      <c r="WN80" s="1496"/>
      <c r="WO80" s="1496"/>
      <c r="WP80" s="1496"/>
      <c r="WQ80" s="1496"/>
      <c r="WR80" s="1496"/>
      <c r="WS80" s="1496"/>
      <c r="WT80" s="1496"/>
      <c r="WU80" s="1496"/>
      <c r="WV80" s="1496"/>
      <c r="WW80" s="1496"/>
      <c r="WX80" s="1496"/>
      <c r="WY80" s="1496"/>
      <c r="WZ80" s="1496"/>
      <c r="XA80" s="1496"/>
      <c r="XB80" s="1496"/>
      <c r="XC80" s="1496"/>
      <c r="XD80" s="1496"/>
      <c r="XE80" s="1496"/>
      <c r="XF80" s="1496"/>
      <c r="XG80" s="1496"/>
      <c r="XH80" s="1496"/>
      <c r="XI80" s="1496"/>
      <c r="XJ80" s="1496"/>
      <c r="XK80" s="1496"/>
      <c r="XL80" s="1496"/>
      <c r="XM80" s="1496"/>
      <c r="XN80" s="1496"/>
      <c r="XO80" s="1496"/>
      <c r="XP80" s="1496"/>
      <c r="XQ80" s="1496"/>
      <c r="XR80" s="1496"/>
      <c r="XS80" s="1496"/>
      <c r="XT80" s="1496"/>
      <c r="XU80" s="1496"/>
      <c r="XV80" s="1496"/>
      <c r="XW80" s="1496"/>
      <c r="XX80" s="1496"/>
      <c r="XY80" s="1496"/>
      <c r="XZ80" s="1496"/>
      <c r="YA80" s="1496"/>
      <c r="YB80" s="1496"/>
      <c r="YC80" s="1496"/>
      <c r="YD80" s="1496"/>
      <c r="YE80" s="1496"/>
      <c r="YF80" s="1496"/>
      <c r="YG80" s="1496"/>
      <c r="YH80" s="1496"/>
      <c r="YI80" s="1496"/>
      <c r="YJ80" s="1496"/>
      <c r="YK80" s="1496"/>
      <c r="YL80" s="1496"/>
      <c r="YM80" s="1496"/>
      <c r="YN80" s="1496"/>
      <c r="YO80" s="1496"/>
      <c r="YP80" s="1496"/>
      <c r="YQ80" s="1496"/>
      <c r="YR80" s="1496"/>
      <c r="YS80" s="1496"/>
      <c r="YT80" s="1496"/>
      <c r="YU80" s="1496"/>
      <c r="YV80" s="1496"/>
      <c r="YW80" s="1496"/>
      <c r="YX80" s="1496"/>
      <c r="YY80" s="1496"/>
      <c r="YZ80" s="1496"/>
      <c r="ZA80" s="1496"/>
      <c r="ZB80" s="1496"/>
      <c r="ZC80" s="1496"/>
      <c r="ZD80" s="1496"/>
      <c r="ZE80" s="1496"/>
      <c r="ZF80" s="1496"/>
      <c r="ZG80" s="1496"/>
      <c r="ZH80" s="1496"/>
      <c r="ZI80" s="1496"/>
      <c r="ZJ80" s="1496"/>
      <c r="ZK80" s="1496"/>
      <c r="ZL80" s="1496"/>
      <c r="ZM80" s="1496"/>
      <c r="ZN80" s="1496"/>
      <c r="ZO80" s="1496"/>
      <c r="ZP80" s="1496"/>
      <c r="ZQ80" s="1496"/>
      <c r="ZR80" s="1496"/>
      <c r="ZS80" s="1496"/>
      <c r="ZT80" s="1496"/>
      <c r="ZU80" s="1496"/>
      <c r="ZV80" s="1496"/>
      <c r="ZW80" s="1496"/>
      <c r="ZX80" s="1496"/>
      <c r="ZY80" s="1496"/>
      <c r="ZZ80" s="1496"/>
      <c r="AAA80" s="1496"/>
      <c r="AAB80" s="1496"/>
      <c r="AAC80" s="1496"/>
      <c r="AAD80" s="1496"/>
      <c r="AAE80" s="1496"/>
      <c r="AAF80" s="1496"/>
      <c r="AAG80" s="1496"/>
      <c r="AAH80" s="1496"/>
      <c r="AAI80" s="1496"/>
      <c r="AAJ80" s="1496"/>
      <c r="AAK80" s="1496"/>
      <c r="AAL80" s="1496"/>
      <c r="AAM80" s="1496"/>
      <c r="AAN80" s="1496"/>
      <c r="AAO80" s="1496"/>
      <c r="AAP80" s="1496"/>
      <c r="AAQ80" s="1496"/>
      <c r="AAR80" s="1496"/>
      <c r="AAS80" s="1496"/>
      <c r="AAT80" s="1496"/>
      <c r="AAU80" s="1496"/>
      <c r="AAV80" s="1496"/>
      <c r="AAW80" s="1496"/>
      <c r="AAX80" s="1496"/>
      <c r="AAY80" s="1496"/>
      <c r="AAZ80" s="1496"/>
      <c r="ABA80" s="1496"/>
      <c r="ABB80" s="1496"/>
      <c r="ABC80" s="1496"/>
      <c r="ABD80" s="1496"/>
      <c r="ABE80" s="1496"/>
      <c r="ABF80" s="1496"/>
      <c r="ABG80" s="1496"/>
      <c r="ABH80" s="1496"/>
      <c r="ABI80" s="1496"/>
      <c r="ABJ80" s="1496"/>
      <c r="ABK80" s="1496"/>
      <c r="ABL80" s="1496"/>
      <c r="ABM80" s="1496"/>
      <c r="ABN80" s="1496"/>
      <c r="ABO80" s="1496"/>
      <c r="ABP80" s="1496"/>
      <c r="ABQ80" s="1496"/>
      <c r="ABR80" s="1496"/>
      <c r="ABS80" s="1496"/>
      <c r="ABT80" s="1496"/>
      <c r="ABU80" s="1496"/>
      <c r="ABV80" s="1496"/>
      <c r="ABW80" s="1496"/>
      <c r="ABX80" s="1496"/>
      <c r="ABY80" s="1496"/>
      <c r="ABZ80" s="1496"/>
      <c r="ACA80" s="1496"/>
      <c r="ACB80" s="1496"/>
      <c r="ACC80" s="1496"/>
      <c r="ACD80" s="1496"/>
      <c r="ACE80" s="1496"/>
      <c r="ACF80" s="1496"/>
      <c r="ACG80" s="1496"/>
      <c r="ACH80" s="1496"/>
      <c r="ACI80" s="1496"/>
      <c r="ACJ80" s="1496"/>
      <c r="ACK80" s="1496"/>
      <c r="ACL80" s="1496"/>
      <c r="ACM80" s="1496"/>
      <c r="ACN80" s="1496"/>
      <c r="ACO80" s="1496"/>
      <c r="ACP80" s="1496"/>
      <c r="ACQ80" s="1496"/>
      <c r="ACR80" s="1496"/>
      <c r="ACS80" s="1496"/>
      <c r="ACT80" s="1496"/>
      <c r="ACU80" s="1496"/>
      <c r="ACV80" s="1496"/>
      <c r="ACW80" s="1496"/>
      <c r="ACX80" s="1496"/>
      <c r="ACY80" s="1496"/>
      <c r="ACZ80" s="1496"/>
      <c r="ADA80" s="1496"/>
      <c r="ADB80" s="1496"/>
      <c r="ADC80" s="1496"/>
      <c r="ADD80" s="1496"/>
      <c r="ADE80" s="1496"/>
      <c r="ADF80" s="1496"/>
      <c r="ADG80" s="1496"/>
      <c r="ADH80" s="1496"/>
      <c r="ADI80" s="1496"/>
      <c r="ADJ80" s="1496"/>
      <c r="ADK80" s="1496"/>
      <c r="ADL80" s="1496"/>
      <c r="ADM80" s="1496"/>
      <c r="ADN80" s="1496"/>
      <c r="ADO80" s="1496"/>
      <c r="ADP80" s="1496"/>
      <c r="ADQ80" s="1496"/>
      <c r="ADR80" s="1496"/>
      <c r="ADS80" s="1496"/>
      <c r="ADT80" s="1496"/>
      <c r="ADU80" s="1496"/>
      <c r="ADV80" s="1496"/>
      <c r="ADW80" s="1496"/>
      <c r="ADX80" s="1496"/>
      <c r="ADY80" s="1496"/>
      <c r="ADZ80" s="1496"/>
      <c r="AEA80" s="1496"/>
      <c r="AEB80" s="1496"/>
      <c r="AEC80" s="1496"/>
      <c r="AED80" s="1496"/>
      <c r="AEE80" s="1496"/>
      <c r="AEF80" s="1496"/>
      <c r="AEG80" s="1496"/>
      <c r="AEH80" s="1496"/>
      <c r="AEI80" s="1496"/>
      <c r="AEJ80" s="1496"/>
      <c r="AEK80" s="1496"/>
      <c r="AEL80" s="1496"/>
      <c r="AEM80" s="1496"/>
      <c r="AEN80" s="1496"/>
      <c r="AEO80" s="1496"/>
      <c r="AEP80" s="1496"/>
      <c r="AEQ80" s="1496"/>
      <c r="AER80" s="1496"/>
      <c r="AES80" s="1496"/>
      <c r="AET80" s="1496"/>
      <c r="AEU80" s="1496"/>
      <c r="AEV80" s="1496"/>
      <c r="AEW80" s="1496"/>
      <c r="AEX80" s="1496"/>
      <c r="AEY80" s="1496"/>
      <c r="AEZ80" s="1496"/>
      <c r="AFA80" s="1496"/>
      <c r="AFB80" s="1496"/>
      <c r="AFC80" s="1496"/>
      <c r="AFD80" s="1496"/>
      <c r="AFE80" s="1496"/>
      <c r="AFF80" s="1496"/>
      <c r="AFG80" s="1496"/>
      <c r="AFH80" s="1496"/>
      <c r="AFI80" s="1496"/>
      <c r="AFJ80" s="1496"/>
      <c r="AFK80" s="1496"/>
      <c r="AFL80" s="1496"/>
      <c r="AFM80" s="1496"/>
      <c r="AFN80" s="1496"/>
      <c r="AFO80" s="1496"/>
      <c r="AFP80" s="1496"/>
      <c r="AFQ80" s="1496"/>
      <c r="AFR80" s="1496"/>
      <c r="AFS80" s="1496"/>
      <c r="AFT80" s="1496"/>
      <c r="AFU80" s="1496"/>
      <c r="AFV80" s="1496"/>
      <c r="AFW80" s="1496"/>
      <c r="AFX80" s="1496"/>
      <c r="AFY80" s="1496"/>
      <c r="AFZ80" s="1496"/>
      <c r="AGA80" s="1496"/>
      <c r="AGB80" s="1496"/>
      <c r="AGC80" s="1496"/>
      <c r="AGD80" s="1496"/>
      <c r="AGE80" s="1496"/>
      <c r="AGF80" s="1496"/>
      <c r="AGG80" s="1496"/>
      <c r="AGH80" s="1496"/>
      <c r="AGI80" s="1496"/>
      <c r="AGJ80" s="1496"/>
      <c r="AGK80" s="1496"/>
      <c r="AGL80" s="1496"/>
      <c r="AGM80" s="1496"/>
      <c r="AGN80" s="1496"/>
      <c r="AGO80" s="1496"/>
      <c r="AGP80" s="1496"/>
      <c r="AGQ80" s="1496"/>
      <c r="AGR80" s="1496"/>
      <c r="AGS80" s="1496"/>
      <c r="AGT80" s="1496"/>
      <c r="AGU80" s="1496"/>
      <c r="AGV80" s="1496"/>
      <c r="AGW80" s="1496"/>
      <c r="AGX80" s="1496"/>
      <c r="AGY80" s="1496"/>
      <c r="AGZ80" s="1496"/>
      <c r="AHA80" s="1496"/>
      <c r="AHB80" s="1496"/>
      <c r="AHC80" s="1496"/>
      <c r="AHD80" s="1496"/>
      <c r="AHE80" s="1496"/>
      <c r="AHF80" s="1496"/>
      <c r="AHG80" s="1496"/>
      <c r="AHH80" s="1496"/>
      <c r="AHI80" s="1496"/>
      <c r="AHJ80" s="1496"/>
      <c r="AHK80" s="1496"/>
      <c r="AHL80" s="1496"/>
      <c r="AHM80" s="1496"/>
      <c r="AHN80" s="1496"/>
      <c r="AHO80" s="1496"/>
      <c r="AHP80" s="1496"/>
      <c r="AHQ80" s="1496"/>
      <c r="AHR80" s="1496"/>
      <c r="AHS80" s="1496"/>
      <c r="AHT80" s="1496"/>
      <c r="AHU80" s="1496"/>
      <c r="AHV80" s="1496"/>
      <c r="AHW80" s="1496"/>
      <c r="AHX80" s="1496"/>
      <c r="AHY80" s="1496"/>
      <c r="AHZ80" s="1496"/>
      <c r="AIA80" s="1496"/>
      <c r="AIB80" s="1496"/>
      <c r="AIC80" s="1496"/>
      <c r="AID80" s="1496"/>
      <c r="AIE80" s="1496"/>
      <c r="AIF80" s="1496"/>
      <c r="AIG80" s="1496"/>
      <c r="AIH80" s="1496"/>
      <c r="AII80" s="1496"/>
      <c r="AIJ80" s="1496"/>
      <c r="AIK80" s="1496"/>
      <c r="AIL80" s="1496"/>
      <c r="AIM80" s="1496"/>
      <c r="AIN80" s="1496"/>
      <c r="AIO80" s="1496"/>
      <c r="AIP80" s="1496"/>
      <c r="AIQ80" s="1496"/>
      <c r="AIR80" s="1496"/>
      <c r="AIS80" s="1496"/>
      <c r="AIT80" s="1496"/>
      <c r="AIU80" s="1496"/>
      <c r="AIV80" s="1496"/>
      <c r="AIW80" s="1496"/>
      <c r="AIX80" s="1496"/>
      <c r="AIY80" s="1496"/>
      <c r="AIZ80" s="1496"/>
      <c r="AJA80" s="1496"/>
      <c r="AJB80" s="1496"/>
      <c r="AJC80" s="1496"/>
      <c r="AJD80" s="1496"/>
      <c r="AJE80" s="1496"/>
      <c r="AJF80" s="1496"/>
      <c r="AJG80" s="1496"/>
      <c r="AJH80" s="1496"/>
      <c r="AJI80" s="1496"/>
      <c r="AJJ80" s="1496"/>
      <c r="AJK80" s="1496"/>
      <c r="AJL80" s="1496"/>
      <c r="AJM80" s="1496"/>
      <c r="AJN80" s="1496"/>
      <c r="AJO80" s="1496"/>
      <c r="AJP80" s="1496"/>
      <c r="AJQ80" s="1496"/>
      <c r="AJR80" s="1496"/>
      <c r="AJS80" s="1496"/>
      <c r="AJT80" s="1496"/>
      <c r="AJU80" s="1496"/>
      <c r="AJV80" s="1496"/>
      <c r="AJW80" s="1496"/>
      <c r="AJX80" s="1496"/>
      <c r="AJY80" s="1496"/>
      <c r="AJZ80" s="1496"/>
      <c r="AKA80" s="1496"/>
      <c r="AKB80" s="1496"/>
      <c r="AKC80" s="1496"/>
      <c r="AKD80" s="1496"/>
      <c r="AKE80" s="1496"/>
      <c r="AKF80" s="1496"/>
      <c r="AKG80" s="1496"/>
      <c r="AKH80" s="1496"/>
      <c r="AKI80" s="1496"/>
      <c r="AKJ80" s="1496"/>
      <c r="AKK80" s="1496"/>
      <c r="AKL80" s="1496"/>
      <c r="AKM80" s="1496"/>
      <c r="AKN80" s="1496"/>
      <c r="AKO80" s="1496"/>
      <c r="AKP80" s="1496"/>
      <c r="AKQ80" s="1496"/>
      <c r="AKR80" s="1496"/>
      <c r="AKS80" s="1496"/>
      <c r="AKT80" s="1496"/>
      <c r="AKU80" s="1496"/>
      <c r="AKV80" s="1496"/>
      <c r="AKW80" s="1496"/>
      <c r="AKX80" s="1496"/>
      <c r="AKY80" s="1496"/>
      <c r="AKZ80" s="1496"/>
      <c r="ALA80" s="1496"/>
      <c r="ALB80" s="1496"/>
      <c r="ALC80" s="1496"/>
      <c r="ALD80" s="1496"/>
      <c r="ALE80" s="1496"/>
      <c r="ALF80" s="1496"/>
      <c r="ALG80" s="1496"/>
      <c r="ALH80" s="1496"/>
      <c r="ALI80" s="1496"/>
      <c r="ALJ80" s="1496"/>
      <c r="ALK80" s="1496"/>
      <c r="ALL80" s="1496"/>
      <c r="ALM80" s="1496"/>
      <c r="ALN80" s="1496"/>
      <c r="ALO80" s="1496"/>
      <c r="ALP80" s="1496"/>
      <c r="ALQ80" s="1496"/>
      <c r="ALR80" s="1496"/>
      <c r="ALS80" s="1496"/>
      <c r="ALT80" s="1496"/>
      <c r="ALU80" s="1496"/>
      <c r="ALV80" s="1496"/>
      <c r="ALW80" s="1496"/>
      <c r="ALX80" s="1496"/>
      <c r="ALY80" s="1496"/>
      <c r="ALZ80" s="1496"/>
      <c r="AMA80" s="1496"/>
      <c r="AMB80" s="1496"/>
      <c r="AMC80" s="1496"/>
      <c r="AMD80" s="1496"/>
      <c r="AME80" s="1496"/>
      <c r="AMF80" s="1496"/>
      <c r="AMG80" s="1496"/>
      <c r="AMH80" s="1496"/>
      <c r="AMI80" s="1496"/>
      <c r="AMJ80" s="1496"/>
    </row>
    <row r="81" spans="1:1024" s="1538" customFormat="1" ht="16.899999999999999" customHeight="1">
      <c r="A81" s="1500"/>
      <c r="B81" s="1563"/>
      <c r="C81" s="1550"/>
      <c r="D81" s="1500"/>
      <c r="E81" s="1549"/>
      <c r="F81" s="1548"/>
      <c r="G81" s="1550"/>
      <c r="H81" s="1551"/>
      <c r="I81" s="1552"/>
      <c r="J81" s="1552"/>
      <c r="K81" s="1552"/>
      <c r="L81" s="1552"/>
      <c r="N81" s="1568"/>
      <c r="O81" s="1568"/>
      <c r="S81" s="1565"/>
      <c r="BM81" s="1496"/>
      <c r="BN81" s="1496"/>
      <c r="BO81" s="1496"/>
      <c r="BP81" s="1496"/>
      <c r="BQ81" s="1496"/>
      <c r="BR81" s="1496"/>
      <c r="BS81" s="1496"/>
      <c r="BT81" s="1496"/>
      <c r="BU81" s="1496"/>
      <c r="BV81" s="1496"/>
      <c r="BW81" s="1496"/>
      <c r="BX81" s="1496"/>
      <c r="BY81" s="1496"/>
      <c r="BZ81" s="1496"/>
      <c r="CA81" s="1496"/>
      <c r="CB81" s="1496"/>
      <c r="CC81" s="1496"/>
      <c r="CD81" s="1496"/>
      <c r="CE81" s="1496"/>
      <c r="CF81" s="1496"/>
      <c r="CG81" s="1496"/>
      <c r="CH81" s="1496"/>
      <c r="CI81" s="1496"/>
      <c r="CJ81" s="1496"/>
      <c r="CK81" s="1496"/>
      <c r="CL81" s="1496"/>
      <c r="CM81" s="1496"/>
      <c r="CN81" s="1496"/>
      <c r="CO81" s="1496"/>
      <c r="CP81" s="1496"/>
      <c r="CQ81" s="1496"/>
      <c r="CR81" s="1496"/>
      <c r="CS81" s="1496"/>
      <c r="CT81" s="1496"/>
      <c r="CU81" s="1496"/>
      <c r="CV81" s="1496"/>
      <c r="CW81" s="1496"/>
      <c r="CX81" s="1496"/>
      <c r="CY81" s="1496"/>
      <c r="CZ81" s="1496"/>
      <c r="DA81" s="1496"/>
      <c r="DB81" s="1496"/>
      <c r="DC81" s="1496"/>
      <c r="DD81" s="1496"/>
      <c r="DE81" s="1496"/>
      <c r="DF81" s="1496"/>
      <c r="DG81" s="1496"/>
      <c r="DH81" s="1496"/>
      <c r="DI81" s="1496"/>
      <c r="DJ81" s="1496"/>
      <c r="DK81" s="1496"/>
      <c r="DL81" s="1496"/>
      <c r="DM81" s="1496"/>
      <c r="DN81" s="1496"/>
      <c r="DO81" s="1496"/>
      <c r="DP81" s="1496"/>
      <c r="DQ81" s="1496"/>
      <c r="DR81" s="1496"/>
      <c r="DS81" s="1496"/>
      <c r="DT81" s="1496"/>
      <c r="DU81" s="1496"/>
      <c r="DV81" s="1496"/>
      <c r="DW81" s="1496"/>
      <c r="DX81" s="1496"/>
      <c r="DY81" s="1496"/>
      <c r="DZ81" s="1496"/>
      <c r="EA81" s="1496"/>
      <c r="EB81" s="1496"/>
      <c r="EC81" s="1496"/>
      <c r="ED81" s="1496"/>
      <c r="EE81" s="1496"/>
      <c r="EF81" s="1496"/>
      <c r="EG81" s="1496"/>
      <c r="EH81" s="1496"/>
      <c r="EI81" s="1496"/>
      <c r="EJ81" s="1496"/>
      <c r="EK81" s="1496"/>
      <c r="EL81" s="1496"/>
      <c r="EM81" s="1496"/>
      <c r="EN81" s="1496"/>
      <c r="EO81" s="1496"/>
      <c r="EP81" s="1496"/>
      <c r="EQ81" s="1496"/>
      <c r="ER81" s="1496"/>
      <c r="ES81" s="1496"/>
      <c r="ET81" s="1496"/>
      <c r="EU81" s="1496"/>
      <c r="EV81" s="1496"/>
      <c r="EW81" s="1496"/>
      <c r="EX81" s="1496"/>
      <c r="EY81" s="1496"/>
      <c r="EZ81" s="1496"/>
      <c r="FA81" s="1496"/>
      <c r="FB81" s="1496"/>
      <c r="FC81" s="1496"/>
      <c r="FD81" s="1496"/>
      <c r="FE81" s="1496"/>
      <c r="FF81" s="1496"/>
      <c r="FG81" s="1496"/>
      <c r="FH81" s="1496"/>
      <c r="FI81" s="1496"/>
      <c r="FJ81" s="1496"/>
      <c r="FK81" s="1496"/>
      <c r="FL81" s="1496"/>
      <c r="FM81" s="1496"/>
      <c r="FN81" s="1496"/>
      <c r="FO81" s="1496"/>
      <c r="FP81" s="1496"/>
      <c r="FQ81" s="1496"/>
      <c r="FR81" s="1496"/>
      <c r="FS81" s="1496"/>
      <c r="FT81" s="1496"/>
      <c r="FU81" s="1496"/>
      <c r="FV81" s="1496"/>
      <c r="FW81" s="1496"/>
      <c r="FX81" s="1496"/>
      <c r="FY81" s="1496"/>
      <c r="FZ81" s="1496"/>
      <c r="GA81" s="1496"/>
      <c r="GB81" s="1496"/>
      <c r="GC81" s="1496"/>
      <c r="GD81" s="1496"/>
      <c r="GE81" s="1496"/>
      <c r="GF81" s="1496"/>
      <c r="GG81" s="1496"/>
      <c r="GH81" s="1496"/>
      <c r="GI81" s="1496"/>
      <c r="GJ81" s="1496"/>
      <c r="GK81" s="1496"/>
      <c r="GL81" s="1496"/>
      <c r="GM81" s="1496"/>
      <c r="GN81" s="1496"/>
      <c r="GO81" s="1496"/>
      <c r="GP81" s="1496"/>
      <c r="GQ81" s="1496"/>
      <c r="GR81" s="1496"/>
      <c r="GS81" s="1496"/>
      <c r="GT81" s="1496"/>
      <c r="GU81" s="1496"/>
      <c r="GV81" s="1496"/>
      <c r="GW81" s="1496"/>
      <c r="GX81" s="1496"/>
      <c r="GY81" s="1496"/>
      <c r="GZ81" s="1496"/>
      <c r="HA81" s="1496"/>
      <c r="HB81" s="1496"/>
      <c r="HC81" s="1496"/>
      <c r="HD81" s="1496"/>
      <c r="HE81" s="1496"/>
      <c r="HF81" s="1496"/>
      <c r="HG81" s="1496"/>
      <c r="HH81" s="1496"/>
      <c r="HI81" s="1496"/>
      <c r="HJ81" s="1496"/>
      <c r="HK81" s="1496"/>
      <c r="HL81" s="1496"/>
      <c r="HM81" s="1496"/>
      <c r="HN81" s="1496"/>
      <c r="HO81" s="1496"/>
      <c r="HP81" s="1496"/>
      <c r="HQ81" s="1496"/>
      <c r="HR81" s="1496"/>
      <c r="HS81" s="1496"/>
      <c r="HT81" s="1496"/>
      <c r="HU81" s="1496"/>
      <c r="HV81" s="1496"/>
      <c r="HW81" s="1496"/>
      <c r="HX81" s="1496"/>
      <c r="HY81" s="1496"/>
      <c r="HZ81" s="1496"/>
      <c r="IA81" s="1496"/>
      <c r="IB81" s="1496"/>
      <c r="IC81" s="1496"/>
      <c r="ID81" s="1496"/>
      <c r="IE81" s="1496"/>
      <c r="IF81" s="1496"/>
      <c r="IG81" s="1496"/>
      <c r="IH81" s="1496"/>
      <c r="II81" s="1496"/>
      <c r="IJ81" s="1496"/>
      <c r="IK81" s="1496"/>
      <c r="IL81" s="1496"/>
      <c r="IM81" s="1496"/>
      <c r="IN81" s="1496"/>
      <c r="IO81" s="1496"/>
      <c r="IP81" s="1496"/>
      <c r="IQ81" s="1496"/>
      <c r="IR81" s="1496"/>
      <c r="IS81" s="1496"/>
      <c r="IT81" s="1496"/>
      <c r="IU81" s="1496"/>
      <c r="IV81" s="1496"/>
      <c r="IW81" s="1496"/>
      <c r="IX81" s="1496"/>
      <c r="IY81" s="1496"/>
      <c r="IZ81" s="1496"/>
      <c r="JA81" s="1496"/>
      <c r="JB81" s="1496"/>
      <c r="JC81" s="1496"/>
      <c r="JD81" s="1496"/>
      <c r="JE81" s="1496"/>
      <c r="JF81" s="1496"/>
      <c r="JG81" s="1496"/>
      <c r="JH81" s="1496"/>
      <c r="JI81" s="1496"/>
      <c r="JJ81" s="1496"/>
      <c r="JK81" s="1496"/>
      <c r="JL81" s="1496"/>
      <c r="JM81" s="1496"/>
      <c r="JN81" s="1496"/>
      <c r="JO81" s="1496"/>
      <c r="JP81" s="1496"/>
      <c r="JQ81" s="1496"/>
      <c r="JR81" s="1496"/>
      <c r="JS81" s="1496"/>
      <c r="JT81" s="1496"/>
      <c r="JU81" s="1496"/>
      <c r="JV81" s="1496"/>
      <c r="JW81" s="1496"/>
      <c r="JX81" s="1496"/>
      <c r="JY81" s="1496"/>
      <c r="JZ81" s="1496"/>
      <c r="KA81" s="1496"/>
      <c r="KB81" s="1496"/>
      <c r="KC81" s="1496"/>
      <c r="KD81" s="1496"/>
      <c r="KE81" s="1496"/>
      <c r="KF81" s="1496"/>
      <c r="KG81" s="1496"/>
      <c r="KH81" s="1496"/>
      <c r="KI81" s="1496"/>
      <c r="KJ81" s="1496"/>
      <c r="KK81" s="1496"/>
      <c r="KL81" s="1496"/>
      <c r="KM81" s="1496"/>
      <c r="KN81" s="1496"/>
      <c r="KO81" s="1496"/>
      <c r="KP81" s="1496"/>
      <c r="KQ81" s="1496"/>
      <c r="KR81" s="1496"/>
      <c r="KS81" s="1496"/>
      <c r="KT81" s="1496"/>
      <c r="KU81" s="1496"/>
      <c r="KV81" s="1496"/>
      <c r="KW81" s="1496"/>
      <c r="KX81" s="1496"/>
      <c r="KY81" s="1496"/>
      <c r="KZ81" s="1496"/>
      <c r="LA81" s="1496"/>
      <c r="LB81" s="1496"/>
      <c r="LC81" s="1496"/>
      <c r="LD81" s="1496"/>
      <c r="LE81" s="1496"/>
      <c r="LF81" s="1496"/>
      <c r="LG81" s="1496"/>
      <c r="LH81" s="1496"/>
      <c r="LI81" s="1496"/>
      <c r="LJ81" s="1496"/>
      <c r="LK81" s="1496"/>
      <c r="LL81" s="1496"/>
      <c r="LM81" s="1496"/>
      <c r="LN81" s="1496"/>
      <c r="LO81" s="1496"/>
      <c r="LP81" s="1496"/>
      <c r="LQ81" s="1496"/>
      <c r="LR81" s="1496"/>
      <c r="LS81" s="1496"/>
      <c r="LT81" s="1496"/>
      <c r="LU81" s="1496"/>
      <c r="LV81" s="1496"/>
      <c r="LW81" s="1496"/>
      <c r="LX81" s="1496"/>
      <c r="LY81" s="1496"/>
      <c r="LZ81" s="1496"/>
      <c r="MA81" s="1496"/>
      <c r="MB81" s="1496"/>
      <c r="MC81" s="1496"/>
      <c r="MD81" s="1496"/>
      <c r="ME81" s="1496"/>
      <c r="MF81" s="1496"/>
      <c r="MG81" s="1496"/>
      <c r="MH81" s="1496"/>
      <c r="MI81" s="1496"/>
      <c r="MJ81" s="1496"/>
      <c r="MK81" s="1496"/>
      <c r="ML81" s="1496"/>
      <c r="MM81" s="1496"/>
      <c r="MN81" s="1496"/>
      <c r="MO81" s="1496"/>
      <c r="MP81" s="1496"/>
      <c r="MQ81" s="1496"/>
      <c r="MR81" s="1496"/>
      <c r="MS81" s="1496"/>
      <c r="MT81" s="1496"/>
      <c r="MU81" s="1496"/>
      <c r="MV81" s="1496"/>
      <c r="MW81" s="1496"/>
      <c r="MX81" s="1496"/>
      <c r="MY81" s="1496"/>
      <c r="MZ81" s="1496"/>
      <c r="NA81" s="1496"/>
      <c r="NB81" s="1496"/>
      <c r="NC81" s="1496"/>
      <c r="ND81" s="1496"/>
      <c r="NE81" s="1496"/>
      <c r="NF81" s="1496"/>
      <c r="NG81" s="1496"/>
      <c r="NH81" s="1496"/>
      <c r="NI81" s="1496"/>
      <c r="NJ81" s="1496"/>
      <c r="NK81" s="1496"/>
      <c r="NL81" s="1496"/>
      <c r="NM81" s="1496"/>
      <c r="NN81" s="1496"/>
      <c r="NO81" s="1496"/>
      <c r="NP81" s="1496"/>
      <c r="NQ81" s="1496"/>
      <c r="NR81" s="1496"/>
      <c r="NS81" s="1496"/>
      <c r="NT81" s="1496"/>
      <c r="NU81" s="1496"/>
      <c r="NV81" s="1496"/>
      <c r="NW81" s="1496"/>
      <c r="NX81" s="1496"/>
      <c r="NY81" s="1496"/>
      <c r="NZ81" s="1496"/>
      <c r="OA81" s="1496"/>
      <c r="OB81" s="1496"/>
      <c r="OC81" s="1496"/>
      <c r="OD81" s="1496"/>
      <c r="OE81" s="1496"/>
      <c r="OF81" s="1496"/>
      <c r="OG81" s="1496"/>
      <c r="OH81" s="1496"/>
      <c r="OI81" s="1496"/>
      <c r="OJ81" s="1496"/>
      <c r="OK81" s="1496"/>
      <c r="OL81" s="1496"/>
      <c r="OM81" s="1496"/>
      <c r="ON81" s="1496"/>
      <c r="OO81" s="1496"/>
      <c r="OP81" s="1496"/>
      <c r="OQ81" s="1496"/>
      <c r="OR81" s="1496"/>
      <c r="OS81" s="1496"/>
      <c r="OT81" s="1496"/>
      <c r="OU81" s="1496"/>
      <c r="OV81" s="1496"/>
      <c r="OW81" s="1496"/>
      <c r="OX81" s="1496"/>
      <c r="OY81" s="1496"/>
      <c r="OZ81" s="1496"/>
      <c r="PA81" s="1496"/>
      <c r="PB81" s="1496"/>
      <c r="PC81" s="1496"/>
      <c r="PD81" s="1496"/>
      <c r="PE81" s="1496"/>
      <c r="PF81" s="1496"/>
      <c r="PG81" s="1496"/>
      <c r="PH81" s="1496"/>
      <c r="PI81" s="1496"/>
      <c r="PJ81" s="1496"/>
      <c r="PK81" s="1496"/>
      <c r="PL81" s="1496"/>
      <c r="PM81" s="1496"/>
      <c r="PN81" s="1496"/>
      <c r="PO81" s="1496"/>
      <c r="PP81" s="1496"/>
      <c r="PQ81" s="1496"/>
      <c r="PR81" s="1496"/>
      <c r="PS81" s="1496"/>
      <c r="PT81" s="1496"/>
      <c r="PU81" s="1496"/>
      <c r="PV81" s="1496"/>
      <c r="PW81" s="1496"/>
      <c r="PX81" s="1496"/>
      <c r="PY81" s="1496"/>
      <c r="PZ81" s="1496"/>
      <c r="QA81" s="1496"/>
      <c r="QB81" s="1496"/>
      <c r="QC81" s="1496"/>
      <c r="QD81" s="1496"/>
      <c r="QE81" s="1496"/>
      <c r="QF81" s="1496"/>
      <c r="QG81" s="1496"/>
      <c r="QH81" s="1496"/>
      <c r="QI81" s="1496"/>
      <c r="QJ81" s="1496"/>
      <c r="QK81" s="1496"/>
      <c r="QL81" s="1496"/>
      <c r="QM81" s="1496"/>
      <c r="QN81" s="1496"/>
      <c r="QO81" s="1496"/>
      <c r="QP81" s="1496"/>
      <c r="QQ81" s="1496"/>
      <c r="QR81" s="1496"/>
      <c r="QS81" s="1496"/>
      <c r="QT81" s="1496"/>
      <c r="QU81" s="1496"/>
      <c r="QV81" s="1496"/>
      <c r="QW81" s="1496"/>
      <c r="QX81" s="1496"/>
      <c r="QY81" s="1496"/>
      <c r="QZ81" s="1496"/>
      <c r="RA81" s="1496"/>
      <c r="RB81" s="1496"/>
      <c r="RC81" s="1496"/>
      <c r="RD81" s="1496"/>
      <c r="RE81" s="1496"/>
      <c r="RF81" s="1496"/>
      <c r="RG81" s="1496"/>
      <c r="RH81" s="1496"/>
      <c r="RI81" s="1496"/>
      <c r="RJ81" s="1496"/>
      <c r="RK81" s="1496"/>
      <c r="RL81" s="1496"/>
      <c r="RM81" s="1496"/>
      <c r="RN81" s="1496"/>
      <c r="RO81" s="1496"/>
      <c r="RP81" s="1496"/>
      <c r="RQ81" s="1496"/>
      <c r="RR81" s="1496"/>
      <c r="RS81" s="1496"/>
      <c r="RT81" s="1496"/>
      <c r="RU81" s="1496"/>
      <c r="RV81" s="1496"/>
      <c r="RW81" s="1496"/>
      <c r="RX81" s="1496"/>
      <c r="RY81" s="1496"/>
      <c r="RZ81" s="1496"/>
      <c r="SA81" s="1496"/>
      <c r="SB81" s="1496"/>
      <c r="SC81" s="1496"/>
      <c r="SD81" s="1496"/>
      <c r="SE81" s="1496"/>
      <c r="SF81" s="1496"/>
      <c r="SG81" s="1496"/>
      <c r="SH81" s="1496"/>
      <c r="SI81" s="1496"/>
      <c r="SJ81" s="1496"/>
      <c r="SK81" s="1496"/>
      <c r="SL81" s="1496"/>
      <c r="SM81" s="1496"/>
      <c r="SN81" s="1496"/>
      <c r="SO81" s="1496"/>
      <c r="SP81" s="1496"/>
      <c r="SQ81" s="1496"/>
      <c r="SR81" s="1496"/>
      <c r="SS81" s="1496"/>
      <c r="ST81" s="1496"/>
      <c r="SU81" s="1496"/>
      <c r="SV81" s="1496"/>
      <c r="SW81" s="1496"/>
      <c r="SX81" s="1496"/>
      <c r="SY81" s="1496"/>
      <c r="SZ81" s="1496"/>
      <c r="TA81" s="1496"/>
      <c r="TB81" s="1496"/>
      <c r="TC81" s="1496"/>
      <c r="TD81" s="1496"/>
      <c r="TE81" s="1496"/>
      <c r="TF81" s="1496"/>
      <c r="TG81" s="1496"/>
      <c r="TH81" s="1496"/>
      <c r="TI81" s="1496"/>
      <c r="TJ81" s="1496"/>
      <c r="TK81" s="1496"/>
      <c r="TL81" s="1496"/>
      <c r="TM81" s="1496"/>
      <c r="TN81" s="1496"/>
      <c r="TO81" s="1496"/>
      <c r="TP81" s="1496"/>
      <c r="TQ81" s="1496"/>
      <c r="TR81" s="1496"/>
      <c r="TS81" s="1496"/>
      <c r="TT81" s="1496"/>
      <c r="TU81" s="1496"/>
      <c r="TV81" s="1496"/>
      <c r="TW81" s="1496"/>
      <c r="TX81" s="1496"/>
      <c r="TY81" s="1496"/>
      <c r="TZ81" s="1496"/>
      <c r="UA81" s="1496"/>
      <c r="UB81" s="1496"/>
      <c r="UC81" s="1496"/>
      <c r="UD81" s="1496"/>
      <c r="UE81" s="1496"/>
      <c r="UF81" s="1496"/>
      <c r="UG81" s="1496"/>
      <c r="UH81" s="1496"/>
      <c r="UI81" s="1496"/>
      <c r="UJ81" s="1496"/>
      <c r="UK81" s="1496"/>
      <c r="UL81" s="1496"/>
      <c r="UM81" s="1496"/>
      <c r="UN81" s="1496"/>
      <c r="UO81" s="1496"/>
      <c r="UP81" s="1496"/>
      <c r="UQ81" s="1496"/>
      <c r="UR81" s="1496"/>
      <c r="US81" s="1496"/>
      <c r="UT81" s="1496"/>
      <c r="UU81" s="1496"/>
      <c r="UV81" s="1496"/>
      <c r="UW81" s="1496"/>
      <c r="UX81" s="1496"/>
      <c r="UY81" s="1496"/>
      <c r="UZ81" s="1496"/>
      <c r="VA81" s="1496"/>
      <c r="VB81" s="1496"/>
      <c r="VC81" s="1496"/>
      <c r="VD81" s="1496"/>
      <c r="VE81" s="1496"/>
      <c r="VF81" s="1496"/>
      <c r="VG81" s="1496"/>
      <c r="VH81" s="1496"/>
      <c r="VI81" s="1496"/>
      <c r="VJ81" s="1496"/>
      <c r="VK81" s="1496"/>
      <c r="VL81" s="1496"/>
      <c r="VM81" s="1496"/>
      <c r="VN81" s="1496"/>
      <c r="VO81" s="1496"/>
      <c r="VP81" s="1496"/>
      <c r="VQ81" s="1496"/>
      <c r="VR81" s="1496"/>
      <c r="VS81" s="1496"/>
      <c r="VT81" s="1496"/>
      <c r="VU81" s="1496"/>
      <c r="VV81" s="1496"/>
      <c r="VW81" s="1496"/>
      <c r="VX81" s="1496"/>
      <c r="VY81" s="1496"/>
      <c r="VZ81" s="1496"/>
      <c r="WA81" s="1496"/>
      <c r="WB81" s="1496"/>
      <c r="WC81" s="1496"/>
      <c r="WD81" s="1496"/>
      <c r="WE81" s="1496"/>
      <c r="WF81" s="1496"/>
      <c r="WG81" s="1496"/>
      <c r="WH81" s="1496"/>
      <c r="WI81" s="1496"/>
      <c r="WJ81" s="1496"/>
      <c r="WK81" s="1496"/>
      <c r="WL81" s="1496"/>
      <c r="WM81" s="1496"/>
      <c r="WN81" s="1496"/>
      <c r="WO81" s="1496"/>
      <c r="WP81" s="1496"/>
      <c r="WQ81" s="1496"/>
      <c r="WR81" s="1496"/>
      <c r="WS81" s="1496"/>
      <c r="WT81" s="1496"/>
      <c r="WU81" s="1496"/>
      <c r="WV81" s="1496"/>
      <c r="WW81" s="1496"/>
      <c r="WX81" s="1496"/>
      <c r="WY81" s="1496"/>
      <c r="WZ81" s="1496"/>
      <c r="XA81" s="1496"/>
      <c r="XB81" s="1496"/>
      <c r="XC81" s="1496"/>
      <c r="XD81" s="1496"/>
      <c r="XE81" s="1496"/>
      <c r="XF81" s="1496"/>
      <c r="XG81" s="1496"/>
      <c r="XH81" s="1496"/>
      <c r="XI81" s="1496"/>
      <c r="XJ81" s="1496"/>
      <c r="XK81" s="1496"/>
      <c r="XL81" s="1496"/>
      <c r="XM81" s="1496"/>
      <c r="XN81" s="1496"/>
      <c r="XO81" s="1496"/>
      <c r="XP81" s="1496"/>
      <c r="XQ81" s="1496"/>
      <c r="XR81" s="1496"/>
      <c r="XS81" s="1496"/>
      <c r="XT81" s="1496"/>
      <c r="XU81" s="1496"/>
      <c r="XV81" s="1496"/>
      <c r="XW81" s="1496"/>
      <c r="XX81" s="1496"/>
      <c r="XY81" s="1496"/>
      <c r="XZ81" s="1496"/>
      <c r="YA81" s="1496"/>
      <c r="YB81" s="1496"/>
      <c r="YC81" s="1496"/>
      <c r="YD81" s="1496"/>
      <c r="YE81" s="1496"/>
      <c r="YF81" s="1496"/>
      <c r="YG81" s="1496"/>
      <c r="YH81" s="1496"/>
      <c r="YI81" s="1496"/>
      <c r="YJ81" s="1496"/>
      <c r="YK81" s="1496"/>
      <c r="YL81" s="1496"/>
      <c r="YM81" s="1496"/>
      <c r="YN81" s="1496"/>
      <c r="YO81" s="1496"/>
      <c r="YP81" s="1496"/>
      <c r="YQ81" s="1496"/>
      <c r="YR81" s="1496"/>
      <c r="YS81" s="1496"/>
      <c r="YT81" s="1496"/>
      <c r="YU81" s="1496"/>
      <c r="YV81" s="1496"/>
      <c r="YW81" s="1496"/>
      <c r="YX81" s="1496"/>
      <c r="YY81" s="1496"/>
      <c r="YZ81" s="1496"/>
      <c r="ZA81" s="1496"/>
      <c r="ZB81" s="1496"/>
      <c r="ZC81" s="1496"/>
      <c r="ZD81" s="1496"/>
      <c r="ZE81" s="1496"/>
      <c r="ZF81" s="1496"/>
      <c r="ZG81" s="1496"/>
      <c r="ZH81" s="1496"/>
      <c r="ZI81" s="1496"/>
      <c r="ZJ81" s="1496"/>
      <c r="ZK81" s="1496"/>
      <c r="ZL81" s="1496"/>
      <c r="ZM81" s="1496"/>
      <c r="ZN81" s="1496"/>
      <c r="ZO81" s="1496"/>
      <c r="ZP81" s="1496"/>
      <c r="ZQ81" s="1496"/>
      <c r="ZR81" s="1496"/>
      <c r="ZS81" s="1496"/>
      <c r="ZT81" s="1496"/>
      <c r="ZU81" s="1496"/>
      <c r="ZV81" s="1496"/>
      <c r="ZW81" s="1496"/>
      <c r="ZX81" s="1496"/>
      <c r="ZY81" s="1496"/>
      <c r="ZZ81" s="1496"/>
      <c r="AAA81" s="1496"/>
      <c r="AAB81" s="1496"/>
      <c r="AAC81" s="1496"/>
      <c r="AAD81" s="1496"/>
      <c r="AAE81" s="1496"/>
      <c r="AAF81" s="1496"/>
      <c r="AAG81" s="1496"/>
      <c r="AAH81" s="1496"/>
      <c r="AAI81" s="1496"/>
      <c r="AAJ81" s="1496"/>
      <c r="AAK81" s="1496"/>
      <c r="AAL81" s="1496"/>
      <c r="AAM81" s="1496"/>
      <c r="AAN81" s="1496"/>
      <c r="AAO81" s="1496"/>
      <c r="AAP81" s="1496"/>
      <c r="AAQ81" s="1496"/>
      <c r="AAR81" s="1496"/>
      <c r="AAS81" s="1496"/>
      <c r="AAT81" s="1496"/>
      <c r="AAU81" s="1496"/>
      <c r="AAV81" s="1496"/>
      <c r="AAW81" s="1496"/>
      <c r="AAX81" s="1496"/>
      <c r="AAY81" s="1496"/>
      <c r="AAZ81" s="1496"/>
      <c r="ABA81" s="1496"/>
      <c r="ABB81" s="1496"/>
      <c r="ABC81" s="1496"/>
      <c r="ABD81" s="1496"/>
      <c r="ABE81" s="1496"/>
      <c r="ABF81" s="1496"/>
      <c r="ABG81" s="1496"/>
      <c r="ABH81" s="1496"/>
      <c r="ABI81" s="1496"/>
      <c r="ABJ81" s="1496"/>
      <c r="ABK81" s="1496"/>
      <c r="ABL81" s="1496"/>
      <c r="ABM81" s="1496"/>
      <c r="ABN81" s="1496"/>
      <c r="ABO81" s="1496"/>
      <c r="ABP81" s="1496"/>
      <c r="ABQ81" s="1496"/>
      <c r="ABR81" s="1496"/>
      <c r="ABS81" s="1496"/>
      <c r="ABT81" s="1496"/>
      <c r="ABU81" s="1496"/>
      <c r="ABV81" s="1496"/>
      <c r="ABW81" s="1496"/>
      <c r="ABX81" s="1496"/>
      <c r="ABY81" s="1496"/>
      <c r="ABZ81" s="1496"/>
      <c r="ACA81" s="1496"/>
      <c r="ACB81" s="1496"/>
      <c r="ACC81" s="1496"/>
      <c r="ACD81" s="1496"/>
      <c r="ACE81" s="1496"/>
      <c r="ACF81" s="1496"/>
      <c r="ACG81" s="1496"/>
      <c r="ACH81" s="1496"/>
      <c r="ACI81" s="1496"/>
      <c r="ACJ81" s="1496"/>
      <c r="ACK81" s="1496"/>
      <c r="ACL81" s="1496"/>
      <c r="ACM81" s="1496"/>
      <c r="ACN81" s="1496"/>
      <c r="ACO81" s="1496"/>
      <c r="ACP81" s="1496"/>
      <c r="ACQ81" s="1496"/>
      <c r="ACR81" s="1496"/>
      <c r="ACS81" s="1496"/>
      <c r="ACT81" s="1496"/>
      <c r="ACU81" s="1496"/>
      <c r="ACV81" s="1496"/>
      <c r="ACW81" s="1496"/>
      <c r="ACX81" s="1496"/>
      <c r="ACY81" s="1496"/>
      <c r="ACZ81" s="1496"/>
      <c r="ADA81" s="1496"/>
      <c r="ADB81" s="1496"/>
      <c r="ADC81" s="1496"/>
      <c r="ADD81" s="1496"/>
      <c r="ADE81" s="1496"/>
      <c r="ADF81" s="1496"/>
      <c r="ADG81" s="1496"/>
      <c r="ADH81" s="1496"/>
      <c r="ADI81" s="1496"/>
      <c r="ADJ81" s="1496"/>
      <c r="ADK81" s="1496"/>
      <c r="ADL81" s="1496"/>
      <c r="ADM81" s="1496"/>
      <c r="ADN81" s="1496"/>
      <c r="ADO81" s="1496"/>
      <c r="ADP81" s="1496"/>
      <c r="ADQ81" s="1496"/>
      <c r="ADR81" s="1496"/>
      <c r="ADS81" s="1496"/>
      <c r="ADT81" s="1496"/>
      <c r="ADU81" s="1496"/>
      <c r="ADV81" s="1496"/>
      <c r="ADW81" s="1496"/>
      <c r="ADX81" s="1496"/>
      <c r="ADY81" s="1496"/>
      <c r="ADZ81" s="1496"/>
      <c r="AEA81" s="1496"/>
      <c r="AEB81" s="1496"/>
      <c r="AEC81" s="1496"/>
      <c r="AED81" s="1496"/>
      <c r="AEE81" s="1496"/>
      <c r="AEF81" s="1496"/>
      <c r="AEG81" s="1496"/>
      <c r="AEH81" s="1496"/>
      <c r="AEI81" s="1496"/>
      <c r="AEJ81" s="1496"/>
      <c r="AEK81" s="1496"/>
      <c r="AEL81" s="1496"/>
      <c r="AEM81" s="1496"/>
      <c r="AEN81" s="1496"/>
      <c r="AEO81" s="1496"/>
      <c r="AEP81" s="1496"/>
      <c r="AEQ81" s="1496"/>
      <c r="AER81" s="1496"/>
      <c r="AES81" s="1496"/>
      <c r="AET81" s="1496"/>
      <c r="AEU81" s="1496"/>
      <c r="AEV81" s="1496"/>
      <c r="AEW81" s="1496"/>
      <c r="AEX81" s="1496"/>
      <c r="AEY81" s="1496"/>
      <c r="AEZ81" s="1496"/>
      <c r="AFA81" s="1496"/>
      <c r="AFB81" s="1496"/>
      <c r="AFC81" s="1496"/>
      <c r="AFD81" s="1496"/>
      <c r="AFE81" s="1496"/>
      <c r="AFF81" s="1496"/>
      <c r="AFG81" s="1496"/>
      <c r="AFH81" s="1496"/>
      <c r="AFI81" s="1496"/>
      <c r="AFJ81" s="1496"/>
      <c r="AFK81" s="1496"/>
      <c r="AFL81" s="1496"/>
      <c r="AFM81" s="1496"/>
      <c r="AFN81" s="1496"/>
      <c r="AFO81" s="1496"/>
      <c r="AFP81" s="1496"/>
      <c r="AFQ81" s="1496"/>
      <c r="AFR81" s="1496"/>
      <c r="AFS81" s="1496"/>
      <c r="AFT81" s="1496"/>
      <c r="AFU81" s="1496"/>
      <c r="AFV81" s="1496"/>
      <c r="AFW81" s="1496"/>
      <c r="AFX81" s="1496"/>
      <c r="AFY81" s="1496"/>
      <c r="AFZ81" s="1496"/>
      <c r="AGA81" s="1496"/>
      <c r="AGB81" s="1496"/>
      <c r="AGC81" s="1496"/>
      <c r="AGD81" s="1496"/>
      <c r="AGE81" s="1496"/>
      <c r="AGF81" s="1496"/>
      <c r="AGG81" s="1496"/>
      <c r="AGH81" s="1496"/>
      <c r="AGI81" s="1496"/>
      <c r="AGJ81" s="1496"/>
      <c r="AGK81" s="1496"/>
      <c r="AGL81" s="1496"/>
      <c r="AGM81" s="1496"/>
      <c r="AGN81" s="1496"/>
      <c r="AGO81" s="1496"/>
      <c r="AGP81" s="1496"/>
      <c r="AGQ81" s="1496"/>
      <c r="AGR81" s="1496"/>
      <c r="AGS81" s="1496"/>
      <c r="AGT81" s="1496"/>
      <c r="AGU81" s="1496"/>
      <c r="AGV81" s="1496"/>
      <c r="AGW81" s="1496"/>
      <c r="AGX81" s="1496"/>
      <c r="AGY81" s="1496"/>
      <c r="AGZ81" s="1496"/>
      <c r="AHA81" s="1496"/>
      <c r="AHB81" s="1496"/>
      <c r="AHC81" s="1496"/>
      <c r="AHD81" s="1496"/>
      <c r="AHE81" s="1496"/>
      <c r="AHF81" s="1496"/>
      <c r="AHG81" s="1496"/>
      <c r="AHH81" s="1496"/>
      <c r="AHI81" s="1496"/>
      <c r="AHJ81" s="1496"/>
      <c r="AHK81" s="1496"/>
      <c r="AHL81" s="1496"/>
      <c r="AHM81" s="1496"/>
      <c r="AHN81" s="1496"/>
      <c r="AHO81" s="1496"/>
      <c r="AHP81" s="1496"/>
      <c r="AHQ81" s="1496"/>
      <c r="AHR81" s="1496"/>
      <c r="AHS81" s="1496"/>
      <c r="AHT81" s="1496"/>
      <c r="AHU81" s="1496"/>
      <c r="AHV81" s="1496"/>
      <c r="AHW81" s="1496"/>
      <c r="AHX81" s="1496"/>
      <c r="AHY81" s="1496"/>
      <c r="AHZ81" s="1496"/>
      <c r="AIA81" s="1496"/>
      <c r="AIB81" s="1496"/>
      <c r="AIC81" s="1496"/>
      <c r="AID81" s="1496"/>
      <c r="AIE81" s="1496"/>
      <c r="AIF81" s="1496"/>
      <c r="AIG81" s="1496"/>
      <c r="AIH81" s="1496"/>
      <c r="AII81" s="1496"/>
      <c r="AIJ81" s="1496"/>
      <c r="AIK81" s="1496"/>
      <c r="AIL81" s="1496"/>
      <c r="AIM81" s="1496"/>
      <c r="AIN81" s="1496"/>
      <c r="AIO81" s="1496"/>
      <c r="AIP81" s="1496"/>
      <c r="AIQ81" s="1496"/>
      <c r="AIR81" s="1496"/>
      <c r="AIS81" s="1496"/>
      <c r="AIT81" s="1496"/>
      <c r="AIU81" s="1496"/>
      <c r="AIV81" s="1496"/>
      <c r="AIW81" s="1496"/>
      <c r="AIX81" s="1496"/>
      <c r="AIY81" s="1496"/>
      <c r="AIZ81" s="1496"/>
      <c r="AJA81" s="1496"/>
      <c r="AJB81" s="1496"/>
      <c r="AJC81" s="1496"/>
      <c r="AJD81" s="1496"/>
      <c r="AJE81" s="1496"/>
      <c r="AJF81" s="1496"/>
      <c r="AJG81" s="1496"/>
      <c r="AJH81" s="1496"/>
      <c r="AJI81" s="1496"/>
      <c r="AJJ81" s="1496"/>
      <c r="AJK81" s="1496"/>
      <c r="AJL81" s="1496"/>
      <c r="AJM81" s="1496"/>
      <c r="AJN81" s="1496"/>
      <c r="AJO81" s="1496"/>
      <c r="AJP81" s="1496"/>
      <c r="AJQ81" s="1496"/>
      <c r="AJR81" s="1496"/>
      <c r="AJS81" s="1496"/>
      <c r="AJT81" s="1496"/>
      <c r="AJU81" s="1496"/>
      <c r="AJV81" s="1496"/>
      <c r="AJW81" s="1496"/>
      <c r="AJX81" s="1496"/>
      <c r="AJY81" s="1496"/>
      <c r="AJZ81" s="1496"/>
      <c r="AKA81" s="1496"/>
      <c r="AKB81" s="1496"/>
      <c r="AKC81" s="1496"/>
      <c r="AKD81" s="1496"/>
      <c r="AKE81" s="1496"/>
      <c r="AKF81" s="1496"/>
      <c r="AKG81" s="1496"/>
      <c r="AKH81" s="1496"/>
      <c r="AKI81" s="1496"/>
      <c r="AKJ81" s="1496"/>
      <c r="AKK81" s="1496"/>
      <c r="AKL81" s="1496"/>
      <c r="AKM81" s="1496"/>
      <c r="AKN81" s="1496"/>
      <c r="AKO81" s="1496"/>
      <c r="AKP81" s="1496"/>
      <c r="AKQ81" s="1496"/>
      <c r="AKR81" s="1496"/>
      <c r="AKS81" s="1496"/>
      <c r="AKT81" s="1496"/>
      <c r="AKU81" s="1496"/>
      <c r="AKV81" s="1496"/>
      <c r="AKW81" s="1496"/>
      <c r="AKX81" s="1496"/>
      <c r="AKY81" s="1496"/>
      <c r="AKZ81" s="1496"/>
      <c r="ALA81" s="1496"/>
      <c r="ALB81" s="1496"/>
      <c r="ALC81" s="1496"/>
      <c r="ALD81" s="1496"/>
      <c r="ALE81" s="1496"/>
      <c r="ALF81" s="1496"/>
      <c r="ALG81" s="1496"/>
      <c r="ALH81" s="1496"/>
      <c r="ALI81" s="1496"/>
      <c r="ALJ81" s="1496"/>
      <c r="ALK81" s="1496"/>
      <c r="ALL81" s="1496"/>
      <c r="ALM81" s="1496"/>
      <c r="ALN81" s="1496"/>
      <c r="ALO81" s="1496"/>
      <c r="ALP81" s="1496"/>
      <c r="ALQ81" s="1496"/>
      <c r="ALR81" s="1496"/>
      <c r="ALS81" s="1496"/>
      <c r="ALT81" s="1496"/>
      <c r="ALU81" s="1496"/>
      <c r="ALV81" s="1496"/>
      <c r="ALW81" s="1496"/>
      <c r="ALX81" s="1496"/>
      <c r="ALY81" s="1496"/>
      <c r="ALZ81" s="1496"/>
      <c r="AMA81" s="1496"/>
      <c r="AMB81" s="1496"/>
      <c r="AMC81" s="1496"/>
      <c r="AMD81" s="1496"/>
      <c r="AME81" s="1496"/>
      <c r="AMF81" s="1496"/>
      <c r="AMG81" s="1496"/>
      <c r="AMH81" s="1496"/>
      <c r="AMI81" s="1496"/>
      <c r="AMJ81" s="1496"/>
    </row>
    <row r="82" spans="1:1024" s="1538" customFormat="1" ht="16.899999999999999" customHeight="1">
      <c r="A82" s="1500"/>
      <c r="B82" s="1563"/>
      <c r="C82" s="1550"/>
      <c r="D82" s="1500"/>
      <c r="E82" s="1549"/>
      <c r="F82" s="1548"/>
      <c r="G82" s="1550"/>
      <c r="H82" s="1551"/>
      <c r="I82" s="1552"/>
      <c r="J82" s="1552"/>
      <c r="K82" s="1552"/>
      <c r="L82" s="1552"/>
      <c r="N82" s="1568"/>
      <c r="O82" s="1568"/>
      <c r="S82" s="1565"/>
      <c r="BM82" s="1496"/>
      <c r="BN82" s="1496"/>
      <c r="BO82" s="1496"/>
      <c r="BP82" s="1496"/>
      <c r="BQ82" s="1496"/>
      <c r="BR82" s="1496"/>
      <c r="BS82" s="1496"/>
      <c r="BT82" s="1496"/>
      <c r="BU82" s="1496"/>
      <c r="BV82" s="1496"/>
      <c r="BW82" s="1496"/>
      <c r="BX82" s="1496"/>
      <c r="BY82" s="1496"/>
      <c r="BZ82" s="1496"/>
      <c r="CA82" s="1496"/>
      <c r="CB82" s="1496"/>
      <c r="CC82" s="1496"/>
      <c r="CD82" s="1496"/>
      <c r="CE82" s="1496"/>
      <c r="CF82" s="1496"/>
      <c r="CG82" s="1496"/>
      <c r="CH82" s="1496"/>
      <c r="CI82" s="1496"/>
      <c r="CJ82" s="1496"/>
      <c r="CK82" s="1496"/>
      <c r="CL82" s="1496"/>
      <c r="CM82" s="1496"/>
      <c r="CN82" s="1496"/>
      <c r="CO82" s="1496"/>
      <c r="CP82" s="1496"/>
      <c r="CQ82" s="1496"/>
      <c r="CR82" s="1496"/>
      <c r="CS82" s="1496"/>
      <c r="CT82" s="1496"/>
      <c r="CU82" s="1496"/>
      <c r="CV82" s="1496"/>
      <c r="CW82" s="1496"/>
      <c r="CX82" s="1496"/>
      <c r="CY82" s="1496"/>
      <c r="CZ82" s="1496"/>
      <c r="DA82" s="1496"/>
      <c r="DB82" s="1496"/>
      <c r="DC82" s="1496"/>
      <c r="DD82" s="1496"/>
      <c r="DE82" s="1496"/>
      <c r="DF82" s="1496"/>
      <c r="DG82" s="1496"/>
      <c r="DH82" s="1496"/>
      <c r="DI82" s="1496"/>
      <c r="DJ82" s="1496"/>
      <c r="DK82" s="1496"/>
      <c r="DL82" s="1496"/>
      <c r="DM82" s="1496"/>
      <c r="DN82" s="1496"/>
      <c r="DO82" s="1496"/>
      <c r="DP82" s="1496"/>
      <c r="DQ82" s="1496"/>
      <c r="DR82" s="1496"/>
      <c r="DS82" s="1496"/>
      <c r="DT82" s="1496"/>
      <c r="DU82" s="1496"/>
      <c r="DV82" s="1496"/>
      <c r="DW82" s="1496"/>
      <c r="DX82" s="1496"/>
      <c r="DY82" s="1496"/>
      <c r="DZ82" s="1496"/>
      <c r="EA82" s="1496"/>
      <c r="EB82" s="1496"/>
      <c r="EC82" s="1496"/>
      <c r="ED82" s="1496"/>
      <c r="EE82" s="1496"/>
      <c r="EF82" s="1496"/>
      <c r="EG82" s="1496"/>
      <c r="EH82" s="1496"/>
      <c r="EI82" s="1496"/>
      <c r="EJ82" s="1496"/>
      <c r="EK82" s="1496"/>
      <c r="EL82" s="1496"/>
      <c r="EM82" s="1496"/>
      <c r="EN82" s="1496"/>
      <c r="EO82" s="1496"/>
      <c r="EP82" s="1496"/>
      <c r="EQ82" s="1496"/>
      <c r="ER82" s="1496"/>
      <c r="ES82" s="1496"/>
      <c r="ET82" s="1496"/>
      <c r="EU82" s="1496"/>
      <c r="EV82" s="1496"/>
      <c r="EW82" s="1496"/>
      <c r="EX82" s="1496"/>
      <c r="EY82" s="1496"/>
      <c r="EZ82" s="1496"/>
      <c r="FA82" s="1496"/>
      <c r="FB82" s="1496"/>
      <c r="FC82" s="1496"/>
      <c r="FD82" s="1496"/>
      <c r="FE82" s="1496"/>
      <c r="FF82" s="1496"/>
      <c r="FG82" s="1496"/>
      <c r="FH82" s="1496"/>
      <c r="FI82" s="1496"/>
      <c r="FJ82" s="1496"/>
      <c r="FK82" s="1496"/>
      <c r="FL82" s="1496"/>
      <c r="FM82" s="1496"/>
      <c r="FN82" s="1496"/>
      <c r="FO82" s="1496"/>
      <c r="FP82" s="1496"/>
      <c r="FQ82" s="1496"/>
      <c r="FR82" s="1496"/>
      <c r="FS82" s="1496"/>
      <c r="FT82" s="1496"/>
      <c r="FU82" s="1496"/>
      <c r="FV82" s="1496"/>
      <c r="FW82" s="1496"/>
      <c r="FX82" s="1496"/>
      <c r="FY82" s="1496"/>
      <c r="FZ82" s="1496"/>
      <c r="GA82" s="1496"/>
      <c r="GB82" s="1496"/>
      <c r="GC82" s="1496"/>
      <c r="GD82" s="1496"/>
      <c r="GE82" s="1496"/>
      <c r="GF82" s="1496"/>
      <c r="GG82" s="1496"/>
      <c r="GH82" s="1496"/>
      <c r="GI82" s="1496"/>
      <c r="GJ82" s="1496"/>
      <c r="GK82" s="1496"/>
      <c r="GL82" s="1496"/>
      <c r="GM82" s="1496"/>
      <c r="GN82" s="1496"/>
      <c r="GO82" s="1496"/>
      <c r="GP82" s="1496"/>
      <c r="GQ82" s="1496"/>
      <c r="GR82" s="1496"/>
      <c r="GS82" s="1496"/>
      <c r="GT82" s="1496"/>
      <c r="GU82" s="1496"/>
      <c r="GV82" s="1496"/>
      <c r="GW82" s="1496"/>
      <c r="GX82" s="1496"/>
      <c r="GY82" s="1496"/>
      <c r="GZ82" s="1496"/>
      <c r="HA82" s="1496"/>
      <c r="HB82" s="1496"/>
      <c r="HC82" s="1496"/>
      <c r="HD82" s="1496"/>
      <c r="HE82" s="1496"/>
      <c r="HF82" s="1496"/>
      <c r="HG82" s="1496"/>
      <c r="HH82" s="1496"/>
      <c r="HI82" s="1496"/>
      <c r="HJ82" s="1496"/>
      <c r="HK82" s="1496"/>
      <c r="HL82" s="1496"/>
      <c r="HM82" s="1496"/>
      <c r="HN82" s="1496"/>
      <c r="HO82" s="1496"/>
      <c r="HP82" s="1496"/>
      <c r="HQ82" s="1496"/>
      <c r="HR82" s="1496"/>
      <c r="HS82" s="1496"/>
      <c r="HT82" s="1496"/>
      <c r="HU82" s="1496"/>
      <c r="HV82" s="1496"/>
      <c r="HW82" s="1496"/>
      <c r="HX82" s="1496"/>
      <c r="HY82" s="1496"/>
      <c r="HZ82" s="1496"/>
      <c r="IA82" s="1496"/>
      <c r="IB82" s="1496"/>
      <c r="IC82" s="1496"/>
      <c r="ID82" s="1496"/>
      <c r="IE82" s="1496"/>
      <c r="IF82" s="1496"/>
      <c r="IG82" s="1496"/>
      <c r="IH82" s="1496"/>
      <c r="II82" s="1496"/>
      <c r="IJ82" s="1496"/>
      <c r="IK82" s="1496"/>
      <c r="IL82" s="1496"/>
      <c r="IM82" s="1496"/>
      <c r="IN82" s="1496"/>
      <c r="IO82" s="1496"/>
      <c r="IP82" s="1496"/>
      <c r="IQ82" s="1496"/>
      <c r="IR82" s="1496"/>
      <c r="IS82" s="1496"/>
      <c r="IT82" s="1496"/>
      <c r="IU82" s="1496"/>
      <c r="IV82" s="1496"/>
      <c r="IW82" s="1496"/>
      <c r="IX82" s="1496"/>
      <c r="IY82" s="1496"/>
      <c r="IZ82" s="1496"/>
      <c r="JA82" s="1496"/>
      <c r="JB82" s="1496"/>
      <c r="JC82" s="1496"/>
      <c r="JD82" s="1496"/>
      <c r="JE82" s="1496"/>
      <c r="JF82" s="1496"/>
      <c r="JG82" s="1496"/>
      <c r="JH82" s="1496"/>
      <c r="JI82" s="1496"/>
      <c r="JJ82" s="1496"/>
      <c r="JK82" s="1496"/>
      <c r="JL82" s="1496"/>
      <c r="JM82" s="1496"/>
      <c r="JN82" s="1496"/>
      <c r="JO82" s="1496"/>
      <c r="JP82" s="1496"/>
      <c r="JQ82" s="1496"/>
      <c r="JR82" s="1496"/>
      <c r="JS82" s="1496"/>
      <c r="JT82" s="1496"/>
      <c r="JU82" s="1496"/>
      <c r="JV82" s="1496"/>
      <c r="JW82" s="1496"/>
      <c r="JX82" s="1496"/>
      <c r="JY82" s="1496"/>
      <c r="JZ82" s="1496"/>
      <c r="KA82" s="1496"/>
      <c r="KB82" s="1496"/>
      <c r="KC82" s="1496"/>
      <c r="KD82" s="1496"/>
      <c r="KE82" s="1496"/>
      <c r="KF82" s="1496"/>
      <c r="KG82" s="1496"/>
      <c r="KH82" s="1496"/>
      <c r="KI82" s="1496"/>
      <c r="KJ82" s="1496"/>
      <c r="KK82" s="1496"/>
      <c r="KL82" s="1496"/>
      <c r="KM82" s="1496"/>
      <c r="KN82" s="1496"/>
      <c r="KO82" s="1496"/>
      <c r="KP82" s="1496"/>
      <c r="KQ82" s="1496"/>
      <c r="KR82" s="1496"/>
      <c r="KS82" s="1496"/>
      <c r="KT82" s="1496"/>
      <c r="KU82" s="1496"/>
      <c r="KV82" s="1496"/>
      <c r="KW82" s="1496"/>
      <c r="KX82" s="1496"/>
      <c r="KY82" s="1496"/>
      <c r="KZ82" s="1496"/>
      <c r="LA82" s="1496"/>
      <c r="LB82" s="1496"/>
      <c r="LC82" s="1496"/>
      <c r="LD82" s="1496"/>
      <c r="LE82" s="1496"/>
      <c r="LF82" s="1496"/>
      <c r="LG82" s="1496"/>
      <c r="LH82" s="1496"/>
      <c r="LI82" s="1496"/>
      <c r="LJ82" s="1496"/>
      <c r="LK82" s="1496"/>
      <c r="LL82" s="1496"/>
      <c r="LM82" s="1496"/>
      <c r="LN82" s="1496"/>
      <c r="LO82" s="1496"/>
      <c r="LP82" s="1496"/>
      <c r="LQ82" s="1496"/>
      <c r="LR82" s="1496"/>
      <c r="LS82" s="1496"/>
      <c r="LT82" s="1496"/>
      <c r="LU82" s="1496"/>
      <c r="LV82" s="1496"/>
      <c r="LW82" s="1496"/>
      <c r="LX82" s="1496"/>
      <c r="LY82" s="1496"/>
      <c r="LZ82" s="1496"/>
      <c r="MA82" s="1496"/>
      <c r="MB82" s="1496"/>
      <c r="MC82" s="1496"/>
      <c r="MD82" s="1496"/>
      <c r="ME82" s="1496"/>
      <c r="MF82" s="1496"/>
      <c r="MG82" s="1496"/>
      <c r="MH82" s="1496"/>
      <c r="MI82" s="1496"/>
      <c r="MJ82" s="1496"/>
      <c r="MK82" s="1496"/>
      <c r="ML82" s="1496"/>
      <c r="MM82" s="1496"/>
      <c r="MN82" s="1496"/>
      <c r="MO82" s="1496"/>
      <c r="MP82" s="1496"/>
      <c r="MQ82" s="1496"/>
      <c r="MR82" s="1496"/>
      <c r="MS82" s="1496"/>
      <c r="MT82" s="1496"/>
      <c r="MU82" s="1496"/>
      <c r="MV82" s="1496"/>
      <c r="MW82" s="1496"/>
      <c r="MX82" s="1496"/>
      <c r="MY82" s="1496"/>
      <c r="MZ82" s="1496"/>
      <c r="NA82" s="1496"/>
      <c r="NB82" s="1496"/>
      <c r="NC82" s="1496"/>
      <c r="ND82" s="1496"/>
      <c r="NE82" s="1496"/>
      <c r="NF82" s="1496"/>
      <c r="NG82" s="1496"/>
      <c r="NH82" s="1496"/>
      <c r="NI82" s="1496"/>
      <c r="NJ82" s="1496"/>
      <c r="NK82" s="1496"/>
      <c r="NL82" s="1496"/>
      <c r="NM82" s="1496"/>
      <c r="NN82" s="1496"/>
      <c r="NO82" s="1496"/>
      <c r="NP82" s="1496"/>
      <c r="NQ82" s="1496"/>
      <c r="NR82" s="1496"/>
      <c r="NS82" s="1496"/>
      <c r="NT82" s="1496"/>
      <c r="NU82" s="1496"/>
      <c r="NV82" s="1496"/>
      <c r="NW82" s="1496"/>
      <c r="NX82" s="1496"/>
      <c r="NY82" s="1496"/>
      <c r="NZ82" s="1496"/>
      <c r="OA82" s="1496"/>
      <c r="OB82" s="1496"/>
      <c r="OC82" s="1496"/>
      <c r="OD82" s="1496"/>
      <c r="OE82" s="1496"/>
      <c r="OF82" s="1496"/>
      <c r="OG82" s="1496"/>
      <c r="OH82" s="1496"/>
      <c r="OI82" s="1496"/>
      <c r="OJ82" s="1496"/>
      <c r="OK82" s="1496"/>
      <c r="OL82" s="1496"/>
      <c r="OM82" s="1496"/>
      <c r="ON82" s="1496"/>
      <c r="OO82" s="1496"/>
      <c r="OP82" s="1496"/>
      <c r="OQ82" s="1496"/>
      <c r="OR82" s="1496"/>
      <c r="OS82" s="1496"/>
      <c r="OT82" s="1496"/>
      <c r="OU82" s="1496"/>
      <c r="OV82" s="1496"/>
      <c r="OW82" s="1496"/>
      <c r="OX82" s="1496"/>
      <c r="OY82" s="1496"/>
      <c r="OZ82" s="1496"/>
      <c r="PA82" s="1496"/>
      <c r="PB82" s="1496"/>
      <c r="PC82" s="1496"/>
      <c r="PD82" s="1496"/>
      <c r="PE82" s="1496"/>
      <c r="PF82" s="1496"/>
      <c r="PG82" s="1496"/>
      <c r="PH82" s="1496"/>
      <c r="PI82" s="1496"/>
      <c r="PJ82" s="1496"/>
      <c r="PK82" s="1496"/>
      <c r="PL82" s="1496"/>
      <c r="PM82" s="1496"/>
      <c r="PN82" s="1496"/>
      <c r="PO82" s="1496"/>
      <c r="PP82" s="1496"/>
      <c r="PQ82" s="1496"/>
      <c r="PR82" s="1496"/>
      <c r="PS82" s="1496"/>
      <c r="PT82" s="1496"/>
      <c r="PU82" s="1496"/>
      <c r="PV82" s="1496"/>
      <c r="PW82" s="1496"/>
      <c r="PX82" s="1496"/>
      <c r="PY82" s="1496"/>
      <c r="PZ82" s="1496"/>
      <c r="QA82" s="1496"/>
      <c r="QB82" s="1496"/>
      <c r="QC82" s="1496"/>
      <c r="QD82" s="1496"/>
      <c r="QE82" s="1496"/>
      <c r="QF82" s="1496"/>
      <c r="QG82" s="1496"/>
      <c r="QH82" s="1496"/>
      <c r="QI82" s="1496"/>
      <c r="QJ82" s="1496"/>
      <c r="QK82" s="1496"/>
      <c r="QL82" s="1496"/>
      <c r="QM82" s="1496"/>
      <c r="QN82" s="1496"/>
      <c r="QO82" s="1496"/>
      <c r="QP82" s="1496"/>
      <c r="QQ82" s="1496"/>
      <c r="QR82" s="1496"/>
      <c r="QS82" s="1496"/>
      <c r="QT82" s="1496"/>
      <c r="QU82" s="1496"/>
      <c r="QV82" s="1496"/>
      <c r="QW82" s="1496"/>
      <c r="QX82" s="1496"/>
      <c r="QY82" s="1496"/>
      <c r="QZ82" s="1496"/>
      <c r="RA82" s="1496"/>
      <c r="RB82" s="1496"/>
      <c r="RC82" s="1496"/>
      <c r="RD82" s="1496"/>
      <c r="RE82" s="1496"/>
      <c r="RF82" s="1496"/>
      <c r="RG82" s="1496"/>
      <c r="RH82" s="1496"/>
      <c r="RI82" s="1496"/>
      <c r="RJ82" s="1496"/>
      <c r="RK82" s="1496"/>
      <c r="RL82" s="1496"/>
      <c r="RM82" s="1496"/>
      <c r="RN82" s="1496"/>
      <c r="RO82" s="1496"/>
      <c r="RP82" s="1496"/>
      <c r="RQ82" s="1496"/>
      <c r="RR82" s="1496"/>
      <c r="RS82" s="1496"/>
      <c r="RT82" s="1496"/>
      <c r="RU82" s="1496"/>
      <c r="RV82" s="1496"/>
      <c r="RW82" s="1496"/>
      <c r="RX82" s="1496"/>
      <c r="RY82" s="1496"/>
      <c r="RZ82" s="1496"/>
      <c r="SA82" s="1496"/>
      <c r="SB82" s="1496"/>
      <c r="SC82" s="1496"/>
      <c r="SD82" s="1496"/>
      <c r="SE82" s="1496"/>
      <c r="SF82" s="1496"/>
      <c r="SG82" s="1496"/>
      <c r="SH82" s="1496"/>
      <c r="SI82" s="1496"/>
      <c r="SJ82" s="1496"/>
      <c r="SK82" s="1496"/>
      <c r="SL82" s="1496"/>
      <c r="SM82" s="1496"/>
      <c r="SN82" s="1496"/>
      <c r="SO82" s="1496"/>
      <c r="SP82" s="1496"/>
      <c r="SQ82" s="1496"/>
      <c r="SR82" s="1496"/>
      <c r="SS82" s="1496"/>
      <c r="ST82" s="1496"/>
      <c r="SU82" s="1496"/>
      <c r="SV82" s="1496"/>
      <c r="SW82" s="1496"/>
      <c r="SX82" s="1496"/>
      <c r="SY82" s="1496"/>
      <c r="SZ82" s="1496"/>
      <c r="TA82" s="1496"/>
      <c r="TB82" s="1496"/>
      <c r="TC82" s="1496"/>
      <c r="TD82" s="1496"/>
      <c r="TE82" s="1496"/>
      <c r="TF82" s="1496"/>
      <c r="TG82" s="1496"/>
      <c r="TH82" s="1496"/>
      <c r="TI82" s="1496"/>
      <c r="TJ82" s="1496"/>
      <c r="TK82" s="1496"/>
      <c r="TL82" s="1496"/>
      <c r="TM82" s="1496"/>
      <c r="TN82" s="1496"/>
      <c r="TO82" s="1496"/>
      <c r="TP82" s="1496"/>
      <c r="TQ82" s="1496"/>
      <c r="TR82" s="1496"/>
      <c r="TS82" s="1496"/>
      <c r="TT82" s="1496"/>
      <c r="TU82" s="1496"/>
      <c r="TV82" s="1496"/>
      <c r="TW82" s="1496"/>
      <c r="TX82" s="1496"/>
      <c r="TY82" s="1496"/>
      <c r="TZ82" s="1496"/>
      <c r="UA82" s="1496"/>
      <c r="UB82" s="1496"/>
      <c r="UC82" s="1496"/>
      <c r="UD82" s="1496"/>
      <c r="UE82" s="1496"/>
      <c r="UF82" s="1496"/>
      <c r="UG82" s="1496"/>
      <c r="UH82" s="1496"/>
      <c r="UI82" s="1496"/>
      <c r="UJ82" s="1496"/>
      <c r="UK82" s="1496"/>
      <c r="UL82" s="1496"/>
      <c r="UM82" s="1496"/>
      <c r="UN82" s="1496"/>
      <c r="UO82" s="1496"/>
      <c r="UP82" s="1496"/>
      <c r="UQ82" s="1496"/>
      <c r="UR82" s="1496"/>
      <c r="US82" s="1496"/>
      <c r="UT82" s="1496"/>
      <c r="UU82" s="1496"/>
      <c r="UV82" s="1496"/>
      <c r="UW82" s="1496"/>
      <c r="UX82" s="1496"/>
      <c r="UY82" s="1496"/>
      <c r="UZ82" s="1496"/>
      <c r="VA82" s="1496"/>
      <c r="VB82" s="1496"/>
      <c r="VC82" s="1496"/>
      <c r="VD82" s="1496"/>
      <c r="VE82" s="1496"/>
      <c r="VF82" s="1496"/>
      <c r="VG82" s="1496"/>
      <c r="VH82" s="1496"/>
      <c r="VI82" s="1496"/>
      <c r="VJ82" s="1496"/>
      <c r="VK82" s="1496"/>
      <c r="VL82" s="1496"/>
      <c r="VM82" s="1496"/>
      <c r="VN82" s="1496"/>
      <c r="VO82" s="1496"/>
      <c r="VP82" s="1496"/>
      <c r="VQ82" s="1496"/>
      <c r="VR82" s="1496"/>
      <c r="VS82" s="1496"/>
      <c r="VT82" s="1496"/>
      <c r="VU82" s="1496"/>
      <c r="VV82" s="1496"/>
      <c r="VW82" s="1496"/>
      <c r="VX82" s="1496"/>
      <c r="VY82" s="1496"/>
      <c r="VZ82" s="1496"/>
      <c r="WA82" s="1496"/>
      <c r="WB82" s="1496"/>
      <c r="WC82" s="1496"/>
      <c r="WD82" s="1496"/>
      <c r="WE82" s="1496"/>
      <c r="WF82" s="1496"/>
      <c r="WG82" s="1496"/>
      <c r="WH82" s="1496"/>
      <c r="WI82" s="1496"/>
      <c r="WJ82" s="1496"/>
      <c r="WK82" s="1496"/>
      <c r="WL82" s="1496"/>
      <c r="WM82" s="1496"/>
      <c r="WN82" s="1496"/>
      <c r="WO82" s="1496"/>
      <c r="WP82" s="1496"/>
      <c r="WQ82" s="1496"/>
      <c r="WR82" s="1496"/>
      <c r="WS82" s="1496"/>
      <c r="WT82" s="1496"/>
      <c r="WU82" s="1496"/>
      <c r="WV82" s="1496"/>
      <c r="WW82" s="1496"/>
      <c r="WX82" s="1496"/>
      <c r="WY82" s="1496"/>
      <c r="WZ82" s="1496"/>
      <c r="XA82" s="1496"/>
      <c r="XB82" s="1496"/>
      <c r="XC82" s="1496"/>
      <c r="XD82" s="1496"/>
      <c r="XE82" s="1496"/>
      <c r="XF82" s="1496"/>
      <c r="XG82" s="1496"/>
      <c r="XH82" s="1496"/>
      <c r="XI82" s="1496"/>
      <c r="XJ82" s="1496"/>
      <c r="XK82" s="1496"/>
      <c r="XL82" s="1496"/>
      <c r="XM82" s="1496"/>
      <c r="XN82" s="1496"/>
      <c r="XO82" s="1496"/>
      <c r="XP82" s="1496"/>
      <c r="XQ82" s="1496"/>
      <c r="XR82" s="1496"/>
      <c r="XS82" s="1496"/>
      <c r="XT82" s="1496"/>
      <c r="XU82" s="1496"/>
      <c r="XV82" s="1496"/>
      <c r="XW82" s="1496"/>
      <c r="XX82" s="1496"/>
      <c r="XY82" s="1496"/>
      <c r="XZ82" s="1496"/>
      <c r="YA82" s="1496"/>
      <c r="YB82" s="1496"/>
      <c r="YC82" s="1496"/>
      <c r="YD82" s="1496"/>
      <c r="YE82" s="1496"/>
      <c r="YF82" s="1496"/>
      <c r="YG82" s="1496"/>
      <c r="YH82" s="1496"/>
      <c r="YI82" s="1496"/>
      <c r="YJ82" s="1496"/>
      <c r="YK82" s="1496"/>
      <c r="YL82" s="1496"/>
      <c r="YM82" s="1496"/>
      <c r="YN82" s="1496"/>
      <c r="YO82" s="1496"/>
      <c r="YP82" s="1496"/>
      <c r="YQ82" s="1496"/>
      <c r="YR82" s="1496"/>
      <c r="YS82" s="1496"/>
      <c r="YT82" s="1496"/>
      <c r="YU82" s="1496"/>
      <c r="YV82" s="1496"/>
      <c r="YW82" s="1496"/>
      <c r="YX82" s="1496"/>
      <c r="YY82" s="1496"/>
      <c r="YZ82" s="1496"/>
      <c r="ZA82" s="1496"/>
      <c r="ZB82" s="1496"/>
      <c r="ZC82" s="1496"/>
      <c r="ZD82" s="1496"/>
      <c r="ZE82" s="1496"/>
      <c r="ZF82" s="1496"/>
      <c r="ZG82" s="1496"/>
      <c r="ZH82" s="1496"/>
      <c r="ZI82" s="1496"/>
      <c r="ZJ82" s="1496"/>
      <c r="ZK82" s="1496"/>
      <c r="ZL82" s="1496"/>
      <c r="ZM82" s="1496"/>
      <c r="ZN82" s="1496"/>
      <c r="ZO82" s="1496"/>
      <c r="ZP82" s="1496"/>
      <c r="ZQ82" s="1496"/>
      <c r="ZR82" s="1496"/>
      <c r="ZS82" s="1496"/>
      <c r="ZT82" s="1496"/>
      <c r="ZU82" s="1496"/>
      <c r="ZV82" s="1496"/>
      <c r="ZW82" s="1496"/>
      <c r="ZX82" s="1496"/>
      <c r="ZY82" s="1496"/>
      <c r="ZZ82" s="1496"/>
      <c r="AAA82" s="1496"/>
      <c r="AAB82" s="1496"/>
      <c r="AAC82" s="1496"/>
      <c r="AAD82" s="1496"/>
      <c r="AAE82" s="1496"/>
      <c r="AAF82" s="1496"/>
      <c r="AAG82" s="1496"/>
      <c r="AAH82" s="1496"/>
      <c r="AAI82" s="1496"/>
      <c r="AAJ82" s="1496"/>
      <c r="AAK82" s="1496"/>
      <c r="AAL82" s="1496"/>
      <c r="AAM82" s="1496"/>
      <c r="AAN82" s="1496"/>
      <c r="AAO82" s="1496"/>
      <c r="AAP82" s="1496"/>
      <c r="AAQ82" s="1496"/>
      <c r="AAR82" s="1496"/>
      <c r="AAS82" s="1496"/>
      <c r="AAT82" s="1496"/>
      <c r="AAU82" s="1496"/>
      <c r="AAV82" s="1496"/>
      <c r="AAW82" s="1496"/>
      <c r="AAX82" s="1496"/>
      <c r="AAY82" s="1496"/>
      <c r="AAZ82" s="1496"/>
      <c r="ABA82" s="1496"/>
      <c r="ABB82" s="1496"/>
      <c r="ABC82" s="1496"/>
      <c r="ABD82" s="1496"/>
      <c r="ABE82" s="1496"/>
      <c r="ABF82" s="1496"/>
      <c r="ABG82" s="1496"/>
      <c r="ABH82" s="1496"/>
      <c r="ABI82" s="1496"/>
      <c r="ABJ82" s="1496"/>
      <c r="ABK82" s="1496"/>
      <c r="ABL82" s="1496"/>
      <c r="ABM82" s="1496"/>
      <c r="ABN82" s="1496"/>
      <c r="ABO82" s="1496"/>
      <c r="ABP82" s="1496"/>
      <c r="ABQ82" s="1496"/>
      <c r="ABR82" s="1496"/>
      <c r="ABS82" s="1496"/>
      <c r="ABT82" s="1496"/>
      <c r="ABU82" s="1496"/>
      <c r="ABV82" s="1496"/>
      <c r="ABW82" s="1496"/>
      <c r="ABX82" s="1496"/>
      <c r="ABY82" s="1496"/>
      <c r="ABZ82" s="1496"/>
      <c r="ACA82" s="1496"/>
      <c r="ACB82" s="1496"/>
      <c r="ACC82" s="1496"/>
      <c r="ACD82" s="1496"/>
      <c r="ACE82" s="1496"/>
      <c r="ACF82" s="1496"/>
      <c r="ACG82" s="1496"/>
      <c r="ACH82" s="1496"/>
      <c r="ACI82" s="1496"/>
      <c r="ACJ82" s="1496"/>
      <c r="ACK82" s="1496"/>
      <c r="ACL82" s="1496"/>
      <c r="ACM82" s="1496"/>
      <c r="ACN82" s="1496"/>
      <c r="ACO82" s="1496"/>
      <c r="ACP82" s="1496"/>
      <c r="ACQ82" s="1496"/>
      <c r="ACR82" s="1496"/>
      <c r="ACS82" s="1496"/>
      <c r="ACT82" s="1496"/>
      <c r="ACU82" s="1496"/>
      <c r="ACV82" s="1496"/>
      <c r="ACW82" s="1496"/>
      <c r="ACX82" s="1496"/>
      <c r="ACY82" s="1496"/>
      <c r="ACZ82" s="1496"/>
      <c r="ADA82" s="1496"/>
      <c r="ADB82" s="1496"/>
      <c r="ADC82" s="1496"/>
      <c r="ADD82" s="1496"/>
      <c r="ADE82" s="1496"/>
      <c r="ADF82" s="1496"/>
      <c r="ADG82" s="1496"/>
      <c r="ADH82" s="1496"/>
      <c r="ADI82" s="1496"/>
      <c r="ADJ82" s="1496"/>
      <c r="ADK82" s="1496"/>
      <c r="ADL82" s="1496"/>
      <c r="ADM82" s="1496"/>
      <c r="ADN82" s="1496"/>
      <c r="ADO82" s="1496"/>
      <c r="ADP82" s="1496"/>
      <c r="ADQ82" s="1496"/>
      <c r="ADR82" s="1496"/>
      <c r="ADS82" s="1496"/>
      <c r="ADT82" s="1496"/>
      <c r="ADU82" s="1496"/>
      <c r="ADV82" s="1496"/>
      <c r="ADW82" s="1496"/>
      <c r="ADX82" s="1496"/>
      <c r="ADY82" s="1496"/>
      <c r="ADZ82" s="1496"/>
      <c r="AEA82" s="1496"/>
      <c r="AEB82" s="1496"/>
      <c r="AEC82" s="1496"/>
      <c r="AED82" s="1496"/>
      <c r="AEE82" s="1496"/>
      <c r="AEF82" s="1496"/>
      <c r="AEG82" s="1496"/>
      <c r="AEH82" s="1496"/>
      <c r="AEI82" s="1496"/>
      <c r="AEJ82" s="1496"/>
      <c r="AEK82" s="1496"/>
      <c r="AEL82" s="1496"/>
      <c r="AEM82" s="1496"/>
      <c r="AEN82" s="1496"/>
      <c r="AEO82" s="1496"/>
      <c r="AEP82" s="1496"/>
      <c r="AEQ82" s="1496"/>
      <c r="AER82" s="1496"/>
      <c r="AES82" s="1496"/>
      <c r="AET82" s="1496"/>
      <c r="AEU82" s="1496"/>
      <c r="AEV82" s="1496"/>
      <c r="AEW82" s="1496"/>
      <c r="AEX82" s="1496"/>
      <c r="AEY82" s="1496"/>
      <c r="AEZ82" s="1496"/>
      <c r="AFA82" s="1496"/>
      <c r="AFB82" s="1496"/>
      <c r="AFC82" s="1496"/>
      <c r="AFD82" s="1496"/>
      <c r="AFE82" s="1496"/>
      <c r="AFF82" s="1496"/>
      <c r="AFG82" s="1496"/>
      <c r="AFH82" s="1496"/>
      <c r="AFI82" s="1496"/>
      <c r="AFJ82" s="1496"/>
      <c r="AFK82" s="1496"/>
      <c r="AFL82" s="1496"/>
      <c r="AFM82" s="1496"/>
      <c r="AFN82" s="1496"/>
      <c r="AFO82" s="1496"/>
      <c r="AFP82" s="1496"/>
      <c r="AFQ82" s="1496"/>
      <c r="AFR82" s="1496"/>
      <c r="AFS82" s="1496"/>
      <c r="AFT82" s="1496"/>
      <c r="AFU82" s="1496"/>
      <c r="AFV82" s="1496"/>
      <c r="AFW82" s="1496"/>
      <c r="AFX82" s="1496"/>
      <c r="AFY82" s="1496"/>
      <c r="AFZ82" s="1496"/>
      <c r="AGA82" s="1496"/>
      <c r="AGB82" s="1496"/>
      <c r="AGC82" s="1496"/>
      <c r="AGD82" s="1496"/>
      <c r="AGE82" s="1496"/>
      <c r="AGF82" s="1496"/>
      <c r="AGG82" s="1496"/>
      <c r="AGH82" s="1496"/>
      <c r="AGI82" s="1496"/>
      <c r="AGJ82" s="1496"/>
      <c r="AGK82" s="1496"/>
      <c r="AGL82" s="1496"/>
      <c r="AGM82" s="1496"/>
      <c r="AGN82" s="1496"/>
      <c r="AGO82" s="1496"/>
      <c r="AGP82" s="1496"/>
      <c r="AGQ82" s="1496"/>
      <c r="AGR82" s="1496"/>
      <c r="AGS82" s="1496"/>
      <c r="AGT82" s="1496"/>
      <c r="AGU82" s="1496"/>
      <c r="AGV82" s="1496"/>
      <c r="AGW82" s="1496"/>
      <c r="AGX82" s="1496"/>
      <c r="AGY82" s="1496"/>
      <c r="AGZ82" s="1496"/>
      <c r="AHA82" s="1496"/>
      <c r="AHB82" s="1496"/>
      <c r="AHC82" s="1496"/>
      <c r="AHD82" s="1496"/>
      <c r="AHE82" s="1496"/>
      <c r="AHF82" s="1496"/>
      <c r="AHG82" s="1496"/>
      <c r="AHH82" s="1496"/>
      <c r="AHI82" s="1496"/>
      <c r="AHJ82" s="1496"/>
      <c r="AHK82" s="1496"/>
      <c r="AHL82" s="1496"/>
      <c r="AHM82" s="1496"/>
      <c r="AHN82" s="1496"/>
      <c r="AHO82" s="1496"/>
      <c r="AHP82" s="1496"/>
      <c r="AHQ82" s="1496"/>
      <c r="AHR82" s="1496"/>
      <c r="AHS82" s="1496"/>
      <c r="AHT82" s="1496"/>
      <c r="AHU82" s="1496"/>
      <c r="AHV82" s="1496"/>
      <c r="AHW82" s="1496"/>
      <c r="AHX82" s="1496"/>
      <c r="AHY82" s="1496"/>
      <c r="AHZ82" s="1496"/>
      <c r="AIA82" s="1496"/>
      <c r="AIB82" s="1496"/>
      <c r="AIC82" s="1496"/>
      <c r="AID82" s="1496"/>
      <c r="AIE82" s="1496"/>
      <c r="AIF82" s="1496"/>
      <c r="AIG82" s="1496"/>
      <c r="AIH82" s="1496"/>
      <c r="AII82" s="1496"/>
      <c r="AIJ82" s="1496"/>
      <c r="AIK82" s="1496"/>
      <c r="AIL82" s="1496"/>
      <c r="AIM82" s="1496"/>
      <c r="AIN82" s="1496"/>
      <c r="AIO82" s="1496"/>
      <c r="AIP82" s="1496"/>
      <c r="AIQ82" s="1496"/>
      <c r="AIR82" s="1496"/>
      <c r="AIS82" s="1496"/>
      <c r="AIT82" s="1496"/>
      <c r="AIU82" s="1496"/>
      <c r="AIV82" s="1496"/>
      <c r="AIW82" s="1496"/>
      <c r="AIX82" s="1496"/>
      <c r="AIY82" s="1496"/>
      <c r="AIZ82" s="1496"/>
      <c r="AJA82" s="1496"/>
      <c r="AJB82" s="1496"/>
      <c r="AJC82" s="1496"/>
      <c r="AJD82" s="1496"/>
      <c r="AJE82" s="1496"/>
      <c r="AJF82" s="1496"/>
      <c r="AJG82" s="1496"/>
      <c r="AJH82" s="1496"/>
      <c r="AJI82" s="1496"/>
      <c r="AJJ82" s="1496"/>
      <c r="AJK82" s="1496"/>
      <c r="AJL82" s="1496"/>
      <c r="AJM82" s="1496"/>
      <c r="AJN82" s="1496"/>
      <c r="AJO82" s="1496"/>
      <c r="AJP82" s="1496"/>
      <c r="AJQ82" s="1496"/>
      <c r="AJR82" s="1496"/>
      <c r="AJS82" s="1496"/>
      <c r="AJT82" s="1496"/>
      <c r="AJU82" s="1496"/>
      <c r="AJV82" s="1496"/>
      <c r="AJW82" s="1496"/>
      <c r="AJX82" s="1496"/>
      <c r="AJY82" s="1496"/>
      <c r="AJZ82" s="1496"/>
      <c r="AKA82" s="1496"/>
      <c r="AKB82" s="1496"/>
      <c r="AKC82" s="1496"/>
      <c r="AKD82" s="1496"/>
      <c r="AKE82" s="1496"/>
      <c r="AKF82" s="1496"/>
      <c r="AKG82" s="1496"/>
      <c r="AKH82" s="1496"/>
      <c r="AKI82" s="1496"/>
      <c r="AKJ82" s="1496"/>
      <c r="AKK82" s="1496"/>
      <c r="AKL82" s="1496"/>
      <c r="AKM82" s="1496"/>
      <c r="AKN82" s="1496"/>
      <c r="AKO82" s="1496"/>
      <c r="AKP82" s="1496"/>
      <c r="AKQ82" s="1496"/>
      <c r="AKR82" s="1496"/>
      <c r="AKS82" s="1496"/>
      <c r="AKT82" s="1496"/>
      <c r="AKU82" s="1496"/>
      <c r="AKV82" s="1496"/>
      <c r="AKW82" s="1496"/>
      <c r="AKX82" s="1496"/>
      <c r="AKY82" s="1496"/>
      <c r="AKZ82" s="1496"/>
      <c r="ALA82" s="1496"/>
      <c r="ALB82" s="1496"/>
      <c r="ALC82" s="1496"/>
      <c r="ALD82" s="1496"/>
      <c r="ALE82" s="1496"/>
      <c r="ALF82" s="1496"/>
      <c r="ALG82" s="1496"/>
      <c r="ALH82" s="1496"/>
      <c r="ALI82" s="1496"/>
      <c r="ALJ82" s="1496"/>
      <c r="ALK82" s="1496"/>
      <c r="ALL82" s="1496"/>
      <c r="ALM82" s="1496"/>
      <c r="ALN82" s="1496"/>
      <c r="ALO82" s="1496"/>
      <c r="ALP82" s="1496"/>
      <c r="ALQ82" s="1496"/>
      <c r="ALR82" s="1496"/>
      <c r="ALS82" s="1496"/>
      <c r="ALT82" s="1496"/>
      <c r="ALU82" s="1496"/>
      <c r="ALV82" s="1496"/>
      <c r="ALW82" s="1496"/>
      <c r="ALX82" s="1496"/>
      <c r="ALY82" s="1496"/>
      <c r="ALZ82" s="1496"/>
      <c r="AMA82" s="1496"/>
      <c r="AMB82" s="1496"/>
      <c r="AMC82" s="1496"/>
      <c r="AMD82" s="1496"/>
      <c r="AME82" s="1496"/>
      <c r="AMF82" s="1496"/>
      <c r="AMG82" s="1496"/>
      <c r="AMH82" s="1496"/>
      <c r="AMI82" s="1496"/>
      <c r="AMJ82" s="1496"/>
    </row>
    <row r="83" spans="1:1024" s="1538" customFormat="1" ht="16.899999999999999" customHeight="1">
      <c r="A83" s="1500"/>
      <c r="B83" s="1563"/>
      <c r="C83" s="1550"/>
      <c r="D83" s="1500"/>
      <c r="E83" s="1549"/>
      <c r="F83" s="1548"/>
      <c r="G83" s="1550"/>
      <c r="H83" s="1551"/>
      <c r="I83" s="1552"/>
      <c r="J83" s="1552"/>
      <c r="K83" s="1552"/>
      <c r="L83" s="1552"/>
      <c r="N83" s="1568"/>
      <c r="O83" s="1568"/>
      <c r="S83" s="1565"/>
      <c r="BM83" s="1496"/>
      <c r="BN83" s="1496"/>
      <c r="BO83" s="1496"/>
      <c r="BP83" s="1496"/>
      <c r="BQ83" s="1496"/>
      <c r="BR83" s="1496"/>
      <c r="BS83" s="1496"/>
      <c r="BT83" s="1496"/>
      <c r="BU83" s="1496"/>
      <c r="BV83" s="1496"/>
      <c r="BW83" s="1496"/>
      <c r="BX83" s="1496"/>
      <c r="BY83" s="1496"/>
      <c r="BZ83" s="1496"/>
      <c r="CA83" s="1496"/>
      <c r="CB83" s="1496"/>
      <c r="CC83" s="1496"/>
      <c r="CD83" s="1496"/>
      <c r="CE83" s="1496"/>
      <c r="CF83" s="1496"/>
      <c r="CG83" s="1496"/>
      <c r="CH83" s="1496"/>
      <c r="CI83" s="1496"/>
      <c r="CJ83" s="1496"/>
      <c r="CK83" s="1496"/>
      <c r="CL83" s="1496"/>
      <c r="CM83" s="1496"/>
      <c r="CN83" s="1496"/>
      <c r="CO83" s="1496"/>
      <c r="CP83" s="1496"/>
      <c r="CQ83" s="1496"/>
      <c r="CR83" s="1496"/>
      <c r="CS83" s="1496"/>
      <c r="CT83" s="1496"/>
      <c r="CU83" s="1496"/>
      <c r="CV83" s="1496"/>
      <c r="CW83" s="1496"/>
      <c r="CX83" s="1496"/>
      <c r="CY83" s="1496"/>
      <c r="CZ83" s="1496"/>
      <c r="DA83" s="1496"/>
      <c r="DB83" s="1496"/>
      <c r="DC83" s="1496"/>
      <c r="DD83" s="1496"/>
      <c r="DE83" s="1496"/>
      <c r="DF83" s="1496"/>
      <c r="DG83" s="1496"/>
      <c r="DH83" s="1496"/>
      <c r="DI83" s="1496"/>
      <c r="DJ83" s="1496"/>
      <c r="DK83" s="1496"/>
      <c r="DL83" s="1496"/>
      <c r="DM83" s="1496"/>
      <c r="DN83" s="1496"/>
      <c r="DO83" s="1496"/>
      <c r="DP83" s="1496"/>
      <c r="DQ83" s="1496"/>
      <c r="DR83" s="1496"/>
      <c r="DS83" s="1496"/>
      <c r="DT83" s="1496"/>
      <c r="DU83" s="1496"/>
      <c r="DV83" s="1496"/>
      <c r="DW83" s="1496"/>
      <c r="DX83" s="1496"/>
      <c r="DY83" s="1496"/>
      <c r="DZ83" s="1496"/>
      <c r="EA83" s="1496"/>
      <c r="EB83" s="1496"/>
      <c r="EC83" s="1496"/>
      <c r="ED83" s="1496"/>
      <c r="EE83" s="1496"/>
      <c r="EF83" s="1496"/>
      <c r="EG83" s="1496"/>
      <c r="EH83" s="1496"/>
      <c r="EI83" s="1496"/>
      <c r="EJ83" s="1496"/>
      <c r="EK83" s="1496"/>
      <c r="EL83" s="1496"/>
      <c r="EM83" s="1496"/>
      <c r="EN83" s="1496"/>
      <c r="EO83" s="1496"/>
      <c r="EP83" s="1496"/>
      <c r="EQ83" s="1496"/>
      <c r="ER83" s="1496"/>
      <c r="ES83" s="1496"/>
      <c r="ET83" s="1496"/>
      <c r="EU83" s="1496"/>
      <c r="EV83" s="1496"/>
      <c r="EW83" s="1496"/>
      <c r="EX83" s="1496"/>
      <c r="EY83" s="1496"/>
      <c r="EZ83" s="1496"/>
      <c r="FA83" s="1496"/>
      <c r="FB83" s="1496"/>
      <c r="FC83" s="1496"/>
      <c r="FD83" s="1496"/>
      <c r="FE83" s="1496"/>
      <c r="FF83" s="1496"/>
      <c r="FG83" s="1496"/>
      <c r="FH83" s="1496"/>
      <c r="FI83" s="1496"/>
      <c r="FJ83" s="1496"/>
      <c r="FK83" s="1496"/>
      <c r="FL83" s="1496"/>
      <c r="FM83" s="1496"/>
      <c r="FN83" s="1496"/>
      <c r="FO83" s="1496"/>
      <c r="FP83" s="1496"/>
      <c r="FQ83" s="1496"/>
      <c r="FR83" s="1496"/>
      <c r="FS83" s="1496"/>
      <c r="FT83" s="1496"/>
      <c r="FU83" s="1496"/>
      <c r="FV83" s="1496"/>
      <c r="FW83" s="1496"/>
      <c r="FX83" s="1496"/>
      <c r="FY83" s="1496"/>
      <c r="FZ83" s="1496"/>
      <c r="GA83" s="1496"/>
      <c r="GB83" s="1496"/>
      <c r="GC83" s="1496"/>
      <c r="GD83" s="1496"/>
      <c r="GE83" s="1496"/>
      <c r="GF83" s="1496"/>
      <c r="GG83" s="1496"/>
      <c r="GH83" s="1496"/>
      <c r="GI83" s="1496"/>
      <c r="GJ83" s="1496"/>
      <c r="GK83" s="1496"/>
      <c r="GL83" s="1496"/>
      <c r="GM83" s="1496"/>
      <c r="GN83" s="1496"/>
      <c r="GO83" s="1496"/>
      <c r="GP83" s="1496"/>
      <c r="GQ83" s="1496"/>
      <c r="GR83" s="1496"/>
      <c r="GS83" s="1496"/>
      <c r="GT83" s="1496"/>
      <c r="GU83" s="1496"/>
      <c r="GV83" s="1496"/>
      <c r="GW83" s="1496"/>
      <c r="GX83" s="1496"/>
      <c r="GY83" s="1496"/>
      <c r="GZ83" s="1496"/>
      <c r="HA83" s="1496"/>
      <c r="HB83" s="1496"/>
      <c r="HC83" s="1496"/>
      <c r="HD83" s="1496"/>
      <c r="HE83" s="1496"/>
      <c r="HF83" s="1496"/>
      <c r="HG83" s="1496"/>
      <c r="HH83" s="1496"/>
      <c r="HI83" s="1496"/>
      <c r="HJ83" s="1496"/>
      <c r="HK83" s="1496"/>
      <c r="HL83" s="1496"/>
      <c r="HM83" s="1496"/>
      <c r="HN83" s="1496"/>
      <c r="HO83" s="1496"/>
      <c r="HP83" s="1496"/>
      <c r="HQ83" s="1496"/>
      <c r="HR83" s="1496"/>
      <c r="HS83" s="1496"/>
      <c r="HT83" s="1496"/>
      <c r="HU83" s="1496"/>
      <c r="HV83" s="1496"/>
      <c r="HW83" s="1496"/>
      <c r="HX83" s="1496"/>
      <c r="HY83" s="1496"/>
      <c r="HZ83" s="1496"/>
      <c r="IA83" s="1496"/>
      <c r="IB83" s="1496"/>
      <c r="IC83" s="1496"/>
      <c r="ID83" s="1496"/>
      <c r="IE83" s="1496"/>
      <c r="IF83" s="1496"/>
      <c r="IG83" s="1496"/>
      <c r="IH83" s="1496"/>
      <c r="II83" s="1496"/>
      <c r="IJ83" s="1496"/>
      <c r="IK83" s="1496"/>
      <c r="IL83" s="1496"/>
      <c r="IM83" s="1496"/>
      <c r="IN83" s="1496"/>
      <c r="IO83" s="1496"/>
      <c r="IP83" s="1496"/>
      <c r="IQ83" s="1496"/>
      <c r="IR83" s="1496"/>
      <c r="IS83" s="1496"/>
      <c r="IT83" s="1496"/>
      <c r="IU83" s="1496"/>
      <c r="IV83" s="1496"/>
      <c r="IW83" s="1496"/>
      <c r="IX83" s="1496"/>
      <c r="IY83" s="1496"/>
      <c r="IZ83" s="1496"/>
      <c r="JA83" s="1496"/>
      <c r="JB83" s="1496"/>
      <c r="JC83" s="1496"/>
      <c r="JD83" s="1496"/>
      <c r="JE83" s="1496"/>
      <c r="JF83" s="1496"/>
      <c r="JG83" s="1496"/>
      <c r="JH83" s="1496"/>
      <c r="JI83" s="1496"/>
      <c r="JJ83" s="1496"/>
      <c r="JK83" s="1496"/>
      <c r="JL83" s="1496"/>
      <c r="JM83" s="1496"/>
      <c r="JN83" s="1496"/>
      <c r="JO83" s="1496"/>
      <c r="JP83" s="1496"/>
      <c r="JQ83" s="1496"/>
      <c r="JR83" s="1496"/>
      <c r="JS83" s="1496"/>
      <c r="JT83" s="1496"/>
      <c r="JU83" s="1496"/>
      <c r="JV83" s="1496"/>
      <c r="JW83" s="1496"/>
      <c r="JX83" s="1496"/>
      <c r="JY83" s="1496"/>
      <c r="JZ83" s="1496"/>
      <c r="KA83" s="1496"/>
      <c r="KB83" s="1496"/>
      <c r="KC83" s="1496"/>
      <c r="KD83" s="1496"/>
      <c r="KE83" s="1496"/>
      <c r="KF83" s="1496"/>
      <c r="KG83" s="1496"/>
      <c r="KH83" s="1496"/>
      <c r="KI83" s="1496"/>
      <c r="KJ83" s="1496"/>
      <c r="KK83" s="1496"/>
      <c r="KL83" s="1496"/>
      <c r="KM83" s="1496"/>
      <c r="KN83" s="1496"/>
      <c r="KO83" s="1496"/>
      <c r="KP83" s="1496"/>
      <c r="KQ83" s="1496"/>
      <c r="KR83" s="1496"/>
      <c r="KS83" s="1496"/>
      <c r="KT83" s="1496"/>
      <c r="KU83" s="1496"/>
      <c r="KV83" s="1496"/>
      <c r="KW83" s="1496"/>
      <c r="KX83" s="1496"/>
      <c r="KY83" s="1496"/>
      <c r="KZ83" s="1496"/>
      <c r="LA83" s="1496"/>
      <c r="LB83" s="1496"/>
      <c r="LC83" s="1496"/>
      <c r="LD83" s="1496"/>
      <c r="LE83" s="1496"/>
      <c r="LF83" s="1496"/>
      <c r="LG83" s="1496"/>
      <c r="LH83" s="1496"/>
      <c r="LI83" s="1496"/>
      <c r="LJ83" s="1496"/>
      <c r="LK83" s="1496"/>
      <c r="LL83" s="1496"/>
      <c r="LM83" s="1496"/>
      <c r="LN83" s="1496"/>
      <c r="LO83" s="1496"/>
      <c r="LP83" s="1496"/>
      <c r="LQ83" s="1496"/>
      <c r="LR83" s="1496"/>
      <c r="LS83" s="1496"/>
      <c r="LT83" s="1496"/>
      <c r="LU83" s="1496"/>
      <c r="LV83" s="1496"/>
      <c r="LW83" s="1496"/>
      <c r="LX83" s="1496"/>
      <c r="LY83" s="1496"/>
      <c r="LZ83" s="1496"/>
      <c r="MA83" s="1496"/>
      <c r="MB83" s="1496"/>
      <c r="MC83" s="1496"/>
      <c r="MD83" s="1496"/>
      <c r="ME83" s="1496"/>
      <c r="MF83" s="1496"/>
      <c r="MG83" s="1496"/>
      <c r="MH83" s="1496"/>
      <c r="MI83" s="1496"/>
      <c r="MJ83" s="1496"/>
      <c r="MK83" s="1496"/>
      <c r="ML83" s="1496"/>
      <c r="MM83" s="1496"/>
      <c r="MN83" s="1496"/>
      <c r="MO83" s="1496"/>
      <c r="MP83" s="1496"/>
      <c r="MQ83" s="1496"/>
      <c r="MR83" s="1496"/>
      <c r="MS83" s="1496"/>
      <c r="MT83" s="1496"/>
      <c r="MU83" s="1496"/>
      <c r="MV83" s="1496"/>
      <c r="MW83" s="1496"/>
      <c r="MX83" s="1496"/>
      <c r="MY83" s="1496"/>
      <c r="MZ83" s="1496"/>
      <c r="NA83" s="1496"/>
      <c r="NB83" s="1496"/>
      <c r="NC83" s="1496"/>
      <c r="ND83" s="1496"/>
      <c r="NE83" s="1496"/>
      <c r="NF83" s="1496"/>
      <c r="NG83" s="1496"/>
      <c r="NH83" s="1496"/>
      <c r="NI83" s="1496"/>
      <c r="NJ83" s="1496"/>
      <c r="NK83" s="1496"/>
      <c r="NL83" s="1496"/>
      <c r="NM83" s="1496"/>
      <c r="NN83" s="1496"/>
      <c r="NO83" s="1496"/>
      <c r="NP83" s="1496"/>
      <c r="NQ83" s="1496"/>
      <c r="NR83" s="1496"/>
      <c r="NS83" s="1496"/>
      <c r="NT83" s="1496"/>
      <c r="NU83" s="1496"/>
      <c r="NV83" s="1496"/>
      <c r="NW83" s="1496"/>
      <c r="NX83" s="1496"/>
      <c r="NY83" s="1496"/>
      <c r="NZ83" s="1496"/>
      <c r="OA83" s="1496"/>
      <c r="OB83" s="1496"/>
      <c r="OC83" s="1496"/>
      <c r="OD83" s="1496"/>
      <c r="OE83" s="1496"/>
      <c r="OF83" s="1496"/>
      <c r="OG83" s="1496"/>
      <c r="OH83" s="1496"/>
      <c r="OI83" s="1496"/>
      <c r="OJ83" s="1496"/>
      <c r="OK83" s="1496"/>
      <c r="OL83" s="1496"/>
      <c r="OM83" s="1496"/>
      <c r="ON83" s="1496"/>
      <c r="OO83" s="1496"/>
      <c r="OP83" s="1496"/>
      <c r="OQ83" s="1496"/>
      <c r="OR83" s="1496"/>
      <c r="OS83" s="1496"/>
      <c r="OT83" s="1496"/>
      <c r="OU83" s="1496"/>
      <c r="OV83" s="1496"/>
      <c r="OW83" s="1496"/>
      <c r="OX83" s="1496"/>
      <c r="OY83" s="1496"/>
      <c r="OZ83" s="1496"/>
      <c r="PA83" s="1496"/>
      <c r="PB83" s="1496"/>
      <c r="PC83" s="1496"/>
      <c r="PD83" s="1496"/>
      <c r="PE83" s="1496"/>
      <c r="PF83" s="1496"/>
      <c r="PG83" s="1496"/>
      <c r="PH83" s="1496"/>
      <c r="PI83" s="1496"/>
      <c r="PJ83" s="1496"/>
      <c r="PK83" s="1496"/>
      <c r="PL83" s="1496"/>
      <c r="PM83" s="1496"/>
      <c r="PN83" s="1496"/>
      <c r="PO83" s="1496"/>
      <c r="PP83" s="1496"/>
      <c r="PQ83" s="1496"/>
      <c r="PR83" s="1496"/>
      <c r="PS83" s="1496"/>
      <c r="PT83" s="1496"/>
      <c r="PU83" s="1496"/>
      <c r="PV83" s="1496"/>
      <c r="PW83" s="1496"/>
      <c r="PX83" s="1496"/>
      <c r="PY83" s="1496"/>
      <c r="PZ83" s="1496"/>
      <c r="QA83" s="1496"/>
      <c r="QB83" s="1496"/>
      <c r="QC83" s="1496"/>
      <c r="QD83" s="1496"/>
      <c r="QE83" s="1496"/>
      <c r="QF83" s="1496"/>
      <c r="QG83" s="1496"/>
      <c r="QH83" s="1496"/>
      <c r="QI83" s="1496"/>
      <c r="QJ83" s="1496"/>
      <c r="QK83" s="1496"/>
      <c r="QL83" s="1496"/>
      <c r="QM83" s="1496"/>
      <c r="QN83" s="1496"/>
      <c r="QO83" s="1496"/>
      <c r="QP83" s="1496"/>
      <c r="QQ83" s="1496"/>
      <c r="QR83" s="1496"/>
      <c r="QS83" s="1496"/>
      <c r="QT83" s="1496"/>
      <c r="QU83" s="1496"/>
      <c r="QV83" s="1496"/>
      <c r="QW83" s="1496"/>
      <c r="QX83" s="1496"/>
      <c r="QY83" s="1496"/>
      <c r="QZ83" s="1496"/>
      <c r="RA83" s="1496"/>
      <c r="RB83" s="1496"/>
      <c r="RC83" s="1496"/>
      <c r="RD83" s="1496"/>
      <c r="RE83" s="1496"/>
      <c r="RF83" s="1496"/>
      <c r="RG83" s="1496"/>
      <c r="RH83" s="1496"/>
      <c r="RI83" s="1496"/>
      <c r="RJ83" s="1496"/>
      <c r="RK83" s="1496"/>
      <c r="RL83" s="1496"/>
      <c r="RM83" s="1496"/>
      <c r="RN83" s="1496"/>
      <c r="RO83" s="1496"/>
      <c r="RP83" s="1496"/>
      <c r="RQ83" s="1496"/>
      <c r="RR83" s="1496"/>
      <c r="RS83" s="1496"/>
      <c r="RT83" s="1496"/>
      <c r="RU83" s="1496"/>
      <c r="RV83" s="1496"/>
      <c r="RW83" s="1496"/>
      <c r="RX83" s="1496"/>
      <c r="RY83" s="1496"/>
      <c r="RZ83" s="1496"/>
      <c r="SA83" s="1496"/>
      <c r="SB83" s="1496"/>
      <c r="SC83" s="1496"/>
      <c r="SD83" s="1496"/>
      <c r="SE83" s="1496"/>
      <c r="SF83" s="1496"/>
      <c r="SG83" s="1496"/>
      <c r="SH83" s="1496"/>
      <c r="SI83" s="1496"/>
      <c r="SJ83" s="1496"/>
      <c r="SK83" s="1496"/>
      <c r="SL83" s="1496"/>
      <c r="SM83" s="1496"/>
      <c r="SN83" s="1496"/>
      <c r="SO83" s="1496"/>
      <c r="SP83" s="1496"/>
      <c r="SQ83" s="1496"/>
      <c r="SR83" s="1496"/>
      <c r="SS83" s="1496"/>
      <c r="ST83" s="1496"/>
      <c r="SU83" s="1496"/>
      <c r="SV83" s="1496"/>
      <c r="SW83" s="1496"/>
      <c r="SX83" s="1496"/>
      <c r="SY83" s="1496"/>
      <c r="SZ83" s="1496"/>
      <c r="TA83" s="1496"/>
      <c r="TB83" s="1496"/>
      <c r="TC83" s="1496"/>
      <c r="TD83" s="1496"/>
      <c r="TE83" s="1496"/>
      <c r="TF83" s="1496"/>
      <c r="TG83" s="1496"/>
      <c r="TH83" s="1496"/>
      <c r="TI83" s="1496"/>
      <c r="TJ83" s="1496"/>
      <c r="TK83" s="1496"/>
      <c r="TL83" s="1496"/>
      <c r="TM83" s="1496"/>
      <c r="TN83" s="1496"/>
      <c r="TO83" s="1496"/>
      <c r="TP83" s="1496"/>
      <c r="TQ83" s="1496"/>
      <c r="TR83" s="1496"/>
      <c r="TS83" s="1496"/>
      <c r="TT83" s="1496"/>
      <c r="TU83" s="1496"/>
      <c r="TV83" s="1496"/>
      <c r="TW83" s="1496"/>
      <c r="TX83" s="1496"/>
      <c r="TY83" s="1496"/>
      <c r="TZ83" s="1496"/>
      <c r="UA83" s="1496"/>
      <c r="UB83" s="1496"/>
      <c r="UC83" s="1496"/>
      <c r="UD83" s="1496"/>
      <c r="UE83" s="1496"/>
      <c r="UF83" s="1496"/>
      <c r="UG83" s="1496"/>
      <c r="UH83" s="1496"/>
      <c r="UI83" s="1496"/>
      <c r="UJ83" s="1496"/>
      <c r="UK83" s="1496"/>
      <c r="UL83" s="1496"/>
      <c r="UM83" s="1496"/>
      <c r="UN83" s="1496"/>
      <c r="UO83" s="1496"/>
      <c r="UP83" s="1496"/>
      <c r="UQ83" s="1496"/>
      <c r="UR83" s="1496"/>
      <c r="US83" s="1496"/>
      <c r="UT83" s="1496"/>
      <c r="UU83" s="1496"/>
      <c r="UV83" s="1496"/>
      <c r="UW83" s="1496"/>
      <c r="UX83" s="1496"/>
      <c r="UY83" s="1496"/>
      <c r="UZ83" s="1496"/>
      <c r="VA83" s="1496"/>
      <c r="VB83" s="1496"/>
      <c r="VC83" s="1496"/>
      <c r="VD83" s="1496"/>
      <c r="VE83" s="1496"/>
      <c r="VF83" s="1496"/>
      <c r="VG83" s="1496"/>
      <c r="VH83" s="1496"/>
      <c r="VI83" s="1496"/>
      <c r="VJ83" s="1496"/>
      <c r="VK83" s="1496"/>
      <c r="VL83" s="1496"/>
      <c r="VM83" s="1496"/>
      <c r="VN83" s="1496"/>
      <c r="VO83" s="1496"/>
      <c r="VP83" s="1496"/>
      <c r="VQ83" s="1496"/>
      <c r="VR83" s="1496"/>
      <c r="VS83" s="1496"/>
      <c r="VT83" s="1496"/>
      <c r="VU83" s="1496"/>
      <c r="VV83" s="1496"/>
      <c r="VW83" s="1496"/>
      <c r="VX83" s="1496"/>
      <c r="VY83" s="1496"/>
      <c r="VZ83" s="1496"/>
      <c r="WA83" s="1496"/>
      <c r="WB83" s="1496"/>
      <c r="WC83" s="1496"/>
      <c r="WD83" s="1496"/>
      <c r="WE83" s="1496"/>
      <c r="WF83" s="1496"/>
      <c r="WG83" s="1496"/>
      <c r="WH83" s="1496"/>
      <c r="WI83" s="1496"/>
      <c r="WJ83" s="1496"/>
      <c r="WK83" s="1496"/>
      <c r="WL83" s="1496"/>
      <c r="WM83" s="1496"/>
      <c r="WN83" s="1496"/>
      <c r="WO83" s="1496"/>
      <c r="WP83" s="1496"/>
      <c r="WQ83" s="1496"/>
      <c r="WR83" s="1496"/>
      <c r="WS83" s="1496"/>
      <c r="WT83" s="1496"/>
      <c r="WU83" s="1496"/>
      <c r="WV83" s="1496"/>
      <c r="WW83" s="1496"/>
      <c r="WX83" s="1496"/>
      <c r="WY83" s="1496"/>
      <c r="WZ83" s="1496"/>
      <c r="XA83" s="1496"/>
      <c r="XB83" s="1496"/>
      <c r="XC83" s="1496"/>
      <c r="XD83" s="1496"/>
      <c r="XE83" s="1496"/>
      <c r="XF83" s="1496"/>
      <c r="XG83" s="1496"/>
      <c r="XH83" s="1496"/>
      <c r="XI83" s="1496"/>
      <c r="XJ83" s="1496"/>
      <c r="XK83" s="1496"/>
      <c r="XL83" s="1496"/>
      <c r="XM83" s="1496"/>
      <c r="XN83" s="1496"/>
      <c r="XO83" s="1496"/>
      <c r="XP83" s="1496"/>
      <c r="XQ83" s="1496"/>
      <c r="XR83" s="1496"/>
      <c r="XS83" s="1496"/>
      <c r="XT83" s="1496"/>
      <c r="XU83" s="1496"/>
      <c r="XV83" s="1496"/>
      <c r="XW83" s="1496"/>
      <c r="XX83" s="1496"/>
      <c r="XY83" s="1496"/>
      <c r="XZ83" s="1496"/>
      <c r="YA83" s="1496"/>
      <c r="YB83" s="1496"/>
      <c r="YC83" s="1496"/>
      <c r="YD83" s="1496"/>
      <c r="YE83" s="1496"/>
      <c r="YF83" s="1496"/>
      <c r="YG83" s="1496"/>
      <c r="YH83" s="1496"/>
      <c r="YI83" s="1496"/>
      <c r="YJ83" s="1496"/>
      <c r="YK83" s="1496"/>
      <c r="YL83" s="1496"/>
      <c r="YM83" s="1496"/>
      <c r="YN83" s="1496"/>
      <c r="YO83" s="1496"/>
      <c r="YP83" s="1496"/>
      <c r="YQ83" s="1496"/>
      <c r="YR83" s="1496"/>
      <c r="YS83" s="1496"/>
      <c r="YT83" s="1496"/>
      <c r="YU83" s="1496"/>
      <c r="YV83" s="1496"/>
      <c r="YW83" s="1496"/>
      <c r="YX83" s="1496"/>
      <c r="YY83" s="1496"/>
      <c r="YZ83" s="1496"/>
      <c r="ZA83" s="1496"/>
      <c r="ZB83" s="1496"/>
      <c r="ZC83" s="1496"/>
      <c r="ZD83" s="1496"/>
      <c r="ZE83" s="1496"/>
      <c r="ZF83" s="1496"/>
      <c r="ZG83" s="1496"/>
      <c r="ZH83" s="1496"/>
      <c r="ZI83" s="1496"/>
      <c r="ZJ83" s="1496"/>
      <c r="ZK83" s="1496"/>
      <c r="ZL83" s="1496"/>
      <c r="ZM83" s="1496"/>
      <c r="ZN83" s="1496"/>
      <c r="ZO83" s="1496"/>
      <c r="ZP83" s="1496"/>
      <c r="ZQ83" s="1496"/>
      <c r="ZR83" s="1496"/>
      <c r="ZS83" s="1496"/>
      <c r="ZT83" s="1496"/>
      <c r="ZU83" s="1496"/>
      <c r="ZV83" s="1496"/>
      <c r="ZW83" s="1496"/>
      <c r="ZX83" s="1496"/>
      <c r="ZY83" s="1496"/>
      <c r="ZZ83" s="1496"/>
      <c r="AAA83" s="1496"/>
      <c r="AAB83" s="1496"/>
      <c r="AAC83" s="1496"/>
      <c r="AAD83" s="1496"/>
      <c r="AAE83" s="1496"/>
      <c r="AAF83" s="1496"/>
      <c r="AAG83" s="1496"/>
      <c r="AAH83" s="1496"/>
      <c r="AAI83" s="1496"/>
      <c r="AAJ83" s="1496"/>
      <c r="AAK83" s="1496"/>
      <c r="AAL83" s="1496"/>
      <c r="AAM83" s="1496"/>
      <c r="AAN83" s="1496"/>
      <c r="AAO83" s="1496"/>
      <c r="AAP83" s="1496"/>
      <c r="AAQ83" s="1496"/>
      <c r="AAR83" s="1496"/>
      <c r="AAS83" s="1496"/>
      <c r="AAT83" s="1496"/>
      <c r="AAU83" s="1496"/>
      <c r="AAV83" s="1496"/>
      <c r="AAW83" s="1496"/>
      <c r="AAX83" s="1496"/>
      <c r="AAY83" s="1496"/>
      <c r="AAZ83" s="1496"/>
      <c r="ABA83" s="1496"/>
      <c r="ABB83" s="1496"/>
      <c r="ABC83" s="1496"/>
      <c r="ABD83" s="1496"/>
      <c r="ABE83" s="1496"/>
      <c r="ABF83" s="1496"/>
      <c r="ABG83" s="1496"/>
      <c r="ABH83" s="1496"/>
      <c r="ABI83" s="1496"/>
      <c r="ABJ83" s="1496"/>
      <c r="ABK83" s="1496"/>
      <c r="ABL83" s="1496"/>
      <c r="ABM83" s="1496"/>
      <c r="ABN83" s="1496"/>
      <c r="ABO83" s="1496"/>
      <c r="ABP83" s="1496"/>
      <c r="ABQ83" s="1496"/>
      <c r="ABR83" s="1496"/>
      <c r="ABS83" s="1496"/>
      <c r="ABT83" s="1496"/>
      <c r="ABU83" s="1496"/>
      <c r="ABV83" s="1496"/>
      <c r="ABW83" s="1496"/>
      <c r="ABX83" s="1496"/>
      <c r="ABY83" s="1496"/>
      <c r="ABZ83" s="1496"/>
      <c r="ACA83" s="1496"/>
      <c r="ACB83" s="1496"/>
      <c r="ACC83" s="1496"/>
      <c r="ACD83" s="1496"/>
      <c r="ACE83" s="1496"/>
      <c r="ACF83" s="1496"/>
      <c r="ACG83" s="1496"/>
      <c r="ACH83" s="1496"/>
      <c r="ACI83" s="1496"/>
      <c r="ACJ83" s="1496"/>
      <c r="ACK83" s="1496"/>
      <c r="ACL83" s="1496"/>
      <c r="ACM83" s="1496"/>
      <c r="ACN83" s="1496"/>
      <c r="ACO83" s="1496"/>
      <c r="ACP83" s="1496"/>
      <c r="ACQ83" s="1496"/>
      <c r="ACR83" s="1496"/>
      <c r="ACS83" s="1496"/>
      <c r="ACT83" s="1496"/>
      <c r="ACU83" s="1496"/>
      <c r="ACV83" s="1496"/>
      <c r="ACW83" s="1496"/>
      <c r="ACX83" s="1496"/>
      <c r="ACY83" s="1496"/>
      <c r="ACZ83" s="1496"/>
      <c r="ADA83" s="1496"/>
      <c r="ADB83" s="1496"/>
      <c r="ADC83" s="1496"/>
      <c r="ADD83" s="1496"/>
      <c r="ADE83" s="1496"/>
      <c r="ADF83" s="1496"/>
      <c r="ADG83" s="1496"/>
      <c r="ADH83" s="1496"/>
      <c r="ADI83" s="1496"/>
      <c r="ADJ83" s="1496"/>
      <c r="ADK83" s="1496"/>
      <c r="ADL83" s="1496"/>
      <c r="ADM83" s="1496"/>
      <c r="ADN83" s="1496"/>
      <c r="ADO83" s="1496"/>
      <c r="ADP83" s="1496"/>
      <c r="ADQ83" s="1496"/>
      <c r="ADR83" s="1496"/>
      <c r="ADS83" s="1496"/>
      <c r="ADT83" s="1496"/>
      <c r="ADU83" s="1496"/>
      <c r="ADV83" s="1496"/>
      <c r="ADW83" s="1496"/>
      <c r="ADX83" s="1496"/>
      <c r="ADY83" s="1496"/>
      <c r="ADZ83" s="1496"/>
      <c r="AEA83" s="1496"/>
      <c r="AEB83" s="1496"/>
      <c r="AEC83" s="1496"/>
      <c r="AED83" s="1496"/>
      <c r="AEE83" s="1496"/>
      <c r="AEF83" s="1496"/>
      <c r="AEG83" s="1496"/>
      <c r="AEH83" s="1496"/>
      <c r="AEI83" s="1496"/>
      <c r="AEJ83" s="1496"/>
      <c r="AEK83" s="1496"/>
      <c r="AEL83" s="1496"/>
      <c r="AEM83" s="1496"/>
      <c r="AEN83" s="1496"/>
      <c r="AEO83" s="1496"/>
      <c r="AEP83" s="1496"/>
      <c r="AEQ83" s="1496"/>
      <c r="AER83" s="1496"/>
      <c r="AES83" s="1496"/>
      <c r="AET83" s="1496"/>
      <c r="AEU83" s="1496"/>
      <c r="AEV83" s="1496"/>
      <c r="AEW83" s="1496"/>
      <c r="AEX83" s="1496"/>
      <c r="AEY83" s="1496"/>
      <c r="AEZ83" s="1496"/>
      <c r="AFA83" s="1496"/>
      <c r="AFB83" s="1496"/>
      <c r="AFC83" s="1496"/>
      <c r="AFD83" s="1496"/>
      <c r="AFE83" s="1496"/>
      <c r="AFF83" s="1496"/>
      <c r="AFG83" s="1496"/>
      <c r="AFH83" s="1496"/>
      <c r="AFI83" s="1496"/>
      <c r="AFJ83" s="1496"/>
      <c r="AFK83" s="1496"/>
      <c r="AFL83" s="1496"/>
      <c r="AFM83" s="1496"/>
      <c r="AFN83" s="1496"/>
      <c r="AFO83" s="1496"/>
      <c r="AFP83" s="1496"/>
      <c r="AFQ83" s="1496"/>
      <c r="AFR83" s="1496"/>
      <c r="AFS83" s="1496"/>
      <c r="AFT83" s="1496"/>
      <c r="AFU83" s="1496"/>
      <c r="AFV83" s="1496"/>
      <c r="AFW83" s="1496"/>
      <c r="AFX83" s="1496"/>
      <c r="AFY83" s="1496"/>
      <c r="AFZ83" s="1496"/>
      <c r="AGA83" s="1496"/>
      <c r="AGB83" s="1496"/>
      <c r="AGC83" s="1496"/>
      <c r="AGD83" s="1496"/>
      <c r="AGE83" s="1496"/>
      <c r="AGF83" s="1496"/>
      <c r="AGG83" s="1496"/>
      <c r="AGH83" s="1496"/>
      <c r="AGI83" s="1496"/>
      <c r="AGJ83" s="1496"/>
      <c r="AGK83" s="1496"/>
      <c r="AGL83" s="1496"/>
      <c r="AGM83" s="1496"/>
      <c r="AGN83" s="1496"/>
      <c r="AGO83" s="1496"/>
      <c r="AGP83" s="1496"/>
      <c r="AGQ83" s="1496"/>
      <c r="AGR83" s="1496"/>
      <c r="AGS83" s="1496"/>
      <c r="AGT83" s="1496"/>
      <c r="AGU83" s="1496"/>
      <c r="AGV83" s="1496"/>
      <c r="AGW83" s="1496"/>
      <c r="AGX83" s="1496"/>
      <c r="AGY83" s="1496"/>
      <c r="AGZ83" s="1496"/>
      <c r="AHA83" s="1496"/>
      <c r="AHB83" s="1496"/>
      <c r="AHC83" s="1496"/>
      <c r="AHD83" s="1496"/>
      <c r="AHE83" s="1496"/>
      <c r="AHF83" s="1496"/>
      <c r="AHG83" s="1496"/>
      <c r="AHH83" s="1496"/>
      <c r="AHI83" s="1496"/>
      <c r="AHJ83" s="1496"/>
      <c r="AHK83" s="1496"/>
      <c r="AHL83" s="1496"/>
      <c r="AHM83" s="1496"/>
      <c r="AHN83" s="1496"/>
      <c r="AHO83" s="1496"/>
      <c r="AHP83" s="1496"/>
      <c r="AHQ83" s="1496"/>
      <c r="AHR83" s="1496"/>
      <c r="AHS83" s="1496"/>
      <c r="AHT83" s="1496"/>
      <c r="AHU83" s="1496"/>
      <c r="AHV83" s="1496"/>
      <c r="AHW83" s="1496"/>
      <c r="AHX83" s="1496"/>
      <c r="AHY83" s="1496"/>
      <c r="AHZ83" s="1496"/>
      <c r="AIA83" s="1496"/>
      <c r="AIB83" s="1496"/>
      <c r="AIC83" s="1496"/>
      <c r="AID83" s="1496"/>
      <c r="AIE83" s="1496"/>
      <c r="AIF83" s="1496"/>
      <c r="AIG83" s="1496"/>
      <c r="AIH83" s="1496"/>
      <c r="AII83" s="1496"/>
      <c r="AIJ83" s="1496"/>
      <c r="AIK83" s="1496"/>
      <c r="AIL83" s="1496"/>
      <c r="AIM83" s="1496"/>
      <c r="AIN83" s="1496"/>
      <c r="AIO83" s="1496"/>
      <c r="AIP83" s="1496"/>
      <c r="AIQ83" s="1496"/>
      <c r="AIR83" s="1496"/>
      <c r="AIS83" s="1496"/>
      <c r="AIT83" s="1496"/>
      <c r="AIU83" s="1496"/>
      <c r="AIV83" s="1496"/>
      <c r="AIW83" s="1496"/>
      <c r="AIX83" s="1496"/>
      <c r="AIY83" s="1496"/>
      <c r="AIZ83" s="1496"/>
      <c r="AJA83" s="1496"/>
      <c r="AJB83" s="1496"/>
      <c r="AJC83" s="1496"/>
      <c r="AJD83" s="1496"/>
      <c r="AJE83" s="1496"/>
      <c r="AJF83" s="1496"/>
      <c r="AJG83" s="1496"/>
      <c r="AJH83" s="1496"/>
      <c r="AJI83" s="1496"/>
      <c r="AJJ83" s="1496"/>
      <c r="AJK83" s="1496"/>
      <c r="AJL83" s="1496"/>
      <c r="AJM83" s="1496"/>
      <c r="AJN83" s="1496"/>
      <c r="AJO83" s="1496"/>
      <c r="AJP83" s="1496"/>
      <c r="AJQ83" s="1496"/>
      <c r="AJR83" s="1496"/>
      <c r="AJS83" s="1496"/>
      <c r="AJT83" s="1496"/>
      <c r="AJU83" s="1496"/>
      <c r="AJV83" s="1496"/>
      <c r="AJW83" s="1496"/>
      <c r="AJX83" s="1496"/>
      <c r="AJY83" s="1496"/>
      <c r="AJZ83" s="1496"/>
      <c r="AKA83" s="1496"/>
      <c r="AKB83" s="1496"/>
      <c r="AKC83" s="1496"/>
      <c r="AKD83" s="1496"/>
      <c r="AKE83" s="1496"/>
      <c r="AKF83" s="1496"/>
      <c r="AKG83" s="1496"/>
      <c r="AKH83" s="1496"/>
      <c r="AKI83" s="1496"/>
      <c r="AKJ83" s="1496"/>
      <c r="AKK83" s="1496"/>
      <c r="AKL83" s="1496"/>
      <c r="AKM83" s="1496"/>
      <c r="AKN83" s="1496"/>
      <c r="AKO83" s="1496"/>
      <c r="AKP83" s="1496"/>
      <c r="AKQ83" s="1496"/>
      <c r="AKR83" s="1496"/>
      <c r="AKS83" s="1496"/>
      <c r="AKT83" s="1496"/>
      <c r="AKU83" s="1496"/>
      <c r="AKV83" s="1496"/>
      <c r="AKW83" s="1496"/>
      <c r="AKX83" s="1496"/>
      <c r="AKY83" s="1496"/>
      <c r="AKZ83" s="1496"/>
      <c r="ALA83" s="1496"/>
      <c r="ALB83" s="1496"/>
      <c r="ALC83" s="1496"/>
      <c r="ALD83" s="1496"/>
      <c r="ALE83" s="1496"/>
      <c r="ALF83" s="1496"/>
      <c r="ALG83" s="1496"/>
      <c r="ALH83" s="1496"/>
      <c r="ALI83" s="1496"/>
      <c r="ALJ83" s="1496"/>
      <c r="ALK83" s="1496"/>
      <c r="ALL83" s="1496"/>
      <c r="ALM83" s="1496"/>
      <c r="ALN83" s="1496"/>
      <c r="ALO83" s="1496"/>
      <c r="ALP83" s="1496"/>
      <c r="ALQ83" s="1496"/>
      <c r="ALR83" s="1496"/>
      <c r="ALS83" s="1496"/>
      <c r="ALT83" s="1496"/>
      <c r="ALU83" s="1496"/>
      <c r="ALV83" s="1496"/>
      <c r="ALW83" s="1496"/>
      <c r="ALX83" s="1496"/>
      <c r="ALY83" s="1496"/>
      <c r="ALZ83" s="1496"/>
      <c r="AMA83" s="1496"/>
      <c r="AMB83" s="1496"/>
      <c r="AMC83" s="1496"/>
      <c r="AMD83" s="1496"/>
      <c r="AME83" s="1496"/>
      <c r="AMF83" s="1496"/>
      <c r="AMG83" s="1496"/>
      <c r="AMH83" s="1496"/>
      <c r="AMI83" s="1496"/>
      <c r="AMJ83" s="1496"/>
    </row>
    <row r="84" spans="1:1024" s="1538" customFormat="1" ht="16.899999999999999" customHeight="1">
      <c r="A84" s="1500"/>
      <c r="B84" s="1563"/>
      <c r="C84" s="1550"/>
      <c r="D84" s="1500"/>
      <c r="E84" s="1549"/>
      <c r="F84" s="1548"/>
      <c r="G84" s="1550"/>
      <c r="H84" s="1551"/>
      <c r="I84" s="1552"/>
      <c r="J84" s="1552"/>
      <c r="K84" s="1552"/>
      <c r="L84" s="1552"/>
      <c r="N84" s="1568"/>
      <c r="O84" s="1568"/>
      <c r="S84" s="1565"/>
      <c r="BM84" s="1496"/>
      <c r="BN84" s="1496"/>
      <c r="BO84" s="1496"/>
      <c r="BP84" s="1496"/>
      <c r="BQ84" s="1496"/>
      <c r="BR84" s="1496"/>
      <c r="BS84" s="1496"/>
      <c r="BT84" s="1496"/>
      <c r="BU84" s="1496"/>
      <c r="BV84" s="1496"/>
      <c r="BW84" s="1496"/>
      <c r="BX84" s="1496"/>
      <c r="BY84" s="1496"/>
      <c r="BZ84" s="1496"/>
      <c r="CA84" s="1496"/>
      <c r="CB84" s="1496"/>
      <c r="CC84" s="1496"/>
      <c r="CD84" s="1496"/>
      <c r="CE84" s="1496"/>
      <c r="CF84" s="1496"/>
      <c r="CG84" s="1496"/>
      <c r="CH84" s="1496"/>
      <c r="CI84" s="1496"/>
      <c r="CJ84" s="1496"/>
      <c r="CK84" s="1496"/>
      <c r="CL84" s="1496"/>
      <c r="CM84" s="1496"/>
      <c r="CN84" s="1496"/>
      <c r="CO84" s="1496"/>
      <c r="CP84" s="1496"/>
      <c r="CQ84" s="1496"/>
      <c r="CR84" s="1496"/>
      <c r="CS84" s="1496"/>
      <c r="CT84" s="1496"/>
      <c r="CU84" s="1496"/>
      <c r="CV84" s="1496"/>
      <c r="CW84" s="1496"/>
      <c r="CX84" s="1496"/>
      <c r="CY84" s="1496"/>
      <c r="CZ84" s="1496"/>
      <c r="DA84" s="1496"/>
      <c r="DB84" s="1496"/>
      <c r="DC84" s="1496"/>
      <c r="DD84" s="1496"/>
      <c r="DE84" s="1496"/>
      <c r="DF84" s="1496"/>
      <c r="DG84" s="1496"/>
      <c r="DH84" s="1496"/>
      <c r="DI84" s="1496"/>
      <c r="DJ84" s="1496"/>
      <c r="DK84" s="1496"/>
      <c r="DL84" s="1496"/>
      <c r="DM84" s="1496"/>
      <c r="DN84" s="1496"/>
      <c r="DO84" s="1496"/>
      <c r="DP84" s="1496"/>
      <c r="DQ84" s="1496"/>
      <c r="DR84" s="1496"/>
      <c r="DS84" s="1496"/>
      <c r="DT84" s="1496"/>
      <c r="DU84" s="1496"/>
      <c r="DV84" s="1496"/>
      <c r="DW84" s="1496"/>
      <c r="DX84" s="1496"/>
      <c r="DY84" s="1496"/>
      <c r="DZ84" s="1496"/>
      <c r="EA84" s="1496"/>
      <c r="EB84" s="1496"/>
      <c r="EC84" s="1496"/>
      <c r="ED84" s="1496"/>
      <c r="EE84" s="1496"/>
      <c r="EF84" s="1496"/>
      <c r="EG84" s="1496"/>
      <c r="EH84" s="1496"/>
      <c r="EI84" s="1496"/>
      <c r="EJ84" s="1496"/>
      <c r="EK84" s="1496"/>
      <c r="EL84" s="1496"/>
      <c r="EM84" s="1496"/>
      <c r="EN84" s="1496"/>
      <c r="EO84" s="1496"/>
      <c r="EP84" s="1496"/>
      <c r="EQ84" s="1496"/>
      <c r="ER84" s="1496"/>
      <c r="ES84" s="1496"/>
      <c r="ET84" s="1496"/>
      <c r="EU84" s="1496"/>
      <c r="EV84" s="1496"/>
      <c r="EW84" s="1496"/>
      <c r="EX84" s="1496"/>
      <c r="EY84" s="1496"/>
      <c r="EZ84" s="1496"/>
      <c r="FA84" s="1496"/>
      <c r="FB84" s="1496"/>
      <c r="FC84" s="1496"/>
      <c r="FD84" s="1496"/>
      <c r="FE84" s="1496"/>
      <c r="FF84" s="1496"/>
      <c r="FG84" s="1496"/>
      <c r="FH84" s="1496"/>
      <c r="FI84" s="1496"/>
      <c r="FJ84" s="1496"/>
      <c r="FK84" s="1496"/>
      <c r="FL84" s="1496"/>
      <c r="FM84" s="1496"/>
      <c r="FN84" s="1496"/>
      <c r="FO84" s="1496"/>
      <c r="FP84" s="1496"/>
      <c r="FQ84" s="1496"/>
      <c r="FR84" s="1496"/>
      <c r="FS84" s="1496"/>
      <c r="FT84" s="1496"/>
      <c r="FU84" s="1496"/>
      <c r="FV84" s="1496"/>
      <c r="FW84" s="1496"/>
      <c r="FX84" s="1496"/>
      <c r="FY84" s="1496"/>
      <c r="FZ84" s="1496"/>
      <c r="GA84" s="1496"/>
      <c r="GB84" s="1496"/>
      <c r="GC84" s="1496"/>
      <c r="GD84" s="1496"/>
      <c r="GE84" s="1496"/>
      <c r="GF84" s="1496"/>
      <c r="GG84" s="1496"/>
      <c r="GH84" s="1496"/>
      <c r="GI84" s="1496"/>
      <c r="GJ84" s="1496"/>
      <c r="GK84" s="1496"/>
      <c r="GL84" s="1496"/>
      <c r="GM84" s="1496"/>
      <c r="GN84" s="1496"/>
      <c r="GO84" s="1496"/>
      <c r="GP84" s="1496"/>
      <c r="GQ84" s="1496"/>
      <c r="GR84" s="1496"/>
      <c r="GS84" s="1496"/>
      <c r="GT84" s="1496"/>
      <c r="GU84" s="1496"/>
      <c r="GV84" s="1496"/>
      <c r="GW84" s="1496"/>
      <c r="GX84" s="1496"/>
      <c r="GY84" s="1496"/>
      <c r="GZ84" s="1496"/>
      <c r="HA84" s="1496"/>
      <c r="HB84" s="1496"/>
      <c r="HC84" s="1496"/>
      <c r="HD84" s="1496"/>
      <c r="HE84" s="1496"/>
      <c r="HF84" s="1496"/>
      <c r="HG84" s="1496"/>
      <c r="HH84" s="1496"/>
      <c r="HI84" s="1496"/>
      <c r="HJ84" s="1496"/>
      <c r="HK84" s="1496"/>
      <c r="HL84" s="1496"/>
      <c r="HM84" s="1496"/>
      <c r="HN84" s="1496"/>
      <c r="HO84" s="1496"/>
      <c r="HP84" s="1496"/>
      <c r="HQ84" s="1496"/>
      <c r="HR84" s="1496"/>
      <c r="HS84" s="1496"/>
      <c r="HT84" s="1496"/>
      <c r="HU84" s="1496"/>
      <c r="HV84" s="1496"/>
      <c r="HW84" s="1496"/>
      <c r="HX84" s="1496"/>
      <c r="HY84" s="1496"/>
      <c r="HZ84" s="1496"/>
      <c r="IA84" s="1496"/>
      <c r="IB84" s="1496"/>
      <c r="IC84" s="1496"/>
      <c r="ID84" s="1496"/>
      <c r="IE84" s="1496"/>
      <c r="IF84" s="1496"/>
      <c r="IG84" s="1496"/>
      <c r="IH84" s="1496"/>
      <c r="II84" s="1496"/>
      <c r="IJ84" s="1496"/>
      <c r="IK84" s="1496"/>
      <c r="IL84" s="1496"/>
      <c r="IM84" s="1496"/>
      <c r="IN84" s="1496"/>
      <c r="IO84" s="1496"/>
      <c r="IP84" s="1496"/>
      <c r="IQ84" s="1496"/>
      <c r="IR84" s="1496"/>
      <c r="IS84" s="1496"/>
      <c r="IT84" s="1496"/>
      <c r="IU84" s="1496"/>
      <c r="IV84" s="1496"/>
      <c r="IW84" s="1496"/>
      <c r="IX84" s="1496"/>
      <c r="IY84" s="1496"/>
      <c r="IZ84" s="1496"/>
      <c r="JA84" s="1496"/>
      <c r="JB84" s="1496"/>
      <c r="JC84" s="1496"/>
      <c r="JD84" s="1496"/>
      <c r="JE84" s="1496"/>
      <c r="JF84" s="1496"/>
      <c r="JG84" s="1496"/>
      <c r="JH84" s="1496"/>
      <c r="JI84" s="1496"/>
      <c r="JJ84" s="1496"/>
      <c r="JK84" s="1496"/>
      <c r="JL84" s="1496"/>
      <c r="JM84" s="1496"/>
      <c r="JN84" s="1496"/>
      <c r="JO84" s="1496"/>
      <c r="JP84" s="1496"/>
      <c r="JQ84" s="1496"/>
      <c r="JR84" s="1496"/>
      <c r="JS84" s="1496"/>
      <c r="JT84" s="1496"/>
      <c r="JU84" s="1496"/>
      <c r="JV84" s="1496"/>
      <c r="JW84" s="1496"/>
      <c r="JX84" s="1496"/>
      <c r="JY84" s="1496"/>
      <c r="JZ84" s="1496"/>
      <c r="KA84" s="1496"/>
      <c r="KB84" s="1496"/>
      <c r="KC84" s="1496"/>
      <c r="KD84" s="1496"/>
      <c r="KE84" s="1496"/>
      <c r="KF84" s="1496"/>
      <c r="KG84" s="1496"/>
      <c r="KH84" s="1496"/>
      <c r="KI84" s="1496"/>
      <c r="KJ84" s="1496"/>
      <c r="KK84" s="1496"/>
      <c r="KL84" s="1496"/>
      <c r="KM84" s="1496"/>
      <c r="KN84" s="1496"/>
      <c r="KO84" s="1496"/>
      <c r="KP84" s="1496"/>
      <c r="KQ84" s="1496"/>
      <c r="KR84" s="1496"/>
      <c r="KS84" s="1496"/>
      <c r="KT84" s="1496"/>
      <c r="KU84" s="1496"/>
      <c r="KV84" s="1496"/>
      <c r="KW84" s="1496"/>
      <c r="KX84" s="1496"/>
      <c r="KY84" s="1496"/>
      <c r="KZ84" s="1496"/>
      <c r="LA84" s="1496"/>
      <c r="LB84" s="1496"/>
      <c r="LC84" s="1496"/>
      <c r="LD84" s="1496"/>
      <c r="LE84" s="1496"/>
      <c r="LF84" s="1496"/>
      <c r="LG84" s="1496"/>
      <c r="LH84" s="1496"/>
      <c r="LI84" s="1496"/>
      <c r="LJ84" s="1496"/>
      <c r="LK84" s="1496"/>
      <c r="LL84" s="1496"/>
      <c r="LM84" s="1496"/>
      <c r="LN84" s="1496"/>
      <c r="LO84" s="1496"/>
      <c r="LP84" s="1496"/>
      <c r="LQ84" s="1496"/>
      <c r="LR84" s="1496"/>
      <c r="LS84" s="1496"/>
      <c r="LT84" s="1496"/>
      <c r="LU84" s="1496"/>
      <c r="LV84" s="1496"/>
      <c r="LW84" s="1496"/>
      <c r="LX84" s="1496"/>
      <c r="LY84" s="1496"/>
      <c r="LZ84" s="1496"/>
      <c r="MA84" s="1496"/>
      <c r="MB84" s="1496"/>
      <c r="MC84" s="1496"/>
      <c r="MD84" s="1496"/>
      <c r="ME84" s="1496"/>
      <c r="MF84" s="1496"/>
      <c r="MG84" s="1496"/>
      <c r="MH84" s="1496"/>
      <c r="MI84" s="1496"/>
      <c r="MJ84" s="1496"/>
      <c r="MK84" s="1496"/>
      <c r="ML84" s="1496"/>
      <c r="MM84" s="1496"/>
      <c r="MN84" s="1496"/>
      <c r="MO84" s="1496"/>
      <c r="MP84" s="1496"/>
      <c r="MQ84" s="1496"/>
      <c r="MR84" s="1496"/>
      <c r="MS84" s="1496"/>
      <c r="MT84" s="1496"/>
      <c r="MU84" s="1496"/>
      <c r="MV84" s="1496"/>
      <c r="MW84" s="1496"/>
      <c r="MX84" s="1496"/>
      <c r="MY84" s="1496"/>
      <c r="MZ84" s="1496"/>
      <c r="NA84" s="1496"/>
      <c r="NB84" s="1496"/>
      <c r="NC84" s="1496"/>
      <c r="ND84" s="1496"/>
      <c r="NE84" s="1496"/>
      <c r="NF84" s="1496"/>
      <c r="NG84" s="1496"/>
      <c r="NH84" s="1496"/>
      <c r="NI84" s="1496"/>
      <c r="NJ84" s="1496"/>
      <c r="NK84" s="1496"/>
      <c r="NL84" s="1496"/>
      <c r="NM84" s="1496"/>
      <c r="NN84" s="1496"/>
      <c r="NO84" s="1496"/>
      <c r="NP84" s="1496"/>
      <c r="NQ84" s="1496"/>
      <c r="NR84" s="1496"/>
      <c r="NS84" s="1496"/>
      <c r="NT84" s="1496"/>
      <c r="NU84" s="1496"/>
      <c r="NV84" s="1496"/>
      <c r="NW84" s="1496"/>
      <c r="NX84" s="1496"/>
      <c r="NY84" s="1496"/>
      <c r="NZ84" s="1496"/>
      <c r="OA84" s="1496"/>
      <c r="OB84" s="1496"/>
      <c r="OC84" s="1496"/>
      <c r="OD84" s="1496"/>
      <c r="OE84" s="1496"/>
      <c r="OF84" s="1496"/>
      <c r="OG84" s="1496"/>
      <c r="OH84" s="1496"/>
      <c r="OI84" s="1496"/>
      <c r="OJ84" s="1496"/>
      <c r="OK84" s="1496"/>
      <c r="OL84" s="1496"/>
      <c r="OM84" s="1496"/>
      <c r="ON84" s="1496"/>
      <c r="OO84" s="1496"/>
      <c r="OP84" s="1496"/>
      <c r="OQ84" s="1496"/>
      <c r="OR84" s="1496"/>
      <c r="OS84" s="1496"/>
      <c r="OT84" s="1496"/>
      <c r="OU84" s="1496"/>
      <c r="OV84" s="1496"/>
      <c r="OW84" s="1496"/>
      <c r="OX84" s="1496"/>
      <c r="OY84" s="1496"/>
      <c r="OZ84" s="1496"/>
      <c r="PA84" s="1496"/>
      <c r="PB84" s="1496"/>
      <c r="PC84" s="1496"/>
      <c r="PD84" s="1496"/>
      <c r="PE84" s="1496"/>
      <c r="PF84" s="1496"/>
      <c r="PG84" s="1496"/>
      <c r="PH84" s="1496"/>
      <c r="PI84" s="1496"/>
      <c r="PJ84" s="1496"/>
      <c r="PK84" s="1496"/>
      <c r="PL84" s="1496"/>
      <c r="PM84" s="1496"/>
      <c r="PN84" s="1496"/>
      <c r="PO84" s="1496"/>
      <c r="PP84" s="1496"/>
      <c r="PQ84" s="1496"/>
      <c r="PR84" s="1496"/>
      <c r="PS84" s="1496"/>
      <c r="PT84" s="1496"/>
      <c r="PU84" s="1496"/>
      <c r="PV84" s="1496"/>
      <c r="PW84" s="1496"/>
      <c r="PX84" s="1496"/>
      <c r="PY84" s="1496"/>
      <c r="PZ84" s="1496"/>
      <c r="QA84" s="1496"/>
      <c r="QB84" s="1496"/>
      <c r="QC84" s="1496"/>
      <c r="QD84" s="1496"/>
      <c r="QE84" s="1496"/>
      <c r="QF84" s="1496"/>
      <c r="QG84" s="1496"/>
      <c r="QH84" s="1496"/>
      <c r="QI84" s="1496"/>
      <c r="QJ84" s="1496"/>
      <c r="QK84" s="1496"/>
      <c r="QL84" s="1496"/>
      <c r="QM84" s="1496"/>
      <c r="QN84" s="1496"/>
      <c r="QO84" s="1496"/>
      <c r="QP84" s="1496"/>
      <c r="QQ84" s="1496"/>
      <c r="QR84" s="1496"/>
      <c r="QS84" s="1496"/>
      <c r="QT84" s="1496"/>
      <c r="QU84" s="1496"/>
      <c r="QV84" s="1496"/>
      <c r="QW84" s="1496"/>
      <c r="QX84" s="1496"/>
      <c r="QY84" s="1496"/>
      <c r="QZ84" s="1496"/>
      <c r="RA84" s="1496"/>
      <c r="RB84" s="1496"/>
      <c r="RC84" s="1496"/>
      <c r="RD84" s="1496"/>
      <c r="RE84" s="1496"/>
      <c r="RF84" s="1496"/>
      <c r="RG84" s="1496"/>
      <c r="RH84" s="1496"/>
      <c r="RI84" s="1496"/>
      <c r="RJ84" s="1496"/>
      <c r="RK84" s="1496"/>
      <c r="RL84" s="1496"/>
      <c r="RM84" s="1496"/>
      <c r="RN84" s="1496"/>
      <c r="RO84" s="1496"/>
      <c r="RP84" s="1496"/>
      <c r="RQ84" s="1496"/>
      <c r="RR84" s="1496"/>
      <c r="RS84" s="1496"/>
      <c r="RT84" s="1496"/>
      <c r="RU84" s="1496"/>
      <c r="RV84" s="1496"/>
      <c r="RW84" s="1496"/>
      <c r="RX84" s="1496"/>
      <c r="RY84" s="1496"/>
      <c r="RZ84" s="1496"/>
      <c r="SA84" s="1496"/>
      <c r="SB84" s="1496"/>
      <c r="SC84" s="1496"/>
      <c r="SD84" s="1496"/>
      <c r="SE84" s="1496"/>
      <c r="SF84" s="1496"/>
      <c r="SG84" s="1496"/>
      <c r="SH84" s="1496"/>
      <c r="SI84" s="1496"/>
      <c r="SJ84" s="1496"/>
      <c r="SK84" s="1496"/>
      <c r="SL84" s="1496"/>
      <c r="SM84" s="1496"/>
      <c r="SN84" s="1496"/>
      <c r="SO84" s="1496"/>
      <c r="SP84" s="1496"/>
      <c r="SQ84" s="1496"/>
      <c r="SR84" s="1496"/>
      <c r="SS84" s="1496"/>
      <c r="ST84" s="1496"/>
      <c r="SU84" s="1496"/>
      <c r="SV84" s="1496"/>
      <c r="SW84" s="1496"/>
      <c r="SX84" s="1496"/>
      <c r="SY84" s="1496"/>
      <c r="SZ84" s="1496"/>
      <c r="TA84" s="1496"/>
      <c r="TB84" s="1496"/>
      <c r="TC84" s="1496"/>
      <c r="TD84" s="1496"/>
      <c r="TE84" s="1496"/>
      <c r="TF84" s="1496"/>
      <c r="TG84" s="1496"/>
      <c r="TH84" s="1496"/>
      <c r="TI84" s="1496"/>
      <c r="TJ84" s="1496"/>
      <c r="TK84" s="1496"/>
      <c r="TL84" s="1496"/>
      <c r="TM84" s="1496"/>
      <c r="TN84" s="1496"/>
      <c r="TO84" s="1496"/>
      <c r="TP84" s="1496"/>
      <c r="TQ84" s="1496"/>
      <c r="TR84" s="1496"/>
      <c r="TS84" s="1496"/>
      <c r="TT84" s="1496"/>
      <c r="TU84" s="1496"/>
      <c r="TV84" s="1496"/>
      <c r="TW84" s="1496"/>
      <c r="TX84" s="1496"/>
      <c r="TY84" s="1496"/>
      <c r="TZ84" s="1496"/>
      <c r="UA84" s="1496"/>
      <c r="UB84" s="1496"/>
      <c r="UC84" s="1496"/>
      <c r="UD84" s="1496"/>
      <c r="UE84" s="1496"/>
      <c r="UF84" s="1496"/>
      <c r="UG84" s="1496"/>
      <c r="UH84" s="1496"/>
      <c r="UI84" s="1496"/>
      <c r="UJ84" s="1496"/>
      <c r="UK84" s="1496"/>
      <c r="UL84" s="1496"/>
      <c r="UM84" s="1496"/>
      <c r="UN84" s="1496"/>
      <c r="UO84" s="1496"/>
      <c r="UP84" s="1496"/>
      <c r="UQ84" s="1496"/>
      <c r="UR84" s="1496"/>
      <c r="US84" s="1496"/>
      <c r="UT84" s="1496"/>
      <c r="UU84" s="1496"/>
      <c r="UV84" s="1496"/>
      <c r="UW84" s="1496"/>
      <c r="UX84" s="1496"/>
      <c r="UY84" s="1496"/>
      <c r="UZ84" s="1496"/>
      <c r="VA84" s="1496"/>
      <c r="VB84" s="1496"/>
      <c r="VC84" s="1496"/>
      <c r="VD84" s="1496"/>
      <c r="VE84" s="1496"/>
      <c r="VF84" s="1496"/>
      <c r="VG84" s="1496"/>
      <c r="VH84" s="1496"/>
      <c r="VI84" s="1496"/>
      <c r="VJ84" s="1496"/>
      <c r="VK84" s="1496"/>
      <c r="VL84" s="1496"/>
      <c r="VM84" s="1496"/>
      <c r="VN84" s="1496"/>
      <c r="VO84" s="1496"/>
      <c r="VP84" s="1496"/>
      <c r="VQ84" s="1496"/>
      <c r="VR84" s="1496"/>
      <c r="VS84" s="1496"/>
      <c r="VT84" s="1496"/>
      <c r="VU84" s="1496"/>
      <c r="VV84" s="1496"/>
      <c r="VW84" s="1496"/>
      <c r="VX84" s="1496"/>
      <c r="VY84" s="1496"/>
      <c r="VZ84" s="1496"/>
      <c r="WA84" s="1496"/>
      <c r="WB84" s="1496"/>
      <c r="WC84" s="1496"/>
      <c r="WD84" s="1496"/>
      <c r="WE84" s="1496"/>
      <c r="WF84" s="1496"/>
      <c r="WG84" s="1496"/>
      <c r="WH84" s="1496"/>
      <c r="WI84" s="1496"/>
      <c r="WJ84" s="1496"/>
      <c r="WK84" s="1496"/>
      <c r="WL84" s="1496"/>
      <c r="WM84" s="1496"/>
      <c r="WN84" s="1496"/>
      <c r="WO84" s="1496"/>
      <c r="WP84" s="1496"/>
      <c r="WQ84" s="1496"/>
      <c r="WR84" s="1496"/>
      <c r="WS84" s="1496"/>
      <c r="WT84" s="1496"/>
      <c r="WU84" s="1496"/>
      <c r="WV84" s="1496"/>
      <c r="WW84" s="1496"/>
      <c r="WX84" s="1496"/>
      <c r="WY84" s="1496"/>
      <c r="WZ84" s="1496"/>
      <c r="XA84" s="1496"/>
      <c r="XB84" s="1496"/>
      <c r="XC84" s="1496"/>
      <c r="XD84" s="1496"/>
      <c r="XE84" s="1496"/>
      <c r="XF84" s="1496"/>
      <c r="XG84" s="1496"/>
      <c r="XH84" s="1496"/>
      <c r="XI84" s="1496"/>
      <c r="XJ84" s="1496"/>
      <c r="XK84" s="1496"/>
      <c r="XL84" s="1496"/>
      <c r="XM84" s="1496"/>
      <c r="XN84" s="1496"/>
      <c r="XO84" s="1496"/>
      <c r="XP84" s="1496"/>
      <c r="XQ84" s="1496"/>
      <c r="XR84" s="1496"/>
      <c r="XS84" s="1496"/>
      <c r="XT84" s="1496"/>
      <c r="XU84" s="1496"/>
      <c r="XV84" s="1496"/>
      <c r="XW84" s="1496"/>
      <c r="XX84" s="1496"/>
      <c r="XY84" s="1496"/>
      <c r="XZ84" s="1496"/>
      <c r="YA84" s="1496"/>
      <c r="YB84" s="1496"/>
      <c r="YC84" s="1496"/>
      <c r="YD84" s="1496"/>
      <c r="YE84" s="1496"/>
      <c r="YF84" s="1496"/>
      <c r="YG84" s="1496"/>
      <c r="YH84" s="1496"/>
      <c r="YI84" s="1496"/>
      <c r="YJ84" s="1496"/>
      <c r="YK84" s="1496"/>
      <c r="YL84" s="1496"/>
      <c r="YM84" s="1496"/>
      <c r="YN84" s="1496"/>
      <c r="YO84" s="1496"/>
      <c r="YP84" s="1496"/>
      <c r="YQ84" s="1496"/>
      <c r="YR84" s="1496"/>
      <c r="YS84" s="1496"/>
      <c r="YT84" s="1496"/>
      <c r="YU84" s="1496"/>
      <c r="YV84" s="1496"/>
      <c r="YW84" s="1496"/>
      <c r="YX84" s="1496"/>
      <c r="YY84" s="1496"/>
      <c r="YZ84" s="1496"/>
      <c r="ZA84" s="1496"/>
      <c r="ZB84" s="1496"/>
      <c r="ZC84" s="1496"/>
      <c r="ZD84" s="1496"/>
      <c r="ZE84" s="1496"/>
      <c r="ZF84" s="1496"/>
      <c r="ZG84" s="1496"/>
      <c r="ZH84" s="1496"/>
      <c r="ZI84" s="1496"/>
      <c r="ZJ84" s="1496"/>
      <c r="ZK84" s="1496"/>
      <c r="ZL84" s="1496"/>
      <c r="ZM84" s="1496"/>
      <c r="ZN84" s="1496"/>
      <c r="ZO84" s="1496"/>
      <c r="ZP84" s="1496"/>
      <c r="ZQ84" s="1496"/>
      <c r="ZR84" s="1496"/>
      <c r="ZS84" s="1496"/>
      <c r="ZT84" s="1496"/>
      <c r="ZU84" s="1496"/>
      <c r="ZV84" s="1496"/>
      <c r="ZW84" s="1496"/>
      <c r="ZX84" s="1496"/>
      <c r="ZY84" s="1496"/>
      <c r="ZZ84" s="1496"/>
      <c r="AAA84" s="1496"/>
      <c r="AAB84" s="1496"/>
      <c r="AAC84" s="1496"/>
      <c r="AAD84" s="1496"/>
      <c r="AAE84" s="1496"/>
      <c r="AAF84" s="1496"/>
      <c r="AAG84" s="1496"/>
      <c r="AAH84" s="1496"/>
      <c r="AAI84" s="1496"/>
      <c r="AAJ84" s="1496"/>
      <c r="AAK84" s="1496"/>
      <c r="AAL84" s="1496"/>
      <c r="AAM84" s="1496"/>
      <c r="AAN84" s="1496"/>
      <c r="AAO84" s="1496"/>
      <c r="AAP84" s="1496"/>
      <c r="AAQ84" s="1496"/>
      <c r="AAR84" s="1496"/>
      <c r="AAS84" s="1496"/>
      <c r="AAT84" s="1496"/>
      <c r="AAU84" s="1496"/>
      <c r="AAV84" s="1496"/>
      <c r="AAW84" s="1496"/>
      <c r="AAX84" s="1496"/>
      <c r="AAY84" s="1496"/>
      <c r="AAZ84" s="1496"/>
      <c r="ABA84" s="1496"/>
      <c r="ABB84" s="1496"/>
      <c r="ABC84" s="1496"/>
      <c r="ABD84" s="1496"/>
      <c r="ABE84" s="1496"/>
      <c r="ABF84" s="1496"/>
      <c r="ABG84" s="1496"/>
      <c r="ABH84" s="1496"/>
      <c r="ABI84" s="1496"/>
      <c r="ABJ84" s="1496"/>
      <c r="ABK84" s="1496"/>
      <c r="ABL84" s="1496"/>
      <c r="ABM84" s="1496"/>
      <c r="ABN84" s="1496"/>
      <c r="ABO84" s="1496"/>
      <c r="ABP84" s="1496"/>
      <c r="ABQ84" s="1496"/>
      <c r="ABR84" s="1496"/>
      <c r="ABS84" s="1496"/>
      <c r="ABT84" s="1496"/>
      <c r="ABU84" s="1496"/>
      <c r="ABV84" s="1496"/>
      <c r="ABW84" s="1496"/>
      <c r="ABX84" s="1496"/>
      <c r="ABY84" s="1496"/>
      <c r="ABZ84" s="1496"/>
      <c r="ACA84" s="1496"/>
      <c r="ACB84" s="1496"/>
      <c r="ACC84" s="1496"/>
      <c r="ACD84" s="1496"/>
      <c r="ACE84" s="1496"/>
      <c r="ACF84" s="1496"/>
      <c r="ACG84" s="1496"/>
      <c r="ACH84" s="1496"/>
      <c r="ACI84" s="1496"/>
      <c r="ACJ84" s="1496"/>
      <c r="ACK84" s="1496"/>
      <c r="ACL84" s="1496"/>
      <c r="ACM84" s="1496"/>
      <c r="ACN84" s="1496"/>
      <c r="ACO84" s="1496"/>
      <c r="ACP84" s="1496"/>
      <c r="ACQ84" s="1496"/>
      <c r="ACR84" s="1496"/>
      <c r="ACS84" s="1496"/>
      <c r="ACT84" s="1496"/>
      <c r="ACU84" s="1496"/>
      <c r="ACV84" s="1496"/>
      <c r="ACW84" s="1496"/>
      <c r="ACX84" s="1496"/>
      <c r="ACY84" s="1496"/>
      <c r="ACZ84" s="1496"/>
      <c r="ADA84" s="1496"/>
      <c r="ADB84" s="1496"/>
      <c r="ADC84" s="1496"/>
      <c r="ADD84" s="1496"/>
      <c r="ADE84" s="1496"/>
      <c r="ADF84" s="1496"/>
      <c r="ADG84" s="1496"/>
      <c r="ADH84" s="1496"/>
      <c r="ADI84" s="1496"/>
      <c r="ADJ84" s="1496"/>
      <c r="ADK84" s="1496"/>
      <c r="ADL84" s="1496"/>
      <c r="ADM84" s="1496"/>
      <c r="ADN84" s="1496"/>
      <c r="ADO84" s="1496"/>
      <c r="ADP84" s="1496"/>
      <c r="ADQ84" s="1496"/>
      <c r="ADR84" s="1496"/>
      <c r="ADS84" s="1496"/>
      <c r="ADT84" s="1496"/>
      <c r="ADU84" s="1496"/>
      <c r="ADV84" s="1496"/>
      <c r="ADW84" s="1496"/>
      <c r="ADX84" s="1496"/>
      <c r="ADY84" s="1496"/>
      <c r="ADZ84" s="1496"/>
      <c r="AEA84" s="1496"/>
      <c r="AEB84" s="1496"/>
      <c r="AEC84" s="1496"/>
      <c r="AED84" s="1496"/>
      <c r="AEE84" s="1496"/>
      <c r="AEF84" s="1496"/>
      <c r="AEG84" s="1496"/>
      <c r="AEH84" s="1496"/>
      <c r="AEI84" s="1496"/>
      <c r="AEJ84" s="1496"/>
      <c r="AEK84" s="1496"/>
      <c r="AEL84" s="1496"/>
      <c r="AEM84" s="1496"/>
      <c r="AEN84" s="1496"/>
      <c r="AEO84" s="1496"/>
      <c r="AEP84" s="1496"/>
      <c r="AEQ84" s="1496"/>
      <c r="AER84" s="1496"/>
      <c r="AES84" s="1496"/>
      <c r="AET84" s="1496"/>
      <c r="AEU84" s="1496"/>
      <c r="AEV84" s="1496"/>
      <c r="AEW84" s="1496"/>
      <c r="AEX84" s="1496"/>
      <c r="AEY84" s="1496"/>
      <c r="AEZ84" s="1496"/>
      <c r="AFA84" s="1496"/>
      <c r="AFB84" s="1496"/>
      <c r="AFC84" s="1496"/>
      <c r="AFD84" s="1496"/>
      <c r="AFE84" s="1496"/>
      <c r="AFF84" s="1496"/>
      <c r="AFG84" s="1496"/>
      <c r="AFH84" s="1496"/>
      <c r="AFI84" s="1496"/>
      <c r="AFJ84" s="1496"/>
      <c r="AFK84" s="1496"/>
      <c r="AFL84" s="1496"/>
      <c r="AFM84" s="1496"/>
      <c r="AFN84" s="1496"/>
      <c r="AFO84" s="1496"/>
      <c r="AFP84" s="1496"/>
      <c r="AFQ84" s="1496"/>
      <c r="AFR84" s="1496"/>
      <c r="AFS84" s="1496"/>
      <c r="AFT84" s="1496"/>
      <c r="AFU84" s="1496"/>
      <c r="AFV84" s="1496"/>
      <c r="AFW84" s="1496"/>
      <c r="AFX84" s="1496"/>
      <c r="AFY84" s="1496"/>
      <c r="AFZ84" s="1496"/>
      <c r="AGA84" s="1496"/>
      <c r="AGB84" s="1496"/>
      <c r="AGC84" s="1496"/>
      <c r="AGD84" s="1496"/>
      <c r="AGE84" s="1496"/>
      <c r="AGF84" s="1496"/>
      <c r="AGG84" s="1496"/>
      <c r="AGH84" s="1496"/>
      <c r="AGI84" s="1496"/>
      <c r="AGJ84" s="1496"/>
      <c r="AGK84" s="1496"/>
      <c r="AGL84" s="1496"/>
      <c r="AGM84" s="1496"/>
      <c r="AGN84" s="1496"/>
      <c r="AGO84" s="1496"/>
      <c r="AGP84" s="1496"/>
      <c r="AGQ84" s="1496"/>
      <c r="AGR84" s="1496"/>
      <c r="AGS84" s="1496"/>
      <c r="AGT84" s="1496"/>
      <c r="AGU84" s="1496"/>
      <c r="AGV84" s="1496"/>
      <c r="AGW84" s="1496"/>
      <c r="AGX84" s="1496"/>
      <c r="AGY84" s="1496"/>
      <c r="AGZ84" s="1496"/>
      <c r="AHA84" s="1496"/>
      <c r="AHB84" s="1496"/>
      <c r="AHC84" s="1496"/>
      <c r="AHD84" s="1496"/>
      <c r="AHE84" s="1496"/>
      <c r="AHF84" s="1496"/>
      <c r="AHG84" s="1496"/>
      <c r="AHH84" s="1496"/>
      <c r="AHI84" s="1496"/>
      <c r="AHJ84" s="1496"/>
      <c r="AHK84" s="1496"/>
      <c r="AHL84" s="1496"/>
      <c r="AHM84" s="1496"/>
      <c r="AHN84" s="1496"/>
      <c r="AHO84" s="1496"/>
      <c r="AHP84" s="1496"/>
      <c r="AHQ84" s="1496"/>
      <c r="AHR84" s="1496"/>
      <c r="AHS84" s="1496"/>
      <c r="AHT84" s="1496"/>
      <c r="AHU84" s="1496"/>
      <c r="AHV84" s="1496"/>
      <c r="AHW84" s="1496"/>
      <c r="AHX84" s="1496"/>
      <c r="AHY84" s="1496"/>
      <c r="AHZ84" s="1496"/>
      <c r="AIA84" s="1496"/>
      <c r="AIB84" s="1496"/>
      <c r="AIC84" s="1496"/>
      <c r="AID84" s="1496"/>
      <c r="AIE84" s="1496"/>
      <c r="AIF84" s="1496"/>
      <c r="AIG84" s="1496"/>
      <c r="AIH84" s="1496"/>
      <c r="AII84" s="1496"/>
      <c r="AIJ84" s="1496"/>
      <c r="AIK84" s="1496"/>
      <c r="AIL84" s="1496"/>
      <c r="AIM84" s="1496"/>
      <c r="AIN84" s="1496"/>
      <c r="AIO84" s="1496"/>
      <c r="AIP84" s="1496"/>
      <c r="AIQ84" s="1496"/>
      <c r="AIR84" s="1496"/>
      <c r="AIS84" s="1496"/>
      <c r="AIT84" s="1496"/>
      <c r="AIU84" s="1496"/>
      <c r="AIV84" s="1496"/>
      <c r="AIW84" s="1496"/>
      <c r="AIX84" s="1496"/>
      <c r="AIY84" s="1496"/>
      <c r="AIZ84" s="1496"/>
      <c r="AJA84" s="1496"/>
      <c r="AJB84" s="1496"/>
      <c r="AJC84" s="1496"/>
      <c r="AJD84" s="1496"/>
      <c r="AJE84" s="1496"/>
      <c r="AJF84" s="1496"/>
      <c r="AJG84" s="1496"/>
      <c r="AJH84" s="1496"/>
      <c r="AJI84" s="1496"/>
      <c r="AJJ84" s="1496"/>
      <c r="AJK84" s="1496"/>
      <c r="AJL84" s="1496"/>
      <c r="AJM84" s="1496"/>
      <c r="AJN84" s="1496"/>
      <c r="AJO84" s="1496"/>
      <c r="AJP84" s="1496"/>
      <c r="AJQ84" s="1496"/>
      <c r="AJR84" s="1496"/>
      <c r="AJS84" s="1496"/>
      <c r="AJT84" s="1496"/>
      <c r="AJU84" s="1496"/>
      <c r="AJV84" s="1496"/>
      <c r="AJW84" s="1496"/>
      <c r="AJX84" s="1496"/>
      <c r="AJY84" s="1496"/>
      <c r="AJZ84" s="1496"/>
      <c r="AKA84" s="1496"/>
      <c r="AKB84" s="1496"/>
      <c r="AKC84" s="1496"/>
      <c r="AKD84" s="1496"/>
      <c r="AKE84" s="1496"/>
      <c r="AKF84" s="1496"/>
      <c r="AKG84" s="1496"/>
      <c r="AKH84" s="1496"/>
      <c r="AKI84" s="1496"/>
      <c r="AKJ84" s="1496"/>
      <c r="AKK84" s="1496"/>
      <c r="AKL84" s="1496"/>
      <c r="AKM84" s="1496"/>
      <c r="AKN84" s="1496"/>
      <c r="AKO84" s="1496"/>
      <c r="AKP84" s="1496"/>
      <c r="AKQ84" s="1496"/>
      <c r="AKR84" s="1496"/>
      <c r="AKS84" s="1496"/>
      <c r="AKT84" s="1496"/>
      <c r="AKU84" s="1496"/>
      <c r="AKV84" s="1496"/>
      <c r="AKW84" s="1496"/>
      <c r="AKX84" s="1496"/>
      <c r="AKY84" s="1496"/>
      <c r="AKZ84" s="1496"/>
      <c r="ALA84" s="1496"/>
      <c r="ALB84" s="1496"/>
      <c r="ALC84" s="1496"/>
      <c r="ALD84" s="1496"/>
      <c r="ALE84" s="1496"/>
      <c r="ALF84" s="1496"/>
      <c r="ALG84" s="1496"/>
      <c r="ALH84" s="1496"/>
      <c r="ALI84" s="1496"/>
      <c r="ALJ84" s="1496"/>
      <c r="ALK84" s="1496"/>
      <c r="ALL84" s="1496"/>
      <c r="ALM84" s="1496"/>
      <c r="ALN84" s="1496"/>
      <c r="ALO84" s="1496"/>
      <c r="ALP84" s="1496"/>
      <c r="ALQ84" s="1496"/>
      <c r="ALR84" s="1496"/>
      <c r="ALS84" s="1496"/>
      <c r="ALT84" s="1496"/>
      <c r="ALU84" s="1496"/>
      <c r="ALV84" s="1496"/>
      <c r="ALW84" s="1496"/>
      <c r="ALX84" s="1496"/>
      <c r="ALY84" s="1496"/>
      <c r="ALZ84" s="1496"/>
      <c r="AMA84" s="1496"/>
      <c r="AMB84" s="1496"/>
      <c r="AMC84" s="1496"/>
      <c r="AMD84" s="1496"/>
      <c r="AME84" s="1496"/>
      <c r="AMF84" s="1496"/>
      <c r="AMG84" s="1496"/>
      <c r="AMH84" s="1496"/>
      <c r="AMI84" s="1496"/>
      <c r="AMJ84" s="1496"/>
    </row>
    <row r="85" spans="1:1024" s="1538" customFormat="1" ht="16.899999999999999" customHeight="1">
      <c r="A85" s="1623"/>
      <c r="B85" s="1624"/>
      <c r="C85" s="1625"/>
      <c r="D85" s="1623"/>
      <c r="E85" s="1624"/>
      <c r="F85" s="1890" t="s">
        <v>5245</v>
      </c>
      <c r="G85" s="1890"/>
      <c r="H85" s="1890"/>
      <c r="I85" s="1890"/>
      <c r="J85" s="1638">
        <f>SUM(J9:J84)</f>
        <v>0</v>
      </c>
      <c r="K85" s="1638">
        <f>SUM(K9:K84)</f>
        <v>0</v>
      </c>
      <c r="L85" s="1638">
        <f>SUM(L9:L84)</f>
        <v>0</v>
      </c>
      <c r="M85" s="1496"/>
      <c r="BM85" s="1496"/>
      <c r="BN85" s="1496"/>
      <c r="BO85" s="1496"/>
      <c r="BP85" s="1496"/>
      <c r="BQ85" s="1496"/>
      <c r="BR85" s="1496"/>
      <c r="BS85" s="1496"/>
      <c r="BT85" s="1496"/>
      <c r="BU85" s="1496"/>
      <c r="BV85" s="1496"/>
      <c r="BW85" s="1496"/>
      <c r="BX85" s="1496"/>
      <c r="BY85" s="1496"/>
      <c r="BZ85" s="1496"/>
      <c r="CA85" s="1496"/>
      <c r="CB85" s="1496"/>
      <c r="CC85" s="1496"/>
      <c r="CD85" s="1496"/>
      <c r="CE85" s="1496"/>
      <c r="CF85" s="1496"/>
      <c r="CG85" s="1496"/>
      <c r="CH85" s="1496"/>
      <c r="CI85" s="1496"/>
      <c r="CJ85" s="1496"/>
      <c r="CK85" s="1496"/>
      <c r="CL85" s="1496"/>
      <c r="CM85" s="1496"/>
      <c r="CN85" s="1496"/>
      <c r="CO85" s="1496"/>
      <c r="CP85" s="1496"/>
      <c r="CQ85" s="1496"/>
      <c r="CR85" s="1496"/>
      <c r="CS85" s="1496"/>
      <c r="CT85" s="1496"/>
      <c r="CU85" s="1496"/>
      <c r="CV85" s="1496"/>
      <c r="CW85" s="1496"/>
      <c r="CX85" s="1496"/>
      <c r="CY85" s="1496"/>
      <c r="CZ85" s="1496"/>
      <c r="DA85" s="1496"/>
      <c r="DB85" s="1496"/>
      <c r="DC85" s="1496"/>
      <c r="DD85" s="1496"/>
      <c r="DE85" s="1496"/>
      <c r="DF85" s="1496"/>
      <c r="DG85" s="1496"/>
      <c r="DH85" s="1496"/>
      <c r="DI85" s="1496"/>
      <c r="DJ85" s="1496"/>
      <c r="DK85" s="1496"/>
      <c r="DL85" s="1496"/>
      <c r="DM85" s="1496"/>
      <c r="DN85" s="1496"/>
      <c r="DO85" s="1496"/>
      <c r="DP85" s="1496"/>
      <c r="DQ85" s="1496"/>
      <c r="DR85" s="1496"/>
      <c r="DS85" s="1496"/>
      <c r="DT85" s="1496"/>
      <c r="DU85" s="1496"/>
      <c r="DV85" s="1496"/>
      <c r="DW85" s="1496"/>
      <c r="DX85" s="1496"/>
      <c r="DY85" s="1496"/>
      <c r="DZ85" s="1496"/>
      <c r="EA85" s="1496"/>
      <c r="EB85" s="1496"/>
      <c r="EC85" s="1496"/>
      <c r="ED85" s="1496"/>
      <c r="EE85" s="1496"/>
      <c r="EF85" s="1496"/>
      <c r="EG85" s="1496"/>
      <c r="EH85" s="1496"/>
      <c r="EI85" s="1496"/>
      <c r="EJ85" s="1496"/>
      <c r="EK85" s="1496"/>
      <c r="EL85" s="1496"/>
      <c r="EM85" s="1496"/>
      <c r="EN85" s="1496"/>
      <c r="EO85" s="1496"/>
      <c r="EP85" s="1496"/>
      <c r="EQ85" s="1496"/>
      <c r="ER85" s="1496"/>
      <c r="ES85" s="1496"/>
      <c r="ET85" s="1496"/>
      <c r="EU85" s="1496"/>
      <c r="EV85" s="1496"/>
      <c r="EW85" s="1496"/>
      <c r="EX85" s="1496"/>
      <c r="EY85" s="1496"/>
      <c r="EZ85" s="1496"/>
      <c r="FA85" s="1496"/>
      <c r="FB85" s="1496"/>
      <c r="FC85" s="1496"/>
      <c r="FD85" s="1496"/>
      <c r="FE85" s="1496"/>
      <c r="FF85" s="1496"/>
      <c r="FG85" s="1496"/>
      <c r="FH85" s="1496"/>
      <c r="FI85" s="1496"/>
      <c r="FJ85" s="1496"/>
      <c r="FK85" s="1496"/>
      <c r="FL85" s="1496"/>
      <c r="FM85" s="1496"/>
      <c r="FN85" s="1496"/>
      <c r="FO85" s="1496"/>
      <c r="FP85" s="1496"/>
      <c r="FQ85" s="1496"/>
      <c r="FR85" s="1496"/>
      <c r="FS85" s="1496"/>
      <c r="FT85" s="1496"/>
      <c r="FU85" s="1496"/>
      <c r="FV85" s="1496"/>
      <c r="FW85" s="1496"/>
      <c r="FX85" s="1496"/>
      <c r="FY85" s="1496"/>
      <c r="FZ85" s="1496"/>
      <c r="GA85" s="1496"/>
      <c r="GB85" s="1496"/>
      <c r="GC85" s="1496"/>
      <c r="GD85" s="1496"/>
      <c r="GE85" s="1496"/>
      <c r="GF85" s="1496"/>
      <c r="GG85" s="1496"/>
      <c r="GH85" s="1496"/>
      <c r="GI85" s="1496"/>
      <c r="GJ85" s="1496"/>
      <c r="GK85" s="1496"/>
      <c r="GL85" s="1496"/>
      <c r="GM85" s="1496"/>
      <c r="GN85" s="1496"/>
      <c r="GO85" s="1496"/>
      <c r="GP85" s="1496"/>
      <c r="GQ85" s="1496"/>
      <c r="GR85" s="1496"/>
      <c r="GS85" s="1496"/>
      <c r="GT85" s="1496"/>
      <c r="GU85" s="1496"/>
      <c r="GV85" s="1496"/>
      <c r="GW85" s="1496"/>
      <c r="GX85" s="1496"/>
      <c r="GY85" s="1496"/>
      <c r="GZ85" s="1496"/>
      <c r="HA85" s="1496"/>
      <c r="HB85" s="1496"/>
      <c r="HC85" s="1496"/>
      <c r="HD85" s="1496"/>
      <c r="HE85" s="1496"/>
      <c r="HF85" s="1496"/>
      <c r="HG85" s="1496"/>
      <c r="HH85" s="1496"/>
      <c r="HI85" s="1496"/>
      <c r="HJ85" s="1496"/>
      <c r="HK85" s="1496"/>
      <c r="HL85" s="1496"/>
      <c r="HM85" s="1496"/>
      <c r="HN85" s="1496"/>
      <c r="HO85" s="1496"/>
      <c r="HP85" s="1496"/>
      <c r="HQ85" s="1496"/>
      <c r="HR85" s="1496"/>
      <c r="HS85" s="1496"/>
      <c r="HT85" s="1496"/>
      <c r="HU85" s="1496"/>
      <c r="HV85" s="1496"/>
      <c r="HW85" s="1496"/>
      <c r="HX85" s="1496"/>
      <c r="HY85" s="1496"/>
      <c r="HZ85" s="1496"/>
      <c r="IA85" s="1496"/>
      <c r="IB85" s="1496"/>
      <c r="IC85" s="1496"/>
      <c r="ID85" s="1496"/>
      <c r="IE85" s="1496"/>
      <c r="IF85" s="1496"/>
      <c r="IG85" s="1496"/>
      <c r="IH85" s="1496"/>
      <c r="II85" s="1496"/>
      <c r="IJ85" s="1496"/>
      <c r="IK85" s="1496"/>
      <c r="IL85" s="1496"/>
      <c r="IM85" s="1496"/>
      <c r="IN85" s="1496"/>
      <c r="IO85" s="1496"/>
      <c r="IP85" s="1496"/>
      <c r="IQ85" s="1496"/>
      <c r="IR85" s="1496"/>
      <c r="IS85" s="1496"/>
      <c r="IT85" s="1496"/>
      <c r="IU85" s="1496"/>
      <c r="IV85" s="1496"/>
      <c r="IW85" s="1496"/>
      <c r="IX85" s="1496"/>
      <c r="IY85" s="1496"/>
      <c r="IZ85" s="1496"/>
      <c r="JA85" s="1496"/>
      <c r="JB85" s="1496"/>
      <c r="JC85" s="1496"/>
      <c r="JD85" s="1496"/>
      <c r="JE85" s="1496"/>
      <c r="JF85" s="1496"/>
      <c r="JG85" s="1496"/>
      <c r="JH85" s="1496"/>
      <c r="JI85" s="1496"/>
      <c r="JJ85" s="1496"/>
      <c r="JK85" s="1496"/>
      <c r="JL85" s="1496"/>
      <c r="JM85" s="1496"/>
      <c r="JN85" s="1496"/>
      <c r="JO85" s="1496"/>
      <c r="JP85" s="1496"/>
      <c r="JQ85" s="1496"/>
      <c r="JR85" s="1496"/>
      <c r="JS85" s="1496"/>
      <c r="JT85" s="1496"/>
      <c r="JU85" s="1496"/>
      <c r="JV85" s="1496"/>
      <c r="JW85" s="1496"/>
      <c r="JX85" s="1496"/>
      <c r="JY85" s="1496"/>
      <c r="JZ85" s="1496"/>
      <c r="KA85" s="1496"/>
      <c r="KB85" s="1496"/>
      <c r="KC85" s="1496"/>
      <c r="KD85" s="1496"/>
      <c r="KE85" s="1496"/>
      <c r="KF85" s="1496"/>
      <c r="KG85" s="1496"/>
      <c r="KH85" s="1496"/>
      <c r="KI85" s="1496"/>
      <c r="KJ85" s="1496"/>
      <c r="KK85" s="1496"/>
      <c r="KL85" s="1496"/>
      <c r="KM85" s="1496"/>
      <c r="KN85" s="1496"/>
      <c r="KO85" s="1496"/>
      <c r="KP85" s="1496"/>
      <c r="KQ85" s="1496"/>
      <c r="KR85" s="1496"/>
      <c r="KS85" s="1496"/>
      <c r="KT85" s="1496"/>
      <c r="KU85" s="1496"/>
      <c r="KV85" s="1496"/>
      <c r="KW85" s="1496"/>
      <c r="KX85" s="1496"/>
      <c r="KY85" s="1496"/>
      <c r="KZ85" s="1496"/>
      <c r="LA85" s="1496"/>
      <c r="LB85" s="1496"/>
      <c r="LC85" s="1496"/>
      <c r="LD85" s="1496"/>
      <c r="LE85" s="1496"/>
      <c r="LF85" s="1496"/>
      <c r="LG85" s="1496"/>
      <c r="LH85" s="1496"/>
      <c r="LI85" s="1496"/>
      <c r="LJ85" s="1496"/>
      <c r="LK85" s="1496"/>
      <c r="LL85" s="1496"/>
      <c r="LM85" s="1496"/>
      <c r="LN85" s="1496"/>
      <c r="LO85" s="1496"/>
      <c r="LP85" s="1496"/>
      <c r="LQ85" s="1496"/>
      <c r="LR85" s="1496"/>
      <c r="LS85" s="1496"/>
      <c r="LT85" s="1496"/>
      <c r="LU85" s="1496"/>
      <c r="LV85" s="1496"/>
      <c r="LW85" s="1496"/>
      <c r="LX85" s="1496"/>
      <c r="LY85" s="1496"/>
      <c r="LZ85" s="1496"/>
      <c r="MA85" s="1496"/>
      <c r="MB85" s="1496"/>
      <c r="MC85" s="1496"/>
      <c r="MD85" s="1496"/>
      <c r="ME85" s="1496"/>
      <c r="MF85" s="1496"/>
      <c r="MG85" s="1496"/>
      <c r="MH85" s="1496"/>
      <c r="MI85" s="1496"/>
      <c r="MJ85" s="1496"/>
      <c r="MK85" s="1496"/>
      <c r="ML85" s="1496"/>
      <c r="MM85" s="1496"/>
      <c r="MN85" s="1496"/>
      <c r="MO85" s="1496"/>
      <c r="MP85" s="1496"/>
      <c r="MQ85" s="1496"/>
      <c r="MR85" s="1496"/>
      <c r="MS85" s="1496"/>
      <c r="MT85" s="1496"/>
      <c r="MU85" s="1496"/>
      <c r="MV85" s="1496"/>
      <c r="MW85" s="1496"/>
      <c r="MX85" s="1496"/>
      <c r="MY85" s="1496"/>
      <c r="MZ85" s="1496"/>
      <c r="NA85" s="1496"/>
      <c r="NB85" s="1496"/>
      <c r="NC85" s="1496"/>
      <c r="ND85" s="1496"/>
      <c r="NE85" s="1496"/>
      <c r="NF85" s="1496"/>
      <c r="NG85" s="1496"/>
      <c r="NH85" s="1496"/>
      <c r="NI85" s="1496"/>
      <c r="NJ85" s="1496"/>
      <c r="NK85" s="1496"/>
      <c r="NL85" s="1496"/>
      <c r="NM85" s="1496"/>
      <c r="NN85" s="1496"/>
      <c r="NO85" s="1496"/>
      <c r="NP85" s="1496"/>
      <c r="NQ85" s="1496"/>
      <c r="NR85" s="1496"/>
      <c r="NS85" s="1496"/>
      <c r="NT85" s="1496"/>
      <c r="NU85" s="1496"/>
      <c r="NV85" s="1496"/>
      <c r="NW85" s="1496"/>
      <c r="NX85" s="1496"/>
      <c r="NY85" s="1496"/>
      <c r="NZ85" s="1496"/>
      <c r="OA85" s="1496"/>
      <c r="OB85" s="1496"/>
      <c r="OC85" s="1496"/>
      <c r="OD85" s="1496"/>
      <c r="OE85" s="1496"/>
      <c r="OF85" s="1496"/>
      <c r="OG85" s="1496"/>
      <c r="OH85" s="1496"/>
      <c r="OI85" s="1496"/>
      <c r="OJ85" s="1496"/>
      <c r="OK85" s="1496"/>
      <c r="OL85" s="1496"/>
      <c r="OM85" s="1496"/>
      <c r="ON85" s="1496"/>
      <c r="OO85" s="1496"/>
      <c r="OP85" s="1496"/>
      <c r="OQ85" s="1496"/>
      <c r="OR85" s="1496"/>
      <c r="OS85" s="1496"/>
      <c r="OT85" s="1496"/>
      <c r="OU85" s="1496"/>
      <c r="OV85" s="1496"/>
      <c r="OW85" s="1496"/>
      <c r="OX85" s="1496"/>
      <c r="OY85" s="1496"/>
      <c r="OZ85" s="1496"/>
      <c r="PA85" s="1496"/>
      <c r="PB85" s="1496"/>
      <c r="PC85" s="1496"/>
      <c r="PD85" s="1496"/>
      <c r="PE85" s="1496"/>
      <c r="PF85" s="1496"/>
      <c r="PG85" s="1496"/>
      <c r="PH85" s="1496"/>
      <c r="PI85" s="1496"/>
      <c r="PJ85" s="1496"/>
      <c r="PK85" s="1496"/>
      <c r="PL85" s="1496"/>
      <c r="PM85" s="1496"/>
      <c r="PN85" s="1496"/>
      <c r="PO85" s="1496"/>
      <c r="PP85" s="1496"/>
      <c r="PQ85" s="1496"/>
      <c r="PR85" s="1496"/>
      <c r="PS85" s="1496"/>
      <c r="PT85" s="1496"/>
      <c r="PU85" s="1496"/>
      <c r="PV85" s="1496"/>
      <c r="PW85" s="1496"/>
      <c r="PX85" s="1496"/>
      <c r="PY85" s="1496"/>
      <c r="PZ85" s="1496"/>
      <c r="QA85" s="1496"/>
      <c r="QB85" s="1496"/>
      <c r="QC85" s="1496"/>
      <c r="QD85" s="1496"/>
      <c r="QE85" s="1496"/>
      <c r="QF85" s="1496"/>
      <c r="QG85" s="1496"/>
      <c r="QH85" s="1496"/>
      <c r="QI85" s="1496"/>
      <c r="QJ85" s="1496"/>
      <c r="QK85" s="1496"/>
      <c r="QL85" s="1496"/>
      <c r="QM85" s="1496"/>
      <c r="QN85" s="1496"/>
      <c r="QO85" s="1496"/>
      <c r="QP85" s="1496"/>
      <c r="QQ85" s="1496"/>
      <c r="QR85" s="1496"/>
      <c r="QS85" s="1496"/>
      <c r="QT85" s="1496"/>
      <c r="QU85" s="1496"/>
      <c r="QV85" s="1496"/>
      <c r="QW85" s="1496"/>
      <c r="QX85" s="1496"/>
      <c r="QY85" s="1496"/>
      <c r="QZ85" s="1496"/>
      <c r="RA85" s="1496"/>
      <c r="RB85" s="1496"/>
      <c r="RC85" s="1496"/>
      <c r="RD85" s="1496"/>
      <c r="RE85" s="1496"/>
      <c r="RF85" s="1496"/>
      <c r="RG85" s="1496"/>
      <c r="RH85" s="1496"/>
      <c r="RI85" s="1496"/>
      <c r="RJ85" s="1496"/>
      <c r="RK85" s="1496"/>
      <c r="RL85" s="1496"/>
      <c r="RM85" s="1496"/>
      <c r="RN85" s="1496"/>
      <c r="RO85" s="1496"/>
      <c r="RP85" s="1496"/>
      <c r="RQ85" s="1496"/>
      <c r="RR85" s="1496"/>
      <c r="RS85" s="1496"/>
      <c r="RT85" s="1496"/>
      <c r="RU85" s="1496"/>
      <c r="RV85" s="1496"/>
      <c r="RW85" s="1496"/>
      <c r="RX85" s="1496"/>
      <c r="RY85" s="1496"/>
      <c r="RZ85" s="1496"/>
      <c r="SA85" s="1496"/>
      <c r="SB85" s="1496"/>
      <c r="SC85" s="1496"/>
      <c r="SD85" s="1496"/>
      <c r="SE85" s="1496"/>
      <c r="SF85" s="1496"/>
      <c r="SG85" s="1496"/>
      <c r="SH85" s="1496"/>
      <c r="SI85" s="1496"/>
      <c r="SJ85" s="1496"/>
      <c r="SK85" s="1496"/>
      <c r="SL85" s="1496"/>
      <c r="SM85" s="1496"/>
      <c r="SN85" s="1496"/>
      <c r="SO85" s="1496"/>
      <c r="SP85" s="1496"/>
      <c r="SQ85" s="1496"/>
      <c r="SR85" s="1496"/>
      <c r="SS85" s="1496"/>
      <c r="ST85" s="1496"/>
      <c r="SU85" s="1496"/>
      <c r="SV85" s="1496"/>
      <c r="SW85" s="1496"/>
      <c r="SX85" s="1496"/>
      <c r="SY85" s="1496"/>
      <c r="SZ85" s="1496"/>
      <c r="TA85" s="1496"/>
      <c r="TB85" s="1496"/>
      <c r="TC85" s="1496"/>
      <c r="TD85" s="1496"/>
      <c r="TE85" s="1496"/>
      <c r="TF85" s="1496"/>
      <c r="TG85" s="1496"/>
      <c r="TH85" s="1496"/>
      <c r="TI85" s="1496"/>
      <c r="TJ85" s="1496"/>
      <c r="TK85" s="1496"/>
      <c r="TL85" s="1496"/>
      <c r="TM85" s="1496"/>
      <c r="TN85" s="1496"/>
      <c r="TO85" s="1496"/>
      <c r="TP85" s="1496"/>
      <c r="TQ85" s="1496"/>
      <c r="TR85" s="1496"/>
      <c r="TS85" s="1496"/>
      <c r="TT85" s="1496"/>
      <c r="TU85" s="1496"/>
      <c r="TV85" s="1496"/>
      <c r="TW85" s="1496"/>
      <c r="TX85" s="1496"/>
      <c r="TY85" s="1496"/>
      <c r="TZ85" s="1496"/>
      <c r="UA85" s="1496"/>
      <c r="UB85" s="1496"/>
      <c r="UC85" s="1496"/>
      <c r="UD85" s="1496"/>
      <c r="UE85" s="1496"/>
      <c r="UF85" s="1496"/>
      <c r="UG85" s="1496"/>
      <c r="UH85" s="1496"/>
      <c r="UI85" s="1496"/>
      <c r="UJ85" s="1496"/>
      <c r="UK85" s="1496"/>
      <c r="UL85" s="1496"/>
      <c r="UM85" s="1496"/>
      <c r="UN85" s="1496"/>
      <c r="UO85" s="1496"/>
      <c r="UP85" s="1496"/>
      <c r="UQ85" s="1496"/>
      <c r="UR85" s="1496"/>
      <c r="US85" s="1496"/>
      <c r="UT85" s="1496"/>
      <c r="UU85" s="1496"/>
      <c r="UV85" s="1496"/>
      <c r="UW85" s="1496"/>
      <c r="UX85" s="1496"/>
      <c r="UY85" s="1496"/>
      <c r="UZ85" s="1496"/>
      <c r="VA85" s="1496"/>
      <c r="VB85" s="1496"/>
      <c r="VC85" s="1496"/>
      <c r="VD85" s="1496"/>
      <c r="VE85" s="1496"/>
      <c r="VF85" s="1496"/>
      <c r="VG85" s="1496"/>
      <c r="VH85" s="1496"/>
      <c r="VI85" s="1496"/>
      <c r="VJ85" s="1496"/>
      <c r="VK85" s="1496"/>
      <c r="VL85" s="1496"/>
      <c r="VM85" s="1496"/>
      <c r="VN85" s="1496"/>
      <c r="VO85" s="1496"/>
      <c r="VP85" s="1496"/>
      <c r="VQ85" s="1496"/>
      <c r="VR85" s="1496"/>
      <c r="VS85" s="1496"/>
      <c r="VT85" s="1496"/>
      <c r="VU85" s="1496"/>
      <c r="VV85" s="1496"/>
      <c r="VW85" s="1496"/>
      <c r="VX85" s="1496"/>
      <c r="VY85" s="1496"/>
      <c r="VZ85" s="1496"/>
      <c r="WA85" s="1496"/>
      <c r="WB85" s="1496"/>
      <c r="WC85" s="1496"/>
      <c r="WD85" s="1496"/>
      <c r="WE85" s="1496"/>
      <c r="WF85" s="1496"/>
      <c r="WG85" s="1496"/>
      <c r="WH85" s="1496"/>
      <c r="WI85" s="1496"/>
      <c r="WJ85" s="1496"/>
      <c r="WK85" s="1496"/>
      <c r="WL85" s="1496"/>
      <c r="WM85" s="1496"/>
      <c r="WN85" s="1496"/>
      <c r="WO85" s="1496"/>
      <c r="WP85" s="1496"/>
      <c r="WQ85" s="1496"/>
      <c r="WR85" s="1496"/>
      <c r="WS85" s="1496"/>
      <c r="WT85" s="1496"/>
      <c r="WU85" s="1496"/>
      <c r="WV85" s="1496"/>
      <c r="WW85" s="1496"/>
      <c r="WX85" s="1496"/>
      <c r="WY85" s="1496"/>
      <c r="WZ85" s="1496"/>
      <c r="XA85" s="1496"/>
      <c r="XB85" s="1496"/>
      <c r="XC85" s="1496"/>
      <c r="XD85" s="1496"/>
      <c r="XE85" s="1496"/>
      <c r="XF85" s="1496"/>
      <c r="XG85" s="1496"/>
      <c r="XH85" s="1496"/>
      <c r="XI85" s="1496"/>
      <c r="XJ85" s="1496"/>
      <c r="XK85" s="1496"/>
      <c r="XL85" s="1496"/>
      <c r="XM85" s="1496"/>
      <c r="XN85" s="1496"/>
      <c r="XO85" s="1496"/>
      <c r="XP85" s="1496"/>
      <c r="XQ85" s="1496"/>
      <c r="XR85" s="1496"/>
      <c r="XS85" s="1496"/>
      <c r="XT85" s="1496"/>
      <c r="XU85" s="1496"/>
      <c r="XV85" s="1496"/>
      <c r="XW85" s="1496"/>
      <c r="XX85" s="1496"/>
      <c r="XY85" s="1496"/>
      <c r="XZ85" s="1496"/>
      <c r="YA85" s="1496"/>
      <c r="YB85" s="1496"/>
      <c r="YC85" s="1496"/>
      <c r="YD85" s="1496"/>
      <c r="YE85" s="1496"/>
      <c r="YF85" s="1496"/>
      <c r="YG85" s="1496"/>
      <c r="YH85" s="1496"/>
      <c r="YI85" s="1496"/>
      <c r="YJ85" s="1496"/>
      <c r="YK85" s="1496"/>
      <c r="YL85" s="1496"/>
      <c r="YM85" s="1496"/>
      <c r="YN85" s="1496"/>
      <c r="YO85" s="1496"/>
      <c r="YP85" s="1496"/>
      <c r="YQ85" s="1496"/>
      <c r="YR85" s="1496"/>
      <c r="YS85" s="1496"/>
      <c r="YT85" s="1496"/>
      <c r="YU85" s="1496"/>
      <c r="YV85" s="1496"/>
      <c r="YW85" s="1496"/>
      <c r="YX85" s="1496"/>
      <c r="YY85" s="1496"/>
      <c r="YZ85" s="1496"/>
      <c r="ZA85" s="1496"/>
      <c r="ZB85" s="1496"/>
      <c r="ZC85" s="1496"/>
      <c r="ZD85" s="1496"/>
      <c r="ZE85" s="1496"/>
      <c r="ZF85" s="1496"/>
      <c r="ZG85" s="1496"/>
      <c r="ZH85" s="1496"/>
      <c r="ZI85" s="1496"/>
      <c r="ZJ85" s="1496"/>
      <c r="ZK85" s="1496"/>
      <c r="ZL85" s="1496"/>
      <c r="ZM85" s="1496"/>
      <c r="ZN85" s="1496"/>
      <c r="ZO85" s="1496"/>
      <c r="ZP85" s="1496"/>
      <c r="ZQ85" s="1496"/>
      <c r="ZR85" s="1496"/>
      <c r="ZS85" s="1496"/>
      <c r="ZT85" s="1496"/>
      <c r="ZU85" s="1496"/>
      <c r="ZV85" s="1496"/>
      <c r="ZW85" s="1496"/>
      <c r="ZX85" s="1496"/>
      <c r="ZY85" s="1496"/>
      <c r="ZZ85" s="1496"/>
      <c r="AAA85" s="1496"/>
      <c r="AAB85" s="1496"/>
      <c r="AAC85" s="1496"/>
      <c r="AAD85" s="1496"/>
      <c r="AAE85" s="1496"/>
      <c r="AAF85" s="1496"/>
      <c r="AAG85" s="1496"/>
      <c r="AAH85" s="1496"/>
      <c r="AAI85" s="1496"/>
      <c r="AAJ85" s="1496"/>
      <c r="AAK85" s="1496"/>
      <c r="AAL85" s="1496"/>
      <c r="AAM85" s="1496"/>
      <c r="AAN85" s="1496"/>
      <c r="AAO85" s="1496"/>
      <c r="AAP85" s="1496"/>
      <c r="AAQ85" s="1496"/>
      <c r="AAR85" s="1496"/>
      <c r="AAS85" s="1496"/>
      <c r="AAT85" s="1496"/>
      <c r="AAU85" s="1496"/>
      <c r="AAV85" s="1496"/>
      <c r="AAW85" s="1496"/>
      <c r="AAX85" s="1496"/>
      <c r="AAY85" s="1496"/>
      <c r="AAZ85" s="1496"/>
      <c r="ABA85" s="1496"/>
      <c r="ABB85" s="1496"/>
      <c r="ABC85" s="1496"/>
      <c r="ABD85" s="1496"/>
      <c r="ABE85" s="1496"/>
      <c r="ABF85" s="1496"/>
      <c r="ABG85" s="1496"/>
      <c r="ABH85" s="1496"/>
      <c r="ABI85" s="1496"/>
      <c r="ABJ85" s="1496"/>
      <c r="ABK85" s="1496"/>
      <c r="ABL85" s="1496"/>
      <c r="ABM85" s="1496"/>
      <c r="ABN85" s="1496"/>
      <c r="ABO85" s="1496"/>
      <c r="ABP85" s="1496"/>
      <c r="ABQ85" s="1496"/>
      <c r="ABR85" s="1496"/>
      <c r="ABS85" s="1496"/>
      <c r="ABT85" s="1496"/>
      <c r="ABU85" s="1496"/>
      <c r="ABV85" s="1496"/>
      <c r="ABW85" s="1496"/>
      <c r="ABX85" s="1496"/>
      <c r="ABY85" s="1496"/>
      <c r="ABZ85" s="1496"/>
      <c r="ACA85" s="1496"/>
      <c r="ACB85" s="1496"/>
      <c r="ACC85" s="1496"/>
      <c r="ACD85" s="1496"/>
      <c r="ACE85" s="1496"/>
      <c r="ACF85" s="1496"/>
      <c r="ACG85" s="1496"/>
      <c r="ACH85" s="1496"/>
      <c r="ACI85" s="1496"/>
      <c r="ACJ85" s="1496"/>
      <c r="ACK85" s="1496"/>
      <c r="ACL85" s="1496"/>
      <c r="ACM85" s="1496"/>
      <c r="ACN85" s="1496"/>
      <c r="ACO85" s="1496"/>
      <c r="ACP85" s="1496"/>
      <c r="ACQ85" s="1496"/>
      <c r="ACR85" s="1496"/>
      <c r="ACS85" s="1496"/>
      <c r="ACT85" s="1496"/>
      <c r="ACU85" s="1496"/>
      <c r="ACV85" s="1496"/>
      <c r="ACW85" s="1496"/>
      <c r="ACX85" s="1496"/>
      <c r="ACY85" s="1496"/>
      <c r="ACZ85" s="1496"/>
      <c r="ADA85" s="1496"/>
      <c r="ADB85" s="1496"/>
      <c r="ADC85" s="1496"/>
      <c r="ADD85" s="1496"/>
      <c r="ADE85" s="1496"/>
      <c r="ADF85" s="1496"/>
      <c r="ADG85" s="1496"/>
      <c r="ADH85" s="1496"/>
      <c r="ADI85" s="1496"/>
      <c r="ADJ85" s="1496"/>
      <c r="ADK85" s="1496"/>
      <c r="ADL85" s="1496"/>
      <c r="ADM85" s="1496"/>
      <c r="ADN85" s="1496"/>
      <c r="ADO85" s="1496"/>
      <c r="ADP85" s="1496"/>
      <c r="ADQ85" s="1496"/>
      <c r="ADR85" s="1496"/>
      <c r="ADS85" s="1496"/>
      <c r="ADT85" s="1496"/>
      <c r="ADU85" s="1496"/>
      <c r="ADV85" s="1496"/>
      <c r="ADW85" s="1496"/>
      <c r="ADX85" s="1496"/>
      <c r="ADY85" s="1496"/>
      <c r="ADZ85" s="1496"/>
      <c r="AEA85" s="1496"/>
      <c r="AEB85" s="1496"/>
      <c r="AEC85" s="1496"/>
      <c r="AED85" s="1496"/>
      <c r="AEE85" s="1496"/>
      <c r="AEF85" s="1496"/>
      <c r="AEG85" s="1496"/>
      <c r="AEH85" s="1496"/>
      <c r="AEI85" s="1496"/>
      <c r="AEJ85" s="1496"/>
      <c r="AEK85" s="1496"/>
      <c r="AEL85" s="1496"/>
      <c r="AEM85" s="1496"/>
      <c r="AEN85" s="1496"/>
      <c r="AEO85" s="1496"/>
      <c r="AEP85" s="1496"/>
      <c r="AEQ85" s="1496"/>
      <c r="AER85" s="1496"/>
      <c r="AES85" s="1496"/>
      <c r="AET85" s="1496"/>
      <c r="AEU85" s="1496"/>
      <c r="AEV85" s="1496"/>
      <c r="AEW85" s="1496"/>
      <c r="AEX85" s="1496"/>
      <c r="AEY85" s="1496"/>
      <c r="AEZ85" s="1496"/>
      <c r="AFA85" s="1496"/>
      <c r="AFB85" s="1496"/>
      <c r="AFC85" s="1496"/>
      <c r="AFD85" s="1496"/>
      <c r="AFE85" s="1496"/>
      <c r="AFF85" s="1496"/>
      <c r="AFG85" s="1496"/>
      <c r="AFH85" s="1496"/>
      <c r="AFI85" s="1496"/>
      <c r="AFJ85" s="1496"/>
      <c r="AFK85" s="1496"/>
      <c r="AFL85" s="1496"/>
      <c r="AFM85" s="1496"/>
      <c r="AFN85" s="1496"/>
      <c r="AFO85" s="1496"/>
      <c r="AFP85" s="1496"/>
      <c r="AFQ85" s="1496"/>
      <c r="AFR85" s="1496"/>
      <c r="AFS85" s="1496"/>
      <c r="AFT85" s="1496"/>
      <c r="AFU85" s="1496"/>
      <c r="AFV85" s="1496"/>
      <c r="AFW85" s="1496"/>
      <c r="AFX85" s="1496"/>
      <c r="AFY85" s="1496"/>
      <c r="AFZ85" s="1496"/>
      <c r="AGA85" s="1496"/>
      <c r="AGB85" s="1496"/>
      <c r="AGC85" s="1496"/>
      <c r="AGD85" s="1496"/>
      <c r="AGE85" s="1496"/>
      <c r="AGF85" s="1496"/>
      <c r="AGG85" s="1496"/>
      <c r="AGH85" s="1496"/>
      <c r="AGI85" s="1496"/>
      <c r="AGJ85" s="1496"/>
      <c r="AGK85" s="1496"/>
      <c r="AGL85" s="1496"/>
      <c r="AGM85" s="1496"/>
      <c r="AGN85" s="1496"/>
      <c r="AGO85" s="1496"/>
      <c r="AGP85" s="1496"/>
      <c r="AGQ85" s="1496"/>
      <c r="AGR85" s="1496"/>
      <c r="AGS85" s="1496"/>
      <c r="AGT85" s="1496"/>
      <c r="AGU85" s="1496"/>
      <c r="AGV85" s="1496"/>
      <c r="AGW85" s="1496"/>
      <c r="AGX85" s="1496"/>
      <c r="AGY85" s="1496"/>
      <c r="AGZ85" s="1496"/>
      <c r="AHA85" s="1496"/>
      <c r="AHB85" s="1496"/>
      <c r="AHC85" s="1496"/>
      <c r="AHD85" s="1496"/>
      <c r="AHE85" s="1496"/>
      <c r="AHF85" s="1496"/>
      <c r="AHG85" s="1496"/>
      <c r="AHH85" s="1496"/>
      <c r="AHI85" s="1496"/>
      <c r="AHJ85" s="1496"/>
      <c r="AHK85" s="1496"/>
      <c r="AHL85" s="1496"/>
      <c r="AHM85" s="1496"/>
      <c r="AHN85" s="1496"/>
      <c r="AHO85" s="1496"/>
      <c r="AHP85" s="1496"/>
      <c r="AHQ85" s="1496"/>
      <c r="AHR85" s="1496"/>
      <c r="AHS85" s="1496"/>
      <c r="AHT85" s="1496"/>
      <c r="AHU85" s="1496"/>
      <c r="AHV85" s="1496"/>
      <c r="AHW85" s="1496"/>
      <c r="AHX85" s="1496"/>
      <c r="AHY85" s="1496"/>
      <c r="AHZ85" s="1496"/>
      <c r="AIA85" s="1496"/>
      <c r="AIB85" s="1496"/>
      <c r="AIC85" s="1496"/>
      <c r="AID85" s="1496"/>
      <c r="AIE85" s="1496"/>
      <c r="AIF85" s="1496"/>
      <c r="AIG85" s="1496"/>
      <c r="AIH85" s="1496"/>
      <c r="AII85" s="1496"/>
      <c r="AIJ85" s="1496"/>
      <c r="AIK85" s="1496"/>
      <c r="AIL85" s="1496"/>
      <c r="AIM85" s="1496"/>
      <c r="AIN85" s="1496"/>
      <c r="AIO85" s="1496"/>
      <c r="AIP85" s="1496"/>
      <c r="AIQ85" s="1496"/>
      <c r="AIR85" s="1496"/>
      <c r="AIS85" s="1496"/>
      <c r="AIT85" s="1496"/>
      <c r="AIU85" s="1496"/>
      <c r="AIV85" s="1496"/>
      <c r="AIW85" s="1496"/>
      <c r="AIX85" s="1496"/>
      <c r="AIY85" s="1496"/>
      <c r="AIZ85" s="1496"/>
      <c r="AJA85" s="1496"/>
      <c r="AJB85" s="1496"/>
      <c r="AJC85" s="1496"/>
      <c r="AJD85" s="1496"/>
      <c r="AJE85" s="1496"/>
      <c r="AJF85" s="1496"/>
      <c r="AJG85" s="1496"/>
      <c r="AJH85" s="1496"/>
      <c r="AJI85" s="1496"/>
      <c r="AJJ85" s="1496"/>
      <c r="AJK85" s="1496"/>
      <c r="AJL85" s="1496"/>
      <c r="AJM85" s="1496"/>
      <c r="AJN85" s="1496"/>
      <c r="AJO85" s="1496"/>
      <c r="AJP85" s="1496"/>
      <c r="AJQ85" s="1496"/>
      <c r="AJR85" s="1496"/>
      <c r="AJS85" s="1496"/>
      <c r="AJT85" s="1496"/>
      <c r="AJU85" s="1496"/>
      <c r="AJV85" s="1496"/>
      <c r="AJW85" s="1496"/>
      <c r="AJX85" s="1496"/>
      <c r="AJY85" s="1496"/>
      <c r="AJZ85" s="1496"/>
      <c r="AKA85" s="1496"/>
      <c r="AKB85" s="1496"/>
      <c r="AKC85" s="1496"/>
      <c r="AKD85" s="1496"/>
      <c r="AKE85" s="1496"/>
      <c r="AKF85" s="1496"/>
      <c r="AKG85" s="1496"/>
      <c r="AKH85" s="1496"/>
      <c r="AKI85" s="1496"/>
      <c r="AKJ85" s="1496"/>
      <c r="AKK85" s="1496"/>
      <c r="AKL85" s="1496"/>
      <c r="AKM85" s="1496"/>
      <c r="AKN85" s="1496"/>
      <c r="AKO85" s="1496"/>
      <c r="AKP85" s="1496"/>
      <c r="AKQ85" s="1496"/>
      <c r="AKR85" s="1496"/>
      <c r="AKS85" s="1496"/>
      <c r="AKT85" s="1496"/>
      <c r="AKU85" s="1496"/>
      <c r="AKV85" s="1496"/>
      <c r="AKW85" s="1496"/>
      <c r="AKX85" s="1496"/>
      <c r="AKY85" s="1496"/>
      <c r="AKZ85" s="1496"/>
      <c r="ALA85" s="1496"/>
      <c r="ALB85" s="1496"/>
      <c r="ALC85" s="1496"/>
      <c r="ALD85" s="1496"/>
      <c r="ALE85" s="1496"/>
      <c r="ALF85" s="1496"/>
      <c r="ALG85" s="1496"/>
      <c r="ALH85" s="1496"/>
      <c r="ALI85" s="1496"/>
      <c r="ALJ85" s="1496"/>
      <c r="ALK85" s="1496"/>
      <c r="ALL85" s="1496"/>
      <c r="ALM85" s="1496"/>
      <c r="ALN85" s="1496"/>
      <c r="ALO85" s="1496"/>
      <c r="ALP85" s="1496"/>
      <c r="ALQ85" s="1496"/>
      <c r="ALR85" s="1496"/>
      <c r="ALS85" s="1496"/>
      <c r="ALT85" s="1496"/>
      <c r="ALU85" s="1496"/>
      <c r="ALV85" s="1496"/>
      <c r="ALW85" s="1496"/>
      <c r="ALX85" s="1496"/>
      <c r="ALY85" s="1496"/>
      <c r="ALZ85" s="1496"/>
      <c r="AMA85" s="1496"/>
      <c r="AMB85" s="1496"/>
      <c r="AMC85" s="1496"/>
      <c r="AMD85" s="1496"/>
      <c r="AME85" s="1496"/>
      <c r="AMF85" s="1496"/>
      <c r="AMG85" s="1496"/>
      <c r="AMH85" s="1496"/>
      <c r="AMI85" s="1496"/>
      <c r="AMJ85" s="1496"/>
    </row>
    <row r="86" spans="1:1024" s="1538" customFormat="1" ht="16.899999999999999" customHeight="1">
      <c r="A86" s="1496"/>
      <c r="C86" s="1585"/>
      <c r="E86" s="1568"/>
      <c r="F86" s="1585"/>
      <c r="G86" s="1544"/>
      <c r="K86" s="1496"/>
      <c r="L86" s="1496"/>
      <c r="M86" s="1496"/>
      <c r="BM86" s="1496"/>
      <c r="BN86" s="1496"/>
      <c r="BO86" s="1496"/>
      <c r="BP86" s="1496"/>
      <c r="BQ86" s="1496"/>
      <c r="BR86" s="1496"/>
      <c r="BS86" s="1496"/>
      <c r="BT86" s="1496"/>
      <c r="BU86" s="1496"/>
      <c r="BV86" s="1496"/>
      <c r="BW86" s="1496"/>
      <c r="BX86" s="1496"/>
      <c r="BY86" s="1496"/>
      <c r="BZ86" s="1496"/>
      <c r="CA86" s="1496"/>
      <c r="CB86" s="1496"/>
      <c r="CC86" s="1496"/>
      <c r="CD86" s="1496"/>
      <c r="CE86" s="1496"/>
      <c r="CF86" s="1496"/>
      <c r="CG86" s="1496"/>
      <c r="CH86" s="1496"/>
      <c r="CI86" s="1496"/>
      <c r="CJ86" s="1496"/>
      <c r="CK86" s="1496"/>
      <c r="CL86" s="1496"/>
      <c r="CM86" s="1496"/>
      <c r="CN86" s="1496"/>
      <c r="CO86" s="1496"/>
      <c r="CP86" s="1496"/>
      <c r="CQ86" s="1496"/>
      <c r="CR86" s="1496"/>
      <c r="CS86" s="1496"/>
      <c r="CT86" s="1496"/>
      <c r="CU86" s="1496"/>
      <c r="CV86" s="1496"/>
      <c r="CW86" s="1496"/>
      <c r="CX86" s="1496"/>
      <c r="CY86" s="1496"/>
      <c r="CZ86" s="1496"/>
      <c r="DA86" s="1496"/>
      <c r="DB86" s="1496"/>
      <c r="DC86" s="1496"/>
      <c r="DD86" s="1496"/>
      <c r="DE86" s="1496"/>
      <c r="DF86" s="1496"/>
      <c r="DG86" s="1496"/>
      <c r="DH86" s="1496"/>
      <c r="DI86" s="1496"/>
      <c r="DJ86" s="1496"/>
      <c r="DK86" s="1496"/>
      <c r="DL86" s="1496"/>
      <c r="DM86" s="1496"/>
      <c r="DN86" s="1496"/>
      <c r="DO86" s="1496"/>
      <c r="DP86" s="1496"/>
      <c r="DQ86" s="1496"/>
      <c r="DR86" s="1496"/>
      <c r="DS86" s="1496"/>
      <c r="DT86" s="1496"/>
      <c r="DU86" s="1496"/>
      <c r="DV86" s="1496"/>
      <c r="DW86" s="1496"/>
      <c r="DX86" s="1496"/>
      <c r="DY86" s="1496"/>
      <c r="DZ86" s="1496"/>
      <c r="EA86" s="1496"/>
      <c r="EB86" s="1496"/>
      <c r="EC86" s="1496"/>
      <c r="ED86" s="1496"/>
      <c r="EE86" s="1496"/>
      <c r="EF86" s="1496"/>
      <c r="EG86" s="1496"/>
      <c r="EH86" s="1496"/>
      <c r="EI86" s="1496"/>
      <c r="EJ86" s="1496"/>
      <c r="EK86" s="1496"/>
      <c r="EL86" s="1496"/>
      <c r="EM86" s="1496"/>
      <c r="EN86" s="1496"/>
      <c r="EO86" s="1496"/>
      <c r="EP86" s="1496"/>
      <c r="EQ86" s="1496"/>
      <c r="ER86" s="1496"/>
      <c r="ES86" s="1496"/>
      <c r="ET86" s="1496"/>
      <c r="EU86" s="1496"/>
      <c r="EV86" s="1496"/>
      <c r="EW86" s="1496"/>
      <c r="EX86" s="1496"/>
      <c r="EY86" s="1496"/>
      <c r="EZ86" s="1496"/>
      <c r="FA86" s="1496"/>
      <c r="FB86" s="1496"/>
      <c r="FC86" s="1496"/>
      <c r="FD86" s="1496"/>
      <c r="FE86" s="1496"/>
      <c r="FF86" s="1496"/>
      <c r="FG86" s="1496"/>
      <c r="FH86" s="1496"/>
      <c r="FI86" s="1496"/>
      <c r="FJ86" s="1496"/>
      <c r="FK86" s="1496"/>
      <c r="FL86" s="1496"/>
      <c r="FM86" s="1496"/>
      <c r="FN86" s="1496"/>
      <c r="FO86" s="1496"/>
      <c r="FP86" s="1496"/>
      <c r="FQ86" s="1496"/>
      <c r="FR86" s="1496"/>
      <c r="FS86" s="1496"/>
      <c r="FT86" s="1496"/>
      <c r="FU86" s="1496"/>
      <c r="FV86" s="1496"/>
      <c r="FW86" s="1496"/>
      <c r="FX86" s="1496"/>
      <c r="FY86" s="1496"/>
      <c r="FZ86" s="1496"/>
      <c r="GA86" s="1496"/>
      <c r="GB86" s="1496"/>
      <c r="GC86" s="1496"/>
      <c r="GD86" s="1496"/>
      <c r="GE86" s="1496"/>
      <c r="GF86" s="1496"/>
      <c r="GG86" s="1496"/>
      <c r="GH86" s="1496"/>
      <c r="GI86" s="1496"/>
      <c r="GJ86" s="1496"/>
      <c r="GK86" s="1496"/>
      <c r="GL86" s="1496"/>
      <c r="GM86" s="1496"/>
      <c r="GN86" s="1496"/>
      <c r="GO86" s="1496"/>
      <c r="GP86" s="1496"/>
      <c r="GQ86" s="1496"/>
      <c r="GR86" s="1496"/>
      <c r="GS86" s="1496"/>
      <c r="GT86" s="1496"/>
      <c r="GU86" s="1496"/>
      <c r="GV86" s="1496"/>
      <c r="GW86" s="1496"/>
      <c r="GX86" s="1496"/>
      <c r="GY86" s="1496"/>
      <c r="GZ86" s="1496"/>
      <c r="HA86" s="1496"/>
      <c r="HB86" s="1496"/>
      <c r="HC86" s="1496"/>
      <c r="HD86" s="1496"/>
      <c r="HE86" s="1496"/>
      <c r="HF86" s="1496"/>
      <c r="HG86" s="1496"/>
      <c r="HH86" s="1496"/>
      <c r="HI86" s="1496"/>
      <c r="HJ86" s="1496"/>
      <c r="HK86" s="1496"/>
      <c r="HL86" s="1496"/>
      <c r="HM86" s="1496"/>
      <c r="HN86" s="1496"/>
      <c r="HO86" s="1496"/>
      <c r="HP86" s="1496"/>
      <c r="HQ86" s="1496"/>
      <c r="HR86" s="1496"/>
      <c r="HS86" s="1496"/>
      <c r="HT86" s="1496"/>
      <c r="HU86" s="1496"/>
      <c r="HV86" s="1496"/>
      <c r="HW86" s="1496"/>
      <c r="HX86" s="1496"/>
      <c r="HY86" s="1496"/>
      <c r="HZ86" s="1496"/>
      <c r="IA86" s="1496"/>
      <c r="IB86" s="1496"/>
      <c r="IC86" s="1496"/>
      <c r="ID86" s="1496"/>
      <c r="IE86" s="1496"/>
      <c r="IF86" s="1496"/>
      <c r="IG86" s="1496"/>
      <c r="IH86" s="1496"/>
      <c r="II86" s="1496"/>
      <c r="IJ86" s="1496"/>
      <c r="IK86" s="1496"/>
      <c r="IL86" s="1496"/>
      <c r="IM86" s="1496"/>
      <c r="IN86" s="1496"/>
      <c r="IO86" s="1496"/>
      <c r="IP86" s="1496"/>
      <c r="IQ86" s="1496"/>
      <c r="IR86" s="1496"/>
      <c r="IS86" s="1496"/>
      <c r="IT86" s="1496"/>
      <c r="IU86" s="1496"/>
      <c r="IV86" s="1496"/>
      <c r="IW86" s="1496"/>
      <c r="IX86" s="1496"/>
      <c r="IY86" s="1496"/>
      <c r="IZ86" s="1496"/>
      <c r="JA86" s="1496"/>
      <c r="JB86" s="1496"/>
      <c r="JC86" s="1496"/>
      <c r="JD86" s="1496"/>
      <c r="JE86" s="1496"/>
      <c r="JF86" s="1496"/>
      <c r="JG86" s="1496"/>
      <c r="JH86" s="1496"/>
      <c r="JI86" s="1496"/>
      <c r="JJ86" s="1496"/>
      <c r="JK86" s="1496"/>
      <c r="JL86" s="1496"/>
      <c r="JM86" s="1496"/>
      <c r="JN86" s="1496"/>
      <c r="JO86" s="1496"/>
      <c r="JP86" s="1496"/>
      <c r="JQ86" s="1496"/>
      <c r="JR86" s="1496"/>
      <c r="JS86" s="1496"/>
      <c r="JT86" s="1496"/>
      <c r="JU86" s="1496"/>
      <c r="JV86" s="1496"/>
      <c r="JW86" s="1496"/>
      <c r="JX86" s="1496"/>
      <c r="JY86" s="1496"/>
      <c r="JZ86" s="1496"/>
      <c r="KA86" s="1496"/>
      <c r="KB86" s="1496"/>
      <c r="KC86" s="1496"/>
      <c r="KD86" s="1496"/>
      <c r="KE86" s="1496"/>
      <c r="KF86" s="1496"/>
      <c r="KG86" s="1496"/>
      <c r="KH86" s="1496"/>
      <c r="KI86" s="1496"/>
      <c r="KJ86" s="1496"/>
      <c r="KK86" s="1496"/>
      <c r="KL86" s="1496"/>
      <c r="KM86" s="1496"/>
      <c r="KN86" s="1496"/>
      <c r="KO86" s="1496"/>
      <c r="KP86" s="1496"/>
      <c r="KQ86" s="1496"/>
      <c r="KR86" s="1496"/>
      <c r="KS86" s="1496"/>
      <c r="KT86" s="1496"/>
      <c r="KU86" s="1496"/>
      <c r="KV86" s="1496"/>
      <c r="KW86" s="1496"/>
      <c r="KX86" s="1496"/>
      <c r="KY86" s="1496"/>
      <c r="KZ86" s="1496"/>
      <c r="LA86" s="1496"/>
      <c r="LB86" s="1496"/>
      <c r="LC86" s="1496"/>
      <c r="LD86" s="1496"/>
      <c r="LE86" s="1496"/>
      <c r="LF86" s="1496"/>
      <c r="LG86" s="1496"/>
      <c r="LH86" s="1496"/>
      <c r="LI86" s="1496"/>
      <c r="LJ86" s="1496"/>
      <c r="LK86" s="1496"/>
      <c r="LL86" s="1496"/>
      <c r="LM86" s="1496"/>
      <c r="LN86" s="1496"/>
      <c r="LO86" s="1496"/>
      <c r="LP86" s="1496"/>
      <c r="LQ86" s="1496"/>
      <c r="LR86" s="1496"/>
      <c r="LS86" s="1496"/>
      <c r="LT86" s="1496"/>
      <c r="LU86" s="1496"/>
      <c r="LV86" s="1496"/>
      <c r="LW86" s="1496"/>
      <c r="LX86" s="1496"/>
      <c r="LY86" s="1496"/>
      <c r="LZ86" s="1496"/>
      <c r="MA86" s="1496"/>
      <c r="MB86" s="1496"/>
      <c r="MC86" s="1496"/>
      <c r="MD86" s="1496"/>
      <c r="ME86" s="1496"/>
      <c r="MF86" s="1496"/>
      <c r="MG86" s="1496"/>
      <c r="MH86" s="1496"/>
      <c r="MI86" s="1496"/>
      <c r="MJ86" s="1496"/>
      <c r="MK86" s="1496"/>
      <c r="ML86" s="1496"/>
      <c r="MM86" s="1496"/>
      <c r="MN86" s="1496"/>
      <c r="MO86" s="1496"/>
      <c r="MP86" s="1496"/>
      <c r="MQ86" s="1496"/>
      <c r="MR86" s="1496"/>
      <c r="MS86" s="1496"/>
      <c r="MT86" s="1496"/>
      <c r="MU86" s="1496"/>
      <c r="MV86" s="1496"/>
      <c r="MW86" s="1496"/>
      <c r="MX86" s="1496"/>
      <c r="MY86" s="1496"/>
      <c r="MZ86" s="1496"/>
      <c r="NA86" s="1496"/>
      <c r="NB86" s="1496"/>
      <c r="NC86" s="1496"/>
      <c r="ND86" s="1496"/>
      <c r="NE86" s="1496"/>
      <c r="NF86" s="1496"/>
      <c r="NG86" s="1496"/>
      <c r="NH86" s="1496"/>
      <c r="NI86" s="1496"/>
      <c r="NJ86" s="1496"/>
      <c r="NK86" s="1496"/>
      <c r="NL86" s="1496"/>
      <c r="NM86" s="1496"/>
      <c r="NN86" s="1496"/>
      <c r="NO86" s="1496"/>
      <c r="NP86" s="1496"/>
      <c r="NQ86" s="1496"/>
      <c r="NR86" s="1496"/>
      <c r="NS86" s="1496"/>
      <c r="NT86" s="1496"/>
      <c r="NU86" s="1496"/>
      <c r="NV86" s="1496"/>
      <c r="NW86" s="1496"/>
      <c r="NX86" s="1496"/>
      <c r="NY86" s="1496"/>
      <c r="NZ86" s="1496"/>
      <c r="OA86" s="1496"/>
      <c r="OB86" s="1496"/>
      <c r="OC86" s="1496"/>
      <c r="OD86" s="1496"/>
      <c r="OE86" s="1496"/>
      <c r="OF86" s="1496"/>
      <c r="OG86" s="1496"/>
      <c r="OH86" s="1496"/>
      <c r="OI86" s="1496"/>
      <c r="OJ86" s="1496"/>
      <c r="OK86" s="1496"/>
      <c r="OL86" s="1496"/>
      <c r="OM86" s="1496"/>
      <c r="ON86" s="1496"/>
      <c r="OO86" s="1496"/>
      <c r="OP86" s="1496"/>
      <c r="OQ86" s="1496"/>
      <c r="OR86" s="1496"/>
      <c r="OS86" s="1496"/>
      <c r="OT86" s="1496"/>
      <c r="OU86" s="1496"/>
      <c r="OV86" s="1496"/>
      <c r="OW86" s="1496"/>
      <c r="OX86" s="1496"/>
      <c r="OY86" s="1496"/>
      <c r="OZ86" s="1496"/>
      <c r="PA86" s="1496"/>
      <c r="PB86" s="1496"/>
      <c r="PC86" s="1496"/>
      <c r="PD86" s="1496"/>
      <c r="PE86" s="1496"/>
      <c r="PF86" s="1496"/>
      <c r="PG86" s="1496"/>
      <c r="PH86" s="1496"/>
      <c r="PI86" s="1496"/>
      <c r="PJ86" s="1496"/>
      <c r="PK86" s="1496"/>
      <c r="PL86" s="1496"/>
      <c r="PM86" s="1496"/>
      <c r="PN86" s="1496"/>
      <c r="PO86" s="1496"/>
      <c r="PP86" s="1496"/>
      <c r="PQ86" s="1496"/>
      <c r="PR86" s="1496"/>
      <c r="PS86" s="1496"/>
      <c r="PT86" s="1496"/>
      <c r="PU86" s="1496"/>
      <c r="PV86" s="1496"/>
      <c r="PW86" s="1496"/>
      <c r="PX86" s="1496"/>
      <c r="PY86" s="1496"/>
      <c r="PZ86" s="1496"/>
      <c r="QA86" s="1496"/>
      <c r="QB86" s="1496"/>
      <c r="QC86" s="1496"/>
      <c r="QD86" s="1496"/>
      <c r="QE86" s="1496"/>
      <c r="QF86" s="1496"/>
      <c r="QG86" s="1496"/>
      <c r="QH86" s="1496"/>
      <c r="QI86" s="1496"/>
      <c r="QJ86" s="1496"/>
      <c r="QK86" s="1496"/>
      <c r="QL86" s="1496"/>
      <c r="QM86" s="1496"/>
      <c r="QN86" s="1496"/>
      <c r="QO86" s="1496"/>
      <c r="QP86" s="1496"/>
      <c r="QQ86" s="1496"/>
      <c r="QR86" s="1496"/>
      <c r="QS86" s="1496"/>
      <c r="QT86" s="1496"/>
      <c r="QU86" s="1496"/>
      <c r="QV86" s="1496"/>
      <c r="QW86" s="1496"/>
      <c r="QX86" s="1496"/>
      <c r="QY86" s="1496"/>
      <c r="QZ86" s="1496"/>
      <c r="RA86" s="1496"/>
      <c r="RB86" s="1496"/>
      <c r="RC86" s="1496"/>
      <c r="RD86" s="1496"/>
      <c r="RE86" s="1496"/>
      <c r="RF86" s="1496"/>
      <c r="RG86" s="1496"/>
      <c r="RH86" s="1496"/>
      <c r="RI86" s="1496"/>
      <c r="RJ86" s="1496"/>
      <c r="RK86" s="1496"/>
      <c r="RL86" s="1496"/>
      <c r="RM86" s="1496"/>
      <c r="RN86" s="1496"/>
      <c r="RO86" s="1496"/>
      <c r="RP86" s="1496"/>
      <c r="RQ86" s="1496"/>
      <c r="RR86" s="1496"/>
      <c r="RS86" s="1496"/>
      <c r="RT86" s="1496"/>
      <c r="RU86" s="1496"/>
      <c r="RV86" s="1496"/>
      <c r="RW86" s="1496"/>
      <c r="RX86" s="1496"/>
      <c r="RY86" s="1496"/>
      <c r="RZ86" s="1496"/>
      <c r="SA86" s="1496"/>
      <c r="SB86" s="1496"/>
      <c r="SC86" s="1496"/>
      <c r="SD86" s="1496"/>
      <c r="SE86" s="1496"/>
      <c r="SF86" s="1496"/>
      <c r="SG86" s="1496"/>
      <c r="SH86" s="1496"/>
      <c r="SI86" s="1496"/>
      <c r="SJ86" s="1496"/>
      <c r="SK86" s="1496"/>
      <c r="SL86" s="1496"/>
      <c r="SM86" s="1496"/>
      <c r="SN86" s="1496"/>
      <c r="SO86" s="1496"/>
      <c r="SP86" s="1496"/>
      <c r="SQ86" s="1496"/>
      <c r="SR86" s="1496"/>
      <c r="SS86" s="1496"/>
      <c r="ST86" s="1496"/>
      <c r="SU86" s="1496"/>
      <c r="SV86" s="1496"/>
      <c r="SW86" s="1496"/>
      <c r="SX86" s="1496"/>
      <c r="SY86" s="1496"/>
      <c r="SZ86" s="1496"/>
      <c r="TA86" s="1496"/>
      <c r="TB86" s="1496"/>
      <c r="TC86" s="1496"/>
      <c r="TD86" s="1496"/>
      <c r="TE86" s="1496"/>
      <c r="TF86" s="1496"/>
      <c r="TG86" s="1496"/>
      <c r="TH86" s="1496"/>
      <c r="TI86" s="1496"/>
      <c r="TJ86" s="1496"/>
      <c r="TK86" s="1496"/>
      <c r="TL86" s="1496"/>
      <c r="TM86" s="1496"/>
      <c r="TN86" s="1496"/>
      <c r="TO86" s="1496"/>
      <c r="TP86" s="1496"/>
      <c r="TQ86" s="1496"/>
      <c r="TR86" s="1496"/>
      <c r="TS86" s="1496"/>
      <c r="TT86" s="1496"/>
      <c r="TU86" s="1496"/>
      <c r="TV86" s="1496"/>
      <c r="TW86" s="1496"/>
      <c r="TX86" s="1496"/>
      <c r="TY86" s="1496"/>
      <c r="TZ86" s="1496"/>
      <c r="UA86" s="1496"/>
      <c r="UB86" s="1496"/>
      <c r="UC86" s="1496"/>
      <c r="UD86" s="1496"/>
      <c r="UE86" s="1496"/>
      <c r="UF86" s="1496"/>
      <c r="UG86" s="1496"/>
      <c r="UH86" s="1496"/>
      <c r="UI86" s="1496"/>
      <c r="UJ86" s="1496"/>
      <c r="UK86" s="1496"/>
      <c r="UL86" s="1496"/>
      <c r="UM86" s="1496"/>
      <c r="UN86" s="1496"/>
      <c r="UO86" s="1496"/>
      <c r="UP86" s="1496"/>
      <c r="UQ86" s="1496"/>
      <c r="UR86" s="1496"/>
      <c r="US86" s="1496"/>
      <c r="UT86" s="1496"/>
      <c r="UU86" s="1496"/>
      <c r="UV86" s="1496"/>
      <c r="UW86" s="1496"/>
      <c r="UX86" s="1496"/>
      <c r="UY86" s="1496"/>
      <c r="UZ86" s="1496"/>
      <c r="VA86" s="1496"/>
      <c r="VB86" s="1496"/>
      <c r="VC86" s="1496"/>
      <c r="VD86" s="1496"/>
      <c r="VE86" s="1496"/>
      <c r="VF86" s="1496"/>
      <c r="VG86" s="1496"/>
      <c r="VH86" s="1496"/>
      <c r="VI86" s="1496"/>
      <c r="VJ86" s="1496"/>
      <c r="VK86" s="1496"/>
      <c r="VL86" s="1496"/>
      <c r="VM86" s="1496"/>
      <c r="VN86" s="1496"/>
      <c r="VO86" s="1496"/>
      <c r="VP86" s="1496"/>
      <c r="VQ86" s="1496"/>
      <c r="VR86" s="1496"/>
      <c r="VS86" s="1496"/>
      <c r="VT86" s="1496"/>
      <c r="VU86" s="1496"/>
      <c r="VV86" s="1496"/>
      <c r="VW86" s="1496"/>
      <c r="VX86" s="1496"/>
      <c r="VY86" s="1496"/>
      <c r="VZ86" s="1496"/>
      <c r="WA86" s="1496"/>
      <c r="WB86" s="1496"/>
      <c r="WC86" s="1496"/>
      <c r="WD86" s="1496"/>
      <c r="WE86" s="1496"/>
      <c r="WF86" s="1496"/>
      <c r="WG86" s="1496"/>
      <c r="WH86" s="1496"/>
      <c r="WI86" s="1496"/>
      <c r="WJ86" s="1496"/>
      <c r="WK86" s="1496"/>
      <c r="WL86" s="1496"/>
      <c r="WM86" s="1496"/>
      <c r="WN86" s="1496"/>
      <c r="WO86" s="1496"/>
      <c r="WP86" s="1496"/>
      <c r="WQ86" s="1496"/>
      <c r="WR86" s="1496"/>
      <c r="WS86" s="1496"/>
      <c r="WT86" s="1496"/>
      <c r="WU86" s="1496"/>
      <c r="WV86" s="1496"/>
      <c r="WW86" s="1496"/>
      <c r="WX86" s="1496"/>
      <c r="WY86" s="1496"/>
      <c r="WZ86" s="1496"/>
      <c r="XA86" s="1496"/>
      <c r="XB86" s="1496"/>
      <c r="XC86" s="1496"/>
      <c r="XD86" s="1496"/>
      <c r="XE86" s="1496"/>
      <c r="XF86" s="1496"/>
      <c r="XG86" s="1496"/>
      <c r="XH86" s="1496"/>
      <c r="XI86" s="1496"/>
      <c r="XJ86" s="1496"/>
      <c r="XK86" s="1496"/>
      <c r="XL86" s="1496"/>
      <c r="XM86" s="1496"/>
      <c r="XN86" s="1496"/>
      <c r="XO86" s="1496"/>
      <c r="XP86" s="1496"/>
      <c r="XQ86" s="1496"/>
      <c r="XR86" s="1496"/>
      <c r="XS86" s="1496"/>
      <c r="XT86" s="1496"/>
      <c r="XU86" s="1496"/>
      <c r="XV86" s="1496"/>
      <c r="XW86" s="1496"/>
      <c r="XX86" s="1496"/>
      <c r="XY86" s="1496"/>
      <c r="XZ86" s="1496"/>
      <c r="YA86" s="1496"/>
      <c r="YB86" s="1496"/>
      <c r="YC86" s="1496"/>
      <c r="YD86" s="1496"/>
      <c r="YE86" s="1496"/>
      <c r="YF86" s="1496"/>
      <c r="YG86" s="1496"/>
      <c r="YH86" s="1496"/>
      <c r="YI86" s="1496"/>
      <c r="YJ86" s="1496"/>
      <c r="YK86" s="1496"/>
      <c r="YL86" s="1496"/>
      <c r="YM86" s="1496"/>
      <c r="YN86" s="1496"/>
      <c r="YO86" s="1496"/>
      <c r="YP86" s="1496"/>
      <c r="YQ86" s="1496"/>
      <c r="YR86" s="1496"/>
      <c r="YS86" s="1496"/>
      <c r="YT86" s="1496"/>
      <c r="YU86" s="1496"/>
      <c r="YV86" s="1496"/>
      <c r="YW86" s="1496"/>
      <c r="YX86" s="1496"/>
      <c r="YY86" s="1496"/>
      <c r="YZ86" s="1496"/>
      <c r="ZA86" s="1496"/>
      <c r="ZB86" s="1496"/>
      <c r="ZC86" s="1496"/>
      <c r="ZD86" s="1496"/>
      <c r="ZE86" s="1496"/>
      <c r="ZF86" s="1496"/>
      <c r="ZG86" s="1496"/>
      <c r="ZH86" s="1496"/>
      <c r="ZI86" s="1496"/>
      <c r="ZJ86" s="1496"/>
      <c r="ZK86" s="1496"/>
      <c r="ZL86" s="1496"/>
      <c r="ZM86" s="1496"/>
      <c r="ZN86" s="1496"/>
      <c r="ZO86" s="1496"/>
      <c r="ZP86" s="1496"/>
      <c r="ZQ86" s="1496"/>
      <c r="ZR86" s="1496"/>
      <c r="ZS86" s="1496"/>
      <c r="ZT86" s="1496"/>
      <c r="ZU86" s="1496"/>
      <c r="ZV86" s="1496"/>
      <c r="ZW86" s="1496"/>
      <c r="ZX86" s="1496"/>
      <c r="ZY86" s="1496"/>
      <c r="ZZ86" s="1496"/>
      <c r="AAA86" s="1496"/>
      <c r="AAB86" s="1496"/>
      <c r="AAC86" s="1496"/>
      <c r="AAD86" s="1496"/>
      <c r="AAE86" s="1496"/>
      <c r="AAF86" s="1496"/>
      <c r="AAG86" s="1496"/>
      <c r="AAH86" s="1496"/>
      <c r="AAI86" s="1496"/>
      <c r="AAJ86" s="1496"/>
      <c r="AAK86" s="1496"/>
      <c r="AAL86" s="1496"/>
      <c r="AAM86" s="1496"/>
      <c r="AAN86" s="1496"/>
      <c r="AAO86" s="1496"/>
      <c r="AAP86" s="1496"/>
      <c r="AAQ86" s="1496"/>
      <c r="AAR86" s="1496"/>
      <c r="AAS86" s="1496"/>
      <c r="AAT86" s="1496"/>
      <c r="AAU86" s="1496"/>
      <c r="AAV86" s="1496"/>
      <c r="AAW86" s="1496"/>
      <c r="AAX86" s="1496"/>
      <c r="AAY86" s="1496"/>
      <c r="AAZ86" s="1496"/>
      <c r="ABA86" s="1496"/>
      <c r="ABB86" s="1496"/>
      <c r="ABC86" s="1496"/>
      <c r="ABD86" s="1496"/>
      <c r="ABE86" s="1496"/>
      <c r="ABF86" s="1496"/>
      <c r="ABG86" s="1496"/>
      <c r="ABH86" s="1496"/>
      <c r="ABI86" s="1496"/>
      <c r="ABJ86" s="1496"/>
      <c r="ABK86" s="1496"/>
      <c r="ABL86" s="1496"/>
      <c r="ABM86" s="1496"/>
      <c r="ABN86" s="1496"/>
      <c r="ABO86" s="1496"/>
      <c r="ABP86" s="1496"/>
      <c r="ABQ86" s="1496"/>
      <c r="ABR86" s="1496"/>
      <c r="ABS86" s="1496"/>
      <c r="ABT86" s="1496"/>
      <c r="ABU86" s="1496"/>
      <c r="ABV86" s="1496"/>
      <c r="ABW86" s="1496"/>
      <c r="ABX86" s="1496"/>
      <c r="ABY86" s="1496"/>
      <c r="ABZ86" s="1496"/>
      <c r="ACA86" s="1496"/>
      <c r="ACB86" s="1496"/>
      <c r="ACC86" s="1496"/>
      <c r="ACD86" s="1496"/>
      <c r="ACE86" s="1496"/>
      <c r="ACF86" s="1496"/>
      <c r="ACG86" s="1496"/>
      <c r="ACH86" s="1496"/>
      <c r="ACI86" s="1496"/>
      <c r="ACJ86" s="1496"/>
      <c r="ACK86" s="1496"/>
      <c r="ACL86" s="1496"/>
      <c r="ACM86" s="1496"/>
      <c r="ACN86" s="1496"/>
      <c r="ACO86" s="1496"/>
      <c r="ACP86" s="1496"/>
      <c r="ACQ86" s="1496"/>
      <c r="ACR86" s="1496"/>
      <c r="ACS86" s="1496"/>
      <c r="ACT86" s="1496"/>
      <c r="ACU86" s="1496"/>
      <c r="ACV86" s="1496"/>
      <c r="ACW86" s="1496"/>
      <c r="ACX86" s="1496"/>
      <c r="ACY86" s="1496"/>
      <c r="ACZ86" s="1496"/>
      <c r="ADA86" s="1496"/>
      <c r="ADB86" s="1496"/>
      <c r="ADC86" s="1496"/>
      <c r="ADD86" s="1496"/>
      <c r="ADE86" s="1496"/>
      <c r="ADF86" s="1496"/>
      <c r="ADG86" s="1496"/>
      <c r="ADH86" s="1496"/>
      <c r="ADI86" s="1496"/>
      <c r="ADJ86" s="1496"/>
      <c r="ADK86" s="1496"/>
      <c r="ADL86" s="1496"/>
      <c r="ADM86" s="1496"/>
      <c r="ADN86" s="1496"/>
      <c r="ADO86" s="1496"/>
      <c r="ADP86" s="1496"/>
      <c r="ADQ86" s="1496"/>
      <c r="ADR86" s="1496"/>
      <c r="ADS86" s="1496"/>
      <c r="ADT86" s="1496"/>
      <c r="ADU86" s="1496"/>
      <c r="ADV86" s="1496"/>
      <c r="ADW86" s="1496"/>
      <c r="ADX86" s="1496"/>
      <c r="ADY86" s="1496"/>
      <c r="ADZ86" s="1496"/>
      <c r="AEA86" s="1496"/>
      <c r="AEB86" s="1496"/>
      <c r="AEC86" s="1496"/>
      <c r="AED86" s="1496"/>
      <c r="AEE86" s="1496"/>
      <c r="AEF86" s="1496"/>
      <c r="AEG86" s="1496"/>
      <c r="AEH86" s="1496"/>
      <c r="AEI86" s="1496"/>
      <c r="AEJ86" s="1496"/>
      <c r="AEK86" s="1496"/>
      <c r="AEL86" s="1496"/>
      <c r="AEM86" s="1496"/>
      <c r="AEN86" s="1496"/>
      <c r="AEO86" s="1496"/>
      <c r="AEP86" s="1496"/>
      <c r="AEQ86" s="1496"/>
      <c r="AER86" s="1496"/>
      <c r="AES86" s="1496"/>
      <c r="AET86" s="1496"/>
      <c r="AEU86" s="1496"/>
      <c r="AEV86" s="1496"/>
      <c r="AEW86" s="1496"/>
      <c r="AEX86" s="1496"/>
      <c r="AEY86" s="1496"/>
      <c r="AEZ86" s="1496"/>
      <c r="AFA86" s="1496"/>
      <c r="AFB86" s="1496"/>
      <c r="AFC86" s="1496"/>
      <c r="AFD86" s="1496"/>
      <c r="AFE86" s="1496"/>
      <c r="AFF86" s="1496"/>
      <c r="AFG86" s="1496"/>
      <c r="AFH86" s="1496"/>
      <c r="AFI86" s="1496"/>
      <c r="AFJ86" s="1496"/>
      <c r="AFK86" s="1496"/>
      <c r="AFL86" s="1496"/>
      <c r="AFM86" s="1496"/>
      <c r="AFN86" s="1496"/>
      <c r="AFO86" s="1496"/>
      <c r="AFP86" s="1496"/>
      <c r="AFQ86" s="1496"/>
      <c r="AFR86" s="1496"/>
      <c r="AFS86" s="1496"/>
      <c r="AFT86" s="1496"/>
      <c r="AFU86" s="1496"/>
      <c r="AFV86" s="1496"/>
      <c r="AFW86" s="1496"/>
      <c r="AFX86" s="1496"/>
      <c r="AFY86" s="1496"/>
      <c r="AFZ86" s="1496"/>
      <c r="AGA86" s="1496"/>
      <c r="AGB86" s="1496"/>
      <c r="AGC86" s="1496"/>
      <c r="AGD86" s="1496"/>
      <c r="AGE86" s="1496"/>
      <c r="AGF86" s="1496"/>
      <c r="AGG86" s="1496"/>
      <c r="AGH86" s="1496"/>
      <c r="AGI86" s="1496"/>
      <c r="AGJ86" s="1496"/>
      <c r="AGK86" s="1496"/>
      <c r="AGL86" s="1496"/>
      <c r="AGM86" s="1496"/>
      <c r="AGN86" s="1496"/>
      <c r="AGO86" s="1496"/>
      <c r="AGP86" s="1496"/>
      <c r="AGQ86" s="1496"/>
      <c r="AGR86" s="1496"/>
      <c r="AGS86" s="1496"/>
      <c r="AGT86" s="1496"/>
      <c r="AGU86" s="1496"/>
      <c r="AGV86" s="1496"/>
      <c r="AGW86" s="1496"/>
      <c r="AGX86" s="1496"/>
      <c r="AGY86" s="1496"/>
      <c r="AGZ86" s="1496"/>
      <c r="AHA86" s="1496"/>
      <c r="AHB86" s="1496"/>
      <c r="AHC86" s="1496"/>
      <c r="AHD86" s="1496"/>
      <c r="AHE86" s="1496"/>
      <c r="AHF86" s="1496"/>
      <c r="AHG86" s="1496"/>
      <c r="AHH86" s="1496"/>
      <c r="AHI86" s="1496"/>
      <c r="AHJ86" s="1496"/>
      <c r="AHK86" s="1496"/>
      <c r="AHL86" s="1496"/>
      <c r="AHM86" s="1496"/>
      <c r="AHN86" s="1496"/>
      <c r="AHO86" s="1496"/>
      <c r="AHP86" s="1496"/>
      <c r="AHQ86" s="1496"/>
      <c r="AHR86" s="1496"/>
      <c r="AHS86" s="1496"/>
      <c r="AHT86" s="1496"/>
      <c r="AHU86" s="1496"/>
      <c r="AHV86" s="1496"/>
      <c r="AHW86" s="1496"/>
      <c r="AHX86" s="1496"/>
      <c r="AHY86" s="1496"/>
      <c r="AHZ86" s="1496"/>
      <c r="AIA86" s="1496"/>
      <c r="AIB86" s="1496"/>
      <c r="AIC86" s="1496"/>
      <c r="AID86" s="1496"/>
      <c r="AIE86" s="1496"/>
      <c r="AIF86" s="1496"/>
      <c r="AIG86" s="1496"/>
      <c r="AIH86" s="1496"/>
      <c r="AII86" s="1496"/>
      <c r="AIJ86" s="1496"/>
      <c r="AIK86" s="1496"/>
      <c r="AIL86" s="1496"/>
      <c r="AIM86" s="1496"/>
      <c r="AIN86" s="1496"/>
      <c r="AIO86" s="1496"/>
      <c r="AIP86" s="1496"/>
      <c r="AIQ86" s="1496"/>
      <c r="AIR86" s="1496"/>
      <c r="AIS86" s="1496"/>
      <c r="AIT86" s="1496"/>
      <c r="AIU86" s="1496"/>
      <c r="AIV86" s="1496"/>
      <c r="AIW86" s="1496"/>
      <c r="AIX86" s="1496"/>
      <c r="AIY86" s="1496"/>
      <c r="AIZ86" s="1496"/>
      <c r="AJA86" s="1496"/>
      <c r="AJB86" s="1496"/>
      <c r="AJC86" s="1496"/>
      <c r="AJD86" s="1496"/>
      <c r="AJE86" s="1496"/>
      <c r="AJF86" s="1496"/>
      <c r="AJG86" s="1496"/>
      <c r="AJH86" s="1496"/>
      <c r="AJI86" s="1496"/>
      <c r="AJJ86" s="1496"/>
      <c r="AJK86" s="1496"/>
      <c r="AJL86" s="1496"/>
      <c r="AJM86" s="1496"/>
      <c r="AJN86" s="1496"/>
      <c r="AJO86" s="1496"/>
      <c r="AJP86" s="1496"/>
      <c r="AJQ86" s="1496"/>
      <c r="AJR86" s="1496"/>
      <c r="AJS86" s="1496"/>
      <c r="AJT86" s="1496"/>
      <c r="AJU86" s="1496"/>
      <c r="AJV86" s="1496"/>
      <c r="AJW86" s="1496"/>
      <c r="AJX86" s="1496"/>
      <c r="AJY86" s="1496"/>
      <c r="AJZ86" s="1496"/>
      <c r="AKA86" s="1496"/>
      <c r="AKB86" s="1496"/>
      <c r="AKC86" s="1496"/>
      <c r="AKD86" s="1496"/>
      <c r="AKE86" s="1496"/>
      <c r="AKF86" s="1496"/>
      <c r="AKG86" s="1496"/>
      <c r="AKH86" s="1496"/>
      <c r="AKI86" s="1496"/>
      <c r="AKJ86" s="1496"/>
      <c r="AKK86" s="1496"/>
      <c r="AKL86" s="1496"/>
      <c r="AKM86" s="1496"/>
      <c r="AKN86" s="1496"/>
      <c r="AKO86" s="1496"/>
      <c r="AKP86" s="1496"/>
      <c r="AKQ86" s="1496"/>
      <c r="AKR86" s="1496"/>
      <c r="AKS86" s="1496"/>
      <c r="AKT86" s="1496"/>
      <c r="AKU86" s="1496"/>
      <c r="AKV86" s="1496"/>
      <c r="AKW86" s="1496"/>
      <c r="AKX86" s="1496"/>
      <c r="AKY86" s="1496"/>
      <c r="AKZ86" s="1496"/>
      <c r="ALA86" s="1496"/>
      <c r="ALB86" s="1496"/>
      <c r="ALC86" s="1496"/>
      <c r="ALD86" s="1496"/>
      <c r="ALE86" s="1496"/>
      <c r="ALF86" s="1496"/>
      <c r="ALG86" s="1496"/>
      <c r="ALH86" s="1496"/>
      <c r="ALI86" s="1496"/>
      <c r="ALJ86" s="1496"/>
      <c r="ALK86" s="1496"/>
      <c r="ALL86" s="1496"/>
      <c r="ALM86" s="1496"/>
      <c r="ALN86" s="1496"/>
      <c r="ALO86" s="1496"/>
      <c r="ALP86" s="1496"/>
      <c r="ALQ86" s="1496"/>
      <c r="ALR86" s="1496"/>
      <c r="ALS86" s="1496"/>
      <c r="ALT86" s="1496"/>
      <c r="ALU86" s="1496"/>
      <c r="ALV86" s="1496"/>
      <c r="ALW86" s="1496"/>
      <c r="ALX86" s="1496"/>
      <c r="ALY86" s="1496"/>
      <c r="ALZ86" s="1496"/>
      <c r="AMA86" s="1496"/>
      <c r="AMB86" s="1496"/>
      <c r="AMC86" s="1496"/>
      <c r="AMD86" s="1496"/>
      <c r="AME86" s="1496"/>
      <c r="AMF86" s="1496"/>
      <c r="AMG86" s="1496"/>
      <c r="AMH86" s="1496"/>
      <c r="AMI86" s="1496"/>
      <c r="AMJ86" s="1496"/>
    </row>
    <row r="87" spans="1:1024" s="1496" customFormat="1" ht="16.899999999999999" customHeight="1">
      <c r="B87" s="1538"/>
      <c r="C87" s="1585"/>
      <c r="D87" s="1538"/>
      <c r="E87" s="1568"/>
      <c r="F87" s="1585"/>
      <c r="G87" s="1544"/>
      <c r="H87" s="1538"/>
      <c r="I87" s="1538"/>
      <c r="J87" s="1538"/>
      <c r="N87" s="1538"/>
      <c r="O87" s="1538"/>
      <c r="P87" s="1538"/>
      <c r="Q87" s="1538"/>
      <c r="R87" s="1538"/>
      <c r="S87" s="1538"/>
      <c r="T87" s="1538"/>
      <c r="U87" s="1538"/>
      <c r="V87" s="1538"/>
      <c r="W87" s="1538"/>
      <c r="X87" s="1538"/>
      <c r="Y87" s="1538"/>
      <c r="Z87" s="1538"/>
      <c r="AA87" s="1538"/>
      <c r="AB87" s="1538"/>
      <c r="AC87" s="1538"/>
      <c r="AD87" s="1538"/>
      <c r="AE87" s="1538"/>
      <c r="AF87" s="1538"/>
      <c r="AG87" s="1538"/>
      <c r="AH87" s="1538"/>
      <c r="AI87" s="1538"/>
      <c r="AJ87" s="1538"/>
      <c r="AK87" s="1538"/>
      <c r="AL87" s="1538"/>
      <c r="AM87" s="1538"/>
      <c r="AN87" s="1538"/>
      <c r="AO87" s="1538"/>
      <c r="AP87" s="1538"/>
      <c r="AQ87" s="1538"/>
      <c r="AR87" s="1538"/>
      <c r="AS87" s="1538"/>
      <c r="AT87" s="1538"/>
      <c r="AU87" s="1538"/>
      <c r="AV87" s="1538"/>
      <c r="AW87" s="1538"/>
      <c r="AX87" s="1538"/>
      <c r="AY87" s="1538"/>
      <c r="AZ87" s="1538"/>
      <c r="BA87" s="1538"/>
      <c r="BB87" s="1538"/>
      <c r="BC87" s="1538"/>
      <c r="BD87" s="1538"/>
      <c r="BE87" s="1538"/>
      <c r="BF87" s="1538"/>
      <c r="BG87" s="1538"/>
      <c r="BH87" s="1538"/>
      <c r="BI87" s="1538"/>
      <c r="BJ87" s="1538"/>
      <c r="BK87" s="1538"/>
      <c r="BL87" s="1538"/>
    </row>
    <row r="88" spans="1:1024" s="1496" customFormat="1" ht="16.899999999999999" customHeight="1">
      <c r="B88" s="1538"/>
      <c r="C88" s="1585"/>
      <c r="D88" s="1538"/>
      <c r="E88" s="1568"/>
      <c r="F88" s="1585"/>
      <c r="G88" s="1544"/>
      <c r="H88" s="1538"/>
      <c r="I88" s="1538"/>
      <c r="J88" s="1538"/>
      <c r="N88" s="1538"/>
      <c r="O88" s="1538"/>
      <c r="P88" s="1538"/>
      <c r="Q88" s="1538"/>
      <c r="R88" s="1538"/>
      <c r="S88" s="1538"/>
      <c r="T88" s="1538"/>
      <c r="U88" s="1538"/>
      <c r="V88" s="1538"/>
      <c r="W88" s="1538"/>
      <c r="X88" s="1538"/>
      <c r="Y88" s="1538"/>
      <c r="Z88" s="1538"/>
      <c r="AA88" s="1538"/>
      <c r="AB88" s="1538"/>
      <c r="AC88" s="1538"/>
      <c r="AD88" s="1538"/>
      <c r="AE88" s="1538"/>
      <c r="AF88" s="1538"/>
      <c r="AG88" s="1538"/>
      <c r="AH88" s="1538"/>
      <c r="AI88" s="1538"/>
      <c r="AJ88" s="1538"/>
      <c r="AK88" s="1538"/>
      <c r="AL88" s="1538"/>
      <c r="AM88" s="1538"/>
      <c r="AN88" s="1538"/>
      <c r="AO88" s="1538"/>
      <c r="AP88" s="1538"/>
      <c r="AQ88" s="1538"/>
      <c r="AR88" s="1538"/>
      <c r="AS88" s="1538"/>
      <c r="AT88" s="1538"/>
      <c r="AU88" s="1538"/>
      <c r="AV88" s="1538"/>
      <c r="AW88" s="1538"/>
      <c r="AX88" s="1538"/>
      <c r="AY88" s="1538"/>
      <c r="AZ88" s="1538"/>
      <c r="BA88" s="1538"/>
      <c r="BB88" s="1538"/>
      <c r="BC88" s="1538"/>
      <c r="BD88" s="1538"/>
      <c r="BE88" s="1538"/>
      <c r="BF88" s="1538"/>
      <c r="BG88" s="1538"/>
      <c r="BH88" s="1538"/>
      <c r="BI88" s="1538"/>
      <c r="BJ88" s="1538"/>
      <c r="BK88" s="1538"/>
      <c r="BL88" s="1538"/>
    </row>
    <row r="89" spans="1:1024" s="1496" customFormat="1" ht="16.899999999999999" customHeight="1">
      <c r="B89" s="1538"/>
      <c r="C89" s="1585"/>
      <c r="D89" s="1538"/>
      <c r="E89" s="1568"/>
      <c r="F89" s="1585"/>
      <c r="G89" s="1544"/>
      <c r="H89" s="1538"/>
      <c r="I89" s="1538"/>
      <c r="J89" s="1538"/>
      <c r="N89" s="1538"/>
      <c r="O89" s="1538"/>
      <c r="P89" s="1538"/>
      <c r="Q89" s="1538"/>
      <c r="R89" s="1538"/>
      <c r="S89" s="1538"/>
      <c r="T89" s="1538"/>
      <c r="U89" s="1538"/>
      <c r="V89" s="1538"/>
      <c r="W89" s="1538"/>
      <c r="X89" s="1538"/>
      <c r="Y89" s="1538"/>
      <c r="Z89" s="1538"/>
      <c r="AA89" s="1538"/>
      <c r="AB89" s="1538"/>
      <c r="AC89" s="1538"/>
      <c r="AD89" s="1538"/>
      <c r="AE89" s="1538"/>
      <c r="AF89" s="1538"/>
      <c r="AG89" s="1538"/>
      <c r="AH89" s="1538"/>
      <c r="AI89" s="1538"/>
      <c r="AJ89" s="1538"/>
      <c r="AK89" s="1538"/>
      <c r="AL89" s="1538"/>
      <c r="AM89" s="1538"/>
      <c r="AN89" s="1538"/>
      <c r="AO89" s="1538"/>
      <c r="AP89" s="1538"/>
      <c r="AQ89" s="1538"/>
      <c r="AR89" s="1538"/>
      <c r="AS89" s="1538"/>
      <c r="AT89" s="1538"/>
      <c r="AU89" s="1538"/>
      <c r="AV89" s="1538"/>
      <c r="AW89" s="1538"/>
      <c r="AX89" s="1538"/>
      <c r="AY89" s="1538"/>
      <c r="AZ89" s="1538"/>
      <c r="BA89" s="1538"/>
      <c r="BB89" s="1538"/>
      <c r="BC89" s="1538"/>
      <c r="BD89" s="1538"/>
      <c r="BE89" s="1538"/>
      <c r="BF89" s="1538"/>
      <c r="BG89" s="1538"/>
      <c r="BH89" s="1538"/>
      <c r="BI89" s="1538"/>
      <c r="BJ89" s="1538"/>
      <c r="BK89" s="1538"/>
      <c r="BL89" s="1538"/>
    </row>
    <row r="90" spans="1:1024" s="1496" customFormat="1" ht="16.899999999999999" customHeight="1">
      <c r="B90" s="1538"/>
      <c r="C90" s="1585"/>
      <c r="D90" s="1538"/>
      <c r="E90" s="1568"/>
      <c r="F90" s="1585"/>
      <c r="G90" s="1544"/>
      <c r="H90" s="1538"/>
      <c r="I90" s="1538"/>
      <c r="J90" s="1538"/>
      <c r="N90" s="1538"/>
      <c r="O90" s="1538"/>
      <c r="P90" s="1538"/>
      <c r="Q90" s="1538"/>
      <c r="R90" s="1538"/>
      <c r="S90" s="1538"/>
      <c r="T90" s="1538"/>
      <c r="U90" s="1538"/>
      <c r="V90" s="1538"/>
      <c r="W90" s="1538"/>
      <c r="X90" s="1538"/>
      <c r="Y90" s="1538"/>
      <c r="Z90" s="1538"/>
      <c r="AA90" s="1538"/>
      <c r="AB90" s="1538"/>
      <c r="AC90" s="1538"/>
      <c r="AD90" s="1538"/>
      <c r="AE90" s="1538"/>
      <c r="AF90" s="1538"/>
      <c r="AG90" s="1538"/>
      <c r="AH90" s="1538"/>
      <c r="AI90" s="1538"/>
      <c r="AJ90" s="1538"/>
      <c r="AK90" s="1538"/>
      <c r="AL90" s="1538"/>
      <c r="AM90" s="1538"/>
      <c r="AN90" s="1538"/>
      <c r="AO90" s="1538"/>
      <c r="AP90" s="1538"/>
      <c r="AQ90" s="1538"/>
      <c r="AR90" s="1538"/>
      <c r="AS90" s="1538"/>
      <c r="AT90" s="1538"/>
      <c r="AU90" s="1538"/>
      <c r="AV90" s="1538"/>
      <c r="AW90" s="1538"/>
      <c r="AX90" s="1538"/>
      <c r="AY90" s="1538"/>
      <c r="AZ90" s="1538"/>
      <c r="BA90" s="1538"/>
      <c r="BB90" s="1538"/>
      <c r="BC90" s="1538"/>
      <c r="BD90" s="1538"/>
      <c r="BE90" s="1538"/>
      <c r="BF90" s="1538"/>
      <c r="BG90" s="1538"/>
      <c r="BH90" s="1538"/>
      <c r="BI90" s="1538"/>
      <c r="BJ90" s="1538"/>
      <c r="BK90" s="1538"/>
      <c r="BL90" s="1538"/>
    </row>
    <row r="91" spans="1:1024" s="1496" customFormat="1" ht="16.899999999999999" customHeight="1">
      <c r="B91" s="1538"/>
      <c r="C91" s="1585"/>
      <c r="D91" s="1538"/>
      <c r="E91" s="1568"/>
      <c r="F91" s="1585"/>
      <c r="G91" s="1544"/>
      <c r="H91" s="1538"/>
      <c r="I91" s="1538"/>
      <c r="J91" s="1538"/>
      <c r="N91" s="1538"/>
      <c r="O91" s="1538"/>
      <c r="P91" s="1538"/>
      <c r="Q91" s="1538"/>
      <c r="R91" s="1538"/>
      <c r="S91" s="1538"/>
      <c r="T91" s="1538"/>
      <c r="U91" s="1538"/>
      <c r="V91" s="1538"/>
      <c r="W91" s="1538"/>
      <c r="X91" s="1538"/>
      <c r="Y91" s="1538"/>
      <c r="Z91" s="1538"/>
      <c r="AA91" s="1538"/>
      <c r="AB91" s="1538"/>
      <c r="AC91" s="1538"/>
      <c r="AD91" s="1538"/>
      <c r="AE91" s="1538"/>
      <c r="AF91" s="1538"/>
      <c r="AG91" s="1538"/>
      <c r="AH91" s="1538"/>
      <c r="AI91" s="1538"/>
      <c r="AJ91" s="1538"/>
      <c r="AK91" s="1538"/>
      <c r="AL91" s="1538"/>
      <c r="AM91" s="1538"/>
      <c r="AN91" s="1538"/>
      <c r="AO91" s="1538"/>
      <c r="AP91" s="1538"/>
      <c r="AQ91" s="1538"/>
      <c r="AR91" s="1538"/>
      <c r="AS91" s="1538"/>
      <c r="AT91" s="1538"/>
      <c r="AU91" s="1538"/>
      <c r="AV91" s="1538"/>
      <c r="AW91" s="1538"/>
      <c r="AX91" s="1538"/>
      <c r="AY91" s="1538"/>
      <c r="AZ91" s="1538"/>
      <c r="BA91" s="1538"/>
      <c r="BB91" s="1538"/>
      <c r="BC91" s="1538"/>
      <c r="BD91" s="1538"/>
      <c r="BE91" s="1538"/>
      <c r="BF91" s="1538"/>
      <c r="BG91" s="1538"/>
      <c r="BH91" s="1538"/>
      <c r="BI91" s="1538"/>
      <c r="BJ91" s="1538"/>
      <c r="BK91" s="1538"/>
      <c r="BL91" s="1538"/>
    </row>
    <row r="92" spans="1:1024" s="1496" customFormat="1" ht="16.899999999999999" customHeight="1">
      <c r="B92" s="1538"/>
      <c r="C92" s="1585"/>
      <c r="D92" s="1538"/>
      <c r="E92" s="1568"/>
      <c r="F92" s="1585"/>
      <c r="G92" s="1544"/>
      <c r="H92" s="1538"/>
      <c r="I92" s="1538"/>
      <c r="J92" s="1538"/>
      <c r="N92" s="1538"/>
      <c r="O92" s="1538"/>
      <c r="P92" s="1538"/>
      <c r="Q92" s="1538"/>
      <c r="R92" s="1538"/>
      <c r="S92" s="1538"/>
      <c r="T92" s="1538"/>
      <c r="U92" s="1538"/>
      <c r="V92" s="1538"/>
      <c r="W92" s="1538"/>
      <c r="X92" s="1538"/>
      <c r="Y92" s="1538"/>
      <c r="Z92" s="1538"/>
      <c r="AA92" s="1538"/>
      <c r="AB92" s="1538"/>
      <c r="AC92" s="1538"/>
      <c r="AD92" s="1538"/>
      <c r="AE92" s="1538"/>
      <c r="AF92" s="1538"/>
      <c r="AG92" s="1538"/>
      <c r="AH92" s="1538"/>
      <c r="AI92" s="1538"/>
      <c r="AJ92" s="1538"/>
      <c r="AK92" s="1538"/>
      <c r="AL92" s="1538"/>
      <c r="AM92" s="1538"/>
      <c r="AN92" s="1538"/>
      <c r="AO92" s="1538"/>
      <c r="AP92" s="1538"/>
      <c r="AQ92" s="1538"/>
      <c r="AR92" s="1538"/>
      <c r="AS92" s="1538"/>
      <c r="AT92" s="1538"/>
      <c r="AU92" s="1538"/>
      <c r="AV92" s="1538"/>
      <c r="AW92" s="1538"/>
      <c r="AX92" s="1538"/>
      <c r="AY92" s="1538"/>
      <c r="AZ92" s="1538"/>
      <c r="BA92" s="1538"/>
      <c r="BB92" s="1538"/>
      <c r="BC92" s="1538"/>
      <c r="BD92" s="1538"/>
      <c r="BE92" s="1538"/>
      <c r="BF92" s="1538"/>
      <c r="BG92" s="1538"/>
      <c r="BH92" s="1538"/>
      <c r="BI92" s="1538"/>
      <c r="BJ92" s="1538"/>
      <c r="BK92" s="1538"/>
      <c r="BL92" s="1538"/>
    </row>
    <row r="93" spans="1:1024" s="1496" customFormat="1" ht="16.899999999999999" customHeight="1">
      <c r="B93" s="1538"/>
      <c r="C93" s="1585"/>
      <c r="D93" s="1538"/>
      <c r="E93" s="1568"/>
      <c r="F93" s="1585"/>
      <c r="G93" s="1544"/>
      <c r="H93" s="1538"/>
      <c r="I93" s="1538"/>
      <c r="J93" s="1538"/>
      <c r="N93" s="1538"/>
      <c r="O93" s="1538"/>
      <c r="P93" s="1538"/>
      <c r="Q93" s="1538"/>
      <c r="R93" s="1538"/>
      <c r="S93" s="1538"/>
      <c r="T93" s="1538"/>
      <c r="U93" s="1538"/>
      <c r="V93" s="1538"/>
      <c r="W93" s="1538"/>
      <c r="X93" s="1538"/>
      <c r="Y93" s="1538"/>
      <c r="Z93" s="1538"/>
      <c r="AA93" s="1538"/>
      <c r="AB93" s="1538"/>
      <c r="AC93" s="1538"/>
      <c r="AD93" s="1538"/>
      <c r="AE93" s="1538"/>
      <c r="AF93" s="1538"/>
      <c r="AG93" s="1538"/>
      <c r="AH93" s="1538"/>
      <c r="AI93" s="1538"/>
      <c r="AJ93" s="1538"/>
      <c r="AK93" s="1538"/>
      <c r="AL93" s="1538"/>
      <c r="AM93" s="1538"/>
      <c r="AN93" s="1538"/>
      <c r="AO93" s="1538"/>
      <c r="AP93" s="1538"/>
      <c r="AQ93" s="1538"/>
      <c r="AR93" s="1538"/>
      <c r="AS93" s="1538"/>
      <c r="AT93" s="1538"/>
      <c r="AU93" s="1538"/>
      <c r="AV93" s="1538"/>
      <c r="AW93" s="1538"/>
      <c r="AX93" s="1538"/>
      <c r="AY93" s="1538"/>
      <c r="AZ93" s="1538"/>
      <c r="BA93" s="1538"/>
      <c r="BB93" s="1538"/>
      <c r="BC93" s="1538"/>
      <c r="BD93" s="1538"/>
      <c r="BE93" s="1538"/>
      <c r="BF93" s="1538"/>
      <c r="BG93" s="1538"/>
      <c r="BH93" s="1538"/>
      <c r="BI93" s="1538"/>
      <c r="BJ93" s="1538"/>
      <c r="BK93" s="1538"/>
      <c r="BL93" s="1538"/>
    </row>
    <row r="94" spans="1:1024" s="1496" customFormat="1" ht="16.899999999999999" customHeight="1">
      <c r="B94" s="1538"/>
      <c r="C94" s="1585"/>
      <c r="D94" s="1538"/>
      <c r="E94" s="1568"/>
      <c r="F94" s="1585"/>
      <c r="G94" s="1544"/>
      <c r="H94" s="1538"/>
      <c r="I94" s="1538"/>
      <c r="J94" s="1538"/>
      <c r="N94" s="1538"/>
      <c r="O94" s="1538"/>
      <c r="P94" s="1538"/>
      <c r="Q94" s="1538"/>
      <c r="R94" s="1538"/>
      <c r="S94" s="1538"/>
      <c r="T94" s="1538"/>
      <c r="U94" s="1538"/>
      <c r="V94" s="1538"/>
      <c r="W94" s="1538"/>
      <c r="X94" s="1538"/>
      <c r="Y94" s="1538"/>
      <c r="Z94" s="1538"/>
      <c r="AA94" s="1538"/>
      <c r="AB94" s="1538"/>
      <c r="AC94" s="1538"/>
      <c r="AD94" s="1538"/>
      <c r="AE94" s="1538"/>
      <c r="AF94" s="1538"/>
      <c r="AG94" s="1538"/>
      <c r="AH94" s="1538"/>
      <c r="AI94" s="1538"/>
      <c r="AJ94" s="1538"/>
      <c r="AK94" s="1538"/>
      <c r="AL94" s="1538"/>
      <c r="AM94" s="1538"/>
      <c r="AN94" s="1538"/>
      <c r="AO94" s="1538"/>
      <c r="AP94" s="1538"/>
      <c r="AQ94" s="1538"/>
      <c r="AR94" s="1538"/>
      <c r="AS94" s="1538"/>
      <c r="AT94" s="1538"/>
      <c r="AU94" s="1538"/>
      <c r="AV94" s="1538"/>
      <c r="AW94" s="1538"/>
      <c r="AX94" s="1538"/>
      <c r="AY94" s="1538"/>
      <c r="AZ94" s="1538"/>
      <c r="BA94" s="1538"/>
      <c r="BB94" s="1538"/>
      <c r="BC94" s="1538"/>
      <c r="BD94" s="1538"/>
      <c r="BE94" s="1538"/>
      <c r="BF94" s="1538"/>
      <c r="BG94" s="1538"/>
      <c r="BH94" s="1538"/>
      <c r="BI94" s="1538"/>
      <c r="BJ94" s="1538"/>
      <c r="BK94" s="1538"/>
      <c r="BL94" s="1538"/>
    </row>
    <row r="95" spans="1:1024" s="1496" customFormat="1" ht="16.899999999999999" customHeight="1">
      <c r="B95" s="1538"/>
      <c r="C95" s="1585"/>
      <c r="D95" s="1538"/>
      <c r="E95" s="1568"/>
      <c r="F95" s="1585"/>
      <c r="G95" s="1544"/>
      <c r="H95" s="1538"/>
      <c r="I95" s="1538"/>
      <c r="J95" s="1538"/>
      <c r="N95" s="1538"/>
      <c r="O95" s="1538"/>
      <c r="P95" s="1538"/>
      <c r="Q95" s="1538"/>
      <c r="R95" s="1538"/>
      <c r="S95" s="1538"/>
      <c r="T95" s="1538"/>
      <c r="U95" s="1538"/>
      <c r="V95" s="1538"/>
      <c r="W95" s="1538"/>
      <c r="X95" s="1538"/>
      <c r="Y95" s="1538"/>
      <c r="Z95" s="1538"/>
      <c r="AA95" s="1538"/>
      <c r="AB95" s="1538"/>
      <c r="AC95" s="1538"/>
      <c r="AD95" s="1538"/>
      <c r="AE95" s="1538"/>
      <c r="AF95" s="1538"/>
      <c r="AG95" s="1538"/>
      <c r="AH95" s="1538"/>
      <c r="AI95" s="1538"/>
      <c r="AJ95" s="1538"/>
      <c r="AK95" s="1538"/>
      <c r="AL95" s="1538"/>
      <c r="AM95" s="1538"/>
      <c r="AN95" s="1538"/>
      <c r="AO95" s="1538"/>
      <c r="AP95" s="1538"/>
      <c r="AQ95" s="1538"/>
      <c r="AR95" s="1538"/>
      <c r="AS95" s="1538"/>
      <c r="AT95" s="1538"/>
      <c r="AU95" s="1538"/>
      <c r="AV95" s="1538"/>
      <c r="AW95" s="1538"/>
      <c r="AX95" s="1538"/>
      <c r="AY95" s="1538"/>
      <c r="AZ95" s="1538"/>
      <c r="BA95" s="1538"/>
      <c r="BB95" s="1538"/>
      <c r="BC95" s="1538"/>
      <c r="BD95" s="1538"/>
      <c r="BE95" s="1538"/>
      <c r="BF95" s="1538"/>
      <c r="BG95" s="1538"/>
      <c r="BH95" s="1538"/>
      <c r="BI95" s="1538"/>
      <c r="BJ95" s="1538"/>
      <c r="BK95" s="1538"/>
      <c r="BL95" s="1538"/>
    </row>
    <row r="96" spans="1:1024" s="1496" customFormat="1" ht="16.899999999999999" customHeight="1">
      <c r="B96" s="1538"/>
      <c r="C96" s="1585"/>
      <c r="D96" s="1538"/>
      <c r="E96" s="1568"/>
      <c r="F96" s="1585"/>
      <c r="G96" s="1544"/>
      <c r="H96" s="1538"/>
      <c r="I96" s="1538"/>
      <c r="J96" s="1538"/>
      <c r="N96" s="1538"/>
      <c r="O96" s="1538"/>
      <c r="P96" s="1538"/>
      <c r="Q96" s="1538"/>
      <c r="R96" s="1538"/>
      <c r="S96" s="1538"/>
      <c r="T96" s="1538"/>
      <c r="U96" s="1538"/>
      <c r="V96" s="1538"/>
      <c r="W96" s="1538"/>
      <c r="X96" s="1538"/>
      <c r="Y96" s="1538"/>
      <c r="Z96" s="1538"/>
      <c r="AA96" s="1538"/>
      <c r="AB96" s="1538"/>
      <c r="AC96" s="1538"/>
      <c r="AD96" s="1538"/>
      <c r="AE96" s="1538"/>
      <c r="AF96" s="1538"/>
      <c r="AG96" s="1538"/>
      <c r="AH96" s="1538"/>
      <c r="AI96" s="1538"/>
      <c r="AJ96" s="1538"/>
      <c r="AK96" s="1538"/>
      <c r="AL96" s="1538"/>
      <c r="AM96" s="1538"/>
      <c r="AN96" s="1538"/>
      <c r="AO96" s="1538"/>
      <c r="AP96" s="1538"/>
      <c r="AQ96" s="1538"/>
      <c r="AR96" s="1538"/>
      <c r="AS96" s="1538"/>
      <c r="AT96" s="1538"/>
      <c r="AU96" s="1538"/>
      <c r="AV96" s="1538"/>
      <c r="AW96" s="1538"/>
      <c r="AX96" s="1538"/>
      <c r="AY96" s="1538"/>
      <c r="AZ96" s="1538"/>
      <c r="BA96" s="1538"/>
      <c r="BB96" s="1538"/>
      <c r="BC96" s="1538"/>
      <c r="BD96" s="1538"/>
      <c r="BE96" s="1538"/>
      <c r="BF96" s="1538"/>
      <c r="BG96" s="1538"/>
      <c r="BH96" s="1538"/>
      <c r="BI96" s="1538"/>
      <c r="BJ96" s="1538"/>
      <c r="BK96" s="1538"/>
      <c r="BL96" s="1538"/>
    </row>
    <row r="97" spans="2:64" s="1496" customFormat="1" ht="16.899999999999999" customHeight="1">
      <c r="B97" s="1538"/>
      <c r="C97" s="1585"/>
      <c r="D97" s="1538"/>
      <c r="E97" s="1568"/>
      <c r="F97" s="1585"/>
      <c r="G97" s="1544"/>
      <c r="H97" s="1538"/>
      <c r="I97" s="1538"/>
      <c r="J97" s="1538"/>
      <c r="N97" s="1538"/>
      <c r="O97" s="1538"/>
      <c r="P97" s="1538"/>
      <c r="Q97" s="1538"/>
      <c r="R97" s="1538"/>
      <c r="S97" s="1538"/>
      <c r="T97" s="1538"/>
      <c r="U97" s="1538"/>
      <c r="V97" s="1538"/>
      <c r="W97" s="1538"/>
      <c r="X97" s="1538"/>
      <c r="Y97" s="1538"/>
      <c r="Z97" s="1538"/>
      <c r="AA97" s="1538"/>
      <c r="AB97" s="1538"/>
      <c r="AC97" s="1538"/>
      <c r="AD97" s="1538"/>
      <c r="AE97" s="1538"/>
      <c r="AF97" s="1538"/>
      <c r="AG97" s="1538"/>
      <c r="AH97" s="1538"/>
      <c r="AI97" s="1538"/>
      <c r="AJ97" s="1538"/>
      <c r="AK97" s="1538"/>
      <c r="AL97" s="1538"/>
      <c r="AM97" s="1538"/>
      <c r="AN97" s="1538"/>
      <c r="AO97" s="1538"/>
      <c r="AP97" s="1538"/>
      <c r="AQ97" s="1538"/>
      <c r="AR97" s="1538"/>
      <c r="AS97" s="1538"/>
      <c r="AT97" s="1538"/>
      <c r="AU97" s="1538"/>
      <c r="AV97" s="1538"/>
      <c r="AW97" s="1538"/>
      <c r="AX97" s="1538"/>
      <c r="AY97" s="1538"/>
      <c r="AZ97" s="1538"/>
      <c r="BA97" s="1538"/>
      <c r="BB97" s="1538"/>
      <c r="BC97" s="1538"/>
      <c r="BD97" s="1538"/>
      <c r="BE97" s="1538"/>
      <c r="BF97" s="1538"/>
      <c r="BG97" s="1538"/>
      <c r="BH97" s="1538"/>
      <c r="BI97" s="1538"/>
      <c r="BJ97" s="1538"/>
      <c r="BK97" s="1538"/>
      <c r="BL97" s="1538"/>
    </row>
    <row r="98" spans="2:64" s="1496" customFormat="1" ht="16.899999999999999" customHeight="1">
      <c r="B98" s="1538"/>
      <c r="C98" s="1585"/>
      <c r="D98" s="1538"/>
      <c r="E98" s="1568"/>
      <c r="F98" s="1585"/>
      <c r="G98" s="1544"/>
      <c r="H98" s="1538"/>
      <c r="I98" s="1538"/>
      <c r="J98" s="1538"/>
      <c r="N98" s="1538"/>
      <c r="O98" s="1538"/>
      <c r="P98" s="1538"/>
      <c r="Q98" s="1538"/>
      <c r="R98" s="1538"/>
      <c r="S98" s="1538"/>
      <c r="T98" s="1538"/>
      <c r="U98" s="1538"/>
      <c r="V98" s="1538"/>
      <c r="W98" s="1538"/>
      <c r="X98" s="1538"/>
      <c r="Y98" s="1538"/>
      <c r="Z98" s="1538"/>
      <c r="AA98" s="1538"/>
      <c r="AB98" s="1538"/>
      <c r="AC98" s="1538"/>
      <c r="AD98" s="1538"/>
      <c r="AE98" s="1538"/>
      <c r="AF98" s="1538"/>
      <c r="AG98" s="1538"/>
      <c r="AH98" s="1538"/>
      <c r="AI98" s="1538"/>
      <c r="AJ98" s="1538"/>
      <c r="AK98" s="1538"/>
      <c r="AL98" s="1538"/>
      <c r="AM98" s="1538"/>
      <c r="AN98" s="1538"/>
      <c r="AO98" s="1538"/>
      <c r="AP98" s="1538"/>
      <c r="AQ98" s="1538"/>
      <c r="AR98" s="1538"/>
      <c r="AS98" s="1538"/>
      <c r="AT98" s="1538"/>
      <c r="AU98" s="1538"/>
      <c r="AV98" s="1538"/>
      <c r="AW98" s="1538"/>
      <c r="AX98" s="1538"/>
      <c r="AY98" s="1538"/>
      <c r="AZ98" s="1538"/>
      <c r="BA98" s="1538"/>
      <c r="BB98" s="1538"/>
      <c r="BC98" s="1538"/>
      <c r="BD98" s="1538"/>
      <c r="BE98" s="1538"/>
      <c r="BF98" s="1538"/>
      <c r="BG98" s="1538"/>
      <c r="BH98" s="1538"/>
      <c r="BI98" s="1538"/>
      <c r="BJ98" s="1538"/>
      <c r="BK98" s="1538"/>
      <c r="BL98" s="1538"/>
    </row>
    <row r="99" spans="2:64" s="1496" customFormat="1" ht="16.899999999999999" customHeight="1">
      <c r="B99" s="1538"/>
      <c r="C99" s="1585"/>
      <c r="D99" s="1538"/>
      <c r="E99" s="1568"/>
      <c r="F99" s="1585"/>
      <c r="G99" s="1544"/>
      <c r="H99" s="1538"/>
      <c r="I99" s="1538"/>
      <c r="J99" s="1538"/>
      <c r="N99" s="1538"/>
      <c r="O99" s="1538"/>
      <c r="P99" s="1538"/>
      <c r="Q99" s="1538"/>
      <c r="R99" s="1538"/>
      <c r="S99" s="1538"/>
      <c r="T99" s="1538"/>
      <c r="U99" s="1538"/>
      <c r="V99" s="1538"/>
      <c r="W99" s="1538"/>
      <c r="X99" s="1538"/>
      <c r="Y99" s="1538"/>
      <c r="Z99" s="1538"/>
      <c r="AA99" s="1538"/>
      <c r="AB99" s="1538"/>
      <c r="AC99" s="1538"/>
      <c r="AD99" s="1538"/>
      <c r="AE99" s="1538"/>
      <c r="AF99" s="1538"/>
      <c r="AG99" s="1538"/>
      <c r="AH99" s="1538"/>
      <c r="AI99" s="1538"/>
      <c r="AJ99" s="1538"/>
      <c r="AK99" s="1538"/>
      <c r="AL99" s="1538"/>
      <c r="AM99" s="1538"/>
      <c r="AN99" s="1538"/>
      <c r="AO99" s="1538"/>
      <c r="AP99" s="1538"/>
      <c r="AQ99" s="1538"/>
      <c r="AR99" s="1538"/>
      <c r="AS99" s="1538"/>
      <c r="AT99" s="1538"/>
      <c r="AU99" s="1538"/>
      <c r="AV99" s="1538"/>
      <c r="AW99" s="1538"/>
      <c r="AX99" s="1538"/>
      <c r="AY99" s="1538"/>
      <c r="AZ99" s="1538"/>
      <c r="BA99" s="1538"/>
      <c r="BB99" s="1538"/>
      <c r="BC99" s="1538"/>
      <c r="BD99" s="1538"/>
      <c r="BE99" s="1538"/>
      <c r="BF99" s="1538"/>
      <c r="BG99" s="1538"/>
      <c r="BH99" s="1538"/>
      <c r="BI99" s="1538"/>
      <c r="BJ99" s="1538"/>
      <c r="BK99" s="1538"/>
      <c r="BL99" s="1538"/>
    </row>
    <row r="100" spans="2:64" s="1496" customFormat="1" ht="16.899999999999999" customHeight="1">
      <c r="B100" s="1538"/>
      <c r="C100" s="1585"/>
      <c r="D100" s="1538"/>
      <c r="E100" s="1568"/>
      <c r="F100" s="1585"/>
      <c r="G100" s="1544"/>
      <c r="H100" s="1538"/>
      <c r="I100" s="1538"/>
      <c r="J100" s="1538"/>
      <c r="N100" s="1538"/>
      <c r="O100" s="1538"/>
      <c r="P100" s="1538"/>
      <c r="Q100" s="1538"/>
      <c r="R100" s="1538"/>
      <c r="S100" s="1538"/>
      <c r="T100" s="1538"/>
      <c r="U100" s="1538"/>
      <c r="V100" s="1538"/>
      <c r="W100" s="1538"/>
      <c r="X100" s="1538"/>
      <c r="Y100" s="1538"/>
      <c r="Z100" s="1538"/>
      <c r="AA100" s="1538"/>
      <c r="AB100" s="1538"/>
      <c r="AC100" s="1538"/>
      <c r="AD100" s="1538"/>
      <c r="AE100" s="1538"/>
      <c r="AF100" s="1538"/>
      <c r="AG100" s="1538"/>
      <c r="AH100" s="1538"/>
      <c r="AI100" s="1538"/>
      <c r="AJ100" s="1538"/>
      <c r="AK100" s="1538"/>
      <c r="AL100" s="1538"/>
      <c r="AM100" s="1538"/>
      <c r="AN100" s="1538"/>
      <c r="AO100" s="1538"/>
      <c r="AP100" s="1538"/>
      <c r="AQ100" s="1538"/>
      <c r="AR100" s="1538"/>
      <c r="AS100" s="1538"/>
      <c r="AT100" s="1538"/>
      <c r="AU100" s="1538"/>
      <c r="AV100" s="1538"/>
      <c r="AW100" s="1538"/>
      <c r="AX100" s="1538"/>
      <c r="AY100" s="1538"/>
      <c r="AZ100" s="1538"/>
      <c r="BA100" s="1538"/>
      <c r="BB100" s="1538"/>
      <c r="BC100" s="1538"/>
      <c r="BD100" s="1538"/>
      <c r="BE100" s="1538"/>
      <c r="BF100" s="1538"/>
      <c r="BG100" s="1538"/>
      <c r="BH100" s="1538"/>
      <c r="BI100" s="1538"/>
      <c r="BJ100" s="1538"/>
      <c r="BK100" s="1538"/>
      <c r="BL100" s="1538"/>
    </row>
    <row r="101" spans="2:64" s="1496" customFormat="1" ht="16.899999999999999" customHeight="1">
      <c r="B101" s="1538"/>
      <c r="C101" s="1585"/>
      <c r="D101" s="1538"/>
      <c r="E101" s="1568"/>
      <c r="F101" s="1585"/>
      <c r="G101" s="1544"/>
      <c r="H101" s="1538"/>
      <c r="I101" s="1538"/>
      <c r="J101" s="1538"/>
      <c r="N101" s="1538"/>
      <c r="O101" s="1538"/>
      <c r="P101" s="1538"/>
      <c r="Q101" s="1538"/>
      <c r="R101" s="1538"/>
      <c r="S101" s="1538"/>
      <c r="T101" s="1538"/>
      <c r="U101" s="1538"/>
      <c r="V101" s="1538"/>
      <c r="W101" s="1538"/>
      <c r="X101" s="1538"/>
      <c r="Y101" s="1538"/>
      <c r="Z101" s="1538"/>
      <c r="AA101" s="1538"/>
      <c r="AB101" s="1538"/>
      <c r="AC101" s="1538"/>
      <c r="AD101" s="1538"/>
      <c r="AE101" s="1538"/>
      <c r="AF101" s="1538"/>
      <c r="AG101" s="1538"/>
      <c r="AH101" s="1538"/>
      <c r="AI101" s="1538"/>
      <c r="AJ101" s="1538"/>
      <c r="AK101" s="1538"/>
      <c r="AL101" s="1538"/>
      <c r="AM101" s="1538"/>
      <c r="AN101" s="1538"/>
      <c r="AO101" s="1538"/>
      <c r="AP101" s="1538"/>
      <c r="AQ101" s="1538"/>
      <c r="AR101" s="1538"/>
      <c r="AS101" s="1538"/>
      <c r="AT101" s="1538"/>
      <c r="AU101" s="1538"/>
      <c r="AV101" s="1538"/>
      <c r="AW101" s="1538"/>
      <c r="AX101" s="1538"/>
      <c r="AY101" s="1538"/>
      <c r="AZ101" s="1538"/>
      <c r="BA101" s="1538"/>
      <c r="BB101" s="1538"/>
      <c r="BC101" s="1538"/>
      <c r="BD101" s="1538"/>
      <c r="BE101" s="1538"/>
      <c r="BF101" s="1538"/>
      <c r="BG101" s="1538"/>
      <c r="BH101" s="1538"/>
      <c r="BI101" s="1538"/>
      <c r="BJ101" s="1538"/>
      <c r="BK101" s="1538"/>
      <c r="BL101" s="1538"/>
    </row>
    <row r="102" spans="2:64" s="1496" customFormat="1" ht="16.899999999999999" customHeight="1">
      <c r="B102" s="1538"/>
      <c r="C102" s="1585"/>
      <c r="D102" s="1538"/>
      <c r="E102" s="1568"/>
      <c r="F102" s="1585"/>
      <c r="G102" s="1544"/>
      <c r="H102" s="1538"/>
      <c r="I102" s="1538"/>
      <c r="J102" s="1538"/>
      <c r="N102" s="1538"/>
      <c r="O102" s="1538"/>
      <c r="P102" s="1538"/>
      <c r="Q102" s="1538"/>
      <c r="R102" s="1538"/>
      <c r="S102" s="1538"/>
      <c r="T102" s="1538"/>
      <c r="U102" s="1538"/>
      <c r="V102" s="1538"/>
      <c r="W102" s="1538"/>
      <c r="X102" s="1538"/>
      <c r="Y102" s="1538"/>
      <c r="Z102" s="1538"/>
      <c r="AA102" s="1538"/>
      <c r="AB102" s="1538"/>
      <c r="AC102" s="1538"/>
      <c r="AD102" s="1538"/>
      <c r="AE102" s="1538"/>
      <c r="AF102" s="1538"/>
      <c r="AG102" s="1538"/>
      <c r="AH102" s="1538"/>
      <c r="AI102" s="1538"/>
      <c r="AJ102" s="1538"/>
      <c r="AK102" s="1538"/>
      <c r="AL102" s="1538"/>
      <c r="AM102" s="1538"/>
      <c r="AN102" s="1538"/>
      <c r="AO102" s="1538"/>
      <c r="AP102" s="1538"/>
      <c r="AQ102" s="1538"/>
      <c r="AR102" s="1538"/>
      <c r="AS102" s="1538"/>
      <c r="AT102" s="1538"/>
      <c r="AU102" s="1538"/>
      <c r="AV102" s="1538"/>
      <c r="AW102" s="1538"/>
      <c r="AX102" s="1538"/>
      <c r="AY102" s="1538"/>
      <c r="AZ102" s="1538"/>
      <c r="BA102" s="1538"/>
      <c r="BB102" s="1538"/>
      <c r="BC102" s="1538"/>
      <c r="BD102" s="1538"/>
      <c r="BE102" s="1538"/>
      <c r="BF102" s="1538"/>
      <c r="BG102" s="1538"/>
      <c r="BH102" s="1538"/>
      <c r="BI102" s="1538"/>
      <c r="BJ102" s="1538"/>
      <c r="BK102" s="1538"/>
      <c r="BL102" s="1538"/>
    </row>
    <row r="103" spans="2:64" s="1496" customFormat="1" ht="16.899999999999999" customHeight="1">
      <c r="B103" s="1538"/>
      <c r="C103" s="1585"/>
      <c r="D103" s="1538"/>
      <c r="E103" s="1568"/>
      <c r="F103" s="1585"/>
      <c r="G103" s="1544"/>
      <c r="H103" s="1538"/>
      <c r="I103" s="1538"/>
      <c r="J103" s="1538"/>
      <c r="N103" s="1538"/>
      <c r="O103" s="1538"/>
      <c r="P103" s="1538"/>
      <c r="Q103" s="1538"/>
      <c r="R103" s="1538"/>
      <c r="S103" s="1538"/>
      <c r="T103" s="1538"/>
      <c r="U103" s="1538"/>
      <c r="V103" s="1538"/>
      <c r="W103" s="1538"/>
      <c r="X103" s="1538"/>
      <c r="Y103" s="1538"/>
      <c r="Z103" s="1538"/>
      <c r="AA103" s="1538"/>
      <c r="AB103" s="1538"/>
      <c r="AC103" s="1538"/>
      <c r="AD103" s="1538"/>
      <c r="AE103" s="1538"/>
      <c r="AF103" s="1538"/>
      <c r="AG103" s="1538"/>
      <c r="AH103" s="1538"/>
      <c r="AI103" s="1538"/>
      <c r="AJ103" s="1538"/>
      <c r="AK103" s="1538"/>
      <c r="AL103" s="1538"/>
      <c r="AM103" s="1538"/>
      <c r="AN103" s="1538"/>
      <c r="AO103" s="1538"/>
      <c r="AP103" s="1538"/>
      <c r="AQ103" s="1538"/>
      <c r="AR103" s="1538"/>
      <c r="AS103" s="1538"/>
      <c r="AT103" s="1538"/>
      <c r="AU103" s="1538"/>
      <c r="AV103" s="1538"/>
      <c r="AW103" s="1538"/>
      <c r="AX103" s="1538"/>
      <c r="AY103" s="1538"/>
      <c r="AZ103" s="1538"/>
      <c r="BA103" s="1538"/>
      <c r="BB103" s="1538"/>
      <c r="BC103" s="1538"/>
      <c r="BD103" s="1538"/>
      <c r="BE103" s="1538"/>
      <c r="BF103" s="1538"/>
      <c r="BG103" s="1538"/>
      <c r="BH103" s="1538"/>
      <c r="BI103" s="1538"/>
      <c r="BJ103" s="1538"/>
      <c r="BK103" s="1538"/>
      <c r="BL103" s="1538"/>
    </row>
    <row r="104" spans="2:64" s="1496" customFormat="1" ht="16.899999999999999" customHeight="1">
      <c r="B104" s="1538"/>
      <c r="C104" s="1585"/>
      <c r="D104" s="1538"/>
      <c r="E104" s="1568"/>
      <c r="F104" s="1585"/>
      <c r="G104" s="1544"/>
      <c r="H104" s="1538"/>
      <c r="I104" s="1538"/>
      <c r="J104" s="1538"/>
      <c r="N104" s="1538"/>
      <c r="O104" s="1538"/>
      <c r="P104" s="1538"/>
      <c r="Q104" s="1538"/>
      <c r="R104" s="1538"/>
      <c r="S104" s="1538"/>
      <c r="T104" s="1538"/>
      <c r="U104" s="1538"/>
      <c r="V104" s="1538"/>
      <c r="W104" s="1538"/>
      <c r="X104" s="1538"/>
      <c r="Y104" s="1538"/>
      <c r="Z104" s="1538"/>
      <c r="AA104" s="1538"/>
      <c r="AB104" s="1538"/>
      <c r="AC104" s="1538"/>
      <c r="AD104" s="1538"/>
      <c r="AE104" s="1538"/>
      <c r="AF104" s="1538"/>
      <c r="AG104" s="1538"/>
      <c r="AH104" s="1538"/>
      <c r="AI104" s="1538"/>
      <c r="AJ104" s="1538"/>
      <c r="AK104" s="1538"/>
      <c r="AL104" s="1538"/>
      <c r="AM104" s="1538"/>
      <c r="AN104" s="1538"/>
      <c r="AO104" s="1538"/>
      <c r="AP104" s="1538"/>
      <c r="AQ104" s="1538"/>
      <c r="AR104" s="1538"/>
      <c r="AS104" s="1538"/>
      <c r="AT104" s="1538"/>
      <c r="AU104" s="1538"/>
      <c r="AV104" s="1538"/>
      <c r="AW104" s="1538"/>
      <c r="AX104" s="1538"/>
      <c r="AY104" s="1538"/>
      <c r="AZ104" s="1538"/>
      <c r="BA104" s="1538"/>
      <c r="BB104" s="1538"/>
      <c r="BC104" s="1538"/>
      <c r="BD104" s="1538"/>
      <c r="BE104" s="1538"/>
      <c r="BF104" s="1538"/>
      <c r="BG104" s="1538"/>
      <c r="BH104" s="1538"/>
      <c r="BI104" s="1538"/>
      <c r="BJ104" s="1538"/>
      <c r="BK104" s="1538"/>
      <c r="BL104" s="1538"/>
    </row>
    <row r="105" spans="2:64" s="1496" customFormat="1" ht="16.899999999999999" customHeight="1">
      <c r="B105" s="1538"/>
      <c r="C105" s="1585"/>
      <c r="D105" s="1538"/>
      <c r="E105" s="1568"/>
      <c r="F105" s="1585"/>
      <c r="G105" s="1544"/>
      <c r="H105" s="1538"/>
      <c r="I105" s="1538"/>
      <c r="J105" s="1538"/>
      <c r="N105" s="1538"/>
      <c r="O105" s="1538"/>
      <c r="P105" s="1538"/>
      <c r="Q105" s="1538"/>
      <c r="R105" s="1538"/>
      <c r="S105" s="1538"/>
      <c r="T105" s="1538"/>
      <c r="U105" s="1538"/>
      <c r="V105" s="1538"/>
      <c r="W105" s="1538"/>
      <c r="X105" s="1538"/>
      <c r="Y105" s="1538"/>
      <c r="Z105" s="1538"/>
      <c r="AA105" s="1538"/>
      <c r="AB105" s="1538"/>
      <c r="AC105" s="1538"/>
      <c r="AD105" s="1538"/>
      <c r="AE105" s="1538"/>
      <c r="AF105" s="1538"/>
      <c r="AG105" s="1538"/>
      <c r="AH105" s="1538"/>
      <c r="AI105" s="1538"/>
      <c r="AJ105" s="1538"/>
      <c r="AK105" s="1538"/>
      <c r="AL105" s="1538"/>
      <c r="AM105" s="1538"/>
      <c r="AN105" s="1538"/>
      <c r="AO105" s="1538"/>
      <c r="AP105" s="1538"/>
      <c r="AQ105" s="1538"/>
      <c r="AR105" s="1538"/>
      <c r="AS105" s="1538"/>
      <c r="AT105" s="1538"/>
      <c r="AU105" s="1538"/>
      <c r="AV105" s="1538"/>
      <c r="AW105" s="1538"/>
      <c r="AX105" s="1538"/>
      <c r="AY105" s="1538"/>
      <c r="AZ105" s="1538"/>
      <c r="BA105" s="1538"/>
      <c r="BB105" s="1538"/>
      <c r="BC105" s="1538"/>
      <c r="BD105" s="1538"/>
      <c r="BE105" s="1538"/>
      <c r="BF105" s="1538"/>
      <c r="BG105" s="1538"/>
      <c r="BH105" s="1538"/>
      <c r="BI105" s="1538"/>
      <c r="BJ105" s="1538"/>
      <c r="BK105" s="1538"/>
      <c r="BL105" s="1538"/>
    </row>
    <row r="106" spans="2:64" s="1496" customFormat="1" ht="16.899999999999999" customHeight="1">
      <c r="B106" s="1538"/>
      <c r="C106" s="1585"/>
      <c r="D106" s="1538"/>
      <c r="E106" s="1568"/>
      <c r="F106" s="1585"/>
      <c r="G106" s="1544"/>
      <c r="H106" s="1538"/>
      <c r="I106" s="1538"/>
      <c r="J106" s="1538"/>
      <c r="N106" s="1538"/>
      <c r="O106" s="1538"/>
      <c r="P106" s="1538"/>
      <c r="Q106" s="1538"/>
      <c r="R106" s="1538"/>
      <c r="S106" s="1538"/>
      <c r="T106" s="1538"/>
      <c r="U106" s="1538"/>
      <c r="V106" s="1538"/>
      <c r="W106" s="1538"/>
      <c r="X106" s="1538"/>
      <c r="Y106" s="1538"/>
      <c r="Z106" s="1538"/>
      <c r="AA106" s="1538"/>
      <c r="AB106" s="1538"/>
      <c r="AC106" s="1538"/>
      <c r="AD106" s="1538"/>
      <c r="AE106" s="1538"/>
      <c r="AF106" s="1538"/>
      <c r="AG106" s="1538"/>
      <c r="AH106" s="1538"/>
      <c r="AI106" s="1538"/>
      <c r="AJ106" s="1538"/>
      <c r="AK106" s="1538"/>
      <c r="AL106" s="1538"/>
      <c r="AM106" s="1538"/>
      <c r="AN106" s="1538"/>
      <c r="AO106" s="1538"/>
      <c r="AP106" s="1538"/>
      <c r="AQ106" s="1538"/>
      <c r="AR106" s="1538"/>
      <c r="AS106" s="1538"/>
      <c r="AT106" s="1538"/>
      <c r="AU106" s="1538"/>
      <c r="AV106" s="1538"/>
      <c r="AW106" s="1538"/>
      <c r="AX106" s="1538"/>
      <c r="AY106" s="1538"/>
      <c r="AZ106" s="1538"/>
      <c r="BA106" s="1538"/>
      <c r="BB106" s="1538"/>
      <c r="BC106" s="1538"/>
      <c r="BD106" s="1538"/>
      <c r="BE106" s="1538"/>
      <c r="BF106" s="1538"/>
      <c r="BG106" s="1538"/>
      <c r="BH106" s="1538"/>
      <c r="BI106" s="1538"/>
      <c r="BJ106" s="1538"/>
      <c r="BK106" s="1538"/>
      <c r="BL106" s="1538"/>
    </row>
    <row r="107" spans="2:64" s="1496" customFormat="1" ht="16.899999999999999" customHeight="1">
      <c r="B107" s="1538"/>
      <c r="C107" s="1585"/>
      <c r="D107" s="1538"/>
      <c r="E107" s="1568"/>
      <c r="F107" s="1585"/>
      <c r="G107" s="1544"/>
      <c r="H107" s="1538"/>
      <c r="I107" s="1538"/>
      <c r="J107" s="1538"/>
      <c r="N107" s="1538"/>
      <c r="O107" s="1538"/>
      <c r="P107" s="1538"/>
      <c r="Q107" s="1538"/>
      <c r="R107" s="1538"/>
      <c r="S107" s="1538"/>
      <c r="T107" s="1538"/>
      <c r="U107" s="1538"/>
      <c r="V107" s="1538"/>
      <c r="W107" s="1538"/>
      <c r="X107" s="1538"/>
      <c r="Y107" s="1538"/>
      <c r="Z107" s="1538"/>
      <c r="AA107" s="1538"/>
      <c r="AB107" s="1538"/>
      <c r="AC107" s="1538"/>
      <c r="AD107" s="1538"/>
      <c r="AE107" s="1538"/>
      <c r="AF107" s="1538"/>
      <c r="AG107" s="1538"/>
      <c r="AH107" s="1538"/>
      <c r="AI107" s="1538"/>
      <c r="AJ107" s="1538"/>
      <c r="AK107" s="1538"/>
      <c r="AL107" s="1538"/>
      <c r="AM107" s="1538"/>
      <c r="AN107" s="1538"/>
      <c r="AO107" s="1538"/>
      <c r="AP107" s="1538"/>
      <c r="AQ107" s="1538"/>
      <c r="AR107" s="1538"/>
      <c r="AS107" s="1538"/>
      <c r="AT107" s="1538"/>
      <c r="AU107" s="1538"/>
      <c r="AV107" s="1538"/>
      <c r="AW107" s="1538"/>
      <c r="AX107" s="1538"/>
      <c r="AY107" s="1538"/>
      <c r="AZ107" s="1538"/>
      <c r="BA107" s="1538"/>
      <c r="BB107" s="1538"/>
      <c r="BC107" s="1538"/>
      <c r="BD107" s="1538"/>
      <c r="BE107" s="1538"/>
      <c r="BF107" s="1538"/>
      <c r="BG107" s="1538"/>
      <c r="BH107" s="1538"/>
      <c r="BI107" s="1538"/>
      <c r="BJ107" s="1538"/>
      <c r="BK107" s="1538"/>
      <c r="BL107" s="1538"/>
    </row>
    <row r="108" spans="2:64" s="1496" customFormat="1" ht="16.899999999999999" customHeight="1">
      <c r="B108" s="1538"/>
      <c r="C108" s="1585"/>
      <c r="D108" s="1538"/>
      <c r="E108" s="1568"/>
      <c r="F108" s="1585"/>
      <c r="G108" s="1544"/>
      <c r="H108" s="1538"/>
      <c r="I108" s="1538"/>
      <c r="J108" s="1538"/>
      <c r="N108" s="1538"/>
      <c r="O108" s="1538"/>
      <c r="P108" s="1538"/>
      <c r="Q108" s="1538"/>
      <c r="R108" s="1538"/>
      <c r="S108" s="1538"/>
      <c r="T108" s="1538"/>
      <c r="U108" s="1538"/>
      <c r="V108" s="1538"/>
      <c r="W108" s="1538"/>
      <c r="X108" s="1538"/>
      <c r="Y108" s="1538"/>
      <c r="Z108" s="1538"/>
      <c r="AA108" s="1538"/>
      <c r="AB108" s="1538"/>
      <c r="AC108" s="1538"/>
      <c r="AD108" s="1538"/>
      <c r="AE108" s="1538"/>
      <c r="AF108" s="1538"/>
      <c r="AG108" s="1538"/>
      <c r="AH108" s="1538"/>
      <c r="AI108" s="1538"/>
      <c r="AJ108" s="1538"/>
      <c r="AK108" s="1538"/>
      <c r="AL108" s="1538"/>
      <c r="AM108" s="1538"/>
      <c r="AN108" s="1538"/>
      <c r="AO108" s="1538"/>
      <c r="AP108" s="1538"/>
      <c r="AQ108" s="1538"/>
      <c r="AR108" s="1538"/>
      <c r="AS108" s="1538"/>
      <c r="AT108" s="1538"/>
      <c r="AU108" s="1538"/>
      <c r="AV108" s="1538"/>
      <c r="AW108" s="1538"/>
      <c r="AX108" s="1538"/>
      <c r="AY108" s="1538"/>
      <c r="AZ108" s="1538"/>
      <c r="BA108" s="1538"/>
      <c r="BB108" s="1538"/>
      <c r="BC108" s="1538"/>
      <c r="BD108" s="1538"/>
      <c r="BE108" s="1538"/>
      <c r="BF108" s="1538"/>
      <c r="BG108" s="1538"/>
      <c r="BH108" s="1538"/>
      <c r="BI108" s="1538"/>
      <c r="BJ108" s="1538"/>
      <c r="BK108" s="1538"/>
      <c r="BL108" s="1538"/>
    </row>
    <row r="109" spans="2:64" s="1496" customFormat="1" ht="16.899999999999999" customHeight="1">
      <c r="B109" s="1538"/>
      <c r="C109" s="1585"/>
      <c r="D109" s="1538"/>
      <c r="E109" s="1568"/>
      <c r="F109" s="1585"/>
      <c r="G109" s="1544"/>
      <c r="H109" s="1538"/>
      <c r="I109" s="1538"/>
      <c r="J109" s="1538"/>
      <c r="N109" s="1538"/>
      <c r="O109" s="1538"/>
      <c r="P109" s="1538"/>
      <c r="Q109" s="1538"/>
      <c r="R109" s="1538"/>
      <c r="S109" s="1538"/>
      <c r="T109" s="1538"/>
      <c r="U109" s="1538"/>
      <c r="V109" s="1538"/>
      <c r="W109" s="1538"/>
      <c r="X109" s="1538"/>
      <c r="Y109" s="1538"/>
      <c r="Z109" s="1538"/>
      <c r="AA109" s="1538"/>
      <c r="AB109" s="1538"/>
      <c r="AC109" s="1538"/>
      <c r="AD109" s="1538"/>
      <c r="AE109" s="1538"/>
      <c r="AF109" s="1538"/>
      <c r="AG109" s="1538"/>
      <c r="AH109" s="1538"/>
      <c r="AI109" s="1538"/>
      <c r="AJ109" s="1538"/>
      <c r="AK109" s="1538"/>
      <c r="AL109" s="1538"/>
      <c r="AM109" s="1538"/>
      <c r="AN109" s="1538"/>
      <c r="AO109" s="1538"/>
      <c r="AP109" s="1538"/>
      <c r="AQ109" s="1538"/>
      <c r="AR109" s="1538"/>
      <c r="AS109" s="1538"/>
      <c r="AT109" s="1538"/>
      <c r="AU109" s="1538"/>
      <c r="AV109" s="1538"/>
      <c r="AW109" s="1538"/>
      <c r="AX109" s="1538"/>
      <c r="AY109" s="1538"/>
      <c r="AZ109" s="1538"/>
      <c r="BA109" s="1538"/>
      <c r="BB109" s="1538"/>
      <c r="BC109" s="1538"/>
      <c r="BD109" s="1538"/>
      <c r="BE109" s="1538"/>
      <c r="BF109" s="1538"/>
      <c r="BG109" s="1538"/>
      <c r="BH109" s="1538"/>
      <c r="BI109" s="1538"/>
      <c r="BJ109" s="1538"/>
      <c r="BK109" s="1538"/>
      <c r="BL109" s="1538"/>
    </row>
    <row r="110" spans="2:64" s="1496" customFormat="1" ht="16.899999999999999" customHeight="1">
      <c r="B110" s="1538"/>
      <c r="C110" s="1585"/>
      <c r="D110" s="1538"/>
      <c r="E110" s="1568"/>
      <c r="F110" s="1585"/>
      <c r="G110" s="1544"/>
      <c r="H110" s="1538"/>
      <c r="I110" s="1538"/>
      <c r="J110" s="1538"/>
      <c r="N110" s="1538"/>
      <c r="O110" s="1538"/>
      <c r="P110" s="1538"/>
      <c r="Q110" s="1538"/>
      <c r="R110" s="1538"/>
      <c r="S110" s="1538"/>
      <c r="T110" s="1538"/>
      <c r="U110" s="1538"/>
      <c r="V110" s="1538"/>
      <c r="W110" s="1538"/>
      <c r="X110" s="1538"/>
      <c r="Y110" s="1538"/>
      <c r="Z110" s="1538"/>
      <c r="AA110" s="1538"/>
      <c r="AB110" s="1538"/>
      <c r="AC110" s="1538"/>
      <c r="AD110" s="1538"/>
      <c r="AE110" s="1538"/>
      <c r="AF110" s="1538"/>
      <c r="AG110" s="1538"/>
      <c r="AH110" s="1538"/>
      <c r="AI110" s="1538"/>
      <c r="AJ110" s="1538"/>
      <c r="AK110" s="1538"/>
      <c r="AL110" s="1538"/>
      <c r="AM110" s="1538"/>
      <c r="AN110" s="1538"/>
      <c r="AO110" s="1538"/>
      <c r="AP110" s="1538"/>
      <c r="AQ110" s="1538"/>
      <c r="AR110" s="1538"/>
      <c r="AS110" s="1538"/>
      <c r="AT110" s="1538"/>
      <c r="AU110" s="1538"/>
      <c r="AV110" s="1538"/>
      <c r="AW110" s="1538"/>
      <c r="AX110" s="1538"/>
      <c r="AY110" s="1538"/>
      <c r="AZ110" s="1538"/>
      <c r="BA110" s="1538"/>
      <c r="BB110" s="1538"/>
      <c r="BC110" s="1538"/>
      <c r="BD110" s="1538"/>
      <c r="BE110" s="1538"/>
      <c r="BF110" s="1538"/>
      <c r="BG110" s="1538"/>
      <c r="BH110" s="1538"/>
      <c r="BI110" s="1538"/>
      <c r="BJ110" s="1538"/>
      <c r="BK110" s="1538"/>
      <c r="BL110" s="1538"/>
    </row>
    <row r="111" spans="2:64" s="1496" customFormat="1" ht="16.899999999999999" customHeight="1">
      <c r="B111" s="1538"/>
      <c r="C111" s="1585"/>
      <c r="D111" s="1538"/>
      <c r="E111" s="1568"/>
      <c r="F111" s="1585"/>
      <c r="G111" s="1544"/>
      <c r="H111" s="1538"/>
      <c r="I111" s="1538"/>
      <c r="J111" s="1538"/>
      <c r="N111" s="1538"/>
      <c r="O111" s="1538"/>
      <c r="P111" s="1538"/>
      <c r="Q111" s="1538"/>
      <c r="R111" s="1538"/>
      <c r="S111" s="1538"/>
      <c r="T111" s="1538"/>
      <c r="U111" s="1538"/>
      <c r="V111" s="1538"/>
      <c r="W111" s="1538"/>
      <c r="X111" s="1538"/>
      <c r="Y111" s="1538"/>
      <c r="Z111" s="1538"/>
      <c r="AA111" s="1538"/>
      <c r="AB111" s="1538"/>
      <c r="AC111" s="1538"/>
      <c r="AD111" s="1538"/>
      <c r="AE111" s="1538"/>
      <c r="AF111" s="1538"/>
      <c r="AG111" s="1538"/>
      <c r="AH111" s="1538"/>
      <c r="AI111" s="1538"/>
      <c r="AJ111" s="1538"/>
      <c r="AK111" s="1538"/>
      <c r="AL111" s="1538"/>
      <c r="AM111" s="1538"/>
      <c r="AN111" s="1538"/>
      <c r="AO111" s="1538"/>
      <c r="AP111" s="1538"/>
      <c r="AQ111" s="1538"/>
      <c r="AR111" s="1538"/>
      <c r="AS111" s="1538"/>
      <c r="AT111" s="1538"/>
      <c r="AU111" s="1538"/>
      <c r="AV111" s="1538"/>
      <c r="AW111" s="1538"/>
      <c r="AX111" s="1538"/>
      <c r="AY111" s="1538"/>
      <c r="AZ111" s="1538"/>
      <c r="BA111" s="1538"/>
      <c r="BB111" s="1538"/>
      <c r="BC111" s="1538"/>
      <c r="BD111" s="1538"/>
      <c r="BE111" s="1538"/>
      <c r="BF111" s="1538"/>
      <c r="BG111" s="1538"/>
      <c r="BH111" s="1538"/>
      <c r="BI111" s="1538"/>
      <c r="BJ111" s="1538"/>
      <c r="BK111" s="1538"/>
      <c r="BL111" s="1538"/>
    </row>
    <row r="112" spans="2:64" s="1496" customFormat="1" ht="16.899999999999999" customHeight="1">
      <c r="B112" s="1538"/>
      <c r="C112" s="1585"/>
      <c r="D112" s="1538"/>
      <c r="E112" s="1568"/>
      <c r="F112" s="1585"/>
      <c r="G112" s="1544"/>
      <c r="H112" s="1538"/>
      <c r="I112" s="1538"/>
      <c r="J112" s="1538"/>
      <c r="N112" s="1538"/>
      <c r="O112" s="1538"/>
      <c r="P112" s="1538"/>
      <c r="Q112" s="1538"/>
      <c r="R112" s="1538"/>
      <c r="S112" s="1538"/>
      <c r="T112" s="1538"/>
      <c r="U112" s="1538"/>
      <c r="V112" s="1538"/>
      <c r="W112" s="1538"/>
      <c r="X112" s="1538"/>
      <c r="Y112" s="1538"/>
      <c r="Z112" s="1538"/>
      <c r="AA112" s="1538"/>
      <c r="AB112" s="1538"/>
      <c r="AC112" s="1538"/>
      <c r="AD112" s="1538"/>
      <c r="AE112" s="1538"/>
      <c r="AF112" s="1538"/>
      <c r="AG112" s="1538"/>
      <c r="AH112" s="1538"/>
      <c r="AI112" s="1538"/>
      <c r="AJ112" s="1538"/>
      <c r="AK112" s="1538"/>
      <c r="AL112" s="1538"/>
      <c r="AM112" s="1538"/>
      <c r="AN112" s="1538"/>
      <c r="AO112" s="1538"/>
      <c r="AP112" s="1538"/>
      <c r="AQ112" s="1538"/>
      <c r="AR112" s="1538"/>
      <c r="AS112" s="1538"/>
      <c r="AT112" s="1538"/>
      <c r="AU112" s="1538"/>
      <c r="AV112" s="1538"/>
      <c r="AW112" s="1538"/>
      <c r="AX112" s="1538"/>
      <c r="AY112" s="1538"/>
      <c r="AZ112" s="1538"/>
      <c r="BA112" s="1538"/>
      <c r="BB112" s="1538"/>
      <c r="BC112" s="1538"/>
      <c r="BD112" s="1538"/>
      <c r="BE112" s="1538"/>
      <c r="BF112" s="1538"/>
      <c r="BG112" s="1538"/>
      <c r="BH112" s="1538"/>
      <c r="BI112" s="1538"/>
      <c r="BJ112" s="1538"/>
      <c r="BK112" s="1538"/>
      <c r="BL112" s="1538"/>
    </row>
    <row r="113" spans="2:64" s="1496" customFormat="1" ht="16.899999999999999" customHeight="1">
      <c r="B113" s="1538"/>
      <c r="C113" s="1585"/>
      <c r="D113" s="1538"/>
      <c r="E113" s="1568"/>
      <c r="F113" s="1585"/>
      <c r="G113" s="1544"/>
      <c r="H113" s="1538"/>
      <c r="I113" s="1538"/>
      <c r="J113" s="1538"/>
      <c r="N113" s="1538"/>
      <c r="O113" s="1538"/>
      <c r="P113" s="1538"/>
      <c r="Q113" s="1538"/>
      <c r="R113" s="1538"/>
      <c r="S113" s="1538"/>
      <c r="T113" s="1538"/>
      <c r="U113" s="1538"/>
      <c r="V113" s="1538"/>
      <c r="W113" s="1538"/>
      <c r="X113" s="1538"/>
      <c r="Y113" s="1538"/>
      <c r="Z113" s="1538"/>
      <c r="AA113" s="1538"/>
      <c r="AB113" s="1538"/>
      <c r="AC113" s="1538"/>
      <c r="AD113" s="1538"/>
      <c r="AE113" s="1538"/>
      <c r="AF113" s="1538"/>
      <c r="AG113" s="1538"/>
      <c r="AH113" s="1538"/>
      <c r="AI113" s="1538"/>
      <c r="AJ113" s="1538"/>
      <c r="AK113" s="1538"/>
      <c r="AL113" s="1538"/>
      <c r="AM113" s="1538"/>
      <c r="AN113" s="1538"/>
      <c r="AO113" s="1538"/>
      <c r="AP113" s="1538"/>
      <c r="AQ113" s="1538"/>
      <c r="AR113" s="1538"/>
      <c r="AS113" s="1538"/>
      <c r="AT113" s="1538"/>
      <c r="AU113" s="1538"/>
      <c r="AV113" s="1538"/>
      <c r="AW113" s="1538"/>
      <c r="AX113" s="1538"/>
      <c r="AY113" s="1538"/>
      <c r="AZ113" s="1538"/>
      <c r="BA113" s="1538"/>
      <c r="BB113" s="1538"/>
      <c r="BC113" s="1538"/>
      <c r="BD113" s="1538"/>
      <c r="BE113" s="1538"/>
      <c r="BF113" s="1538"/>
      <c r="BG113" s="1538"/>
      <c r="BH113" s="1538"/>
      <c r="BI113" s="1538"/>
      <c r="BJ113" s="1538"/>
      <c r="BK113" s="1538"/>
      <c r="BL113" s="1538"/>
    </row>
    <row r="114" spans="2:64" s="1496" customFormat="1" ht="16.899999999999999" customHeight="1">
      <c r="B114" s="1538"/>
      <c r="C114" s="1585"/>
      <c r="D114" s="1538"/>
      <c r="E114" s="1568"/>
      <c r="F114" s="1585"/>
      <c r="G114" s="1544"/>
      <c r="H114" s="1538"/>
      <c r="I114" s="1538"/>
      <c r="J114" s="1538"/>
      <c r="N114" s="1538"/>
      <c r="O114" s="1538"/>
      <c r="P114" s="1538"/>
      <c r="Q114" s="1538"/>
      <c r="R114" s="1538"/>
      <c r="S114" s="1538"/>
      <c r="T114" s="1538"/>
      <c r="U114" s="1538"/>
      <c r="V114" s="1538"/>
      <c r="W114" s="1538"/>
      <c r="X114" s="1538"/>
      <c r="Y114" s="1538"/>
      <c r="Z114" s="1538"/>
      <c r="AA114" s="1538"/>
      <c r="AB114" s="1538"/>
      <c r="AC114" s="1538"/>
      <c r="AD114" s="1538"/>
      <c r="AE114" s="1538"/>
      <c r="AF114" s="1538"/>
      <c r="AG114" s="1538"/>
      <c r="AH114" s="1538"/>
      <c r="AI114" s="1538"/>
      <c r="AJ114" s="1538"/>
      <c r="AK114" s="1538"/>
      <c r="AL114" s="1538"/>
      <c r="AM114" s="1538"/>
      <c r="AN114" s="1538"/>
      <c r="AO114" s="1538"/>
      <c r="AP114" s="1538"/>
      <c r="AQ114" s="1538"/>
      <c r="AR114" s="1538"/>
      <c r="AS114" s="1538"/>
      <c r="AT114" s="1538"/>
      <c r="AU114" s="1538"/>
      <c r="AV114" s="1538"/>
      <c r="AW114" s="1538"/>
      <c r="AX114" s="1538"/>
      <c r="AY114" s="1538"/>
      <c r="AZ114" s="1538"/>
      <c r="BA114" s="1538"/>
      <c r="BB114" s="1538"/>
      <c r="BC114" s="1538"/>
      <c r="BD114" s="1538"/>
      <c r="BE114" s="1538"/>
      <c r="BF114" s="1538"/>
      <c r="BG114" s="1538"/>
      <c r="BH114" s="1538"/>
      <c r="BI114" s="1538"/>
      <c r="BJ114" s="1538"/>
      <c r="BK114" s="1538"/>
      <c r="BL114" s="1538"/>
    </row>
    <row r="115" spans="2:64" s="1496" customFormat="1" ht="16.899999999999999" customHeight="1">
      <c r="B115" s="1538"/>
      <c r="C115" s="1585"/>
      <c r="D115" s="1538"/>
      <c r="E115" s="1568"/>
      <c r="F115" s="1585"/>
      <c r="G115" s="1544"/>
      <c r="H115" s="1538"/>
      <c r="I115" s="1538"/>
      <c r="J115" s="1538"/>
      <c r="N115" s="1538"/>
      <c r="O115" s="1538"/>
      <c r="P115" s="1538"/>
      <c r="Q115" s="1538"/>
      <c r="R115" s="1538"/>
      <c r="S115" s="1538"/>
      <c r="T115" s="1538"/>
      <c r="U115" s="1538"/>
      <c r="V115" s="1538"/>
      <c r="W115" s="1538"/>
      <c r="X115" s="1538"/>
      <c r="Y115" s="1538"/>
      <c r="Z115" s="1538"/>
      <c r="AA115" s="1538"/>
      <c r="AB115" s="1538"/>
      <c r="AC115" s="1538"/>
      <c r="AD115" s="1538"/>
      <c r="AE115" s="1538"/>
      <c r="AF115" s="1538"/>
      <c r="AG115" s="1538"/>
      <c r="AH115" s="1538"/>
      <c r="AI115" s="1538"/>
      <c r="AJ115" s="1538"/>
      <c r="AK115" s="1538"/>
      <c r="AL115" s="1538"/>
      <c r="AM115" s="1538"/>
      <c r="AN115" s="1538"/>
      <c r="AO115" s="1538"/>
      <c r="AP115" s="1538"/>
      <c r="AQ115" s="1538"/>
      <c r="AR115" s="1538"/>
      <c r="AS115" s="1538"/>
      <c r="AT115" s="1538"/>
      <c r="AU115" s="1538"/>
      <c r="AV115" s="1538"/>
      <c r="AW115" s="1538"/>
      <c r="AX115" s="1538"/>
      <c r="AY115" s="1538"/>
      <c r="AZ115" s="1538"/>
      <c r="BA115" s="1538"/>
      <c r="BB115" s="1538"/>
      <c r="BC115" s="1538"/>
      <c r="BD115" s="1538"/>
      <c r="BE115" s="1538"/>
      <c r="BF115" s="1538"/>
      <c r="BG115" s="1538"/>
      <c r="BH115" s="1538"/>
      <c r="BI115" s="1538"/>
      <c r="BJ115" s="1538"/>
      <c r="BK115" s="1538"/>
      <c r="BL115" s="1538"/>
    </row>
    <row r="116" spans="2:64" s="1496" customFormat="1" ht="16.899999999999999" customHeight="1">
      <c r="B116" s="1538"/>
      <c r="C116" s="1585"/>
      <c r="D116" s="1538"/>
      <c r="E116" s="1568"/>
      <c r="F116" s="1585"/>
      <c r="G116" s="1544"/>
      <c r="H116" s="1538"/>
      <c r="I116" s="1538"/>
      <c r="J116" s="1538"/>
      <c r="N116" s="1538"/>
      <c r="O116" s="1538"/>
      <c r="P116" s="1538"/>
      <c r="Q116" s="1538"/>
      <c r="R116" s="1538"/>
      <c r="S116" s="1538"/>
      <c r="T116" s="1538"/>
      <c r="U116" s="1538"/>
      <c r="V116" s="1538"/>
      <c r="W116" s="1538"/>
      <c r="X116" s="1538"/>
      <c r="Y116" s="1538"/>
      <c r="Z116" s="1538"/>
      <c r="AA116" s="1538"/>
      <c r="AB116" s="1538"/>
      <c r="AC116" s="1538"/>
      <c r="AD116" s="1538"/>
      <c r="AE116" s="1538"/>
      <c r="AF116" s="1538"/>
      <c r="AG116" s="1538"/>
      <c r="AH116" s="1538"/>
      <c r="AI116" s="1538"/>
      <c r="AJ116" s="1538"/>
      <c r="AK116" s="1538"/>
      <c r="AL116" s="1538"/>
      <c r="AM116" s="1538"/>
      <c r="AN116" s="1538"/>
      <c r="AO116" s="1538"/>
      <c r="AP116" s="1538"/>
      <c r="AQ116" s="1538"/>
      <c r="AR116" s="1538"/>
      <c r="AS116" s="1538"/>
      <c r="AT116" s="1538"/>
      <c r="AU116" s="1538"/>
      <c r="AV116" s="1538"/>
      <c r="AW116" s="1538"/>
      <c r="AX116" s="1538"/>
      <c r="AY116" s="1538"/>
      <c r="AZ116" s="1538"/>
      <c r="BA116" s="1538"/>
      <c r="BB116" s="1538"/>
      <c r="BC116" s="1538"/>
      <c r="BD116" s="1538"/>
      <c r="BE116" s="1538"/>
      <c r="BF116" s="1538"/>
      <c r="BG116" s="1538"/>
      <c r="BH116" s="1538"/>
      <c r="BI116" s="1538"/>
      <c r="BJ116" s="1538"/>
      <c r="BK116" s="1538"/>
      <c r="BL116" s="1538"/>
    </row>
    <row r="117" spans="2:64" s="1496" customFormat="1" ht="16.899999999999999" customHeight="1">
      <c r="B117" s="1538"/>
      <c r="C117" s="1585"/>
      <c r="D117" s="1538"/>
      <c r="E117" s="1568"/>
      <c r="F117" s="1585"/>
      <c r="G117" s="1544"/>
      <c r="H117" s="1538"/>
      <c r="I117" s="1538"/>
      <c r="J117" s="1538"/>
      <c r="N117" s="1538"/>
      <c r="O117" s="1538"/>
      <c r="P117" s="1538"/>
      <c r="Q117" s="1538"/>
      <c r="R117" s="1538"/>
      <c r="S117" s="1538"/>
      <c r="T117" s="1538"/>
      <c r="U117" s="1538"/>
      <c r="V117" s="1538"/>
      <c r="W117" s="1538"/>
      <c r="X117" s="1538"/>
      <c r="Y117" s="1538"/>
      <c r="Z117" s="1538"/>
      <c r="AA117" s="1538"/>
      <c r="AB117" s="1538"/>
      <c r="AC117" s="1538"/>
      <c r="AD117" s="1538"/>
      <c r="AE117" s="1538"/>
      <c r="AF117" s="1538"/>
      <c r="AG117" s="1538"/>
      <c r="AH117" s="1538"/>
      <c r="AI117" s="1538"/>
      <c r="AJ117" s="1538"/>
      <c r="AK117" s="1538"/>
      <c r="AL117" s="1538"/>
      <c r="AM117" s="1538"/>
      <c r="AN117" s="1538"/>
      <c r="AO117" s="1538"/>
      <c r="AP117" s="1538"/>
      <c r="AQ117" s="1538"/>
      <c r="AR117" s="1538"/>
      <c r="AS117" s="1538"/>
      <c r="AT117" s="1538"/>
      <c r="AU117" s="1538"/>
      <c r="AV117" s="1538"/>
      <c r="AW117" s="1538"/>
      <c r="AX117" s="1538"/>
      <c r="AY117" s="1538"/>
      <c r="AZ117" s="1538"/>
      <c r="BA117" s="1538"/>
      <c r="BB117" s="1538"/>
      <c r="BC117" s="1538"/>
      <c r="BD117" s="1538"/>
      <c r="BE117" s="1538"/>
      <c r="BF117" s="1538"/>
      <c r="BG117" s="1538"/>
      <c r="BH117" s="1538"/>
      <c r="BI117" s="1538"/>
      <c r="BJ117" s="1538"/>
      <c r="BK117" s="1538"/>
      <c r="BL117" s="1538"/>
    </row>
    <row r="118" spans="2:64" s="1496" customFormat="1" ht="16.899999999999999" customHeight="1">
      <c r="B118" s="1538"/>
      <c r="C118" s="1585"/>
      <c r="D118" s="1538"/>
      <c r="E118" s="1568"/>
      <c r="F118" s="1585"/>
      <c r="G118" s="1544"/>
      <c r="H118" s="1538"/>
      <c r="I118" s="1538"/>
      <c r="J118" s="1538"/>
      <c r="N118" s="1538"/>
      <c r="O118" s="1538"/>
      <c r="P118" s="1538"/>
      <c r="Q118" s="1538"/>
      <c r="R118" s="1538"/>
      <c r="S118" s="1538"/>
      <c r="T118" s="1538"/>
      <c r="U118" s="1538"/>
      <c r="V118" s="1538"/>
      <c r="W118" s="1538"/>
      <c r="X118" s="1538"/>
      <c r="Y118" s="1538"/>
      <c r="Z118" s="1538"/>
      <c r="AA118" s="1538"/>
      <c r="AB118" s="1538"/>
      <c r="AC118" s="1538"/>
      <c r="AD118" s="1538"/>
      <c r="AE118" s="1538"/>
      <c r="AF118" s="1538"/>
      <c r="AG118" s="1538"/>
      <c r="AH118" s="1538"/>
      <c r="AI118" s="1538"/>
      <c r="AJ118" s="1538"/>
      <c r="AK118" s="1538"/>
      <c r="AL118" s="1538"/>
      <c r="AM118" s="1538"/>
      <c r="AN118" s="1538"/>
      <c r="AO118" s="1538"/>
      <c r="AP118" s="1538"/>
      <c r="AQ118" s="1538"/>
      <c r="AR118" s="1538"/>
      <c r="AS118" s="1538"/>
      <c r="AT118" s="1538"/>
      <c r="AU118" s="1538"/>
      <c r="AV118" s="1538"/>
      <c r="AW118" s="1538"/>
      <c r="AX118" s="1538"/>
      <c r="AY118" s="1538"/>
      <c r="AZ118" s="1538"/>
      <c r="BA118" s="1538"/>
      <c r="BB118" s="1538"/>
      <c r="BC118" s="1538"/>
      <c r="BD118" s="1538"/>
      <c r="BE118" s="1538"/>
      <c r="BF118" s="1538"/>
      <c r="BG118" s="1538"/>
      <c r="BH118" s="1538"/>
      <c r="BI118" s="1538"/>
      <c r="BJ118" s="1538"/>
      <c r="BK118" s="1538"/>
      <c r="BL118" s="1538"/>
    </row>
    <row r="119" spans="2:64" s="1496" customFormat="1" ht="16.899999999999999" customHeight="1">
      <c r="B119" s="1538"/>
      <c r="C119" s="1585"/>
      <c r="D119" s="1538"/>
      <c r="E119" s="1568"/>
      <c r="F119" s="1585"/>
      <c r="G119" s="1544"/>
      <c r="H119" s="1538"/>
      <c r="I119" s="1538"/>
      <c r="J119" s="1538"/>
      <c r="N119" s="1538"/>
      <c r="O119" s="1538"/>
      <c r="P119" s="1538"/>
      <c r="Q119" s="1538"/>
      <c r="R119" s="1538"/>
      <c r="S119" s="1538"/>
      <c r="T119" s="1538"/>
      <c r="U119" s="1538"/>
      <c r="V119" s="1538"/>
      <c r="W119" s="1538"/>
      <c r="X119" s="1538"/>
      <c r="Y119" s="1538"/>
      <c r="Z119" s="1538"/>
      <c r="AA119" s="1538"/>
      <c r="AB119" s="1538"/>
      <c r="AC119" s="1538"/>
      <c r="AD119" s="1538"/>
      <c r="AE119" s="1538"/>
      <c r="AF119" s="1538"/>
      <c r="AG119" s="1538"/>
      <c r="AH119" s="1538"/>
      <c r="AI119" s="1538"/>
      <c r="AJ119" s="1538"/>
      <c r="AK119" s="1538"/>
      <c r="AL119" s="1538"/>
      <c r="AM119" s="1538"/>
      <c r="AN119" s="1538"/>
      <c r="AO119" s="1538"/>
      <c r="AP119" s="1538"/>
      <c r="AQ119" s="1538"/>
      <c r="AR119" s="1538"/>
      <c r="AS119" s="1538"/>
      <c r="AT119" s="1538"/>
      <c r="AU119" s="1538"/>
      <c r="AV119" s="1538"/>
      <c r="AW119" s="1538"/>
      <c r="AX119" s="1538"/>
      <c r="AY119" s="1538"/>
      <c r="AZ119" s="1538"/>
      <c r="BA119" s="1538"/>
      <c r="BB119" s="1538"/>
      <c r="BC119" s="1538"/>
      <c r="BD119" s="1538"/>
      <c r="BE119" s="1538"/>
      <c r="BF119" s="1538"/>
      <c r="BG119" s="1538"/>
      <c r="BH119" s="1538"/>
      <c r="BI119" s="1538"/>
      <c r="BJ119" s="1538"/>
      <c r="BK119" s="1538"/>
      <c r="BL119" s="1538"/>
    </row>
    <row r="120" spans="2:64" s="1496" customFormat="1" ht="16.899999999999999" customHeight="1">
      <c r="B120" s="1538"/>
      <c r="C120" s="1585"/>
      <c r="D120" s="1538"/>
      <c r="E120" s="1568"/>
      <c r="F120" s="1585"/>
      <c r="G120" s="1544"/>
      <c r="H120" s="1538"/>
      <c r="I120" s="1538"/>
      <c r="J120" s="1538"/>
      <c r="N120" s="1538"/>
      <c r="O120" s="1538"/>
      <c r="P120" s="1538"/>
      <c r="Q120" s="1538"/>
      <c r="R120" s="1538"/>
      <c r="S120" s="1538"/>
      <c r="T120" s="1538"/>
      <c r="U120" s="1538"/>
      <c r="V120" s="1538"/>
      <c r="W120" s="1538"/>
      <c r="X120" s="1538"/>
      <c r="Y120" s="1538"/>
      <c r="Z120" s="1538"/>
      <c r="AA120" s="1538"/>
      <c r="AB120" s="1538"/>
      <c r="AC120" s="1538"/>
      <c r="AD120" s="1538"/>
      <c r="AE120" s="1538"/>
      <c r="AF120" s="1538"/>
      <c r="AG120" s="1538"/>
      <c r="AH120" s="1538"/>
      <c r="AI120" s="1538"/>
      <c r="AJ120" s="1538"/>
      <c r="AK120" s="1538"/>
      <c r="AL120" s="1538"/>
      <c r="AM120" s="1538"/>
      <c r="AN120" s="1538"/>
      <c r="AO120" s="1538"/>
      <c r="AP120" s="1538"/>
      <c r="AQ120" s="1538"/>
      <c r="AR120" s="1538"/>
      <c r="AS120" s="1538"/>
      <c r="AT120" s="1538"/>
      <c r="AU120" s="1538"/>
      <c r="AV120" s="1538"/>
      <c r="AW120" s="1538"/>
      <c r="AX120" s="1538"/>
      <c r="AY120" s="1538"/>
      <c r="AZ120" s="1538"/>
      <c r="BA120" s="1538"/>
      <c r="BB120" s="1538"/>
      <c r="BC120" s="1538"/>
      <c r="BD120" s="1538"/>
      <c r="BE120" s="1538"/>
      <c r="BF120" s="1538"/>
      <c r="BG120" s="1538"/>
      <c r="BH120" s="1538"/>
      <c r="BI120" s="1538"/>
      <c r="BJ120" s="1538"/>
      <c r="BK120" s="1538"/>
      <c r="BL120" s="1538"/>
    </row>
    <row r="121" spans="2:64" s="1496" customFormat="1" ht="16.899999999999999" customHeight="1">
      <c r="B121" s="1538"/>
      <c r="C121" s="1585"/>
      <c r="D121" s="1538"/>
      <c r="E121" s="1568"/>
      <c r="F121" s="1585"/>
      <c r="G121" s="1544"/>
      <c r="H121" s="1538"/>
      <c r="I121" s="1538"/>
      <c r="J121" s="1538"/>
      <c r="N121" s="1538"/>
      <c r="O121" s="1538"/>
      <c r="P121" s="1538"/>
      <c r="Q121" s="1538"/>
      <c r="R121" s="1538"/>
      <c r="S121" s="1538"/>
      <c r="T121" s="1538"/>
      <c r="U121" s="1538"/>
      <c r="V121" s="1538"/>
      <c r="W121" s="1538"/>
      <c r="X121" s="1538"/>
      <c r="Y121" s="1538"/>
      <c r="Z121" s="1538"/>
      <c r="AA121" s="1538"/>
      <c r="AB121" s="1538"/>
      <c r="AC121" s="1538"/>
      <c r="AD121" s="1538"/>
      <c r="AE121" s="1538"/>
      <c r="AF121" s="1538"/>
      <c r="AG121" s="1538"/>
      <c r="AH121" s="1538"/>
      <c r="AI121" s="1538"/>
      <c r="AJ121" s="1538"/>
      <c r="AK121" s="1538"/>
      <c r="AL121" s="1538"/>
      <c r="AM121" s="1538"/>
      <c r="AN121" s="1538"/>
      <c r="AO121" s="1538"/>
      <c r="AP121" s="1538"/>
      <c r="AQ121" s="1538"/>
      <c r="AR121" s="1538"/>
      <c r="AS121" s="1538"/>
      <c r="AT121" s="1538"/>
      <c r="AU121" s="1538"/>
      <c r="AV121" s="1538"/>
      <c r="AW121" s="1538"/>
      <c r="AX121" s="1538"/>
      <c r="AY121" s="1538"/>
      <c r="AZ121" s="1538"/>
      <c r="BA121" s="1538"/>
      <c r="BB121" s="1538"/>
      <c r="BC121" s="1538"/>
      <c r="BD121" s="1538"/>
      <c r="BE121" s="1538"/>
      <c r="BF121" s="1538"/>
      <c r="BG121" s="1538"/>
      <c r="BH121" s="1538"/>
      <c r="BI121" s="1538"/>
      <c r="BJ121" s="1538"/>
      <c r="BK121" s="1538"/>
      <c r="BL121" s="1538"/>
    </row>
    <row r="122" spans="2:64" s="1496" customFormat="1" ht="16.899999999999999" customHeight="1">
      <c r="B122" s="1538"/>
      <c r="C122" s="1585"/>
      <c r="D122" s="1538"/>
      <c r="E122" s="1568"/>
      <c r="F122" s="1585"/>
      <c r="G122" s="1544"/>
      <c r="H122" s="1538"/>
      <c r="I122" s="1538"/>
      <c r="J122" s="1538"/>
      <c r="N122" s="1538"/>
      <c r="O122" s="1538"/>
      <c r="P122" s="1538"/>
      <c r="Q122" s="1538"/>
      <c r="R122" s="1538"/>
      <c r="S122" s="1538"/>
      <c r="T122" s="1538"/>
      <c r="U122" s="1538"/>
      <c r="V122" s="1538"/>
      <c r="W122" s="1538"/>
      <c r="X122" s="1538"/>
      <c r="Y122" s="1538"/>
      <c r="Z122" s="1538"/>
      <c r="AA122" s="1538"/>
      <c r="AB122" s="1538"/>
      <c r="AC122" s="1538"/>
      <c r="AD122" s="1538"/>
      <c r="AE122" s="1538"/>
      <c r="AF122" s="1538"/>
      <c r="AG122" s="1538"/>
      <c r="AH122" s="1538"/>
      <c r="AI122" s="1538"/>
      <c r="AJ122" s="1538"/>
      <c r="AK122" s="1538"/>
      <c r="AL122" s="1538"/>
      <c r="AM122" s="1538"/>
      <c r="AN122" s="1538"/>
      <c r="AO122" s="1538"/>
      <c r="AP122" s="1538"/>
      <c r="AQ122" s="1538"/>
      <c r="AR122" s="1538"/>
      <c r="AS122" s="1538"/>
      <c r="AT122" s="1538"/>
      <c r="AU122" s="1538"/>
      <c r="AV122" s="1538"/>
      <c r="AW122" s="1538"/>
      <c r="AX122" s="1538"/>
      <c r="AY122" s="1538"/>
      <c r="AZ122" s="1538"/>
      <c r="BA122" s="1538"/>
      <c r="BB122" s="1538"/>
      <c r="BC122" s="1538"/>
      <c r="BD122" s="1538"/>
      <c r="BE122" s="1538"/>
      <c r="BF122" s="1538"/>
      <c r="BG122" s="1538"/>
      <c r="BH122" s="1538"/>
      <c r="BI122" s="1538"/>
      <c r="BJ122" s="1538"/>
      <c r="BK122" s="1538"/>
      <c r="BL122" s="1538"/>
    </row>
    <row r="123" spans="2:64" s="1496" customFormat="1" ht="16.899999999999999" customHeight="1">
      <c r="B123" s="1538"/>
      <c r="C123" s="1585"/>
      <c r="D123" s="1538"/>
      <c r="E123" s="1568"/>
      <c r="F123" s="1585"/>
      <c r="G123" s="1544"/>
      <c r="H123" s="1538"/>
      <c r="I123" s="1538"/>
      <c r="J123" s="1538"/>
      <c r="N123" s="1538"/>
      <c r="O123" s="1538"/>
      <c r="P123" s="1538"/>
      <c r="Q123" s="1538"/>
      <c r="R123" s="1538"/>
      <c r="S123" s="1538"/>
      <c r="T123" s="1538"/>
      <c r="U123" s="1538"/>
      <c r="V123" s="1538"/>
      <c r="W123" s="1538"/>
      <c r="X123" s="1538"/>
      <c r="Y123" s="1538"/>
      <c r="Z123" s="1538"/>
      <c r="AA123" s="1538"/>
      <c r="AB123" s="1538"/>
      <c r="AC123" s="1538"/>
      <c r="AD123" s="1538"/>
      <c r="AE123" s="1538"/>
      <c r="AF123" s="1538"/>
      <c r="AG123" s="1538"/>
      <c r="AH123" s="1538"/>
      <c r="AI123" s="1538"/>
      <c r="AJ123" s="1538"/>
      <c r="AK123" s="1538"/>
      <c r="AL123" s="1538"/>
      <c r="AM123" s="1538"/>
      <c r="AN123" s="1538"/>
      <c r="AO123" s="1538"/>
      <c r="AP123" s="1538"/>
      <c r="AQ123" s="1538"/>
      <c r="AR123" s="1538"/>
      <c r="AS123" s="1538"/>
      <c r="AT123" s="1538"/>
      <c r="AU123" s="1538"/>
      <c r="AV123" s="1538"/>
      <c r="AW123" s="1538"/>
      <c r="AX123" s="1538"/>
      <c r="AY123" s="1538"/>
      <c r="AZ123" s="1538"/>
      <c r="BA123" s="1538"/>
      <c r="BB123" s="1538"/>
      <c r="BC123" s="1538"/>
      <c r="BD123" s="1538"/>
      <c r="BE123" s="1538"/>
      <c r="BF123" s="1538"/>
      <c r="BG123" s="1538"/>
      <c r="BH123" s="1538"/>
      <c r="BI123" s="1538"/>
      <c r="BJ123" s="1538"/>
      <c r="BK123" s="1538"/>
      <c r="BL123" s="1538"/>
    </row>
    <row r="124" spans="2:64" s="1496" customFormat="1" ht="16.899999999999999" customHeight="1">
      <c r="B124" s="1538"/>
      <c r="C124" s="1585"/>
      <c r="D124" s="1538"/>
      <c r="E124" s="1568"/>
      <c r="F124" s="1585"/>
      <c r="G124" s="1544"/>
      <c r="H124" s="1538"/>
      <c r="I124" s="1538"/>
      <c r="J124" s="1538"/>
      <c r="N124" s="1538"/>
      <c r="O124" s="1538"/>
      <c r="P124" s="1538"/>
      <c r="Q124" s="1538"/>
      <c r="R124" s="1538"/>
      <c r="S124" s="1538"/>
      <c r="T124" s="1538"/>
      <c r="U124" s="1538"/>
      <c r="V124" s="1538"/>
      <c r="W124" s="1538"/>
      <c r="X124" s="1538"/>
      <c r="Y124" s="1538"/>
      <c r="Z124" s="1538"/>
      <c r="AA124" s="1538"/>
      <c r="AB124" s="1538"/>
      <c r="AC124" s="1538"/>
      <c r="AD124" s="1538"/>
      <c r="AE124" s="1538"/>
      <c r="AF124" s="1538"/>
      <c r="AG124" s="1538"/>
      <c r="AH124" s="1538"/>
      <c r="AI124" s="1538"/>
      <c r="AJ124" s="1538"/>
      <c r="AK124" s="1538"/>
      <c r="AL124" s="1538"/>
      <c r="AM124" s="1538"/>
      <c r="AN124" s="1538"/>
      <c r="AO124" s="1538"/>
      <c r="AP124" s="1538"/>
      <c r="AQ124" s="1538"/>
      <c r="AR124" s="1538"/>
      <c r="AS124" s="1538"/>
      <c r="AT124" s="1538"/>
      <c r="AU124" s="1538"/>
      <c r="AV124" s="1538"/>
      <c r="AW124" s="1538"/>
      <c r="AX124" s="1538"/>
      <c r="AY124" s="1538"/>
      <c r="AZ124" s="1538"/>
      <c r="BA124" s="1538"/>
      <c r="BB124" s="1538"/>
      <c r="BC124" s="1538"/>
      <c r="BD124" s="1538"/>
      <c r="BE124" s="1538"/>
      <c r="BF124" s="1538"/>
      <c r="BG124" s="1538"/>
      <c r="BH124" s="1538"/>
      <c r="BI124" s="1538"/>
      <c r="BJ124" s="1538"/>
      <c r="BK124" s="1538"/>
      <c r="BL124" s="1538"/>
    </row>
    <row r="125" spans="2:64" s="1496" customFormat="1" ht="16.899999999999999" customHeight="1">
      <c r="B125" s="1538"/>
      <c r="C125" s="1585"/>
      <c r="D125" s="1538"/>
      <c r="E125" s="1568"/>
      <c r="F125" s="1585"/>
      <c r="G125" s="1544"/>
      <c r="H125" s="1538"/>
      <c r="I125" s="1538"/>
      <c r="J125" s="1538"/>
      <c r="N125" s="1538"/>
      <c r="O125" s="1538"/>
      <c r="P125" s="1538"/>
      <c r="Q125" s="1538"/>
      <c r="R125" s="1538"/>
      <c r="S125" s="1538"/>
      <c r="T125" s="1538"/>
      <c r="U125" s="1538"/>
      <c r="V125" s="1538"/>
      <c r="W125" s="1538"/>
      <c r="X125" s="1538"/>
      <c r="Y125" s="1538"/>
      <c r="Z125" s="1538"/>
      <c r="AA125" s="1538"/>
      <c r="AB125" s="1538"/>
      <c r="AC125" s="1538"/>
      <c r="AD125" s="1538"/>
      <c r="AE125" s="1538"/>
      <c r="AF125" s="1538"/>
      <c r="AG125" s="1538"/>
      <c r="AH125" s="1538"/>
      <c r="AI125" s="1538"/>
      <c r="AJ125" s="1538"/>
      <c r="AK125" s="1538"/>
      <c r="AL125" s="1538"/>
      <c r="AM125" s="1538"/>
      <c r="AN125" s="1538"/>
      <c r="AO125" s="1538"/>
      <c r="AP125" s="1538"/>
      <c r="AQ125" s="1538"/>
      <c r="AR125" s="1538"/>
      <c r="AS125" s="1538"/>
      <c r="AT125" s="1538"/>
      <c r="AU125" s="1538"/>
      <c r="AV125" s="1538"/>
      <c r="AW125" s="1538"/>
      <c r="AX125" s="1538"/>
      <c r="AY125" s="1538"/>
      <c r="AZ125" s="1538"/>
      <c r="BA125" s="1538"/>
      <c r="BB125" s="1538"/>
      <c r="BC125" s="1538"/>
      <c r="BD125" s="1538"/>
      <c r="BE125" s="1538"/>
      <c r="BF125" s="1538"/>
      <c r="BG125" s="1538"/>
      <c r="BH125" s="1538"/>
      <c r="BI125" s="1538"/>
      <c r="BJ125" s="1538"/>
      <c r="BK125" s="1538"/>
      <c r="BL125" s="1538"/>
    </row>
    <row r="126" spans="2:64" s="1496" customFormat="1" ht="16.899999999999999" customHeight="1">
      <c r="B126" s="1538"/>
      <c r="C126" s="1585"/>
      <c r="D126" s="1538"/>
      <c r="E126" s="1568"/>
      <c r="F126" s="1585"/>
      <c r="G126" s="1544"/>
      <c r="H126" s="1538"/>
      <c r="I126" s="1538"/>
      <c r="J126" s="1538"/>
      <c r="N126" s="1538"/>
      <c r="O126" s="1538"/>
      <c r="P126" s="1538"/>
      <c r="Q126" s="1538"/>
      <c r="R126" s="1538"/>
      <c r="S126" s="1538"/>
      <c r="T126" s="1538"/>
      <c r="U126" s="1538"/>
      <c r="V126" s="1538"/>
      <c r="W126" s="1538"/>
      <c r="X126" s="1538"/>
      <c r="Y126" s="1538"/>
      <c r="Z126" s="1538"/>
      <c r="AA126" s="1538"/>
      <c r="AB126" s="1538"/>
      <c r="AC126" s="1538"/>
      <c r="AD126" s="1538"/>
      <c r="AE126" s="1538"/>
      <c r="AF126" s="1538"/>
      <c r="AG126" s="1538"/>
      <c r="AH126" s="1538"/>
      <c r="AI126" s="1538"/>
      <c r="AJ126" s="1538"/>
      <c r="AK126" s="1538"/>
      <c r="AL126" s="1538"/>
      <c r="AM126" s="1538"/>
      <c r="AN126" s="1538"/>
      <c r="AO126" s="1538"/>
      <c r="AP126" s="1538"/>
      <c r="AQ126" s="1538"/>
      <c r="AR126" s="1538"/>
      <c r="AS126" s="1538"/>
      <c r="AT126" s="1538"/>
      <c r="AU126" s="1538"/>
      <c r="AV126" s="1538"/>
      <c r="AW126" s="1538"/>
      <c r="AX126" s="1538"/>
      <c r="AY126" s="1538"/>
      <c r="AZ126" s="1538"/>
      <c r="BA126" s="1538"/>
      <c r="BB126" s="1538"/>
      <c r="BC126" s="1538"/>
      <c r="BD126" s="1538"/>
      <c r="BE126" s="1538"/>
      <c r="BF126" s="1538"/>
      <c r="BG126" s="1538"/>
      <c r="BH126" s="1538"/>
      <c r="BI126" s="1538"/>
      <c r="BJ126" s="1538"/>
      <c r="BK126" s="1538"/>
      <c r="BL126" s="1538"/>
    </row>
    <row r="127" spans="2:64" s="1496" customFormat="1" ht="16.899999999999999" customHeight="1">
      <c r="B127" s="1538"/>
      <c r="C127" s="1585"/>
      <c r="D127" s="1538"/>
      <c r="E127" s="1568"/>
      <c r="F127" s="1585"/>
      <c r="G127" s="1544"/>
      <c r="H127" s="1538"/>
      <c r="I127" s="1538"/>
      <c r="J127" s="1538"/>
      <c r="N127" s="1538"/>
      <c r="O127" s="1538"/>
      <c r="P127" s="1538"/>
      <c r="Q127" s="1538"/>
      <c r="R127" s="1538"/>
      <c r="S127" s="1538"/>
      <c r="T127" s="1538"/>
      <c r="U127" s="1538"/>
      <c r="V127" s="1538"/>
      <c r="W127" s="1538"/>
      <c r="X127" s="1538"/>
      <c r="Y127" s="1538"/>
      <c r="Z127" s="1538"/>
      <c r="AA127" s="1538"/>
      <c r="AB127" s="1538"/>
      <c r="AC127" s="1538"/>
      <c r="AD127" s="1538"/>
      <c r="AE127" s="1538"/>
      <c r="AF127" s="1538"/>
      <c r="AG127" s="1538"/>
      <c r="AH127" s="1538"/>
      <c r="AI127" s="1538"/>
      <c r="AJ127" s="1538"/>
      <c r="AK127" s="1538"/>
      <c r="AL127" s="1538"/>
      <c r="AM127" s="1538"/>
      <c r="AN127" s="1538"/>
      <c r="AO127" s="1538"/>
      <c r="AP127" s="1538"/>
      <c r="AQ127" s="1538"/>
      <c r="AR127" s="1538"/>
      <c r="AS127" s="1538"/>
      <c r="AT127" s="1538"/>
      <c r="AU127" s="1538"/>
      <c r="AV127" s="1538"/>
      <c r="AW127" s="1538"/>
      <c r="AX127" s="1538"/>
      <c r="AY127" s="1538"/>
      <c r="AZ127" s="1538"/>
      <c r="BA127" s="1538"/>
      <c r="BB127" s="1538"/>
      <c r="BC127" s="1538"/>
      <c r="BD127" s="1538"/>
      <c r="BE127" s="1538"/>
      <c r="BF127" s="1538"/>
      <c r="BG127" s="1538"/>
      <c r="BH127" s="1538"/>
      <c r="BI127" s="1538"/>
      <c r="BJ127" s="1538"/>
      <c r="BK127" s="1538"/>
      <c r="BL127" s="1538"/>
    </row>
    <row r="128" spans="2:64" s="1496" customFormat="1" ht="16.899999999999999" customHeight="1">
      <c r="B128" s="1538"/>
      <c r="C128" s="1585"/>
      <c r="D128" s="1538"/>
      <c r="E128" s="1568"/>
      <c r="F128" s="1585"/>
      <c r="G128" s="1544"/>
      <c r="H128" s="1538"/>
      <c r="I128" s="1538"/>
      <c r="J128" s="1538"/>
      <c r="N128" s="1538"/>
      <c r="O128" s="1538"/>
      <c r="P128" s="1538"/>
      <c r="Q128" s="1538"/>
      <c r="R128" s="1538"/>
      <c r="S128" s="1538"/>
      <c r="T128" s="1538"/>
      <c r="U128" s="1538"/>
      <c r="V128" s="1538"/>
      <c r="W128" s="1538"/>
      <c r="X128" s="1538"/>
      <c r="Y128" s="1538"/>
      <c r="Z128" s="1538"/>
      <c r="AA128" s="1538"/>
      <c r="AB128" s="1538"/>
      <c r="AC128" s="1538"/>
      <c r="AD128" s="1538"/>
      <c r="AE128" s="1538"/>
      <c r="AF128" s="1538"/>
      <c r="AG128" s="1538"/>
      <c r="AH128" s="1538"/>
      <c r="AI128" s="1538"/>
      <c r="AJ128" s="1538"/>
      <c r="AK128" s="1538"/>
      <c r="AL128" s="1538"/>
      <c r="AM128" s="1538"/>
      <c r="AN128" s="1538"/>
      <c r="AO128" s="1538"/>
      <c r="AP128" s="1538"/>
      <c r="AQ128" s="1538"/>
      <c r="AR128" s="1538"/>
      <c r="AS128" s="1538"/>
      <c r="AT128" s="1538"/>
      <c r="AU128" s="1538"/>
      <c r="AV128" s="1538"/>
      <c r="AW128" s="1538"/>
      <c r="AX128" s="1538"/>
      <c r="AY128" s="1538"/>
      <c r="AZ128" s="1538"/>
      <c r="BA128" s="1538"/>
      <c r="BB128" s="1538"/>
      <c r="BC128" s="1538"/>
      <c r="BD128" s="1538"/>
      <c r="BE128" s="1538"/>
      <c r="BF128" s="1538"/>
      <c r="BG128" s="1538"/>
      <c r="BH128" s="1538"/>
      <c r="BI128" s="1538"/>
      <c r="BJ128" s="1538"/>
      <c r="BK128" s="1538"/>
      <c r="BL128" s="1538"/>
    </row>
    <row r="129" spans="2:64" s="1496" customFormat="1" ht="16.899999999999999" customHeight="1">
      <c r="B129" s="1538"/>
      <c r="C129" s="1585"/>
      <c r="D129" s="1538"/>
      <c r="E129" s="1568"/>
      <c r="F129" s="1585"/>
      <c r="G129" s="1544"/>
      <c r="H129" s="1538"/>
      <c r="I129" s="1538"/>
      <c r="J129" s="1538"/>
      <c r="N129" s="1538"/>
      <c r="O129" s="1538"/>
      <c r="P129" s="1538"/>
      <c r="Q129" s="1538"/>
      <c r="R129" s="1538"/>
      <c r="S129" s="1538"/>
      <c r="T129" s="1538"/>
      <c r="U129" s="1538"/>
      <c r="V129" s="1538"/>
      <c r="W129" s="1538"/>
      <c r="X129" s="1538"/>
      <c r="Y129" s="1538"/>
      <c r="Z129" s="1538"/>
      <c r="AA129" s="1538"/>
      <c r="AB129" s="1538"/>
      <c r="AC129" s="1538"/>
      <c r="AD129" s="1538"/>
      <c r="AE129" s="1538"/>
      <c r="AF129" s="1538"/>
      <c r="AG129" s="1538"/>
      <c r="AH129" s="1538"/>
      <c r="AI129" s="1538"/>
      <c r="AJ129" s="1538"/>
      <c r="AK129" s="1538"/>
      <c r="AL129" s="1538"/>
      <c r="AM129" s="1538"/>
      <c r="AN129" s="1538"/>
      <c r="AO129" s="1538"/>
      <c r="AP129" s="1538"/>
      <c r="AQ129" s="1538"/>
      <c r="AR129" s="1538"/>
      <c r="AS129" s="1538"/>
      <c r="AT129" s="1538"/>
      <c r="AU129" s="1538"/>
      <c r="AV129" s="1538"/>
      <c r="AW129" s="1538"/>
      <c r="AX129" s="1538"/>
      <c r="AY129" s="1538"/>
      <c r="AZ129" s="1538"/>
      <c r="BA129" s="1538"/>
      <c r="BB129" s="1538"/>
      <c r="BC129" s="1538"/>
      <c r="BD129" s="1538"/>
      <c r="BE129" s="1538"/>
      <c r="BF129" s="1538"/>
      <c r="BG129" s="1538"/>
      <c r="BH129" s="1538"/>
      <c r="BI129" s="1538"/>
      <c r="BJ129" s="1538"/>
      <c r="BK129" s="1538"/>
      <c r="BL129" s="1538"/>
    </row>
    <row r="130" spans="2:64" s="1496" customFormat="1" ht="16.899999999999999" customHeight="1">
      <c r="B130" s="1538"/>
      <c r="C130" s="1585"/>
      <c r="D130" s="1538"/>
      <c r="E130" s="1568"/>
      <c r="F130" s="1585"/>
      <c r="G130" s="1544"/>
      <c r="H130" s="1538"/>
      <c r="I130" s="1538"/>
      <c r="J130" s="1538"/>
      <c r="N130" s="1538"/>
      <c r="O130" s="1538"/>
      <c r="P130" s="1538"/>
      <c r="Q130" s="1538"/>
      <c r="R130" s="1538"/>
      <c r="S130" s="1538"/>
      <c r="T130" s="1538"/>
      <c r="U130" s="1538"/>
      <c r="V130" s="1538"/>
      <c r="W130" s="1538"/>
      <c r="X130" s="1538"/>
      <c r="Y130" s="1538"/>
      <c r="Z130" s="1538"/>
      <c r="AA130" s="1538"/>
      <c r="AB130" s="1538"/>
      <c r="AC130" s="1538"/>
      <c r="AD130" s="1538"/>
      <c r="AE130" s="1538"/>
      <c r="AF130" s="1538"/>
      <c r="AG130" s="1538"/>
      <c r="AH130" s="1538"/>
      <c r="AI130" s="1538"/>
      <c r="AJ130" s="1538"/>
      <c r="AK130" s="1538"/>
      <c r="AL130" s="1538"/>
      <c r="AM130" s="1538"/>
      <c r="AN130" s="1538"/>
      <c r="AO130" s="1538"/>
      <c r="AP130" s="1538"/>
      <c r="AQ130" s="1538"/>
      <c r="AR130" s="1538"/>
      <c r="AS130" s="1538"/>
      <c r="AT130" s="1538"/>
      <c r="AU130" s="1538"/>
      <c r="AV130" s="1538"/>
      <c r="AW130" s="1538"/>
      <c r="AX130" s="1538"/>
      <c r="AY130" s="1538"/>
      <c r="AZ130" s="1538"/>
      <c r="BA130" s="1538"/>
      <c r="BB130" s="1538"/>
      <c r="BC130" s="1538"/>
      <c r="BD130" s="1538"/>
      <c r="BE130" s="1538"/>
      <c r="BF130" s="1538"/>
      <c r="BG130" s="1538"/>
      <c r="BH130" s="1538"/>
      <c r="BI130" s="1538"/>
      <c r="BJ130" s="1538"/>
      <c r="BK130" s="1538"/>
      <c r="BL130" s="1538"/>
    </row>
    <row r="131" spans="2:64" s="1496" customFormat="1" ht="16.899999999999999" customHeight="1">
      <c r="B131" s="1538"/>
      <c r="C131" s="1585"/>
      <c r="D131" s="1538"/>
      <c r="E131" s="1568"/>
      <c r="F131" s="1585"/>
      <c r="G131" s="1544"/>
      <c r="H131" s="1538"/>
      <c r="I131" s="1538"/>
      <c r="J131" s="1538"/>
      <c r="N131" s="1538"/>
      <c r="O131" s="1538"/>
      <c r="P131" s="1538"/>
      <c r="Q131" s="1538"/>
      <c r="R131" s="1538"/>
      <c r="S131" s="1538"/>
      <c r="T131" s="1538"/>
      <c r="U131" s="1538"/>
      <c r="V131" s="1538"/>
      <c r="W131" s="1538"/>
      <c r="X131" s="1538"/>
      <c r="Y131" s="1538"/>
      <c r="Z131" s="1538"/>
      <c r="AA131" s="1538"/>
      <c r="AB131" s="1538"/>
      <c r="AC131" s="1538"/>
      <c r="AD131" s="1538"/>
      <c r="AE131" s="1538"/>
      <c r="AF131" s="1538"/>
      <c r="AG131" s="1538"/>
      <c r="AH131" s="1538"/>
      <c r="AI131" s="1538"/>
      <c r="AJ131" s="1538"/>
      <c r="AK131" s="1538"/>
      <c r="AL131" s="1538"/>
      <c r="AM131" s="1538"/>
      <c r="AN131" s="1538"/>
      <c r="AO131" s="1538"/>
      <c r="AP131" s="1538"/>
      <c r="AQ131" s="1538"/>
      <c r="AR131" s="1538"/>
      <c r="AS131" s="1538"/>
      <c r="AT131" s="1538"/>
      <c r="AU131" s="1538"/>
      <c r="AV131" s="1538"/>
      <c r="AW131" s="1538"/>
      <c r="AX131" s="1538"/>
      <c r="AY131" s="1538"/>
      <c r="AZ131" s="1538"/>
      <c r="BA131" s="1538"/>
      <c r="BB131" s="1538"/>
      <c r="BC131" s="1538"/>
      <c r="BD131" s="1538"/>
      <c r="BE131" s="1538"/>
      <c r="BF131" s="1538"/>
      <c r="BG131" s="1538"/>
      <c r="BH131" s="1538"/>
      <c r="BI131" s="1538"/>
      <c r="BJ131" s="1538"/>
      <c r="BK131" s="1538"/>
      <c r="BL131" s="1538"/>
    </row>
    <row r="132" spans="2:64" s="1496" customFormat="1" ht="16.899999999999999" customHeight="1">
      <c r="B132" s="1538"/>
      <c r="C132" s="1585"/>
      <c r="D132" s="1538"/>
      <c r="E132" s="1568"/>
      <c r="F132" s="1585"/>
      <c r="G132" s="1544"/>
      <c r="H132" s="1538"/>
      <c r="I132" s="1538"/>
      <c r="J132" s="1538"/>
      <c r="N132" s="1538"/>
      <c r="O132" s="1538"/>
      <c r="P132" s="1538"/>
      <c r="Q132" s="1538"/>
      <c r="R132" s="1538"/>
      <c r="S132" s="1538"/>
      <c r="T132" s="1538"/>
      <c r="U132" s="1538"/>
      <c r="V132" s="1538"/>
      <c r="W132" s="1538"/>
      <c r="X132" s="1538"/>
      <c r="Y132" s="1538"/>
      <c r="Z132" s="1538"/>
      <c r="AA132" s="1538"/>
      <c r="AB132" s="1538"/>
      <c r="AC132" s="1538"/>
      <c r="AD132" s="1538"/>
      <c r="AE132" s="1538"/>
      <c r="AF132" s="1538"/>
      <c r="AG132" s="1538"/>
      <c r="AH132" s="1538"/>
      <c r="AI132" s="1538"/>
      <c r="AJ132" s="1538"/>
      <c r="AK132" s="1538"/>
      <c r="AL132" s="1538"/>
      <c r="AM132" s="1538"/>
      <c r="AN132" s="1538"/>
      <c r="AO132" s="1538"/>
      <c r="AP132" s="1538"/>
      <c r="AQ132" s="1538"/>
      <c r="AR132" s="1538"/>
      <c r="AS132" s="1538"/>
      <c r="AT132" s="1538"/>
      <c r="AU132" s="1538"/>
      <c r="AV132" s="1538"/>
      <c r="AW132" s="1538"/>
      <c r="AX132" s="1538"/>
      <c r="AY132" s="1538"/>
      <c r="AZ132" s="1538"/>
      <c r="BA132" s="1538"/>
      <c r="BB132" s="1538"/>
      <c r="BC132" s="1538"/>
      <c r="BD132" s="1538"/>
      <c r="BE132" s="1538"/>
      <c r="BF132" s="1538"/>
      <c r="BG132" s="1538"/>
      <c r="BH132" s="1538"/>
      <c r="BI132" s="1538"/>
      <c r="BJ132" s="1538"/>
      <c r="BK132" s="1538"/>
      <c r="BL132" s="1538"/>
    </row>
    <row r="133" spans="2:64" s="1496" customFormat="1" ht="16.899999999999999" customHeight="1">
      <c r="B133" s="1538"/>
      <c r="C133" s="1585"/>
      <c r="D133" s="1538"/>
      <c r="E133" s="1568"/>
      <c r="F133" s="1585"/>
      <c r="G133" s="1544"/>
      <c r="H133" s="1538"/>
      <c r="I133" s="1538"/>
      <c r="J133" s="1538"/>
      <c r="N133" s="1538"/>
      <c r="O133" s="1538"/>
      <c r="P133" s="1538"/>
      <c r="Q133" s="1538"/>
      <c r="R133" s="1538"/>
      <c r="S133" s="1538"/>
      <c r="T133" s="1538"/>
      <c r="U133" s="1538"/>
      <c r="V133" s="1538"/>
      <c r="W133" s="1538"/>
      <c r="X133" s="1538"/>
      <c r="Y133" s="1538"/>
      <c r="Z133" s="1538"/>
      <c r="AA133" s="1538"/>
      <c r="AB133" s="1538"/>
      <c r="AC133" s="1538"/>
      <c r="AD133" s="1538"/>
      <c r="AE133" s="1538"/>
      <c r="AF133" s="1538"/>
      <c r="AG133" s="1538"/>
      <c r="AH133" s="1538"/>
      <c r="AI133" s="1538"/>
      <c r="AJ133" s="1538"/>
      <c r="AK133" s="1538"/>
      <c r="AL133" s="1538"/>
      <c r="AM133" s="1538"/>
      <c r="AN133" s="1538"/>
      <c r="AO133" s="1538"/>
      <c r="AP133" s="1538"/>
      <c r="AQ133" s="1538"/>
      <c r="AR133" s="1538"/>
      <c r="AS133" s="1538"/>
      <c r="AT133" s="1538"/>
      <c r="AU133" s="1538"/>
      <c r="AV133" s="1538"/>
      <c r="AW133" s="1538"/>
      <c r="AX133" s="1538"/>
      <c r="AY133" s="1538"/>
      <c r="AZ133" s="1538"/>
      <c r="BA133" s="1538"/>
      <c r="BB133" s="1538"/>
      <c r="BC133" s="1538"/>
      <c r="BD133" s="1538"/>
      <c r="BE133" s="1538"/>
      <c r="BF133" s="1538"/>
      <c r="BG133" s="1538"/>
      <c r="BH133" s="1538"/>
      <c r="BI133" s="1538"/>
      <c r="BJ133" s="1538"/>
      <c r="BK133" s="1538"/>
      <c r="BL133" s="1538"/>
    </row>
    <row r="134" spans="2:64" s="1496" customFormat="1" ht="16.899999999999999" customHeight="1">
      <c r="B134" s="1538"/>
      <c r="C134" s="1585"/>
      <c r="D134" s="1538"/>
      <c r="E134" s="1568"/>
      <c r="F134" s="1585"/>
      <c r="G134" s="1544"/>
      <c r="H134" s="1538"/>
      <c r="I134" s="1538"/>
      <c r="J134" s="1538"/>
      <c r="N134" s="1538"/>
      <c r="O134" s="1538"/>
      <c r="P134" s="1538"/>
      <c r="Q134" s="1538"/>
      <c r="R134" s="1538"/>
      <c r="S134" s="1538"/>
      <c r="T134" s="1538"/>
      <c r="U134" s="1538"/>
      <c r="V134" s="1538"/>
      <c r="W134" s="1538"/>
      <c r="X134" s="1538"/>
      <c r="Y134" s="1538"/>
      <c r="Z134" s="1538"/>
      <c r="AA134" s="1538"/>
      <c r="AB134" s="1538"/>
      <c r="AC134" s="1538"/>
      <c r="AD134" s="1538"/>
      <c r="AE134" s="1538"/>
      <c r="AF134" s="1538"/>
      <c r="AG134" s="1538"/>
      <c r="AH134" s="1538"/>
      <c r="AI134" s="1538"/>
      <c r="AJ134" s="1538"/>
      <c r="AK134" s="1538"/>
      <c r="AL134" s="1538"/>
      <c r="AM134" s="1538"/>
      <c r="AN134" s="1538"/>
      <c r="AO134" s="1538"/>
      <c r="AP134" s="1538"/>
      <c r="AQ134" s="1538"/>
      <c r="AR134" s="1538"/>
      <c r="AS134" s="1538"/>
      <c r="AT134" s="1538"/>
      <c r="AU134" s="1538"/>
      <c r="AV134" s="1538"/>
      <c r="AW134" s="1538"/>
      <c r="AX134" s="1538"/>
      <c r="AY134" s="1538"/>
      <c r="AZ134" s="1538"/>
      <c r="BA134" s="1538"/>
      <c r="BB134" s="1538"/>
      <c r="BC134" s="1538"/>
      <c r="BD134" s="1538"/>
      <c r="BE134" s="1538"/>
      <c r="BF134" s="1538"/>
      <c r="BG134" s="1538"/>
      <c r="BH134" s="1538"/>
      <c r="BI134" s="1538"/>
      <c r="BJ134" s="1538"/>
      <c r="BK134" s="1538"/>
      <c r="BL134" s="1538"/>
    </row>
    <row r="135" spans="2:64" s="1496" customFormat="1" ht="16.899999999999999" customHeight="1">
      <c r="B135" s="1538"/>
      <c r="C135" s="1585"/>
      <c r="D135" s="1538"/>
      <c r="E135" s="1568"/>
      <c r="F135" s="1585"/>
      <c r="G135" s="1544"/>
      <c r="H135" s="1538"/>
      <c r="I135" s="1538"/>
      <c r="J135" s="1538"/>
      <c r="N135" s="1538"/>
      <c r="O135" s="1538"/>
      <c r="P135" s="1538"/>
      <c r="Q135" s="1538"/>
      <c r="R135" s="1538"/>
      <c r="S135" s="1538"/>
      <c r="T135" s="1538"/>
      <c r="U135" s="1538"/>
      <c r="V135" s="1538"/>
      <c r="W135" s="1538"/>
      <c r="X135" s="1538"/>
      <c r="Y135" s="1538"/>
      <c r="Z135" s="1538"/>
      <c r="AA135" s="1538"/>
      <c r="AB135" s="1538"/>
      <c r="AC135" s="1538"/>
      <c r="AD135" s="1538"/>
      <c r="AE135" s="1538"/>
      <c r="AF135" s="1538"/>
      <c r="AG135" s="1538"/>
      <c r="AH135" s="1538"/>
      <c r="AI135" s="1538"/>
      <c r="AJ135" s="1538"/>
      <c r="AK135" s="1538"/>
      <c r="AL135" s="1538"/>
      <c r="AM135" s="1538"/>
      <c r="AN135" s="1538"/>
      <c r="AO135" s="1538"/>
      <c r="AP135" s="1538"/>
      <c r="AQ135" s="1538"/>
      <c r="AR135" s="1538"/>
      <c r="AS135" s="1538"/>
      <c r="AT135" s="1538"/>
      <c r="AU135" s="1538"/>
      <c r="AV135" s="1538"/>
      <c r="AW135" s="1538"/>
      <c r="AX135" s="1538"/>
      <c r="AY135" s="1538"/>
      <c r="AZ135" s="1538"/>
      <c r="BA135" s="1538"/>
      <c r="BB135" s="1538"/>
      <c r="BC135" s="1538"/>
      <c r="BD135" s="1538"/>
      <c r="BE135" s="1538"/>
      <c r="BF135" s="1538"/>
      <c r="BG135" s="1538"/>
      <c r="BH135" s="1538"/>
      <c r="BI135" s="1538"/>
      <c r="BJ135" s="1538"/>
      <c r="BK135" s="1538"/>
      <c r="BL135" s="1538"/>
    </row>
    <row r="136" spans="2:64" s="1496" customFormat="1" ht="16.899999999999999" customHeight="1">
      <c r="B136" s="1538"/>
      <c r="C136" s="1585"/>
      <c r="D136" s="1538"/>
      <c r="E136" s="1568"/>
      <c r="F136" s="1585"/>
      <c r="G136" s="1544"/>
      <c r="H136" s="1538"/>
      <c r="I136" s="1538"/>
      <c r="J136" s="1538"/>
      <c r="N136" s="1538"/>
      <c r="O136" s="1538"/>
      <c r="P136" s="1538"/>
      <c r="Q136" s="1538"/>
      <c r="R136" s="1538"/>
      <c r="S136" s="1538"/>
      <c r="T136" s="1538"/>
      <c r="U136" s="1538"/>
      <c r="V136" s="1538"/>
      <c r="W136" s="1538"/>
      <c r="X136" s="1538"/>
      <c r="Y136" s="1538"/>
      <c r="Z136" s="1538"/>
      <c r="AA136" s="1538"/>
      <c r="AB136" s="1538"/>
      <c r="AC136" s="1538"/>
      <c r="AD136" s="1538"/>
      <c r="AE136" s="1538"/>
      <c r="AF136" s="1538"/>
      <c r="AG136" s="1538"/>
      <c r="AH136" s="1538"/>
      <c r="AI136" s="1538"/>
      <c r="AJ136" s="1538"/>
      <c r="AK136" s="1538"/>
      <c r="AL136" s="1538"/>
      <c r="AM136" s="1538"/>
      <c r="AN136" s="1538"/>
      <c r="AO136" s="1538"/>
      <c r="AP136" s="1538"/>
      <c r="AQ136" s="1538"/>
      <c r="AR136" s="1538"/>
      <c r="AS136" s="1538"/>
      <c r="AT136" s="1538"/>
      <c r="AU136" s="1538"/>
      <c r="AV136" s="1538"/>
      <c r="AW136" s="1538"/>
      <c r="AX136" s="1538"/>
      <c r="AY136" s="1538"/>
      <c r="AZ136" s="1538"/>
      <c r="BA136" s="1538"/>
      <c r="BB136" s="1538"/>
      <c r="BC136" s="1538"/>
      <c r="BD136" s="1538"/>
      <c r="BE136" s="1538"/>
      <c r="BF136" s="1538"/>
      <c r="BG136" s="1538"/>
      <c r="BH136" s="1538"/>
      <c r="BI136" s="1538"/>
      <c r="BJ136" s="1538"/>
      <c r="BK136" s="1538"/>
      <c r="BL136" s="1538"/>
    </row>
    <row r="137" spans="2:64" s="1496" customFormat="1" ht="16.899999999999999" customHeight="1">
      <c r="B137" s="1538"/>
      <c r="C137" s="1585"/>
      <c r="D137" s="1538"/>
      <c r="E137" s="1568"/>
      <c r="F137" s="1585"/>
      <c r="G137" s="1544"/>
      <c r="H137" s="1538"/>
      <c r="I137" s="1538"/>
      <c r="J137" s="1538"/>
      <c r="N137" s="1538"/>
      <c r="O137" s="1538"/>
      <c r="P137" s="1538"/>
      <c r="Q137" s="1538"/>
      <c r="R137" s="1538"/>
      <c r="S137" s="1538"/>
      <c r="T137" s="1538"/>
      <c r="U137" s="1538"/>
      <c r="V137" s="1538"/>
      <c r="W137" s="1538"/>
      <c r="X137" s="1538"/>
      <c r="Y137" s="1538"/>
      <c r="Z137" s="1538"/>
      <c r="AA137" s="1538"/>
      <c r="AB137" s="1538"/>
      <c r="AC137" s="1538"/>
      <c r="AD137" s="1538"/>
      <c r="AE137" s="1538"/>
      <c r="AF137" s="1538"/>
      <c r="AG137" s="1538"/>
      <c r="AH137" s="1538"/>
      <c r="AI137" s="1538"/>
      <c r="AJ137" s="1538"/>
      <c r="AK137" s="1538"/>
      <c r="AL137" s="1538"/>
      <c r="AM137" s="1538"/>
      <c r="AN137" s="1538"/>
      <c r="AO137" s="1538"/>
      <c r="AP137" s="1538"/>
      <c r="AQ137" s="1538"/>
      <c r="AR137" s="1538"/>
      <c r="AS137" s="1538"/>
      <c r="AT137" s="1538"/>
      <c r="AU137" s="1538"/>
      <c r="AV137" s="1538"/>
      <c r="AW137" s="1538"/>
      <c r="AX137" s="1538"/>
      <c r="AY137" s="1538"/>
      <c r="AZ137" s="1538"/>
      <c r="BA137" s="1538"/>
      <c r="BB137" s="1538"/>
      <c r="BC137" s="1538"/>
      <c r="BD137" s="1538"/>
      <c r="BE137" s="1538"/>
      <c r="BF137" s="1538"/>
      <c r="BG137" s="1538"/>
      <c r="BH137" s="1538"/>
      <c r="BI137" s="1538"/>
      <c r="BJ137" s="1538"/>
      <c r="BK137" s="1538"/>
      <c r="BL137" s="1538"/>
    </row>
    <row r="138" spans="2:64" s="1496" customFormat="1" ht="16.899999999999999" customHeight="1">
      <c r="B138" s="1538"/>
      <c r="C138" s="1585"/>
      <c r="D138" s="1538"/>
      <c r="E138" s="1568"/>
      <c r="F138" s="1585"/>
      <c r="G138" s="1544"/>
      <c r="H138" s="1538"/>
      <c r="I138" s="1538"/>
      <c r="J138" s="1538"/>
      <c r="N138" s="1538"/>
      <c r="O138" s="1538"/>
      <c r="P138" s="1538"/>
      <c r="Q138" s="1538"/>
      <c r="R138" s="1538"/>
      <c r="S138" s="1538"/>
      <c r="T138" s="1538"/>
      <c r="U138" s="1538"/>
      <c r="V138" s="1538"/>
      <c r="W138" s="1538"/>
      <c r="X138" s="1538"/>
      <c r="Y138" s="1538"/>
      <c r="Z138" s="1538"/>
      <c r="AA138" s="1538"/>
      <c r="AB138" s="1538"/>
      <c r="AC138" s="1538"/>
      <c r="AD138" s="1538"/>
      <c r="AE138" s="1538"/>
      <c r="AF138" s="1538"/>
      <c r="AG138" s="1538"/>
      <c r="AH138" s="1538"/>
      <c r="AI138" s="1538"/>
      <c r="AJ138" s="1538"/>
      <c r="AK138" s="1538"/>
      <c r="AL138" s="1538"/>
      <c r="AM138" s="1538"/>
      <c r="AN138" s="1538"/>
      <c r="AO138" s="1538"/>
      <c r="AP138" s="1538"/>
      <c r="AQ138" s="1538"/>
      <c r="AR138" s="1538"/>
      <c r="AS138" s="1538"/>
      <c r="AT138" s="1538"/>
      <c r="AU138" s="1538"/>
      <c r="AV138" s="1538"/>
      <c r="AW138" s="1538"/>
      <c r="AX138" s="1538"/>
      <c r="AY138" s="1538"/>
      <c r="AZ138" s="1538"/>
      <c r="BA138" s="1538"/>
      <c r="BB138" s="1538"/>
      <c r="BC138" s="1538"/>
      <c r="BD138" s="1538"/>
      <c r="BE138" s="1538"/>
      <c r="BF138" s="1538"/>
      <c r="BG138" s="1538"/>
      <c r="BH138" s="1538"/>
      <c r="BI138" s="1538"/>
      <c r="BJ138" s="1538"/>
      <c r="BK138" s="1538"/>
      <c r="BL138" s="1538"/>
    </row>
    <row r="139" spans="2:64" s="1496" customFormat="1" ht="16.899999999999999" customHeight="1">
      <c r="B139" s="1538"/>
      <c r="C139" s="1585"/>
      <c r="D139" s="1538"/>
      <c r="E139" s="1568"/>
      <c r="F139" s="1585"/>
      <c r="G139" s="1544"/>
      <c r="H139" s="1538"/>
      <c r="I139" s="1538"/>
      <c r="J139" s="1538"/>
      <c r="N139" s="1538"/>
      <c r="O139" s="1538"/>
      <c r="P139" s="1538"/>
      <c r="Q139" s="1538"/>
      <c r="R139" s="1538"/>
      <c r="S139" s="1538"/>
      <c r="T139" s="1538"/>
      <c r="U139" s="1538"/>
      <c r="V139" s="1538"/>
      <c r="W139" s="1538"/>
      <c r="X139" s="1538"/>
      <c r="Y139" s="1538"/>
      <c r="Z139" s="1538"/>
      <c r="AA139" s="1538"/>
      <c r="AB139" s="1538"/>
      <c r="AC139" s="1538"/>
      <c r="AD139" s="1538"/>
      <c r="AE139" s="1538"/>
      <c r="AF139" s="1538"/>
      <c r="AG139" s="1538"/>
      <c r="AH139" s="1538"/>
      <c r="AI139" s="1538"/>
      <c r="AJ139" s="1538"/>
      <c r="AK139" s="1538"/>
      <c r="AL139" s="1538"/>
      <c r="AM139" s="1538"/>
      <c r="AN139" s="1538"/>
      <c r="AO139" s="1538"/>
      <c r="AP139" s="1538"/>
      <c r="AQ139" s="1538"/>
      <c r="AR139" s="1538"/>
      <c r="AS139" s="1538"/>
      <c r="AT139" s="1538"/>
      <c r="AU139" s="1538"/>
      <c r="AV139" s="1538"/>
      <c r="AW139" s="1538"/>
      <c r="AX139" s="1538"/>
      <c r="AY139" s="1538"/>
      <c r="AZ139" s="1538"/>
      <c r="BA139" s="1538"/>
      <c r="BB139" s="1538"/>
      <c r="BC139" s="1538"/>
      <c r="BD139" s="1538"/>
      <c r="BE139" s="1538"/>
      <c r="BF139" s="1538"/>
      <c r="BG139" s="1538"/>
      <c r="BH139" s="1538"/>
      <c r="BI139" s="1538"/>
      <c r="BJ139" s="1538"/>
      <c r="BK139" s="1538"/>
      <c r="BL139" s="1538"/>
    </row>
    <row r="140" spans="2:64" s="1496" customFormat="1" ht="16.899999999999999" customHeight="1">
      <c r="B140" s="1538"/>
      <c r="C140" s="1585"/>
      <c r="D140" s="1538"/>
      <c r="E140" s="1568"/>
      <c r="F140" s="1585"/>
      <c r="G140" s="1544"/>
      <c r="H140" s="1538"/>
      <c r="I140" s="1538"/>
      <c r="J140" s="1538"/>
      <c r="N140" s="1538"/>
      <c r="O140" s="1538"/>
      <c r="P140" s="1538"/>
      <c r="Q140" s="1538"/>
      <c r="R140" s="1538"/>
      <c r="S140" s="1538"/>
      <c r="T140" s="1538"/>
      <c r="U140" s="1538"/>
      <c r="V140" s="1538"/>
      <c r="W140" s="1538"/>
      <c r="X140" s="1538"/>
      <c r="Y140" s="1538"/>
      <c r="Z140" s="1538"/>
      <c r="AA140" s="1538"/>
      <c r="AB140" s="1538"/>
      <c r="AC140" s="1538"/>
      <c r="AD140" s="1538"/>
      <c r="AE140" s="1538"/>
      <c r="AF140" s="1538"/>
      <c r="AG140" s="1538"/>
      <c r="AH140" s="1538"/>
      <c r="AI140" s="1538"/>
      <c r="AJ140" s="1538"/>
      <c r="AK140" s="1538"/>
      <c r="AL140" s="1538"/>
      <c r="AM140" s="1538"/>
      <c r="AN140" s="1538"/>
      <c r="AO140" s="1538"/>
      <c r="AP140" s="1538"/>
      <c r="AQ140" s="1538"/>
      <c r="AR140" s="1538"/>
      <c r="AS140" s="1538"/>
      <c r="AT140" s="1538"/>
      <c r="AU140" s="1538"/>
      <c r="AV140" s="1538"/>
      <c r="AW140" s="1538"/>
      <c r="AX140" s="1538"/>
      <c r="AY140" s="1538"/>
      <c r="AZ140" s="1538"/>
      <c r="BA140" s="1538"/>
      <c r="BB140" s="1538"/>
      <c r="BC140" s="1538"/>
      <c r="BD140" s="1538"/>
      <c r="BE140" s="1538"/>
      <c r="BF140" s="1538"/>
      <c r="BG140" s="1538"/>
      <c r="BH140" s="1538"/>
      <c r="BI140" s="1538"/>
      <c r="BJ140" s="1538"/>
      <c r="BK140" s="1538"/>
      <c r="BL140" s="1538"/>
    </row>
    <row r="141" spans="2:64" s="1496" customFormat="1" ht="16.899999999999999" customHeight="1">
      <c r="B141" s="1538"/>
      <c r="C141" s="1585"/>
      <c r="D141" s="1538"/>
      <c r="E141" s="1568"/>
      <c r="F141" s="1585"/>
      <c r="G141" s="1544"/>
      <c r="H141" s="1538"/>
      <c r="I141" s="1538"/>
      <c r="J141" s="1538"/>
      <c r="N141" s="1538"/>
      <c r="O141" s="1538"/>
      <c r="P141" s="1538"/>
      <c r="Q141" s="1538"/>
      <c r="R141" s="1538"/>
      <c r="S141" s="1538"/>
      <c r="T141" s="1538"/>
      <c r="U141" s="1538"/>
      <c r="V141" s="1538"/>
      <c r="W141" s="1538"/>
      <c r="X141" s="1538"/>
      <c r="Y141" s="1538"/>
      <c r="Z141" s="1538"/>
      <c r="AA141" s="1538"/>
      <c r="AB141" s="1538"/>
      <c r="AC141" s="1538"/>
      <c r="AD141" s="1538"/>
      <c r="AE141" s="1538"/>
      <c r="AF141" s="1538"/>
      <c r="AG141" s="1538"/>
      <c r="AH141" s="1538"/>
      <c r="AI141" s="1538"/>
      <c r="AJ141" s="1538"/>
      <c r="AK141" s="1538"/>
      <c r="AL141" s="1538"/>
      <c r="AM141" s="1538"/>
      <c r="AN141" s="1538"/>
      <c r="AO141" s="1538"/>
      <c r="AP141" s="1538"/>
      <c r="AQ141" s="1538"/>
      <c r="AR141" s="1538"/>
      <c r="AS141" s="1538"/>
      <c r="AT141" s="1538"/>
      <c r="AU141" s="1538"/>
      <c r="AV141" s="1538"/>
      <c r="AW141" s="1538"/>
      <c r="AX141" s="1538"/>
      <c r="AY141" s="1538"/>
      <c r="AZ141" s="1538"/>
      <c r="BA141" s="1538"/>
      <c r="BB141" s="1538"/>
      <c r="BC141" s="1538"/>
      <c r="BD141" s="1538"/>
      <c r="BE141" s="1538"/>
      <c r="BF141" s="1538"/>
      <c r="BG141" s="1538"/>
      <c r="BH141" s="1538"/>
      <c r="BI141" s="1538"/>
      <c r="BJ141" s="1538"/>
      <c r="BK141" s="1538"/>
      <c r="BL141" s="1538"/>
    </row>
    <row r="142" spans="2:64" s="1496" customFormat="1" ht="16.899999999999999" customHeight="1">
      <c r="B142" s="1538"/>
      <c r="C142" s="1585"/>
      <c r="D142" s="1538"/>
      <c r="E142" s="1568"/>
      <c r="F142" s="1585"/>
      <c r="G142" s="1544"/>
      <c r="H142" s="1538"/>
      <c r="I142" s="1538"/>
      <c r="J142" s="1538"/>
      <c r="N142" s="1538"/>
      <c r="O142" s="1538"/>
      <c r="P142" s="1538"/>
      <c r="Q142" s="1538"/>
      <c r="R142" s="1538"/>
      <c r="S142" s="1538"/>
      <c r="T142" s="1538"/>
      <c r="U142" s="1538"/>
      <c r="V142" s="1538"/>
      <c r="W142" s="1538"/>
      <c r="X142" s="1538"/>
      <c r="Y142" s="1538"/>
      <c r="Z142" s="1538"/>
      <c r="AA142" s="1538"/>
      <c r="AB142" s="1538"/>
      <c r="AC142" s="1538"/>
      <c r="AD142" s="1538"/>
      <c r="AE142" s="1538"/>
      <c r="AF142" s="1538"/>
      <c r="AG142" s="1538"/>
      <c r="AH142" s="1538"/>
      <c r="AI142" s="1538"/>
      <c r="AJ142" s="1538"/>
      <c r="AK142" s="1538"/>
      <c r="AL142" s="1538"/>
      <c r="AM142" s="1538"/>
      <c r="AN142" s="1538"/>
      <c r="AO142" s="1538"/>
      <c r="AP142" s="1538"/>
      <c r="AQ142" s="1538"/>
      <c r="AR142" s="1538"/>
      <c r="AS142" s="1538"/>
      <c r="AT142" s="1538"/>
      <c r="AU142" s="1538"/>
      <c r="AV142" s="1538"/>
      <c r="AW142" s="1538"/>
      <c r="AX142" s="1538"/>
      <c r="AY142" s="1538"/>
      <c r="AZ142" s="1538"/>
      <c r="BA142" s="1538"/>
      <c r="BB142" s="1538"/>
      <c r="BC142" s="1538"/>
      <c r="BD142" s="1538"/>
      <c r="BE142" s="1538"/>
      <c r="BF142" s="1538"/>
      <c r="BG142" s="1538"/>
      <c r="BH142" s="1538"/>
      <c r="BI142" s="1538"/>
      <c r="BJ142" s="1538"/>
      <c r="BK142" s="1538"/>
      <c r="BL142" s="1538"/>
    </row>
    <row r="143" spans="2:64" s="1496" customFormat="1" ht="16.899999999999999" customHeight="1">
      <c r="B143" s="1538"/>
      <c r="C143" s="1585"/>
      <c r="D143" s="1538"/>
      <c r="E143" s="1568"/>
      <c r="F143" s="1585"/>
      <c r="G143" s="1544"/>
      <c r="H143" s="1538"/>
      <c r="I143" s="1538"/>
      <c r="J143" s="1538"/>
      <c r="N143" s="1538"/>
      <c r="O143" s="1538"/>
      <c r="P143" s="1538"/>
      <c r="Q143" s="1538"/>
      <c r="R143" s="1538"/>
      <c r="S143" s="1538"/>
      <c r="T143" s="1538"/>
      <c r="U143" s="1538"/>
      <c r="V143" s="1538"/>
      <c r="W143" s="1538"/>
      <c r="X143" s="1538"/>
      <c r="Y143" s="1538"/>
      <c r="Z143" s="1538"/>
      <c r="AA143" s="1538"/>
      <c r="AB143" s="1538"/>
      <c r="AC143" s="1538"/>
      <c r="AD143" s="1538"/>
      <c r="AE143" s="1538"/>
      <c r="AF143" s="1538"/>
      <c r="AG143" s="1538"/>
      <c r="AH143" s="1538"/>
      <c r="AI143" s="1538"/>
      <c r="AJ143" s="1538"/>
      <c r="AK143" s="1538"/>
      <c r="AL143" s="1538"/>
      <c r="AM143" s="1538"/>
      <c r="AN143" s="1538"/>
      <c r="AO143" s="1538"/>
      <c r="AP143" s="1538"/>
      <c r="AQ143" s="1538"/>
      <c r="AR143" s="1538"/>
      <c r="AS143" s="1538"/>
      <c r="AT143" s="1538"/>
      <c r="AU143" s="1538"/>
      <c r="AV143" s="1538"/>
      <c r="AW143" s="1538"/>
      <c r="AX143" s="1538"/>
      <c r="AY143" s="1538"/>
      <c r="AZ143" s="1538"/>
      <c r="BA143" s="1538"/>
      <c r="BB143" s="1538"/>
      <c r="BC143" s="1538"/>
      <c r="BD143" s="1538"/>
      <c r="BE143" s="1538"/>
      <c r="BF143" s="1538"/>
      <c r="BG143" s="1538"/>
      <c r="BH143" s="1538"/>
      <c r="BI143" s="1538"/>
      <c r="BJ143" s="1538"/>
      <c r="BK143" s="1538"/>
      <c r="BL143" s="1538"/>
    </row>
    <row r="144" spans="2:64" s="1496" customFormat="1" ht="16.899999999999999" customHeight="1">
      <c r="B144" s="1538"/>
      <c r="C144" s="1585"/>
      <c r="D144" s="1538"/>
      <c r="E144" s="1568"/>
      <c r="F144" s="1585"/>
      <c r="G144" s="1544"/>
      <c r="H144" s="1538"/>
      <c r="I144" s="1538"/>
      <c r="J144" s="1538"/>
      <c r="N144" s="1538"/>
      <c r="O144" s="1538"/>
      <c r="P144" s="1538"/>
      <c r="Q144" s="1538"/>
      <c r="R144" s="1538"/>
      <c r="S144" s="1538"/>
      <c r="T144" s="1538"/>
      <c r="U144" s="1538"/>
      <c r="V144" s="1538"/>
      <c r="W144" s="1538"/>
      <c r="X144" s="1538"/>
      <c r="Y144" s="1538"/>
      <c r="Z144" s="1538"/>
      <c r="AA144" s="1538"/>
      <c r="AB144" s="1538"/>
      <c r="AC144" s="1538"/>
      <c r="AD144" s="1538"/>
      <c r="AE144" s="1538"/>
      <c r="AF144" s="1538"/>
      <c r="AG144" s="1538"/>
      <c r="AH144" s="1538"/>
      <c r="AI144" s="1538"/>
      <c r="AJ144" s="1538"/>
      <c r="AK144" s="1538"/>
      <c r="AL144" s="1538"/>
      <c r="AM144" s="1538"/>
      <c r="AN144" s="1538"/>
      <c r="AO144" s="1538"/>
      <c r="AP144" s="1538"/>
      <c r="AQ144" s="1538"/>
      <c r="AR144" s="1538"/>
      <c r="AS144" s="1538"/>
      <c r="AT144" s="1538"/>
      <c r="AU144" s="1538"/>
      <c r="AV144" s="1538"/>
      <c r="AW144" s="1538"/>
      <c r="AX144" s="1538"/>
      <c r="AY144" s="1538"/>
      <c r="AZ144" s="1538"/>
      <c r="BA144" s="1538"/>
      <c r="BB144" s="1538"/>
      <c r="BC144" s="1538"/>
      <c r="BD144" s="1538"/>
      <c r="BE144" s="1538"/>
      <c r="BF144" s="1538"/>
      <c r="BG144" s="1538"/>
      <c r="BH144" s="1538"/>
      <c r="BI144" s="1538"/>
      <c r="BJ144" s="1538"/>
      <c r="BK144" s="1538"/>
      <c r="BL144" s="1538"/>
    </row>
    <row r="145" spans="2:64" s="1496" customFormat="1" ht="16.899999999999999" customHeight="1">
      <c r="B145" s="1538"/>
      <c r="C145" s="1585"/>
      <c r="D145" s="1538"/>
      <c r="E145" s="1568"/>
      <c r="F145" s="1585"/>
      <c r="G145" s="1544"/>
      <c r="H145" s="1538"/>
      <c r="I145" s="1538"/>
      <c r="J145" s="1538"/>
      <c r="N145" s="1538"/>
      <c r="O145" s="1538"/>
      <c r="P145" s="1538"/>
      <c r="Q145" s="1538"/>
      <c r="R145" s="1538"/>
      <c r="S145" s="1538"/>
      <c r="T145" s="1538"/>
      <c r="U145" s="1538"/>
      <c r="V145" s="1538"/>
      <c r="W145" s="1538"/>
      <c r="X145" s="1538"/>
      <c r="Y145" s="1538"/>
      <c r="Z145" s="1538"/>
      <c r="AA145" s="1538"/>
      <c r="AB145" s="1538"/>
      <c r="AC145" s="1538"/>
      <c r="AD145" s="1538"/>
      <c r="AE145" s="1538"/>
      <c r="AF145" s="1538"/>
      <c r="AG145" s="1538"/>
      <c r="AH145" s="1538"/>
      <c r="AI145" s="1538"/>
      <c r="AJ145" s="1538"/>
      <c r="AK145" s="1538"/>
      <c r="AL145" s="1538"/>
      <c r="AM145" s="1538"/>
      <c r="AN145" s="1538"/>
      <c r="AO145" s="1538"/>
      <c r="AP145" s="1538"/>
      <c r="AQ145" s="1538"/>
      <c r="AR145" s="1538"/>
      <c r="AS145" s="1538"/>
      <c r="AT145" s="1538"/>
      <c r="AU145" s="1538"/>
      <c r="AV145" s="1538"/>
      <c r="AW145" s="1538"/>
      <c r="AX145" s="1538"/>
      <c r="AY145" s="1538"/>
      <c r="AZ145" s="1538"/>
      <c r="BA145" s="1538"/>
      <c r="BB145" s="1538"/>
      <c r="BC145" s="1538"/>
      <c r="BD145" s="1538"/>
      <c r="BE145" s="1538"/>
      <c r="BF145" s="1538"/>
      <c r="BG145" s="1538"/>
      <c r="BH145" s="1538"/>
      <c r="BI145" s="1538"/>
      <c r="BJ145" s="1538"/>
      <c r="BK145" s="1538"/>
      <c r="BL145" s="1538"/>
    </row>
    <row r="146" spans="2:64" s="1496" customFormat="1" ht="16.899999999999999" customHeight="1">
      <c r="B146" s="1538"/>
      <c r="C146" s="1585"/>
      <c r="D146" s="1538"/>
      <c r="E146" s="1568"/>
      <c r="F146" s="1585"/>
      <c r="G146" s="1544"/>
      <c r="H146" s="1538"/>
      <c r="I146" s="1538"/>
      <c r="J146" s="1538"/>
      <c r="N146" s="1538"/>
      <c r="O146" s="1538"/>
      <c r="P146" s="1538"/>
      <c r="Q146" s="1538"/>
      <c r="R146" s="1538"/>
      <c r="S146" s="1538"/>
      <c r="T146" s="1538"/>
      <c r="U146" s="1538"/>
      <c r="V146" s="1538"/>
      <c r="W146" s="1538"/>
      <c r="X146" s="1538"/>
      <c r="Y146" s="1538"/>
      <c r="Z146" s="1538"/>
      <c r="AA146" s="1538"/>
      <c r="AB146" s="1538"/>
      <c r="AC146" s="1538"/>
      <c r="AD146" s="1538"/>
      <c r="AE146" s="1538"/>
      <c r="AF146" s="1538"/>
      <c r="AG146" s="1538"/>
      <c r="AH146" s="1538"/>
      <c r="AI146" s="1538"/>
      <c r="AJ146" s="1538"/>
      <c r="AK146" s="1538"/>
      <c r="AL146" s="1538"/>
      <c r="AM146" s="1538"/>
      <c r="AN146" s="1538"/>
      <c r="AO146" s="1538"/>
      <c r="AP146" s="1538"/>
      <c r="AQ146" s="1538"/>
      <c r="AR146" s="1538"/>
      <c r="AS146" s="1538"/>
      <c r="AT146" s="1538"/>
      <c r="AU146" s="1538"/>
      <c r="AV146" s="1538"/>
      <c r="AW146" s="1538"/>
      <c r="AX146" s="1538"/>
      <c r="AY146" s="1538"/>
      <c r="AZ146" s="1538"/>
      <c r="BA146" s="1538"/>
      <c r="BB146" s="1538"/>
      <c r="BC146" s="1538"/>
      <c r="BD146" s="1538"/>
      <c r="BE146" s="1538"/>
      <c r="BF146" s="1538"/>
      <c r="BG146" s="1538"/>
      <c r="BH146" s="1538"/>
      <c r="BI146" s="1538"/>
      <c r="BJ146" s="1538"/>
      <c r="BK146" s="1538"/>
      <c r="BL146" s="1538"/>
    </row>
    <row r="147" spans="2:64" s="1496" customFormat="1" ht="16.899999999999999" customHeight="1">
      <c r="B147" s="1538"/>
      <c r="C147" s="1585"/>
      <c r="D147" s="1538"/>
      <c r="E147" s="1568"/>
      <c r="F147" s="1585"/>
      <c r="G147" s="1544"/>
      <c r="H147" s="1538"/>
      <c r="I147" s="1538"/>
      <c r="J147" s="1538"/>
      <c r="N147" s="1538"/>
      <c r="O147" s="1538"/>
      <c r="P147" s="1538"/>
      <c r="Q147" s="1538"/>
      <c r="R147" s="1538"/>
      <c r="S147" s="1538"/>
      <c r="T147" s="1538"/>
      <c r="U147" s="1538"/>
      <c r="V147" s="1538"/>
      <c r="W147" s="1538"/>
      <c r="X147" s="1538"/>
      <c r="Y147" s="1538"/>
      <c r="Z147" s="1538"/>
      <c r="AA147" s="1538"/>
      <c r="AB147" s="1538"/>
      <c r="AC147" s="1538"/>
      <c r="AD147" s="1538"/>
      <c r="AE147" s="1538"/>
      <c r="AF147" s="1538"/>
      <c r="AG147" s="1538"/>
      <c r="AH147" s="1538"/>
      <c r="AI147" s="1538"/>
      <c r="AJ147" s="1538"/>
      <c r="AK147" s="1538"/>
      <c r="AL147" s="1538"/>
      <c r="AM147" s="1538"/>
      <c r="AN147" s="1538"/>
      <c r="AO147" s="1538"/>
      <c r="AP147" s="1538"/>
      <c r="AQ147" s="1538"/>
      <c r="AR147" s="1538"/>
      <c r="AS147" s="1538"/>
      <c r="AT147" s="1538"/>
      <c r="AU147" s="1538"/>
      <c r="AV147" s="1538"/>
      <c r="AW147" s="1538"/>
      <c r="AX147" s="1538"/>
      <c r="AY147" s="1538"/>
      <c r="AZ147" s="1538"/>
      <c r="BA147" s="1538"/>
      <c r="BB147" s="1538"/>
      <c r="BC147" s="1538"/>
      <c r="BD147" s="1538"/>
      <c r="BE147" s="1538"/>
      <c r="BF147" s="1538"/>
      <c r="BG147" s="1538"/>
      <c r="BH147" s="1538"/>
      <c r="BI147" s="1538"/>
      <c r="BJ147" s="1538"/>
      <c r="BK147" s="1538"/>
      <c r="BL147" s="1538"/>
    </row>
    <row r="148" spans="2:64" s="1496" customFormat="1" ht="16.899999999999999" customHeight="1">
      <c r="B148" s="1538"/>
      <c r="C148" s="1585"/>
      <c r="D148" s="1538"/>
      <c r="E148" s="1568"/>
      <c r="F148" s="1585"/>
      <c r="G148" s="1544"/>
      <c r="H148" s="1538"/>
      <c r="I148" s="1538"/>
      <c r="J148" s="1538"/>
      <c r="N148" s="1538"/>
      <c r="O148" s="1538"/>
      <c r="P148" s="1538"/>
      <c r="Q148" s="1538"/>
      <c r="R148" s="1538"/>
      <c r="S148" s="1538"/>
      <c r="T148" s="1538"/>
      <c r="U148" s="1538"/>
      <c r="V148" s="1538"/>
      <c r="W148" s="1538"/>
      <c r="X148" s="1538"/>
      <c r="Y148" s="1538"/>
      <c r="Z148" s="1538"/>
      <c r="AA148" s="1538"/>
      <c r="AB148" s="1538"/>
      <c r="AC148" s="1538"/>
      <c r="AD148" s="1538"/>
      <c r="AE148" s="1538"/>
      <c r="AF148" s="1538"/>
      <c r="AG148" s="1538"/>
      <c r="AH148" s="1538"/>
      <c r="AI148" s="1538"/>
      <c r="AJ148" s="1538"/>
      <c r="AK148" s="1538"/>
      <c r="AL148" s="1538"/>
      <c r="AM148" s="1538"/>
      <c r="AN148" s="1538"/>
      <c r="AO148" s="1538"/>
      <c r="AP148" s="1538"/>
      <c r="AQ148" s="1538"/>
      <c r="AR148" s="1538"/>
      <c r="AS148" s="1538"/>
      <c r="AT148" s="1538"/>
      <c r="AU148" s="1538"/>
      <c r="AV148" s="1538"/>
      <c r="AW148" s="1538"/>
      <c r="AX148" s="1538"/>
      <c r="AY148" s="1538"/>
      <c r="AZ148" s="1538"/>
      <c r="BA148" s="1538"/>
      <c r="BB148" s="1538"/>
      <c r="BC148" s="1538"/>
      <c r="BD148" s="1538"/>
      <c r="BE148" s="1538"/>
      <c r="BF148" s="1538"/>
      <c r="BG148" s="1538"/>
      <c r="BH148" s="1538"/>
      <c r="BI148" s="1538"/>
      <c r="BJ148" s="1538"/>
      <c r="BK148" s="1538"/>
      <c r="BL148" s="1538"/>
    </row>
    <row r="149" spans="2:64" s="1496" customFormat="1" ht="16.899999999999999" customHeight="1">
      <c r="B149" s="1538"/>
      <c r="C149" s="1585"/>
      <c r="D149" s="1538"/>
      <c r="E149" s="1568"/>
      <c r="F149" s="1585"/>
      <c r="G149" s="1544"/>
      <c r="H149" s="1538"/>
      <c r="I149" s="1538"/>
      <c r="J149" s="1538"/>
      <c r="N149" s="1538"/>
      <c r="O149" s="1538"/>
      <c r="P149" s="1538"/>
      <c r="Q149" s="1538"/>
      <c r="R149" s="1538"/>
      <c r="S149" s="1538"/>
      <c r="T149" s="1538"/>
      <c r="U149" s="1538"/>
      <c r="V149" s="1538"/>
      <c r="W149" s="1538"/>
      <c r="X149" s="1538"/>
      <c r="Y149" s="1538"/>
      <c r="Z149" s="1538"/>
      <c r="AA149" s="1538"/>
      <c r="AB149" s="1538"/>
      <c r="AC149" s="1538"/>
      <c r="AD149" s="1538"/>
      <c r="AE149" s="1538"/>
      <c r="AF149" s="1538"/>
      <c r="AG149" s="1538"/>
      <c r="AH149" s="1538"/>
      <c r="AI149" s="1538"/>
      <c r="AJ149" s="1538"/>
      <c r="AK149" s="1538"/>
      <c r="AL149" s="1538"/>
      <c r="AM149" s="1538"/>
      <c r="AN149" s="1538"/>
      <c r="AO149" s="1538"/>
      <c r="AP149" s="1538"/>
      <c r="AQ149" s="1538"/>
      <c r="AR149" s="1538"/>
      <c r="AS149" s="1538"/>
      <c r="AT149" s="1538"/>
      <c r="AU149" s="1538"/>
      <c r="AV149" s="1538"/>
      <c r="AW149" s="1538"/>
      <c r="AX149" s="1538"/>
      <c r="AY149" s="1538"/>
      <c r="AZ149" s="1538"/>
      <c r="BA149" s="1538"/>
      <c r="BB149" s="1538"/>
      <c r="BC149" s="1538"/>
      <c r="BD149" s="1538"/>
      <c r="BE149" s="1538"/>
      <c r="BF149" s="1538"/>
      <c r="BG149" s="1538"/>
      <c r="BH149" s="1538"/>
      <c r="BI149" s="1538"/>
      <c r="BJ149" s="1538"/>
      <c r="BK149" s="1538"/>
      <c r="BL149" s="1538"/>
    </row>
    <row r="150" spans="2:64" s="1496" customFormat="1" ht="16.899999999999999" customHeight="1">
      <c r="B150" s="1538"/>
      <c r="C150" s="1585"/>
      <c r="D150" s="1538"/>
      <c r="E150" s="1568"/>
      <c r="F150" s="1585"/>
      <c r="G150" s="1544"/>
      <c r="H150" s="1538"/>
      <c r="I150" s="1538"/>
      <c r="J150" s="1538"/>
      <c r="N150" s="1538"/>
      <c r="O150" s="1538"/>
      <c r="P150" s="1538"/>
      <c r="Q150" s="1538"/>
      <c r="R150" s="1538"/>
      <c r="S150" s="1538"/>
      <c r="T150" s="1538"/>
      <c r="U150" s="1538"/>
      <c r="V150" s="1538"/>
      <c r="W150" s="1538"/>
      <c r="X150" s="1538"/>
      <c r="Y150" s="1538"/>
      <c r="Z150" s="1538"/>
      <c r="AA150" s="1538"/>
      <c r="AB150" s="1538"/>
      <c r="AC150" s="1538"/>
      <c r="AD150" s="1538"/>
      <c r="AE150" s="1538"/>
      <c r="AF150" s="1538"/>
      <c r="AG150" s="1538"/>
      <c r="AH150" s="1538"/>
      <c r="AI150" s="1538"/>
      <c r="AJ150" s="1538"/>
      <c r="AK150" s="1538"/>
      <c r="AL150" s="1538"/>
      <c r="AM150" s="1538"/>
      <c r="AN150" s="1538"/>
      <c r="AO150" s="1538"/>
      <c r="AP150" s="1538"/>
      <c r="AQ150" s="1538"/>
      <c r="AR150" s="1538"/>
      <c r="AS150" s="1538"/>
      <c r="AT150" s="1538"/>
      <c r="AU150" s="1538"/>
      <c r="AV150" s="1538"/>
      <c r="AW150" s="1538"/>
      <c r="AX150" s="1538"/>
      <c r="AY150" s="1538"/>
      <c r="AZ150" s="1538"/>
      <c r="BA150" s="1538"/>
      <c r="BB150" s="1538"/>
      <c r="BC150" s="1538"/>
      <c r="BD150" s="1538"/>
      <c r="BE150" s="1538"/>
      <c r="BF150" s="1538"/>
      <c r="BG150" s="1538"/>
      <c r="BH150" s="1538"/>
      <c r="BI150" s="1538"/>
      <c r="BJ150" s="1538"/>
      <c r="BK150" s="1538"/>
      <c r="BL150" s="1538"/>
    </row>
    <row r="151" spans="2:64" s="1496" customFormat="1" ht="16.899999999999999" customHeight="1">
      <c r="B151" s="1538"/>
      <c r="C151" s="1585"/>
      <c r="D151" s="1538"/>
      <c r="E151" s="1568"/>
      <c r="F151" s="1585"/>
      <c r="G151" s="1544"/>
      <c r="H151" s="1538"/>
      <c r="I151" s="1538"/>
      <c r="J151" s="1538"/>
      <c r="N151" s="1538"/>
      <c r="O151" s="1538"/>
      <c r="P151" s="1538"/>
      <c r="Q151" s="1538"/>
      <c r="R151" s="1538"/>
      <c r="S151" s="1538"/>
      <c r="T151" s="1538"/>
      <c r="U151" s="1538"/>
      <c r="V151" s="1538"/>
      <c r="W151" s="1538"/>
      <c r="X151" s="1538"/>
      <c r="Y151" s="1538"/>
      <c r="Z151" s="1538"/>
      <c r="AA151" s="1538"/>
      <c r="AB151" s="1538"/>
      <c r="AC151" s="1538"/>
      <c r="AD151" s="1538"/>
      <c r="AE151" s="1538"/>
      <c r="AF151" s="1538"/>
      <c r="AG151" s="1538"/>
      <c r="AH151" s="1538"/>
      <c r="AI151" s="1538"/>
      <c r="AJ151" s="1538"/>
      <c r="AK151" s="1538"/>
      <c r="AL151" s="1538"/>
      <c r="AM151" s="1538"/>
      <c r="AN151" s="1538"/>
      <c r="AO151" s="1538"/>
      <c r="AP151" s="1538"/>
      <c r="AQ151" s="1538"/>
      <c r="AR151" s="1538"/>
      <c r="AS151" s="1538"/>
      <c r="AT151" s="1538"/>
      <c r="AU151" s="1538"/>
      <c r="AV151" s="1538"/>
      <c r="AW151" s="1538"/>
      <c r="AX151" s="1538"/>
      <c r="AY151" s="1538"/>
      <c r="AZ151" s="1538"/>
      <c r="BA151" s="1538"/>
      <c r="BB151" s="1538"/>
      <c r="BC151" s="1538"/>
      <c r="BD151" s="1538"/>
      <c r="BE151" s="1538"/>
      <c r="BF151" s="1538"/>
      <c r="BG151" s="1538"/>
      <c r="BH151" s="1538"/>
      <c r="BI151" s="1538"/>
      <c r="BJ151" s="1538"/>
      <c r="BK151" s="1538"/>
      <c r="BL151" s="1538"/>
    </row>
    <row r="152" spans="2:64" s="1496" customFormat="1" ht="16.899999999999999" customHeight="1">
      <c r="B152" s="1538"/>
      <c r="C152" s="1585"/>
      <c r="D152" s="1538"/>
      <c r="E152" s="1568"/>
      <c r="F152" s="1585"/>
      <c r="G152" s="1544"/>
      <c r="H152" s="1538"/>
      <c r="I152" s="1538"/>
      <c r="J152" s="1538"/>
      <c r="N152" s="1538"/>
      <c r="O152" s="1538"/>
      <c r="P152" s="1538"/>
      <c r="Q152" s="1538"/>
      <c r="R152" s="1538"/>
      <c r="S152" s="1538"/>
      <c r="T152" s="1538"/>
      <c r="U152" s="1538"/>
      <c r="V152" s="1538"/>
      <c r="W152" s="1538"/>
      <c r="X152" s="1538"/>
      <c r="Y152" s="1538"/>
      <c r="Z152" s="1538"/>
      <c r="AA152" s="1538"/>
      <c r="AB152" s="1538"/>
      <c r="AC152" s="1538"/>
      <c r="AD152" s="1538"/>
      <c r="AE152" s="1538"/>
      <c r="AF152" s="1538"/>
      <c r="AG152" s="1538"/>
      <c r="AH152" s="1538"/>
      <c r="AI152" s="1538"/>
      <c r="AJ152" s="1538"/>
      <c r="AK152" s="1538"/>
      <c r="AL152" s="1538"/>
      <c r="AM152" s="1538"/>
      <c r="AN152" s="1538"/>
      <c r="AO152" s="1538"/>
      <c r="AP152" s="1538"/>
      <c r="AQ152" s="1538"/>
      <c r="AR152" s="1538"/>
      <c r="AS152" s="1538"/>
      <c r="AT152" s="1538"/>
      <c r="AU152" s="1538"/>
      <c r="AV152" s="1538"/>
      <c r="AW152" s="1538"/>
      <c r="AX152" s="1538"/>
      <c r="AY152" s="1538"/>
      <c r="AZ152" s="1538"/>
      <c r="BA152" s="1538"/>
      <c r="BB152" s="1538"/>
      <c r="BC152" s="1538"/>
      <c r="BD152" s="1538"/>
      <c r="BE152" s="1538"/>
      <c r="BF152" s="1538"/>
      <c r="BG152" s="1538"/>
      <c r="BH152" s="1538"/>
      <c r="BI152" s="1538"/>
      <c r="BJ152" s="1538"/>
      <c r="BK152" s="1538"/>
      <c r="BL152" s="1538"/>
    </row>
    <row r="153" spans="2:64" s="1496" customFormat="1" ht="16.899999999999999" customHeight="1">
      <c r="B153" s="1538"/>
      <c r="C153" s="1585"/>
      <c r="D153" s="1538"/>
      <c r="E153" s="1568"/>
      <c r="F153" s="1585"/>
      <c r="G153" s="1544"/>
      <c r="H153" s="1538"/>
      <c r="I153" s="1538"/>
      <c r="J153" s="1538"/>
      <c r="N153" s="1538"/>
      <c r="O153" s="1538"/>
      <c r="P153" s="1538"/>
      <c r="Q153" s="1538"/>
      <c r="R153" s="1538"/>
      <c r="S153" s="1538"/>
      <c r="T153" s="1538"/>
      <c r="U153" s="1538"/>
      <c r="V153" s="1538"/>
      <c r="W153" s="1538"/>
      <c r="X153" s="1538"/>
      <c r="Y153" s="1538"/>
      <c r="Z153" s="1538"/>
      <c r="AA153" s="1538"/>
      <c r="AB153" s="1538"/>
      <c r="AC153" s="1538"/>
      <c r="AD153" s="1538"/>
      <c r="AE153" s="1538"/>
      <c r="AF153" s="1538"/>
      <c r="AG153" s="1538"/>
      <c r="AH153" s="1538"/>
      <c r="AI153" s="1538"/>
      <c r="AJ153" s="1538"/>
      <c r="AK153" s="1538"/>
      <c r="AL153" s="1538"/>
      <c r="AM153" s="1538"/>
      <c r="AN153" s="1538"/>
      <c r="AO153" s="1538"/>
      <c r="AP153" s="1538"/>
      <c r="AQ153" s="1538"/>
      <c r="AR153" s="1538"/>
      <c r="AS153" s="1538"/>
      <c r="AT153" s="1538"/>
      <c r="AU153" s="1538"/>
      <c r="AV153" s="1538"/>
      <c r="AW153" s="1538"/>
      <c r="AX153" s="1538"/>
      <c r="AY153" s="1538"/>
      <c r="AZ153" s="1538"/>
      <c r="BA153" s="1538"/>
      <c r="BB153" s="1538"/>
      <c r="BC153" s="1538"/>
      <c r="BD153" s="1538"/>
      <c r="BE153" s="1538"/>
      <c r="BF153" s="1538"/>
      <c r="BG153" s="1538"/>
      <c r="BH153" s="1538"/>
      <c r="BI153" s="1538"/>
      <c r="BJ153" s="1538"/>
      <c r="BK153" s="1538"/>
      <c r="BL153" s="1538"/>
    </row>
    <row r="154" spans="2:64" s="1496" customFormat="1" ht="16.899999999999999" customHeight="1">
      <c r="B154" s="1538"/>
      <c r="C154" s="1585"/>
      <c r="D154" s="1538"/>
      <c r="E154" s="1568"/>
      <c r="F154" s="1585"/>
      <c r="G154" s="1544"/>
      <c r="H154" s="1538"/>
      <c r="I154" s="1538"/>
      <c r="J154" s="1538"/>
      <c r="N154" s="1538"/>
      <c r="O154" s="1538"/>
      <c r="P154" s="1538"/>
      <c r="Q154" s="1538"/>
      <c r="R154" s="1538"/>
      <c r="S154" s="1538"/>
      <c r="T154" s="1538"/>
      <c r="U154" s="1538"/>
      <c r="V154" s="1538"/>
      <c r="W154" s="1538"/>
      <c r="X154" s="1538"/>
      <c r="Y154" s="1538"/>
      <c r="Z154" s="1538"/>
      <c r="AA154" s="1538"/>
      <c r="AB154" s="1538"/>
      <c r="AC154" s="1538"/>
      <c r="AD154" s="1538"/>
      <c r="AE154" s="1538"/>
      <c r="AF154" s="1538"/>
      <c r="AG154" s="1538"/>
      <c r="AH154" s="1538"/>
      <c r="AI154" s="1538"/>
      <c r="AJ154" s="1538"/>
      <c r="AK154" s="1538"/>
      <c r="AL154" s="1538"/>
      <c r="AM154" s="1538"/>
      <c r="AN154" s="1538"/>
      <c r="AO154" s="1538"/>
      <c r="AP154" s="1538"/>
      <c r="AQ154" s="1538"/>
      <c r="AR154" s="1538"/>
      <c r="AS154" s="1538"/>
      <c r="AT154" s="1538"/>
      <c r="AU154" s="1538"/>
      <c r="AV154" s="1538"/>
      <c r="AW154" s="1538"/>
      <c r="AX154" s="1538"/>
      <c r="AY154" s="1538"/>
      <c r="AZ154" s="1538"/>
      <c r="BA154" s="1538"/>
      <c r="BB154" s="1538"/>
      <c r="BC154" s="1538"/>
      <c r="BD154" s="1538"/>
      <c r="BE154" s="1538"/>
      <c r="BF154" s="1538"/>
      <c r="BG154" s="1538"/>
      <c r="BH154" s="1538"/>
      <c r="BI154" s="1538"/>
      <c r="BJ154" s="1538"/>
      <c r="BK154" s="1538"/>
      <c r="BL154" s="1538"/>
    </row>
    <row r="155" spans="2:64" s="1496" customFormat="1" ht="16.899999999999999" customHeight="1">
      <c r="B155" s="1538"/>
      <c r="C155" s="1585"/>
      <c r="D155" s="1538"/>
      <c r="E155" s="1568"/>
      <c r="F155" s="1585"/>
      <c r="G155" s="1544"/>
      <c r="H155" s="1538"/>
      <c r="I155" s="1538"/>
      <c r="J155" s="1538"/>
      <c r="N155" s="1538"/>
      <c r="O155" s="1538"/>
      <c r="P155" s="1538"/>
      <c r="Q155" s="1538"/>
      <c r="R155" s="1538"/>
      <c r="S155" s="1538"/>
      <c r="T155" s="1538"/>
      <c r="U155" s="1538"/>
      <c r="V155" s="1538"/>
      <c r="W155" s="1538"/>
      <c r="X155" s="1538"/>
      <c r="Y155" s="1538"/>
      <c r="Z155" s="1538"/>
      <c r="AA155" s="1538"/>
      <c r="AB155" s="1538"/>
      <c r="AC155" s="1538"/>
      <c r="AD155" s="1538"/>
      <c r="AE155" s="1538"/>
      <c r="AF155" s="1538"/>
      <c r="AG155" s="1538"/>
      <c r="AH155" s="1538"/>
      <c r="AI155" s="1538"/>
      <c r="AJ155" s="1538"/>
      <c r="AK155" s="1538"/>
      <c r="AL155" s="1538"/>
      <c r="AM155" s="1538"/>
      <c r="AN155" s="1538"/>
      <c r="AO155" s="1538"/>
      <c r="AP155" s="1538"/>
      <c r="AQ155" s="1538"/>
      <c r="AR155" s="1538"/>
      <c r="AS155" s="1538"/>
      <c r="AT155" s="1538"/>
      <c r="AU155" s="1538"/>
      <c r="AV155" s="1538"/>
      <c r="AW155" s="1538"/>
      <c r="AX155" s="1538"/>
      <c r="AY155" s="1538"/>
      <c r="AZ155" s="1538"/>
      <c r="BA155" s="1538"/>
      <c r="BB155" s="1538"/>
      <c r="BC155" s="1538"/>
      <c r="BD155" s="1538"/>
      <c r="BE155" s="1538"/>
      <c r="BF155" s="1538"/>
      <c r="BG155" s="1538"/>
      <c r="BH155" s="1538"/>
      <c r="BI155" s="1538"/>
      <c r="BJ155" s="1538"/>
      <c r="BK155" s="1538"/>
      <c r="BL155" s="1538"/>
    </row>
    <row r="156" spans="2:64" s="1496" customFormat="1" ht="16.899999999999999" customHeight="1">
      <c r="B156" s="1538"/>
      <c r="C156" s="1585"/>
      <c r="D156" s="1538"/>
      <c r="E156" s="1568"/>
      <c r="F156" s="1585"/>
      <c r="G156" s="1544"/>
      <c r="H156" s="1538"/>
      <c r="I156" s="1538"/>
      <c r="J156" s="1538"/>
      <c r="N156" s="1538"/>
      <c r="O156" s="1538"/>
      <c r="P156" s="1538"/>
      <c r="Q156" s="1538"/>
      <c r="R156" s="1538"/>
      <c r="S156" s="1538"/>
      <c r="T156" s="1538"/>
      <c r="U156" s="1538"/>
      <c r="V156" s="1538"/>
      <c r="W156" s="1538"/>
      <c r="X156" s="1538"/>
      <c r="Y156" s="1538"/>
      <c r="Z156" s="1538"/>
      <c r="AA156" s="1538"/>
      <c r="AB156" s="1538"/>
      <c r="AC156" s="1538"/>
      <c r="AD156" s="1538"/>
      <c r="AE156" s="1538"/>
      <c r="AF156" s="1538"/>
      <c r="AG156" s="1538"/>
      <c r="AH156" s="1538"/>
      <c r="AI156" s="1538"/>
      <c r="AJ156" s="1538"/>
      <c r="AK156" s="1538"/>
      <c r="AL156" s="1538"/>
      <c r="AM156" s="1538"/>
      <c r="AN156" s="1538"/>
      <c r="AO156" s="1538"/>
      <c r="AP156" s="1538"/>
      <c r="AQ156" s="1538"/>
      <c r="AR156" s="1538"/>
      <c r="AS156" s="1538"/>
      <c r="AT156" s="1538"/>
      <c r="AU156" s="1538"/>
      <c r="AV156" s="1538"/>
      <c r="AW156" s="1538"/>
      <c r="AX156" s="1538"/>
      <c r="AY156" s="1538"/>
      <c r="AZ156" s="1538"/>
      <c r="BA156" s="1538"/>
      <c r="BB156" s="1538"/>
      <c r="BC156" s="1538"/>
      <c r="BD156" s="1538"/>
      <c r="BE156" s="1538"/>
      <c r="BF156" s="1538"/>
      <c r="BG156" s="1538"/>
      <c r="BH156" s="1538"/>
      <c r="BI156" s="1538"/>
      <c r="BJ156" s="1538"/>
      <c r="BK156" s="1538"/>
      <c r="BL156" s="1538"/>
    </row>
    <row r="157" spans="2:64" s="1496" customFormat="1" ht="16.899999999999999" customHeight="1">
      <c r="B157" s="1538"/>
      <c r="C157" s="1585"/>
      <c r="D157" s="1538"/>
      <c r="E157" s="1568"/>
      <c r="F157" s="1585"/>
      <c r="G157" s="1544"/>
      <c r="H157" s="1538"/>
      <c r="I157" s="1538"/>
      <c r="J157" s="1538"/>
      <c r="N157" s="1538"/>
      <c r="O157" s="1538"/>
      <c r="P157" s="1538"/>
      <c r="Q157" s="1538"/>
      <c r="R157" s="1538"/>
      <c r="S157" s="1538"/>
      <c r="T157" s="1538"/>
      <c r="U157" s="1538"/>
      <c r="V157" s="1538"/>
      <c r="W157" s="1538"/>
      <c r="X157" s="1538"/>
      <c r="Y157" s="1538"/>
      <c r="Z157" s="1538"/>
      <c r="AA157" s="1538"/>
      <c r="AB157" s="1538"/>
      <c r="AC157" s="1538"/>
      <c r="AD157" s="1538"/>
      <c r="AE157" s="1538"/>
      <c r="AF157" s="1538"/>
      <c r="AG157" s="1538"/>
      <c r="AH157" s="1538"/>
      <c r="AI157" s="1538"/>
      <c r="AJ157" s="1538"/>
      <c r="AK157" s="1538"/>
      <c r="AL157" s="1538"/>
      <c r="AM157" s="1538"/>
      <c r="AN157" s="1538"/>
      <c r="AO157" s="1538"/>
      <c r="AP157" s="1538"/>
      <c r="AQ157" s="1538"/>
      <c r="AR157" s="1538"/>
      <c r="AS157" s="1538"/>
      <c r="AT157" s="1538"/>
      <c r="AU157" s="1538"/>
      <c r="AV157" s="1538"/>
      <c r="AW157" s="1538"/>
      <c r="AX157" s="1538"/>
      <c r="AY157" s="1538"/>
      <c r="AZ157" s="1538"/>
      <c r="BA157" s="1538"/>
      <c r="BB157" s="1538"/>
      <c r="BC157" s="1538"/>
      <c r="BD157" s="1538"/>
      <c r="BE157" s="1538"/>
      <c r="BF157" s="1538"/>
      <c r="BG157" s="1538"/>
      <c r="BH157" s="1538"/>
      <c r="BI157" s="1538"/>
      <c r="BJ157" s="1538"/>
      <c r="BK157" s="1538"/>
      <c r="BL157" s="1538"/>
    </row>
    <row r="158" spans="2:64" s="1496" customFormat="1" ht="16.899999999999999" customHeight="1">
      <c r="B158" s="1538"/>
      <c r="C158" s="1585"/>
      <c r="D158" s="1538"/>
      <c r="E158" s="1568"/>
      <c r="F158" s="1585"/>
      <c r="G158" s="1544"/>
      <c r="H158" s="1538"/>
      <c r="I158" s="1538"/>
      <c r="J158" s="1538"/>
      <c r="N158" s="1538"/>
      <c r="O158" s="1538"/>
      <c r="P158" s="1538"/>
      <c r="Q158" s="1538"/>
      <c r="R158" s="1538"/>
      <c r="S158" s="1538"/>
      <c r="T158" s="1538"/>
      <c r="U158" s="1538"/>
      <c r="V158" s="1538"/>
      <c r="W158" s="1538"/>
      <c r="X158" s="1538"/>
      <c r="Y158" s="1538"/>
      <c r="Z158" s="1538"/>
      <c r="AA158" s="1538"/>
      <c r="AB158" s="1538"/>
      <c r="AC158" s="1538"/>
      <c r="AD158" s="1538"/>
      <c r="AE158" s="1538"/>
      <c r="AF158" s="1538"/>
      <c r="AG158" s="1538"/>
      <c r="AH158" s="1538"/>
      <c r="AI158" s="1538"/>
      <c r="AJ158" s="1538"/>
      <c r="AK158" s="1538"/>
      <c r="AL158" s="1538"/>
      <c r="AM158" s="1538"/>
      <c r="AN158" s="1538"/>
      <c r="AO158" s="1538"/>
      <c r="AP158" s="1538"/>
      <c r="AQ158" s="1538"/>
      <c r="AR158" s="1538"/>
      <c r="AS158" s="1538"/>
      <c r="AT158" s="1538"/>
      <c r="AU158" s="1538"/>
      <c r="AV158" s="1538"/>
      <c r="AW158" s="1538"/>
      <c r="AX158" s="1538"/>
      <c r="AY158" s="1538"/>
      <c r="AZ158" s="1538"/>
      <c r="BA158" s="1538"/>
      <c r="BB158" s="1538"/>
      <c r="BC158" s="1538"/>
      <c r="BD158" s="1538"/>
      <c r="BE158" s="1538"/>
      <c r="BF158" s="1538"/>
      <c r="BG158" s="1538"/>
      <c r="BH158" s="1538"/>
      <c r="BI158" s="1538"/>
      <c r="BJ158" s="1538"/>
      <c r="BK158" s="1538"/>
      <c r="BL158" s="1538"/>
    </row>
    <row r="159" spans="2:64" s="1496" customFormat="1" ht="16.899999999999999" customHeight="1">
      <c r="B159" s="1538"/>
      <c r="C159" s="1585"/>
      <c r="D159" s="1538"/>
      <c r="E159" s="1568"/>
      <c r="F159" s="1585"/>
      <c r="G159" s="1544"/>
      <c r="H159" s="1538"/>
      <c r="I159" s="1538"/>
      <c r="J159" s="1538"/>
      <c r="N159" s="1538"/>
      <c r="O159" s="1538"/>
      <c r="P159" s="1538"/>
      <c r="Q159" s="1538"/>
      <c r="R159" s="1538"/>
      <c r="S159" s="1538"/>
      <c r="T159" s="1538"/>
      <c r="U159" s="1538"/>
      <c r="V159" s="1538"/>
      <c r="W159" s="1538"/>
      <c r="X159" s="1538"/>
      <c r="Y159" s="1538"/>
      <c r="Z159" s="1538"/>
      <c r="AA159" s="1538"/>
      <c r="AB159" s="1538"/>
      <c r="AC159" s="1538"/>
      <c r="AD159" s="1538"/>
      <c r="AE159" s="1538"/>
      <c r="AF159" s="1538"/>
      <c r="AG159" s="1538"/>
      <c r="AH159" s="1538"/>
      <c r="AI159" s="1538"/>
      <c r="AJ159" s="1538"/>
      <c r="AK159" s="1538"/>
      <c r="AL159" s="1538"/>
      <c r="AM159" s="1538"/>
      <c r="AN159" s="1538"/>
      <c r="AO159" s="1538"/>
      <c r="AP159" s="1538"/>
      <c r="AQ159" s="1538"/>
      <c r="AR159" s="1538"/>
      <c r="AS159" s="1538"/>
      <c r="AT159" s="1538"/>
      <c r="AU159" s="1538"/>
      <c r="AV159" s="1538"/>
      <c r="AW159" s="1538"/>
      <c r="AX159" s="1538"/>
      <c r="AY159" s="1538"/>
      <c r="AZ159" s="1538"/>
      <c r="BA159" s="1538"/>
      <c r="BB159" s="1538"/>
      <c r="BC159" s="1538"/>
      <c r="BD159" s="1538"/>
      <c r="BE159" s="1538"/>
      <c r="BF159" s="1538"/>
      <c r="BG159" s="1538"/>
      <c r="BH159" s="1538"/>
      <c r="BI159" s="1538"/>
      <c r="BJ159" s="1538"/>
      <c r="BK159" s="1538"/>
      <c r="BL159" s="1538"/>
    </row>
    <row r="160" spans="2:64" s="1496" customFormat="1" ht="16.899999999999999" customHeight="1">
      <c r="B160" s="1538"/>
      <c r="C160" s="1585"/>
      <c r="D160" s="1538"/>
      <c r="E160" s="1568"/>
      <c r="F160" s="1585"/>
      <c r="G160" s="1544"/>
      <c r="H160" s="1538"/>
      <c r="I160" s="1538"/>
      <c r="J160" s="1538"/>
      <c r="N160" s="1538"/>
      <c r="O160" s="1538"/>
      <c r="P160" s="1538"/>
      <c r="Q160" s="1538"/>
      <c r="R160" s="1538"/>
      <c r="S160" s="1538"/>
      <c r="T160" s="1538"/>
      <c r="U160" s="1538"/>
      <c r="V160" s="1538"/>
      <c r="W160" s="1538"/>
      <c r="X160" s="1538"/>
      <c r="Y160" s="1538"/>
      <c r="Z160" s="1538"/>
      <c r="AA160" s="1538"/>
      <c r="AB160" s="1538"/>
      <c r="AC160" s="1538"/>
      <c r="AD160" s="1538"/>
      <c r="AE160" s="1538"/>
      <c r="AF160" s="1538"/>
      <c r="AG160" s="1538"/>
      <c r="AH160" s="1538"/>
      <c r="AI160" s="1538"/>
      <c r="AJ160" s="1538"/>
      <c r="AK160" s="1538"/>
      <c r="AL160" s="1538"/>
      <c r="AM160" s="1538"/>
      <c r="AN160" s="1538"/>
      <c r="AO160" s="1538"/>
      <c r="AP160" s="1538"/>
      <c r="AQ160" s="1538"/>
      <c r="AR160" s="1538"/>
      <c r="AS160" s="1538"/>
      <c r="AT160" s="1538"/>
      <c r="AU160" s="1538"/>
      <c r="AV160" s="1538"/>
      <c r="AW160" s="1538"/>
      <c r="AX160" s="1538"/>
      <c r="AY160" s="1538"/>
      <c r="AZ160" s="1538"/>
      <c r="BA160" s="1538"/>
      <c r="BB160" s="1538"/>
      <c r="BC160" s="1538"/>
      <c r="BD160" s="1538"/>
      <c r="BE160" s="1538"/>
      <c r="BF160" s="1538"/>
      <c r="BG160" s="1538"/>
      <c r="BH160" s="1538"/>
      <c r="BI160" s="1538"/>
      <c r="BJ160" s="1538"/>
      <c r="BK160" s="1538"/>
      <c r="BL160" s="1538"/>
    </row>
    <row r="161" spans="2:64" s="1496" customFormat="1" ht="16.899999999999999" customHeight="1">
      <c r="B161" s="1538"/>
      <c r="C161" s="1585"/>
      <c r="D161" s="1538"/>
      <c r="E161" s="1568"/>
      <c r="F161" s="1585"/>
      <c r="G161" s="1544"/>
      <c r="H161" s="1538"/>
      <c r="I161" s="1538"/>
      <c r="J161" s="1538"/>
      <c r="N161" s="1538"/>
      <c r="O161" s="1538"/>
      <c r="P161" s="1538"/>
      <c r="Q161" s="1538"/>
      <c r="R161" s="1538"/>
      <c r="S161" s="1538"/>
      <c r="T161" s="1538"/>
      <c r="U161" s="1538"/>
      <c r="V161" s="1538"/>
      <c r="W161" s="1538"/>
      <c r="X161" s="1538"/>
      <c r="Y161" s="1538"/>
      <c r="Z161" s="1538"/>
      <c r="AA161" s="1538"/>
      <c r="AB161" s="1538"/>
      <c r="AC161" s="1538"/>
      <c r="AD161" s="1538"/>
      <c r="AE161" s="1538"/>
      <c r="AF161" s="1538"/>
      <c r="AG161" s="1538"/>
      <c r="AH161" s="1538"/>
      <c r="AI161" s="1538"/>
      <c r="AJ161" s="1538"/>
      <c r="AK161" s="1538"/>
      <c r="AL161" s="1538"/>
      <c r="AM161" s="1538"/>
      <c r="AN161" s="1538"/>
      <c r="AO161" s="1538"/>
      <c r="AP161" s="1538"/>
      <c r="AQ161" s="1538"/>
      <c r="AR161" s="1538"/>
      <c r="AS161" s="1538"/>
      <c r="AT161" s="1538"/>
      <c r="AU161" s="1538"/>
      <c r="AV161" s="1538"/>
      <c r="AW161" s="1538"/>
      <c r="AX161" s="1538"/>
      <c r="AY161" s="1538"/>
      <c r="AZ161" s="1538"/>
      <c r="BA161" s="1538"/>
      <c r="BB161" s="1538"/>
      <c r="BC161" s="1538"/>
      <c r="BD161" s="1538"/>
      <c r="BE161" s="1538"/>
      <c r="BF161" s="1538"/>
      <c r="BG161" s="1538"/>
      <c r="BH161" s="1538"/>
      <c r="BI161" s="1538"/>
      <c r="BJ161" s="1538"/>
      <c r="BK161" s="1538"/>
      <c r="BL161" s="1538"/>
    </row>
    <row r="162" spans="2:64" s="1496" customFormat="1" ht="16.899999999999999" customHeight="1">
      <c r="B162" s="1538"/>
      <c r="C162" s="1585"/>
      <c r="D162" s="1538"/>
      <c r="E162" s="1568"/>
      <c r="F162" s="1585"/>
      <c r="G162" s="1544"/>
      <c r="H162" s="1538"/>
      <c r="I162" s="1538"/>
      <c r="J162" s="1538"/>
      <c r="N162" s="1538"/>
      <c r="O162" s="1538"/>
      <c r="P162" s="1538"/>
      <c r="Q162" s="1538"/>
      <c r="R162" s="1538"/>
      <c r="S162" s="1538"/>
      <c r="T162" s="1538"/>
      <c r="U162" s="1538"/>
      <c r="V162" s="1538"/>
      <c r="W162" s="1538"/>
      <c r="X162" s="1538"/>
      <c r="Y162" s="1538"/>
      <c r="Z162" s="1538"/>
      <c r="AA162" s="1538"/>
      <c r="AB162" s="1538"/>
      <c r="AC162" s="1538"/>
      <c r="AD162" s="1538"/>
      <c r="AE162" s="1538"/>
      <c r="AF162" s="1538"/>
      <c r="AG162" s="1538"/>
      <c r="AH162" s="1538"/>
      <c r="AI162" s="1538"/>
      <c r="AJ162" s="1538"/>
      <c r="AK162" s="1538"/>
      <c r="AL162" s="1538"/>
      <c r="AM162" s="1538"/>
      <c r="AN162" s="1538"/>
      <c r="AO162" s="1538"/>
      <c r="AP162" s="1538"/>
      <c r="AQ162" s="1538"/>
      <c r="AR162" s="1538"/>
      <c r="AS162" s="1538"/>
      <c r="AT162" s="1538"/>
      <c r="AU162" s="1538"/>
      <c r="AV162" s="1538"/>
      <c r="AW162" s="1538"/>
      <c r="AX162" s="1538"/>
      <c r="AY162" s="1538"/>
      <c r="AZ162" s="1538"/>
      <c r="BA162" s="1538"/>
      <c r="BB162" s="1538"/>
      <c r="BC162" s="1538"/>
      <c r="BD162" s="1538"/>
      <c r="BE162" s="1538"/>
      <c r="BF162" s="1538"/>
      <c r="BG162" s="1538"/>
      <c r="BH162" s="1538"/>
      <c r="BI162" s="1538"/>
      <c r="BJ162" s="1538"/>
      <c r="BK162" s="1538"/>
      <c r="BL162" s="1538"/>
    </row>
    <row r="163" spans="2:64" s="1496" customFormat="1" ht="16.899999999999999" customHeight="1">
      <c r="B163" s="1538"/>
      <c r="C163" s="1585"/>
      <c r="D163" s="1538"/>
      <c r="E163" s="1568"/>
      <c r="F163" s="1585"/>
      <c r="G163" s="1544"/>
      <c r="H163" s="1538"/>
      <c r="I163" s="1538"/>
      <c r="J163" s="1538"/>
      <c r="N163" s="1538"/>
      <c r="O163" s="1538"/>
      <c r="P163" s="1538"/>
      <c r="Q163" s="1538"/>
      <c r="R163" s="1538"/>
      <c r="S163" s="1538"/>
      <c r="T163" s="1538"/>
      <c r="U163" s="1538"/>
      <c r="V163" s="1538"/>
      <c r="W163" s="1538"/>
      <c r="X163" s="1538"/>
      <c r="Y163" s="1538"/>
      <c r="Z163" s="1538"/>
      <c r="AA163" s="1538"/>
      <c r="AB163" s="1538"/>
      <c r="AC163" s="1538"/>
      <c r="AD163" s="1538"/>
      <c r="AE163" s="1538"/>
      <c r="AF163" s="1538"/>
      <c r="AG163" s="1538"/>
      <c r="AH163" s="1538"/>
      <c r="AI163" s="1538"/>
      <c r="AJ163" s="1538"/>
      <c r="AK163" s="1538"/>
      <c r="AL163" s="1538"/>
      <c r="AM163" s="1538"/>
      <c r="AN163" s="1538"/>
      <c r="AO163" s="1538"/>
      <c r="AP163" s="1538"/>
      <c r="AQ163" s="1538"/>
      <c r="AR163" s="1538"/>
      <c r="AS163" s="1538"/>
      <c r="AT163" s="1538"/>
      <c r="AU163" s="1538"/>
      <c r="AV163" s="1538"/>
      <c r="AW163" s="1538"/>
      <c r="AX163" s="1538"/>
      <c r="AY163" s="1538"/>
      <c r="AZ163" s="1538"/>
      <c r="BA163" s="1538"/>
      <c r="BB163" s="1538"/>
      <c r="BC163" s="1538"/>
      <c r="BD163" s="1538"/>
      <c r="BE163" s="1538"/>
      <c r="BF163" s="1538"/>
      <c r="BG163" s="1538"/>
      <c r="BH163" s="1538"/>
      <c r="BI163" s="1538"/>
      <c r="BJ163" s="1538"/>
      <c r="BK163" s="1538"/>
      <c r="BL163" s="1538"/>
    </row>
    <row r="164" spans="2:64" s="1496" customFormat="1" ht="16.899999999999999" customHeight="1">
      <c r="B164" s="1538"/>
      <c r="C164" s="1585"/>
      <c r="D164" s="1538"/>
      <c r="E164" s="1568"/>
      <c r="F164" s="1585"/>
      <c r="G164" s="1544"/>
      <c r="H164" s="1538"/>
      <c r="I164" s="1538"/>
      <c r="J164" s="1538"/>
      <c r="N164" s="1538"/>
      <c r="O164" s="1538"/>
      <c r="P164" s="1538"/>
      <c r="Q164" s="1538"/>
      <c r="R164" s="1538"/>
      <c r="S164" s="1538"/>
      <c r="T164" s="1538"/>
      <c r="U164" s="1538"/>
      <c r="V164" s="1538"/>
      <c r="W164" s="1538"/>
      <c r="X164" s="1538"/>
      <c r="Y164" s="1538"/>
      <c r="Z164" s="1538"/>
      <c r="AA164" s="1538"/>
      <c r="AB164" s="1538"/>
      <c r="AC164" s="1538"/>
      <c r="AD164" s="1538"/>
      <c r="AE164" s="1538"/>
      <c r="AF164" s="1538"/>
      <c r="AG164" s="1538"/>
      <c r="AH164" s="1538"/>
      <c r="AI164" s="1538"/>
      <c r="AJ164" s="1538"/>
      <c r="AK164" s="1538"/>
      <c r="AL164" s="1538"/>
      <c r="AM164" s="1538"/>
      <c r="AN164" s="1538"/>
      <c r="AO164" s="1538"/>
      <c r="AP164" s="1538"/>
      <c r="AQ164" s="1538"/>
      <c r="AR164" s="1538"/>
      <c r="AS164" s="1538"/>
      <c r="AT164" s="1538"/>
      <c r="AU164" s="1538"/>
      <c r="AV164" s="1538"/>
      <c r="AW164" s="1538"/>
      <c r="AX164" s="1538"/>
      <c r="AY164" s="1538"/>
      <c r="AZ164" s="1538"/>
      <c r="BA164" s="1538"/>
      <c r="BB164" s="1538"/>
      <c r="BC164" s="1538"/>
      <c r="BD164" s="1538"/>
      <c r="BE164" s="1538"/>
      <c r="BF164" s="1538"/>
      <c r="BG164" s="1538"/>
      <c r="BH164" s="1538"/>
      <c r="BI164" s="1538"/>
      <c r="BJ164" s="1538"/>
      <c r="BK164" s="1538"/>
      <c r="BL164" s="1538"/>
    </row>
    <row r="165" spans="2:64" s="1496" customFormat="1" ht="16.899999999999999" customHeight="1">
      <c r="B165" s="1538"/>
      <c r="C165" s="1585"/>
      <c r="D165" s="1538"/>
      <c r="E165" s="1568"/>
      <c r="F165" s="1585"/>
      <c r="G165" s="1544"/>
      <c r="H165" s="1538"/>
      <c r="I165" s="1538"/>
      <c r="J165" s="1538"/>
      <c r="N165" s="1538"/>
      <c r="O165" s="1538"/>
      <c r="P165" s="1538"/>
      <c r="Q165" s="1538"/>
      <c r="R165" s="1538"/>
      <c r="S165" s="1538"/>
      <c r="T165" s="1538"/>
      <c r="U165" s="1538"/>
      <c r="V165" s="1538"/>
      <c r="W165" s="1538"/>
      <c r="X165" s="1538"/>
      <c r="Y165" s="1538"/>
      <c r="Z165" s="1538"/>
      <c r="AA165" s="1538"/>
      <c r="AB165" s="1538"/>
      <c r="AC165" s="1538"/>
      <c r="AD165" s="1538"/>
      <c r="AE165" s="1538"/>
      <c r="AF165" s="1538"/>
      <c r="AG165" s="1538"/>
      <c r="AH165" s="1538"/>
      <c r="AI165" s="1538"/>
      <c r="AJ165" s="1538"/>
      <c r="AK165" s="1538"/>
      <c r="AL165" s="1538"/>
      <c r="AM165" s="1538"/>
      <c r="AN165" s="1538"/>
      <c r="AO165" s="1538"/>
      <c r="AP165" s="1538"/>
      <c r="AQ165" s="1538"/>
      <c r="AR165" s="1538"/>
      <c r="AS165" s="1538"/>
      <c r="AT165" s="1538"/>
      <c r="AU165" s="1538"/>
      <c r="AV165" s="1538"/>
      <c r="AW165" s="1538"/>
      <c r="AX165" s="1538"/>
      <c r="AY165" s="1538"/>
      <c r="AZ165" s="1538"/>
      <c r="BA165" s="1538"/>
      <c r="BB165" s="1538"/>
      <c r="BC165" s="1538"/>
      <c r="BD165" s="1538"/>
      <c r="BE165" s="1538"/>
      <c r="BF165" s="1538"/>
      <c r="BG165" s="1538"/>
      <c r="BH165" s="1538"/>
      <c r="BI165" s="1538"/>
      <c r="BJ165" s="1538"/>
      <c r="BK165" s="1538"/>
      <c r="BL165" s="1538"/>
    </row>
    <row r="166" spans="2:64" s="1496" customFormat="1" ht="16.899999999999999" customHeight="1">
      <c r="B166" s="1538"/>
      <c r="C166" s="1585"/>
      <c r="D166" s="1538"/>
      <c r="E166" s="1568"/>
      <c r="F166" s="1585"/>
      <c r="G166" s="1544"/>
      <c r="H166" s="1538"/>
      <c r="I166" s="1538"/>
      <c r="J166" s="1538"/>
      <c r="N166" s="1538"/>
      <c r="O166" s="1538"/>
      <c r="P166" s="1538"/>
      <c r="Q166" s="1538"/>
      <c r="R166" s="1538"/>
      <c r="S166" s="1538"/>
      <c r="T166" s="1538"/>
      <c r="U166" s="1538"/>
      <c r="V166" s="1538"/>
      <c r="W166" s="1538"/>
      <c r="X166" s="1538"/>
      <c r="Y166" s="1538"/>
      <c r="Z166" s="1538"/>
      <c r="AA166" s="1538"/>
      <c r="AB166" s="1538"/>
      <c r="AC166" s="1538"/>
      <c r="AD166" s="1538"/>
      <c r="AE166" s="1538"/>
      <c r="AF166" s="1538"/>
      <c r="AG166" s="1538"/>
      <c r="AH166" s="1538"/>
      <c r="AI166" s="1538"/>
      <c r="AJ166" s="1538"/>
      <c r="AK166" s="1538"/>
      <c r="AL166" s="1538"/>
      <c r="AM166" s="1538"/>
      <c r="AN166" s="1538"/>
      <c r="AO166" s="1538"/>
      <c r="AP166" s="1538"/>
      <c r="AQ166" s="1538"/>
      <c r="AR166" s="1538"/>
      <c r="AS166" s="1538"/>
      <c r="AT166" s="1538"/>
      <c r="AU166" s="1538"/>
      <c r="AV166" s="1538"/>
      <c r="AW166" s="1538"/>
      <c r="AX166" s="1538"/>
      <c r="AY166" s="1538"/>
      <c r="AZ166" s="1538"/>
      <c r="BA166" s="1538"/>
      <c r="BB166" s="1538"/>
      <c r="BC166" s="1538"/>
      <c r="BD166" s="1538"/>
      <c r="BE166" s="1538"/>
      <c r="BF166" s="1538"/>
      <c r="BG166" s="1538"/>
      <c r="BH166" s="1538"/>
      <c r="BI166" s="1538"/>
      <c r="BJ166" s="1538"/>
      <c r="BK166" s="1538"/>
      <c r="BL166" s="1538"/>
    </row>
    <row r="167" spans="2:64" s="1496" customFormat="1" ht="16.899999999999999" customHeight="1">
      <c r="B167" s="1538"/>
      <c r="C167" s="1585"/>
      <c r="D167" s="1538"/>
      <c r="E167" s="1568"/>
      <c r="F167" s="1585"/>
      <c r="G167" s="1544"/>
      <c r="H167" s="1538"/>
      <c r="I167" s="1538"/>
      <c r="J167" s="1538"/>
      <c r="N167" s="1538"/>
      <c r="O167" s="1538"/>
      <c r="P167" s="1538"/>
      <c r="Q167" s="1538"/>
      <c r="R167" s="1538"/>
      <c r="S167" s="1538"/>
      <c r="T167" s="1538"/>
      <c r="U167" s="1538"/>
      <c r="V167" s="1538"/>
      <c r="W167" s="1538"/>
      <c r="X167" s="1538"/>
      <c r="Y167" s="1538"/>
      <c r="Z167" s="1538"/>
      <c r="AA167" s="1538"/>
      <c r="AB167" s="1538"/>
      <c r="AC167" s="1538"/>
      <c r="AD167" s="1538"/>
      <c r="AE167" s="1538"/>
      <c r="AF167" s="1538"/>
      <c r="AG167" s="1538"/>
      <c r="AH167" s="1538"/>
      <c r="AI167" s="1538"/>
      <c r="AJ167" s="1538"/>
      <c r="AK167" s="1538"/>
      <c r="AL167" s="1538"/>
      <c r="AM167" s="1538"/>
      <c r="AN167" s="1538"/>
      <c r="AO167" s="1538"/>
      <c r="AP167" s="1538"/>
      <c r="AQ167" s="1538"/>
      <c r="AR167" s="1538"/>
      <c r="AS167" s="1538"/>
      <c r="AT167" s="1538"/>
      <c r="AU167" s="1538"/>
      <c r="AV167" s="1538"/>
      <c r="AW167" s="1538"/>
      <c r="AX167" s="1538"/>
      <c r="AY167" s="1538"/>
      <c r="AZ167" s="1538"/>
      <c r="BA167" s="1538"/>
      <c r="BB167" s="1538"/>
      <c r="BC167" s="1538"/>
      <c r="BD167" s="1538"/>
      <c r="BE167" s="1538"/>
      <c r="BF167" s="1538"/>
      <c r="BG167" s="1538"/>
      <c r="BH167" s="1538"/>
      <c r="BI167" s="1538"/>
      <c r="BJ167" s="1538"/>
      <c r="BK167" s="1538"/>
      <c r="BL167" s="1538"/>
    </row>
    <row r="168" spans="2:64" s="1496" customFormat="1" ht="16.899999999999999" customHeight="1">
      <c r="B168" s="1538"/>
      <c r="C168" s="1585"/>
      <c r="D168" s="1538"/>
      <c r="E168" s="1568"/>
      <c r="F168" s="1585"/>
      <c r="G168" s="1544"/>
      <c r="H168" s="1538"/>
      <c r="I168" s="1538"/>
      <c r="J168" s="1538"/>
      <c r="N168" s="1538"/>
      <c r="O168" s="1538"/>
      <c r="P168" s="1538"/>
      <c r="Q168" s="1538"/>
      <c r="R168" s="1538"/>
      <c r="S168" s="1538"/>
      <c r="T168" s="1538"/>
      <c r="U168" s="1538"/>
      <c r="V168" s="1538"/>
      <c r="W168" s="1538"/>
      <c r="X168" s="1538"/>
      <c r="Y168" s="1538"/>
      <c r="Z168" s="1538"/>
      <c r="AA168" s="1538"/>
      <c r="AB168" s="1538"/>
      <c r="AC168" s="1538"/>
      <c r="AD168" s="1538"/>
      <c r="AE168" s="1538"/>
      <c r="AF168" s="1538"/>
      <c r="AG168" s="1538"/>
      <c r="AH168" s="1538"/>
      <c r="AI168" s="1538"/>
      <c r="AJ168" s="1538"/>
      <c r="AK168" s="1538"/>
      <c r="AL168" s="1538"/>
      <c r="AM168" s="1538"/>
      <c r="AN168" s="1538"/>
      <c r="AO168" s="1538"/>
      <c r="AP168" s="1538"/>
      <c r="AQ168" s="1538"/>
      <c r="AR168" s="1538"/>
      <c r="AS168" s="1538"/>
      <c r="AT168" s="1538"/>
      <c r="AU168" s="1538"/>
      <c r="AV168" s="1538"/>
      <c r="AW168" s="1538"/>
      <c r="AX168" s="1538"/>
      <c r="AY168" s="1538"/>
      <c r="AZ168" s="1538"/>
      <c r="BA168" s="1538"/>
      <c r="BB168" s="1538"/>
      <c r="BC168" s="1538"/>
      <c r="BD168" s="1538"/>
      <c r="BE168" s="1538"/>
      <c r="BF168" s="1538"/>
      <c r="BG168" s="1538"/>
      <c r="BH168" s="1538"/>
      <c r="BI168" s="1538"/>
      <c r="BJ168" s="1538"/>
      <c r="BK168" s="1538"/>
      <c r="BL168" s="1538"/>
    </row>
    <row r="169" spans="2:64" s="1496" customFormat="1" ht="16.899999999999999" customHeight="1">
      <c r="B169" s="1538"/>
      <c r="C169" s="1585"/>
      <c r="D169" s="1538"/>
      <c r="E169" s="1568"/>
      <c r="F169" s="1585"/>
      <c r="G169" s="1544"/>
      <c r="H169" s="1538"/>
      <c r="I169" s="1538"/>
      <c r="J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1538"/>
      <c r="AV169" s="1538"/>
      <c r="AW169" s="1538"/>
      <c r="AX169" s="1538"/>
      <c r="AY169" s="1538"/>
      <c r="AZ169" s="1538"/>
      <c r="BA169" s="1538"/>
      <c r="BB169" s="1538"/>
      <c r="BC169" s="1538"/>
      <c r="BD169" s="1538"/>
      <c r="BE169" s="1538"/>
      <c r="BF169" s="1538"/>
      <c r="BG169" s="1538"/>
      <c r="BH169" s="1538"/>
      <c r="BI169" s="1538"/>
      <c r="BJ169" s="1538"/>
      <c r="BK169" s="1538"/>
      <c r="BL169" s="1538"/>
    </row>
    <row r="170" spans="2:64" s="1496" customFormat="1" ht="16.899999999999999" customHeight="1">
      <c r="B170" s="1538"/>
      <c r="C170" s="1585"/>
      <c r="D170" s="1538"/>
      <c r="E170" s="1568"/>
      <c r="F170" s="1585"/>
      <c r="G170" s="1544"/>
      <c r="H170" s="1538"/>
      <c r="I170" s="1538"/>
      <c r="J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1538"/>
      <c r="AV170" s="1538"/>
      <c r="AW170" s="1538"/>
      <c r="AX170" s="1538"/>
      <c r="AY170" s="1538"/>
      <c r="AZ170" s="1538"/>
      <c r="BA170" s="1538"/>
      <c r="BB170" s="1538"/>
      <c r="BC170" s="1538"/>
      <c r="BD170" s="1538"/>
      <c r="BE170" s="1538"/>
      <c r="BF170" s="1538"/>
      <c r="BG170" s="1538"/>
      <c r="BH170" s="1538"/>
      <c r="BI170" s="1538"/>
      <c r="BJ170" s="1538"/>
      <c r="BK170" s="1538"/>
      <c r="BL170" s="1538"/>
    </row>
    <row r="171" spans="2:64" s="1496" customFormat="1" ht="16.899999999999999" customHeight="1">
      <c r="B171" s="1538"/>
      <c r="C171" s="1585"/>
      <c r="D171" s="1538"/>
      <c r="E171" s="1568"/>
      <c r="F171" s="1585"/>
      <c r="G171" s="1544"/>
      <c r="H171" s="1538"/>
      <c r="I171" s="1538"/>
      <c r="J171" s="1538"/>
      <c r="N171" s="1538"/>
      <c r="O171" s="1538"/>
      <c r="P171" s="1538"/>
      <c r="Q171" s="1538"/>
      <c r="R171" s="1538"/>
      <c r="S171" s="1538"/>
      <c r="T171" s="1538"/>
      <c r="U171" s="1538"/>
      <c r="V171" s="1538"/>
      <c r="W171" s="1538"/>
      <c r="X171" s="1538"/>
      <c r="Y171" s="1538"/>
      <c r="Z171" s="1538"/>
      <c r="AA171" s="1538"/>
      <c r="AB171" s="1538"/>
      <c r="AC171" s="1538"/>
      <c r="AD171" s="1538"/>
      <c r="AE171" s="1538"/>
      <c r="AF171" s="1538"/>
      <c r="AG171" s="1538"/>
      <c r="AH171" s="1538"/>
      <c r="AI171" s="1538"/>
      <c r="AJ171" s="1538"/>
      <c r="AK171" s="1538"/>
      <c r="AL171" s="1538"/>
      <c r="AM171" s="1538"/>
      <c r="AN171" s="1538"/>
      <c r="AO171" s="1538"/>
      <c r="AP171" s="1538"/>
      <c r="AQ171" s="1538"/>
      <c r="AR171" s="1538"/>
      <c r="AS171" s="1538"/>
      <c r="AT171" s="1538"/>
      <c r="AU171" s="1538"/>
      <c r="AV171" s="1538"/>
      <c r="AW171" s="1538"/>
      <c r="AX171" s="1538"/>
      <c r="AY171" s="1538"/>
      <c r="AZ171" s="1538"/>
      <c r="BA171" s="1538"/>
      <c r="BB171" s="1538"/>
      <c r="BC171" s="1538"/>
      <c r="BD171" s="1538"/>
      <c r="BE171" s="1538"/>
      <c r="BF171" s="1538"/>
      <c r="BG171" s="1538"/>
      <c r="BH171" s="1538"/>
      <c r="BI171" s="1538"/>
      <c r="BJ171" s="1538"/>
      <c r="BK171" s="1538"/>
      <c r="BL171" s="1538"/>
    </row>
    <row r="172" spans="2:64" s="1496" customFormat="1" ht="16.899999999999999" customHeight="1">
      <c r="B172" s="1538"/>
      <c r="C172" s="1585"/>
      <c r="D172" s="1538"/>
      <c r="E172" s="1568"/>
      <c r="F172" s="1585"/>
      <c r="G172" s="1544"/>
      <c r="H172" s="1538"/>
      <c r="I172" s="1538"/>
      <c r="J172" s="1538"/>
      <c r="N172" s="1538"/>
      <c r="O172" s="1538"/>
      <c r="P172" s="1538"/>
      <c r="Q172" s="1538"/>
      <c r="R172" s="1538"/>
      <c r="S172" s="1538"/>
      <c r="T172" s="1538"/>
      <c r="U172" s="1538"/>
      <c r="V172" s="1538"/>
      <c r="W172" s="1538"/>
      <c r="X172" s="1538"/>
      <c r="Y172" s="1538"/>
      <c r="Z172" s="1538"/>
      <c r="AA172" s="1538"/>
      <c r="AB172" s="1538"/>
      <c r="AC172" s="1538"/>
      <c r="AD172" s="1538"/>
      <c r="AE172" s="1538"/>
      <c r="AF172" s="1538"/>
      <c r="AG172" s="1538"/>
      <c r="AH172" s="1538"/>
      <c r="AI172" s="1538"/>
      <c r="AJ172" s="1538"/>
      <c r="AK172" s="1538"/>
      <c r="AL172" s="1538"/>
      <c r="AM172" s="1538"/>
      <c r="AN172" s="1538"/>
      <c r="AO172" s="1538"/>
      <c r="AP172" s="1538"/>
      <c r="AQ172" s="1538"/>
      <c r="AR172" s="1538"/>
      <c r="AS172" s="1538"/>
      <c r="AT172" s="1538"/>
      <c r="AU172" s="1538"/>
      <c r="AV172" s="1538"/>
      <c r="AW172" s="1538"/>
      <c r="AX172" s="1538"/>
      <c r="AY172" s="1538"/>
      <c r="AZ172" s="1538"/>
      <c r="BA172" s="1538"/>
      <c r="BB172" s="1538"/>
      <c r="BC172" s="1538"/>
      <c r="BD172" s="1538"/>
      <c r="BE172" s="1538"/>
      <c r="BF172" s="1538"/>
      <c r="BG172" s="1538"/>
      <c r="BH172" s="1538"/>
      <c r="BI172" s="1538"/>
      <c r="BJ172" s="1538"/>
      <c r="BK172" s="1538"/>
      <c r="BL172" s="1538"/>
    </row>
    <row r="173" spans="2:64" s="1496" customFormat="1" ht="16.899999999999999" customHeight="1">
      <c r="B173" s="1538"/>
      <c r="C173" s="1585"/>
      <c r="D173" s="1538"/>
      <c r="E173" s="1568"/>
      <c r="F173" s="1585"/>
      <c r="G173" s="1544"/>
      <c r="H173" s="1538"/>
      <c r="I173" s="1538"/>
      <c r="J173" s="1538"/>
      <c r="N173" s="1538"/>
      <c r="O173" s="1538"/>
      <c r="P173" s="1538"/>
      <c r="Q173" s="1538"/>
      <c r="R173" s="1538"/>
      <c r="S173" s="1538"/>
      <c r="T173" s="1538"/>
      <c r="U173" s="1538"/>
      <c r="V173" s="1538"/>
      <c r="W173" s="1538"/>
      <c r="X173" s="1538"/>
      <c r="Y173" s="1538"/>
      <c r="Z173" s="1538"/>
      <c r="AA173" s="1538"/>
      <c r="AB173" s="1538"/>
      <c r="AC173" s="1538"/>
      <c r="AD173" s="1538"/>
      <c r="AE173" s="1538"/>
      <c r="AF173" s="1538"/>
      <c r="AG173" s="1538"/>
      <c r="AH173" s="1538"/>
      <c r="AI173" s="1538"/>
      <c r="AJ173" s="1538"/>
      <c r="AK173" s="1538"/>
      <c r="AL173" s="1538"/>
      <c r="AM173" s="1538"/>
      <c r="AN173" s="1538"/>
      <c r="AO173" s="1538"/>
      <c r="AP173" s="1538"/>
      <c r="AQ173" s="1538"/>
      <c r="AR173" s="1538"/>
      <c r="AS173" s="1538"/>
      <c r="AT173" s="1538"/>
      <c r="AU173" s="1538"/>
      <c r="AV173" s="1538"/>
      <c r="AW173" s="1538"/>
      <c r="AX173" s="1538"/>
      <c r="AY173" s="1538"/>
      <c r="AZ173" s="1538"/>
      <c r="BA173" s="1538"/>
      <c r="BB173" s="1538"/>
      <c r="BC173" s="1538"/>
      <c r="BD173" s="1538"/>
      <c r="BE173" s="1538"/>
      <c r="BF173" s="1538"/>
      <c r="BG173" s="1538"/>
      <c r="BH173" s="1538"/>
      <c r="BI173" s="1538"/>
      <c r="BJ173" s="1538"/>
      <c r="BK173" s="1538"/>
      <c r="BL173" s="1538"/>
    </row>
    <row r="174" spans="2:64" s="1496" customFormat="1" ht="16.899999999999999" customHeight="1">
      <c r="B174" s="1538"/>
      <c r="C174" s="1585"/>
      <c r="D174" s="1538"/>
      <c r="E174" s="1568"/>
      <c r="F174" s="1585"/>
      <c r="G174" s="1544"/>
      <c r="H174" s="1538"/>
      <c r="I174" s="1538"/>
      <c r="J174" s="1538"/>
      <c r="N174" s="1538"/>
      <c r="O174" s="1538"/>
      <c r="P174" s="1538"/>
      <c r="Q174" s="1538"/>
      <c r="R174" s="1538"/>
      <c r="S174" s="1538"/>
      <c r="T174" s="1538"/>
      <c r="U174" s="1538"/>
      <c r="V174" s="1538"/>
      <c r="W174" s="1538"/>
      <c r="X174" s="1538"/>
      <c r="Y174" s="1538"/>
      <c r="Z174" s="1538"/>
      <c r="AA174" s="1538"/>
      <c r="AB174" s="1538"/>
      <c r="AC174" s="1538"/>
      <c r="AD174" s="1538"/>
      <c r="AE174" s="1538"/>
      <c r="AF174" s="1538"/>
      <c r="AG174" s="1538"/>
      <c r="AH174" s="1538"/>
      <c r="AI174" s="1538"/>
      <c r="AJ174" s="1538"/>
      <c r="AK174" s="1538"/>
      <c r="AL174" s="1538"/>
      <c r="AM174" s="1538"/>
      <c r="AN174" s="1538"/>
      <c r="AO174" s="1538"/>
      <c r="AP174" s="1538"/>
      <c r="AQ174" s="1538"/>
      <c r="AR174" s="1538"/>
      <c r="AS174" s="1538"/>
      <c r="AT174" s="1538"/>
      <c r="AU174" s="1538"/>
      <c r="AV174" s="1538"/>
      <c r="AW174" s="1538"/>
      <c r="AX174" s="1538"/>
      <c r="AY174" s="1538"/>
      <c r="AZ174" s="1538"/>
      <c r="BA174" s="1538"/>
      <c r="BB174" s="1538"/>
      <c r="BC174" s="1538"/>
      <c r="BD174" s="1538"/>
      <c r="BE174" s="1538"/>
      <c r="BF174" s="1538"/>
      <c r="BG174" s="1538"/>
      <c r="BH174" s="1538"/>
      <c r="BI174" s="1538"/>
      <c r="BJ174" s="1538"/>
      <c r="BK174" s="1538"/>
      <c r="BL174" s="1538"/>
    </row>
    <row r="175" spans="2:64" s="1496" customFormat="1" ht="16.899999999999999" customHeight="1">
      <c r="B175" s="1538"/>
      <c r="C175" s="1585"/>
      <c r="D175" s="1538"/>
      <c r="E175" s="1568"/>
      <c r="F175" s="1585"/>
      <c r="G175" s="1544"/>
      <c r="H175" s="1538"/>
      <c r="I175" s="1538"/>
      <c r="J175" s="1538"/>
      <c r="N175" s="1538"/>
      <c r="O175" s="1538"/>
      <c r="P175" s="1538"/>
      <c r="Q175" s="1538"/>
      <c r="R175" s="1538"/>
      <c r="S175" s="1538"/>
      <c r="T175" s="1538"/>
      <c r="U175" s="1538"/>
      <c r="V175" s="1538"/>
      <c r="W175" s="1538"/>
      <c r="X175" s="1538"/>
      <c r="Y175" s="1538"/>
      <c r="Z175" s="1538"/>
      <c r="AA175" s="1538"/>
      <c r="AB175" s="1538"/>
      <c r="AC175" s="1538"/>
      <c r="AD175" s="1538"/>
      <c r="AE175" s="1538"/>
      <c r="AF175" s="1538"/>
      <c r="AG175" s="1538"/>
      <c r="AH175" s="1538"/>
      <c r="AI175" s="1538"/>
      <c r="AJ175" s="1538"/>
      <c r="AK175" s="1538"/>
      <c r="AL175" s="1538"/>
      <c r="AM175" s="1538"/>
      <c r="AN175" s="1538"/>
      <c r="AO175" s="1538"/>
      <c r="AP175" s="1538"/>
      <c r="AQ175" s="1538"/>
      <c r="AR175" s="1538"/>
      <c r="AS175" s="1538"/>
      <c r="AT175" s="1538"/>
      <c r="AU175" s="1538"/>
      <c r="AV175" s="1538"/>
      <c r="AW175" s="1538"/>
      <c r="AX175" s="1538"/>
      <c r="AY175" s="1538"/>
      <c r="AZ175" s="1538"/>
      <c r="BA175" s="1538"/>
      <c r="BB175" s="1538"/>
      <c r="BC175" s="1538"/>
      <c r="BD175" s="1538"/>
      <c r="BE175" s="1538"/>
      <c r="BF175" s="1538"/>
      <c r="BG175" s="1538"/>
      <c r="BH175" s="1538"/>
      <c r="BI175" s="1538"/>
      <c r="BJ175" s="1538"/>
      <c r="BK175" s="1538"/>
      <c r="BL175" s="1538"/>
    </row>
    <row r="176" spans="2:64" s="1496" customFormat="1" ht="16.899999999999999" customHeight="1">
      <c r="B176" s="1538"/>
      <c r="C176" s="1585"/>
      <c r="D176" s="1538"/>
      <c r="E176" s="1568"/>
      <c r="F176" s="1585"/>
      <c r="G176" s="1544"/>
      <c r="H176" s="1538"/>
      <c r="I176" s="1538"/>
      <c r="J176" s="1538"/>
      <c r="N176" s="1538"/>
      <c r="O176" s="1538"/>
      <c r="P176" s="1538"/>
      <c r="Q176" s="1538"/>
      <c r="R176" s="1538"/>
      <c r="S176" s="1538"/>
      <c r="T176" s="1538"/>
      <c r="U176" s="1538"/>
      <c r="V176" s="1538"/>
      <c r="W176" s="1538"/>
      <c r="X176" s="1538"/>
      <c r="Y176" s="1538"/>
      <c r="Z176" s="1538"/>
      <c r="AA176" s="1538"/>
      <c r="AB176" s="1538"/>
      <c r="AC176" s="1538"/>
      <c r="AD176" s="1538"/>
      <c r="AE176" s="1538"/>
      <c r="AF176" s="1538"/>
      <c r="AG176" s="1538"/>
      <c r="AH176" s="1538"/>
      <c r="AI176" s="1538"/>
      <c r="AJ176" s="1538"/>
      <c r="AK176" s="1538"/>
      <c r="AL176" s="1538"/>
      <c r="AM176" s="1538"/>
      <c r="AN176" s="1538"/>
      <c r="AO176" s="1538"/>
      <c r="AP176" s="1538"/>
      <c r="AQ176" s="1538"/>
      <c r="AR176" s="1538"/>
      <c r="AS176" s="1538"/>
      <c r="AT176" s="1538"/>
      <c r="AU176" s="1538"/>
      <c r="AV176" s="1538"/>
      <c r="AW176" s="1538"/>
      <c r="AX176" s="1538"/>
      <c r="AY176" s="1538"/>
      <c r="AZ176" s="1538"/>
      <c r="BA176" s="1538"/>
      <c r="BB176" s="1538"/>
      <c r="BC176" s="1538"/>
      <c r="BD176" s="1538"/>
      <c r="BE176" s="1538"/>
      <c r="BF176" s="1538"/>
      <c r="BG176" s="1538"/>
      <c r="BH176" s="1538"/>
      <c r="BI176" s="1538"/>
      <c r="BJ176" s="1538"/>
      <c r="BK176" s="1538"/>
      <c r="BL176" s="1538"/>
    </row>
    <row r="177" spans="2:64" s="1496" customFormat="1" ht="16.899999999999999" customHeight="1">
      <c r="B177" s="1538"/>
      <c r="C177" s="1585"/>
      <c r="D177" s="1538"/>
      <c r="E177" s="1568"/>
      <c r="F177" s="1585"/>
      <c r="G177" s="1544"/>
      <c r="H177" s="1538"/>
      <c r="I177" s="1538"/>
      <c r="J177" s="1538"/>
      <c r="N177" s="1538"/>
      <c r="O177" s="1538"/>
      <c r="P177" s="1538"/>
      <c r="Q177" s="1538"/>
      <c r="R177" s="1538"/>
      <c r="S177" s="1538"/>
      <c r="T177" s="1538"/>
      <c r="U177" s="1538"/>
      <c r="V177" s="1538"/>
      <c r="W177" s="1538"/>
      <c r="X177" s="1538"/>
      <c r="Y177" s="1538"/>
      <c r="Z177" s="1538"/>
      <c r="AA177" s="1538"/>
      <c r="AB177" s="1538"/>
      <c r="AC177" s="1538"/>
      <c r="AD177" s="1538"/>
      <c r="AE177" s="1538"/>
      <c r="AF177" s="1538"/>
      <c r="AG177" s="1538"/>
      <c r="AH177" s="1538"/>
      <c r="AI177" s="1538"/>
      <c r="AJ177" s="1538"/>
      <c r="AK177" s="1538"/>
      <c r="AL177" s="1538"/>
      <c r="AM177" s="1538"/>
      <c r="AN177" s="1538"/>
      <c r="AO177" s="1538"/>
      <c r="AP177" s="1538"/>
      <c r="AQ177" s="1538"/>
      <c r="AR177" s="1538"/>
      <c r="AS177" s="1538"/>
      <c r="AT177" s="1538"/>
      <c r="AU177" s="1538"/>
      <c r="AV177" s="1538"/>
      <c r="AW177" s="1538"/>
      <c r="AX177" s="1538"/>
      <c r="AY177" s="1538"/>
      <c r="AZ177" s="1538"/>
      <c r="BA177" s="1538"/>
      <c r="BB177" s="1538"/>
      <c r="BC177" s="1538"/>
      <c r="BD177" s="1538"/>
      <c r="BE177" s="1538"/>
      <c r="BF177" s="1538"/>
      <c r="BG177" s="1538"/>
      <c r="BH177" s="1538"/>
      <c r="BI177" s="1538"/>
      <c r="BJ177" s="1538"/>
      <c r="BK177" s="1538"/>
      <c r="BL177" s="1538"/>
    </row>
    <row r="178" spans="2:64" s="1496" customFormat="1" ht="16.899999999999999" customHeight="1">
      <c r="B178" s="1538"/>
      <c r="C178" s="1585"/>
      <c r="D178" s="1538"/>
      <c r="E178" s="1568"/>
      <c r="F178" s="1585"/>
      <c r="G178" s="1544"/>
      <c r="H178" s="1538"/>
      <c r="I178" s="1538"/>
      <c r="J178" s="1538"/>
      <c r="N178" s="1538"/>
      <c r="O178" s="1538"/>
      <c r="P178" s="1538"/>
      <c r="Q178" s="1538"/>
      <c r="R178" s="1538"/>
      <c r="S178" s="1538"/>
      <c r="T178" s="1538"/>
      <c r="U178" s="1538"/>
      <c r="V178" s="1538"/>
      <c r="W178" s="1538"/>
      <c r="X178" s="1538"/>
      <c r="Y178" s="1538"/>
      <c r="Z178" s="1538"/>
      <c r="AA178" s="1538"/>
      <c r="AB178" s="1538"/>
      <c r="AC178" s="1538"/>
      <c r="AD178" s="1538"/>
      <c r="AE178" s="1538"/>
      <c r="AF178" s="1538"/>
      <c r="AG178" s="1538"/>
      <c r="AH178" s="1538"/>
      <c r="AI178" s="1538"/>
      <c r="AJ178" s="1538"/>
      <c r="AK178" s="1538"/>
      <c r="AL178" s="1538"/>
      <c r="AM178" s="1538"/>
      <c r="AN178" s="1538"/>
      <c r="AO178" s="1538"/>
      <c r="AP178" s="1538"/>
      <c r="AQ178" s="1538"/>
      <c r="AR178" s="1538"/>
      <c r="AS178" s="1538"/>
      <c r="AT178" s="1538"/>
      <c r="AU178" s="1538"/>
      <c r="AV178" s="1538"/>
      <c r="AW178" s="1538"/>
      <c r="AX178" s="1538"/>
      <c r="AY178" s="1538"/>
      <c r="AZ178" s="1538"/>
      <c r="BA178" s="1538"/>
      <c r="BB178" s="1538"/>
      <c r="BC178" s="1538"/>
      <c r="BD178" s="1538"/>
      <c r="BE178" s="1538"/>
      <c r="BF178" s="1538"/>
      <c r="BG178" s="1538"/>
      <c r="BH178" s="1538"/>
      <c r="BI178" s="1538"/>
      <c r="BJ178" s="1538"/>
      <c r="BK178" s="1538"/>
      <c r="BL178" s="1538"/>
    </row>
    <row r="179" spans="2:64" s="1496" customFormat="1" ht="16.899999999999999" customHeight="1">
      <c r="B179" s="1538"/>
      <c r="C179" s="1585"/>
      <c r="D179" s="1538"/>
      <c r="E179" s="1568"/>
      <c r="F179" s="1585"/>
      <c r="G179" s="1544"/>
      <c r="H179" s="1538"/>
      <c r="I179" s="1538"/>
      <c r="J179" s="1538"/>
      <c r="N179" s="1538"/>
      <c r="O179" s="1538"/>
      <c r="P179" s="1538"/>
      <c r="Q179" s="1538"/>
      <c r="R179" s="1538"/>
      <c r="S179" s="1538"/>
      <c r="T179" s="1538"/>
      <c r="U179" s="1538"/>
      <c r="V179" s="1538"/>
      <c r="W179" s="1538"/>
      <c r="X179" s="1538"/>
      <c r="Y179" s="1538"/>
      <c r="Z179" s="1538"/>
      <c r="AA179" s="1538"/>
      <c r="AB179" s="1538"/>
      <c r="AC179" s="1538"/>
      <c r="AD179" s="1538"/>
      <c r="AE179" s="1538"/>
      <c r="AF179" s="1538"/>
      <c r="AG179" s="1538"/>
      <c r="AH179" s="1538"/>
      <c r="AI179" s="1538"/>
      <c r="AJ179" s="1538"/>
      <c r="AK179" s="1538"/>
      <c r="AL179" s="1538"/>
      <c r="AM179" s="1538"/>
      <c r="AN179" s="1538"/>
      <c r="AO179" s="1538"/>
      <c r="AP179" s="1538"/>
      <c r="AQ179" s="1538"/>
      <c r="AR179" s="1538"/>
      <c r="AS179" s="1538"/>
      <c r="AT179" s="1538"/>
      <c r="AU179" s="1538"/>
      <c r="AV179" s="1538"/>
      <c r="AW179" s="1538"/>
      <c r="AX179" s="1538"/>
      <c r="AY179" s="1538"/>
      <c r="AZ179" s="1538"/>
      <c r="BA179" s="1538"/>
      <c r="BB179" s="1538"/>
      <c r="BC179" s="1538"/>
      <c r="BD179" s="1538"/>
      <c r="BE179" s="1538"/>
      <c r="BF179" s="1538"/>
      <c r="BG179" s="1538"/>
      <c r="BH179" s="1538"/>
      <c r="BI179" s="1538"/>
      <c r="BJ179" s="1538"/>
      <c r="BK179" s="1538"/>
      <c r="BL179" s="1538"/>
    </row>
    <row r="180" spans="2:64" s="1496" customFormat="1" ht="16.899999999999999" customHeight="1">
      <c r="B180" s="1538"/>
      <c r="C180" s="1585"/>
      <c r="D180" s="1538"/>
      <c r="E180" s="1568"/>
      <c r="F180" s="1585"/>
      <c r="G180" s="1544"/>
      <c r="H180" s="1538"/>
      <c r="I180" s="1538"/>
      <c r="J180" s="1538"/>
      <c r="N180" s="1538"/>
      <c r="O180" s="1538"/>
      <c r="P180" s="1538"/>
      <c r="Q180" s="1538"/>
      <c r="R180" s="1538"/>
      <c r="S180" s="1538"/>
      <c r="T180" s="1538"/>
      <c r="U180" s="1538"/>
      <c r="V180" s="1538"/>
      <c r="W180" s="1538"/>
      <c r="X180" s="1538"/>
      <c r="Y180" s="1538"/>
      <c r="Z180" s="1538"/>
      <c r="AA180" s="1538"/>
      <c r="AB180" s="1538"/>
      <c r="AC180" s="1538"/>
      <c r="AD180" s="1538"/>
      <c r="AE180" s="1538"/>
      <c r="AF180" s="1538"/>
      <c r="AG180" s="1538"/>
      <c r="AH180" s="1538"/>
      <c r="AI180" s="1538"/>
      <c r="AJ180" s="1538"/>
      <c r="AK180" s="1538"/>
      <c r="AL180" s="1538"/>
      <c r="AM180" s="1538"/>
      <c r="AN180" s="1538"/>
      <c r="AO180" s="1538"/>
      <c r="AP180" s="1538"/>
      <c r="AQ180" s="1538"/>
      <c r="AR180" s="1538"/>
      <c r="AS180" s="1538"/>
      <c r="AT180" s="1538"/>
      <c r="AU180" s="1538"/>
      <c r="AV180" s="1538"/>
      <c r="AW180" s="1538"/>
      <c r="AX180" s="1538"/>
      <c r="AY180" s="1538"/>
      <c r="AZ180" s="1538"/>
      <c r="BA180" s="1538"/>
      <c r="BB180" s="1538"/>
      <c r="BC180" s="1538"/>
      <c r="BD180" s="1538"/>
      <c r="BE180" s="1538"/>
      <c r="BF180" s="1538"/>
      <c r="BG180" s="1538"/>
      <c r="BH180" s="1538"/>
      <c r="BI180" s="1538"/>
      <c r="BJ180" s="1538"/>
      <c r="BK180" s="1538"/>
      <c r="BL180" s="1538"/>
    </row>
    <row r="181" spans="2:64" s="1496" customFormat="1" ht="16.899999999999999" customHeight="1">
      <c r="B181" s="1538"/>
      <c r="C181" s="1585"/>
      <c r="D181" s="1538"/>
      <c r="E181" s="1568"/>
      <c r="F181" s="1585"/>
      <c r="G181" s="1544"/>
      <c r="H181" s="1538"/>
      <c r="I181" s="1538"/>
      <c r="J181" s="1538"/>
      <c r="N181" s="1538"/>
      <c r="O181" s="1538"/>
      <c r="P181" s="1538"/>
      <c r="Q181" s="1538"/>
      <c r="R181" s="1538"/>
      <c r="S181" s="1538"/>
      <c r="T181" s="1538"/>
      <c r="U181" s="1538"/>
      <c r="V181" s="1538"/>
      <c r="W181" s="1538"/>
      <c r="X181" s="1538"/>
      <c r="Y181" s="1538"/>
      <c r="Z181" s="1538"/>
      <c r="AA181" s="1538"/>
      <c r="AB181" s="1538"/>
      <c r="AC181" s="1538"/>
      <c r="AD181" s="1538"/>
      <c r="AE181" s="1538"/>
      <c r="AF181" s="1538"/>
      <c r="AG181" s="1538"/>
      <c r="AH181" s="1538"/>
      <c r="AI181" s="1538"/>
      <c r="AJ181" s="1538"/>
      <c r="AK181" s="1538"/>
      <c r="AL181" s="1538"/>
      <c r="AM181" s="1538"/>
      <c r="AN181" s="1538"/>
      <c r="AO181" s="1538"/>
      <c r="AP181" s="1538"/>
      <c r="AQ181" s="1538"/>
      <c r="AR181" s="1538"/>
      <c r="AS181" s="1538"/>
      <c r="AT181" s="1538"/>
      <c r="AU181" s="1538"/>
      <c r="AV181" s="1538"/>
      <c r="AW181" s="1538"/>
      <c r="AX181" s="1538"/>
      <c r="AY181" s="1538"/>
      <c r="AZ181" s="1538"/>
      <c r="BA181" s="1538"/>
      <c r="BB181" s="1538"/>
      <c r="BC181" s="1538"/>
      <c r="BD181" s="1538"/>
      <c r="BE181" s="1538"/>
      <c r="BF181" s="1538"/>
      <c r="BG181" s="1538"/>
      <c r="BH181" s="1538"/>
      <c r="BI181" s="1538"/>
      <c r="BJ181" s="1538"/>
      <c r="BK181" s="1538"/>
      <c r="BL181" s="1538"/>
    </row>
    <row r="182" spans="2:64" s="1496" customFormat="1" ht="16.899999999999999" customHeight="1">
      <c r="B182" s="1538"/>
      <c r="C182" s="1585"/>
      <c r="D182" s="1538"/>
      <c r="E182" s="1568"/>
      <c r="F182" s="1585"/>
      <c r="G182" s="1544"/>
      <c r="H182" s="1538"/>
      <c r="I182" s="1538"/>
      <c r="J182" s="1538"/>
      <c r="N182" s="1538"/>
      <c r="O182" s="1538"/>
      <c r="P182" s="1538"/>
      <c r="Q182" s="1538"/>
      <c r="R182" s="1538"/>
      <c r="S182" s="1538"/>
      <c r="T182" s="1538"/>
      <c r="U182" s="1538"/>
      <c r="V182" s="1538"/>
      <c r="W182" s="1538"/>
      <c r="X182" s="1538"/>
      <c r="Y182" s="1538"/>
      <c r="Z182" s="1538"/>
      <c r="AA182" s="1538"/>
      <c r="AB182" s="1538"/>
      <c r="AC182" s="1538"/>
      <c r="AD182" s="1538"/>
      <c r="AE182" s="1538"/>
      <c r="AF182" s="1538"/>
      <c r="AG182" s="1538"/>
      <c r="AH182" s="1538"/>
      <c r="AI182" s="1538"/>
      <c r="AJ182" s="1538"/>
      <c r="AK182" s="1538"/>
      <c r="AL182" s="1538"/>
      <c r="AM182" s="1538"/>
      <c r="AN182" s="1538"/>
      <c r="AO182" s="1538"/>
      <c r="AP182" s="1538"/>
      <c r="AQ182" s="1538"/>
      <c r="AR182" s="1538"/>
      <c r="AS182" s="1538"/>
      <c r="AT182" s="1538"/>
      <c r="AU182" s="1538"/>
      <c r="AV182" s="1538"/>
      <c r="AW182" s="1538"/>
      <c r="AX182" s="1538"/>
      <c r="AY182" s="1538"/>
      <c r="AZ182" s="1538"/>
      <c r="BA182" s="1538"/>
      <c r="BB182" s="1538"/>
      <c r="BC182" s="1538"/>
      <c r="BD182" s="1538"/>
      <c r="BE182" s="1538"/>
      <c r="BF182" s="1538"/>
      <c r="BG182" s="1538"/>
      <c r="BH182" s="1538"/>
      <c r="BI182" s="1538"/>
      <c r="BJ182" s="1538"/>
      <c r="BK182" s="1538"/>
      <c r="BL182" s="1538"/>
    </row>
    <row r="183" spans="2:64" s="1496" customFormat="1" ht="16.899999999999999" customHeight="1">
      <c r="B183" s="1538"/>
      <c r="C183" s="1585"/>
      <c r="D183" s="1538"/>
      <c r="E183" s="1568"/>
      <c r="F183" s="1585"/>
      <c r="G183" s="1544"/>
      <c r="H183" s="1538"/>
      <c r="I183" s="1538"/>
      <c r="J183" s="1538"/>
      <c r="N183" s="1538"/>
      <c r="O183" s="1538"/>
      <c r="P183" s="1538"/>
      <c r="Q183" s="1538"/>
      <c r="R183" s="1538"/>
      <c r="S183" s="1538"/>
      <c r="T183" s="1538"/>
      <c r="U183" s="1538"/>
      <c r="V183" s="1538"/>
      <c r="W183" s="1538"/>
      <c r="X183" s="1538"/>
      <c r="Y183" s="1538"/>
      <c r="Z183" s="1538"/>
      <c r="AA183" s="1538"/>
      <c r="AB183" s="1538"/>
      <c r="AC183" s="1538"/>
      <c r="AD183" s="1538"/>
      <c r="AE183" s="1538"/>
      <c r="AF183" s="1538"/>
      <c r="AG183" s="1538"/>
      <c r="AH183" s="1538"/>
      <c r="AI183" s="1538"/>
      <c r="AJ183" s="1538"/>
      <c r="AK183" s="1538"/>
      <c r="AL183" s="1538"/>
      <c r="AM183" s="1538"/>
      <c r="AN183" s="1538"/>
      <c r="AO183" s="1538"/>
      <c r="AP183" s="1538"/>
      <c r="AQ183" s="1538"/>
      <c r="AR183" s="1538"/>
      <c r="AS183" s="1538"/>
      <c r="AT183" s="1538"/>
      <c r="AU183" s="1538"/>
      <c r="AV183" s="1538"/>
      <c r="AW183" s="1538"/>
      <c r="AX183" s="1538"/>
      <c r="AY183" s="1538"/>
      <c r="AZ183" s="1538"/>
      <c r="BA183" s="1538"/>
      <c r="BB183" s="1538"/>
      <c r="BC183" s="1538"/>
      <c r="BD183" s="1538"/>
      <c r="BE183" s="1538"/>
      <c r="BF183" s="1538"/>
      <c r="BG183" s="1538"/>
      <c r="BH183" s="1538"/>
      <c r="BI183" s="1538"/>
      <c r="BJ183" s="1538"/>
      <c r="BK183" s="1538"/>
      <c r="BL183" s="1538"/>
    </row>
    <row r="184" spans="2:64" s="1496" customFormat="1" ht="16.899999999999999" customHeight="1">
      <c r="B184" s="1538"/>
      <c r="C184" s="1585"/>
      <c r="D184" s="1538"/>
      <c r="E184" s="1568"/>
      <c r="F184" s="1585"/>
      <c r="G184" s="1544"/>
      <c r="H184" s="1538"/>
      <c r="I184" s="1538"/>
      <c r="J184" s="1538"/>
      <c r="N184" s="1538"/>
      <c r="O184" s="1538"/>
      <c r="P184" s="1538"/>
      <c r="Q184" s="1538"/>
      <c r="R184" s="1538"/>
      <c r="S184" s="1538"/>
      <c r="T184" s="1538"/>
      <c r="U184" s="1538"/>
      <c r="V184" s="1538"/>
      <c r="W184" s="1538"/>
      <c r="X184" s="1538"/>
      <c r="Y184" s="1538"/>
      <c r="Z184" s="1538"/>
      <c r="AA184" s="1538"/>
      <c r="AB184" s="1538"/>
      <c r="AC184" s="1538"/>
      <c r="AD184" s="1538"/>
      <c r="AE184" s="1538"/>
      <c r="AF184" s="1538"/>
      <c r="AG184" s="1538"/>
      <c r="AH184" s="1538"/>
      <c r="AI184" s="1538"/>
      <c r="AJ184" s="1538"/>
      <c r="AK184" s="1538"/>
      <c r="AL184" s="1538"/>
      <c r="AM184" s="1538"/>
      <c r="AN184" s="1538"/>
      <c r="AO184" s="1538"/>
      <c r="AP184" s="1538"/>
      <c r="AQ184" s="1538"/>
      <c r="AR184" s="1538"/>
      <c r="AS184" s="1538"/>
      <c r="AT184" s="1538"/>
      <c r="AU184" s="1538"/>
      <c r="AV184" s="1538"/>
      <c r="AW184" s="1538"/>
      <c r="AX184" s="1538"/>
      <c r="AY184" s="1538"/>
      <c r="AZ184" s="1538"/>
      <c r="BA184" s="1538"/>
      <c r="BB184" s="1538"/>
      <c r="BC184" s="1538"/>
      <c r="BD184" s="1538"/>
      <c r="BE184" s="1538"/>
      <c r="BF184" s="1538"/>
      <c r="BG184" s="1538"/>
      <c r="BH184" s="1538"/>
      <c r="BI184" s="1538"/>
      <c r="BJ184" s="1538"/>
      <c r="BK184" s="1538"/>
      <c r="BL184" s="1538"/>
    </row>
    <row r="185" spans="2:64" s="1496" customFormat="1" ht="16.899999999999999" customHeight="1">
      <c r="B185" s="1538"/>
      <c r="C185" s="1585"/>
      <c r="D185" s="1538"/>
      <c r="E185" s="1568"/>
      <c r="F185" s="1585"/>
      <c r="G185" s="1544"/>
      <c r="H185" s="1538"/>
      <c r="I185" s="1538"/>
      <c r="J185" s="1538"/>
      <c r="N185" s="1538"/>
      <c r="O185" s="1538"/>
      <c r="P185" s="1538"/>
      <c r="Q185" s="1538"/>
      <c r="R185" s="1538"/>
      <c r="S185" s="1538"/>
      <c r="T185" s="1538"/>
      <c r="U185" s="1538"/>
      <c r="V185" s="1538"/>
      <c r="W185" s="1538"/>
      <c r="X185" s="1538"/>
      <c r="Y185" s="1538"/>
      <c r="Z185" s="1538"/>
      <c r="AA185" s="1538"/>
      <c r="AB185" s="1538"/>
      <c r="AC185" s="1538"/>
      <c r="AD185" s="1538"/>
      <c r="AE185" s="1538"/>
      <c r="AF185" s="1538"/>
      <c r="AG185" s="1538"/>
      <c r="AH185" s="1538"/>
      <c r="AI185" s="1538"/>
      <c r="AJ185" s="1538"/>
      <c r="AK185" s="1538"/>
      <c r="AL185" s="1538"/>
      <c r="AM185" s="1538"/>
      <c r="AN185" s="1538"/>
      <c r="AO185" s="1538"/>
      <c r="AP185" s="1538"/>
      <c r="AQ185" s="1538"/>
      <c r="AR185" s="1538"/>
      <c r="AS185" s="1538"/>
      <c r="AT185" s="1538"/>
      <c r="AU185" s="1538"/>
      <c r="AV185" s="1538"/>
      <c r="AW185" s="1538"/>
      <c r="AX185" s="1538"/>
      <c r="AY185" s="1538"/>
      <c r="AZ185" s="1538"/>
      <c r="BA185" s="1538"/>
      <c r="BB185" s="1538"/>
      <c r="BC185" s="1538"/>
      <c r="BD185" s="1538"/>
      <c r="BE185" s="1538"/>
      <c r="BF185" s="1538"/>
      <c r="BG185" s="1538"/>
      <c r="BH185" s="1538"/>
      <c r="BI185" s="1538"/>
      <c r="BJ185" s="1538"/>
      <c r="BK185" s="1538"/>
      <c r="BL185" s="1538"/>
    </row>
    <row r="186" spans="2:64" s="1496" customFormat="1" ht="16.899999999999999" customHeight="1">
      <c r="B186" s="1538"/>
      <c r="C186" s="1585"/>
      <c r="D186" s="1538"/>
      <c r="E186" s="1568"/>
      <c r="F186" s="1585"/>
      <c r="G186" s="1544"/>
      <c r="H186" s="1538"/>
      <c r="I186" s="1538"/>
      <c r="J186" s="1538"/>
      <c r="N186" s="1538"/>
      <c r="O186" s="1538"/>
      <c r="P186" s="1538"/>
      <c r="Q186" s="1538"/>
      <c r="R186" s="1538"/>
      <c r="S186" s="1538"/>
      <c r="T186" s="1538"/>
      <c r="U186" s="1538"/>
      <c r="V186" s="1538"/>
      <c r="W186" s="1538"/>
      <c r="X186" s="1538"/>
      <c r="Y186" s="1538"/>
      <c r="Z186" s="1538"/>
      <c r="AA186" s="1538"/>
      <c r="AB186" s="1538"/>
      <c r="AC186" s="1538"/>
      <c r="AD186" s="1538"/>
      <c r="AE186" s="1538"/>
      <c r="AF186" s="1538"/>
      <c r="AG186" s="1538"/>
      <c r="AH186" s="1538"/>
      <c r="AI186" s="1538"/>
      <c r="AJ186" s="1538"/>
      <c r="AK186" s="1538"/>
      <c r="AL186" s="1538"/>
      <c r="AM186" s="1538"/>
      <c r="AN186" s="1538"/>
      <c r="AO186" s="1538"/>
      <c r="AP186" s="1538"/>
      <c r="AQ186" s="1538"/>
      <c r="AR186" s="1538"/>
      <c r="AS186" s="1538"/>
      <c r="AT186" s="1538"/>
      <c r="AU186" s="1538"/>
      <c r="AV186" s="1538"/>
      <c r="AW186" s="1538"/>
      <c r="AX186" s="1538"/>
      <c r="AY186" s="1538"/>
      <c r="AZ186" s="1538"/>
      <c r="BA186" s="1538"/>
      <c r="BB186" s="1538"/>
      <c r="BC186" s="1538"/>
      <c r="BD186" s="1538"/>
      <c r="BE186" s="1538"/>
      <c r="BF186" s="1538"/>
      <c r="BG186" s="1538"/>
      <c r="BH186" s="1538"/>
      <c r="BI186" s="1538"/>
      <c r="BJ186" s="1538"/>
      <c r="BK186" s="1538"/>
      <c r="BL186" s="1538"/>
    </row>
    <row r="187" spans="2:64" s="1496" customFormat="1" ht="16.899999999999999" customHeight="1">
      <c r="B187" s="1538"/>
      <c r="C187" s="1585"/>
      <c r="D187" s="1538"/>
      <c r="E187" s="1568"/>
      <c r="F187" s="1585"/>
      <c r="G187" s="1544"/>
      <c r="H187" s="1538"/>
      <c r="I187" s="1538"/>
      <c r="J187" s="1538"/>
      <c r="N187" s="1538"/>
      <c r="O187" s="1538"/>
      <c r="P187" s="1538"/>
      <c r="Q187" s="1538"/>
      <c r="R187" s="1538"/>
      <c r="S187" s="1538"/>
      <c r="T187" s="1538"/>
      <c r="U187" s="1538"/>
      <c r="V187" s="1538"/>
      <c r="W187" s="1538"/>
      <c r="X187" s="1538"/>
      <c r="Y187" s="1538"/>
      <c r="Z187" s="1538"/>
      <c r="AA187" s="1538"/>
      <c r="AB187" s="1538"/>
      <c r="AC187" s="1538"/>
      <c r="AD187" s="1538"/>
      <c r="AE187" s="1538"/>
      <c r="AF187" s="1538"/>
      <c r="AG187" s="1538"/>
      <c r="AH187" s="1538"/>
      <c r="AI187" s="1538"/>
      <c r="AJ187" s="1538"/>
      <c r="AK187" s="1538"/>
      <c r="AL187" s="1538"/>
      <c r="AM187" s="1538"/>
      <c r="AN187" s="1538"/>
      <c r="AO187" s="1538"/>
      <c r="AP187" s="1538"/>
      <c r="AQ187" s="1538"/>
      <c r="AR187" s="1538"/>
      <c r="AS187" s="1538"/>
      <c r="AT187" s="1538"/>
      <c r="AU187" s="1538"/>
      <c r="AV187" s="1538"/>
      <c r="AW187" s="1538"/>
      <c r="AX187" s="1538"/>
      <c r="AY187" s="1538"/>
      <c r="AZ187" s="1538"/>
      <c r="BA187" s="1538"/>
      <c r="BB187" s="1538"/>
      <c r="BC187" s="1538"/>
      <c r="BD187" s="1538"/>
      <c r="BE187" s="1538"/>
      <c r="BF187" s="1538"/>
      <c r="BG187" s="1538"/>
      <c r="BH187" s="1538"/>
      <c r="BI187" s="1538"/>
      <c r="BJ187" s="1538"/>
      <c r="BK187" s="1538"/>
      <c r="BL187" s="1538"/>
    </row>
    <row r="188" spans="2:64" s="1496" customFormat="1" ht="16.899999999999999" customHeight="1">
      <c r="B188" s="1538"/>
      <c r="C188" s="1585"/>
      <c r="D188" s="1538"/>
      <c r="E188" s="1568"/>
      <c r="F188" s="1585"/>
      <c r="G188" s="1544"/>
      <c r="H188" s="1538"/>
      <c r="I188" s="1538"/>
      <c r="J188" s="1538"/>
      <c r="N188" s="1538"/>
      <c r="O188" s="1538"/>
      <c r="P188" s="1538"/>
      <c r="Q188" s="1538"/>
      <c r="R188" s="1538"/>
      <c r="S188" s="1538"/>
      <c r="T188" s="1538"/>
      <c r="U188" s="1538"/>
      <c r="V188" s="1538"/>
      <c r="W188" s="1538"/>
      <c r="X188" s="1538"/>
      <c r="Y188" s="1538"/>
      <c r="Z188" s="1538"/>
      <c r="AA188" s="1538"/>
      <c r="AB188" s="1538"/>
      <c r="AC188" s="1538"/>
      <c r="AD188" s="1538"/>
      <c r="AE188" s="1538"/>
      <c r="AF188" s="1538"/>
      <c r="AG188" s="1538"/>
      <c r="AH188" s="1538"/>
      <c r="AI188" s="1538"/>
      <c r="AJ188" s="1538"/>
      <c r="AK188" s="1538"/>
      <c r="AL188" s="1538"/>
      <c r="AM188" s="1538"/>
      <c r="AN188" s="1538"/>
      <c r="AO188" s="1538"/>
      <c r="AP188" s="1538"/>
      <c r="AQ188" s="1538"/>
      <c r="AR188" s="1538"/>
      <c r="AS188" s="1538"/>
      <c r="AT188" s="1538"/>
      <c r="AU188" s="1538"/>
      <c r="AV188" s="1538"/>
      <c r="AW188" s="1538"/>
      <c r="AX188" s="1538"/>
      <c r="AY188" s="1538"/>
      <c r="AZ188" s="1538"/>
      <c r="BA188" s="1538"/>
      <c r="BB188" s="1538"/>
      <c r="BC188" s="1538"/>
      <c r="BD188" s="1538"/>
      <c r="BE188" s="1538"/>
      <c r="BF188" s="1538"/>
      <c r="BG188" s="1538"/>
      <c r="BH188" s="1538"/>
      <c r="BI188" s="1538"/>
      <c r="BJ188" s="1538"/>
      <c r="BK188" s="1538"/>
      <c r="BL188" s="1538"/>
    </row>
    <row r="189" spans="2:64" s="1496" customFormat="1" ht="16.899999999999999" customHeight="1">
      <c r="B189" s="1538"/>
      <c r="C189" s="1585"/>
      <c r="D189" s="1538"/>
      <c r="E189" s="1568"/>
      <c r="F189" s="1585"/>
      <c r="G189" s="1544"/>
      <c r="H189" s="1538"/>
      <c r="I189" s="1538"/>
      <c r="J189" s="1538"/>
      <c r="N189" s="1538"/>
      <c r="O189" s="1538"/>
      <c r="P189" s="1538"/>
      <c r="Q189" s="1538"/>
      <c r="R189" s="1538"/>
      <c r="S189" s="1538"/>
      <c r="T189" s="1538"/>
      <c r="U189" s="1538"/>
      <c r="V189" s="1538"/>
      <c r="W189" s="1538"/>
      <c r="X189" s="1538"/>
      <c r="Y189" s="1538"/>
      <c r="Z189" s="1538"/>
      <c r="AA189" s="1538"/>
      <c r="AB189" s="1538"/>
      <c r="AC189" s="1538"/>
      <c r="AD189" s="1538"/>
      <c r="AE189" s="1538"/>
      <c r="AF189" s="1538"/>
      <c r="AG189" s="1538"/>
      <c r="AH189" s="1538"/>
      <c r="AI189" s="1538"/>
      <c r="AJ189" s="1538"/>
      <c r="AK189" s="1538"/>
      <c r="AL189" s="1538"/>
      <c r="AM189" s="1538"/>
      <c r="AN189" s="1538"/>
      <c r="AO189" s="1538"/>
      <c r="AP189" s="1538"/>
      <c r="AQ189" s="1538"/>
      <c r="AR189" s="1538"/>
      <c r="AS189" s="1538"/>
      <c r="AT189" s="1538"/>
      <c r="AU189" s="1538"/>
      <c r="AV189" s="1538"/>
      <c r="AW189" s="1538"/>
      <c r="AX189" s="1538"/>
      <c r="AY189" s="1538"/>
      <c r="AZ189" s="1538"/>
      <c r="BA189" s="1538"/>
      <c r="BB189" s="1538"/>
      <c r="BC189" s="1538"/>
      <c r="BD189" s="1538"/>
      <c r="BE189" s="1538"/>
      <c r="BF189" s="1538"/>
      <c r="BG189" s="1538"/>
      <c r="BH189" s="1538"/>
      <c r="BI189" s="1538"/>
      <c r="BJ189" s="1538"/>
      <c r="BK189" s="1538"/>
      <c r="BL189" s="1538"/>
    </row>
    <row r="190" spans="2:64" s="1496" customFormat="1" ht="16.899999999999999" customHeight="1">
      <c r="B190" s="1538"/>
      <c r="C190" s="1585"/>
      <c r="D190" s="1538"/>
      <c r="E190" s="1568"/>
      <c r="F190" s="1585"/>
      <c r="G190" s="1544"/>
      <c r="H190" s="1538"/>
      <c r="I190" s="1538"/>
      <c r="J190" s="1538"/>
      <c r="N190" s="1538"/>
      <c r="O190" s="1538"/>
      <c r="P190" s="1538"/>
      <c r="Q190" s="1538"/>
      <c r="R190" s="1538"/>
      <c r="S190" s="1538"/>
      <c r="T190" s="1538"/>
      <c r="U190" s="1538"/>
      <c r="V190" s="1538"/>
      <c r="W190" s="1538"/>
      <c r="X190" s="1538"/>
      <c r="Y190" s="1538"/>
      <c r="Z190" s="1538"/>
      <c r="AA190" s="1538"/>
      <c r="AB190" s="1538"/>
      <c r="AC190" s="1538"/>
      <c r="AD190" s="1538"/>
      <c r="AE190" s="1538"/>
      <c r="AF190" s="1538"/>
      <c r="AG190" s="1538"/>
      <c r="AH190" s="1538"/>
      <c r="AI190" s="1538"/>
      <c r="AJ190" s="1538"/>
      <c r="AK190" s="1538"/>
      <c r="AL190" s="1538"/>
      <c r="AM190" s="1538"/>
      <c r="AN190" s="1538"/>
      <c r="AO190" s="1538"/>
      <c r="AP190" s="1538"/>
      <c r="AQ190" s="1538"/>
      <c r="AR190" s="1538"/>
      <c r="AS190" s="1538"/>
      <c r="AT190" s="1538"/>
      <c r="AU190" s="1538"/>
      <c r="AV190" s="1538"/>
      <c r="AW190" s="1538"/>
      <c r="AX190" s="1538"/>
      <c r="AY190" s="1538"/>
      <c r="AZ190" s="1538"/>
      <c r="BA190" s="1538"/>
      <c r="BB190" s="1538"/>
      <c r="BC190" s="1538"/>
      <c r="BD190" s="1538"/>
      <c r="BE190" s="1538"/>
      <c r="BF190" s="1538"/>
      <c r="BG190" s="1538"/>
      <c r="BH190" s="1538"/>
      <c r="BI190" s="1538"/>
      <c r="BJ190" s="1538"/>
      <c r="BK190" s="1538"/>
      <c r="BL190" s="1538"/>
    </row>
    <row r="191" spans="2:64" s="1496" customFormat="1" ht="16.899999999999999" customHeight="1">
      <c r="B191" s="1538"/>
      <c r="C191" s="1585"/>
      <c r="D191" s="1538"/>
      <c r="E191" s="1568"/>
      <c r="F191" s="1585"/>
      <c r="G191" s="1544"/>
      <c r="H191" s="1538"/>
      <c r="I191" s="1538"/>
      <c r="J191" s="1538"/>
      <c r="N191" s="1538"/>
      <c r="O191" s="1538"/>
      <c r="P191" s="1538"/>
      <c r="Q191" s="1538"/>
      <c r="R191" s="1538"/>
      <c r="S191" s="1538"/>
      <c r="T191" s="1538"/>
      <c r="U191" s="1538"/>
      <c r="V191" s="1538"/>
      <c r="W191" s="1538"/>
      <c r="X191" s="1538"/>
      <c r="Y191" s="1538"/>
      <c r="Z191" s="1538"/>
      <c r="AA191" s="1538"/>
      <c r="AB191" s="1538"/>
      <c r="AC191" s="1538"/>
      <c r="AD191" s="1538"/>
      <c r="AE191" s="1538"/>
      <c r="AF191" s="1538"/>
      <c r="AG191" s="1538"/>
      <c r="AH191" s="1538"/>
      <c r="AI191" s="1538"/>
      <c r="AJ191" s="1538"/>
      <c r="AK191" s="1538"/>
      <c r="AL191" s="1538"/>
      <c r="AM191" s="1538"/>
      <c r="AN191" s="1538"/>
      <c r="AO191" s="1538"/>
      <c r="AP191" s="1538"/>
      <c r="AQ191" s="1538"/>
      <c r="AR191" s="1538"/>
      <c r="AS191" s="1538"/>
      <c r="AT191" s="1538"/>
      <c r="AU191" s="1538"/>
      <c r="AV191" s="1538"/>
      <c r="AW191" s="1538"/>
      <c r="AX191" s="1538"/>
      <c r="AY191" s="1538"/>
      <c r="AZ191" s="1538"/>
      <c r="BA191" s="1538"/>
      <c r="BB191" s="1538"/>
      <c r="BC191" s="1538"/>
      <c r="BD191" s="1538"/>
      <c r="BE191" s="1538"/>
      <c r="BF191" s="1538"/>
      <c r="BG191" s="1538"/>
      <c r="BH191" s="1538"/>
      <c r="BI191" s="1538"/>
      <c r="BJ191" s="1538"/>
      <c r="BK191" s="1538"/>
      <c r="BL191" s="1538"/>
    </row>
    <row r="192" spans="2:64" s="1496" customFormat="1" ht="16.899999999999999" customHeight="1">
      <c r="B192" s="1538"/>
      <c r="C192" s="1585"/>
      <c r="D192" s="1538"/>
      <c r="E192" s="1568"/>
      <c r="F192" s="1585"/>
      <c r="G192" s="1544"/>
      <c r="H192" s="1538"/>
      <c r="I192" s="1538"/>
      <c r="J192" s="1538"/>
      <c r="N192" s="1538"/>
      <c r="O192" s="1538"/>
      <c r="P192" s="1538"/>
      <c r="Q192" s="1538"/>
      <c r="R192" s="1538"/>
      <c r="S192" s="1538"/>
      <c r="T192" s="1538"/>
      <c r="U192" s="1538"/>
      <c r="V192" s="1538"/>
      <c r="W192" s="1538"/>
      <c r="X192" s="1538"/>
      <c r="Y192" s="1538"/>
      <c r="Z192" s="1538"/>
      <c r="AA192" s="1538"/>
      <c r="AB192" s="1538"/>
      <c r="AC192" s="1538"/>
      <c r="AD192" s="1538"/>
      <c r="AE192" s="1538"/>
      <c r="AF192" s="1538"/>
      <c r="AG192" s="1538"/>
      <c r="AH192" s="1538"/>
      <c r="AI192" s="1538"/>
      <c r="AJ192" s="1538"/>
      <c r="AK192" s="1538"/>
      <c r="AL192" s="1538"/>
      <c r="AM192" s="1538"/>
      <c r="AN192" s="1538"/>
      <c r="AO192" s="1538"/>
      <c r="AP192" s="1538"/>
      <c r="AQ192" s="1538"/>
      <c r="AR192" s="1538"/>
      <c r="AS192" s="1538"/>
      <c r="AT192" s="1538"/>
      <c r="AU192" s="1538"/>
      <c r="AV192" s="1538"/>
      <c r="AW192" s="1538"/>
      <c r="AX192" s="1538"/>
      <c r="AY192" s="1538"/>
      <c r="AZ192" s="1538"/>
      <c r="BA192" s="1538"/>
      <c r="BB192" s="1538"/>
      <c r="BC192" s="1538"/>
      <c r="BD192" s="1538"/>
      <c r="BE192" s="1538"/>
      <c r="BF192" s="1538"/>
      <c r="BG192" s="1538"/>
      <c r="BH192" s="1538"/>
      <c r="BI192" s="1538"/>
      <c r="BJ192" s="1538"/>
      <c r="BK192" s="1538"/>
      <c r="BL192" s="1538"/>
    </row>
    <row r="193" spans="2:64" s="1496" customFormat="1" ht="16.899999999999999" customHeight="1">
      <c r="B193" s="1538"/>
      <c r="C193" s="1585"/>
      <c r="D193" s="1538"/>
      <c r="E193" s="1568"/>
      <c r="F193" s="1585"/>
      <c r="G193" s="1544"/>
      <c r="H193" s="1538"/>
      <c r="I193" s="1538"/>
      <c r="J193" s="1538"/>
      <c r="N193" s="1538"/>
      <c r="O193" s="1538"/>
      <c r="P193" s="1538"/>
      <c r="Q193" s="1538"/>
      <c r="R193" s="1538"/>
      <c r="S193" s="1538"/>
      <c r="T193" s="1538"/>
      <c r="U193" s="1538"/>
      <c r="V193" s="1538"/>
      <c r="W193" s="1538"/>
      <c r="X193" s="1538"/>
      <c r="Y193" s="1538"/>
      <c r="Z193" s="1538"/>
      <c r="AA193" s="1538"/>
      <c r="AB193" s="1538"/>
      <c r="AC193" s="1538"/>
      <c r="AD193" s="1538"/>
      <c r="AE193" s="1538"/>
      <c r="AF193" s="1538"/>
      <c r="AG193" s="1538"/>
      <c r="AH193" s="1538"/>
      <c r="AI193" s="1538"/>
      <c r="AJ193" s="1538"/>
      <c r="AK193" s="1538"/>
      <c r="AL193" s="1538"/>
      <c r="AM193" s="1538"/>
      <c r="AN193" s="1538"/>
      <c r="AO193" s="1538"/>
      <c r="AP193" s="1538"/>
      <c r="AQ193" s="1538"/>
      <c r="AR193" s="1538"/>
      <c r="AS193" s="1538"/>
      <c r="AT193" s="1538"/>
      <c r="AU193" s="1538"/>
      <c r="AV193" s="1538"/>
      <c r="AW193" s="1538"/>
      <c r="AX193" s="1538"/>
      <c r="AY193" s="1538"/>
      <c r="AZ193" s="1538"/>
      <c r="BA193" s="1538"/>
      <c r="BB193" s="1538"/>
      <c r="BC193" s="1538"/>
      <c r="BD193" s="1538"/>
      <c r="BE193" s="1538"/>
      <c r="BF193" s="1538"/>
      <c r="BG193" s="1538"/>
      <c r="BH193" s="1538"/>
      <c r="BI193" s="1538"/>
      <c r="BJ193" s="1538"/>
      <c r="BK193" s="1538"/>
      <c r="BL193" s="1538"/>
    </row>
    <row r="194" spans="2:64" s="1496" customFormat="1" ht="16.899999999999999" customHeight="1">
      <c r="B194" s="1538"/>
      <c r="C194" s="1585"/>
      <c r="D194" s="1538"/>
      <c r="E194" s="1568"/>
      <c r="F194" s="1585"/>
      <c r="G194" s="1544"/>
      <c r="H194" s="1538"/>
      <c r="I194" s="1538"/>
      <c r="J194" s="1538"/>
      <c r="N194" s="1538"/>
      <c r="O194" s="1538"/>
      <c r="P194" s="1538"/>
      <c r="Q194" s="1538"/>
      <c r="R194" s="1538"/>
      <c r="S194" s="1538"/>
      <c r="T194" s="1538"/>
      <c r="U194" s="1538"/>
      <c r="V194" s="1538"/>
      <c r="W194" s="1538"/>
      <c r="X194" s="1538"/>
      <c r="Y194" s="1538"/>
      <c r="Z194" s="1538"/>
      <c r="AA194" s="1538"/>
      <c r="AB194" s="1538"/>
      <c r="AC194" s="1538"/>
      <c r="AD194" s="1538"/>
      <c r="AE194" s="1538"/>
      <c r="AF194" s="1538"/>
      <c r="AG194" s="1538"/>
      <c r="AH194" s="1538"/>
      <c r="AI194" s="1538"/>
      <c r="AJ194" s="1538"/>
      <c r="AK194" s="1538"/>
      <c r="AL194" s="1538"/>
      <c r="AM194" s="1538"/>
      <c r="AN194" s="1538"/>
      <c r="AO194" s="1538"/>
      <c r="AP194" s="1538"/>
      <c r="AQ194" s="1538"/>
      <c r="AR194" s="1538"/>
      <c r="AS194" s="1538"/>
      <c r="AT194" s="1538"/>
      <c r="AU194" s="1538"/>
      <c r="AV194" s="1538"/>
      <c r="AW194" s="1538"/>
      <c r="AX194" s="1538"/>
      <c r="AY194" s="1538"/>
      <c r="AZ194" s="1538"/>
      <c r="BA194" s="1538"/>
      <c r="BB194" s="1538"/>
      <c r="BC194" s="1538"/>
      <c r="BD194" s="1538"/>
      <c r="BE194" s="1538"/>
      <c r="BF194" s="1538"/>
      <c r="BG194" s="1538"/>
      <c r="BH194" s="1538"/>
      <c r="BI194" s="1538"/>
      <c r="BJ194" s="1538"/>
      <c r="BK194" s="1538"/>
      <c r="BL194" s="1538"/>
    </row>
    <row r="195" spans="2:64" s="1496" customFormat="1" ht="16.899999999999999" customHeight="1">
      <c r="B195" s="1538"/>
      <c r="C195" s="1585"/>
      <c r="D195" s="1538"/>
      <c r="E195" s="1568"/>
      <c r="F195" s="1585"/>
      <c r="G195" s="1544"/>
      <c r="H195" s="1538"/>
      <c r="I195" s="1538"/>
      <c r="J195" s="1538"/>
      <c r="N195" s="1538"/>
      <c r="O195" s="1538"/>
      <c r="P195" s="1538"/>
      <c r="Q195" s="1538"/>
      <c r="R195" s="1538"/>
      <c r="S195" s="1538"/>
      <c r="T195" s="1538"/>
      <c r="U195" s="1538"/>
      <c r="V195" s="1538"/>
      <c r="W195" s="1538"/>
      <c r="X195" s="1538"/>
      <c r="Y195" s="1538"/>
      <c r="Z195" s="1538"/>
      <c r="AA195" s="1538"/>
      <c r="AB195" s="1538"/>
      <c r="AC195" s="1538"/>
      <c r="AD195" s="1538"/>
      <c r="AE195" s="1538"/>
      <c r="AF195" s="1538"/>
      <c r="AG195" s="1538"/>
      <c r="AH195" s="1538"/>
      <c r="AI195" s="1538"/>
      <c r="AJ195" s="1538"/>
      <c r="AK195" s="1538"/>
      <c r="AL195" s="1538"/>
      <c r="AM195" s="1538"/>
      <c r="AN195" s="1538"/>
      <c r="AO195" s="1538"/>
      <c r="AP195" s="1538"/>
      <c r="AQ195" s="1538"/>
      <c r="AR195" s="1538"/>
      <c r="AS195" s="1538"/>
      <c r="AT195" s="1538"/>
      <c r="AU195" s="1538"/>
      <c r="AV195" s="1538"/>
      <c r="AW195" s="1538"/>
      <c r="AX195" s="1538"/>
      <c r="AY195" s="1538"/>
      <c r="AZ195" s="1538"/>
      <c r="BA195" s="1538"/>
      <c r="BB195" s="1538"/>
      <c r="BC195" s="1538"/>
      <c r="BD195" s="1538"/>
      <c r="BE195" s="1538"/>
      <c r="BF195" s="1538"/>
      <c r="BG195" s="1538"/>
      <c r="BH195" s="1538"/>
      <c r="BI195" s="1538"/>
      <c r="BJ195" s="1538"/>
      <c r="BK195" s="1538"/>
      <c r="BL195" s="1538"/>
    </row>
    <row r="196" spans="2:64" s="1496" customFormat="1" ht="16.899999999999999" customHeight="1">
      <c r="B196" s="1538"/>
      <c r="C196" s="1585"/>
      <c r="D196" s="1538"/>
      <c r="E196" s="1568"/>
      <c r="F196" s="1585"/>
      <c r="G196" s="1544"/>
      <c r="H196" s="1538"/>
      <c r="I196" s="1538"/>
      <c r="J196" s="1538"/>
      <c r="N196" s="1538"/>
      <c r="O196" s="1538"/>
      <c r="P196" s="1538"/>
      <c r="Q196" s="1538"/>
      <c r="R196" s="1538"/>
      <c r="S196" s="1538"/>
      <c r="T196" s="1538"/>
      <c r="U196" s="1538"/>
      <c r="V196" s="1538"/>
      <c r="W196" s="1538"/>
      <c r="X196" s="1538"/>
      <c r="Y196" s="1538"/>
      <c r="Z196" s="1538"/>
      <c r="AA196" s="1538"/>
      <c r="AB196" s="1538"/>
      <c r="AC196" s="1538"/>
      <c r="AD196" s="1538"/>
      <c r="AE196" s="1538"/>
      <c r="AF196" s="1538"/>
      <c r="AG196" s="1538"/>
      <c r="AH196" s="1538"/>
      <c r="AI196" s="1538"/>
      <c r="AJ196" s="1538"/>
      <c r="AK196" s="1538"/>
      <c r="AL196" s="1538"/>
      <c r="AM196" s="1538"/>
      <c r="AN196" s="1538"/>
      <c r="AO196" s="1538"/>
      <c r="AP196" s="1538"/>
      <c r="AQ196" s="1538"/>
      <c r="AR196" s="1538"/>
      <c r="AS196" s="1538"/>
      <c r="AT196" s="1538"/>
      <c r="AU196" s="1538"/>
      <c r="AV196" s="1538"/>
      <c r="AW196" s="1538"/>
      <c r="AX196" s="1538"/>
      <c r="AY196" s="1538"/>
      <c r="AZ196" s="1538"/>
      <c r="BA196" s="1538"/>
      <c r="BB196" s="1538"/>
      <c r="BC196" s="1538"/>
      <c r="BD196" s="1538"/>
      <c r="BE196" s="1538"/>
      <c r="BF196" s="1538"/>
      <c r="BG196" s="1538"/>
      <c r="BH196" s="1538"/>
      <c r="BI196" s="1538"/>
      <c r="BJ196" s="1538"/>
      <c r="BK196" s="1538"/>
      <c r="BL196" s="1538"/>
    </row>
    <row r="197" spans="2:64" s="1496" customFormat="1" ht="16.899999999999999" customHeight="1">
      <c r="B197" s="1538"/>
      <c r="C197" s="1585"/>
      <c r="D197" s="1538"/>
      <c r="E197" s="1568"/>
      <c r="F197" s="1585"/>
      <c r="G197" s="1544"/>
      <c r="H197" s="1538"/>
      <c r="I197" s="1538"/>
      <c r="J197" s="1538"/>
      <c r="N197" s="1538"/>
      <c r="O197" s="1538"/>
      <c r="P197" s="1538"/>
      <c r="Q197" s="1538"/>
      <c r="R197" s="1538"/>
      <c r="S197" s="1538"/>
      <c r="T197" s="1538"/>
      <c r="U197" s="1538"/>
      <c r="V197" s="1538"/>
      <c r="W197" s="1538"/>
      <c r="X197" s="1538"/>
      <c r="Y197" s="1538"/>
      <c r="Z197" s="1538"/>
      <c r="AA197" s="1538"/>
      <c r="AB197" s="1538"/>
      <c r="AC197" s="1538"/>
      <c r="AD197" s="1538"/>
      <c r="AE197" s="1538"/>
      <c r="AF197" s="1538"/>
      <c r="AG197" s="1538"/>
      <c r="AH197" s="1538"/>
      <c r="AI197" s="1538"/>
      <c r="AJ197" s="1538"/>
      <c r="AK197" s="1538"/>
      <c r="AL197" s="1538"/>
      <c r="AM197" s="1538"/>
      <c r="AN197" s="1538"/>
      <c r="AO197" s="1538"/>
      <c r="AP197" s="1538"/>
      <c r="AQ197" s="1538"/>
      <c r="AR197" s="1538"/>
      <c r="AS197" s="1538"/>
      <c r="AT197" s="1538"/>
      <c r="AU197" s="1538"/>
      <c r="AV197" s="1538"/>
      <c r="AW197" s="1538"/>
      <c r="AX197" s="1538"/>
      <c r="AY197" s="1538"/>
      <c r="AZ197" s="1538"/>
      <c r="BA197" s="1538"/>
      <c r="BB197" s="1538"/>
      <c r="BC197" s="1538"/>
      <c r="BD197" s="1538"/>
      <c r="BE197" s="1538"/>
      <c r="BF197" s="1538"/>
      <c r="BG197" s="1538"/>
      <c r="BH197" s="1538"/>
      <c r="BI197" s="1538"/>
      <c r="BJ197" s="1538"/>
      <c r="BK197" s="1538"/>
      <c r="BL197" s="1538"/>
    </row>
    <row r="198" spans="2:64" s="1496" customFormat="1" ht="16.899999999999999" customHeight="1">
      <c r="B198" s="1538"/>
      <c r="C198" s="1585"/>
      <c r="D198" s="1538"/>
      <c r="E198" s="1568"/>
      <c r="F198" s="1585"/>
      <c r="G198" s="1544"/>
      <c r="H198" s="1538"/>
      <c r="I198" s="1538"/>
      <c r="J198" s="1538"/>
      <c r="N198" s="1538"/>
      <c r="O198" s="1538"/>
      <c r="P198" s="1538"/>
      <c r="Q198" s="1538"/>
      <c r="R198" s="1538"/>
      <c r="S198" s="1538"/>
      <c r="T198" s="1538"/>
      <c r="U198" s="1538"/>
      <c r="V198" s="1538"/>
      <c r="W198" s="1538"/>
      <c r="X198" s="1538"/>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s="1538"/>
      <c r="AV198" s="1538"/>
      <c r="AW198" s="1538"/>
      <c r="AX198" s="1538"/>
      <c r="AY198" s="1538"/>
      <c r="AZ198" s="1538"/>
      <c r="BA198" s="1538"/>
      <c r="BB198" s="1538"/>
      <c r="BC198" s="1538"/>
      <c r="BD198" s="1538"/>
      <c r="BE198" s="1538"/>
      <c r="BF198" s="1538"/>
      <c r="BG198" s="1538"/>
      <c r="BH198" s="1538"/>
      <c r="BI198" s="1538"/>
      <c r="BJ198" s="1538"/>
      <c r="BK198" s="1538"/>
      <c r="BL198" s="1538"/>
    </row>
    <row r="199" spans="2:64" s="1496" customFormat="1" ht="16.899999999999999" customHeight="1">
      <c r="B199" s="1538"/>
      <c r="C199" s="1585"/>
      <c r="D199" s="1538"/>
      <c r="E199" s="1568"/>
      <c r="F199" s="1585"/>
      <c r="G199" s="1544"/>
      <c r="H199" s="1538"/>
      <c r="I199" s="1538"/>
      <c r="J199" s="1538"/>
      <c r="N199" s="1538"/>
      <c r="O199" s="1538"/>
      <c r="P199" s="1538"/>
      <c r="Q199" s="1538"/>
      <c r="R199" s="1538"/>
      <c r="S199" s="1538"/>
      <c r="T199" s="1538"/>
      <c r="U199" s="1538"/>
      <c r="V199" s="1538"/>
      <c r="W199" s="1538"/>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s="1538"/>
      <c r="AV199" s="1538"/>
      <c r="AW199" s="1538"/>
      <c r="AX199" s="1538"/>
      <c r="AY199" s="1538"/>
      <c r="AZ199" s="1538"/>
      <c r="BA199" s="1538"/>
      <c r="BB199" s="1538"/>
      <c r="BC199" s="1538"/>
      <c r="BD199" s="1538"/>
      <c r="BE199" s="1538"/>
      <c r="BF199" s="1538"/>
      <c r="BG199" s="1538"/>
      <c r="BH199" s="1538"/>
      <c r="BI199" s="1538"/>
      <c r="BJ199" s="1538"/>
      <c r="BK199" s="1538"/>
      <c r="BL199" s="1538"/>
    </row>
    <row r="200" spans="2:64" s="1496" customFormat="1" ht="16.899999999999999" customHeight="1">
      <c r="B200" s="1538"/>
      <c r="C200" s="1585"/>
      <c r="D200" s="1538"/>
      <c r="E200" s="1568"/>
      <c r="F200" s="1585"/>
      <c r="G200" s="1544"/>
      <c r="H200" s="1538"/>
      <c r="I200" s="1538"/>
      <c r="J200" s="1538"/>
      <c r="N200" s="1538"/>
      <c r="O200" s="1538"/>
      <c r="P200" s="1538"/>
      <c r="Q200" s="1538"/>
      <c r="R200" s="1538"/>
      <c r="S200" s="1538"/>
      <c r="T200" s="1538"/>
      <c r="U200" s="1538"/>
      <c r="V200" s="1538"/>
      <c r="W200" s="1538"/>
      <c r="X200" s="1538"/>
      <c r="Y200" s="1538"/>
      <c r="Z200" s="1538"/>
      <c r="AA200" s="1538"/>
      <c r="AB200" s="1538"/>
      <c r="AC200" s="1538"/>
      <c r="AD200" s="1538"/>
      <c r="AE200" s="1538"/>
      <c r="AF200" s="1538"/>
      <c r="AG200" s="1538"/>
      <c r="AH200" s="1538"/>
      <c r="AI200" s="1538"/>
      <c r="AJ200" s="1538"/>
      <c r="AK200" s="1538"/>
      <c r="AL200" s="1538"/>
      <c r="AM200" s="1538"/>
      <c r="AN200" s="1538"/>
      <c r="AO200" s="1538"/>
      <c r="AP200" s="1538"/>
      <c r="AQ200" s="1538"/>
      <c r="AR200" s="1538"/>
      <c r="AS200" s="1538"/>
      <c r="AT200" s="1538"/>
      <c r="AU200" s="1538"/>
      <c r="AV200" s="1538"/>
      <c r="AW200" s="1538"/>
      <c r="AX200" s="1538"/>
      <c r="AY200" s="1538"/>
      <c r="AZ200" s="1538"/>
      <c r="BA200" s="1538"/>
      <c r="BB200" s="1538"/>
      <c r="BC200" s="1538"/>
      <c r="BD200" s="1538"/>
      <c r="BE200" s="1538"/>
      <c r="BF200" s="1538"/>
      <c r="BG200" s="1538"/>
      <c r="BH200" s="1538"/>
      <c r="BI200" s="1538"/>
      <c r="BJ200" s="1538"/>
      <c r="BK200" s="1538"/>
      <c r="BL200" s="1538"/>
    </row>
    <row r="201" spans="2:64" s="1496" customFormat="1" ht="16.899999999999999" customHeight="1">
      <c r="B201" s="1538"/>
      <c r="C201" s="1585"/>
      <c r="D201" s="1538"/>
      <c r="E201" s="1568"/>
      <c r="F201" s="1585"/>
      <c r="G201" s="1544"/>
      <c r="H201" s="1538"/>
      <c r="I201" s="1538"/>
      <c r="J201" s="1538"/>
      <c r="N201" s="1538"/>
      <c r="O201" s="1538"/>
      <c r="P201" s="1538"/>
      <c r="Q201" s="1538"/>
      <c r="R201" s="1538"/>
      <c r="S201" s="1538"/>
      <c r="T201" s="1538"/>
      <c r="U201" s="1538"/>
      <c r="V201" s="1538"/>
      <c r="W201" s="1538"/>
      <c r="X201" s="1538"/>
      <c r="Y201" s="1538"/>
      <c r="Z201" s="1538"/>
      <c r="AA201" s="1538"/>
      <c r="AB201" s="1538"/>
      <c r="AC201" s="1538"/>
      <c r="AD201" s="1538"/>
      <c r="AE201" s="1538"/>
      <c r="AF201" s="1538"/>
      <c r="AG201" s="1538"/>
      <c r="AH201" s="1538"/>
      <c r="AI201" s="1538"/>
      <c r="AJ201" s="1538"/>
      <c r="AK201" s="1538"/>
      <c r="AL201" s="1538"/>
      <c r="AM201" s="1538"/>
      <c r="AN201" s="1538"/>
      <c r="AO201" s="1538"/>
      <c r="AP201" s="1538"/>
      <c r="AQ201" s="1538"/>
      <c r="AR201" s="1538"/>
      <c r="AS201" s="1538"/>
      <c r="AT201" s="1538"/>
      <c r="AU201" s="1538"/>
      <c r="AV201" s="1538"/>
      <c r="AW201" s="1538"/>
      <c r="AX201" s="1538"/>
      <c r="AY201" s="1538"/>
      <c r="AZ201" s="1538"/>
      <c r="BA201" s="1538"/>
      <c r="BB201" s="1538"/>
      <c r="BC201" s="1538"/>
      <c r="BD201" s="1538"/>
      <c r="BE201" s="1538"/>
      <c r="BF201" s="1538"/>
      <c r="BG201" s="1538"/>
      <c r="BH201" s="1538"/>
      <c r="BI201" s="1538"/>
      <c r="BJ201" s="1538"/>
      <c r="BK201" s="1538"/>
      <c r="BL201" s="1538"/>
    </row>
    <row r="202" spans="2:64" s="1496" customFormat="1" ht="16.899999999999999" customHeight="1">
      <c r="B202" s="1538"/>
      <c r="C202" s="1585"/>
      <c r="D202" s="1538"/>
      <c r="E202" s="1568"/>
      <c r="F202" s="1585"/>
      <c r="G202" s="1544"/>
      <c r="H202" s="1538"/>
      <c r="I202" s="1538"/>
      <c r="J202" s="1538"/>
      <c r="N202" s="1538"/>
      <c r="O202" s="1538"/>
      <c r="P202" s="1538"/>
      <c r="Q202" s="1538"/>
      <c r="R202" s="1538"/>
      <c r="S202" s="1538"/>
      <c r="T202" s="1538"/>
      <c r="U202" s="1538"/>
      <c r="V202" s="1538"/>
      <c r="W202" s="1538"/>
      <c r="X202" s="1538"/>
      <c r="Y202" s="1538"/>
      <c r="Z202" s="1538"/>
      <c r="AA202" s="1538"/>
      <c r="AB202" s="1538"/>
      <c r="AC202" s="1538"/>
      <c r="AD202" s="1538"/>
      <c r="AE202" s="1538"/>
      <c r="AF202" s="1538"/>
      <c r="AG202" s="1538"/>
      <c r="AH202" s="1538"/>
      <c r="AI202" s="1538"/>
      <c r="AJ202" s="1538"/>
      <c r="AK202" s="1538"/>
      <c r="AL202" s="1538"/>
      <c r="AM202" s="1538"/>
      <c r="AN202" s="1538"/>
      <c r="AO202" s="1538"/>
      <c r="AP202" s="1538"/>
      <c r="AQ202" s="1538"/>
      <c r="AR202" s="1538"/>
      <c r="AS202" s="1538"/>
      <c r="AT202" s="1538"/>
      <c r="AU202" s="1538"/>
      <c r="AV202" s="1538"/>
      <c r="AW202" s="1538"/>
      <c r="AX202" s="1538"/>
      <c r="AY202" s="1538"/>
      <c r="AZ202" s="1538"/>
      <c r="BA202" s="1538"/>
      <c r="BB202" s="1538"/>
      <c r="BC202" s="1538"/>
      <c r="BD202" s="1538"/>
      <c r="BE202" s="1538"/>
      <c r="BF202" s="1538"/>
      <c r="BG202" s="1538"/>
      <c r="BH202" s="1538"/>
      <c r="BI202" s="1538"/>
      <c r="BJ202" s="1538"/>
      <c r="BK202" s="1538"/>
      <c r="BL202" s="1538"/>
    </row>
    <row r="203" spans="2:64" s="1496" customFormat="1" ht="16.899999999999999" customHeight="1">
      <c r="B203" s="1538"/>
      <c r="C203" s="1585"/>
      <c r="D203" s="1538"/>
      <c r="E203" s="1568"/>
      <c r="F203" s="1585"/>
      <c r="G203" s="1544"/>
      <c r="H203" s="1538"/>
      <c r="I203" s="1538"/>
      <c r="J203" s="1538"/>
      <c r="N203" s="1538"/>
      <c r="O203" s="1538"/>
      <c r="P203" s="1538"/>
      <c r="Q203" s="1538"/>
      <c r="R203" s="1538"/>
      <c r="S203" s="1538"/>
      <c r="T203" s="1538"/>
      <c r="U203" s="1538"/>
      <c r="V203" s="1538"/>
      <c r="W203" s="1538"/>
      <c r="X203" s="1538"/>
      <c r="Y203" s="1538"/>
      <c r="Z203" s="1538"/>
      <c r="AA203" s="1538"/>
      <c r="AB203" s="1538"/>
      <c r="AC203" s="1538"/>
      <c r="AD203" s="1538"/>
      <c r="AE203" s="1538"/>
      <c r="AF203" s="1538"/>
      <c r="AG203" s="1538"/>
      <c r="AH203" s="1538"/>
      <c r="AI203" s="1538"/>
      <c r="AJ203" s="1538"/>
      <c r="AK203" s="1538"/>
      <c r="AL203" s="1538"/>
      <c r="AM203" s="1538"/>
      <c r="AN203" s="1538"/>
      <c r="AO203" s="1538"/>
      <c r="AP203" s="1538"/>
      <c r="AQ203" s="1538"/>
      <c r="AR203" s="1538"/>
      <c r="AS203" s="1538"/>
      <c r="AT203" s="1538"/>
      <c r="AU203" s="1538"/>
      <c r="AV203" s="1538"/>
      <c r="AW203" s="1538"/>
      <c r="AX203" s="1538"/>
      <c r="AY203" s="1538"/>
      <c r="AZ203" s="1538"/>
      <c r="BA203" s="1538"/>
      <c r="BB203" s="1538"/>
      <c r="BC203" s="1538"/>
      <c r="BD203" s="1538"/>
      <c r="BE203" s="1538"/>
      <c r="BF203" s="1538"/>
      <c r="BG203" s="1538"/>
      <c r="BH203" s="1538"/>
      <c r="BI203" s="1538"/>
      <c r="BJ203" s="1538"/>
      <c r="BK203" s="1538"/>
      <c r="BL203" s="1538"/>
    </row>
    <row r="204" spans="2:64" s="1496" customFormat="1" ht="16.899999999999999" customHeight="1">
      <c r="B204" s="1538"/>
      <c r="C204" s="1585"/>
      <c r="D204" s="1538"/>
      <c r="E204" s="1568"/>
      <c r="F204" s="1585"/>
      <c r="G204" s="1544"/>
      <c r="H204" s="1538"/>
      <c r="I204" s="1538"/>
      <c r="J204" s="1538"/>
      <c r="N204" s="1538"/>
      <c r="O204" s="1538"/>
      <c r="P204" s="1538"/>
      <c r="Q204" s="1538"/>
      <c r="R204" s="1538"/>
      <c r="S204" s="1538"/>
      <c r="T204" s="1538"/>
      <c r="U204" s="1538"/>
      <c r="V204" s="1538"/>
      <c r="W204" s="1538"/>
      <c r="X204" s="1538"/>
      <c r="Y204" s="1538"/>
      <c r="Z204" s="1538"/>
      <c r="AA204" s="1538"/>
      <c r="AB204" s="1538"/>
      <c r="AC204" s="1538"/>
      <c r="AD204" s="1538"/>
      <c r="AE204" s="1538"/>
      <c r="AF204" s="1538"/>
      <c r="AG204" s="1538"/>
      <c r="AH204" s="1538"/>
      <c r="AI204" s="1538"/>
      <c r="AJ204" s="1538"/>
      <c r="AK204" s="1538"/>
      <c r="AL204" s="1538"/>
      <c r="AM204" s="1538"/>
      <c r="AN204" s="1538"/>
      <c r="AO204" s="1538"/>
      <c r="AP204" s="1538"/>
      <c r="AQ204" s="1538"/>
      <c r="AR204" s="1538"/>
      <c r="AS204" s="1538"/>
      <c r="AT204" s="1538"/>
      <c r="AU204" s="1538"/>
      <c r="AV204" s="1538"/>
      <c r="AW204" s="1538"/>
      <c r="AX204" s="1538"/>
      <c r="AY204" s="1538"/>
      <c r="AZ204" s="1538"/>
      <c r="BA204" s="1538"/>
      <c r="BB204" s="1538"/>
      <c r="BC204" s="1538"/>
      <c r="BD204" s="1538"/>
      <c r="BE204" s="1538"/>
      <c r="BF204" s="1538"/>
      <c r="BG204" s="1538"/>
      <c r="BH204" s="1538"/>
      <c r="BI204" s="1538"/>
      <c r="BJ204" s="1538"/>
      <c r="BK204" s="1538"/>
      <c r="BL204" s="1538"/>
    </row>
    <row r="205" spans="2:64" s="1496" customFormat="1" ht="16.899999999999999" customHeight="1">
      <c r="B205" s="1538"/>
      <c r="C205" s="1585"/>
      <c r="D205" s="1538"/>
      <c r="E205" s="1568"/>
      <c r="F205" s="1585"/>
      <c r="G205" s="1544"/>
      <c r="H205" s="1538"/>
      <c r="I205" s="1538"/>
      <c r="J205" s="1538"/>
      <c r="N205" s="1538"/>
      <c r="O205" s="1538"/>
      <c r="P205" s="1538"/>
      <c r="Q205" s="1538"/>
      <c r="R205" s="1538"/>
      <c r="S205" s="1538"/>
      <c r="T205" s="1538"/>
      <c r="U205" s="1538"/>
      <c r="V205" s="1538"/>
      <c r="W205" s="1538"/>
      <c r="X205" s="1538"/>
      <c r="Y205" s="1538"/>
      <c r="Z205" s="1538"/>
      <c r="AA205" s="1538"/>
      <c r="AB205" s="1538"/>
      <c r="AC205" s="1538"/>
      <c r="AD205" s="1538"/>
      <c r="AE205" s="1538"/>
      <c r="AF205" s="1538"/>
      <c r="AG205" s="1538"/>
      <c r="AH205" s="1538"/>
      <c r="AI205" s="1538"/>
      <c r="AJ205" s="1538"/>
      <c r="AK205" s="1538"/>
      <c r="AL205" s="1538"/>
      <c r="AM205" s="1538"/>
      <c r="AN205" s="1538"/>
      <c r="AO205" s="1538"/>
      <c r="AP205" s="1538"/>
      <c r="AQ205" s="1538"/>
      <c r="AR205" s="1538"/>
      <c r="AS205" s="1538"/>
      <c r="AT205" s="1538"/>
      <c r="AU205" s="1538"/>
      <c r="AV205" s="1538"/>
      <c r="AW205" s="1538"/>
      <c r="AX205" s="1538"/>
      <c r="AY205" s="1538"/>
      <c r="AZ205" s="1538"/>
      <c r="BA205" s="1538"/>
      <c r="BB205" s="1538"/>
      <c r="BC205" s="1538"/>
      <c r="BD205" s="1538"/>
      <c r="BE205" s="1538"/>
      <c r="BF205" s="1538"/>
      <c r="BG205" s="1538"/>
      <c r="BH205" s="1538"/>
      <c r="BI205" s="1538"/>
      <c r="BJ205" s="1538"/>
      <c r="BK205" s="1538"/>
      <c r="BL205" s="1538"/>
    </row>
    <row r="206" spans="2:64" s="1496" customFormat="1" ht="16.899999999999999" customHeight="1">
      <c r="B206" s="1538"/>
      <c r="C206" s="1585"/>
      <c r="D206" s="1538"/>
      <c r="E206" s="1568"/>
      <c r="F206" s="1585"/>
      <c r="G206" s="1544"/>
      <c r="H206" s="1538"/>
      <c r="I206" s="1538"/>
      <c r="J206" s="1538"/>
      <c r="N206" s="1538"/>
      <c r="O206" s="1538"/>
      <c r="P206" s="1538"/>
      <c r="Q206" s="1538"/>
      <c r="R206" s="1538"/>
      <c r="S206" s="1538"/>
      <c r="T206" s="1538"/>
      <c r="U206" s="1538"/>
      <c r="V206" s="1538"/>
      <c r="W206" s="1538"/>
      <c r="X206" s="1538"/>
      <c r="Y206" s="1538"/>
      <c r="Z206" s="1538"/>
      <c r="AA206" s="1538"/>
      <c r="AB206" s="1538"/>
      <c r="AC206" s="1538"/>
      <c r="AD206" s="1538"/>
      <c r="AE206" s="1538"/>
      <c r="AF206" s="1538"/>
      <c r="AG206" s="1538"/>
      <c r="AH206" s="1538"/>
      <c r="AI206" s="1538"/>
      <c r="AJ206" s="1538"/>
      <c r="AK206" s="1538"/>
      <c r="AL206" s="1538"/>
      <c r="AM206" s="1538"/>
      <c r="AN206" s="1538"/>
      <c r="AO206" s="1538"/>
      <c r="AP206" s="1538"/>
      <c r="AQ206" s="1538"/>
      <c r="AR206" s="1538"/>
      <c r="AS206" s="1538"/>
      <c r="AT206" s="1538"/>
      <c r="AU206" s="1538"/>
      <c r="AV206" s="1538"/>
      <c r="AW206" s="1538"/>
      <c r="AX206" s="1538"/>
      <c r="AY206" s="1538"/>
      <c r="AZ206" s="1538"/>
      <c r="BA206" s="1538"/>
      <c r="BB206" s="1538"/>
      <c r="BC206" s="1538"/>
      <c r="BD206" s="1538"/>
      <c r="BE206" s="1538"/>
      <c r="BF206" s="1538"/>
      <c r="BG206" s="1538"/>
      <c r="BH206" s="1538"/>
      <c r="BI206" s="1538"/>
      <c r="BJ206" s="1538"/>
      <c r="BK206" s="1538"/>
      <c r="BL206" s="1538"/>
    </row>
    <row r="207" spans="2:64" s="1496" customFormat="1" ht="16.899999999999999" customHeight="1">
      <c r="B207" s="1538"/>
      <c r="C207" s="1585"/>
      <c r="D207" s="1538"/>
      <c r="E207" s="1568"/>
      <c r="F207" s="1585"/>
      <c r="G207" s="1544"/>
      <c r="H207" s="1538"/>
      <c r="I207" s="1538"/>
      <c r="J207" s="1538"/>
      <c r="N207" s="1538"/>
      <c r="O207" s="1538"/>
      <c r="P207" s="1538"/>
      <c r="Q207" s="1538"/>
      <c r="R207" s="1538"/>
      <c r="S207" s="1538"/>
      <c r="T207" s="1538"/>
      <c r="U207" s="1538"/>
      <c r="V207" s="1538"/>
      <c r="W207" s="1538"/>
      <c r="X207" s="1538"/>
      <c r="Y207" s="1538"/>
      <c r="Z207" s="1538"/>
      <c r="AA207" s="1538"/>
      <c r="AB207" s="1538"/>
      <c r="AC207" s="1538"/>
      <c r="AD207" s="1538"/>
      <c r="AE207" s="1538"/>
      <c r="AF207" s="1538"/>
      <c r="AG207" s="1538"/>
      <c r="AH207" s="1538"/>
      <c r="AI207" s="1538"/>
      <c r="AJ207" s="1538"/>
      <c r="AK207" s="1538"/>
      <c r="AL207" s="1538"/>
      <c r="AM207" s="1538"/>
      <c r="AN207" s="1538"/>
      <c r="AO207" s="1538"/>
      <c r="AP207" s="1538"/>
      <c r="AQ207" s="1538"/>
      <c r="AR207" s="1538"/>
      <c r="AS207" s="1538"/>
      <c r="AT207" s="1538"/>
      <c r="AU207" s="1538"/>
      <c r="AV207" s="1538"/>
      <c r="AW207" s="1538"/>
      <c r="AX207" s="1538"/>
      <c r="AY207" s="1538"/>
      <c r="AZ207" s="1538"/>
      <c r="BA207" s="1538"/>
      <c r="BB207" s="1538"/>
      <c r="BC207" s="1538"/>
      <c r="BD207" s="1538"/>
      <c r="BE207" s="1538"/>
      <c r="BF207" s="1538"/>
      <c r="BG207" s="1538"/>
      <c r="BH207" s="1538"/>
      <c r="BI207" s="1538"/>
      <c r="BJ207" s="1538"/>
      <c r="BK207" s="1538"/>
      <c r="BL207" s="1538"/>
    </row>
    <row r="208" spans="2:64" s="1496" customFormat="1" ht="16.899999999999999" customHeight="1">
      <c r="B208" s="1538"/>
      <c r="C208" s="1585"/>
      <c r="D208" s="1538"/>
      <c r="E208" s="1568"/>
      <c r="F208" s="1585"/>
      <c r="G208" s="1544"/>
      <c r="H208" s="1538"/>
      <c r="I208" s="1538"/>
      <c r="J208" s="1538"/>
      <c r="N208" s="1538"/>
      <c r="O208" s="1538"/>
      <c r="P208" s="1538"/>
      <c r="Q208" s="1538"/>
      <c r="R208" s="1538"/>
      <c r="S208" s="1538"/>
      <c r="T208" s="1538"/>
      <c r="U208" s="1538"/>
      <c r="V208" s="1538"/>
      <c r="W208" s="1538"/>
      <c r="X208" s="1538"/>
      <c r="Y208" s="1538"/>
      <c r="Z208" s="1538"/>
      <c r="AA208" s="1538"/>
      <c r="AB208" s="1538"/>
      <c r="AC208" s="1538"/>
      <c r="AD208" s="1538"/>
      <c r="AE208" s="1538"/>
      <c r="AF208" s="1538"/>
      <c r="AG208" s="1538"/>
      <c r="AH208" s="1538"/>
      <c r="AI208" s="1538"/>
      <c r="AJ208" s="1538"/>
      <c r="AK208" s="1538"/>
      <c r="AL208" s="1538"/>
      <c r="AM208" s="1538"/>
      <c r="AN208" s="1538"/>
      <c r="AO208" s="1538"/>
      <c r="AP208" s="1538"/>
      <c r="AQ208" s="1538"/>
      <c r="AR208" s="1538"/>
      <c r="AS208" s="1538"/>
      <c r="AT208" s="1538"/>
      <c r="AU208" s="1538"/>
      <c r="AV208" s="1538"/>
      <c r="AW208" s="1538"/>
      <c r="AX208" s="1538"/>
      <c r="AY208" s="1538"/>
      <c r="AZ208" s="1538"/>
      <c r="BA208" s="1538"/>
      <c r="BB208" s="1538"/>
      <c r="BC208" s="1538"/>
      <c r="BD208" s="1538"/>
      <c r="BE208" s="1538"/>
      <c r="BF208" s="1538"/>
      <c r="BG208" s="1538"/>
      <c r="BH208" s="1538"/>
      <c r="BI208" s="1538"/>
      <c r="BJ208" s="1538"/>
      <c r="BK208" s="1538"/>
      <c r="BL208" s="1538"/>
    </row>
    <row r="209" spans="2:64" s="1496" customFormat="1" ht="16.899999999999999" customHeight="1">
      <c r="B209" s="1538"/>
      <c r="C209" s="1585"/>
      <c r="D209" s="1538"/>
      <c r="E209" s="1568"/>
      <c r="F209" s="1585"/>
      <c r="G209" s="1544"/>
      <c r="H209" s="1538"/>
      <c r="I209" s="1538"/>
      <c r="J209" s="1538"/>
      <c r="N209" s="1538"/>
      <c r="O209" s="1538"/>
      <c r="P209" s="1538"/>
      <c r="Q209" s="1538"/>
      <c r="R209" s="1538"/>
      <c r="S209" s="1538"/>
      <c r="T209" s="1538"/>
      <c r="U209" s="1538"/>
      <c r="V209" s="1538"/>
      <c r="W209" s="1538"/>
      <c r="X209" s="1538"/>
      <c r="Y209" s="1538"/>
      <c r="Z209" s="1538"/>
      <c r="AA209" s="1538"/>
      <c r="AB209" s="1538"/>
      <c r="AC209" s="1538"/>
      <c r="AD209" s="1538"/>
      <c r="AE209" s="1538"/>
      <c r="AF209" s="1538"/>
      <c r="AG209" s="1538"/>
      <c r="AH209" s="1538"/>
      <c r="AI209" s="1538"/>
      <c r="AJ209" s="1538"/>
      <c r="AK209" s="1538"/>
      <c r="AL209" s="1538"/>
      <c r="AM209" s="1538"/>
      <c r="AN209" s="1538"/>
      <c r="AO209" s="1538"/>
      <c r="AP209" s="1538"/>
      <c r="AQ209" s="1538"/>
      <c r="AR209" s="1538"/>
      <c r="AS209" s="1538"/>
      <c r="AT209" s="1538"/>
      <c r="AU209" s="1538"/>
      <c r="AV209" s="1538"/>
      <c r="AW209" s="1538"/>
      <c r="AX209" s="1538"/>
      <c r="AY209" s="1538"/>
      <c r="AZ209" s="1538"/>
      <c r="BA209" s="1538"/>
      <c r="BB209" s="1538"/>
      <c r="BC209" s="1538"/>
      <c r="BD209" s="1538"/>
      <c r="BE209" s="1538"/>
      <c r="BF209" s="1538"/>
      <c r="BG209" s="1538"/>
      <c r="BH209" s="1538"/>
      <c r="BI209" s="1538"/>
      <c r="BJ209" s="1538"/>
      <c r="BK209" s="1538"/>
      <c r="BL209" s="1538"/>
    </row>
    <row r="210" spans="2:64" s="1496" customFormat="1" ht="16.899999999999999" customHeight="1">
      <c r="B210" s="1538"/>
      <c r="C210" s="1585"/>
      <c r="D210" s="1538"/>
      <c r="E210" s="1568"/>
      <c r="F210" s="1585"/>
      <c r="G210" s="1544"/>
      <c r="H210" s="1538"/>
      <c r="I210" s="1538"/>
      <c r="J210" s="1538"/>
      <c r="N210" s="1538"/>
      <c r="O210" s="1538"/>
      <c r="P210" s="1538"/>
      <c r="Q210" s="1538"/>
      <c r="R210" s="1538"/>
      <c r="S210" s="1538"/>
      <c r="T210" s="1538"/>
      <c r="U210" s="1538"/>
      <c r="V210" s="1538"/>
      <c r="W210" s="1538"/>
      <c r="X210" s="1538"/>
      <c r="Y210" s="1538"/>
      <c r="Z210" s="1538"/>
      <c r="AA210" s="1538"/>
      <c r="AB210" s="1538"/>
      <c r="AC210" s="1538"/>
      <c r="AD210" s="1538"/>
      <c r="AE210" s="1538"/>
      <c r="AF210" s="1538"/>
      <c r="AG210" s="1538"/>
      <c r="AH210" s="1538"/>
      <c r="AI210" s="1538"/>
      <c r="AJ210" s="1538"/>
      <c r="AK210" s="1538"/>
      <c r="AL210" s="1538"/>
      <c r="AM210" s="1538"/>
      <c r="AN210" s="1538"/>
      <c r="AO210" s="1538"/>
      <c r="AP210" s="1538"/>
      <c r="AQ210" s="1538"/>
      <c r="AR210" s="1538"/>
      <c r="AS210" s="1538"/>
      <c r="AT210" s="1538"/>
      <c r="AU210" s="1538"/>
      <c r="AV210" s="1538"/>
      <c r="AW210" s="1538"/>
      <c r="AX210" s="1538"/>
      <c r="AY210" s="1538"/>
      <c r="AZ210" s="1538"/>
      <c r="BA210" s="1538"/>
      <c r="BB210" s="1538"/>
      <c r="BC210" s="1538"/>
      <c r="BD210" s="1538"/>
      <c r="BE210" s="1538"/>
      <c r="BF210" s="1538"/>
      <c r="BG210" s="1538"/>
      <c r="BH210" s="1538"/>
      <c r="BI210" s="1538"/>
      <c r="BJ210" s="1538"/>
      <c r="BK210" s="1538"/>
      <c r="BL210" s="1538"/>
    </row>
    <row r="211" spans="2:64" s="1496" customFormat="1" ht="16.899999999999999" customHeight="1">
      <c r="B211" s="1538"/>
      <c r="C211" s="1585"/>
      <c r="D211" s="1538"/>
      <c r="E211" s="1568"/>
      <c r="F211" s="1585"/>
      <c r="G211" s="1544"/>
      <c r="H211" s="1538"/>
      <c r="I211" s="1538"/>
      <c r="J211" s="1538"/>
      <c r="N211" s="1538"/>
      <c r="O211" s="1538"/>
      <c r="P211" s="1538"/>
      <c r="Q211" s="1538"/>
      <c r="R211" s="1538"/>
      <c r="S211" s="1538"/>
      <c r="T211" s="1538"/>
      <c r="U211" s="1538"/>
      <c r="V211" s="1538"/>
      <c r="W211" s="1538"/>
      <c r="X211" s="1538"/>
      <c r="Y211" s="1538"/>
      <c r="Z211" s="1538"/>
      <c r="AA211" s="1538"/>
      <c r="AB211" s="1538"/>
      <c r="AC211" s="1538"/>
      <c r="AD211" s="1538"/>
      <c r="AE211" s="1538"/>
      <c r="AF211" s="1538"/>
      <c r="AG211" s="1538"/>
      <c r="AH211" s="1538"/>
      <c r="AI211" s="1538"/>
      <c r="AJ211" s="1538"/>
      <c r="AK211" s="1538"/>
      <c r="AL211" s="1538"/>
      <c r="AM211" s="1538"/>
      <c r="AN211" s="1538"/>
      <c r="AO211" s="1538"/>
      <c r="AP211" s="1538"/>
      <c r="AQ211" s="1538"/>
      <c r="AR211" s="1538"/>
      <c r="AS211" s="1538"/>
      <c r="AT211" s="1538"/>
      <c r="AU211" s="1538"/>
      <c r="AV211" s="1538"/>
      <c r="AW211" s="1538"/>
      <c r="AX211" s="1538"/>
      <c r="AY211" s="1538"/>
      <c r="AZ211" s="1538"/>
      <c r="BA211" s="1538"/>
      <c r="BB211" s="1538"/>
      <c r="BC211" s="1538"/>
      <c r="BD211" s="1538"/>
      <c r="BE211" s="1538"/>
      <c r="BF211" s="1538"/>
      <c r="BG211" s="1538"/>
      <c r="BH211" s="1538"/>
      <c r="BI211" s="1538"/>
      <c r="BJ211" s="1538"/>
      <c r="BK211" s="1538"/>
      <c r="BL211" s="1538"/>
    </row>
    <row r="212" spans="2:64" s="1496" customFormat="1" ht="16.899999999999999" customHeight="1">
      <c r="B212" s="1538"/>
      <c r="C212" s="1585"/>
      <c r="D212" s="1538"/>
      <c r="E212" s="1568"/>
      <c r="F212" s="1585"/>
      <c r="G212" s="1544"/>
      <c r="H212" s="1538"/>
      <c r="I212" s="1538"/>
      <c r="J212" s="1538"/>
      <c r="N212" s="1538"/>
      <c r="O212" s="1538"/>
      <c r="P212" s="1538"/>
      <c r="Q212" s="1538"/>
      <c r="R212" s="1538"/>
      <c r="S212" s="1538"/>
      <c r="T212" s="1538"/>
      <c r="U212" s="1538"/>
      <c r="V212" s="1538"/>
      <c r="W212" s="1538"/>
      <c r="X212" s="1538"/>
      <c r="Y212" s="1538"/>
      <c r="Z212" s="1538"/>
      <c r="AA212" s="1538"/>
      <c r="AB212" s="1538"/>
      <c r="AC212" s="1538"/>
      <c r="AD212" s="1538"/>
      <c r="AE212" s="1538"/>
      <c r="AF212" s="1538"/>
      <c r="AG212" s="1538"/>
      <c r="AH212" s="1538"/>
      <c r="AI212" s="1538"/>
      <c r="AJ212" s="1538"/>
      <c r="AK212" s="1538"/>
      <c r="AL212" s="1538"/>
      <c r="AM212" s="1538"/>
      <c r="AN212" s="1538"/>
      <c r="AO212" s="1538"/>
      <c r="AP212" s="1538"/>
      <c r="AQ212" s="1538"/>
      <c r="AR212" s="1538"/>
      <c r="AS212" s="1538"/>
      <c r="AT212" s="1538"/>
      <c r="AU212" s="1538"/>
      <c r="AV212" s="1538"/>
      <c r="AW212" s="1538"/>
      <c r="AX212" s="1538"/>
      <c r="AY212" s="1538"/>
      <c r="AZ212" s="1538"/>
      <c r="BA212" s="1538"/>
      <c r="BB212" s="1538"/>
      <c r="BC212" s="1538"/>
      <c r="BD212" s="1538"/>
      <c r="BE212" s="1538"/>
      <c r="BF212" s="1538"/>
      <c r="BG212" s="1538"/>
      <c r="BH212" s="1538"/>
      <c r="BI212" s="1538"/>
      <c r="BJ212" s="1538"/>
      <c r="BK212" s="1538"/>
      <c r="BL212" s="1538"/>
    </row>
    <row r="213" spans="2:64" s="1496" customFormat="1" ht="16.899999999999999" customHeight="1">
      <c r="B213" s="1538"/>
      <c r="C213" s="1585"/>
      <c r="D213" s="1538"/>
      <c r="E213" s="1568"/>
      <c r="F213" s="1585"/>
      <c r="G213" s="1544"/>
      <c r="H213" s="1538"/>
      <c r="I213" s="1538"/>
      <c r="J213" s="1538"/>
      <c r="N213" s="1538"/>
      <c r="O213" s="1538"/>
      <c r="P213" s="1538"/>
      <c r="Q213" s="1538"/>
      <c r="R213" s="1538"/>
      <c r="S213" s="1538"/>
      <c r="T213" s="1538"/>
      <c r="U213" s="1538"/>
      <c r="V213" s="1538"/>
      <c r="W213" s="1538"/>
      <c r="X213" s="1538"/>
      <c r="Y213" s="1538"/>
      <c r="Z213" s="1538"/>
      <c r="AA213" s="1538"/>
      <c r="AB213" s="1538"/>
      <c r="AC213" s="1538"/>
      <c r="AD213" s="1538"/>
      <c r="AE213" s="1538"/>
      <c r="AF213" s="1538"/>
      <c r="AG213" s="1538"/>
      <c r="AH213" s="1538"/>
      <c r="AI213" s="1538"/>
      <c r="AJ213" s="1538"/>
      <c r="AK213" s="1538"/>
      <c r="AL213" s="1538"/>
      <c r="AM213" s="1538"/>
      <c r="AN213" s="1538"/>
      <c r="AO213" s="1538"/>
      <c r="AP213" s="1538"/>
      <c r="AQ213" s="1538"/>
      <c r="AR213" s="1538"/>
      <c r="AS213" s="1538"/>
      <c r="AT213" s="1538"/>
      <c r="AU213" s="1538"/>
      <c r="AV213" s="1538"/>
      <c r="AW213" s="1538"/>
      <c r="AX213" s="1538"/>
      <c r="AY213" s="1538"/>
      <c r="AZ213" s="1538"/>
      <c r="BA213" s="1538"/>
      <c r="BB213" s="1538"/>
      <c r="BC213" s="1538"/>
      <c r="BD213" s="1538"/>
      <c r="BE213" s="1538"/>
      <c r="BF213" s="1538"/>
      <c r="BG213" s="1538"/>
      <c r="BH213" s="1538"/>
      <c r="BI213" s="1538"/>
      <c r="BJ213" s="1538"/>
      <c r="BK213" s="1538"/>
      <c r="BL213" s="1538"/>
    </row>
    <row r="214" spans="2:64" s="1496" customFormat="1" ht="16.899999999999999" customHeight="1">
      <c r="B214" s="1538"/>
      <c r="C214" s="1585"/>
      <c r="D214" s="1538"/>
      <c r="E214" s="1568"/>
      <c r="F214" s="1585"/>
      <c r="G214" s="1544"/>
      <c r="H214" s="1538"/>
      <c r="I214" s="1538"/>
      <c r="J214" s="1538"/>
      <c r="N214" s="1538"/>
      <c r="O214" s="1538"/>
      <c r="P214" s="1538"/>
      <c r="Q214" s="1538"/>
      <c r="R214" s="1538"/>
      <c r="S214" s="1538"/>
      <c r="T214" s="1538"/>
      <c r="U214" s="1538"/>
      <c r="V214" s="1538"/>
      <c r="W214" s="1538"/>
      <c r="X214" s="1538"/>
      <c r="Y214" s="1538"/>
      <c r="Z214" s="1538"/>
      <c r="AA214" s="1538"/>
      <c r="AB214" s="1538"/>
      <c r="AC214" s="1538"/>
      <c r="AD214" s="1538"/>
      <c r="AE214" s="1538"/>
      <c r="AF214" s="1538"/>
      <c r="AG214" s="1538"/>
      <c r="AH214" s="1538"/>
      <c r="AI214" s="1538"/>
      <c r="AJ214" s="1538"/>
      <c r="AK214" s="1538"/>
      <c r="AL214" s="1538"/>
      <c r="AM214" s="1538"/>
      <c r="AN214" s="1538"/>
      <c r="AO214" s="1538"/>
      <c r="AP214" s="1538"/>
      <c r="AQ214" s="1538"/>
      <c r="AR214" s="1538"/>
      <c r="AS214" s="1538"/>
      <c r="AT214" s="1538"/>
      <c r="AU214" s="1538"/>
      <c r="AV214" s="1538"/>
      <c r="AW214" s="1538"/>
      <c r="AX214" s="1538"/>
      <c r="AY214" s="1538"/>
      <c r="AZ214" s="1538"/>
      <c r="BA214" s="1538"/>
      <c r="BB214" s="1538"/>
      <c r="BC214" s="1538"/>
      <c r="BD214" s="1538"/>
      <c r="BE214" s="1538"/>
      <c r="BF214" s="1538"/>
      <c r="BG214" s="1538"/>
      <c r="BH214" s="1538"/>
      <c r="BI214" s="1538"/>
      <c r="BJ214" s="1538"/>
      <c r="BK214" s="1538"/>
      <c r="BL214" s="1538"/>
    </row>
    <row r="215" spans="2:64" s="1496" customFormat="1" ht="16.899999999999999" customHeight="1">
      <c r="B215" s="1538"/>
      <c r="C215" s="1585"/>
      <c r="D215" s="1538"/>
      <c r="E215" s="1568"/>
      <c r="F215" s="1585"/>
      <c r="G215" s="1544"/>
      <c r="H215" s="1538"/>
      <c r="I215" s="1538"/>
      <c r="J215" s="1538"/>
      <c r="N215" s="1538"/>
      <c r="O215" s="1538"/>
      <c r="P215" s="1538"/>
      <c r="Q215" s="1538"/>
      <c r="R215" s="1538"/>
      <c r="S215" s="1538"/>
      <c r="T215" s="1538"/>
      <c r="U215" s="1538"/>
      <c r="V215" s="1538"/>
      <c r="W215" s="1538"/>
      <c r="X215" s="1538"/>
      <c r="Y215" s="1538"/>
      <c r="Z215" s="1538"/>
      <c r="AA215" s="1538"/>
      <c r="AB215" s="1538"/>
      <c r="AC215" s="1538"/>
      <c r="AD215" s="1538"/>
      <c r="AE215" s="1538"/>
      <c r="AF215" s="1538"/>
      <c r="AG215" s="1538"/>
      <c r="AH215" s="1538"/>
      <c r="AI215" s="1538"/>
      <c r="AJ215" s="1538"/>
      <c r="AK215" s="1538"/>
      <c r="AL215" s="1538"/>
      <c r="AM215" s="1538"/>
      <c r="AN215" s="1538"/>
      <c r="AO215" s="1538"/>
      <c r="AP215" s="1538"/>
      <c r="AQ215" s="1538"/>
      <c r="AR215" s="1538"/>
      <c r="AS215" s="1538"/>
      <c r="AT215" s="1538"/>
      <c r="AU215" s="1538"/>
      <c r="AV215" s="1538"/>
      <c r="AW215" s="1538"/>
      <c r="AX215" s="1538"/>
      <c r="AY215" s="1538"/>
      <c r="AZ215" s="1538"/>
      <c r="BA215" s="1538"/>
      <c r="BB215" s="1538"/>
      <c r="BC215" s="1538"/>
      <c r="BD215" s="1538"/>
      <c r="BE215" s="1538"/>
      <c r="BF215" s="1538"/>
      <c r="BG215" s="1538"/>
      <c r="BH215" s="1538"/>
      <c r="BI215" s="1538"/>
      <c r="BJ215" s="1538"/>
      <c r="BK215" s="1538"/>
      <c r="BL215" s="1538"/>
    </row>
    <row r="216" spans="2:64" s="1496" customFormat="1" ht="16.899999999999999" customHeight="1">
      <c r="B216" s="1538"/>
      <c r="C216" s="1585"/>
      <c r="D216" s="1538"/>
      <c r="E216" s="1568"/>
      <c r="F216" s="1585"/>
      <c r="G216" s="1544"/>
      <c r="H216" s="1538"/>
      <c r="I216" s="1538"/>
      <c r="J216" s="1538"/>
      <c r="N216" s="1538"/>
      <c r="O216" s="1538"/>
      <c r="P216" s="1538"/>
      <c r="Q216" s="1538"/>
      <c r="R216" s="1538"/>
      <c r="S216" s="1538"/>
      <c r="T216" s="1538"/>
      <c r="U216" s="1538"/>
      <c r="V216" s="1538"/>
      <c r="W216" s="1538"/>
      <c r="X216" s="1538"/>
      <c r="Y216" s="1538"/>
      <c r="Z216" s="1538"/>
      <c r="AA216" s="1538"/>
      <c r="AB216" s="1538"/>
      <c r="AC216" s="1538"/>
      <c r="AD216" s="1538"/>
      <c r="AE216" s="1538"/>
      <c r="AF216" s="1538"/>
      <c r="AG216" s="1538"/>
      <c r="AH216" s="1538"/>
      <c r="AI216" s="1538"/>
      <c r="AJ216" s="1538"/>
      <c r="AK216" s="1538"/>
      <c r="AL216" s="1538"/>
      <c r="AM216" s="1538"/>
      <c r="AN216" s="1538"/>
      <c r="AO216" s="1538"/>
      <c r="AP216" s="1538"/>
      <c r="AQ216" s="1538"/>
      <c r="AR216" s="1538"/>
      <c r="AS216" s="1538"/>
      <c r="AT216" s="1538"/>
      <c r="AU216" s="1538"/>
      <c r="AV216" s="1538"/>
      <c r="AW216" s="1538"/>
      <c r="AX216" s="1538"/>
      <c r="AY216" s="1538"/>
      <c r="AZ216" s="1538"/>
      <c r="BA216" s="1538"/>
      <c r="BB216" s="1538"/>
      <c r="BC216" s="1538"/>
      <c r="BD216" s="1538"/>
      <c r="BE216" s="1538"/>
      <c r="BF216" s="1538"/>
      <c r="BG216" s="1538"/>
      <c r="BH216" s="1538"/>
      <c r="BI216" s="1538"/>
      <c r="BJ216" s="1538"/>
      <c r="BK216" s="1538"/>
      <c r="BL216" s="1538"/>
    </row>
    <row r="217" spans="2:64" s="1496" customFormat="1" ht="16.899999999999999" customHeight="1">
      <c r="B217" s="1538"/>
      <c r="C217" s="1585"/>
      <c r="D217" s="1538"/>
      <c r="E217" s="1568"/>
      <c r="F217" s="1585"/>
      <c r="G217" s="1544"/>
      <c r="H217" s="1538"/>
      <c r="I217" s="1538"/>
      <c r="J217" s="1538"/>
      <c r="N217" s="1538"/>
      <c r="O217" s="1538"/>
      <c r="P217" s="1538"/>
      <c r="Q217" s="1538"/>
      <c r="R217" s="1538"/>
      <c r="S217" s="1538"/>
      <c r="T217" s="1538"/>
      <c r="U217" s="1538"/>
      <c r="V217" s="1538"/>
      <c r="W217" s="1538"/>
      <c r="X217" s="1538"/>
      <c r="Y217" s="1538"/>
      <c r="Z217" s="1538"/>
      <c r="AA217" s="1538"/>
      <c r="AB217" s="1538"/>
      <c r="AC217" s="1538"/>
      <c r="AD217" s="1538"/>
      <c r="AE217" s="1538"/>
      <c r="AF217" s="1538"/>
      <c r="AG217" s="1538"/>
      <c r="AH217" s="1538"/>
      <c r="AI217" s="1538"/>
      <c r="AJ217" s="1538"/>
      <c r="AK217" s="1538"/>
      <c r="AL217" s="1538"/>
      <c r="AM217" s="1538"/>
      <c r="AN217" s="1538"/>
      <c r="AO217" s="1538"/>
      <c r="AP217" s="1538"/>
      <c r="AQ217" s="1538"/>
      <c r="AR217" s="1538"/>
      <c r="AS217" s="1538"/>
      <c r="AT217" s="1538"/>
      <c r="AU217" s="1538"/>
      <c r="AV217" s="1538"/>
      <c r="AW217" s="1538"/>
      <c r="AX217" s="1538"/>
      <c r="AY217" s="1538"/>
      <c r="AZ217" s="1538"/>
      <c r="BA217" s="1538"/>
      <c r="BB217" s="1538"/>
      <c r="BC217" s="1538"/>
      <c r="BD217" s="1538"/>
      <c r="BE217" s="1538"/>
      <c r="BF217" s="1538"/>
      <c r="BG217" s="1538"/>
      <c r="BH217" s="1538"/>
      <c r="BI217" s="1538"/>
      <c r="BJ217" s="1538"/>
      <c r="BK217" s="1538"/>
      <c r="BL217" s="1538"/>
    </row>
    <row r="218" spans="2:64" s="1496" customFormat="1" ht="16.899999999999999" customHeight="1">
      <c r="B218" s="1538"/>
      <c r="C218" s="1585"/>
      <c r="D218" s="1538"/>
      <c r="E218" s="1568"/>
      <c r="F218" s="1585"/>
      <c r="G218" s="1544"/>
      <c r="H218" s="1538"/>
      <c r="I218" s="1538"/>
      <c r="J218" s="1538"/>
      <c r="N218" s="1538"/>
      <c r="O218" s="1538"/>
      <c r="P218" s="1538"/>
      <c r="Q218" s="1538"/>
      <c r="R218" s="1538"/>
      <c r="S218" s="1538"/>
      <c r="T218" s="1538"/>
      <c r="U218" s="1538"/>
      <c r="V218" s="1538"/>
      <c r="W218" s="1538"/>
      <c r="X218" s="1538"/>
      <c r="Y218" s="1538"/>
      <c r="Z218" s="1538"/>
      <c r="AA218" s="1538"/>
      <c r="AB218" s="1538"/>
      <c r="AC218" s="1538"/>
      <c r="AD218" s="1538"/>
      <c r="AE218" s="1538"/>
      <c r="AF218" s="1538"/>
      <c r="AG218" s="1538"/>
      <c r="AH218" s="1538"/>
      <c r="AI218" s="1538"/>
      <c r="AJ218" s="1538"/>
      <c r="AK218" s="1538"/>
      <c r="AL218" s="1538"/>
      <c r="AM218" s="1538"/>
      <c r="AN218" s="1538"/>
      <c r="AO218" s="1538"/>
      <c r="AP218" s="1538"/>
      <c r="AQ218" s="1538"/>
      <c r="AR218" s="1538"/>
      <c r="AS218" s="1538"/>
      <c r="AT218" s="1538"/>
      <c r="AU218" s="1538"/>
      <c r="AV218" s="1538"/>
      <c r="AW218" s="1538"/>
      <c r="AX218" s="1538"/>
      <c r="AY218" s="1538"/>
      <c r="AZ218" s="1538"/>
      <c r="BA218" s="1538"/>
      <c r="BB218" s="1538"/>
      <c r="BC218" s="1538"/>
      <c r="BD218" s="1538"/>
      <c r="BE218" s="1538"/>
      <c r="BF218" s="1538"/>
      <c r="BG218" s="1538"/>
      <c r="BH218" s="1538"/>
      <c r="BI218" s="1538"/>
      <c r="BJ218" s="1538"/>
      <c r="BK218" s="1538"/>
      <c r="BL218" s="1538"/>
    </row>
    <row r="219" spans="2:64" s="1496" customFormat="1" ht="16.899999999999999" customHeight="1">
      <c r="B219" s="1538"/>
      <c r="C219" s="1585"/>
      <c r="D219" s="1538"/>
      <c r="E219" s="1568"/>
      <c r="F219" s="1585"/>
      <c r="G219" s="1544"/>
      <c r="H219" s="1538"/>
      <c r="I219" s="1538"/>
      <c r="J219" s="1538"/>
      <c r="N219" s="1538"/>
      <c r="O219" s="1538"/>
      <c r="P219" s="1538"/>
      <c r="Q219" s="1538"/>
      <c r="R219" s="1538"/>
      <c r="S219" s="1538"/>
      <c r="T219" s="1538"/>
      <c r="U219" s="1538"/>
      <c r="V219" s="1538"/>
      <c r="W219" s="1538"/>
      <c r="X219" s="1538"/>
      <c r="Y219" s="1538"/>
      <c r="Z219" s="1538"/>
      <c r="AA219" s="1538"/>
      <c r="AB219" s="1538"/>
      <c r="AC219" s="1538"/>
      <c r="AD219" s="1538"/>
      <c r="AE219" s="1538"/>
      <c r="AF219" s="1538"/>
      <c r="AG219" s="1538"/>
      <c r="AH219" s="1538"/>
      <c r="AI219" s="1538"/>
      <c r="AJ219" s="1538"/>
      <c r="AK219" s="1538"/>
      <c r="AL219" s="1538"/>
      <c r="AM219" s="1538"/>
      <c r="AN219" s="1538"/>
      <c r="AO219" s="1538"/>
      <c r="AP219" s="1538"/>
      <c r="AQ219" s="1538"/>
      <c r="AR219" s="1538"/>
      <c r="AS219" s="1538"/>
      <c r="AT219" s="1538"/>
      <c r="AU219" s="1538"/>
      <c r="AV219" s="1538"/>
      <c r="AW219" s="1538"/>
      <c r="AX219" s="1538"/>
      <c r="AY219" s="1538"/>
      <c r="AZ219" s="1538"/>
      <c r="BA219" s="1538"/>
      <c r="BB219" s="1538"/>
      <c r="BC219" s="1538"/>
      <c r="BD219" s="1538"/>
      <c r="BE219" s="1538"/>
      <c r="BF219" s="1538"/>
      <c r="BG219" s="1538"/>
      <c r="BH219" s="1538"/>
      <c r="BI219" s="1538"/>
      <c r="BJ219" s="1538"/>
      <c r="BK219" s="1538"/>
      <c r="BL219" s="1538"/>
    </row>
    <row r="220" spans="2:64" s="1496" customFormat="1" ht="16.899999999999999" customHeight="1">
      <c r="B220" s="1538"/>
      <c r="C220" s="1585"/>
      <c r="D220" s="1538"/>
      <c r="E220" s="1568"/>
      <c r="F220" s="1585"/>
      <c r="G220" s="1544"/>
      <c r="H220" s="1538"/>
      <c r="I220" s="1538"/>
      <c r="J220" s="1538"/>
      <c r="N220" s="1538"/>
      <c r="O220" s="1538"/>
      <c r="P220" s="1538"/>
      <c r="Q220" s="1538"/>
      <c r="R220" s="1538"/>
      <c r="S220" s="1538"/>
      <c r="T220" s="1538"/>
      <c r="U220" s="1538"/>
      <c r="V220" s="1538"/>
      <c r="W220" s="1538"/>
      <c r="X220" s="1538"/>
      <c r="Y220" s="1538"/>
      <c r="Z220" s="1538"/>
      <c r="AA220" s="1538"/>
      <c r="AB220" s="1538"/>
      <c r="AC220" s="1538"/>
      <c r="AD220" s="1538"/>
      <c r="AE220" s="1538"/>
      <c r="AF220" s="1538"/>
      <c r="AG220" s="1538"/>
      <c r="AH220" s="1538"/>
      <c r="AI220" s="1538"/>
      <c r="AJ220" s="1538"/>
      <c r="AK220" s="1538"/>
      <c r="AL220" s="1538"/>
      <c r="AM220" s="1538"/>
      <c r="AN220" s="1538"/>
      <c r="AO220" s="1538"/>
      <c r="AP220" s="1538"/>
      <c r="AQ220" s="1538"/>
      <c r="AR220" s="1538"/>
      <c r="AS220" s="1538"/>
      <c r="AT220" s="1538"/>
      <c r="AU220" s="1538"/>
      <c r="AV220" s="1538"/>
      <c r="AW220" s="1538"/>
      <c r="AX220" s="1538"/>
      <c r="AY220" s="1538"/>
      <c r="AZ220" s="1538"/>
      <c r="BA220" s="1538"/>
      <c r="BB220" s="1538"/>
      <c r="BC220" s="1538"/>
      <c r="BD220" s="1538"/>
      <c r="BE220" s="1538"/>
      <c r="BF220" s="1538"/>
      <c r="BG220" s="1538"/>
      <c r="BH220" s="1538"/>
      <c r="BI220" s="1538"/>
      <c r="BJ220" s="1538"/>
      <c r="BK220" s="1538"/>
      <c r="BL220" s="1538"/>
    </row>
    <row r="221" spans="2:64" s="1496" customFormat="1" ht="16.899999999999999" customHeight="1">
      <c r="B221" s="1538"/>
      <c r="C221" s="1585"/>
      <c r="D221" s="1538"/>
      <c r="E221" s="1568"/>
      <c r="F221" s="1585"/>
      <c r="G221" s="1544"/>
      <c r="H221" s="1538"/>
      <c r="I221" s="1538"/>
      <c r="J221" s="1538"/>
      <c r="N221" s="1538"/>
      <c r="O221" s="1538"/>
      <c r="P221" s="1538"/>
      <c r="Q221" s="1538"/>
      <c r="R221" s="1538"/>
      <c r="S221" s="1538"/>
      <c r="T221" s="1538"/>
      <c r="U221" s="1538"/>
      <c r="V221" s="1538"/>
      <c r="W221" s="1538"/>
      <c r="X221" s="1538"/>
      <c r="Y221" s="1538"/>
      <c r="Z221" s="1538"/>
      <c r="AA221" s="1538"/>
      <c r="AB221" s="1538"/>
      <c r="AC221" s="1538"/>
      <c r="AD221" s="1538"/>
      <c r="AE221" s="1538"/>
      <c r="AF221" s="1538"/>
      <c r="AG221" s="1538"/>
      <c r="AH221" s="1538"/>
      <c r="AI221" s="1538"/>
      <c r="AJ221" s="1538"/>
      <c r="AK221" s="1538"/>
      <c r="AL221" s="1538"/>
      <c r="AM221" s="1538"/>
      <c r="AN221" s="1538"/>
      <c r="AO221" s="1538"/>
      <c r="AP221" s="1538"/>
      <c r="AQ221" s="1538"/>
      <c r="AR221" s="1538"/>
      <c r="AS221" s="1538"/>
      <c r="AT221" s="1538"/>
      <c r="AU221" s="1538"/>
      <c r="AV221" s="1538"/>
      <c r="AW221" s="1538"/>
      <c r="AX221" s="1538"/>
      <c r="AY221" s="1538"/>
      <c r="AZ221" s="1538"/>
      <c r="BA221" s="1538"/>
      <c r="BB221" s="1538"/>
      <c r="BC221" s="1538"/>
      <c r="BD221" s="1538"/>
      <c r="BE221" s="1538"/>
      <c r="BF221" s="1538"/>
      <c r="BG221" s="1538"/>
      <c r="BH221" s="1538"/>
      <c r="BI221" s="1538"/>
      <c r="BJ221" s="1538"/>
      <c r="BK221" s="1538"/>
      <c r="BL221" s="1538"/>
    </row>
    <row r="222" spans="2:64" s="1496" customFormat="1" ht="16.899999999999999" customHeight="1">
      <c r="B222" s="1538"/>
      <c r="C222" s="1585"/>
      <c r="D222" s="1538"/>
      <c r="E222" s="1568"/>
      <c r="F222" s="1585"/>
      <c r="G222" s="1544"/>
      <c r="H222" s="1538"/>
      <c r="I222" s="1538"/>
      <c r="J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1538"/>
      <c r="AV222" s="1538"/>
      <c r="AW222" s="1538"/>
      <c r="AX222" s="1538"/>
      <c r="AY222" s="1538"/>
      <c r="AZ222" s="1538"/>
      <c r="BA222" s="1538"/>
      <c r="BB222" s="1538"/>
      <c r="BC222" s="1538"/>
      <c r="BD222" s="1538"/>
      <c r="BE222" s="1538"/>
      <c r="BF222" s="1538"/>
      <c r="BG222" s="1538"/>
      <c r="BH222" s="1538"/>
      <c r="BI222" s="1538"/>
      <c r="BJ222" s="1538"/>
      <c r="BK222" s="1538"/>
      <c r="BL222" s="1538"/>
    </row>
    <row r="223" spans="2:64" s="1496" customFormat="1" ht="16.899999999999999" customHeight="1">
      <c r="B223" s="1538"/>
      <c r="C223" s="1585"/>
      <c r="D223" s="1538"/>
      <c r="E223" s="1568"/>
      <c r="F223" s="1585"/>
      <c r="G223" s="1544"/>
      <c r="H223" s="1538"/>
      <c r="I223" s="1538"/>
      <c r="J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AU223" s="1538"/>
      <c r="AV223" s="1538"/>
      <c r="AW223" s="1538"/>
      <c r="AX223" s="1538"/>
      <c r="AY223" s="1538"/>
      <c r="AZ223" s="1538"/>
      <c r="BA223" s="1538"/>
      <c r="BB223" s="1538"/>
      <c r="BC223" s="1538"/>
      <c r="BD223" s="1538"/>
      <c r="BE223" s="1538"/>
      <c r="BF223" s="1538"/>
      <c r="BG223" s="1538"/>
      <c r="BH223" s="1538"/>
      <c r="BI223" s="1538"/>
      <c r="BJ223" s="1538"/>
      <c r="BK223" s="1538"/>
      <c r="BL223" s="1538"/>
    </row>
    <row r="224" spans="2:64" s="1496" customFormat="1" ht="16.899999999999999" customHeight="1">
      <c r="B224" s="1538"/>
      <c r="C224" s="1585"/>
      <c r="D224" s="1538"/>
      <c r="E224" s="1568"/>
      <c r="F224" s="1585"/>
      <c r="G224" s="1544"/>
      <c r="H224" s="1538"/>
      <c r="I224" s="1538"/>
      <c r="J224" s="1538"/>
      <c r="N224" s="1538"/>
      <c r="O224" s="1538"/>
      <c r="P224" s="1538"/>
      <c r="Q224" s="1538"/>
      <c r="R224" s="1538"/>
      <c r="S224" s="1538"/>
      <c r="T224" s="1538"/>
      <c r="U224" s="1538"/>
      <c r="V224" s="1538"/>
      <c r="W224" s="1538"/>
      <c r="X224" s="1538"/>
      <c r="Y224" s="1538"/>
      <c r="Z224" s="1538"/>
      <c r="AA224" s="1538"/>
      <c r="AB224" s="1538"/>
      <c r="AC224" s="1538"/>
      <c r="AD224" s="1538"/>
      <c r="AE224" s="1538"/>
      <c r="AF224" s="1538"/>
      <c r="AG224" s="1538"/>
      <c r="AH224" s="1538"/>
      <c r="AI224" s="1538"/>
      <c r="AJ224" s="1538"/>
      <c r="AK224" s="1538"/>
      <c r="AL224" s="1538"/>
      <c r="AM224" s="1538"/>
      <c r="AN224" s="1538"/>
      <c r="AO224" s="1538"/>
      <c r="AP224" s="1538"/>
      <c r="AQ224" s="1538"/>
      <c r="AR224" s="1538"/>
      <c r="AS224" s="1538"/>
      <c r="AT224" s="1538"/>
      <c r="AU224" s="1538"/>
      <c r="AV224" s="1538"/>
      <c r="AW224" s="1538"/>
      <c r="AX224" s="1538"/>
      <c r="AY224" s="1538"/>
      <c r="AZ224" s="1538"/>
      <c r="BA224" s="1538"/>
      <c r="BB224" s="1538"/>
      <c r="BC224" s="1538"/>
      <c r="BD224" s="1538"/>
      <c r="BE224" s="1538"/>
      <c r="BF224" s="1538"/>
      <c r="BG224" s="1538"/>
      <c r="BH224" s="1538"/>
      <c r="BI224" s="1538"/>
      <c r="BJ224" s="1538"/>
      <c r="BK224" s="1538"/>
      <c r="BL224" s="1538"/>
    </row>
    <row r="225" spans="2:64" s="1496" customFormat="1" ht="16.899999999999999" customHeight="1">
      <c r="B225" s="1538"/>
      <c r="C225" s="1585"/>
      <c r="D225" s="1538"/>
      <c r="E225" s="1568"/>
      <c r="F225" s="1585"/>
      <c r="G225" s="1544"/>
      <c r="H225" s="1538"/>
      <c r="I225" s="1538"/>
      <c r="J225" s="1538"/>
      <c r="N225" s="1538"/>
      <c r="O225" s="1538"/>
      <c r="P225" s="1538"/>
      <c r="Q225" s="1538"/>
      <c r="R225" s="1538"/>
      <c r="S225" s="1538"/>
      <c r="T225" s="1538"/>
      <c r="U225" s="1538"/>
      <c r="V225" s="1538"/>
      <c r="W225" s="1538"/>
      <c r="X225" s="1538"/>
      <c r="Y225" s="1538"/>
      <c r="Z225" s="1538"/>
      <c r="AA225" s="1538"/>
      <c r="AB225" s="1538"/>
      <c r="AC225" s="1538"/>
      <c r="AD225" s="1538"/>
      <c r="AE225" s="1538"/>
      <c r="AF225" s="1538"/>
      <c r="AG225" s="1538"/>
      <c r="AH225" s="1538"/>
      <c r="AI225" s="1538"/>
      <c r="AJ225" s="1538"/>
      <c r="AK225" s="1538"/>
      <c r="AL225" s="1538"/>
      <c r="AM225" s="1538"/>
      <c r="AN225" s="1538"/>
      <c r="AO225" s="1538"/>
      <c r="AP225" s="1538"/>
      <c r="AQ225" s="1538"/>
      <c r="AR225" s="1538"/>
      <c r="AS225" s="1538"/>
      <c r="AT225" s="1538"/>
      <c r="AU225" s="1538"/>
      <c r="AV225" s="1538"/>
      <c r="AW225" s="1538"/>
      <c r="AX225" s="1538"/>
      <c r="AY225" s="1538"/>
      <c r="AZ225" s="1538"/>
      <c r="BA225" s="1538"/>
      <c r="BB225" s="1538"/>
      <c r="BC225" s="1538"/>
      <c r="BD225" s="1538"/>
      <c r="BE225" s="1538"/>
      <c r="BF225" s="1538"/>
      <c r="BG225" s="1538"/>
      <c r="BH225" s="1538"/>
      <c r="BI225" s="1538"/>
      <c r="BJ225" s="1538"/>
      <c r="BK225" s="1538"/>
      <c r="BL225" s="1538"/>
    </row>
    <row r="226" spans="2:64" s="1496" customFormat="1" ht="16.899999999999999" customHeight="1">
      <c r="B226" s="1538"/>
      <c r="C226" s="1585"/>
      <c r="D226" s="1538"/>
      <c r="E226" s="1568"/>
      <c r="F226" s="1585"/>
      <c r="G226" s="1544"/>
      <c r="H226" s="1538"/>
      <c r="I226" s="1538"/>
      <c r="J226" s="1538"/>
      <c r="N226" s="1538"/>
      <c r="O226" s="1538"/>
      <c r="P226" s="1538"/>
      <c r="Q226" s="1538"/>
      <c r="R226" s="1538"/>
      <c r="S226" s="1538"/>
      <c r="T226" s="1538"/>
      <c r="U226" s="1538"/>
      <c r="V226" s="1538"/>
      <c r="W226" s="1538"/>
      <c r="X226" s="1538"/>
      <c r="Y226" s="1538"/>
      <c r="Z226" s="1538"/>
      <c r="AA226" s="1538"/>
      <c r="AB226" s="1538"/>
      <c r="AC226" s="1538"/>
      <c r="AD226" s="1538"/>
      <c r="AE226" s="1538"/>
      <c r="AF226" s="1538"/>
      <c r="AG226" s="1538"/>
      <c r="AH226" s="1538"/>
      <c r="AI226" s="1538"/>
      <c r="AJ226" s="1538"/>
      <c r="AK226" s="1538"/>
      <c r="AL226" s="1538"/>
      <c r="AM226" s="1538"/>
      <c r="AN226" s="1538"/>
      <c r="AO226" s="1538"/>
      <c r="AP226" s="1538"/>
      <c r="AQ226" s="1538"/>
      <c r="AR226" s="1538"/>
      <c r="AS226" s="1538"/>
      <c r="AT226" s="1538"/>
      <c r="AU226" s="1538"/>
      <c r="AV226" s="1538"/>
      <c r="AW226" s="1538"/>
      <c r="AX226" s="1538"/>
      <c r="AY226" s="1538"/>
      <c r="AZ226" s="1538"/>
      <c r="BA226" s="1538"/>
      <c r="BB226" s="1538"/>
      <c r="BC226" s="1538"/>
      <c r="BD226" s="1538"/>
      <c r="BE226" s="1538"/>
      <c r="BF226" s="1538"/>
      <c r="BG226" s="1538"/>
      <c r="BH226" s="1538"/>
      <c r="BI226" s="1538"/>
      <c r="BJ226" s="1538"/>
      <c r="BK226" s="1538"/>
      <c r="BL226" s="1538"/>
    </row>
    <row r="227" spans="2:64" s="1496" customFormat="1" ht="16.899999999999999" customHeight="1">
      <c r="B227" s="1538"/>
      <c r="C227" s="1585"/>
      <c r="D227" s="1538"/>
      <c r="E227" s="1568"/>
      <c r="F227" s="1585"/>
      <c r="G227" s="1544"/>
      <c r="H227" s="1538"/>
      <c r="I227" s="1538"/>
      <c r="J227" s="1538"/>
      <c r="N227" s="1538"/>
      <c r="O227" s="1538"/>
      <c r="P227" s="1538"/>
      <c r="Q227" s="1538"/>
      <c r="R227" s="1538"/>
      <c r="S227" s="1538"/>
      <c r="T227" s="1538"/>
      <c r="U227" s="1538"/>
      <c r="V227" s="1538"/>
      <c r="W227" s="1538"/>
      <c r="X227" s="1538"/>
      <c r="Y227" s="1538"/>
      <c r="Z227" s="1538"/>
      <c r="AA227" s="1538"/>
      <c r="AB227" s="1538"/>
      <c r="AC227" s="1538"/>
      <c r="AD227" s="1538"/>
      <c r="AE227" s="1538"/>
      <c r="AF227" s="1538"/>
      <c r="AG227" s="1538"/>
      <c r="AH227" s="1538"/>
      <c r="AI227" s="1538"/>
      <c r="AJ227" s="1538"/>
      <c r="AK227" s="1538"/>
      <c r="AL227" s="1538"/>
      <c r="AM227" s="1538"/>
      <c r="AN227" s="1538"/>
      <c r="AO227" s="1538"/>
      <c r="AP227" s="1538"/>
      <c r="AQ227" s="1538"/>
      <c r="AR227" s="1538"/>
      <c r="AS227" s="1538"/>
      <c r="AT227" s="1538"/>
      <c r="AU227" s="1538"/>
      <c r="AV227" s="1538"/>
      <c r="AW227" s="1538"/>
      <c r="AX227" s="1538"/>
      <c r="AY227" s="1538"/>
      <c r="AZ227" s="1538"/>
      <c r="BA227" s="1538"/>
      <c r="BB227" s="1538"/>
      <c r="BC227" s="1538"/>
      <c r="BD227" s="1538"/>
      <c r="BE227" s="1538"/>
      <c r="BF227" s="1538"/>
      <c r="BG227" s="1538"/>
      <c r="BH227" s="1538"/>
      <c r="BI227" s="1538"/>
      <c r="BJ227" s="1538"/>
      <c r="BK227" s="1538"/>
      <c r="BL227" s="1538"/>
    </row>
    <row r="228" spans="2:64" s="1496" customFormat="1" ht="16.899999999999999" customHeight="1">
      <c r="B228" s="1538"/>
      <c r="C228" s="1585"/>
      <c r="D228" s="1538"/>
      <c r="E228" s="1568"/>
      <c r="F228" s="1585"/>
      <c r="G228" s="1544"/>
      <c r="H228" s="1538"/>
      <c r="I228" s="1538"/>
      <c r="J228" s="1538"/>
      <c r="N228" s="1538"/>
      <c r="O228" s="1538"/>
      <c r="P228" s="1538"/>
      <c r="Q228" s="1538"/>
      <c r="R228" s="1538"/>
      <c r="S228" s="1538"/>
      <c r="T228" s="1538"/>
      <c r="U228" s="1538"/>
      <c r="V228" s="1538"/>
      <c r="W228" s="1538"/>
      <c r="X228" s="1538"/>
      <c r="Y228" s="1538"/>
      <c r="Z228" s="1538"/>
      <c r="AA228" s="1538"/>
      <c r="AB228" s="1538"/>
      <c r="AC228" s="1538"/>
      <c r="AD228" s="1538"/>
      <c r="AE228" s="1538"/>
      <c r="AF228" s="1538"/>
      <c r="AG228" s="1538"/>
      <c r="AH228" s="1538"/>
      <c r="AI228" s="1538"/>
      <c r="AJ228" s="1538"/>
      <c r="AK228" s="1538"/>
      <c r="AL228" s="1538"/>
      <c r="AM228" s="1538"/>
      <c r="AN228" s="1538"/>
      <c r="AO228" s="1538"/>
      <c r="AP228" s="1538"/>
      <c r="AQ228" s="1538"/>
      <c r="AR228" s="1538"/>
      <c r="AS228" s="1538"/>
      <c r="AT228" s="1538"/>
      <c r="AU228" s="1538"/>
      <c r="AV228" s="1538"/>
      <c r="AW228" s="1538"/>
      <c r="AX228" s="1538"/>
      <c r="AY228" s="1538"/>
      <c r="AZ228" s="1538"/>
      <c r="BA228" s="1538"/>
      <c r="BB228" s="1538"/>
      <c r="BC228" s="1538"/>
      <c r="BD228" s="1538"/>
      <c r="BE228" s="1538"/>
      <c r="BF228" s="1538"/>
      <c r="BG228" s="1538"/>
      <c r="BH228" s="1538"/>
      <c r="BI228" s="1538"/>
      <c r="BJ228" s="1538"/>
      <c r="BK228" s="1538"/>
      <c r="BL228" s="1538"/>
    </row>
    <row r="229" spans="2:64" s="1496" customFormat="1" ht="16.899999999999999" customHeight="1">
      <c r="B229" s="1538"/>
      <c r="C229" s="1585"/>
      <c r="D229" s="1538"/>
      <c r="E229" s="1568"/>
      <c r="F229" s="1585"/>
      <c r="G229" s="1544"/>
      <c r="H229" s="1538"/>
      <c r="I229" s="1538"/>
      <c r="J229" s="1538"/>
      <c r="N229" s="1538"/>
      <c r="O229" s="1538"/>
      <c r="P229" s="1538"/>
      <c r="Q229" s="1538"/>
      <c r="R229" s="1538"/>
      <c r="S229" s="1538"/>
      <c r="T229" s="1538"/>
      <c r="U229" s="1538"/>
      <c r="V229" s="1538"/>
      <c r="W229" s="1538"/>
      <c r="X229" s="1538"/>
      <c r="Y229" s="1538"/>
      <c r="Z229" s="1538"/>
      <c r="AA229" s="1538"/>
      <c r="AB229" s="1538"/>
      <c r="AC229" s="1538"/>
      <c r="AD229" s="1538"/>
      <c r="AE229" s="1538"/>
      <c r="AF229" s="1538"/>
      <c r="AG229" s="1538"/>
      <c r="AH229" s="1538"/>
      <c r="AI229" s="1538"/>
      <c r="AJ229" s="1538"/>
      <c r="AK229" s="1538"/>
      <c r="AL229" s="1538"/>
      <c r="AM229" s="1538"/>
      <c r="AN229" s="1538"/>
      <c r="AO229" s="1538"/>
      <c r="AP229" s="1538"/>
      <c r="AQ229" s="1538"/>
      <c r="AR229" s="1538"/>
      <c r="AS229" s="1538"/>
      <c r="AT229" s="1538"/>
      <c r="AU229" s="1538"/>
      <c r="AV229" s="1538"/>
      <c r="AW229" s="1538"/>
      <c r="AX229" s="1538"/>
      <c r="AY229" s="1538"/>
      <c r="AZ229" s="1538"/>
      <c r="BA229" s="1538"/>
      <c r="BB229" s="1538"/>
      <c r="BC229" s="1538"/>
      <c r="BD229" s="1538"/>
      <c r="BE229" s="1538"/>
      <c r="BF229" s="1538"/>
      <c r="BG229" s="1538"/>
      <c r="BH229" s="1538"/>
      <c r="BI229" s="1538"/>
      <c r="BJ229" s="1538"/>
      <c r="BK229" s="1538"/>
      <c r="BL229" s="1538"/>
    </row>
    <row r="230" spans="2:64" s="1496" customFormat="1" ht="16.899999999999999" customHeight="1">
      <c r="B230" s="1538"/>
      <c r="C230" s="1585"/>
      <c r="D230" s="1538"/>
      <c r="E230" s="1568"/>
      <c r="F230" s="1585"/>
      <c r="G230" s="1544"/>
      <c r="H230" s="1538"/>
      <c r="I230" s="1538"/>
      <c r="J230" s="1538"/>
      <c r="N230" s="1538"/>
      <c r="O230" s="1538"/>
      <c r="P230" s="1538"/>
      <c r="Q230" s="1538"/>
      <c r="R230" s="1538"/>
      <c r="S230" s="1538"/>
      <c r="T230" s="1538"/>
      <c r="U230" s="1538"/>
      <c r="V230" s="1538"/>
      <c r="W230" s="1538"/>
      <c r="X230" s="1538"/>
      <c r="Y230" s="1538"/>
      <c r="Z230" s="1538"/>
      <c r="AA230" s="1538"/>
      <c r="AB230" s="1538"/>
      <c r="AC230" s="1538"/>
      <c r="AD230" s="1538"/>
      <c r="AE230" s="1538"/>
      <c r="AF230" s="1538"/>
      <c r="AG230" s="1538"/>
      <c r="AH230" s="1538"/>
      <c r="AI230" s="1538"/>
      <c r="AJ230" s="1538"/>
      <c r="AK230" s="1538"/>
      <c r="AL230" s="1538"/>
      <c r="AM230" s="1538"/>
      <c r="AN230" s="1538"/>
      <c r="AO230" s="1538"/>
      <c r="AP230" s="1538"/>
      <c r="AQ230" s="1538"/>
      <c r="AR230" s="1538"/>
      <c r="AS230" s="1538"/>
      <c r="AT230" s="1538"/>
      <c r="AU230" s="1538"/>
      <c r="AV230" s="1538"/>
      <c r="AW230" s="1538"/>
      <c r="AX230" s="1538"/>
      <c r="AY230" s="1538"/>
      <c r="AZ230" s="1538"/>
      <c r="BA230" s="1538"/>
      <c r="BB230" s="1538"/>
      <c r="BC230" s="1538"/>
      <c r="BD230" s="1538"/>
      <c r="BE230" s="1538"/>
      <c r="BF230" s="1538"/>
      <c r="BG230" s="1538"/>
      <c r="BH230" s="1538"/>
      <c r="BI230" s="1538"/>
      <c r="BJ230" s="1538"/>
      <c r="BK230" s="1538"/>
      <c r="BL230" s="1538"/>
    </row>
    <row r="231" spans="2:64" s="1496" customFormat="1" ht="16.899999999999999" customHeight="1">
      <c r="B231" s="1538"/>
      <c r="C231" s="1585"/>
      <c r="D231" s="1538"/>
      <c r="E231" s="1568"/>
      <c r="F231" s="1585"/>
      <c r="G231" s="1544"/>
      <c r="H231" s="1538"/>
      <c r="I231" s="1538"/>
      <c r="J231" s="1538"/>
      <c r="N231" s="1538"/>
      <c r="O231" s="1538"/>
      <c r="P231" s="1538"/>
      <c r="Q231" s="1538"/>
      <c r="R231" s="1538"/>
      <c r="S231" s="1538"/>
      <c r="T231" s="1538"/>
      <c r="U231" s="1538"/>
      <c r="V231" s="1538"/>
      <c r="W231" s="1538"/>
      <c r="X231" s="1538"/>
      <c r="Y231" s="1538"/>
      <c r="Z231" s="1538"/>
      <c r="AA231" s="1538"/>
      <c r="AB231" s="1538"/>
      <c r="AC231" s="1538"/>
      <c r="AD231" s="1538"/>
      <c r="AE231" s="1538"/>
      <c r="AF231" s="1538"/>
      <c r="AG231" s="1538"/>
      <c r="AH231" s="1538"/>
      <c r="AI231" s="1538"/>
      <c r="AJ231" s="1538"/>
      <c r="AK231" s="1538"/>
      <c r="AL231" s="1538"/>
      <c r="AM231" s="1538"/>
      <c r="AN231" s="1538"/>
      <c r="AO231" s="1538"/>
      <c r="AP231" s="1538"/>
      <c r="AQ231" s="1538"/>
      <c r="AR231" s="1538"/>
      <c r="AS231" s="1538"/>
      <c r="AT231" s="1538"/>
      <c r="AU231" s="1538"/>
      <c r="AV231" s="1538"/>
      <c r="AW231" s="1538"/>
      <c r="AX231" s="1538"/>
      <c r="AY231" s="1538"/>
      <c r="AZ231" s="1538"/>
      <c r="BA231" s="1538"/>
      <c r="BB231" s="1538"/>
      <c r="BC231" s="1538"/>
      <c r="BD231" s="1538"/>
      <c r="BE231" s="1538"/>
      <c r="BF231" s="1538"/>
      <c r="BG231" s="1538"/>
      <c r="BH231" s="1538"/>
      <c r="BI231" s="1538"/>
      <c r="BJ231" s="1538"/>
      <c r="BK231" s="1538"/>
      <c r="BL231" s="1538"/>
    </row>
    <row r="232" spans="2:64" s="1496" customFormat="1" ht="16.899999999999999" customHeight="1">
      <c r="B232" s="1538"/>
      <c r="C232" s="1585"/>
      <c r="D232" s="1538"/>
      <c r="E232" s="1568"/>
      <c r="F232" s="1585"/>
      <c r="G232" s="1544"/>
      <c r="H232" s="1538"/>
      <c r="I232" s="1538"/>
      <c r="J232" s="1538"/>
      <c r="N232" s="1538"/>
      <c r="O232" s="1538"/>
      <c r="P232" s="1538"/>
      <c r="Q232" s="1538"/>
      <c r="R232" s="1538"/>
      <c r="S232" s="1538"/>
      <c r="T232" s="1538"/>
      <c r="U232" s="1538"/>
      <c r="V232" s="1538"/>
      <c r="W232" s="1538"/>
      <c r="X232" s="1538"/>
      <c r="Y232" s="1538"/>
      <c r="Z232" s="1538"/>
      <c r="AA232" s="1538"/>
      <c r="AB232" s="1538"/>
      <c r="AC232" s="1538"/>
      <c r="AD232" s="1538"/>
      <c r="AE232" s="1538"/>
      <c r="AF232" s="1538"/>
      <c r="AG232" s="1538"/>
      <c r="AH232" s="1538"/>
      <c r="AI232" s="1538"/>
      <c r="AJ232" s="1538"/>
      <c r="AK232" s="1538"/>
      <c r="AL232" s="1538"/>
      <c r="AM232" s="1538"/>
      <c r="AN232" s="1538"/>
      <c r="AO232" s="1538"/>
      <c r="AP232" s="1538"/>
      <c r="AQ232" s="1538"/>
      <c r="AR232" s="1538"/>
      <c r="AS232" s="1538"/>
      <c r="AT232" s="1538"/>
      <c r="AU232" s="1538"/>
      <c r="AV232" s="1538"/>
      <c r="AW232" s="1538"/>
      <c r="AX232" s="1538"/>
      <c r="AY232" s="1538"/>
      <c r="AZ232" s="1538"/>
      <c r="BA232" s="1538"/>
      <c r="BB232" s="1538"/>
      <c r="BC232" s="1538"/>
      <c r="BD232" s="1538"/>
      <c r="BE232" s="1538"/>
      <c r="BF232" s="1538"/>
      <c r="BG232" s="1538"/>
      <c r="BH232" s="1538"/>
      <c r="BI232" s="1538"/>
      <c r="BJ232" s="1538"/>
      <c r="BK232" s="1538"/>
      <c r="BL232" s="1538"/>
    </row>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85:I85"/>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66D3-A25F-4F80-93C3-B7D820DA58D2}">
  <dimension ref="A1:AMJ267"/>
  <sheetViews>
    <sheetView view="pageBreakPreview" topLeftCell="A67" zoomScale="70" zoomScaleNormal="90" zoomScaleSheetLayoutView="70" workbookViewId="0">
      <selection activeCell="L3" sqref="L3"/>
    </sheetView>
  </sheetViews>
  <sheetFormatPr defaultColWidth="8.81640625" defaultRowHeight="14.5"/>
  <cols>
    <col min="1" max="1" width="9.81640625" style="1496" customWidth="1"/>
    <col min="2" max="2" width="7.81640625" style="1538" customWidth="1"/>
    <col min="3" max="3" width="16.453125" style="1585" customWidth="1"/>
    <col min="4" max="4" width="13.26953125" style="1538" customWidth="1"/>
    <col min="5" max="5" width="99.7265625" style="1568" customWidth="1"/>
    <col min="6" max="6" width="7.26953125" style="1585" customWidth="1"/>
    <col min="7" max="7" width="11" style="1544" customWidth="1"/>
    <col min="8" max="8" width="12.453125" style="1538" customWidth="1"/>
    <col min="9" max="10" width="14.7265625" style="1538" customWidth="1"/>
    <col min="11" max="11" width="14.7265625" style="1496" customWidth="1"/>
    <col min="12" max="12" width="22.453125" style="1496" customWidth="1"/>
    <col min="13" max="13" width="25" style="1496" customWidth="1"/>
    <col min="14" max="14" width="9.26953125" style="1538" customWidth="1"/>
    <col min="15" max="15" width="15" style="1538" customWidth="1"/>
    <col min="16" max="18" width="9.26953125" style="1538" customWidth="1"/>
    <col min="19" max="19" width="22" style="1538" customWidth="1"/>
    <col min="20"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row>
    <row r="2" spans="1:64" ht="16.899999999999999" customHeight="1">
      <c r="A2" s="1885" t="s">
        <v>0</v>
      </c>
      <c r="B2" s="1885"/>
      <c r="C2" s="1899" t="s">
        <v>5190</v>
      </c>
      <c r="D2" s="1899"/>
      <c r="E2" s="1899"/>
      <c r="F2" s="1899"/>
      <c r="G2" s="1899"/>
      <c r="H2" s="1899"/>
      <c r="I2" s="1899"/>
      <c r="J2" s="1896"/>
      <c r="K2" s="1896"/>
      <c r="L2" s="1896"/>
      <c r="M2" s="1538"/>
    </row>
    <row r="3" spans="1:64" ht="16.899999999999999" customHeight="1">
      <c r="A3" s="1885" t="s">
        <v>1464</v>
      </c>
      <c r="B3" s="1885"/>
      <c r="C3" s="1891" t="s">
        <v>552</v>
      </c>
      <c r="D3" s="1891"/>
      <c r="E3" s="1891"/>
      <c r="F3" s="1891"/>
      <c r="G3" s="1891"/>
      <c r="H3" s="1891"/>
      <c r="I3" s="1891"/>
      <c r="J3" s="1892" t="s">
        <v>5214</v>
      </c>
      <c r="K3" s="1892"/>
      <c r="L3" s="1539"/>
      <c r="M3" s="1538"/>
    </row>
    <row r="4" spans="1:64" ht="16.899999999999999" customHeight="1">
      <c r="A4" s="1885" t="s">
        <v>5191</v>
      </c>
      <c r="B4" s="1885"/>
      <c r="C4" s="1891" t="s">
        <v>5192</v>
      </c>
      <c r="D4" s="1891"/>
      <c r="E4" s="1891"/>
      <c r="F4" s="1891"/>
      <c r="G4" s="1891"/>
      <c r="H4" s="1891"/>
      <c r="I4" s="1891"/>
      <c r="J4" s="1896"/>
      <c r="K4" s="1896"/>
      <c r="L4" s="1896"/>
      <c r="M4" s="1538"/>
    </row>
    <row r="5" spans="1:64" ht="16.899999999999999" customHeight="1">
      <c r="A5" s="1885" t="s">
        <v>5193</v>
      </c>
      <c r="B5" s="1885"/>
      <c r="C5" s="1891" t="s">
        <v>5194</v>
      </c>
      <c r="D5" s="1891"/>
      <c r="E5" s="1891"/>
      <c r="F5" s="1891"/>
      <c r="G5" s="1891"/>
      <c r="H5" s="1891"/>
      <c r="I5" s="1891"/>
      <c r="J5" s="1892" t="s">
        <v>197</v>
      </c>
      <c r="K5" s="1892"/>
      <c r="L5" s="1540"/>
      <c r="M5" s="1538"/>
    </row>
    <row r="6" spans="1:64" ht="16.899999999999999" customHeight="1">
      <c r="A6" s="1893" t="s">
        <v>5215</v>
      </c>
      <c r="B6" s="1893"/>
      <c r="C6" s="1894" t="s">
        <v>5206</v>
      </c>
      <c r="D6" s="1894"/>
      <c r="E6" s="1894"/>
      <c r="F6" s="1894"/>
      <c r="G6" s="1894"/>
      <c r="H6" s="1894"/>
      <c r="I6" s="1894"/>
      <c r="J6" s="1895"/>
      <c r="K6" s="1895"/>
      <c r="L6" s="1895"/>
      <c r="M6" s="1538"/>
    </row>
    <row r="7" spans="1:64" ht="36.6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66" t="s">
        <v>5909</v>
      </c>
      <c r="F9" s="1548"/>
      <c r="G9" s="1550"/>
      <c r="H9" s="1588"/>
      <c r="I9" s="1589"/>
      <c r="J9" s="1589"/>
      <c r="K9" s="1589"/>
      <c r="L9" s="1589"/>
      <c r="M9" s="1538"/>
      <c r="N9" s="1568"/>
      <c r="O9" s="1568"/>
      <c r="S9" s="1565"/>
    </row>
    <row r="10" spans="1:64" ht="16.899999999999999" customHeight="1">
      <c r="A10" s="1500"/>
      <c r="B10" s="1547"/>
      <c r="C10" s="1548"/>
      <c r="D10" s="1549"/>
      <c r="E10" s="1620" t="s">
        <v>5805</v>
      </c>
      <c r="F10" s="1548"/>
      <c r="G10" s="1550"/>
      <c r="H10" s="1588"/>
      <c r="I10" s="1589"/>
      <c r="J10" s="1589"/>
      <c r="K10" s="1589"/>
      <c r="L10" s="1589"/>
      <c r="M10" s="1538"/>
      <c r="N10" s="1568"/>
      <c r="O10" s="1568"/>
      <c r="S10" s="1565"/>
    </row>
    <row r="11" spans="1:64" ht="16.899999999999999" customHeight="1">
      <c r="A11" s="1500"/>
      <c r="B11" s="1547"/>
      <c r="C11" s="1548"/>
      <c r="D11" s="1549"/>
      <c r="E11" s="1620" t="s">
        <v>5806</v>
      </c>
      <c r="F11" s="1548"/>
      <c r="G11" s="1550"/>
      <c r="H11" s="1588"/>
      <c r="I11" s="1589"/>
      <c r="J11" s="1589"/>
      <c r="K11" s="1589"/>
      <c r="L11" s="1589"/>
      <c r="M11" s="1538"/>
      <c r="N11" s="1568"/>
      <c r="O11" s="1568"/>
      <c r="S11" s="1565"/>
    </row>
    <row r="12" spans="1:64" ht="16.899999999999999" customHeight="1">
      <c r="A12" s="1500"/>
      <c r="B12" s="1547"/>
      <c r="C12" s="1548"/>
      <c r="D12" s="1549"/>
      <c r="E12" s="1620" t="s">
        <v>5740</v>
      </c>
      <c r="F12" s="1548"/>
      <c r="G12" s="1550"/>
      <c r="H12" s="1588"/>
      <c r="I12" s="1589"/>
      <c r="J12" s="1589"/>
      <c r="K12" s="1589"/>
      <c r="L12" s="1589"/>
      <c r="M12" s="1538"/>
      <c r="N12" s="1568"/>
      <c r="O12" s="1568"/>
      <c r="S12" s="1565"/>
    </row>
    <row r="13" spans="1:64" ht="16.899999999999999" customHeight="1">
      <c r="A13" s="1500"/>
      <c r="B13" s="1547"/>
      <c r="C13" s="1548"/>
      <c r="D13" s="1549"/>
      <c r="E13" s="1620"/>
      <c r="F13" s="1548"/>
      <c r="G13" s="1550"/>
      <c r="H13" s="1588"/>
      <c r="I13" s="1589"/>
      <c r="J13" s="1589"/>
      <c r="K13" s="1589"/>
      <c r="L13" s="1589"/>
      <c r="M13" s="1538"/>
      <c r="N13" s="1568"/>
      <c r="O13" s="1568"/>
      <c r="S13" s="1565"/>
    </row>
    <row r="14" spans="1:64" ht="16.899999999999999" customHeight="1">
      <c r="A14" s="1500"/>
      <c r="B14" s="1547"/>
      <c r="C14" s="1548"/>
      <c r="D14" s="1549"/>
      <c r="E14" s="1566" t="s">
        <v>5913</v>
      </c>
      <c r="F14" s="1548"/>
      <c r="G14" s="1550"/>
      <c r="H14" s="1588"/>
      <c r="I14" s="1589"/>
      <c r="J14" s="1589"/>
      <c r="K14" s="1589"/>
      <c r="L14" s="1589"/>
      <c r="M14" s="1538"/>
      <c r="N14" s="1568"/>
      <c r="O14" s="1568"/>
      <c r="S14" s="1565"/>
    </row>
    <row r="15" spans="1:64" ht="16.899999999999999" customHeight="1">
      <c r="A15" s="1500"/>
      <c r="B15" s="1547"/>
      <c r="C15" s="1548"/>
      <c r="D15" s="1549"/>
      <c r="E15" s="1549" t="s">
        <v>5936</v>
      </c>
      <c r="F15" s="1548"/>
      <c r="G15" s="1550"/>
      <c r="H15" s="1588"/>
      <c r="I15" s="1589"/>
      <c r="J15" s="1589"/>
      <c r="K15" s="1589"/>
      <c r="L15" s="1589"/>
      <c r="M15" s="1538"/>
      <c r="N15" s="1568"/>
      <c r="O15" s="1568"/>
      <c r="S15" s="1565"/>
    </row>
    <row r="16" spans="1:64" ht="16.899999999999999" customHeight="1">
      <c r="A16" s="1500"/>
      <c r="B16" s="1547"/>
      <c r="C16" s="1548"/>
      <c r="D16" s="1549"/>
      <c r="E16" s="1549" t="s">
        <v>5937</v>
      </c>
      <c r="F16" s="1548"/>
      <c r="G16" s="1550"/>
      <c r="H16" s="1588"/>
      <c r="I16" s="1589"/>
      <c r="J16" s="1589"/>
      <c r="K16" s="1589"/>
      <c r="L16" s="1589"/>
      <c r="M16" s="1538"/>
      <c r="N16" s="1568"/>
      <c r="O16" s="1568"/>
      <c r="S16" s="1565"/>
    </row>
    <row r="17" spans="1:19" ht="16.899999999999999" customHeight="1">
      <c r="A17" s="1500"/>
      <c r="B17" s="1547"/>
      <c r="C17" s="1548"/>
      <c r="D17" s="1635"/>
      <c r="E17" s="1549" t="s">
        <v>5235</v>
      </c>
      <c r="F17" s="1548" t="s">
        <v>62</v>
      </c>
      <c r="G17" s="1550">
        <v>4</v>
      </c>
      <c r="H17" s="1588"/>
      <c r="I17" s="1589"/>
      <c r="J17" s="1589">
        <f>H17*G17</f>
        <v>0</v>
      </c>
      <c r="K17" s="1589">
        <f>I17*G17</f>
        <v>0</v>
      </c>
      <c r="L17" s="1589">
        <f>K17+J17</f>
        <v>0</v>
      </c>
      <c r="M17" s="1538"/>
      <c r="N17" s="1568"/>
      <c r="O17" s="1568"/>
      <c r="S17" s="1565"/>
    </row>
    <row r="18" spans="1:19" ht="16.899999999999999" customHeight="1">
      <c r="A18" s="1500"/>
      <c r="B18" s="1547"/>
      <c r="C18" s="1548"/>
      <c r="D18" s="1635"/>
      <c r="E18" s="1549" t="s">
        <v>5742</v>
      </c>
      <c r="F18" s="1548" t="s">
        <v>62</v>
      </c>
      <c r="G18" s="1550">
        <v>3</v>
      </c>
      <c r="H18" s="1588"/>
      <c r="I18" s="1589"/>
      <c r="J18" s="1589">
        <f>H18*G18</f>
        <v>0</v>
      </c>
      <c r="K18" s="1589">
        <f>I18*G18</f>
        <v>0</v>
      </c>
      <c r="L18" s="1589">
        <f>K18+J18</f>
        <v>0</v>
      </c>
      <c r="M18" s="1538"/>
      <c r="N18" s="1568"/>
      <c r="O18" s="1568"/>
      <c r="S18" s="1565"/>
    </row>
    <row r="19" spans="1:19" ht="16.899999999999999" customHeight="1">
      <c r="A19" s="1500"/>
      <c r="B19" s="1547"/>
      <c r="C19" s="1548"/>
      <c r="D19" s="1635"/>
      <c r="E19" s="1549" t="s">
        <v>5236</v>
      </c>
      <c r="F19" s="1548" t="s">
        <v>62</v>
      </c>
      <c r="G19" s="1550">
        <v>3</v>
      </c>
      <c r="H19" s="1588"/>
      <c r="I19" s="1589"/>
      <c r="J19" s="1589">
        <f>H19*G19</f>
        <v>0</v>
      </c>
      <c r="K19" s="1589">
        <f>I19*G19</f>
        <v>0</v>
      </c>
      <c r="L19" s="1589">
        <f>K19+J19</f>
        <v>0</v>
      </c>
      <c r="M19" s="1538"/>
      <c r="N19" s="1568"/>
      <c r="O19" s="1568"/>
      <c r="S19" s="1565"/>
    </row>
    <row r="20" spans="1:19" ht="16.899999999999999" customHeight="1">
      <c r="A20" s="1500"/>
      <c r="B20" s="1547"/>
      <c r="C20" s="1548"/>
      <c r="D20" s="1635"/>
      <c r="E20" s="1549" t="s">
        <v>5808</v>
      </c>
      <c r="F20" s="1548" t="s">
        <v>62</v>
      </c>
      <c r="G20" s="1550">
        <v>4</v>
      </c>
      <c r="H20" s="1588"/>
      <c r="I20" s="1589"/>
      <c r="J20" s="1589">
        <f>H20*G20</f>
        <v>0</v>
      </c>
      <c r="K20" s="1589">
        <f>I20*G20</f>
        <v>0</v>
      </c>
      <c r="L20" s="1589">
        <f>K20+J20</f>
        <v>0</v>
      </c>
      <c r="M20" s="1538"/>
      <c r="N20" s="1568"/>
      <c r="O20" s="1568"/>
      <c r="S20" s="1565"/>
    </row>
    <row r="21" spans="1:19" ht="16.899999999999999" customHeight="1">
      <c r="A21" s="1500"/>
      <c r="B21" s="1547"/>
      <c r="C21" s="1548"/>
      <c r="D21" s="1635"/>
      <c r="E21" s="1549" t="s">
        <v>5237</v>
      </c>
      <c r="F21" s="1548" t="s">
        <v>62</v>
      </c>
      <c r="G21" s="1550">
        <v>3</v>
      </c>
      <c r="H21" s="1588"/>
      <c r="I21" s="1589"/>
      <c r="J21" s="1589">
        <f>H21*G21</f>
        <v>0</v>
      </c>
      <c r="K21" s="1589">
        <f>I21*G21</f>
        <v>0</v>
      </c>
      <c r="L21" s="1589">
        <f>K21+J21</f>
        <v>0</v>
      </c>
      <c r="M21" s="1538"/>
      <c r="N21" s="1568"/>
      <c r="O21" s="1568"/>
      <c r="S21" s="1565"/>
    </row>
    <row r="22" spans="1:19" ht="16.899999999999999" customHeight="1">
      <c r="A22" s="1500"/>
      <c r="B22" s="1547"/>
      <c r="C22" s="1548"/>
      <c r="D22" s="1549"/>
      <c r="E22" s="1549"/>
      <c r="F22" s="1548"/>
      <c r="G22" s="1550"/>
      <c r="H22" s="1588"/>
      <c r="I22" s="1589"/>
      <c r="J22" s="1589"/>
      <c r="K22" s="1589"/>
      <c r="L22" s="1589"/>
      <c r="M22" s="1538"/>
      <c r="N22" s="1568"/>
      <c r="O22" s="1568"/>
      <c r="S22" s="1565"/>
    </row>
    <row r="23" spans="1:19" ht="16.899999999999999" customHeight="1">
      <c r="A23" s="1500"/>
      <c r="B23" s="1547"/>
      <c r="C23" s="1548"/>
      <c r="D23" s="1549"/>
      <c r="E23" s="1566" t="s">
        <v>5916</v>
      </c>
      <c r="F23" s="1548"/>
      <c r="G23" s="1550"/>
      <c r="H23" s="1588"/>
      <c r="I23" s="1589"/>
      <c r="J23" s="1589"/>
      <c r="K23" s="1589"/>
      <c r="L23" s="1589"/>
      <c r="M23" s="1538"/>
      <c r="N23" s="1568"/>
      <c r="O23" s="1568"/>
      <c r="S23" s="1565"/>
    </row>
    <row r="24" spans="1:19" ht="16.899999999999999" customHeight="1">
      <c r="A24" s="1500"/>
      <c r="B24" s="1547"/>
      <c r="C24" s="1548"/>
      <c r="D24" s="1549"/>
      <c r="E24" s="1549" t="s">
        <v>5938</v>
      </c>
      <c r="F24" s="1548"/>
      <c r="G24" s="1550"/>
      <c r="H24" s="1588"/>
      <c r="I24" s="1589"/>
      <c r="J24" s="1589"/>
      <c r="K24" s="1589"/>
      <c r="L24" s="1589"/>
      <c r="M24" s="1538"/>
      <c r="N24" s="1568"/>
      <c r="O24" s="1568"/>
      <c r="S24" s="1565"/>
    </row>
    <row r="25" spans="1:19" ht="16.899999999999999" customHeight="1">
      <c r="A25" s="1500"/>
      <c r="B25" s="1547"/>
      <c r="C25" s="1548"/>
      <c r="D25" s="1549"/>
      <c r="E25" s="1549" t="s">
        <v>5918</v>
      </c>
      <c r="F25" s="1548"/>
      <c r="G25" s="1550"/>
      <c r="H25" s="1588"/>
      <c r="I25" s="1589"/>
      <c r="J25" s="1589"/>
      <c r="K25" s="1589"/>
      <c r="L25" s="1589"/>
      <c r="M25" s="1538"/>
      <c r="N25" s="1568"/>
      <c r="O25" s="1568"/>
      <c r="S25" s="1565"/>
    </row>
    <row r="26" spans="1:19" ht="16.899999999999999" customHeight="1">
      <c r="A26" s="1500"/>
      <c r="B26" s="1547"/>
      <c r="C26" s="1548"/>
      <c r="D26" s="1548"/>
      <c r="E26" s="1549" t="s">
        <v>5742</v>
      </c>
      <c r="F26" s="1548" t="s">
        <v>62</v>
      </c>
      <c r="G26" s="1550">
        <v>1</v>
      </c>
      <c r="H26" s="1588"/>
      <c r="I26" s="1589"/>
      <c r="J26" s="1589">
        <f>H26*G26</f>
        <v>0</v>
      </c>
      <c r="K26" s="1589">
        <f>I26*G26</f>
        <v>0</v>
      </c>
      <c r="L26" s="1589">
        <f>K26+J26</f>
        <v>0</v>
      </c>
      <c r="M26" s="1538"/>
      <c r="N26" s="1568"/>
      <c r="O26" s="1568"/>
      <c r="S26" s="1565"/>
    </row>
    <row r="27" spans="1:19" ht="16.899999999999999" customHeight="1">
      <c r="A27" s="1500"/>
      <c r="B27" s="1547"/>
      <c r="C27" s="1548"/>
      <c r="D27" s="1548"/>
      <c r="E27" s="1549" t="s">
        <v>5236</v>
      </c>
      <c r="F27" s="1548" t="s">
        <v>62</v>
      </c>
      <c r="G27" s="1550">
        <v>1</v>
      </c>
      <c r="H27" s="1588"/>
      <c r="I27" s="1589"/>
      <c r="J27" s="1589">
        <f>H27*G27</f>
        <v>0</v>
      </c>
      <c r="K27" s="1589">
        <f>I27*G27</f>
        <v>0</v>
      </c>
      <c r="L27" s="1589">
        <f>K27+J27</f>
        <v>0</v>
      </c>
      <c r="M27" s="1538"/>
      <c r="N27" s="1568"/>
      <c r="O27" s="1568"/>
      <c r="S27" s="1565"/>
    </row>
    <row r="28" spans="1:19" ht="16.899999999999999" customHeight="1">
      <c r="A28" s="1500"/>
      <c r="B28" s="1547"/>
      <c r="C28" s="1548"/>
      <c r="D28" s="1548"/>
      <c r="E28" s="1566"/>
      <c r="F28" s="1548"/>
      <c r="G28" s="1550"/>
      <c r="H28" s="1588"/>
      <c r="I28" s="1589"/>
      <c r="J28" s="1589"/>
      <c r="K28" s="1589"/>
      <c r="L28" s="1589"/>
      <c r="M28" s="1538"/>
      <c r="N28" s="1568"/>
      <c r="O28" s="1568"/>
      <c r="S28" s="1565"/>
    </row>
    <row r="29" spans="1:19" ht="16.899999999999999" customHeight="1">
      <c r="A29" s="1500"/>
      <c r="B29" s="1547"/>
      <c r="C29" s="1548"/>
      <c r="D29" s="1548"/>
      <c r="E29" s="1566" t="s">
        <v>5919</v>
      </c>
      <c r="F29" s="1548"/>
      <c r="G29" s="1550"/>
      <c r="H29" s="1588"/>
      <c r="I29" s="1589"/>
      <c r="J29" s="1589"/>
      <c r="K29" s="1589"/>
      <c r="L29" s="1589"/>
      <c r="M29" s="1538"/>
      <c r="N29" s="1568"/>
      <c r="O29" s="1568"/>
      <c r="S29" s="1565"/>
    </row>
    <row r="30" spans="1:19" ht="16.899999999999999" customHeight="1">
      <c r="A30" s="1500"/>
      <c r="B30" s="1547"/>
      <c r="C30" s="1548"/>
      <c r="D30" s="1548"/>
      <c r="E30" s="1549" t="s">
        <v>5920</v>
      </c>
      <c r="F30" s="1548"/>
      <c r="G30" s="1550"/>
      <c r="H30" s="1588"/>
      <c r="I30" s="1589"/>
      <c r="J30" s="1589"/>
      <c r="K30" s="1589"/>
      <c r="L30" s="1589"/>
      <c r="M30" s="1538"/>
      <c r="N30" s="1568"/>
      <c r="O30" s="1568"/>
      <c r="S30" s="1565"/>
    </row>
    <row r="31" spans="1:19" ht="16.899999999999999" customHeight="1">
      <c r="A31" s="1500"/>
      <c r="B31" s="1547"/>
      <c r="C31" s="1548"/>
      <c r="D31" s="1548"/>
      <c r="E31" s="1549" t="s">
        <v>5235</v>
      </c>
      <c r="F31" s="1548" t="s">
        <v>62</v>
      </c>
      <c r="G31" s="1550">
        <v>1</v>
      </c>
      <c r="H31" s="1588"/>
      <c r="I31" s="1589"/>
      <c r="J31" s="1589">
        <f>H31*G31</f>
        <v>0</v>
      </c>
      <c r="K31" s="1589">
        <f>I31*G31</f>
        <v>0</v>
      </c>
      <c r="L31" s="1589">
        <f>K31+J31</f>
        <v>0</v>
      </c>
      <c r="M31" s="1538"/>
      <c r="N31" s="1568"/>
      <c r="O31" s="1568"/>
      <c r="S31" s="1565"/>
    </row>
    <row r="32" spans="1:19" ht="16.899999999999999" customHeight="1">
      <c r="A32" s="1500"/>
      <c r="B32" s="1547"/>
      <c r="C32" s="1548"/>
      <c r="D32" s="1548"/>
      <c r="E32" s="1549" t="s">
        <v>5742</v>
      </c>
      <c r="F32" s="1548" t="s">
        <v>62</v>
      </c>
      <c r="G32" s="1550">
        <v>1</v>
      </c>
      <c r="H32" s="1588"/>
      <c r="I32" s="1589"/>
      <c r="J32" s="1589">
        <f>H32*G32</f>
        <v>0</v>
      </c>
      <c r="K32" s="1589">
        <f>I32*G32</f>
        <v>0</v>
      </c>
      <c r="L32" s="1589">
        <f>K32+J32</f>
        <v>0</v>
      </c>
      <c r="M32" s="1538"/>
      <c r="N32" s="1568"/>
      <c r="O32" s="1568"/>
      <c r="S32" s="1565"/>
    </row>
    <row r="33" spans="1:19" ht="16.899999999999999" customHeight="1">
      <c r="A33" s="1500"/>
      <c r="B33" s="1547"/>
      <c r="C33" s="1548"/>
      <c r="D33" s="1548"/>
      <c r="E33" s="1549" t="s">
        <v>5236</v>
      </c>
      <c r="F33" s="1548" t="s">
        <v>62</v>
      </c>
      <c r="G33" s="1550">
        <v>1</v>
      </c>
      <c r="H33" s="1588"/>
      <c r="I33" s="1589"/>
      <c r="J33" s="1589">
        <f>H33*G33</f>
        <v>0</v>
      </c>
      <c r="K33" s="1589">
        <f>I33*G33</f>
        <v>0</v>
      </c>
      <c r="L33" s="1589">
        <f>K33+J33</f>
        <v>0</v>
      </c>
      <c r="M33" s="1538"/>
      <c r="N33" s="1568"/>
      <c r="O33" s="1568"/>
      <c r="S33" s="1565"/>
    </row>
    <row r="34" spans="1:19" ht="16.899999999999999" customHeight="1">
      <c r="A34" s="1500"/>
      <c r="B34" s="1547"/>
      <c r="C34" s="1548"/>
      <c r="D34" s="1548"/>
      <c r="E34" s="1549" t="s">
        <v>5808</v>
      </c>
      <c r="F34" s="1548" t="s">
        <v>62</v>
      </c>
      <c r="G34" s="1550">
        <v>1</v>
      </c>
      <c r="H34" s="1588"/>
      <c r="I34" s="1589"/>
      <c r="J34" s="1589">
        <f>H34*G34</f>
        <v>0</v>
      </c>
      <c r="K34" s="1589">
        <f>I34*G34</f>
        <v>0</v>
      </c>
      <c r="L34" s="1589">
        <f>K34+J34</f>
        <v>0</v>
      </c>
      <c r="M34" s="1538"/>
      <c r="N34" s="1568"/>
      <c r="O34" s="1568"/>
      <c r="S34" s="1565"/>
    </row>
    <row r="35" spans="1:19" ht="16.899999999999999" customHeight="1">
      <c r="A35" s="1500"/>
      <c r="B35" s="1547"/>
      <c r="C35" s="1548"/>
      <c r="D35" s="1548"/>
      <c r="E35" s="1549" t="s">
        <v>5237</v>
      </c>
      <c r="F35" s="1548" t="s">
        <v>62</v>
      </c>
      <c r="G35" s="1550">
        <v>2</v>
      </c>
      <c r="H35" s="1588"/>
      <c r="I35" s="1589"/>
      <c r="J35" s="1589">
        <f>H35*G35</f>
        <v>0</v>
      </c>
      <c r="K35" s="1589">
        <f>I35*G35</f>
        <v>0</v>
      </c>
      <c r="L35" s="1589">
        <f>K35+J35</f>
        <v>0</v>
      </c>
      <c r="M35" s="1538"/>
      <c r="N35" s="1568"/>
      <c r="O35" s="1568"/>
      <c r="S35" s="1565"/>
    </row>
    <row r="36" spans="1:19" ht="16.899999999999999" customHeight="1">
      <c r="A36" s="1500"/>
      <c r="B36" s="1547"/>
      <c r="C36" s="1548"/>
      <c r="D36" s="1548"/>
      <c r="E36" s="1549"/>
      <c r="F36" s="1548"/>
      <c r="G36" s="1550"/>
      <c r="H36" s="1588"/>
      <c r="I36" s="1589"/>
      <c r="J36" s="1589"/>
      <c r="K36" s="1589"/>
      <c r="L36" s="1589"/>
      <c r="M36" s="1538"/>
      <c r="N36" s="1568"/>
      <c r="O36" s="1568"/>
      <c r="S36" s="1565"/>
    </row>
    <row r="37" spans="1:19" ht="16.899999999999999" customHeight="1">
      <c r="A37" s="1500"/>
      <c r="B37" s="1547"/>
      <c r="C37" s="1548"/>
      <c r="D37" s="1549"/>
      <c r="E37" s="1566" t="s">
        <v>5939</v>
      </c>
      <c r="F37" s="1548"/>
      <c r="G37" s="1550"/>
      <c r="H37" s="1588"/>
      <c r="I37" s="1589"/>
      <c r="J37" s="1589"/>
      <c r="K37" s="1589"/>
      <c r="L37" s="1589"/>
      <c r="M37" s="1538"/>
      <c r="N37" s="1568"/>
      <c r="O37" s="1568"/>
      <c r="S37" s="1565"/>
    </row>
    <row r="38" spans="1:19" ht="16.899999999999999" customHeight="1">
      <c r="A38" s="1500"/>
      <c r="B38" s="1547"/>
      <c r="C38" s="1548"/>
      <c r="D38" s="1549"/>
      <c r="E38" s="1549" t="s">
        <v>5940</v>
      </c>
      <c r="F38" s="1548" t="s">
        <v>62</v>
      </c>
      <c r="G38" s="1550">
        <v>1</v>
      </c>
      <c r="H38" s="1588"/>
      <c r="I38" s="1589"/>
      <c r="J38" s="1589">
        <f>H38*G38</f>
        <v>0</v>
      </c>
      <c r="K38" s="1589">
        <f>I38*G38</f>
        <v>0</v>
      </c>
      <c r="L38" s="1589">
        <f>K38+J38</f>
        <v>0</v>
      </c>
      <c r="M38" s="1538"/>
      <c r="N38" s="1568"/>
      <c r="O38" s="1568"/>
      <c r="S38" s="1565"/>
    </row>
    <row r="39" spans="1:19" ht="16.899999999999999" customHeight="1">
      <c r="A39" s="1500"/>
      <c r="B39" s="1547"/>
      <c r="C39" s="1548"/>
      <c r="D39" s="1549"/>
      <c r="E39" s="1549"/>
      <c r="F39" s="1548"/>
      <c r="G39" s="1550"/>
      <c r="H39" s="1588"/>
      <c r="I39" s="1589"/>
      <c r="J39" s="1589"/>
      <c r="K39" s="1589"/>
      <c r="L39" s="1589"/>
      <c r="M39" s="1538"/>
      <c r="N39" s="1568"/>
      <c r="O39" s="1568"/>
      <c r="S39" s="1565"/>
    </row>
    <row r="40" spans="1:19" ht="16.899999999999999" customHeight="1">
      <c r="A40" s="1500"/>
      <c r="B40" s="1547"/>
      <c r="C40" s="1548"/>
      <c r="D40" s="1549"/>
      <c r="E40" s="1566" t="s">
        <v>5941</v>
      </c>
      <c r="F40" s="1548"/>
      <c r="G40" s="1550"/>
      <c r="H40" s="1588"/>
      <c r="I40" s="1589"/>
      <c r="J40" s="1589"/>
      <c r="K40" s="1589"/>
      <c r="L40" s="1589"/>
      <c r="M40" s="1538"/>
      <c r="N40" s="1568"/>
      <c r="O40" s="1568"/>
      <c r="S40" s="1565"/>
    </row>
    <row r="41" spans="1:19" ht="16.899999999999999" customHeight="1">
      <c r="A41" s="1500"/>
      <c r="B41" s="1547"/>
      <c r="C41" s="1548"/>
      <c r="D41" s="1549"/>
      <c r="E41" s="1549" t="s">
        <v>5940</v>
      </c>
      <c r="F41" s="1548" t="s">
        <v>62</v>
      </c>
      <c r="G41" s="1550">
        <v>1</v>
      </c>
      <c r="H41" s="1588"/>
      <c r="I41" s="1589"/>
      <c r="J41" s="1589">
        <f>H41*G41</f>
        <v>0</v>
      </c>
      <c r="K41" s="1589">
        <f>I41*G41</f>
        <v>0</v>
      </c>
      <c r="L41" s="1589">
        <f>K41+J41</f>
        <v>0</v>
      </c>
      <c r="M41" s="1538"/>
      <c r="N41" s="1568"/>
      <c r="O41" s="1568"/>
      <c r="S41" s="1565"/>
    </row>
    <row r="42" spans="1:19" ht="16.899999999999999" customHeight="1">
      <c r="A42" s="1500"/>
      <c r="B42" s="1547"/>
      <c r="C42" s="1548"/>
      <c r="D42" s="1549"/>
      <c r="E42" s="1549"/>
      <c r="F42" s="1548"/>
      <c r="G42" s="1550"/>
      <c r="H42" s="1588"/>
      <c r="I42" s="1589"/>
      <c r="J42" s="1589"/>
      <c r="K42" s="1589"/>
      <c r="L42" s="1589"/>
      <c r="M42" s="1538"/>
      <c r="N42" s="1568"/>
      <c r="O42" s="1568"/>
      <c r="S42" s="1565"/>
    </row>
    <row r="43" spans="1:19" ht="16.899999999999999" customHeight="1">
      <c r="A43" s="1500"/>
      <c r="B43" s="1547"/>
      <c r="C43" s="1548"/>
      <c r="D43" s="1549"/>
      <c r="E43" s="1566" t="s">
        <v>5942</v>
      </c>
      <c r="F43" s="1548" t="s">
        <v>62</v>
      </c>
      <c r="G43" s="1550">
        <v>1</v>
      </c>
      <c r="H43" s="1588"/>
      <c r="I43" s="1589"/>
      <c r="J43" s="1589">
        <f>H43*G43</f>
        <v>0</v>
      </c>
      <c r="K43" s="1589">
        <f>I43*G43</f>
        <v>0</v>
      </c>
      <c r="L43" s="1589">
        <f>K43+J43</f>
        <v>0</v>
      </c>
      <c r="M43" s="1538"/>
      <c r="N43" s="1568"/>
      <c r="O43" s="1568"/>
      <c r="S43" s="1565"/>
    </row>
    <row r="44" spans="1:19" ht="16.899999999999999" customHeight="1">
      <c r="A44" s="1500"/>
      <c r="B44" s="1563"/>
      <c r="C44" s="1548"/>
      <c r="D44" s="1549"/>
      <c r="E44" s="1549" t="s">
        <v>5666</v>
      </c>
      <c r="F44" s="1548"/>
      <c r="G44" s="1550"/>
      <c r="H44" s="1588"/>
      <c r="I44" s="1589"/>
      <c r="J44" s="1589"/>
      <c r="K44" s="1589"/>
      <c r="L44" s="1589"/>
      <c r="M44" s="1538"/>
      <c r="N44" s="1568"/>
      <c r="O44" s="1568"/>
      <c r="S44" s="1565"/>
    </row>
    <row r="45" spans="1:19" ht="16.899999999999999" customHeight="1">
      <c r="A45" s="1500"/>
      <c r="B45" s="1563"/>
      <c r="C45" s="1548"/>
      <c r="D45" s="1549"/>
      <c r="E45" s="1549"/>
      <c r="F45" s="1548"/>
      <c r="G45" s="1550"/>
      <c r="H45" s="1588"/>
      <c r="I45" s="1589"/>
      <c r="J45" s="1589"/>
      <c r="K45" s="1589"/>
      <c r="L45" s="1589"/>
      <c r="M45" s="1538"/>
      <c r="N45" s="1568"/>
      <c r="O45" s="1568"/>
      <c r="S45" s="1565"/>
    </row>
    <row r="46" spans="1:19" ht="16.899999999999999" customHeight="1">
      <c r="A46" s="1500"/>
      <c r="B46" s="1563"/>
      <c r="C46" s="1548"/>
      <c r="D46" s="1549"/>
      <c r="E46" s="1566" t="s">
        <v>5943</v>
      </c>
      <c r="F46" s="1548"/>
      <c r="G46" s="1550"/>
      <c r="H46" s="1588"/>
      <c r="I46" s="1589"/>
      <c r="J46" s="1589"/>
      <c r="K46" s="1589"/>
      <c r="L46" s="1589"/>
      <c r="M46" s="1538"/>
      <c r="N46" s="1568"/>
      <c r="O46" s="1568"/>
      <c r="S46" s="1565"/>
    </row>
    <row r="47" spans="1:19" ht="16.899999999999999" customHeight="1">
      <c r="A47" s="1500"/>
      <c r="B47" s="1563"/>
      <c r="C47" s="1548"/>
      <c r="D47" s="1549"/>
      <c r="E47" s="1549" t="s">
        <v>5944</v>
      </c>
      <c r="F47" s="1548" t="s">
        <v>62</v>
      </c>
      <c r="G47" s="1550">
        <v>1</v>
      </c>
      <c r="H47" s="1588"/>
      <c r="I47" s="1589"/>
      <c r="J47" s="1589">
        <f>H47*G47</f>
        <v>0</v>
      </c>
      <c r="K47" s="1589">
        <f>I47*G47</f>
        <v>0</v>
      </c>
      <c r="L47" s="1589">
        <f>K47+J47</f>
        <v>0</v>
      </c>
      <c r="M47" s="1538"/>
      <c r="N47" s="1568"/>
      <c r="O47" s="1568"/>
      <c r="S47" s="1565"/>
    </row>
    <row r="48" spans="1:19" ht="16.899999999999999" customHeight="1">
      <c r="A48" s="1500"/>
      <c r="B48" s="1563"/>
      <c r="C48" s="1548"/>
      <c r="D48" s="1549"/>
      <c r="E48" s="1549"/>
      <c r="F48" s="1548"/>
      <c r="G48" s="1550"/>
      <c r="H48" s="1588"/>
      <c r="I48" s="1589"/>
      <c r="J48" s="1589"/>
      <c r="K48" s="1589"/>
      <c r="L48" s="1589"/>
      <c r="M48" s="1538"/>
      <c r="N48" s="1568"/>
      <c r="O48" s="1568"/>
      <c r="S48" s="1565"/>
    </row>
    <row r="49" spans="1:64" ht="16.899999999999999" customHeight="1">
      <c r="A49" s="1500"/>
      <c r="B49" s="1563"/>
      <c r="C49" s="1548"/>
      <c r="D49" s="1549"/>
      <c r="E49" s="1566" t="s">
        <v>5945</v>
      </c>
      <c r="F49" s="1548"/>
      <c r="G49" s="1550"/>
      <c r="H49" s="1588"/>
      <c r="I49" s="1589"/>
      <c r="J49" s="1589"/>
      <c r="K49" s="1589"/>
      <c r="L49" s="1589"/>
      <c r="M49" s="1538"/>
      <c r="N49" s="1568"/>
      <c r="O49" s="1568"/>
      <c r="S49" s="1565"/>
    </row>
    <row r="50" spans="1:64" ht="16.899999999999999" customHeight="1">
      <c r="A50" s="1500"/>
      <c r="B50" s="1563"/>
      <c r="C50" s="1548"/>
      <c r="D50" s="1549"/>
      <c r="E50" s="1549" t="s">
        <v>5922</v>
      </c>
      <c r="F50" s="1548"/>
      <c r="G50" s="1550"/>
      <c r="H50" s="1588"/>
      <c r="I50" s="1589"/>
      <c r="J50" s="1589"/>
      <c r="K50" s="1589"/>
      <c r="L50" s="1589"/>
      <c r="M50" s="1538"/>
      <c r="N50" s="1568"/>
      <c r="O50" s="1568"/>
      <c r="S50" s="1565"/>
    </row>
    <row r="51" spans="1:64" ht="16.899999999999999" customHeight="1">
      <c r="A51" s="1500"/>
      <c r="B51" s="1563"/>
      <c r="C51" s="1548"/>
      <c r="D51" s="1549"/>
      <c r="E51" s="1549" t="s">
        <v>5807</v>
      </c>
      <c r="F51" s="1548" t="s">
        <v>62</v>
      </c>
      <c r="G51" s="1550">
        <v>2</v>
      </c>
      <c r="H51" s="1588"/>
      <c r="I51" s="1589"/>
      <c r="J51" s="1589">
        <f>H51*G51</f>
        <v>0</v>
      </c>
      <c r="K51" s="1589">
        <f>I51*G51</f>
        <v>0</v>
      </c>
      <c r="L51" s="1589">
        <f>K51+J51</f>
        <v>0</v>
      </c>
      <c r="M51" s="1538"/>
      <c r="N51" s="1568"/>
      <c r="O51" s="1568"/>
      <c r="S51" s="1565"/>
    </row>
    <row r="52" spans="1:64" ht="16.899999999999999" customHeight="1">
      <c r="A52" s="1500"/>
      <c r="B52" s="1563"/>
      <c r="C52" s="1548"/>
      <c r="D52" s="1549"/>
      <c r="E52" s="1549" t="s">
        <v>5236</v>
      </c>
      <c r="F52" s="1548" t="s">
        <v>62</v>
      </c>
      <c r="G52" s="1550">
        <v>2</v>
      </c>
      <c r="H52" s="1588"/>
      <c r="I52" s="1589"/>
      <c r="J52" s="1589">
        <f>H52*G52</f>
        <v>0</v>
      </c>
      <c r="K52" s="1589">
        <f>I52*G52</f>
        <v>0</v>
      </c>
      <c r="L52" s="1589">
        <f>K52+J52</f>
        <v>0</v>
      </c>
      <c r="M52" s="1538"/>
      <c r="N52" s="1568"/>
      <c r="O52" s="1568"/>
      <c r="S52" s="1565"/>
    </row>
    <row r="53" spans="1:64" ht="16.899999999999999" customHeight="1">
      <c r="A53" s="1500"/>
      <c r="B53" s="1563"/>
      <c r="C53" s="1548"/>
      <c r="D53" s="1549"/>
      <c r="E53" s="1549" t="s">
        <v>5808</v>
      </c>
      <c r="F53" s="1548" t="s">
        <v>62</v>
      </c>
      <c r="G53" s="1550">
        <v>4</v>
      </c>
      <c r="H53" s="1588"/>
      <c r="I53" s="1589"/>
      <c r="J53" s="1589">
        <f>H53*G53</f>
        <v>0</v>
      </c>
      <c r="K53" s="1589">
        <f>I53*G53</f>
        <v>0</v>
      </c>
      <c r="L53" s="1589">
        <f>K53+J53</f>
        <v>0</v>
      </c>
      <c r="M53" s="1538"/>
      <c r="N53" s="1568"/>
      <c r="O53" s="1568"/>
      <c r="S53" s="1565"/>
    </row>
    <row r="54" spans="1:64" ht="16.899999999999999" customHeight="1">
      <c r="A54" s="1500"/>
      <c r="B54" s="1563"/>
      <c r="C54" s="1548"/>
      <c r="D54" s="1549"/>
      <c r="E54" s="1549"/>
      <c r="F54" s="1548"/>
      <c r="G54" s="1550"/>
      <c r="H54" s="1588"/>
      <c r="I54" s="1589"/>
      <c r="J54" s="1589"/>
      <c r="K54" s="1589"/>
      <c r="L54" s="1589"/>
      <c r="M54" s="1538"/>
      <c r="N54" s="1568"/>
      <c r="O54" s="1568"/>
      <c r="S54" s="1565"/>
    </row>
    <row r="55" spans="1:64" ht="16.899999999999999" customHeight="1">
      <c r="A55" s="1500"/>
      <c r="B55" s="1563"/>
      <c r="C55" s="1548"/>
      <c r="D55" s="1549"/>
      <c r="E55" s="1566" t="s">
        <v>5946</v>
      </c>
      <c r="F55" s="1548"/>
      <c r="G55" s="1550"/>
      <c r="H55" s="1588"/>
      <c r="I55" s="1589"/>
      <c r="J55" s="1589"/>
      <c r="K55" s="1589"/>
      <c r="L55" s="1589"/>
      <c r="M55" s="1538"/>
      <c r="N55" s="1568"/>
      <c r="O55" s="1568"/>
      <c r="S55" s="1565"/>
    </row>
    <row r="56" spans="1:64" ht="16.899999999999999" customHeight="1">
      <c r="A56" s="1500"/>
      <c r="B56" s="1563"/>
      <c r="C56" s="1548"/>
      <c r="D56" s="1549"/>
      <c r="E56" s="1549" t="s">
        <v>5947</v>
      </c>
      <c r="F56" s="1548" t="s">
        <v>62</v>
      </c>
      <c r="G56" s="1550">
        <v>1</v>
      </c>
      <c r="H56" s="1588"/>
      <c r="I56" s="1589"/>
      <c r="J56" s="1589">
        <f>H56*G56</f>
        <v>0</v>
      </c>
      <c r="K56" s="1589">
        <f>I56*G56</f>
        <v>0</v>
      </c>
      <c r="L56" s="1589">
        <f>K56+J56</f>
        <v>0</v>
      </c>
      <c r="M56" s="1538"/>
      <c r="N56" s="1568"/>
      <c r="O56" s="1568"/>
      <c r="S56" s="1565"/>
    </row>
    <row r="57" spans="1:64" ht="16.899999999999999" customHeight="1">
      <c r="A57" s="1500"/>
      <c r="B57" s="1563"/>
      <c r="C57" s="1548"/>
      <c r="D57" s="1549"/>
      <c r="E57" s="1549" t="s">
        <v>5948</v>
      </c>
      <c r="F57" s="1548" t="s">
        <v>62</v>
      </c>
      <c r="G57" s="1550">
        <v>2</v>
      </c>
      <c r="H57" s="1588"/>
      <c r="I57" s="1589"/>
      <c r="J57" s="1589">
        <f>H57*G57</f>
        <v>0</v>
      </c>
      <c r="K57" s="1589">
        <f>I57*G57</f>
        <v>0</v>
      </c>
      <c r="L57" s="1589">
        <f>K57+J57</f>
        <v>0</v>
      </c>
      <c r="M57" s="1538"/>
      <c r="N57" s="1568"/>
      <c r="O57" s="1568"/>
      <c r="S57" s="1565"/>
    </row>
    <row r="58" spans="1:64" ht="16.899999999999999" customHeight="1">
      <c r="A58" s="1500"/>
      <c r="B58" s="1563"/>
      <c r="C58" s="1548"/>
      <c r="D58" s="1549"/>
      <c r="E58" s="1549" t="s">
        <v>5949</v>
      </c>
      <c r="F58" s="1548" t="s">
        <v>62</v>
      </c>
      <c r="G58" s="1550">
        <v>11</v>
      </c>
      <c r="H58" s="1588"/>
      <c r="I58" s="1589"/>
      <c r="J58" s="1589">
        <f>H58*G58</f>
        <v>0</v>
      </c>
      <c r="K58" s="1589">
        <f>I58*G58</f>
        <v>0</v>
      </c>
      <c r="L58" s="1589">
        <f>K58+J58</f>
        <v>0</v>
      </c>
      <c r="M58" s="1538"/>
      <c r="N58" s="1568"/>
      <c r="O58" s="1568"/>
      <c r="S58" s="1565"/>
    </row>
    <row r="59" spans="1:64" ht="16.899999999999999" customHeight="1">
      <c r="A59" s="1502"/>
      <c r="B59" s="1570"/>
      <c r="C59" s="1546"/>
      <c r="D59" s="1571"/>
      <c r="E59" s="1571" t="s">
        <v>5950</v>
      </c>
      <c r="F59" s="1546" t="s">
        <v>62</v>
      </c>
      <c r="G59" s="1545">
        <v>4</v>
      </c>
      <c r="H59" s="1591"/>
      <c r="I59" s="1639"/>
      <c r="J59" s="1639">
        <f>H59*G59</f>
        <v>0</v>
      </c>
      <c r="K59" s="1639">
        <f>I59*G59</f>
        <v>0</v>
      </c>
      <c r="L59" s="1639">
        <f>K59+J59</f>
        <v>0</v>
      </c>
      <c r="M59" s="1538"/>
      <c r="N59" s="1568"/>
      <c r="O59" s="1568"/>
      <c r="S59" s="1565"/>
    </row>
    <row r="60" spans="1:64" ht="16.899999999999999" customHeight="1">
      <c r="A60" s="1500"/>
      <c r="B60" s="1547"/>
      <c r="C60" s="1548"/>
      <c r="D60" s="1549"/>
      <c r="E60" s="1549"/>
      <c r="F60" s="1548"/>
      <c r="G60" s="1550"/>
      <c r="H60" s="1588"/>
      <c r="I60" s="1589"/>
      <c r="J60" s="1589"/>
      <c r="K60" s="1589"/>
      <c r="L60" s="1589"/>
      <c r="M60" s="1538"/>
      <c r="N60" s="1568"/>
      <c r="O60" s="1568"/>
      <c r="S60" s="1565"/>
    </row>
    <row r="61" spans="1:64" ht="16.899999999999999" customHeight="1">
      <c r="A61" s="1500"/>
      <c r="B61" s="1563"/>
      <c r="C61" s="1548"/>
      <c r="D61" s="1549"/>
      <c r="E61" s="1566" t="s">
        <v>5951</v>
      </c>
      <c r="F61" s="1548"/>
      <c r="G61" s="1550"/>
      <c r="H61" s="1588"/>
      <c r="I61" s="1589"/>
      <c r="J61" s="1589"/>
      <c r="K61" s="1589"/>
      <c r="L61" s="1589"/>
      <c r="M61" s="1538"/>
      <c r="N61" s="1568"/>
      <c r="O61" s="1568"/>
      <c r="S61" s="1565"/>
    </row>
    <row r="62" spans="1:64" ht="16.899999999999999" customHeight="1">
      <c r="A62" s="1500"/>
      <c r="B62" s="1563"/>
      <c r="C62" s="1548"/>
      <c r="D62" s="1549"/>
      <c r="E62" s="1549" t="s">
        <v>5952</v>
      </c>
      <c r="F62" s="1548" t="s">
        <v>62</v>
      </c>
      <c r="G62" s="1550">
        <v>1</v>
      </c>
      <c r="H62" s="1588"/>
      <c r="I62" s="1589"/>
      <c r="J62" s="1589">
        <f>H62*G62</f>
        <v>0</v>
      </c>
      <c r="K62" s="1589">
        <f>I62*G62</f>
        <v>0</v>
      </c>
      <c r="L62" s="1589">
        <f>K62+J62</f>
        <v>0</v>
      </c>
      <c r="M62" s="1538"/>
      <c r="N62" s="1568"/>
      <c r="O62" s="1568"/>
      <c r="S62" s="1565"/>
    </row>
    <row r="63" spans="1:64" ht="16.899999999999999" customHeight="1">
      <c r="A63" s="1500"/>
      <c r="B63" s="1547"/>
      <c r="C63" s="1548"/>
      <c r="D63" s="1549"/>
      <c r="E63" s="1549"/>
      <c r="F63" s="1548"/>
      <c r="G63" s="1550"/>
      <c r="H63" s="1588"/>
      <c r="I63" s="1589"/>
      <c r="J63" s="1589"/>
      <c r="K63" s="1589"/>
      <c r="L63" s="1589"/>
      <c r="M63" s="1538"/>
      <c r="N63" s="1568"/>
      <c r="O63" s="1568"/>
      <c r="S63" s="1565"/>
    </row>
    <row r="64" spans="1:64" ht="16.899999999999999" customHeight="1">
      <c r="A64" s="1612"/>
      <c r="B64" s="1613"/>
      <c r="C64" s="1636"/>
      <c r="D64" s="1637"/>
      <c r="E64" s="1566" t="s">
        <v>5953</v>
      </c>
      <c r="F64" s="1548"/>
      <c r="G64" s="1550"/>
      <c r="H64" s="1588"/>
      <c r="I64" s="1589"/>
      <c r="J64" s="1589"/>
      <c r="K64" s="1589"/>
      <c r="L64" s="1589"/>
      <c r="M64" s="1614"/>
      <c r="N64" s="1615"/>
      <c r="O64" s="1615"/>
      <c r="P64" s="1614"/>
      <c r="Q64" s="1614"/>
      <c r="R64" s="1614"/>
      <c r="S64" s="1616"/>
      <c r="T64" s="1614"/>
      <c r="U64" s="1614"/>
      <c r="V64" s="1614"/>
      <c r="W64" s="1614"/>
      <c r="X64" s="1614"/>
      <c r="Y64" s="1614"/>
      <c r="Z64" s="1614"/>
      <c r="AA64" s="1614"/>
      <c r="AB64" s="1614"/>
      <c r="AC64" s="1614"/>
      <c r="AD64" s="1614"/>
      <c r="AE64" s="1614"/>
      <c r="AF64" s="1614"/>
      <c r="AG64" s="1614"/>
      <c r="AH64" s="1614"/>
      <c r="AI64" s="1614"/>
      <c r="AJ64" s="1614"/>
      <c r="AK64" s="1614"/>
      <c r="AL64" s="1614"/>
      <c r="AM64" s="1614"/>
      <c r="AN64" s="1614"/>
      <c r="AO64" s="1614"/>
      <c r="AP64" s="1614"/>
      <c r="AQ64" s="1614"/>
      <c r="AR64" s="1614"/>
      <c r="AS64" s="1614"/>
      <c r="AT64" s="1614"/>
      <c r="AU64" s="1614"/>
      <c r="AV64" s="1614"/>
      <c r="AW64" s="1614"/>
      <c r="AX64" s="1614"/>
      <c r="AY64" s="1614"/>
      <c r="AZ64" s="1614"/>
      <c r="BA64" s="1614"/>
      <c r="BB64" s="1614"/>
      <c r="BC64" s="1614"/>
      <c r="BD64" s="1614"/>
      <c r="BE64" s="1614"/>
      <c r="BF64" s="1614"/>
      <c r="BG64" s="1614"/>
      <c r="BH64" s="1614"/>
      <c r="BI64" s="1614"/>
      <c r="BJ64" s="1614"/>
      <c r="BK64" s="1614"/>
      <c r="BL64" s="1614"/>
    </row>
    <row r="65" spans="1:64" ht="16.899999999999999" customHeight="1">
      <c r="A65" s="1612"/>
      <c r="B65" s="1613"/>
      <c r="C65" s="1548"/>
      <c r="D65" s="1548"/>
      <c r="E65" s="1549" t="s">
        <v>5679</v>
      </c>
      <c r="F65" s="1548" t="s">
        <v>62</v>
      </c>
      <c r="G65" s="1550">
        <v>2</v>
      </c>
      <c r="H65" s="1588"/>
      <c r="I65" s="1589"/>
      <c r="J65" s="1589">
        <f t="shared" ref="J65:J73" si="0">H65*G65</f>
        <v>0</v>
      </c>
      <c r="K65" s="1589">
        <f t="shared" ref="K65:K73" si="1">I65*G65</f>
        <v>0</v>
      </c>
      <c r="L65" s="1589">
        <f t="shared" ref="L65:L73" si="2">K65+J65</f>
        <v>0</v>
      </c>
      <c r="M65" s="1614"/>
      <c r="N65" s="1615"/>
      <c r="O65" s="1615"/>
      <c r="P65" s="1614"/>
      <c r="Q65" s="1614"/>
      <c r="R65" s="1614"/>
      <c r="S65" s="1616"/>
      <c r="T65" s="1614"/>
      <c r="U65" s="1614"/>
      <c r="V65" s="1614"/>
      <c r="W65" s="1614"/>
      <c r="X65" s="1614"/>
      <c r="Y65" s="1614"/>
      <c r="Z65" s="1614"/>
      <c r="AA65" s="1614"/>
      <c r="AB65" s="1614"/>
      <c r="AC65" s="1614"/>
      <c r="AD65" s="1614"/>
      <c r="AE65" s="1614"/>
      <c r="AF65" s="1614"/>
      <c r="AG65" s="1614"/>
      <c r="AH65" s="1614"/>
      <c r="AI65" s="1614"/>
      <c r="AJ65" s="1614"/>
      <c r="AK65" s="1614"/>
      <c r="AL65" s="1614"/>
      <c r="AM65" s="1614"/>
      <c r="AN65" s="1614"/>
      <c r="AO65" s="1614"/>
      <c r="AP65" s="1614"/>
      <c r="AQ65" s="1614"/>
      <c r="AR65" s="1614"/>
      <c r="AS65" s="1614"/>
      <c r="AT65" s="1614"/>
      <c r="AU65" s="1614"/>
      <c r="AV65" s="1614"/>
      <c r="AW65" s="1614"/>
      <c r="AX65" s="1614"/>
      <c r="AY65" s="1614"/>
      <c r="AZ65" s="1614"/>
      <c r="BA65" s="1614"/>
      <c r="BB65" s="1614"/>
      <c r="BC65" s="1614"/>
      <c r="BD65" s="1614"/>
      <c r="BE65" s="1614"/>
      <c r="BF65" s="1614"/>
      <c r="BG65" s="1614"/>
      <c r="BH65" s="1614"/>
      <c r="BI65" s="1614"/>
      <c r="BJ65" s="1614"/>
      <c r="BK65" s="1614"/>
      <c r="BL65" s="1614"/>
    </row>
    <row r="66" spans="1:64" ht="16.899999999999999" customHeight="1">
      <c r="A66" s="1612"/>
      <c r="B66" s="1613"/>
      <c r="C66" s="1548"/>
      <c r="D66" s="1548"/>
      <c r="E66" s="1549" t="s">
        <v>5661</v>
      </c>
      <c r="F66" s="1548" t="s">
        <v>62</v>
      </c>
      <c r="G66" s="1550">
        <v>9</v>
      </c>
      <c r="H66" s="1588"/>
      <c r="I66" s="1589"/>
      <c r="J66" s="1589">
        <f t="shared" si="0"/>
        <v>0</v>
      </c>
      <c r="K66" s="1589">
        <f t="shared" si="1"/>
        <v>0</v>
      </c>
      <c r="L66" s="1589">
        <f t="shared" si="2"/>
        <v>0</v>
      </c>
      <c r="M66" s="1614"/>
      <c r="N66" s="1615"/>
      <c r="O66" s="1615"/>
      <c r="P66" s="1614"/>
      <c r="Q66" s="1614"/>
      <c r="R66" s="1614"/>
      <c r="S66" s="1616"/>
      <c r="T66" s="1614"/>
      <c r="U66" s="1614"/>
      <c r="V66" s="1614"/>
      <c r="W66" s="1614"/>
      <c r="X66" s="1614"/>
      <c r="Y66" s="1614"/>
      <c r="Z66" s="1614"/>
      <c r="AA66" s="1614"/>
      <c r="AB66" s="1614"/>
      <c r="AC66" s="1614"/>
      <c r="AD66" s="1614"/>
      <c r="AE66" s="1614"/>
      <c r="AF66" s="1614"/>
      <c r="AG66" s="1614"/>
      <c r="AH66" s="1614"/>
      <c r="AI66" s="1614"/>
      <c r="AJ66" s="1614"/>
      <c r="AK66" s="1614"/>
      <c r="AL66" s="1614"/>
      <c r="AM66" s="1614"/>
      <c r="AN66" s="1614"/>
      <c r="AO66" s="1614"/>
      <c r="AP66" s="1614"/>
      <c r="AQ66" s="1614"/>
      <c r="AR66" s="1614"/>
      <c r="AS66" s="1614"/>
      <c r="AT66" s="1614"/>
      <c r="AU66" s="1614"/>
      <c r="AV66" s="1614"/>
      <c r="AW66" s="1614"/>
      <c r="AX66" s="1614"/>
      <c r="AY66" s="1614"/>
      <c r="AZ66" s="1614"/>
      <c r="BA66" s="1614"/>
      <c r="BB66" s="1614"/>
      <c r="BC66" s="1614"/>
      <c r="BD66" s="1614"/>
      <c r="BE66" s="1614"/>
      <c r="BF66" s="1614"/>
      <c r="BG66" s="1614"/>
      <c r="BH66" s="1614"/>
      <c r="BI66" s="1614"/>
      <c r="BJ66" s="1614"/>
      <c r="BK66" s="1614"/>
      <c r="BL66" s="1614"/>
    </row>
    <row r="67" spans="1:64" ht="16.899999999999999" customHeight="1">
      <c r="A67" s="1612"/>
      <c r="B67" s="1613"/>
      <c r="C67" s="1548"/>
      <c r="D67" s="1548"/>
      <c r="E67" s="1549" t="s">
        <v>5660</v>
      </c>
      <c r="F67" s="1548" t="s">
        <v>62</v>
      </c>
      <c r="G67" s="1550">
        <v>2</v>
      </c>
      <c r="H67" s="1588"/>
      <c r="I67" s="1589"/>
      <c r="J67" s="1589">
        <f t="shared" si="0"/>
        <v>0</v>
      </c>
      <c r="K67" s="1589">
        <f t="shared" si="1"/>
        <v>0</v>
      </c>
      <c r="L67" s="1589">
        <f t="shared" si="2"/>
        <v>0</v>
      </c>
      <c r="M67" s="1614"/>
      <c r="N67" s="1615"/>
      <c r="O67" s="1615"/>
      <c r="P67" s="1614"/>
      <c r="Q67" s="1614"/>
      <c r="R67" s="1614"/>
      <c r="S67" s="1616"/>
      <c r="T67" s="1614"/>
      <c r="U67" s="1614"/>
      <c r="V67" s="1614"/>
      <c r="W67" s="1614"/>
      <c r="X67" s="1614"/>
      <c r="Y67" s="1614"/>
      <c r="Z67" s="1614"/>
      <c r="AA67" s="1614"/>
      <c r="AB67" s="1614"/>
      <c r="AC67" s="1614"/>
      <c r="AD67" s="1614"/>
      <c r="AE67" s="1614"/>
      <c r="AF67" s="1614"/>
      <c r="AG67" s="1614"/>
      <c r="AH67" s="1614"/>
      <c r="AI67" s="1614"/>
      <c r="AJ67" s="1614"/>
      <c r="AK67" s="1614"/>
      <c r="AL67" s="1614"/>
      <c r="AM67" s="1614"/>
      <c r="AN67" s="1614"/>
      <c r="AO67" s="1614"/>
      <c r="AP67" s="1614"/>
      <c r="AQ67" s="1614"/>
      <c r="AR67" s="1614"/>
      <c r="AS67" s="1614"/>
      <c r="AT67" s="1614"/>
      <c r="AU67" s="1614"/>
      <c r="AV67" s="1614"/>
      <c r="AW67" s="1614"/>
      <c r="AX67" s="1614"/>
      <c r="AY67" s="1614"/>
      <c r="AZ67" s="1614"/>
      <c r="BA67" s="1614"/>
      <c r="BB67" s="1614"/>
      <c r="BC67" s="1614"/>
      <c r="BD67" s="1614"/>
      <c r="BE67" s="1614"/>
      <c r="BF67" s="1614"/>
      <c r="BG67" s="1614"/>
      <c r="BH67" s="1614"/>
      <c r="BI67" s="1614"/>
      <c r="BJ67" s="1614"/>
      <c r="BK67" s="1614"/>
      <c r="BL67" s="1614"/>
    </row>
    <row r="68" spans="1:64" ht="16.899999999999999" customHeight="1">
      <c r="A68" s="1612"/>
      <c r="B68" s="1613"/>
      <c r="C68" s="1548"/>
      <c r="D68" s="1548"/>
      <c r="E68" s="1549" t="s">
        <v>5659</v>
      </c>
      <c r="F68" s="1548" t="s">
        <v>62</v>
      </c>
      <c r="G68" s="1550">
        <v>4</v>
      </c>
      <c r="H68" s="1588"/>
      <c r="I68" s="1589"/>
      <c r="J68" s="1589">
        <f t="shared" si="0"/>
        <v>0</v>
      </c>
      <c r="K68" s="1589">
        <f t="shared" si="1"/>
        <v>0</v>
      </c>
      <c r="L68" s="1589">
        <f t="shared" si="2"/>
        <v>0</v>
      </c>
      <c r="M68" s="1614"/>
      <c r="N68" s="1615"/>
      <c r="O68" s="1615"/>
      <c r="P68" s="1614"/>
      <c r="Q68" s="1614"/>
      <c r="R68" s="1614"/>
      <c r="S68" s="1616"/>
      <c r="T68" s="1614"/>
      <c r="U68" s="1614"/>
      <c r="V68" s="1614"/>
      <c r="W68" s="1614"/>
      <c r="X68" s="1614"/>
      <c r="Y68" s="1614"/>
      <c r="Z68" s="1614"/>
      <c r="AA68" s="1614"/>
      <c r="AB68" s="1614"/>
      <c r="AC68" s="1614"/>
      <c r="AD68" s="1614"/>
      <c r="AE68" s="1614"/>
      <c r="AF68" s="1614"/>
      <c r="AG68" s="1614"/>
      <c r="AH68" s="1614"/>
      <c r="AI68" s="1614"/>
      <c r="AJ68" s="1614"/>
      <c r="AK68" s="1614"/>
      <c r="AL68" s="1614"/>
      <c r="AM68" s="1614"/>
      <c r="AN68" s="1614"/>
      <c r="AO68" s="1614"/>
      <c r="AP68" s="1614"/>
      <c r="AQ68" s="1614"/>
      <c r="AR68" s="1614"/>
      <c r="AS68" s="1614"/>
      <c r="AT68" s="1614"/>
      <c r="AU68" s="1614"/>
      <c r="AV68" s="1614"/>
      <c r="AW68" s="1614"/>
      <c r="AX68" s="1614"/>
      <c r="AY68" s="1614"/>
      <c r="AZ68" s="1614"/>
      <c r="BA68" s="1614"/>
      <c r="BB68" s="1614"/>
      <c r="BC68" s="1614"/>
      <c r="BD68" s="1614"/>
      <c r="BE68" s="1614"/>
      <c r="BF68" s="1614"/>
      <c r="BG68" s="1614"/>
      <c r="BH68" s="1614"/>
      <c r="BI68" s="1614"/>
      <c r="BJ68" s="1614"/>
      <c r="BK68" s="1614"/>
      <c r="BL68" s="1614"/>
    </row>
    <row r="69" spans="1:64" ht="16.899999999999999" customHeight="1">
      <c r="A69" s="1612"/>
      <c r="B69" s="1613"/>
      <c r="C69" s="1548"/>
      <c r="D69" s="1548"/>
      <c r="E69" s="1549" t="s">
        <v>5658</v>
      </c>
      <c r="F69" s="1548" t="s">
        <v>62</v>
      </c>
      <c r="G69" s="1550">
        <v>6</v>
      </c>
      <c r="H69" s="1588"/>
      <c r="I69" s="1589"/>
      <c r="J69" s="1589">
        <f t="shared" si="0"/>
        <v>0</v>
      </c>
      <c r="K69" s="1589">
        <f t="shared" si="1"/>
        <v>0</v>
      </c>
      <c r="L69" s="1589">
        <f t="shared" si="2"/>
        <v>0</v>
      </c>
      <c r="M69" s="1614"/>
      <c r="N69" s="1615"/>
      <c r="O69" s="1615"/>
      <c r="P69" s="1614"/>
      <c r="Q69" s="1614"/>
      <c r="R69" s="1614"/>
      <c r="S69" s="1616"/>
      <c r="T69" s="1614"/>
      <c r="U69" s="1614"/>
      <c r="V69" s="1614"/>
      <c r="W69" s="1614"/>
      <c r="X69" s="1614"/>
      <c r="Y69" s="1614"/>
      <c r="Z69" s="1614"/>
      <c r="AA69" s="1614"/>
      <c r="AB69" s="1614"/>
      <c r="AC69" s="1614"/>
      <c r="AD69" s="1614"/>
      <c r="AE69" s="1614"/>
      <c r="AF69" s="1614"/>
      <c r="AG69" s="1614"/>
      <c r="AH69" s="1614"/>
      <c r="AI69" s="1614"/>
      <c r="AJ69" s="1614"/>
      <c r="AK69" s="1614"/>
      <c r="AL69" s="1614"/>
      <c r="AM69" s="1614"/>
      <c r="AN69" s="1614"/>
      <c r="AO69" s="1614"/>
      <c r="AP69" s="1614"/>
      <c r="AQ69" s="1614"/>
      <c r="AR69" s="1614"/>
      <c r="AS69" s="1614"/>
      <c r="AT69" s="1614"/>
      <c r="AU69" s="1614"/>
      <c r="AV69" s="1614"/>
      <c r="AW69" s="1614"/>
      <c r="AX69" s="1614"/>
      <c r="AY69" s="1614"/>
      <c r="AZ69" s="1614"/>
      <c r="BA69" s="1614"/>
      <c r="BB69" s="1614"/>
      <c r="BC69" s="1614"/>
      <c r="BD69" s="1614"/>
      <c r="BE69" s="1614"/>
      <c r="BF69" s="1614"/>
      <c r="BG69" s="1614"/>
      <c r="BH69" s="1614"/>
      <c r="BI69" s="1614"/>
      <c r="BJ69" s="1614"/>
      <c r="BK69" s="1614"/>
      <c r="BL69" s="1614"/>
    </row>
    <row r="70" spans="1:64" ht="16.899999999999999" customHeight="1">
      <c r="A70" s="1612"/>
      <c r="B70" s="1613"/>
      <c r="C70" s="1548"/>
      <c r="D70" s="1548"/>
      <c r="E70" s="1549" t="s">
        <v>5657</v>
      </c>
      <c r="F70" s="1548" t="s">
        <v>62</v>
      </c>
      <c r="G70" s="1550">
        <v>33</v>
      </c>
      <c r="H70" s="1588"/>
      <c r="I70" s="1589"/>
      <c r="J70" s="1589">
        <f t="shared" si="0"/>
        <v>0</v>
      </c>
      <c r="K70" s="1589">
        <f t="shared" si="1"/>
        <v>0</v>
      </c>
      <c r="L70" s="1589">
        <f t="shared" si="2"/>
        <v>0</v>
      </c>
      <c r="M70" s="1614"/>
      <c r="N70" s="1615"/>
      <c r="O70" s="1615"/>
      <c r="P70" s="1614"/>
      <c r="Q70" s="1614"/>
      <c r="R70" s="1614"/>
      <c r="S70" s="1616"/>
      <c r="T70" s="1614"/>
      <c r="U70" s="1614"/>
      <c r="V70" s="1614"/>
      <c r="W70" s="1614"/>
      <c r="X70" s="1614"/>
      <c r="Y70" s="1614"/>
      <c r="Z70" s="1614"/>
      <c r="AA70" s="1614"/>
      <c r="AB70" s="1614"/>
      <c r="AC70" s="1614"/>
      <c r="AD70" s="1614"/>
      <c r="AE70" s="1614"/>
      <c r="AF70" s="1614"/>
      <c r="AG70" s="1614"/>
      <c r="AH70" s="1614"/>
      <c r="AI70" s="1614"/>
      <c r="AJ70" s="1614"/>
      <c r="AK70" s="1614"/>
      <c r="AL70" s="1614"/>
      <c r="AM70" s="1614"/>
      <c r="AN70" s="1614"/>
      <c r="AO70" s="1614"/>
      <c r="AP70" s="1614"/>
      <c r="AQ70" s="1614"/>
      <c r="AR70" s="1614"/>
      <c r="AS70" s="1614"/>
      <c r="AT70" s="1614"/>
      <c r="AU70" s="1614"/>
      <c r="AV70" s="1614"/>
      <c r="AW70" s="1614"/>
      <c r="AX70" s="1614"/>
      <c r="AY70" s="1614"/>
      <c r="AZ70" s="1614"/>
      <c r="BA70" s="1614"/>
      <c r="BB70" s="1614"/>
      <c r="BC70" s="1614"/>
      <c r="BD70" s="1614"/>
      <c r="BE70" s="1614"/>
      <c r="BF70" s="1614"/>
      <c r="BG70" s="1614"/>
      <c r="BH70" s="1614"/>
      <c r="BI70" s="1614"/>
      <c r="BJ70" s="1614"/>
      <c r="BK70" s="1614"/>
      <c r="BL70" s="1614"/>
    </row>
    <row r="71" spans="1:64" ht="16.899999999999999" customHeight="1">
      <c r="A71" s="1612"/>
      <c r="B71" s="1613"/>
      <c r="C71" s="1548"/>
      <c r="D71" s="1548"/>
      <c r="E71" s="1549" t="s">
        <v>5656</v>
      </c>
      <c r="F71" s="1548" t="s">
        <v>62</v>
      </c>
      <c r="G71" s="1550">
        <v>8</v>
      </c>
      <c r="H71" s="1588"/>
      <c r="I71" s="1589"/>
      <c r="J71" s="1589">
        <f t="shared" si="0"/>
        <v>0</v>
      </c>
      <c r="K71" s="1589">
        <f t="shared" si="1"/>
        <v>0</v>
      </c>
      <c r="L71" s="1589">
        <f t="shared" si="2"/>
        <v>0</v>
      </c>
      <c r="M71" s="1614"/>
      <c r="N71" s="1615"/>
      <c r="O71" s="1615"/>
      <c r="P71" s="1614"/>
      <c r="Q71" s="1614"/>
      <c r="R71" s="1614"/>
      <c r="S71" s="1616"/>
      <c r="T71" s="1614"/>
      <c r="U71" s="1614"/>
      <c r="V71" s="1614"/>
      <c r="W71" s="1614"/>
      <c r="X71" s="1614"/>
      <c r="Y71" s="1614"/>
      <c r="Z71" s="1614"/>
      <c r="AA71" s="1614"/>
      <c r="AB71" s="1614"/>
      <c r="AC71" s="1614"/>
      <c r="AD71" s="1614"/>
      <c r="AE71" s="1614"/>
      <c r="AF71" s="1614"/>
      <c r="AG71" s="1614"/>
      <c r="AH71" s="1614"/>
      <c r="AI71" s="1614"/>
      <c r="AJ71" s="1614"/>
      <c r="AK71" s="1614"/>
      <c r="AL71" s="1614"/>
      <c r="AM71" s="1614"/>
      <c r="AN71" s="1614"/>
      <c r="AO71" s="1614"/>
      <c r="AP71" s="1614"/>
      <c r="AQ71" s="1614"/>
      <c r="AR71" s="1614"/>
      <c r="AS71" s="1614"/>
      <c r="AT71" s="1614"/>
      <c r="AU71" s="1614"/>
      <c r="AV71" s="1614"/>
      <c r="AW71" s="1614"/>
      <c r="AX71" s="1614"/>
      <c r="AY71" s="1614"/>
      <c r="AZ71" s="1614"/>
      <c r="BA71" s="1614"/>
      <c r="BB71" s="1614"/>
      <c r="BC71" s="1614"/>
      <c r="BD71" s="1614"/>
      <c r="BE71" s="1614"/>
      <c r="BF71" s="1614"/>
      <c r="BG71" s="1614"/>
      <c r="BH71" s="1614"/>
      <c r="BI71" s="1614"/>
      <c r="BJ71" s="1614"/>
      <c r="BK71" s="1614"/>
      <c r="BL71" s="1614"/>
    </row>
    <row r="72" spans="1:64" ht="16.899999999999999" customHeight="1">
      <c r="A72" s="1500"/>
      <c r="B72" s="1547"/>
      <c r="C72" s="1548"/>
      <c r="D72" s="1548"/>
      <c r="E72" s="1549" t="s">
        <v>5926</v>
      </c>
      <c r="F72" s="1548" t="s">
        <v>62</v>
      </c>
      <c r="G72" s="1550">
        <v>4</v>
      </c>
      <c r="H72" s="1588"/>
      <c r="I72" s="1589"/>
      <c r="J72" s="1589">
        <f t="shared" si="0"/>
        <v>0</v>
      </c>
      <c r="K72" s="1589">
        <f t="shared" si="1"/>
        <v>0</v>
      </c>
      <c r="L72" s="1589">
        <f t="shared" si="2"/>
        <v>0</v>
      </c>
      <c r="M72" s="1538"/>
      <c r="N72" s="1568"/>
      <c r="O72" s="1568"/>
      <c r="S72" s="1565"/>
    </row>
    <row r="73" spans="1:64" ht="16.899999999999999" customHeight="1">
      <c r="A73" s="1500"/>
      <c r="B73" s="1547"/>
      <c r="C73" s="1548"/>
      <c r="D73" s="1548"/>
      <c r="E73" s="1549" t="s">
        <v>5954</v>
      </c>
      <c r="F73" s="1548" t="s">
        <v>62</v>
      </c>
      <c r="G73" s="1550">
        <v>6</v>
      </c>
      <c r="H73" s="1588"/>
      <c r="I73" s="1589"/>
      <c r="J73" s="1589">
        <f t="shared" si="0"/>
        <v>0</v>
      </c>
      <c r="K73" s="1589">
        <f t="shared" si="1"/>
        <v>0</v>
      </c>
      <c r="L73" s="1589">
        <f t="shared" si="2"/>
        <v>0</v>
      </c>
      <c r="M73" s="1538"/>
      <c r="N73" s="1568"/>
      <c r="O73" s="1568"/>
      <c r="S73" s="1565"/>
    </row>
    <row r="74" spans="1:64" ht="16.899999999999999" customHeight="1">
      <c r="A74" s="1500"/>
      <c r="B74" s="1547"/>
      <c r="C74" s="1548"/>
      <c r="D74" s="1548"/>
      <c r="E74" s="1549"/>
      <c r="F74" s="1548"/>
      <c r="G74" s="1550"/>
      <c r="H74" s="1588"/>
      <c r="I74" s="1589"/>
      <c r="J74" s="1589"/>
      <c r="K74" s="1589"/>
      <c r="L74" s="1589"/>
      <c r="M74" s="1538"/>
      <c r="N74" s="1568"/>
      <c r="O74" s="1568"/>
      <c r="S74" s="1565"/>
    </row>
    <row r="75" spans="1:64" ht="16.899999999999999" customHeight="1">
      <c r="A75" s="1500"/>
      <c r="B75" s="1547"/>
      <c r="C75" s="1548"/>
      <c r="D75" s="1548"/>
      <c r="E75" s="1566" t="s">
        <v>5955</v>
      </c>
      <c r="F75" s="1548"/>
      <c r="G75" s="1550"/>
      <c r="H75" s="1588"/>
      <c r="I75" s="1589"/>
      <c r="J75" s="1589"/>
      <c r="K75" s="1589"/>
      <c r="L75" s="1589"/>
      <c r="M75" s="1538"/>
      <c r="N75" s="1568"/>
      <c r="O75" s="1568"/>
      <c r="S75" s="1565"/>
    </row>
    <row r="76" spans="1:64" ht="16.899999999999999" customHeight="1">
      <c r="A76" s="1500"/>
      <c r="B76" s="1547"/>
      <c r="C76" s="1548"/>
      <c r="D76" s="1548"/>
      <c r="E76" s="1549" t="s">
        <v>5956</v>
      </c>
      <c r="F76" s="1548" t="s">
        <v>62</v>
      </c>
      <c r="G76" s="1550">
        <v>2</v>
      </c>
      <c r="H76" s="1588"/>
      <c r="I76" s="1589"/>
      <c r="J76" s="1589">
        <f>H76*G76</f>
        <v>0</v>
      </c>
      <c r="K76" s="1589">
        <f>I76*G76</f>
        <v>0</v>
      </c>
      <c r="L76" s="1589">
        <f>K76+J76</f>
        <v>0</v>
      </c>
      <c r="M76" s="1538"/>
      <c r="N76" s="1568"/>
      <c r="O76" s="1568"/>
      <c r="S76" s="1565"/>
    </row>
    <row r="77" spans="1:64" ht="16.899999999999999" customHeight="1">
      <c r="A77" s="1500"/>
      <c r="B77" s="1547"/>
      <c r="C77" s="1548"/>
      <c r="D77" s="1548"/>
      <c r="E77" s="1549" t="s">
        <v>5957</v>
      </c>
      <c r="F77" s="1548" t="s">
        <v>62</v>
      </c>
      <c r="G77" s="1550">
        <v>4</v>
      </c>
      <c r="H77" s="1588"/>
      <c r="I77" s="1589"/>
      <c r="J77" s="1589">
        <f>H77*G77</f>
        <v>0</v>
      </c>
      <c r="K77" s="1589">
        <f>I77*G77</f>
        <v>0</v>
      </c>
      <c r="L77" s="1589">
        <f>K77+J77</f>
        <v>0</v>
      </c>
      <c r="M77" s="1538"/>
      <c r="N77" s="1568"/>
      <c r="O77" s="1568"/>
      <c r="S77" s="1565"/>
    </row>
    <row r="78" spans="1:64" ht="16.899999999999999" customHeight="1">
      <c r="A78" s="1500"/>
      <c r="B78" s="1547"/>
      <c r="C78" s="1548"/>
      <c r="D78" s="1548"/>
      <c r="E78" s="1549" t="s">
        <v>5958</v>
      </c>
      <c r="F78" s="1548" t="s">
        <v>62</v>
      </c>
      <c r="G78" s="1550">
        <v>22</v>
      </c>
      <c r="H78" s="1588"/>
      <c r="I78" s="1589"/>
      <c r="J78" s="1589">
        <f>H78*G78</f>
        <v>0</v>
      </c>
      <c r="K78" s="1589">
        <f>I78*G78</f>
        <v>0</v>
      </c>
      <c r="L78" s="1589">
        <f>K78+J78</f>
        <v>0</v>
      </c>
      <c r="M78" s="1538"/>
      <c r="N78" s="1568"/>
      <c r="O78" s="1568"/>
      <c r="S78" s="1565"/>
    </row>
    <row r="79" spans="1:64" ht="16.899999999999999" customHeight="1">
      <c r="A79" s="1500"/>
      <c r="B79" s="1547"/>
      <c r="C79" s="1548"/>
      <c r="D79" s="1548"/>
      <c r="E79" s="1549" t="s">
        <v>5959</v>
      </c>
      <c r="F79" s="1548" t="s">
        <v>62</v>
      </c>
      <c r="G79" s="1550">
        <v>8</v>
      </c>
      <c r="H79" s="1588"/>
      <c r="I79" s="1589"/>
      <c r="J79" s="1589">
        <f>H79*G79</f>
        <v>0</v>
      </c>
      <c r="K79" s="1589">
        <f>I79*G79</f>
        <v>0</v>
      </c>
      <c r="L79" s="1589">
        <f>K79+J79</f>
        <v>0</v>
      </c>
      <c r="M79" s="1538"/>
      <c r="N79" s="1568"/>
      <c r="O79" s="1568"/>
      <c r="S79" s="1565"/>
    </row>
    <row r="80" spans="1:64" ht="16.899999999999999" customHeight="1">
      <c r="A80" s="1500"/>
      <c r="B80" s="1547"/>
      <c r="C80" s="1548"/>
      <c r="D80" s="1548"/>
      <c r="E80" s="1549"/>
      <c r="F80" s="1548"/>
      <c r="G80" s="1550"/>
      <c r="H80" s="1588"/>
      <c r="I80" s="1589"/>
      <c r="J80" s="1589"/>
      <c r="K80" s="1589"/>
      <c r="L80" s="1589"/>
      <c r="M80" s="1538"/>
      <c r="N80" s="1568"/>
      <c r="O80" s="1568"/>
      <c r="S80" s="1565"/>
    </row>
    <row r="81" spans="1:64" ht="16.899999999999999" customHeight="1">
      <c r="A81" s="1612"/>
      <c r="B81" s="1613"/>
      <c r="C81" s="1548"/>
      <c r="D81" s="1548"/>
      <c r="E81" s="1566" t="s">
        <v>5960</v>
      </c>
      <c r="F81" s="1548"/>
      <c r="G81" s="1550"/>
      <c r="H81" s="1588"/>
      <c r="I81" s="1589"/>
      <c r="J81" s="1589"/>
      <c r="K81" s="1589"/>
      <c r="L81" s="1589"/>
      <c r="M81" s="1614"/>
      <c r="N81" s="1615"/>
      <c r="O81" s="1615"/>
      <c r="P81" s="1614"/>
      <c r="Q81" s="1614"/>
      <c r="R81" s="1614"/>
      <c r="S81" s="1616"/>
      <c r="T81" s="1614"/>
      <c r="U81" s="1614"/>
      <c r="V81" s="1614"/>
      <c r="W81" s="1614"/>
      <c r="X81" s="1614"/>
      <c r="Y81" s="1614"/>
      <c r="Z81" s="1614"/>
      <c r="AA81" s="1614"/>
      <c r="AB81" s="1614"/>
      <c r="AC81" s="1614"/>
      <c r="AD81" s="1614"/>
      <c r="AE81" s="1614"/>
      <c r="AF81" s="1614"/>
      <c r="AG81" s="1614"/>
      <c r="AH81" s="1614"/>
      <c r="AI81" s="1614"/>
      <c r="AJ81" s="1614"/>
      <c r="AK81" s="1614"/>
      <c r="AL81" s="1614"/>
      <c r="AM81" s="1614"/>
      <c r="AN81" s="1614"/>
      <c r="AO81" s="1614"/>
      <c r="AP81" s="1614"/>
      <c r="AQ81" s="1614"/>
      <c r="AR81" s="1614"/>
      <c r="AS81" s="1614"/>
      <c r="AT81" s="1614"/>
      <c r="AU81" s="1614"/>
      <c r="AV81" s="1614"/>
      <c r="AW81" s="1614"/>
      <c r="AX81" s="1614"/>
      <c r="AY81" s="1614"/>
      <c r="AZ81" s="1614"/>
      <c r="BA81" s="1614"/>
      <c r="BB81" s="1614"/>
      <c r="BC81" s="1614"/>
      <c r="BD81" s="1614"/>
      <c r="BE81" s="1614"/>
      <c r="BF81" s="1614"/>
      <c r="BG81" s="1614"/>
      <c r="BH81" s="1614"/>
      <c r="BI81" s="1614"/>
      <c r="BJ81" s="1614"/>
      <c r="BK81" s="1614"/>
      <c r="BL81" s="1614"/>
    </row>
    <row r="82" spans="1:64" ht="16.899999999999999" customHeight="1">
      <c r="A82" s="1612"/>
      <c r="B82" s="1613"/>
      <c r="C82" s="1548"/>
      <c r="D82" s="1548"/>
      <c r="E82" s="1549" t="s">
        <v>5659</v>
      </c>
      <c r="F82" s="1548" t="s">
        <v>62</v>
      </c>
      <c r="G82" s="1550">
        <v>1</v>
      </c>
      <c r="H82" s="1588"/>
      <c r="I82" s="1589"/>
      <c r="J82" s="1589">
        <f>H82*G82</f>
        <v>0</v>
      </c>
      <c r="K82" s="1589">
        <f>I82*G82</f>
        <v>0</v>
      </c>
      <c r="L82" s="1589">
        <f>K82+J82</f>
        <v>0</v>
      </c>
      <c r="M82" s="1614"/>
      <c r="N82" s="1615"/>
      <c r="O82" s="1615"/>
      <c r="P82" s="1614"/>
      <c r="Q82" s="1614"/>
      <c r="R82" s="1614"/>
      <c r="S82" s="1616"/>
      <c r="T82" s="1614"/>
      <c r="U82" s="1614"/>
      <c r="V82" s="1614"/>
      <c r="W82" s="1614"/>
      <c r="X82" s="1614"/>
      <c r="Y82" s="1614"/>
      <c r="Z82" s="1614"/>
      <c r="AA82" s="1614"/>
      <c r="AB82" s="1614"/>
      <c r="AC82" s="1614"/>
      <c r="AD82" s="1614"/>
      <c r="AE82" s="1614"/>
      <c r="AF82" s="1614"/>
      <c r="AG82" s="1614"/>
      <c r="AH82" s="1614"/>
      <c r="AI82" s="1614"/>
      <c r="AJ82" s="1614"/>
      <c r="AK82" s="1614"/>
      <c r="AL82" s="1614"/>
      <c r="AM82" s="1614"/>
      <c r="AN82" s="1614"/>
      <c r="AO82" s="1614"/>
      <c r="AP82" s="1614"/>
      <c r="AQ82" s="1614"/>
      <c r="AR82" s="1614"/>
      <c r="AS82" s="1614"/>
      <c r="AT82" s="1614"/>
      <c r="AU82" s="1614"/>
      <c r="AV82" s="1614"/>
      <c r="AW82" s="1614"/>
      <c r="AX82" s="1614"/>
      <c r="AY82" s="1614"/>
      <c r="AZ82" s="1614"/>
      <c r="BA82" s="1614"/>
      <c r="BB82" s="1614"/>
      <c r="BC82" s="1614"/>
      <c r="BD82" s="1614"/>
      <c r="BE82" s="1614"/>
      <c r="BF82" s="1614"/>
      <c r="BG82" s="1614"/>
      <c r="BH82" s="1614"/>
      <c r="BI82" s="1614"/>
      <c r="BJ82" s="1614"/>
      <c r="BK82" s="1614"/>
      <c r="BL82" s="1614"/>
    </row>
    <row r="83" spans="1:64" ht="16.899999999999999" customHeight="1">
      <c r="A83" s="1612"/>
      <c r="B83" s="1613"/>
      <c r="C83" s="1548"/>
      <c r="D83" s="1548"/>
      <c r="E83" s="1549" t="s">
        <v>5658</v>
      </c>
      <c r="F83" s="1548" t="s">
        <v>62</v>
      </c>
      <c r="G83" s="1550">
        <v>3</v>
      </c>
      <c r="H83" s="1588"/>
      <c r="I83" s="1589"/>
      <c r="J83" s="1589">
        <f>H83*G83</f>
        <v>0</v>
      </c>
      <c r="K83" s="1589">
        <f>I83*G83</f>
        <v>0</v>
      </c>
      <c r="L83" s="1589">
        <f>K83+J83</f>
        <v>0</v>
      </c>
      <c r="M83" s="1614"/>
      <c r="N83" s="1615"/>
      <c r="O83" s="1615"/>
      <c r="P83" s="1614"/>
      <c r="Q83" s="1614"/>
      <c r="R83" s="1614"/>
      <c r="S83" s="1616"/>
      <c r="T83" s="1614"/>
      <c r="U83" s="1614"/>
      <c r="V83" s="1614"/>
      <c r="W83" s="1614"/>
      <c r="X83" s="1614"/>
      <c r="Y83" s="1614"/>
      <c r="Z83" s="1614"/>
      <c r="AA83" s="1614"/>
      <c r="AB83" s="1614"/>
      <c r="AC83" s="1614"/>
      <c r="AD83" s="1614"/>
      <c r="AE83" s="1614"/>
      <c r="AF83" s="1614"/>
      <c r="AG83" s="1614"/>
      <c r="AH83" s="1614"/>
      <c r="AI83" s="1614"/>
      <c r="AJ83" s="1614"/>
      <c r="AK83" s="1614"/>
      <c r="AL83" s="1614"/>
      <c r="AM83" s="1614"/>
      <c r="AN83" s="1614"/>
      <c r="AO83" s="1614"/>
      <c r="AP83" s="1614"/>
      <c r="AQ83" s="1614"/>
      <c r="AR83" s="1614"/>
      <c r="AS83" s="1614"/>
      <c r="AT83" s="1614"/>
      <c r="AU83" s="1614"/>
      <c r="AV83" s="1614"/>
      <c r="AW83" s="1614"/>
      <c r="AX83" s="1614"/>
      <c r="AY83" s="1614"/>
      <c r="AZ83" s="1614"/>
      <c r="BA83" s="1614"/>
      <c r="BB83" s="1614"/>
      <c r="BC83" s="1614"/>
      <c r="BD83" s="1614"/>
      <c r="BE83" s="1614"/>
      <c r="BF83" s="1614"/>
      <c r="BG83" s="1614"/>
      <c r="BH83" s="1614"/>
      <c r="BI83" s="1614"/>
      <c r="BJ83" s="1614"/>
      <c r="BK83" s="1614"/>
      <c r="BL83" s="1614"/>
    </row>
    <row r="84" spans="1:64" ht="16.899999999999999" customHeight="1">
      <c r="A84" s="1612"/>
      <c r="B84" s="1613"/>
      <c r="C84" s="1548"/>
      <c r="D84" s="1548"/>
      <c r="E84" s="1549" t="s">
        <v>5961</v>
      </c>
      <c r="F84" s="1548" t="s">
        <v>62</v>
      </c>
      <c r="G84" s="1550">
        <v>11</v>
      </c>
      <c r="H84" s="1588"/>
      <c r="I84" s="1589"/>
      <c r="J84" s="1589">
        <f>H84*G84</f>
        <v>0</v>
      </c>
      <c r="K84" s="1589">
        <f>I84*G84</f>
        <v>0</v>
      </c>
      <c r="L84" s="1589">
        <f>K84+J84</f>
        <v>0</v>
      </c>
      <c r="M84" s="1614"/>
      <c r="N84" s="1615"/>
      <c r="O84" s="1615"/>
      <c r="P84" s="1614"/>
      <c r="Q84" s="1614"/>
      <c r="R84" s="1614"/>
      <c r="S84" s="1616"/>
      <c r="T84" s="1614"/>
      <c r="U84" s="1614"/>
      <c r="V84" s="1614"/>
      <c r="W84" s="1614"/>
      <c r="X84" s="1614"/>
      <c r="Y84" s="1614"/>
      <c r="Z84" s="1614"/>
      <c r="AA84" s="1614"/>
      <c r="AB84" s="1614"/>
      <c r="AC84" s="1614"/>
      <c r="AD84" s="1614"/>
      <c r="AE84" s="1614"/>
      <c r="AF84" s="1614"/>
      <c r="AG84" s="1614"/>
      <c r="AH84" s="1614"/>
      <c r="AI84" s="1614"/>
      <c r="AJ84" s="1614"/>
      <c r="AK84" s="1614"/>
      <c r="AL84" s="1614"/>
      <c r="AM84" s="1614"/>
      <c r="AN84" s="1614"/>
      <c r="AO84" s="1614"/>
      <c r="AP84" s="1614"/>
      <c r="AQ84" s="1614"/>
      <c r="AR84" s="1614"/>
      <c r="AS84" s="1614"/>
      <c r="AT84" s="1614"/>
      <c r="AU84" s="1614"/>
      <c r="AV84" s="1614"/>
      <c r="AW84" s="1614"/>
      <c r="AX84" s="1614"/>
      <c r="AY84" s="1614"/>
      <c r="AZ84" s="1614"/>
      <c r="BA84" s="1614"/>
      <c r="BB84" s="1614"/>
      <c r="BC84" s="1614"/>
      <c r="BD84" s="1614"/>
      <c r="BE84" s="1614"/>
      <c r="BF84" s="1614"/>
      <c r="BG84" s="1614"/>
      <c r="BH84" s="1614"/>
      <c r="BI84" s="1614"/>
      <c r="BJ84" s="1614"/>
      <c r="BK84" s="1614"/>
      <c r="BL84" s="1614"/>
    </row>
    <row r="85" spans="1:64" ht="16.899999999999999" customHeight="1">
      <c r="A85" s="1612"/>
      <c r="B85" s="1613"/>
      <c r="C85" s="1548"/>
      <c r="D85" s="1548"/>
      <c r="E85" s="1549" t="s">
        <v>5962</v>
      </c>
      <c r="F85" s="1548" t="s">
        <v>62</v>
      </c>
      <c r="G85" s="1550">
        <v>4</v>
      </c>
      <c r="H85" s="1588"/>
      <c r="I85" s="1589"/>
      <c r="J85" s="1589">
        <f>H85*G85</f>
        <v>0</v>
      </c>
      <c r="K85" s="1589">
        <f>I85*G85</f>
        <v>0</v>
      </c>
      <c r="L85" s="1589">
        <f>K85+J85</f>
        <v>0</v>
      </c>
      <c r="M85" s="1614"/>
      <c r="N85" s="1615"/>
      <c r="O85" s="1615"/>
      <c r="P85" s="1614"/>
      <c r="Q85" s="1614"/>
      <c r="R85" s="1614"/>
      <c r="S85" s="1616"/>
      <c r="T85" s="1614"/>
      <c r="U85" s="1614"/>
      <c r="V85" s="1614"/>
      <c r="W85" s="1614"/>
      <c r="X85" s="1614"/>
      <c r="Y85" s="1614"/>
      <c r="Z85" s="1614"/>
      <c r="AA85" s="1614"/>
      <c r="AB85" s="1614"/>
      <c r="AC85" s="1614"/>
      <c r="AD85" s="1614"/>
      <c r="AE85" s="1614"/>
      <c r="AF85" s="1614"/>
      <c r="AG85" s="1614"/>
      <c r="AH85" s="1614"/>
      <c r="AI85" s="1614"/>
      <c r="AJ85" s="1614"/>
      <c r="AK85" s="1614"/>
      <c r="AL85" s="1614"/>
      <c r="AM85" s="1614"/>
      <c r="AN85" s="1614"/>
      <c r="AO85" s="1614"/>
      <c r="AP85" s="1614"/>
      <c r="AQ85" s="1614"/>
      <c r="AR85" s="1614"/>
      <c r="AS85" s="1614"/>
      <c r="AT85" s="1614"/>
      <c r="AU85" s="1614"/>
      <c r="AV85" s="1614"/>
      <c r="AW85" s="1614"/>
      <c r="AX85" s="1614"/>
      <c r="AY85" s="1614"/>
      <c r="AZ85" s="1614"/>
      <c r="BA85" s="1614"/>
      <c r="BB85" s="1614"/>
      <c r="BC85" s="1614"/>
      <c r="BD85" s="1614"/>
      <c r="BE85" s="1614"/>
      <c r="BF85" s="1614"/>
      <c r="BG85" s="1614"/>
      <c r="BH85" s="1614"/>
      <c r="BI85" s="1614"/>
      <c r="BJ85" s="1614"/>
      <c r="BK85" s="1614"/>
      <c r="BL85" s="1614"/>
    </row>
    <row r="86" spans="1:64" ht="16.899999999999999" customHeight="1">
      <c r="A86" s="1612"/>
      <c r="B86" s="1613"/>
      <c r="C86" s="1548"/>
      <c r="D86" s="1548"/>
      <c r="E86" s="1566"/>
      <c r="F86" s="1548"/>
      <c r="G86" s="1550"/>
      <c r="H86" s="1588"/>
      <c r="I86" s="1589"/>
      <c r="J86" s="1589"/>
      <c r="K86" s="1589"/>
      <c r="L86" s="1589"/>
      <c r="M86" s="1614"/>
      <c r="N86" s="1615"/>
      <c r="O86" s="1615"/>
      <c r="P86" s="1614"/>
      <c r="Q86" s="1614"/>
      <c r="R86" s="1614"/>
      <c r="S86" s="1616"/>
      <c r="T86" s="1614"/>
      <c r="U86" s="1614"/>
      <c r="V86" s="1614"/>
      <c r="W86" s="1614"/>
      <c r="X86" s="1614"/>
      <c r="Y86" s="1614"/>
      <c r="Z86" s="1614"/>
      <c r="AA86" s="1614"/>
      <c r="AB86" s="1614"/>
      <c r="AC86" s="1614"/>
      <c r="AD86" s="1614"/>
      <c r="AE86" s="1614"/>
      <c r="AF86" s="1614"/>
      <c r="AG86" s="1614"/>
      <c r="AH86" s="1614"/>
      <c r="AI86" s="1614"/>
      <c r="AJ86" s="1614"/>
      <c r="AK86" s="1614"/>
      <c r="AL86" s="1614"/>
      <c r="AM86" s="1614"/>
      <c r="AN86" s="1614"/>
      <c r="AO86" s="1614"/>
      <c r="AP86" s="1614"/>
      <c r="AQ86" s="1614"/>
      <c r="AR86" s="1614"/>
      <c r="AS86" s="1614"/>
      <c r="AT86" s="1614"/>
      <c r="AU86" s="1614"/>
      <c r="AV86" s="1614"/>
      <c r="AW86" s="1614"/>
      <c r="AX86" s="1614"/>
      <c r="AY86" s="1614"/>
      <c r="AZ86" s="1614"/>
      <c r="BA86" s="1614"/>
      <c r="BB86" s="1614"/>
      <c r="BC86" s="1614"/>
      <c r="BD86" s="1614"/>
      <c r="BE86" s="1614"/>
      <c r="BF86" s="1614"/>
      <c r="BG86" s="1614"/>
      <c r="BH86" s="1614"/>
      <c r="BI86" s="1614"/>
      <c r="BJ86" s="1614"/>
      <c r="BK86" s="1614"/>
      <c r="BL86" s="1614"/>
    </row>
    <row r="87" spans="1:64" ht="16.899999999999999" customHeight="1">
      <c r="A87" s="1500"/>
      <c r="B87" s="1547"/>
      <c r="C87" s="1548"/>
      <c r="D87" s="1549"/>
      <c r="E87" s="1566" t="s">
        <v>5928</v>
      </c>
      <c r="F87" s="1548"/>
      <c r="G87" s="1550"/>
      <c r="H87" s="1588"/>
      <c r="I87" s="1589"/>
      <c r="J87" s="1589"/>
      <c r="K87" s="1589"/>
      <c r="L87" s="1589"/>
      <c r="M87" s="1538"/>
      <c r="N87" s="1568"/>
      <c r="O87" s="1568"/>
      <c r="S87" s="1565"/>
    </row>
    <row r="88" spans="1:64" ht="16.899999999999999" customHeight="1">
      <c r="A88" s="1500"/>
      <c r="B88" s="1547"/>
      <c r="C88" s="1548"/>
      <c r="D88" s="1549"/>
      <c r="E88" s="1549" t="s">
        <v>5235</v>
      </c>
      <c r="F88" s="1548" t="s">
        <v>62</v>
      </c>
      <c r="G88" s="1550">
        <v>4</v>
      </c>
      <c r="H88" s="1551"/>
      <c r="I88" s="1589"/>
      <c r="J88" s="1589">
        <f t="shared" ref="J88:J93" si="3">(H88*G88)+0</f>
        <v>0</v>
      </c>
      <c r="K88" s="1589">
        <f t="shared" ref="K88:K93" si="4">(I88*G88)+0</f>
        <v>0</v>
      </c>
      <c r="L88" s="1589">
        <f t="shared" ref="L88:L93" si="5">(K88+J88)+0</f>
        <v>0</v>
      </c>
      <c r="M88" s="1538"/>
      <c r="N88" s="1568"/>
      <c r="O88" s="1568"/>
      <c r="S88" s="1565"/>
    </row>
    <row r="89" spans="1:64" ht="16.899999999999999" customHeight="1">
      <c r="A89" s="1500"/>
      <c r="B89" s="1547"/>
      <c r="C89" s="1548"/>
      <c r="D89" s="1549"/>
      <c r="E89" s="1549" t="s">
        <v>5742</v>
      </c>
      <c r="F89" s="1548" t="s">
        <v>62</v>
      </c>
      <c r="G89" s="1550">
        <v>5</v>
      </c>
      <c r="H89" s="1551"/>
      <c r="I89" s="1589"/>
      <c r="J89" s="1589">
        <f t="shared" si="3"/>
        <v>0</v>
      </c>
      <c r="K89" s="1589">
        <f t="shared" si="4"/>
        <v>0</v>
      </c>
      <c r="L89" s="1589">
        <f t="shared" si="5"/>
        <v>0</v>
      </c>
      <c r="M89" s="1538"/>
      <c r="N89" s="1568"/>
      <c r="O89" s="1568"/>
      <c r="S89" s="1565"/>
    </row>
    <row r="90" spans="1:64" ht="16.899999999999999" customHeight="1">
      <c r="A90" s="1500"/>
      <c r="B90" s="1547"/>
      <c r="C90" s="1548"/>
      <c r="D90" s="1549"/>
      <c r="E90" s="1549" t="s">
        <v>5807</v>
      </c>
      <c r="F90" s="1548" t="s">
        <v>62</v>
      </c>
      <c r="G90" s="1550">
        <v>2</v>
      </c>
      <c r="H90" s="1551"/>
      <c r="I90" s="1589"/>
      <c r="J90" s="1589">
        <f t="shared" si="3"/>
        <v>0</v>
      </c>
      <c r="K90" s="1589">
        <f t="shared" si="4"/>
        <v>0</v>
      </c>
      <c r="L90" s="1589">
        <f t="shared" si="5"/>
        <v>0</v>
      </c>
      <c r="M90" s="1538"/>
      <c r="N90" s="1568"/>
      <c r="O90" s="1568"/>
      <c r="S90" s="1565"/>
    </row>
    <row r="91" spans="1:64" ht="16.899999999999999" customHeight="1">
      <c r="A91" s="1500"/>
      <c r="B91" s="1547"/>
      <c r="C91" s="1548"/>
      <c r="D91" s="1549"/>
      <c r="E91" s="1549" t="s">
        <v>5236</v>
      </c>
      <c r="F91" s="1548" t="s">
        <v>62</v>
      </c>
      <c r="G91" s="1550">
        <v>7</v>
      </c>
      <c r="H91" s="1551"/>
      <c r="I91" s="1589"/>
      <c r="J91" s="1589">
        <f t="shared" si="3"/>
        <v>0</v>
      </c>
      <c r="K91" s="1589">
        <f t="shared" si="4"/>
        <v>0</v>
      </c>
      <c r="L91" s="1589">
        <f t="shared" si="5"/>
        <v>0</v>
      </c>
      <c r="M91" s="1538"/>
      <c r="N91" s="1568"/>
      <c r="O91" s="1568"/>
      <c r="S91" s="1565"/>
    </row>
    <row r="92" spans="1:64" ht="16.899999999999999" customHeight="1">
      <c r="A92" s="1500"/>
      <c r="B92" s="1547"/>
      <c r="C92" s="1548"/>
      <c r="D92" s="1549"/>
      <c r="E92" s="1549" t="s">
        <v>5808</v>
      </c>
      <c r="F92" s="1548" t="s">
        <v>62</v>
      </c>
      <c r="G92" s="1550">
        <v>11</v>
      </c>
      <c r="H92" s="1551"/>
      <c r="I92" s="1589"/>
      <c r="J92" s="1589">
        <f t="shared" si="3"/>
        <v>0</v>
      </c>
      <c r="K92" s="1589">
        <f t="shared" si="4"/>
        <v>0</v>
      </c>
      <c r="L92" s="1589">
        <f t="shared" si="5"/>
        <v>0</v>
      </c>
      <c r="M92" s="1538"/>
      <c r="N92" s="1568"/>
      <c r="O92" s="1568"/>
      <c r="S92" s="1565"/>
    </row>
    <row r="93" spans="1:64" ht="16.899999999999999" customHeight="1">
      <c r="A93" s="1500"/>
      <c r="B93" s="1547"/>
      <c r="C93" s="1548"/>
      <c r="D93" s="1549"/>
      <c r="E93" s="1549" t="s">
        <v>5237</v>
      </c>
      <c r="F93" s="1548" t="s">
        <v>62</v>
      </c>
      <c r="G93" s="1550">
        <v>5</v>
      </c>
      <c r="H93" s="1551"/>
      <c r="I93" s="1589"/>
      <c r="J93" s="1589">
        <f t="shared" si="3"/>
        <v>0</v>
      </c>
      <c r="K93" s="1589">
        <f t="shared" si="4"/>
        <v>0</v>
      </c>
      <c r="L93" s="1589">
        <f t="shared" si="5"/>
        <v>0</v>
      </c>
      <c r="M93" s="1538"/>
      <c r="N93" s="1568"/>
      <c r="O93" s="1568"/>
      <c r="S93" s="1565"/>
    </row>
    <row r="94" spans="1:64" ht="16.899999999999999" customHeight="1">
      <c r="A94" s="1500"/>
      <c r="B94" s="1547"/>
      <c r="C94" s="1548"/>
      <c r="D94" s="1549"/>
      <c r="E94" s="1549"/>
      <c r="F94" s="1548"/>
      <c r="G94" s="1550"/>
      <c r="H94" s="1588"/>
      <c r="I94" s="1589"/>
      <c r="J94" s="1589"/>
      <c r="K94" s="1589"/>
      <c r="L94" s="1589"/>
      <c r="M94" s="1538"/>
      <c r="N94" s="1568"/>
      <c r="O94" s="1568"/>
      <c r="S94" s="1565"/>
    </row>
    <row r="95" spans="1:64" ht="16.899999999999999" customHeight="1">
      <c r="A95" s="1500"/>
      <c r="B95" s="1547"/>
      <c r="C95" s="1548"/>
      <c r="D95" s="1549"/>
      <c r="E95" s="1566" t="s">
        <v>5929</v>
      </c>
      <c r="F95" s="1548"/>
      <c r="G95" s="1550"/>
      <c r="H95" s="1588"/>
      <c r="I95" s="1589"/>
      <c r="J95" s="1589"/>
      <c r="K95" s="1589"/>
      <c r="L95" s="1589"/>
      <c r="M95" s="1538"/>
      <c r="N95" s="1568"/>
      <c r="O95" s="1568"/>
      <c r="S95" s="1565"/>
    </row>
    <row r="96" spans="1:64" ht="16.899999999999999" customHeight="1">
      <c r="A96" s="1500"/>
      <c r="B96" s="1547"/>
      <c r="C96" s="1548"/>
      <c r="D96" s="1549"/>
      <c r="E96" s="1549" t="s">
        <v>5963</v>
      </c>
      <c r="F96" s="1548" t="s">
        <v>62</v>
      </c>
      <c r="G96" s="1550">
        <v>4</v>
      </c>
      <c r="H96" s="1588"/>
      <c r="I96" s="1589"/>
      <c r="J96" s="1589">
        <f t="shared" ref="J96:J102" si="6">(H96*G96)+0</f>
        <v>0</v>
      </c>
      <c r="K96" s="1589">
        <f t="shared" ref="K96:K102" si="7">(I96*G96)+0</f>
        <v>0</v>
      </c>
      <c r="L96" s="1589">
        <f t="shared" ref="L96:L102" si="8">(K96+J96)+0</f>
        <v>0</v>
      </c>
      <c r="M96" s="1538"/>
      <c r="N96" s="1568"/>
      <c r="O96" s="1568"/>
      <c r="S96" s="1565"/>
    </row>
    <row r="97" spans="1:19" ht="16.899999999999999" customHeight="1">
      <c r="A97" s="1500"/>
      <c r="B97" s="1547"/>
      <c r="C97" s="1548"/>
      <c r="D97" s="1549"/>
      <c r="E97" s="1549" t="s">
        <v>5964</v>
      </c>
      <c r="F97" s="1548" t="s">
        <v>62</v>
      </c>
      <c r="G97" s="1550">
        <v>4</v>
      </c>
      <c r="H97" s="1588"/>
      <c r="I97" s="1589"/>
      <c r="J97" s="1589">
        <f t="shared" si="6"/>
        <v>0</v>
      </c>
      <c r="K97" s="1589">
        <f t="shared" si="7"/>
        <v>0</v>
      </c>
      <c r="L97" s="1589">
        <f t="shared" si="8"/>
        <v>0</v>
      </c>
      <c r="M97" s="1538"/>
      <c r="N97" s="1568"/>
      <c r="O97" s="1568"/>
      <c r="S97" s="1565"/>
    </row>
    <row r="98" spans="1:19" ht="16.899999999999999" customHeight="1">
      <c r="A98" s="1500"/>
      <c r="B98" s="1547"/>
      <c r="C98" s="1548"/>
      <c r="D98" s="1549"/>
      <c r="E98" s="1549" t="s">
        <v>5678</v>
      </c>
      <c r="F98" s="1548" t="s">
        <v>62</v>
      </c>
      <c r="G98" s="1550">
        <v>4</v>
      </c>
      <c r="H98" s="1588"/>
      <c r="I98" s="1589"/>
      <c r="J98" s="1589">
        <f t="shared" si="6"/>
        <v>0</v>
      </c>
      <c r="K98" s="1589">
        <f t="shared" si="7"/>
        <v>0</v>
      </c>
      <c r="L98" s="1589">
        <f t="shared" si="8"/>
        <v>0</v>
      </c>
      <c r="M98" s="1538"/>
      <c r="N98" s="1568"/>
      <c r="O98" s="1568"/>
      <c r="S98" s="1565"/>
    </row>
    <row r="99" spans="1:19" ht="16.899999999999999" customHeight="1">
      <c r="A99" s="1500"/>
      <c r="B99" s="1547"/>
      <c r="C99" s="1548"/>
      <c r="D99" s="1549"/>
      <c r="E99" s="1549" t="s">
        <v>5677</v>
      </c>
      <c r="F99" s="1548" t="s">
        <v>62</v>
      </c>
      <c r="G99" s="1550">
        <v>4</v>
      </c>
      <c r="H99" s="1588"/>
      <c r="I99" s="1589"/>
      <c r="J99" s="1589">
        <f t="shared" si="6"/>
        <v>0</v>
      </c>
      <c r="K99" s="1589">
        <f t="shared" si="7"/>
        <v>0</v>
      </c>
      <c r="L99" s="1589">
        <f t="shared" si="8"/>
        <v>0</v>
      </c>
      <c r="M99" s="1538"/>
      <c r="N99" s="1568"/>
      <c r="O99" s="1568"/>
      <c r="S99" s="1565"/>
    </row>
    <row r="100" spans="1:19" ht="16.899999999999999" customHeight="1">
      <c r="A100" s="1500"/>
      <c r="B100" s="1547"/>
      <c r="C100" s="1548"/>
      <c r="D100" s="1549"/>
      <c r="E100" s="1549" t="s">
        <v>5676</v>
      </c>
      <c r="F100" s="1548" t="s">
        <v>62</v>
      </c>
      <c r="G100" s="1550">
        <v>13</v>
      </c>
      <c r="H100" s="1588"/>
      <c r="I100" s="1589"/>
      <c r="J100" s="1589">
        <f t="shared" si="6"/>
        <v>0</v>
      </c>
      <c r="K100" s="1589">
        <f t="shared" si="7"/>
        <v>0</v>
      </c>
      <c r="L100" s="1589">
        <f t="shared" si="8"/>
        <v>0</v>
      </c>
      <c r="M100" s="1538"/>
      <c r="N100" s="1568"/>
      <c r="O100" s="1568"/>
      <c r="S100" s="1565"/>
    </row>
    <row r="101" spans="1:19" ht="16.899999999999999" customHeight="1">
      <c r="A101" s="1500"/>
      <c r="B101" s="1547"/>
      <c r="C101" s="1548"/>
      <c r="D101" s="1549"/>
      <c r="E101" s="1549" t="s">
        <v>5675</v>
      </c>
      <c r="F101" s="1548" t="s">
        <v>62</v>
      </c>
      <c r="G101" s="1550">
        <v>22</v>
      </c>
      <c r="H101" s="1588"/>
      <c r="I101" s="1589"/>
      <c r="J101" s="1589">
        <f t="shared" si="6"/>
        <v>0</v>
      </c>
      <c r="K101" s="1589">
        <f t="shared" si="7"/>
        <v>0</v>
      </c>
      <c r="L101" s="1589">
        <f t="shared" si="8"/>
        <v>0</v>
      </c>
      <c r="M101" s="1538"/>
      <c r="N101" s="1568"/>
      <c r="O101" s="1568"/>
      <c r="S101" s="1565"/>
    </row>
    <row r="102" spans="1:19" ht="16.899999999999999" customHeight="1">
      <c r="A102" s="1500"/>
      <c r="B102" s="1547"/>
      <c r="C102" s="1548"/>
      <c r="D102" s="1549"/>
      <c r="E102" s="1549" t="s">
        <v>5674</v>
      </c>
      <c r="F102" s="1548" t="s">
        <v>62</v>
      </c>
      <c r="G102" s="1550">
        <v>30</v>
      </c>
      <c r="H102" s="1588"/>
      <c r="I102" s="1589"/>
      <c r="J102" s="1589">
        <f t="shared" si="6"/>
        <v>0</v>
      </c>
      <c r="K102" s="1589">
        <f t="shared" si="7"/>
        <v>0</v>
      </c>
      <c r="L102" s="1589">
        <f t="shared" si="8"/>
        <v>0</v>
      </c>
      <c r="M102" s="1538"/>
      <c r="N102" s="1568"/>
      <c r="O102" s="1568"/>
      <c r="S102" s="1565"/>
    </row>
    <row r="103" spans="1:19" ht="16.899999999999999" customHeight="1">
      <c r="A103" s="1500"/>
      <c r="B103" s="1563"/>
      <c r="C103" s="1550"/>
      <c r="D103" s="1500"/>
      <c r="E103" s="1549"/>
      <c r="F103" s="1548"/>
      <c r="G103" s="1550"/>
      <c r="H103" s="1588"/>
      <c r="I103" s="1589"/>
      <c r="J103" s="1589"/>
      <c r="K103" s="1589"/>
      <c r="L103" s="1589"/>
      <c r="M103" s="1538"/>
      <c r="N103" s="1568"/>
      <c r="O103" s="1568"/>
      <c r="S103" s="1565"/>
    </row>
    <row r="104" spans="1:19" ht="16.899999999999999" customHeight="1">
      <c r="A104" s="1500"/>
      <c r="B104" s="1563"/>
      <c r="C104" s="1550"/>
      <c r="D104" s="1500"/>
      <c r="E104" s="1549"/>
      <c r="F104" s="1548"/>
      <c r="G104" s="1550"/>
      <c r="H104" s="1588"/>
      <c r="I104" s="1589"/>
      <c r="J104" s="1589"/>
      <c r="K104" s="1589"/>
      <c r="L104" s="1589"/>
      <c r="M104" s="1538"/>
      <c r="N104" s="1568"/>
      <c r="O104" s="1568"/>
      <c r="S104" s="1565"/>
    </row>
    <row r="105" spans="1:19" ht="16.899999999999999" customHeight="1">
      <c r="A105" s="1500"/>
      <c r="B105" s="1563"/>
      <c r="C105" s="1550"/>
      <c r="D105" s="1500"/>
      <c r="E105" s="1549"/>
      <c r="F105" s="1548"/>
      <c r="G105" s="1550"/>
      <c r="H105" s="1588"/>
      <c r="I105" s="1589"/>
      <c r="J105" s="1589"/>
      <c r="K105" s="1589"/>
      <c r="L105" s="1589"/>
      <c r="M105" s="1538"/>
      <c r="N105" s="1568"/>
      <c r="O105" s="1568"/>
      <c r="S105" s="1565"/>
    </row>
    <row r="106" spans="1:19" ht="16.899999999999999" customHeight="1">
      <c r="A106" s="1500"/>
      <c r="B106" s="1563"/>
      <c r="C106" s="1550"/>
      <c r="D106" s="1500"/>
      <c r="E106" s="1549"/>
      <c r="F106" s="1548"/>
      <c r="G106" s="1550"/>
      <c r="H106" s="1588"/>
      <c r="I106" s="1589"/>
      <c r="J106" s="1589"/>
      <c r="K106" s="1589"/>
      <c r="L106" s="1589"/>
      <c r="M106" s="1538"/>
      <c r="N106" s="1568"/>
      <c r="O106" s="1568"/>
      <c r="S106" s="1565"/>
    </row>
    <row r="107" spans="1:19" ht="16.899999999999999" customHeight="1">
      <c r="A107" s="1500"/>
      <c r="B107" s="1547"/>
      <c r="C107" s="1550"/>
      <c r="D107" s="1500"/>
      <c r="E107" s="1566" t="s">
        <v>274</v>
      </c>
      <c r="F107" s="1548"/>
      <c r="G107" s="1550"/>
      <c r="H107" s="1588"/>
      <c r="I107" s="1587"/>
      <c r="J107" s="1587"/>
      <c r="K107" s="1587"/>
      <c r="L107" s="1587"/>
      <c r="M107" s="1538"/>
      <c r="N107" s="1568"/>
      <c r="O107" s="1568"/>
      <c r="S107" s="1565"/>
    </row>
    <row r="108" spans="1:19" ht="16.899999999999999" customHeight="1">
      <c r="A108" s="1500"/>
      <c r="B108" s="1563" t="s">
        <v>5682</v>
      </c>
      <c r="C108" s="1550"/>
      <c r="D108" s="1500"/>
      <c r="E108" s="1549" t="s">
        <v>5683</v>
      </c>
      <c r="F108" s="1548" t="s">
        <v>62</v>
      </c>
      <c r="G108" s="1550">
        <v>3</v>
      </c>
      <c r="H108" s="1588"/>
      <c r="I108" s="1589"/>
      <c r="J108" s="1589">
        <f>H108*G108</f>
        <v>0</v>
      </c>
      <c r="K108" s="1589">
        <f>I108*G108</f>
        <v>0</v>
      </c>
      <c r="L108" s="1640">
        <f>K108+J108</f>
        <v>0</v>
      </c>
      <c r="M108" s="1538"/>
      <c r="N108" s="1568"/>
      <c r="O108" s="1568"/>
      <c r="S108" s="1565"/>
    </row>
    <row r="109" spans="1:19" ht="16.899999999999999" customHeight="1">
      <c r="A109" s="1500"/>
      <c r="B109" s="1563"/>
      <c r="C109" s="1550"/>
      <c r="D109" s="1500"/>
      <c r="E109" s="1549" t="s">
        <v>5684</v>
      </c>
      <c r="F109" s="1548" t="s">
        <v>62</v>
      </c>
      <c r="G109" s="1550">
        <v>3</v>
      </c>
      <c r="H109" s="1588"/>
      <c r="I109" s="1589"/>
      <c r="J109" s="1589">
        <f>H109*G109</f>
        <v>0</v>
      </c>
      <c r="K109" s="1589">
        <f>I109*G109</f>
        <v>0</v>
      </c>
      <c r="L109" s="1640">
        <f>K109+J109</f>
        <v>0</v>
      </c>
      <c r="M109" s="1538"/>
      <c r="N109" s="1568"/>
      <c r="O109" s="1568"/>
      <c r="S109" s="1565"/>
    </row>
    <row r="110" spans="1:19" ht="16.899999999999999" customHeight="1">
      <c r="A110" s="1500"/>
      <c r="B110" s="1563"/>
      <c r="C110" s="1550"/>
      <c r="D110" s="1500"/>
      <c r="E110" s="1549" t="s">
        <v>5685</v>
      </c>
      <c r="F110" s="1548" t="s">
        <v>62</v>
      </c>
      <c r="G110" s="1550">
        <v>3</v>
      </c>
      <c r="H110" s="1588"/>
      <c r="I110" s="1589"/>
      <c r="J110" s="1589">
        <f>H110*G110</f>
        <v>0</v>
      </c>
      <c r="K110" s="1589">
        <f>I110*G110</f>
        <v>0</v>
      </c>
      <c r="L110" s="1640">
        <f>K110+J110</f>
        <v>0</v>
      </c>
      <c r="M110" s="1538"/>
      <c r="N110" s="1568"/>
      <c r="O110" s="1568"/>
      <c r="S110" s="1565"/>
    </row>
    <row r="111" spans="1:19" ht="16.899999999999999" customHeight="1">
      <c r="A111" s="1502"/>
      <c r="B111" s="1570"/>
      <c r="C111" s="1545"/>
      <c r="D111" s="1502"/>
      <c r="E111" s="1571"/>
      <c r="F111" s="1546"/>
      <c r="G111" s="1545"/>
      <c r="H111" s="1591"/>
      <c r="I111" s="1639"/>
      <c r="J111" s="1639"/>
      <c r="K111" s="1639"/>
      <c r="L111" s="1641"/>
      <c r="M111" s="1538"/>
      <c r="N111" s="1568"/>
      <c r="O111" s="1568"/>
      <c r="S111" s="1565"/>
    </row>
    <row r="112" spans="1:19" ht="16.899999999999999" customHeight="1">
      <c r="A112" s="1500"/>
      <c r="B112" s="1563" t="s">
        <v>5686</v>
      </c>
      <c r="C112" s="1550"/>
      <c r="D112" s="1500"/>
      <c r="E112" s="1549" t="s">
        <v>5687</v>
      </c>
      <c r="F112" s="1548" t="s">
        <v>62</v>
      </c>
      <c r="G112" s="1550">
        <v>1</v>
      </c>
      <c r="H112" s="1588"/>
      <c r="I112" s="1589"/>
      <c r="J112" s="1589">
        <f>H112*G112</f>
        <v>0</v>
      </c>
      <c r="K112" s="1589">
        <f>I112*G112</f>
        <v>0</v>
      </c>
      <c r="L112" s="1589">
        <f>K112+J112</f>
        <v>0</v>
      </c>
      <c r="M112" s="1538"/>
      <c r="N112" s="1568"/>
      <c r="O112" s="1568"/>
      <c r="S112" s="1565"/>
    </row>
    <row r="113" spans="1:1024" ht="16.899999999999999" customHeight="1">
      <c r="A113" s="1500"/>
      <c r="B113" s="1563"/>
      <c r="C113" s="1550"/>
      <c r="D113" s="1500"/>
      <c r="E113" s="1549" t="s">
        <v>5688</v>
      </c>
      <c r="F113" s="1548" t="s">
        <v>62</v>
      </c>
      <c r="G113" s="1550">
        <v>1</v>
      </c>
      <c r="H113" s="1588"/>
      <c r="I113" s="1589"/>
      <c r="J113" s="1589">
        <f>H113*G113</f>
        <v>0</v>
      </c>
      <c r="K113" s="1589">
        <f>I113*G113</f>
        <v>0</v>
      </c>
      <c r="L113" s="1589">
        <f>K113+J113</f>
        <v>0</v>
      </c>
      <c r="M113" s="1538"/>
      <c r="N113" s="1568"/>
      <c r="O113" s="1568"/>
      <c r="S113" s="1565"/>
    </row>
    <row r="114" spans="1:1024" ht="16.899999999999999" customHeight="1">
      <c r="A114" s="1500"/>
      <c r="B114" s="1563"/>
      <c r="C114" s="1550"/>
      <c r="D114" s="1500"/>
      <c r="E114" s="1549"/>
      <c r="F114" s="1548"/>
      <c r="G114" s="1550"/>
      <c r="H114" s="1588"/>
      <c r="I114" s="1589"/>
      <c r="J114" s="1589"/>
      <c r="K114" s="1589"/>
      <c r="L114" s="1589"/>
      <c r="M114" s="1538"/>
      <c r="N114" s="1568"/>
      <c r="O114" s="1568"/>
      <c r="S114" s="1565"/>
    </row>
    <row r="115" spans="1:1024" ht="16.899999999999999" customHeight="1">
      <c r="A115" s="1500"/>
      <c r="B115" s="1563" t="s">
        <v>5689</v>
      </c>
      <c r="C115" s="1550"/>
      <c r="D115" s="1500"/>
      <c r="E115" s="1549" t="s">
        <v>5931</v>
      </c>
      <c r="F115" s="1548" t="s">
        <v>62</v>
      </c>
      <c r="G115" s="1550">
        <v>4</v>
      </c>
      <c r="H115" s="1588"/>
      <c r="I115" s="1589"/>
      <c r="J115" s="1589">
        <f>H115*G115</f>
        <v>0</v>
      </c>
      <c r="K115" s="1589">
        <f>I115*G115</f>
        <v>0</v>
      </c>
      <c r="L115" s="1640">
        <f>K115+J115</f>
        <v>0</v>
      </c>
      <c r="M115" s="1538"/>
      <c r="N115" s="1568"/>
      <c r="O115" s="1568"/>
      <c r="S115" s="1565"/>
    </row>
    <row r="116" spans="1:1024" ht="16.899999999999999" customHeight="1">
      <c r="A116" s="1500"/>
      <c r="B116" s="1563" t="s">
        <v>5689</v>
      </c>
      <c r="C116" s="1550"/>
      <c r="D116" s="1500"/>
      <c r="E116" s="1549" t="s">
        <v>5965</v>
      </c>
      <c r="F116" s="1548" t="s">
        <v>62</v>
      </c>
      <c r="G116" s="1550">
        <v>2</v>
      </c>
      <c r="H116" s="1588"/>
      <c r="I116" s="1589"/>
      <c r="J116" s="1589">
        <f>H116*G116</f>
        <v>0</v>
      </c>
      <c r="K116" s="1589">
        <f>I116*G116</f>
        <v>0</v>
      </c>
      <c r="L116" s="1640">
        <f>K116+J116</f>
        <v>0</v>
      </c>
      <c r="M116" s="1538"/>
      <c r="N116" s="1568"/>
      <c r="O116" s="1568"/>
      <c r="S116" s="1565"/>
    </row>
    <row r="117" spans="1:1024" ht="16.899999999999999" customHeight="1">
      <c r="A117" s="1500"/>
      <c r="B117" s="1617"/>
      <c r="C117" s="1618"/>
      <c r="D117" s="1619"/>
      <c r="E117" s="1549" t="s">
        <v>5966</v>
      </c>
      <c r="F117" s="1548" t="s">
        <v>62</v>
      </c>
      <c r="G117" s="1550">
        <v>6</v>
      </c>
      <c r="H117" s="1588"/>
      <c r="I117" s="1589"/>
      <c r="J117" s="1589">
        <f>H117*G117</f>
        <v>0</v>
      </c>
      <c r="K117" s="1589">
        <f>I117*G117</f>
        <v>0</v>
      </c>
      <c r="L117" s="1640">
        <f>K117+J117</f>
        <v>0</v>
      </c>
      <c r="M117" s="1538"/>
      <c r="N117" s="1568"/>
      <c r="O117" s="1568"/>
      <c r="S117" s="1565"/>
    </row>
    <row r="118" spans="1:1024" ht="16.899999999999999" customHeight="1">
      <c r="A118" s="1500"/>
      <c r="B118" s="1617"/>
      <c r="C118" s="1618"/>
      <c r="D118" s="1619"/>
      <c r="E118" s="1549" t="s">
        <v>5932</v>
      </c>
      <c r="F118" s="1548" t="s">
        <v>62</v>
      </c>
      <c r="G118" s="1550">
        <v>6</v>
      </c>
      <c r="H118" s="1588"/>
      <c r="I118" s="1589"/>
      <c r="J118" s="1589">
        <f>H118*G118</f>
        <v>0</v>
      </c>
      <c r="K118" s="1589">
        <f>I118*G118</f>
        <v>0</v>
      </c>
      <c r="L118" s="1640">
        <f>K118+J118</f>
        <v>0</v>
      </c>
      <c r="M118" s="1538"/>
      <c r="N118" s="1568"/>
      <c r="O118" s="1568"/>
      <c r="S118" s="1565"/>
    </row>
    <row r="119" spans="1:1024" ht="16.899999999999999" customHeight="1">
      <c r="A119" s="1500"/>
      <c r="B119" s="1617"/>
      <c r="C119" s="1618"/>
      <c r="D119" s="1619"/>
      <c r="E119" s="1549"/>
      <c r="F119" s="1548"/>
      <c r="G119" s="1550"/>
      <c r="H119" s="1588"/>
      <c r="I119" s="1589"/>
      <c r="J119" s="1589"/>
      <c r="K119" s="1589"/>
      <c r="L119" s="1640"/>
      <c r="M119" s="1538"/>
      <c r="N119" s="1568"/>
      <c r="O119" s="1568"/>
      <c r="S119" s="1565"/>
    </row>
    <row r="120" spans="1:1024" ht="16.899999999999999" customHeight="1">
      <c r="A120" s="1500"/>
      <c r="B120" s="1617"/>
      <c r="C120" s="1618"/>
      <c r="D120" s="1619"/>
      <c r="E120" s="1549"/>
      <c r="F120" s="1548"/>
      <c r="G120" s="1550"/>
      <c r="H120" s="1588"/>
      <c r="I120" s="1589"/>
      <c r="J120" s="1589"/>
      <c r="K120" s="1589"/>
      <c r="L120" s="1640"/>
      <c r="M120" s="1538"/>
      <c r="N120" s="1568"/>
      <c r="O120" s="1568"/>
      <c r="S120" s="1565"/>
    </row>
    <row r="121" spans="1:1024" ht="16.899999999999999" customHeight="1">
      <c r="A121" s="1500"/>
      <c r="B121" s="1563" t="s">
        <v>5693</v>
      </c>
      <c r="C121" s="1618"/>
      <c r="D121" s="1619"/>
      <c r="E121" s="1549" t="s">
        <v>5694</v>
      </c>
      <c r="F121" s="1548" t="s">
        <v>62</v>
      </c>
      <c r="G121" s="1550">
        <v>5</v>
      </c>
      <c r="H121" s="1588"/>
      <c r="I121" s="1589"/>
      <c r="J121" s="1589">
        <f>H121*G121</f>
        <v>0</v>
      </c>
      <c r="K121" s="1589">
        <f>I121*G121</f>
        <v>0</v>
      </c>
      <c r="L121" s="1589">
        <f>K121+J121</f>
        <v>0</v>
      </c>
      <c r="M121" s="1538"/>
      <c r="N121" s="1568"/>
      <c r="O121" s="1568"/>
      <c r="S121" s="1565"/>
    </row>
    <row r="122" spans="1:1024" ht="16.899999999999999" customHeight="1">
      <c r="A122" s="1500"/>
      <c r="B122" s="1563"/>
      <c r="C122" s="1550"/>
      <c r="D122" s="1500"/>
      <c r="E122" s="1549" t="s">
        <v>5695</v>
      </c>
      <c r="F122" s="1548" t="s">
        <v>62</v>
      </c>
      <c r="G122" s="1550">
        <v>5</v>
      </c>
      <c r="H122" s="1588"/>
      <c r="I122" s="1589"/>
      <c r="J122" s="1589">
        <f>H122*G122</f>
        <v>0</v>
      </c>
      <c r="K122" s="1589">
        <f>I122*G122</f>
        <v>0</v>
      </c>
      <c r="L122" s="1589">
        <f>K122+J122</f>
        <v>0</v>
      </c>
      <c r="M122" s="1538"/>
      <c r="N122" s="1568"/>
      <c r="O122" s="1568"/>
      <c r="S122" s="1565"/>
    </row>
    <row r="123" spans="1:1024" ht="16.899999999999999" customHeight="1">
      <c r="A123" s="1500"/>
      <c r="B123" s="1563"/>
      <c r="C123" s="1550"/>
      <c r="D123" s="1500"/>
      <c r="E123" s="1549"/>
      <c r="F123" s="1548"/>
      <c r="G123" s="1550"/>
      <c r="H123" s="1588"/>
      <c r="I123" s="1589"/>
      <c r="J123" s="1589"/>
      <c r="K123" s="1589"/>
      <c r="L123" s="1589"/>
      <c r="M123" s="1538"/>
      <c r="N123" s="1568"/>
      <c r="O123" s="1568"/>
      <c r="S123" s="1565"/>
    </row>
    <row r="124" spans="1:1024" ht="16.899999999999999" customHeight="1">
      <c r="A124" s="1500"/>
      <c r="B124" s="1563" t="s">
        <v>5933</v>
      </c>
      <c r="C124" s="1550"/>
      <c r="D124" s="1500"/>
      <c r="E124" s="1549" t="s">
        <v>5934</v>
      </c>
      <c r="F124" s="1548" t="s">
        <v>62</v>
      </c>
      <c r="G124" s="1550">
        <v>1</v>
      </c>
      <c r="H124" s="1588"/>
      <c r="I124" s="1589"/>
      <c r="J124" s="1589">
        <f>H124*G124</f>
        <v>0</v>
      </c>
      <c r="K124" s="1589">
        <f>I124*G124</f>
        <v>0</v>
      </c>
      <c r="L124" s="1589">
        <f>K124+J124</f>
        <v>0</v>
      </c>
      <c r="M124" s="1538"/>
      <c r="N124" s="1568"/>
      <c r="O124" s="1568"/>
      <c r="S124" s="1565"/>
    </row>
    <row r="125" spans="1:1024" ht="16.899999999999999" customHeight="1">
      <c r="A125" s="1500"/>
      <c r="B125" s="1563"/>
      <c r="C125" s="1550"/>
      <c r="D125" s="1500"/>
      <c r="E125" s="1549" t="s">
        <v>5935</v>
      </c>
      <c r="F125" s="1548" t="s">
        <v>62</v>
      </c>
      <c r="G125" s="1550">
        <v>1</v>
      </c>
      <c r="H125" s="1588"/>
      <c r="I125" s="1589"/>
      <c r="J125" s="1589">
        <f>H125*G125</f>
        <v>0</v>
      </c>
      <c r="K125" s="1589">
        <f>I125*G125</f>
        <v>0</v>
      </c>
      <c r="L125" s="1589">
        <f>K125+J125</f>
        <v>0</v>
      </c>
      <c r="M125" s="1538"/>
      <c r="N125" s="1568"/>
      <c r="O125" s="1568"/>
      <c r="S125" s="1565"/>
    </row>
    <row r="126" spans="1:1024" ht="16.899999999999999" customHeight="1">
      <c r="A126" s="1500"/>
      <c r="B126" s="1563"/>
      <c r="C126" s="1550"/>
      <c r="D126" s="1500"/>
      <c r="E126" s="1549"/>
      <c r="F126" s="1548"/>
      <c r="G126" s="1550"/>
      <c r="H126" s="1588"/>
      <c r="I126" s="1589"/>
      <c r="J126" s="1589"/>
      <c r="K126" s="1589"/>
      <c r="L126" s="1589"/>
      <c r="M126" s="1538"/>
      <c r="N126" s="1568"/>
      <c r="O126" s="1568"/>
      <c r="S126" s="1565"/>
    </row>
    <row r="127" spans="1:1024" ht="16.899999999999999" customHeight="1">
      <c r="A127" s="1500"/>
      <c r="B127" s="1563"/>
      <c r="C127" s="1550"/>
      <c r="D127" s="1500"/>
      <c r="E127" s="1549"/>
      <c r="F127" s="1548"/>
      <c r="G127" s="1550"/>
      <c r="H127" s="1588"/>
      <c r="I127" s="1589"/>
      <c r="J127" s="1589"/>
      <c r="K127" s="1589"/>
      <c r="L127" s="1589"/>
      <c r="M127" s="1538"/>
      <c r="N127" s="1568"/>
      <c r="O127" s="1568"/>
      <c r="S127" s="1565"/>
    </row>
    <row r="128" spans="1:1024" s="1538" customFormat="1" ht="16.899999999999999" customHeight="1">
      <c r="A128" s="1500"/>
      <c r="B128" s="1563"/>
      <c r="C128" s="1550"/>
      <c r="D128" s="1500"/>
      <c r="E128" s="1549"/>
      <c r="F128" s="1548"/>
      <c r="G128" s="1550"/>
      <c r="H128" s="1588"/>
      <c r="I128" s="1589"/>
      <c r="J128" s="1589"/>
      <c r="K128" s="1589"/>
      <c r="L128" s="1589"/>
      <c r="N128" s="1568"/>
      <c r="O128" s="1568"/>
      <c r="S128" s="1565"/>
      <c r="BM128" s="1496"/>
      <c r="BN128" s="1496"/>
      <c r="BO128" s="1496"/>
      <c r="BP128" s="1496"/>
      <c r="BQ128" s="1496"/>
      <c r="BR128" s="1496"/>
      <c r="BS128" s="1496"/>
      <c r="BT128" s="1496"/>
      <c r="BU128" s="1496"/>
      <c r="BV128" s="1496"/>
      <c r="BW128" s="1496"/>
      <c r="BX128" s="1496"/>
      <c r="BY128" s="1496"/>
      <c r="BZ128" s="1496"/>
      <c r="CA128" s="1496"/>
      <c r="CB128" s="1496"/>
      <c r="CC128" s="1496"/>
      <c r="CD128" s="1496"/>
      <c r="CE128" s="1496"/>
      <c r="CF128" s="1496"/>
      <c r="CG128" s="1496"/>
      <c r="CH128" s="1496"/>
      <c r="CI128" s="1496"/>
      <c r="CJ128" s="1496"/>
      <c r="CK128" s="1496"/>
      <c r="CL128" s="1496"/>
      <c r="CM128" s="1496"/>
      <c r="CN128" s="1496"/>
      <c r="CO128" s="1496"/>
      <c r="CP128" s="1496"/>
      <c r="CQ128" s="1496"/>
      <c r="CR128" s="1496"/>
      <c r="CS128" s="1496"/>
      <c r="CT128" s="1496"/>
      <c r="CU128" s="1496"/>
      <c r="CV128" s="1496"/>
      <c r="CW128" s="1496"/>
      <c r="CX128" s="1496"/>
      <c r="CY128" s="1496"/>
      <c r="CZ128" s="1496"/>
      <c r="DA128" s="1496"/>
      <c r="DB128" s="1496"/>
      <c r="DC128" s="1496"/>
      <c r="DD128" s="1496"/>
      <c r="DE128" s="1496"/>
      <c r="DF128" s="1496"/>
      <c r="DG128" s="1496"/>
      <c r="DH128" s="1496"/>
      <c r="DI128" s="1496"/>
      <c r="DJ128" s="1496"/>
      <c r="DK128" s="1496"/>
      <c r="DL128" s="1496"/>
      <c r="DM128" s="1496"/>
      <c r="DN128" s="1496"/>
      <c r="DO128" s="1496"/>
      <c r="DP128" s="1496"/>
      <c r="DQ128" s="1496"/>
      <c r="DR128" s="1496"/>
      <c r="DS128" s="1496"/>
      <c r="DT128" s="1496"/>
      <c r="DU128" s="1496"/>
      <c r="DV128" s="1496"/>
      <c r="DW128" s="1496"/>
      <c r="DX128" s="1496"/>
      <c r="DY128" s="1496"/>
      <c r="DZ128" s="1496"/>
      <c r="EA128" s="1496"/>
      <c r="EB128" s="1496"/>
      <c r="EC128" s="1496"/>
      <c r="ED128" s="1496"/>
      <c r="EE128" s="1496"/>
      <c r="EF128" s="1496"/>
      <c r="EG128" s="1496"/>
      <c r="EH128" s="1496"/>
      <c r="EI128" s="1496"/>
      <c r="EJ128" s="1496"/>
      <c r="EK128" s="1496"/>
      <c r="EL128" s="1496"/>
      <c r="EM128" s="1496"/>
      <c r="EN128" s="1496"/>
      <c r="EO128" s="1496"/>
      <c r="EP128" s="1496"/>
      <c r="EQ128" s="1496"/>
      <c r="ER128" s="1496"/>
      <c r="ES128" s="1496"/>
      <c r="ET128" s="1496"/>
      <c r="EU128" s="1496"/>
      <c r="EV128" s="1496"/>
      <c r="EW128" s="1496"/>
      <c r="EX128" s="1496"/>
      <c r="EY128" s="1496"/>
      <c r="EZ128" s="1496"/>
      <c r="FA128" s="1496"/>
      <c r="FB128" s="1496"/>
      <c r="FC128" s="1496"/>
      <c r="FD128" s="1496"/>
      <c r="FE128" s="1496"/>
      <c r="FF128" s="1496"/>
      <c r="FG128" s="1496"/>
      <c r="FH128" s="1496"/>
      <c r="FI128" s="1496"/>
      <c r="FJ128" s="1496"/>
      <c r="FK128" s="1496"/>
      <c r="FL128" s="1496"/>
      <c r="FM128" s="1496"/>
      <c r="FN128" s="1496"/>
      <c r="FO128" s="1496"/>
      <c r="FP128" s="1496"/>
      <c r="FQ128" s="1496"/>
      <c r="FR128" s="1496"/>
      <c r="FS128" s="1496"/>
      <c r="FT128" s="1496"/>
      <c r="FU128" s="1496"/>
      <c r="FV128" s="1496"/>
      <c r="FW128" s="1496"/>
      <c r="FX128" s="1496"/>
      <c r="FY128" s="1496"/>
      <c r="FZ128" s="1496"/>
      <c r="GA128" s="1496"/>
      <c r="GB128" s="1496"/>
      <c r="GC128" s="1496"/>
      <c r="GD128" s="1496"/>
      <c r="GE128" s="1496"/>
      <c r="GF128" s="1496"/>
      <c r="GG128" s="1496"/>
      <c r="GH128" s="1496"/>
      <c r="GI128" s="1496"/>
      <c r="GJ128" s="1496"/>
      <c r="GK128" s="1496"/>
      <c r="GL128" s="1496"/>
      <c r="GM128" s="1496"/>
      <c r="GN128" s="1496"/>
      <c r="GO128" s="1496"/>
      <c r="GP128" s="1496"/>
      <c r="GQ128" s="1496"/>
      <c r="GR128" s="1496"/>
      <c r="GS128" s="1496"/>
      <c r="GT128" s="1496"/>
      <c r="GU128" s="1496"/>
      <c r="GV128" s="1496"/>
      <c r="GW128" s="1496"/>
      <c r="GX128" s="1496"/>
      <c r="GY128" s="1496"/>
      <c r="GZ128" s="1496"/>
      <c r="HA128" s="1496"/>
      <c r="HB128" s="1496"/>
      <c r="HC128" s="1496"/>
      <c r="HD128" s="1496"/>
      <c r="HE128" s="1496"/>
      <c r="HF128" s="1496"/>
      <c r="HG128" s="1496"/>
      <c r="HH128" s="1496"/>
      <c r="HI128" s="1496"/>
      <c r="HJ128" s="1496"/>
      <c r="HK128" s="1496"/>
      <c r="HL128" s="1496"/>
      <c r="HM128" s="1496"/>
      <c r="HN128" s="1496"/>
      <c r="HO128" s="1496"/>
      <c r="HP128" s="1496"/>
      <c r="HQ128" s="1496"/>
      <c r="HR128" s="1496"/>
      <c r="HS128" s="1496"/>
      <c r="HT128" s="1496"/>
      <c r="HU128" s="1496"/>
      <c r="HV128" s="1496"/>
      <c r="HW128" s="1496"/>
      <c r="HX128" s="1496"/>
      <c r="HY128" s="1496"/>
      <c r="HZ128" s="1496"/>
      <c r="IA128" s="1496"/>
      <c r="IB128" s="1496"/>
      <c r="IC128" s="1496"/>
      <c r="ID128" s="1496"/>
      <c r="IE128" s="1496"/>
      <c r="IF128" s="1496"/>
      <c r="IG128" s="1496"/>
      <c r="IH128" s="1496"/>
      <c r="II128" s="1496"/>
      <c r="IJ128" s="1496"/>
      <c r="IK128" s="1496"/>
      <c r="IL128" s="1496"/>
      <c r="IM128" s="1496"/>
      <c r="IN128" s="1496"/>
      <c r="IO128" s="1496"/>
      <c r="IP128" s="1496"/>
      <c r="IQ128" s="1496"/>
      <c r="IR128" s="1496"/>
      <c r="IS128" s="1496"/>
      <c r="IT128" s="1496"/>
      <c r="IU128" s="1496"/>
      <c r="IV128" s="1496"/>
      <c r="IW128" s="1496"/>
      <c r="IX128" s="1496"/>
      <c r="IY128" s="1496"/>
      <c r="IZ128" s="1496"/>
      <c r="JA128" s="1496"/>
      <c r="JB128" s="1496"/>
      <c r="JC128" s="1496"/>
      <c r="JD128" s="1496"/>
      <c r="JE128" s="1496"/>
      <c r="JF128" s="1496"/>
      <c r="JG128" s="1496"/>
      <c r="JH128" s="1496"/>
      <c r="JI128" s="1496"/>
      <c r="JJ128" s="1496"/>
      <c r="JK128" s="1496"/>
      <c r="JL128" s="1496"/>
      <c r="JM128" s="1496"/>
      <c r="JN128" s="1496"/>
      <c r="JO128" s="1496"/>
      <c r="JP128" s="1496"/>
      <c r="JQ128" s="1496"/>
      <c r="JR128" s="1496"/>
      <c r="JS128" s="1496"/>
      <c r="JT128" s="1496"/>
      <c r="JU128" s="1496"/>
      <c r="JV128" s="1496"/>
      <c r="JW128" s="1496"/>
      <c r="JX128" s="1496"/>
      <c r="JY128" s="1496"/>
      <c r="JZ128" s="1496"/>
      <c r="KA128" s="1496"/>
      <c r="KB128" s="1496"/>
      <c r="KC128" s="1496"/>
      <c r="KD128" s="1496"/>
      <c r="KE128" s="1496"/>
      <c r="KF128" s="1496"/>
      <c r="KG128" s="1496"/>
      <c r="KH128" s="1496"/>
      <c r="KI128" s="1496"/>
      <c r="KJ128" s="1496"/>
      <c r="KK128" s="1496"/>
      <c r="KL128" s="1496"/>
      <c r="KM128" s="1496"/>
      <c r="KN128" s="1496"/>
      <c r="KO128" s="1496"/>
      <c r="KP128" s="1496"/>
      <c r="KQ128" s="1496"/>
      <c r="KR128" s="1496"/>
      <c r="KS128" s="1496"/>
      <c r="KT128" s="1496"/>
      <c r="KU128" s="1496"/>
      <c r="KV128" s="1496"/>
      <c r="KW128" s="1496"/>
      <c r="KX128" s="1496"/>
      <c r="KY128" s="1496"/>
      <c r="KZ128" s="1496"/>
      <c r="LA128" s="1496"/>
      <c r="LB128" s="1496"/>
      <c r="LC128" s="1496"/>
      <c r="LD128" s="1496"/>
      <c r="LE128" s="1496"/>
      <c r="LF128" s="1496"/>
      <c r="LG128" s="1496"/>
      <c r="LH128" s="1496"/>
      <c r="LI128" s="1496"/>
      <c r="LJ128" s="1496"/>
      <c r="LK128" s="1496"/>
      <c r="LL128" s="1496"/>
      <c r="LM128" s="1496"/>
      <c r="LN128" s="1496"/>
      <c r="LO128" s="1496"/>
      <c r="LP128" s="1496"/>
      <c r="LQ128" s="1496"/>
      <c r="LR128" s="1496"/>
      <c r="LS128" s="1496"/>
      <c r="LT128" s="1496"/>
      <c r="LU128" s="1496"/>
      <c r="LV128" s="1496"/>
      <c r="LW128" s="1496"/>
      <c r="LX128" s="1496"/>
      <c r="LY128" s="1496"/>
      <c r="LZ128" s="1496"/>
      <c r="MA128" s="1496"/>
      <c r="MB128" s="1496"/>
      <c r="MC128" s="1496"/>
      <c r="MD128" s="1496"/>
      <c r="ME128" s="1496"/>
      <c r="MF128" s="1496"/>
      <c r="MG128" s="1496"/>
      <c r="MH128" s="1496"/>
      <c r="MI128" s="1496"/>
      <c r="MJ128" s="1496"/>
      <c r="MK128" s="1496"/>
      <c r="ML128" s="1496"/>
      <c r="MM128" s="1496"/>
      <c r="MN128" s="1496"/>
      <c r="MO128" s="1496"/>
      <c r="MP128" s="1496"/>
      <c r="MQ128" s="1496"/>
      <c r="MR128" s="1496"/>
      <c r="MS128" s="1496"/>
      <c r="MT128" s="1496"/>
      <c r="MU128" s="1496"/>
      <c r="MV128" s="1496"/>
      <c r="MW128" s="1496"/>
      <c r="MX128" s="1496"/>
      <c r="MY128" s="1496"/>
      <c r="MZ128" s="1496"/>
      <c r="NA128" s="1496"/>
      <c r="NB128" s="1496"/>
      <c r="NC128" s="1496"/>
      <c r="ND128" s="1496"/>
      <c r="NE128" s="1496"/>
      <c r="NF128" s="1496"/>
      <c r="NG128" s="1496"/>
      <c r="NH128" s="1496"/>
      <c r="NI128" s="1496"/>
      <c r="NJ128" s="1496"/>
      <c r="NK128" s="1496"/>
      <c r="NL128" s="1496"/>
      <c r="NM128" s="1496"/>
      <c r="NN128" s="1496"/>
      <c r="NO128" s="1496"/>
      <c r="NP128" s="1496"/>
      <c r="NQ128" s="1496"/>
      <c r="NR128" s="1496"/>
      <c r="NS128" s="1496"/>
      <c r="NT128" s="1496"/>
      <c r="NU128" s="1496"/>
      <c r="NV128" s="1496"/>
      <c r="NW128" s="1496"/>
      <c r="NX128" s="1496"/>
      <c r="NY128" s="1496"/>
      <c r="NZ128" s="1496"/>
      <c r="OA128" s="1496"/>
      <c r="OB128" s="1496"/>
      <c r="OC128" s="1496"/>
      <c r="OD128" s="1496"/>
      <c r="OE128" s="1496"/>
      <c r="OF128" s="1496"/>
      <c r="OG128" s="1496"/>
      <c r="OH128" s="1496"/>
      <c r="OI128" s="1496"/>
      <c r="OJ128" s="1496"/>
      <c r="OK128" s="1496"/>
      <c r="OL128" s="1496"/>
      <c r="OM128" s="1496"/>
      <c r="ON128" s="1496"/>
      <c r="OO128" s="1496"/>
      <c r="OP128" s="1496"/>
      <c r="OQ128" s="1496"/>
      <c r="OR128" s="1496"/>
      <c r="OS128" s="1496"/>
      <c r="OT128" s="1496"/>
      <c r="OU128" s="1496"/>
      <c r="OV128" s="1496"/>
      <c r="OW128" s="1496"/>
      <c r="OX128" s="1496"/>
      <c r="OY128" s="1496"/>
      <c r="OZ128" s="1496"/>
      <c r="PA128" s="1496"/>
      <c r="PB128" s="1496"/>
      <c r="PC128" s="1496"/>
      <c r="PD128" s="1496"/>
      <c r="PE128" s="1496"/>
      <c r="PF128" s="1496"/>
      <c r="PG128" s="1496"/>
      <c r="PH128" s="1496"/>
      <c r="PI128" s="1496"/>
      <c r="PJ128" s="1496"/>
      <c r="PK128" s="1496"/>
      <c r="PL128" s="1496"/>
      <c r="PM128" s="1496"/>
      <c r="PN128" s="1496"/>
      <c r="PO128" s="1496"/>
      <c r="PP128" s="1496"/>
      <c r="PQ128" s="1496"/>
      <c r="PR128" s="1496"/>
      <c r="PS128" s="1496"/>
      <c r="PT128" s="1496"/>
      <c r="PU128" s="1496"/>
      <c r="PV128" s="1496"/>
      <c r="PW128" s="1496"/>
      <c r="PX128" s="1496"/>
      <c r="PY128" s="1496"/>
      <c r="PZ128" s="1496"/>
      <c r="QA128" s="1496"/>
      <c r="QB128" s="1496"/>
      <c r="QC128" s="1496"/>
      <c r="QD128" s="1496"/>
      <c r="QE128" s="1496"/>
      <c r="QF128" s="1496"/>
      <c r="QG128" s="1496"/>
      <c r="QH128" s="1496"/>
      <c r="QI128" s="1496"/>
      <c r="QJ128" s="1496"/>
      <c r="QK128" s="1496"/>
      <c r="QL128" s="1496"/>
      <c r="QM128" s="1496"/>
      <c r="QN128" s="1496"/>
      <c r="QO128" s="1496"/>
      <c r="QP128" s="1496"/>
      <c r="QQ128" s="1496"/>
      <c r="QR128" s="1496"/>
      <c r="QS128" s="1496"/>
      <c r="QT128" s="1496"/>
      <c r="QU128" s="1496"/>
      <c r="QV128" s="1496"/>
      <c r="QW128" s="1496"/>
      <c r="QX128" s="1496"/>
      <c r="QY128" s="1496"/>
      <c r="QZ128" s="1496"/>
      <c r="RA128" s="1496"/>
      <c r="RB128" s="1496"/>
      <c r="RC128" s="1496"/>
      <c r="RD128" s="1496"/>
      <c r="RE128" s="1496"/>
      <c r="RF128" s="1496"/>
      <c r="RG128" s="1496"/>
      <c r="RH128" s="1496"/>
      <c r="RI128" s="1496"/>
      <c r="RJ128" s="1496"/>
      <c r="RK128" s="1496"/>
      <c r="RL128" s="1496"/>
      <c r="RM128" s="1496"/>
      <c r="RN128" s="1496"/>
      <c r="RO128" s="1496"/>
      <c r="RP128" s="1496"/>
      <c r="RQ128" s="1496"/>
      <c r="RR128" s="1496"/>
      <c r="RS128" s="1496"/>
      <c r="RT128" s="1496"/>
      <c r="RU128" s="1496"/>
      <c r="RV128" s="1496"/>
      <c r="RW128" s="1496"/>
      <c r="RX128" s="1496"/>
      <c r="RY128" s="1496"/>
      <c r="RZ128" s="1496"/>
      <c r="SA128" s="1496"/>
      <c r="SB128" s="1496"/>
      <c r="SC128" s="1496"/>
      <c r="SD128" s="1496"/>
      <c r="SE128" s="1496"/>
      <c r="SF128" s="1496"/>
      <c r="SG128" s="1496"/>
      <c r="SH128" s="1496"/>
      <c r="SI128" s="1496"/>
      <c r="SJ128" s="1496"/>
      <c r="SK128" s="1496"/>
      <c r="SL128" s="1496"/>
      <c r="SM128" s="1496"/>
      <c r="SN128" s="1496"/>
      <c r="SO128" s="1496"/>
      <c r="SP128" s="1496"/>
      <c r="SQ128" s="1496"/>
      <c r="SR128" s="1496"/>
      <c r="SS128" s="1496"/>
      <c r="ST128" s="1496"/>
      <c r="SU128" s="1496"/>
      <c r="SV128" s="1496"/>
      <c r="SW128" s="1496"/>
      <c r="SX128" s="1496"/>
      <c r="SY128" s="1496"/>
      <c r="SZ128" s="1496"/>
      <c r="TA128" s="1496"/>
      <c r="TB128" s="1496"/>
      <c r="TC128" s="1496"/>
      <c r="TD128" s="1496"/>
      <c r="TE128" s="1496"/>
      <c r="TF128" s="1496"/>
      <c r="TG128" s="1496"/>
      <c r="TH128" s="1496"/>
      <c r="TI128" s="1496"/>
      <c r="TJ128" s="1496"/>
      <c r="TK128" s="1496"/>
      <c r="TL128" s="1496"/>
      <c r="TM128" s="1496"/>
      <c r="TN128" s="1496"/>
      <c r="TO128" s="1496"/>
      <c r="TP128" s="1496"/>
      <c r="TQ128" s="1496"/>
      <c r="TR128" s="1496"/>
      <c r="TS128" s="1496"/>
      <c r="TT128" s="1496"/>
      <c r="TU128" s="1496"/>
      <c r="TV128" s="1496"/>
      <c r="TW128" s="1496"/>
      <c r="TX128" s="1496"/>
      <c r="TY128" s="1496"/>
      <c r="TZ128" s="1496"/>
      <c r="UA128" s="1496"/>
      <c r="UB128" s="1496"/>
      <c r="UC128" s="1496"/>
      <c r="UD128" s="1496"/>
      <c r="UE128" s="1496"/>
      <c r="UF128" s="1496"/>
      <c r="UG128" s="1496"/>
      <c r="UH128" s="1496"/>
      <c r="UI128" s="1496"/>
      <c r="UJ128" s="1496"/>
      <c r="UK128" s="1496"/>
      <c r="UL128" s="1496"/>
      <c r="UM128" s="1496"/>
      <c r="UN128" s="1496"/>
      <c r="UO128" s="1496"/>
      <c r="UP128" s="1496"/>
      <c r="UQ128" s="1496"/>
      <c r="UR128" s="1496"/>
      <c r="US128" s="1496"/>
      <c r="UT128" s="1496"/>
      <c r="UU128" s="1496"/>
      <c r="UV128" s="1496"/>
      <c r="UW128" s="1496"/>
      <c r="UX128" s="1496"/>
      <c r="UY128" s="1496"/>
      <c r="UZ128" s="1496"/>
      <c r="VA128" s="1496"/>
      <c r="VB128" s="1496"/>
      <c r="VC128" s="1496"/>
      <c r="VD128" s="1496"/>
      <c r="VE128" s="1496"/>
      <c r="VF128" s="1496"/>
      <c r="VG128" s="1496"/>
      <c r="VH128" s="1496"/>
      <c r="VI128" s="1496"/>
      <c r="VJ128" s="1496"/>
      <c r="VK128" s="1496"/>
      <c r="VL128" s="1496"/>
      <c r="VM128" s="1496"/>
      <c r="VN128" s="1496"/>
      <c r="VO128" s="1496"/>
      <c r="VP128" s="1496"/>
      <c r="VQ128" s="1496"/>
      <c r="VR128" s="1496"/>
      <c r="VS128" s="1496"/>
      <c r="VT128" s="1496"/>
      <c r="VU128" s="1496"/>
      <c r="VV128" s="1496"/>
      <c r="VW128" s="1496"/>
      <c r="VX128" s="1496"/>
      <c r="VY128" s="1496"/>
      <c r="VZ128" s="1496"/>
      <c r="WA128" s="1496"/>
      <c r="WB128" s="1496"/>
      <c r="WC128" s="1496"/>
      <c r="WD128" s="1496"/>
      <c r="WE128" s="1496"/>
      <c r="WF128" s="1496"/>
      <c r="WG128" s="1496"/>
      <c r="WH128" s="1496"/>
      <c r="WI128" s="1496"/>
      <c r="WJ128" s="1496"/>
      <c r="WK128" s="1496"/>
      <c r="WL128" s="1496"/>
      <c r="WM128" s="1496"/>
      <c r="WN128" s="1496"/>
      <c r="WO128" s="1496"/>
      <c r="WP128" s="1496"/>
      <c r="WQ128" s="1496"/>
      <c r="WR128" s="1496"/>
      <c r="WS128" s="1496"/>
      <c r="WT128" s="1496"/>
      <c r="WU128" s="1496"/>
      <c r="WV128" s="1496"/>
      <c r="WW128" s="1496"/>
      <c r="WX128" s="1496"/>
      <c r="WY128" s="1496"/>
      <c r="WZ128" s="1496"/>
      <c r="XA128" s="1496"/>
      <c r="XB128" s="1496"/>
      <c r="XC128" s="1496"/>
      <c r="XD128" s="1496"/>
      <c r="XE128" s="1496"/>
      <c r="XF128" s="1496"/>
      <c r="XG128" s="1496"/>
      <c r="XH128" s="1496"/>
      <c r="XI128" s="1496"/>
      <c r="XJ128" s="1496"/>
      <c r="XK128" s="1496"/>
      <c r="XL128" s="1496"/>
      <c r="XM128" s="1496"/>
      <c r="XN128" s="1496"/>
      <c r="XO128" s="1496"/>
      <c r="XP128" s="1496"/>
      <c r="XQ128" s="1496"/>
      <c r="XR128" s="1496"/>
      <c r="XS128" s="1496"/>
      <c r="XT128" s="1496"/>
      <c r="XU128" s="1496"/>
      <c r="XV128" s="1496"/>
      <c r="XW128" s="1496"/>
      <c r="XX128" s="1496"/>
      <c r="XY128" s="1496"/>
      <c r="XZ128" s="1496"/>
      <c r="YA128" s="1496"/>
      <c r="YB128" s="1496"/>
      <c r="YC128" s="1496"/>
      <c r="YD128" s="1496"/>
      <c r="YE128" s="1496"/>
      <c r="YF128" s="1496"/>
      <c r="YG128" s="1496"/>
      <c r="YH128" s="1496"/>
      <c r="YI128" s="1496"/>
      <c r="YJ128" s="1496"/>
      <c r="YK128" s="1496"/>
      <c r="YL128" s="1496"/>
      <c r="YM128" s="1496"/>
      <c r="YN128" s="1496"/>
      <c r="YO128" s="1496"/>
      <c r="YP128" s="1496"/>
      <c r="YQ128" s="1496"/>
      <c r="YR128" s="1496"/>
      <c r="YS128" s="1496"/>
      <c r="YT128" s="1496"/>
      <c r="YU128" s="1496"/>
      <c r="YV128" s="1496"/>
      <c r="YW128" s="1496"/>
      <c r="YX128" s="1496"/>
      <c r="YY128" s="1496"/>
      <c r="YZ128" s="1496"/>
      <c r="ZA128" s="1496"/>
      <c r="ZB128" s="1496"/>
      <c r="ZC128" s="1496"/>
      <c r="ZD128" s="1496"/>
      <c r="ZE128" s="1496"/>
      <c r="ZF128" s="1496"/>
      <c r="ZG128" s="1496"/>
      <c r="ZH128" s="1496"/>
      <c r="ZI128" s="1496"/>
      <c r="ZJ128" s="1496"/>
      <c r="ZK128" s="1496"/>
      <c r="ZL128" s="1496"/>
      <c r="ZM128" s="1496"/>
      <c r="ZN128" s="1496"/>
      <c r="ZO128" s="1496"/>
      <c r="ZP128" s="1496"/>
      <c r="ZQ128" s="1496"/>
      <c r="ZR128" s="1496"/>
      <c r="ZS128" s="1496"/>
      <c r="ZT128" s="1496"/>
      <c r="ZU128" s="1496"/>
      <c r="ZV128" s="1496"/>
      <c r="ZW128" s="1496"/>
      <c r="ZX128" s="1496"/>
      <c r="ZY128" s="1496"/>
      <c r="ZZ128" s="1496"/>
      <c r="AAA128" s="1496"/>
      <c r="AAB128" s="1496"/>
      <c r="AAC128" s="1496"/>
      <c r="AAD128" s="1496"/>
      <c r="AAE128" s="1496"/>
      <c r="AAF128" s="1496"/>
      <c r="AAG128" s="1496"/>
      <c r="AAH128" s="1496"/>
      <c r="AAI128" s="1496"/>
      <c r="AAJ128" s="1496"/>
      <c r="AAK128" s="1496"/>
      <c r="AAL128" s="1496"/>
      <c r="AAM128" s="1496"/>
      <c r="AAN128" s="1496"/>
      <c r="AAO128" s="1496"/>
      <c r="AAP128" s="1496"/>
      <c r="AAQ128" s="1496"/>
      <c r="AAR128" s="1496"/>
      <c r="AAS128" s="1496"/>
      <c r="AAT128" s="1496"/>
      <c r="AAU128" s="1496"/>
      <c r="AAV128" s="1496"/>
      <c r="AAW128" s="1496"/>
      <c r="AAX128" s="1496"/>
      <c r="AAY128" s="1496"/>
      <c r="AAZ128" s="1496"/>
      <c r="ABA128" s="1496"/>
      <c r="ABB128" s="1496"/>
      <c r="ABC128" s="1496"/>
      <c r="ABD128" s="1496"/>
      <c r="ABE128" s="1496"/>
      <c r="ABF128" s="1496"/>
      <c r="ABG128" s="1496"/>
      <c r="ABH128" s="1496"/>
      <c r="ABI128" s="1496"/>
      <c r="ABJ128" s="1496"/>
      <c r="ABK128" s="1496"/>
      <c r="ABL128" s="1496"/>
      <c r="ABM128" s="1496"/>
      <c r="ABN128" s="1496"/>
      <c r="ABO128" s="1496"/>
      <c r="ABP128" s="1496"/>
      <c r="ABQ128" s="1496"/>
      <c r="ABR128" s="1496"/>
      <c r="ABS128" s="1496"/>
      <c r="ABT128" s="1496"/>
      <c r="ABU128" s="1496"/>
      <c r="ABV128" s="1496"/>
      <c r="ABW128" s="1496"/>
      <c r="ABX128" s="1496"/>
      <c r="ABY128" s="1496"/>
      <c r="ABZ128" s="1496"/>
      <c r="ACA128" s="1496"/>
      <c r="ACB128" s="1496"/>
      <c r="ACC128" s="1496"/>
      <c r="ACD128" s="1496"/>
      <c r="ACE128" s="1496"/>
      <c r="ACF128" s="1496"/>
      <c r="ACG128" s="1496"/>
      <c r="ACH128" s="1496"/>
      <c r="ACI128" s="1496"/>
      <c r="ACJ128" s="1496"/>
      <c r="ACK128" s="1496"/>
      <c r="ACL128" s="1496"/>
      <c r="ACM128" s="1496"/>
      <c r="ACN128" s="1496"/>
      <c r="ACO128" s="1496"/>
      <c r="ACP128" s="1496"/>
      <c r="ACQ128" s="1496"/>
      <c r="ACR128" s="1496"/>
      <c r="ACS128" s="1496"/>
      <c r="ACT128" s="1496"/>
      <c r="ACU128" s="1496"/>
      <c r="ACV128" s="1496"/>
      <c r="ACW128" s="1496"/>
      <c r="ACX128" s="1496"/>
      <c r="ACY128" s="1496"/>
      <c r="ACZ128" s="1496"/>
      <c r="ADA128" s="1496"/>
      <c r="ADB128" s="1496"/>
      <c r="ADC128" s="1496"/>
      <c r="ADD128" s="1496"/>
      <c r="ADE128" s="1496"/>
      <c r="ADF128" s="1496"/>
      <c r="ADG128" s="1496"/>
      <c r="ADH128" s="1496"/>
      <c r="ADI128" s="1496"/>
      <c r="ADJ128" s="1496"/>
      <c r="ADK128" s="1496"/>
      <c r="ADL128" s="1496"/>
      <c r="ADM128" s="1496"/>
      <c r="ADN128" s="1496"/>
      <c r="ADO128" s="1496"/>
      <c r="ADP128" s="1496"/>
      <c r="ADQ128" s="1496"/>
      <c r="ADR128" s="1496"/>
      <c r="ADS128" s="1496"/>
      <c r="ADT128" s="1496"/>
      <c r="ADU128" s="1496"/>
      <c r="ADV128" s="1496"/>
      <c r="ADW128" s="1496"/>
      <c r="ADX128" s="1496"/>
      <c r="ADY128" s="1496"/>
      <c r="ADZ128" s="1496"/>
      <c r="AEA128" s="1496"/>
      <c r="AEB128" s="1496"/>
      <c r="AEC128" s="1496"/>
      <c r="AED128" s="1496"/>
      <c r="AEE128" s="1496"/>
      <c r="AEF128" s="1496"/>
      <c r="AEG128" s="1496"/>
      <c r="AEH128" s="1496"/>
      <c r="AEI128" s="1496"/>
      <c r="AEJ128" s="1496"/>
      <c r="AEK128" s="1496"/>
      <c r="AEL128" s="1496"/>
      <c r="AEM128" s="1496"/>
      <c r="AEN128" s="1496"/>
      <c r="AEO128" s="1496"/>
      <c r="AEP128" s="1496"/>
      <c r="AEQ128" s="1496"/>
      <c r="AER128" s="1496"/>
      <c r="AES128" s="1496"/>
      <c r="AET128" s="1496"/>
      <c r="AEU128" s="1496"/>
      <c r="AEV128" s="1496"/>
      <c r="AEW128" s="1496"/>
      <c r="AEX128" s="1496"/>
      <c r="AEY128" s="1496"/>
      <c r="AEZ128" s="1496"/>
      <c r="AFA128" s="1496"/>
      <c r="AFB128" s="1496"/>
      <c r="AFC128" s="1496"/>
      <c r="AFD128" s="1496"/>
      <c r="AFE128" s="1496"/>
      <c r="AFF128" s="1496"/>
      <c r="AFG128" s="1496"/>
      <c r="AFH128" s="1496"/>
      <c r="AFI128" s="1496"/>
      <c r="AFJ128" s="1496"/>
      <c r="AFK128" s="1496"/>
      <c r="AFL128" s="1496"/>
      <c r="AFM128" s="1496"/>
      <c r="AFN128" s="1496"/>
      <c r="AFO128" s="1496"/>
      <c r="AFP128" s="1496"/>
      <c r="AFQ128" s="1496"/>
      <c r="AFR128" s="1496"/>
      <c r="AFS128" s="1496"/>
      <c r="AFT128" s="1496"/>
      <c r="AFU128" s="1496"/>
      <c r="AFV128" s="1496"/>
      <c r="AFW128" s="1496"/>
      <c r="AFX128" s="1496"/>
      <c r="AFY128" s="1496"/>
      <c r="AFZ128" s="1496"/>
      <c r="AGA128" s="1496"/>
      <c r="AGB128" s="1496"/>
      <c r="AGC128" s="1496"/>
      <c r="AGD128" s="1496"/>
      <c r="AGE128" s="1496"/>
      <c r="AGF128" s="1496"/>
      <c r="AGG128" s="1496"/>
      <c r="AGH128" s="1496"/>
      <c r="AGI128" s="1496"/>
      <c r="AGJ128" s="1496"/>
      <c r="AGK128" s="1496"/>
      <c r="AGL128" s="1496"/>
      <c r="AGM128" s="1496"/>
      <c r="AGN128" s="1496"/>
      <c r="AGO128" s="1496"/>
      <c r="AGP128" s="1496"/>
      <c r="AGQ128" s="1496"/>
      <c r="AGR128" s="1496"/>
      <c r="AGS128" s="1496"/>
      <c r="AGT128" s="1496"/>
      <c r="AGU128" s="1496"/>
      <c r="AGV128" s="1496"/>
      <c r="AGW128" s="1496"/>
      <c r="AGX128" s="1496"/>
      <c r="AGY128" s="1496"/>
      <c r="AGZ128" s="1496"/>
      <c r="AHA128" s="1496"/>
      <c r="AHB128" s="1496"/>
      <c r="AHC128" s="1496"/>
      <c r="AHD128" s="1496"/>
      <c r="AHE128" s="1496"/>
      <c r="AHF128" s="1496"/>
      <c r="AHG128" s="1496"/>
      <c r="AHH128" s="1496"/>
      <c r="AHI128" s="1496"/>
      <c r="AHJ128" s="1496"/>
      <c r="AHK128" s="1496"/>
      <c r="AHL128" s="1496"/>
      <c r="AHM128" s="1496"/>
      <c r="AHN128" s="1496"/>
      <c r="AHO128" s="1496"/>
      <c r="AHP128" s="1496"/>
      <c r="AHQ128" s="1496"/>
      <c r="AHR128" s="1496"/>
      <c r="AHS128" s="1496"/>
      <c r="AHT128" s="1496"/>
      <c r="AHU128" s="1496"/>
      <c r="AHV128" s="1496"/>
      <c r="AHW128" s="1496"/>
      <c r="AHX128" s="1496"/>
      <c r="AHY128" s="1496"/>
      <c r="AHZ128" s="1496"/>
      <c r="AIA128" s="1496"/>
      <c r="AIB128" s="1496"/>
      <c r="AIC128" s="1496"/>
      <c r="AID128" s="1496"/>
      <c r="AIE128" s="1496"/>
      <c r="AIF128" s="1496"/>
      <c r="AIG128" s="1496"/>
      <c r="AIH128" s="1496"/>
      <c r="AII128" s="1496"/>
      <c r="AIJ128" s="1496"/>
      <c r="AIK128" s="1496"/>
      <c r="AIL128" s="1496"/>
      <c r="AIM128" s="1496"/>
      <c r="AIN128" s="1496"/>
      <c r="AIO128" s="1496"/>
      <c r="AIP128" s="1496"/>
      <c r="AIQ128" s="1496"/>
      <c r="AIR128" s="1496"/>
      <c r="AIS128" s="1496"/>
      <c r="AIT128" s="1496"/>
      <c r="AIU128" s="1496"/>
      <c r="AIV128" s="1496"/>
      <c r="AIW128" s="1496"/>
      <c r="AIX128" s="1496"/>
      <c r="AIY128" s="1496"/>
      <c r="AIZ128" s="1496"/>
      <c r="AJA128" s="1496"/>
      <c r="AJB128" s="1496"/>
      <c r="AJC128" s="1496"/>
      <c r="AJD128" s="1496"/>
      <c r="AJE128" s="1496"/>
      <c r="AJF128" s="1496"/>
      <c r="AJG128" s="1496"/>
      <c r="AJH128" s="1496"/>
      <c r="AJI128" s="1496"/>
      <c r="AJJ128" s="1496"/>
      <c r="AJK128" s="1496"/>
      <c r="AJL128" s="1496"/>
      <c r="AJM128" s="1496"/>
      <c r="AJN128" s="1496"/>
      <c r="AJO128" s="1496"/>
      <c r="AJP128" s="1496"/>
      <c r="AJQ128" s="1496"/>
      <c r="AJR128" s="1496"/>
      <c r="AJS128" s="1496"/>
      <c r="AJT128" s="1496"/>
      <c r="AJU128" s="1496"/>
      <c r="AJV128" s="1496"/>
      <c r="AJW128" s="1496"/>
      <c r="AJX128" s="1496"/>
      <c r="AJY128" s="1496"/>
      <c r="AJZ128" s="1496"/>
      <c r="AKA128" s="1496"/>
      <c r="AKB128" s="1496"/>
      <c r="AKC128" s="1496"/>
      <c r="AKD128" s="1496"/>
      <c r="AKE128" s="1496"/>
      <c r="AKF128" s="1496"/>
      <c r="AKG128" s="1496"/>
      <c r="AKH128" s="1496"/>
      <c r="AKI128" s="1496"/>
      <c r="AKJ128" s="1496"/>
      <c r="AKK128" s="1496"/>
      <c r="AKL128" s="1496"/>
      <c r="AKM128" s="1496"/>
      <c r="AKN128" s="1496"/>
      <c r="AKO128" s="1496"/>
      <c r="AKP128" s="1496"/>
      <c r="AKQ128" s="1496"/>
      <c r="AKR128" s="1496"/>
      <c r="AKS128" s="1496"/>
      <c r="AKT128" s="1496"/>
      <c r="AKU128" s="1496"/>
      <c r="AKV128" s="1496"/>
      <c r="AKW128" s="1496"/>
      <c r="AKX128" s="1496"/>
      <c r="AKY128" s="1496"/>
      <c r="AKZ128" s="1496"/>
      <c r="ALA128" s="1496"/>
      <c r="ALB128" s="1496"/>
      <c r="ALC128" s="1496"/>
      <c r="ALD128" s="1496"/>
      <c r="ALE128" s="1496"/>
      <c r="ALF128" s="1496"/>
      <c r="ALG128" s="1496"/>
      <c r="ALH128" s="1496"/>
      <c r="ALI128" s="1496"/>
      <c r="ALJ128" s="1496"/>
      <c r="ALK128" s="1496"/>
      <c r="ALL128" s="1496"/>
      <c r="ALM128" s="1496"/>
      <c r="ALN128" s="1496"/>
      <c r="ALO128" s="1496"/>
      <c r="ALP128" s="1496"/>
      <c r="ALQ128" s="1496"/>
      <c r="ALR128" s="1496"/>
      <c r="ALS128" s="1496"/>
      <c r="ALT128" s="1496"/>
      <c r="ALU128" s="1496"/>
      <c r="ALV128" s="1496"/>
      <c r="ALW128" s="1496"/>
      <c r="ALX128" s="1496"/>
      <c r="ALY128" s="1496"/>
      <c r="ALZ128" s="1496"/>
      <c r="AMA128" s="1496"/>
      <c r="AMB128" s="1496"/>
      <c r="AMC128" s="1496"/>
      <c r="AMD128" s="1496"/>
      <c r="AME128" s="1496"/>
      <c r="AMF128" s="1496"/>
      <c r="AMG128" s="1496"/>
      <c r="AMH128" s="1496"/>
      <c r="AMI128" s="1496"/>
      <c r="AMJ128" s="1496"/>
    </row>
    <row r="129" spans="1:1024" s="1538" customFormat="1" ht="16.899999999999999" customHeight="1">
      <c r="A129" s="1500"/>
      <c r="B129" s="1563"/>
      <c r="C129" s="1550"/>
      <c r="D129" s="1500"/>
      <c r="E129" s="1549"/>
      <c r="F129" s="1548"/>
      <c r="G129" s="1550"/>
      <c r="H129" s="1588"/>
      <c r="I129" s="1589"/>
      <c r="J129" s="1589"/>
      <c r="K129" s="1589"/>
      <c r="L129" s="1589"/>
      <c r="N129" s="1568"/>
      <c r="O129" s="1568"/>
      <c r="S129" s="1565"/>
      <c r="BM129" s="1496"/>
      <c r="BN129" s="1496"/>
      <c r="BO129" s="1496"/>
      <c r="BP129" s="1496"/>
      <c r="BQ129" s="1496"/>
      <c r="BR129" s="1496"/>
      <c r="BS129" s="1496"/>
      <c r="BT129" s="1496"/>
      <c r="BU129" s="1496"/>
      <c r="BV129" s="1496"/>
      <c r="BW129" s="1496"/>
      <c r="BX129" s="1496"/>
      <c r="BY129" s="1496"/>
      <c r="BZ129" s="1496"/>
      <c r="CA129" s="1496"/>
      <c r="CB129" s="1496"/>
      <c r="CC129" s="1496"/>
      <c r="CD129" s="1496"/>
      <c r="CE129" s="1496"/>
      <c r="CF129" s="1496"/>
      <c r="CG129" s="1496"/>
      <c r="CH129" s="1496"/>
      <c r="CI129" s="1496"/>
      <c r="CJ129" s="1496"/>
      <c r="CK129" s="1496"/>
      <c r="CL129" s="1496"/>
      <c r="CM129" s="1496"/>
      <c r="CN129" s="1496"/>
      <c r="CO129" s="1496"/>
      <c r="CP129" s="1496"/>
      <c r="CQ129" s="1496"/>
      <c r="CR129" s="1496"/>
      <c r="CS129" s="1496"/>
      <c r="CT129" s="1496"/>
      <c r="CU129" s="1496"/>
      <c r="CV129" s="1496"/>
      <c r="CW129" s="1496"/>
      <c r="CX129" s="1496"/>
      <c r="CY129" s="1496"/>
      <c r="CZ129" s="1496"/>
      <c r="DA129" s="1496"/>
      <c r="DB129" s="1496"/>
      <c r="DC129" s="1496"/>
      <c r="DD129" s="1496"/>
      <c r="DE129" s="1496"/>
      <c r="DF129" s="1496"/>
      <c r="DG129" s="1496"/>
      <c r="DH129" s="1496"/>
      <c r="DI129" s="1496"/>
      <c r="DJ129" s="1496"/>
      <c r="DK129" s="1496"/>
      <c r="DL129" s="1496"/>
      <c r="DM129" s="1496"/>
      <c r="DN129" s="1496"/>
      <c r="DO129" s="1496"/>
      <c r="DP129" s="1496"/>
      <c r="DQ129" s="1496"/>
      <c r="DR129" s="1496"/>
      <c r="DS129" s="1496"/>
      <c r="DT129" s="1496"/>
      <c r="DU129" s="1496"/>
      <c r="DV129" s="1496"/>
      <c r="DW129" s="1496"/>
      <c r="DX129" s="1496"/>
      <c r="DY129" s="1496"/>
      <c r="DZ129" s="1496"/>
      <c r="EA129" s="1496"/>
      <c r="EB129" s="1496"/>
      <c r="EC129" s="1496"/>
      <c r="ED129" s="1496"/>
      <c r="EE129" s="1496"/>
      <c r="EF129" s="1496"/>
      <c r="EG129" s="1496"/>
      <c r="EH129" s="1496"/>
      <c r="EI129" s="1496"/>
      <c r="EJ129" s="1496"/>
      <c r="EK129" s="1496"/>
      <c r="EL129" s="1496"/>
      <c r="EM129" s="1496"/>
      <c r="EN129" s="1496"/>
      <c r="EO129" s="1496"/>
      <c r="EP129" s="1496"/>
      <c r="EQ129" s="1496"/>
      <c r="ER129" s="1496"/>
      <c r="ES129" s="1496"/>
      <c r="ET129" s="1496"/>
      <c r="EU129" s="1496"/>
      <c r="EV129" s="1496"/>
      <c r="EW129" s="1496"/>
      <c r="EX129" s="1496"/>
      <c r="EY129" s="1496"/>
      <c r="EZ129" s="1496"/>
      <c r="FA129" s="1496"/>
      <c r="FB129" s="1496"/>
      <c r="FC129" s="1496"/>
      <c r="FD129" s="1496"/>
      <c r="FE129" s="1496"/>
      <c r="FF129" s="1496"/>
      <c r="FG129" s="1496"/>
      <c r="FH129" s="1496"/>
      <c r="FI129" s="1496"/>
      <c r="FJ129" s="1496"/>
      <c r="FK129" s="1496"/>
      <c r="FL129" s="1496"/>
      <c r="FM129" s="1496"/>
      <c r="FN129" s="1496"/>
      <c r="FO129" s="1496"/>
      <c r="FP129" s="1496"/>
      <c r="FQ129" s="1496"/>
      <c r="FR129" s="1496"/>
      <c r="FS129" s="1496"/>
      <c r="FT129" s="1496"/>
      <c r="FU129" s="1496"/>
      <c r="FV129" s="1496"/>
      <c r="FW129" s="1496"/>
      <c r="FX129" s="1496"/>
      <c r="FY129" s="1496"/>
      <c r="FZ129" s="1496"/>
      <c r="GA129" s="1496"/>
      <c r="GB129" s="1496"/>
      <c r="GC129" s="1496"/>
      <c r="GD129" s="1496"/>
      <c r="GE129" s="1496"/>
      <c r="GF129" s="1496"/>
      <c r="GG129" s="1496"/>
      <c r="GH129" s="1496"/>
      <c r="GI129" s="1496"/>
      <c r="GJ129" s="1496"/>
      <c r="GK129" s="1496"/>
      <c r="GL129" s="1496"/>
      <c r="GM129" s="1496"/>
      <c r="GN129" s="1496"/>
      <c r="GO129" s="1496"/>
      <c r="GP129" s="1496"/>
      <c r="GQ129" s="1496"/>
      <c r="GR129" s="1496"/>
      <c r="GS129" s="1496"/>
      <c r="GT129" s="1496"/>
      <c r="GU129" s="1496"/>
      <c r="GV129" s="1496"/>
      <c r="GW129" s="1496"/>
      <c r="GX129" s="1496"/>
      <c r="GY129" s="1496"/>
      <c r="GZ129" s="1496"/>
      <c r="HA129" s="1496"/>
      <c r="HB129" s="1496"/>
      <c r="HC129" s="1496"/>
      <c r="HD129" s="1496"/>
      <c r="HE129" s="1496"/>
      <c r="HF129" s="1496"/>
      <c r="HG129" s="1496"/>
      <c r="HH129" s="1496"/>
      <c r="HI129" s="1496"/>
      <c r="HJ129" s="1496"/>
      <c r="HK129" s="1496"/>
      <c r="HL129" s="1496"/>
      <c r="HM129" s="1496"/>
      <c r="HN129" s="1496"/>
      <c r="HO129" s="1496"/>
      <c r="HP129" s="1496"/>
      <c r="HQ129" s="1496"/>
      <c r="HR129" s="1496"/>
      <c r="HS129" s="1496"/>
      <c r="HT129" s="1496"/>
      <c r="HU129" s="1496"/>
      <c r="HV129" s="1496"/>
      <c r="HW129" s="1496"/>
      <c r="HX129" s="1496"/>
      <c r="HY129" s="1496"/>
      <c r="HZ129" s="1496"/>
      <c r="IA129" s="1496"/>
      <c r="IB129" s="1496"/>
      <c r="IC129" s="1496"/>
      <c r="ID129" s="1496"/>
      <c r="IE129" s="1496"/>
      <c r="IF129" s="1496"/>
      <c r="IG129" s="1496"/>
      <c r="IH129" s="1496"/>
      <c r="II129" s="1496"/>
      <c r="IJ129" s="1496"/>
      <c r="IK129" s="1496"/>
      <c r="IL129" s="1496"/>
      <c r="IM129" s="1496"/>
      <c r="IN129" s="1496"/>
      <c r="IO129" s="1496"/>
      <c r="IP129" s="1496"/>
      <c r="IQ129" s="1496"/>
      <c r="IR129" s="1496"/>
      <c r="IS129" s="1496"/>
      <c r="IT129" s="1496"/>
      <c r="IU129" s="1496"/>
      <c r="IV129" s="1496"/>
      <c r="IW129" s="1496"/>
      <c r="IX129" s="1496"/>
      <c r="IY129" s="1496"/>
      <c r="IZ129" s="1496"/>
      <c r="JA129" s="1496"/>
      <c r="JB129" s="1496"/>
      <c r="JC129" s="1496"/>
      <c r="JD129" s="1496"/>
      <c r="JE129" s="1496"/>
      <c r="JF129" s="1496"/>
      <c r="JG129" s="1496"/>
      <c r="JH129" s="1496"/>
      <c r="JI129" s="1496"/>
      <c r="JJ129" s="1496"/>
      <c r="JK129" s="1496"/>
      <c r="JL129" s="1496"/>
      <c r="JM129" s="1496"/>
      <c r="JN129" s="1496"/>
      <c r="JO129" s="1496"/>
      <c r="JP129" s="1496"/>
      <c r="JQ129" s="1496"/>
      <c r="JR129" s="1496"/>
      <c r="JS129" s="1496"/>
      <c r="JT129" s="1496"/>
      <c r="JU129" s="1496"/>
      <c r="JV129" s="1496"/>
      <c r="JW129" s="1496"/>
      <c r="JX129" s="1496"/>
      <c r="JY129" s="1496"/>
      <c r="JZ129" s="1496"/>
      <c r="KA129" s="1496"/>
      <c r="KB129" s="1496"/>
      <c r="KC129" s="1496"/>
      <c r="KD129" s="1496"/>
      <c r="KE129" s="1496"/>
      <c r="KF129" s="1496"/>
      <c r="KG129" s="1496"/>
      <c r="KH129" s="1496"/>
      <c r="KI129" s="1496"/>
      <c r="KJ129" s="1496"/>
      <c r="KK129" s="1496"/>
      <c r="KL129" s="1496"/>
      <c r="KM129" s="1496"/>
      <c r="KN129" s="1496"/>
      <c r="KO129" s="1496"/>
      <c r="KP129" s="1496"/>
      <c r="KQ129" s="1496"/>
      <c r="KR129" s="1496"/>
      <c r="KS129" s="1496"/>
      <c r="KT129" s="1496"/>
      <c r="KU129" s="1496"/>
      <c r="KV129" s="1496"/>
      <c r="KW129" s="1496"/>
      <c r="KX129" s="1496"/>
      <c r="KY129" s="1496"/>
      <c r="KZ129" s="1496"/>
      <c r="LA129" s="1496"/>
      <c r="LB129" s="1496"/>
      <c r="LC129" s="1496"/>
      <c r="LD129" s="1496"/>
      <c r="LE129" s="1496"/>
      <c r="LF129" s="1496"/>
      <c r="LG129" s="1496"/>
      <c r="LH129" s="1496"/>
      <c r="LI129" s="1496"/>
      <c r="LJ129" s="1496"/>
      <c r="LK129" s="1496"/>
      <c r="LL129" s="1496"/>
      <c r="LM129" s="1496"/>
      <c r="LN129" s="1496"/>
      <c r="LO129" s="1496"/>
      <c r="LP129" s="1496"/>
      <c r="LQ129" s="1496"/>
      <c r="LR129" s="1496"/>
      <c r="LS129" s="1496"/>
      <c r="LT129" s="1496"/>
      <c r="LU129" s="1496"/>
      <c r="LV129" s="1496"/>
      <c r="LW129" s="1496"/>
      <c r="LX129" s="1496"/>
      <c r="LY129" s="1496"/>
      <c r="LZ129" s="1496"/>
      <c r="MA129" s="1496"/>
      <c r="MB129" s="1496"/>
      <c r="MC129" s="1496"/>
      <c r="MD129" s="1496"/>
      <c r="ME129" s="1496"/>
      <c r="MF129" s="1496"/>
      <c r="MG129" s="1496"/>
      <c r="MH129" s="1496"/>
      <c r="MI129" s="1496"/>
      <c r="MJ129" s="1496"/>
      <c r="MK129" s="1496"/>
      <c r="ML129" s="1496"/>
      <c r="MM129" s="1496"/>
      <c r="MN129" s="1496"/>
      <c r="MO129" s="1496"/>
      <c r="MP129" s="1496"/>
      <c r="MQ129" s="1496"/>
      <c r="MR129" s="1496"/>
      <c r="MS129" s="1496"/>
      <c r="MT129" s="1496"/>
      <c r="MU129" s="1496"/>
      <c r="MV129" s="1496"/>
      <c r="MW129" s="1496"/>
      <c r="MX129" s="1496"/>
      <c r="MY129" s="1496"/>
      <c r="MZ129" s="1496"/>
      <c r="NA129" s="1496"/>
      <c r="NB129" s="1496"/>
      <c r="NC129" s="1496"/>
      <c r="ND129" s="1496"/>
      <c r="NE129" s="1496"/>
      <c r="NF129" s="1496"/>
      <c r="NG129" s="1496"/>
      <c r="NH129" s="1496"/>
      <c r="NI129" s="1496"/>
      <c r="NJ129" s="1496"/>
      <c r="NK129" s="1496"/>
      <c r="NL129" s="1496"/>
      <c r="NM129" s="1496"/>
      <c r="NN129" s="1496"/>
      <c r="NO129" s="1496"/>
      <c r="NP129" s="1496"/>
      <c r="NQ129" s="1496"/>
      <c r="NR129" s="1496"/>
      <c r="NS129" s="1496"/>
      <c r="NT129" s="1496"/>
      <c r="NU129" s="1496"/>
      <c r="NV129" s="1496"/>
      <c r="NW129" s="1496"/>
      <c r="NX129" s="1496"/>
      <c r="NY129" s="1496"/>
      <c r="NZ129" s="1496"/>
      <c r="OA129" s="1496"/>
      <c r="OB129" s="1496"/>
      <c r="OC129" s="1496"/>
      <c r="OD129" s="1496"/>
      <c r="OE129" s="1496"/>
      <c r="OF129" s="1496"/>
      <c r="OG129" s="1496"/>
      <c r="OH129" s="1496"/>
      <c r="OI129" s="1496"/>
      <c r="OJ129" s="1496"/>
      <c r="OK129" s="1496"/>
      <c r="OL129" s="1496"/>
      <c r="OM129" s="1496"/>
      <c r="ON129" s="1496"/>
      <c r="OO129" s="1496"/>
      <c r="OP129" s="1496"/>
      <c r="OQ129" s="1496"/>
      <c r="OR129" s="1496"/>
      <c r="OS129" s="1496"/>
      <c r="OT129" s="1496"/>
      <c r="OU129" s="1496"/>
      <c r="OV129" s="1496"/>
      <c r="OW129" s="1496"/>
      <c r="OX129" s="1496"/>
      <c r="OY129" s="1496"/>
      <c r="OZ129" s="1496"/>
      <c r="PA129" s="1496"/>
      <c r="PB129" s="1496"/>
      <c r="PC129" s="1496"/>
      <c r="PD129" s="1496"/>
      <c r="PE129" s="1496"/>
      <c r="PF129" s="1496"/>
      <c r="PG129" s="1496"/>
      <c r="PH129" s="1496"/>
      <c r="PI129" s="1496"/>
      <c r="PJ129" s="1496"/>
      <c r="PK129" s="1496"/>
      <c r="PL129" s="1496"/>
      <c r="PM129" s="1496"/>
      <c r="PN129" s="1496"/>
      <c r="PO129" s="1496"/>
      <c r="PP129" s="1496"/>
      <c r="PQ129" s="1496"/>
      <c r="PR129" s="1496"/>
      <c r="PS129" s="1496"/>
      <c r="PT129" s="1496"/>
      <c r="PU129" s="1496"/>
      <c r="PV129" s="1496"/>
      <c r="PW129" s="1496"/>
      <c r="PX129" s="1496"/>
      <c r="PY129" s="1496"/>
      <c r="PZ129" s="1496"/>
      <c r="QA129" s="1496"/>
      <c r="QB129" s="1496"/>
      <c r="QC129" s="1496"/>
      <c r="QD129" s="1496"/>
      <c r="QE129" s="1496"/>
      <c r="QF129" s="1496"/>
      <c r="QG129" s="1496"/>
      <c r="QH129" s="1496"/>
      <c r="QI129" s="1496"/>
      <c r="QJ129" s="1496"/>
      <c r="QK129" s="1496"/>
      <c r="QL129" s="1496"/>
      <c r="QM129" s="1496"/>
      <c r="QN129" s="1496"/>
      <c r="QO129" s="1496"/>
      <c r="QP129" s="1496"/>
      <c r="QQ129" s="1496"/>
      <c r="QR129" s="1496"/>
      <c r="QS129" s="1496"/>
      <c r="QT129" s="1496"/>
      <c r="QU129" s="1496"/>
      <c r="QV129" s="1496"/>
      <c r="QW129" s="1496"/>
      <c r="QX129" s="1496"/>
      <c r="QY129" s="1496"/>
      <c r="QZ129" s="1496"/>
      <c r="RA129" s="1496"/>
      <c r="RB129" s="1496"/>
      <c r="RC129" s="1496"/>
      <c r="RD129" s="1496"/>
      <c r="RE129" s="1496"/>
      <c r="RF129" s="1496"/>
      <c r="RG129" s="1496"/>
      <c r="RH129" s="1496"/>
      <c r="RI129" s="1496"/>
      <c r="RJ129" s="1496"/>
      <c r="RK129" s="1496"/>
      <c r="RL129" s="1496"/>
      <c r="RM129" s="1496"/>
      <c r="RN129" s="1496"/>
      <c r="RO129" s="1496"/>
      <c r="RP129" s="1496"/>
      <c r="RQ129" s="1496"/>
      <c r="RR129" s="1496"/>
      <c r="RS129" s="1496"/>
      <c r="RT129" s="1496"/>
      <c r="RU129" s="1496"/>
      <c r="RV129" s="1496"/>
      <c r="RW129" s="1496"/>
      <c r="RX129" s="1496"/>
      <c r="RY129" s="1496"/>
      <c r="RZ129" s="1496"/>
      <c r="SA129" s="1496"/>
      <c r="SB129" s="1496"/>
      <c r="SC129" s="1496"/>
      <c r="SD129" s="1496"/>
      <c r="SE129" s="1496"/>
      <c r="SF129" s="1496"/>
      <c r="SG129" s="1496"/>
      <c r="SH129" s="1496"/>
      <c r="SI129" s="1496"/>
      <c r="SJ129" s="1496"/>
      <c r="SK129" s="1496"/>
      <c r="SL129" s="1496"/>
      <c r="SM129" s="1496"/>
      <c r="SN129" s="1496"/>
      <c r="SO129" s="1496"/>
      <c r="SP129" s="1496"/>
      <c r="SQ129" s="1496"/>
      <c r="SR129" s="1496"/>
      <c r="SS129" s="1496"/>
      <c r="ST129" s="1496"/>
      <c r="SU129" s="1496"/>
      <c r="SV129" s="1496"/>
      <c r="SW129" s="1496"/>
      <c r="SX129" s="1496"/>
      <c r="SY129" s="1496"/>
      <c r="SZ129" s="1496"/>
      <c r="TA129" s="1496"/>
      <c r="TB129" s="1496"/>
      <c r="TC129" s="1496"/>
      <c r="TD129" s="1496"/>
      <c r="TE129" s="1496"/>
      <c r="TF129" s="1496"/>
      <c r="TG129" s="1496"/>
      <c r="TH129" s="1496"/>
      <c r="TI129" s="1496"/>
      <c r="TJ129" s="1496"/>
      <c r="TK129" s="1496"/>
      <c r="TL129" s="1496"/>
      <c r="TM129" s="1496"/>
      <c r="TN129" s="1496"/>
      <c r="TO129" s="1496"/>
      <c r="TP129" s="1496"/>
      <c r="TQ129" s="1496"/>
      <c r="TR129" s="1496"/>
      <c r="TS129" s="1496"/>
      <c r="TT129" s="1496"/>
      <c r="TU129" s="1496"/>
      <c r="TV129" s="1496"/>
      <c r="TW129" s="1496"/>
      <c r="TX129" s="1496"/>
      <c r="TY129" s="1496"/>
      <c r="TZ129" s="1496"/>
      <c r="UA129" s="1496"/>
      <c r="UB129" s="1496"/>
      <c r="UC129" s="1496"/>
      <c r="UD129" s="1496"/>
      <c r="UE129" s="1496"/>
      <c r="UF129" s="1496"/>
      <c r="UG129" s="1496"/>
      <c r="UH129" s="1496"/>
      <c r="UI129" s="1496"/>
      <c r="UJ129" s="1496"/>
      <c r="UK129" s="1496"/>
      <c r="UL129" s="1496"/>
      <c r="UM129" s="1496"/>
      <c r="UN129" s="1496"/>
      <c r="UO129" s="1496"/>
      <c r="UP129" s="1496"/>
      <c r="UQ129" s="1496"/>
      <c r="UR129" s="1496"/>
      <c r="US129" s="1496"/>
      <c r="UT129" s="1496"/>
      <c r="UU129" s="1496"/>
      <c r="UV129" s="1496"/>
      <c r="UW129" s="1496"/>
      <c r="UX129" s="1496"/>
      <c r="UY129" s="1496"/>
      <c r="UZ129" s="1496"/>
      <c r="VA129" s="1496"/>
      <c r="VB129" s="1496"/>
      <c r="VC129" s="1496"/>
      <c r="VD129" s="1496"/>
      <c r="VE129" s="1496"/>
      <c r="VF129" s="1496"/>
      <c r="VG129" s="1496"/>
      <c r="VH129" s="1496"/>
      <c r="VI129" s="1496"/>
      <c r="VJ129" s="1496"/>
      <c r="VK129" s="1496"/>
      <c r="VL129" s="1496"/>
      <c r="VM129" s="1496"/>
      <c r="VN129" s="1496"/>
      <c r="VO129" s="1496"/>
      <c r="VP129" s="1496"/>
      <c r="VQ129" s="1496"/>
      <c r="VR129" s="1496"/>
      <c r="VS129" s="1496"/>
      <c r="VT129" s="1496"/>
      <c r="VU129" s="1496"/>
      <c r="VV129" s="1496"/>
      <c r="VW129" s="1496"/>
      <c r="VX129" s="1496"/>
      <c r="VY129" s="1496"/>
      <c r="VZ129" s="1496"/>
      <c r="WA129" s="1496"/>
      <c r="WB129" s="1496"/>
      <c r="WC129" s="1496"/>
      <c r="WD129" s="1496"/>
      <c r="WE129" s="1496"/>
      <c r="WF129" s="1496"/>
      <c r="WG129" s="1496"/>
      <c r="WH129" s="1496"/>
      <c r="WI129" s="1496"/>
      <c r="WJ129" s="1496"/>
      <c r="WK129" s="1496"/>
      <c r="WL129" s="1496"/>
      <c r="WM129" s="1496"/>
      <c r="WN129" s="1496"/>
      <c r="WO129" s="1496"/>
      <c r="WP129" s="1496"/>
      <c r="WQ129" s="1496"/>
      <c r="WR129" s="1496"/>
      <c r="WS129" s="1496"/>
      <c r="WT129" s="1496"/>
      <c r="WU129" s="1496"/>
      <c r="WV129" s="1496"/>
      <c r="WW129" s="1496"/>
      <c r="WX129" s="1496"/>
      <c r="WY129" s="1496"/>
      <c r="WZ129" s="1496"/>
      <c r="XA129" s="1496"/>
      <c r="XB129" s="1496"/>
      <c r="XC129" s="1496"/>
      <c r="XD129" s="1496"/>
      <c r="XE129" s="1496"/>
      <c r="XF129" s="1496"/>
      <c r="XG129" s="1496"/>
      <c r="XH129" s="1496"/>
      <c r="XI129" s="1496"/>
      <c r="XJ129" s="1496"/>
      <c r="XK129" s="1496"/>
      <c r="XL129" s="1496"/>
      <c r="XM129" s="1496"/>
      <c r="XN129" s="1496"/>
      <c r="XO129" s="1496"/>
      <c r="XP129" s="1496"/>
      <c r="XQ129" s="1496"/>
      <c r="XR129" s="1496"/>
      <c r="XS129" s="1496"/>
      <c r="XT129" s="1496"/>
      <c r="XU129" s="1496"/>
      <c r="XV129" s="1496"/>
      <c r="XW129" s="1496"/>
      <c r="XX129" s="1496"/>
      <c r="XY129" s="1496"/>
      <c r="XZ129" s="1496"/>
      <c r="YA129" s="1496"/>
      <c r="YB129" s="1496"/>
      <c r="YC129" s="1496"/>
      <c r="YD129" s="1496"/>
      <c r="YE129" s="1496"/>
      <c r="YF129" s="1496"/>
      <c r="YG129" s="1496"/>
      <c r="YH129" s="1496"/>
      <c r="YI129" s="1496"/>
      <c r="YJ129" s="1496"/>
      <c r="YK129" s="1496"/>
      <c r="YL129" s="1496"/>
      <c r="YM129" s="1496"/>
      <c r="YN129" s="1496"/>
      <c r="YO129" s="1496"/>
      <c r="YP129" s="1496"/>
      <c r="YQ129" s="1496"/>
      <c r="YR129" s="1496"/>
      <c r="YS129" s="1496"/>
      <c r="YT129" s="1496"/>
      <c r="YU129" s="1496"/>
      <c r="YV129" s="1496"/>
      <c r="YW129" s="1496"/>
      <c r="YX129" s="1496"/>
      <c r="YY129" s="1496"/>
      <c r="YZ129" s="1496"/>
      <c r="ZA129" s="1496"/>
      <c r="ZB129" s="1496"/>
      <c r="ZC129" s="1496"/>
      <c r="ZD129" s="1496"/>
      <c r="ZE129" s="1496"/>
      <c r="ZF129" s="1496"/>
      <c r="ZG129" s="1496"/>
      <c r="ZH129" s="1496"/>
      <c r="ZI129" s="1496"/>
      <c r="ZJ129" s="1496"/>
      <c r="ZK129" s="1496"/>
      <c r="ZL129" s="1496"/>
      <c r="ZM129" s="1496"/>
      <c r="ZN129" s="1496"/>
      <c r="ZO129" s="1496"/>
      <c r="ZP129" s="1496"/>
      <c r="ZQ129" s="1496"/>
      <c r="ZR129" s="1496"/>
      <c r="ZS129" s="1496"/>
      <c r="ZT129" s="1496"/>
      <c r="ZU129" s="1496"/>
      <c r="ZV129" s="1496"/>
      <c r="ZW129" s="1496"/>
      <c r="ZX129" s="1496"/>
      <c r="ZY129" s="1496"/>
      <c r="ZZ129" s="1496"/>
      <c r="AAA129" s="1496"/>
      <c r="AAB129" s="1496"/>
      <c r="AAC129" s="1496"/>
      <c r="AAD129" s="1496"/>
      <c r="AAE129" s="1496"/>
      <c r="AAF129" s="1496"/>
      <c r="AAG129" s="1496"/>
      <c r="AAH129" s="1496"/>
      <c r="AAI129" s="1496"/>
      <c r="AAJ129" s="1496"/>
      <c r="AAK129" s="1496"/>
      <c r="AAL129" s="1496"/>
      <c r="AAM129" s="1496"/>
      <c r="AAN129" s="1496"/>
      <c r="AAO129" s="1496"/>
      <c r="AAP129" s="1496"/>
      <c r="AAQ129" s="1496"/>
      <c r="AAR129" s="1496"/>
      <c r="AAS129" s="1496"/>
      <c r="AAT129" s="1496"/>
      <c r="AAU129" s="1496"/>
      <c r="AAV129" s="1496"/>
      <c r="AAW129" s="1496"/>
      <c r="AAX129" s="1496"/>
      <c r="AAY129" s="1496"/>
      <c r="AAZ129" s="1496"/>
      <c r="ABA129" s="1496"/>
      <c r="ABB129" s="1496"/>
      <c r="ABC129" s="1496"/>
      <c r="ABD129" s="1496"/>
      <c r="ABE129" s="1496"/>
      <c r="ABF129" s="1496"/>
      <c r="ABG129" s="1496"/>
      <c r="ABH129" s="1496"/>
      <c r="ABI129" s="1496"/>
      <c r="ABJ129" s="1496"/>
      <c r="ABK129" s="1496"/>
      <c r="ABL129" s="1496"/>
      <c r="ABM129" s="1496"/>
      <c r="ABN129" s="1496"/>
      <c r="ABO129" s="1496"/>
      <c r="ABP129" s="1496"/>
      <c r="ABQ129" s="1496"/>
      <c r="ABR129" s="1496"/>
      <c r="ABS129" s="1496"/>
      <c r="ABT129" s="1496"/>
      <c r="ABU129" s="1496"/>
      <c r="ABV129" s="1496"/>
      <c r="ABW129" s="1496"/>
      <c r="ABX129" s="1496"/>
      <c r="ABY129" s="1496"/>
      <c r="ABZ129" s="1496"/>
      <c r="ACA129" s="1496"/>
      <c r="ACB129" s="1496"/>
      <c r="ACC129" s="1496"/>
      <c r="ACD129" s="1496"/>
      <c r="ACE129" s="1496"/>
      <c r="ACF129" s="1496"/>
      <c r="ACG129" s="1496"/>
      <c r="ACH129" s="1496"/>
      <c r="ACI129" s="1496"/>
      <c r="ACJ129" s="1496"/>
      <c r="ACK129" s="1496"/>
      <c r="ACL129" s="1496"/>
      <c r="ACM129" s="1496"/>
      <c r="ACN129" s="1496"/>
      <c r="ACO129" s="1496"/>
      <c r="ACP129" s="1496"/>
      <c r="ACQ129" s="1496"/>
      <c r="ACR129" s="1496"/>
      <c r="ACS129" s="1496"/>
      <c r="ACT129" s="1496"/>
      <c r="ACU129" s="1496"/>
      <c r="ACV129" s="1496"/>
      <c r="ACW129" s="1496"/>
      <c r="ACX129" s="1496"/>
      <c r="ACY129" s="1496"/>
      <c r="ACZ129" s="1496"/>
      <c r="ADA129" s="1496"/>
      <c r="ADB129" s="1496"/>
      <c r="ADC129" s="1496"/>
      <c r="ADD129" s="1496"/>
      <c r="ADE129" s="1496"/>
      <c r="ADF129" s="1496"/>
      <c r="ADG129" s="1496"/>
      <c r="ADH129" s="1496"/>
      <c r="ADI129" s="1496"/>
      <c r="ADJ129" s="1496"/>
      <c r="ADK129" s="1496"/>
      <c r="ADL129" s="1496"/>
      <c r="ADM129" s="1496"/>
      <c r="ADN129" s="1496"/>
      <c r="ADO129" s="1496"/>
      <c r="ADP129" s="1496"/>
      <c r="ADQ129" s="1496"/>
      <c r="ADR129" s="1496"/>
      <c r="ADS129" s="1496"/>
      <c r="ADT129" s="1496"/>
      <c r="ADU129" s="1496"/>
      <c r="ADV129" s="1496"/>
      <c r="ADW129" s="1496"/>
      <c r="ADX129" s="1496"/>
      <c r="ADY129" s="1496"/>
      <c r="ADZ129" s="1496"/>
      <c r="AEA129" s="1496"/>
      <c r="AEB129" s="1496"/>
      <c r="AEC129" s="1496"/>
      <c r="AED129" s="1496"/>
      <c r="AEE129" s="1496"/>
      <c r="AEF129" s="1496"/>
      <c r="AEG129" s="1496"/>
      <c r="AEH129" s="1496"/>
      <c r="AEI129" s="1496"/>
      <c r="AEJ129" s="1496"/>
      <c r="AEK129" s="1496"/>
      <c r="AEL129" s="1496"/>
      <c r="AEM129" s="1496"/>
      <c r="AEN129" s="1496"/>
      <c r="AEO129" s="1496"/>
      <c r="AEP129" s="1496"/>
      <c r="AEQ129" s="1496"/>
      <c r="AER129" s="1496"/>
      <c r="AES129" s="1496"/>
      <c r="AET129" s="1496"/>
      <c r="AEU129" s="1496"/>
      <c r="AEV129" s="1496"/>
      <c r="AEW129" s="1496"/>
      <c r="AEX129" s="1496"/>
      <c r="AEY129" s="1496"/>
      <c r="AEZ129" s="1496"/>
      <c r="AFA129" s="1496"/>
      <c r="AFB129" s="1496"/>
      <c r="AFC129" s="1496"/>
      <c r="AFD129" s="1496"/>
      <c r="AFE129" s="1496"/>
      <c r="AFF129" s="1496"/>
      <c r="AFG129" s="1496"/>
      <c r="AFH129" s="1496"/>
      <c r="AFI129" s="1496"/>
      <c r="AFJ129" s="1496"/>
      <c r="AFK129" s="1496"/>
      <c r="AFL129" s="1496"/>
      <c r="AFM129" s="1496"/>
      <c r="AFN129" s="1496"/>
      <c r="AFO129" s="1496"/>
      <c r="AFP129" s="1496"/>
      <c r="AFQ129" s="1496"/>
      <c r="AFR129" s="1496"/>
      <c r="AFS129" s="1496"/>
      <c r="AFT129" s="1496"/>
      <c r="AFU129" s="1496"/>
      <c r="AFV129" s="1496"/>
      <c r="AFW129" s="1496"/>
      <c r="AFX129" s="1496"/>
      <c r="AFY129" s="1496"/>
      <c r="AFZ129" s="1496"/>
      <c r="AGA129" s="1496"/>
      <c r="AGB129" s="1496"/>
      <c r="AGC129" s="1496"/>
      <c r="AGD129" s="1496"/>
      <c r="AGE129" s="1496"/>
      <c r="AGF129" s="1496"/>
      <c r="AGG129" s="1496"/>
      <c r="AGH129" s="1496"/>
      <c r="AGI129" s="1496"/>
      <c r="AGJ129" s="1496"/>
      <c r="AGK129" s="1496"/>
      <c r="AGL129" s="1496"/>
      <c r="AGM129" s="1496"/>
      <c r="AGN129" s="1496"/>
      <c r="AGO129" s="1496"/>
      <c r="AGP129" s="1496"/>
      <c r="AGQ129" s="1496"/>
      <c r="AGR129" s="1496"/>
      <c r="AGS129" s="1496"/>
      <c r="AGT129" s="1496"/>
      <c r="AGU129" s="1496"/>
      <c r="AGV129" s="1496"/>
      <c r="AGW129" s="1496"/>
      <c r="AGX129" s="1496"/>
      <c r="AGY129" s="1496"/>
      <c r="AGZ129" s="1496"/>
      <c r="AHA129" s="1496"/>
      <c r="AHB129" s="1496"/>
      <c r="AHC129" s="1496"/>
      <c r="AHD129" s="1496"/>
      <c r="AHE129" s="1496"/>
      <c r="AHF129" s="1496"/>
      <c r="AHG129" s="1496"/>
      <c r="AHH129" s="1496"/>
      <c r="AHI129" s="1496"/>
      <c r="AHJ129" s="1496"/>
      <c r="AHK129" s="1496"/>
      <c r="AHL129" s="1496"/>
      <c r="AHM129" s="1496"/>
      <c r="AHN129" s="1496"/>
      <c r="AHO129" s="1496"/>
      <c r="AHP129" s="1496"/>
      <c r="AHQ129" s="1496"/>
      <c r="AHR129" s="1496"/>
      <c r="AHS129" s="1496"/>
      <c r="AHT129" s="1496"/>
      <c r="AHU129" s="1496"/>
      <c r="AHV129" s="1496"/>
      <c r="AHW129" s="1496"/>
      <c r="AHX129" s="1496"/>
      <c r="AHY129" s="1496"/>
      <c r="AHZ129" s="1496"/>
      <c r="AIA129" s="1496"/>
      <c r="AIB129" s="1496"/>
      <c r="AIC129" s="1496"/>
      <c r="AID129" s="1496"/>
      <c r="AIE129" s="1496"/>
      <c r="AIF129" s="1496"/>
      <c r="AIG129" s="1496"/>
      <c r="AIH129" s="1496"/>
      <c r="AII129" s="1496"/>
      <c r="AIJ129" s="1496"/>
      <c r="AIK129" s="1496"/>
      <c r="AIL129" s="1496"/>
      <c r="AIM129" s="1496"/>
      <c r="AIN129" s="1496"/>
      <c r="AIO129" s="1496"/>
      <c r="AIP129" s="1496"/>
      <c r="AIQ129" s="1496"/>
      <c r="AIR129" s="1496"/>
      <c r="AIS129" s="1496"/>
      <c r="AIT129" s="1496"/>
      <c r="AIU129" s="1496"/>
      <c r="AIV129" s="1496"/>
      <c r="AIW129" s="1496"/>
      <c r="AIX129" s="1496"/>
      <c r="AIY129" s="1496"/>
      <c r="AIZ129" s="1496"/>
      <c r="AJA129" s="1496"/>
      <c r="AJB129" s="1496"/>
      <c r="AJC129" s="1496"/>
      <c r="AJD129" s="1496"/>
      <c r="AJE129" s="1496"/>
      <c r="AJF129" s="1496"/>
      <c r="AJG129" s="1496"/>
      <c r="AJH129" s="1496"/>
      <c r="AJI129" s="1496"/>
      <c r="AJJ129" s="1496"/>
      <c r="AJK129" s="1496"/>
      <c r="AJL129" s="1496"/>
      <c r="AJM129" s="1496"/>
      <c r="AJN129" s="1496"/>
      <c r="AJO129" s="1496"/>
      <c r="AJP129" s="1496"/>
      <c r="AJQ129" s="1496"/>
      <c r="AJR129" s="1496"/>
      <c r="AJS129" s="1496"/>
      <c r="AJT129" s="1496"/>
      <c r="AJU129" s="1496"/>
      <c r="AJV129" s="1496"/>
      <c r="AJW129" s="1496"/>
      <c r="AJX129" s="1496"/>
      <c r="AJY129" s="1496"/>
      <c r="AJZ129" s="1496"/>
      <c r="AKA129" s="1496"/>
      <c r="AKB129" s="1496"/>
      <c r="AKC129" s="1496"/>
      <c r="AKD129" s="1496"/>
      <c r="AKE129" s="1496"/>
      <c r="AKF129" s="1496"/>
      <c r="AKG129" s="1496"/>
      <c r="AKH129" s="1496"/>
      <c r="AKI129" s="1496"/>
      <c r="AKJ129" s="1496"/>
      <c r="AKK129" s="1496"/>
      <c r="AKL129" s="1496"/>
      <c r="AKM129" s="1496"/>
      <c r="AKN129" s="1496"/>
      <c r="AKO129" s="1496"/>
      <c r="AKP129" s="1496"/>
      <c r="AKQ129" s="1496"/>
      <c r="AKR129" s="1496"/>
      <c r="AKS129" s="1496"/>
      <c r="AKT129" s="1496"/>
      <c r="AKU129" s="1496"/>
      <c r="AKV129" s="1496"/>
      <c r="AKW129" s="1496"/>
      <c r="AKX129" s="1496"/>
      <c r="AKY129" s="1496"/>
      <c r="AKZ129" s="1496"/>
      <c r="ALA129" s="1496"/>
      <c r="ALB129" s="1496"/>
      <c r="ALC129" s="1496"/>
      <c r="ALD129" s="1496"/>
      <c r="ALE129" s="1496"/>
      <c r="ALF129" s="1496"/>
      <c r="ALG129" s="1496"/>
      <c r="ALH129" s="1496"/>
      <c r="ALI129" s="1496"/>
      <c r="ALJ129" s="1496"/>
      <c r="ALK129" s="1496"/>
      <c r="ALL129" s="1496"/>
      <c r="ALM129" s="1496"/>
      <c r="ALN129" s="1496"/>
      <c r="ALO129" s="1496"/>
      <c r="ALP129" s="1496"/>
      <c r="ALQ129" s="1496"/>
      <c r="ALR129" s="1496"/>
      <c r="ALS129" s="1496"/>
      <c r="ALT129" s="1496"/>
      <c r="ALU129" s="1496"/>
      <c r="ALV129" s="1496"/>
      <c r="ALW129" s="1496"/>
      <c r="ALX129" s="1496"/>
      <c r="ALY129" s="1496"/>
      <c r="ALZ129" s="1496"/>
      <c r="AMA129" s="1496"/>
      <c r="AMB129" s="1496"/>
      <c r="AMC129" s="1496"/>
      <c r="AMD129" s="1496"/>
      <c r="AME129" s="1496"/>
      <c r="AMF129" s="1496"/>
      <c r="AMG129" s="1496"/>
      <c r="AMH129" s="1496"/>
      <c r="AMI129" s="1496"/>
      <c r="AMJ129" s="1496"/>
    </row>
    <row r="130" spans="1:1024" s="1496" customFormat="1" ht="16.899999999999999" customHeight="1">
      <c r="A130" s="1623"/>
      <c r="B130" s="1624"/>
      <c r="C130" s="1625"/>
      <c r="D130" s="1623"/>
      <c r="E130" s="1624"/>
      <c r="F130" s="1890" t="s">
        <v>5245</v>
      </c>
      <c r="G130" s="1890"/>
      <c r="H130" s="1890"/>
      <c r="I130" s="1890"/>
      <c r="J130" s="1638">
        <f>SUM(J9:J129)</f>
        <v>0</v>
      </c>
      <c r="K130" s="1638">
        <f>SUM(K9:K129)</f>
        <v>0</v>
      </c>
      <c r="L130" s="1638">
        <f>SUM(L9:L129)</f>
        <v>0</v>
      </c>
      <c r="N130" s="1538"/>
      <c r="O130" s="1538"/>
      <c r="P130" s="1538"/>
      <c r="Q130" s="1538"/>
      <c r="R130" s="1538"/>
      <c r="S130" s="1538"/>
      <c r="T130" s="1538"/>
      <c r="U130" s="1538"/>
      <c r="V130" s="1538"/>
      <c r="W130" s="1538"/>
      <c r="X130" s="1538"/>
      <c r="Y130" s="1538"/>
      <c r="Z130" s="1538"/>
      <c r="AA130" s="1538"/>
      <c r="AB130" s="1538"/>
      <c r="AC130" s="1538"/>
      <c r="AD130" s="1538"/>
      <c r="AE130" s="1538"/>
      <c r="AF130" s="1538"/>
      <c r="AG130" s="1538"/>
      <c r="AH130" s="1538"/>
      <c r="AI130" s="1538"/>
      <c r="AJ130" s="1538"/>
      <c r="AK130" s="1538"/>
      <c r="AL130" s="1538"/>
      <c r="AM130" s="1538"/>
      <c r="AN130" s="1538"/>
      <c r="AO130" s="1538"/>
      <c r="AP130" s="1538"/>
      <c r="AQ130" s="1538"/>
      <c r="AR130" s="1538"/>
      <c r="AS130" s="1538"/>
      <c r="AT130" s="1538"/>
      <c r="AU130" s="1538"/>
      <c r="AV130" s="1538"/>
      <c r="AW130" s="1538"/>
      <c r="AX130" s="1538"/>
      <c r="AY130" s="1538"/>
      <c r="AZ130" s="1538"/>
      <c r="BA130" s="1538"/>
      <c r="BB130" s="1538"/>
      <c r="BC130" s="1538"/>
      <c r="BD130" s="1538"/>
      <c r="BE130" s="1538"/>
      <c r="BF130" s="1538"/>
      <c r="BG130" s="1538"/>
      <c r="BH130" s="1538"/>
      <c r="BI130" s="1538"/>
      <c r="BJ130" s="1538"/>
      <c r="BK130" s="1538"/>
      <c r="BL130" s="1538"/>
    </row>
    <row r="131" spans="1:1024" s="1496" customFormat="1" ht="16.899999999999999" customHeight="1">
      <c r="B131" s="1538"/>
      <c r="C131" s="1585"/>
      <c r="D131" s="1538"/>
      <c r="E131" s="1568"/>
      <c r="F131" s="1585"/>
      <c r="G131" s="1544"/>
      <c r="H131" s="1538"/>
      <c r="I131" s="1538"/>
      <c r="J131" s="1538"/>
      <c r="N131" s="1538"/>
      <c r="O131" s="1538"/>
      <c r="P131" s="1538"/>
      <c r="Q131" s="1538"/>
      <c r="R131" s="1538"/>
      <c r="S131" s="1538"/>
      <c r="T131" s="1538"/>
      <c r="U131" s="1538"/>
      <c r="V131" s="1538"/>
      <c r="W131" s="1538"/>
      <c r="X131" s="1538"/>
      <c r="Y131" s="1538"/>
      <c r="Z131" s="1538"/>
      <c r="AA131" s="1538"/>
      <c r="AB131" s="1538"/>
      <c r="AC131" s="1538"/>
      <c r="AD131" s="1538"/>
      <c r="AE131" s="1538"/>
      <c r="AF131" s="1538"/>
      <c r="AG131" s="1538"/>
      <c r="AH131" s="1538"/>
      <c r="AI131" s="1538"/>
      <c r="AJ131" s="1538"/>
      <c r="AK131" s="1538"/>
      <c r="AL131" s="1538"/>
      <c r="AM131" s="1538"/>
      <c r="AN131" s="1538"/>
      <c r="AO131" s="1538"/>
      <c r="AP131" s="1538"/>
      <c r="AQ131" s="1538"/>
      <c r="AR131" s="1538"/>
      <c r="AS131" s="1538"/>
      <c r="AT131" s="1538"/>
      <c r="AU131" s="1538"/>
      <c r="AV131" s="1538"/>
      <c r="AW131" s="1538"/>
      <c r="AX131" s="1538"/>
      <c r="AY131" s="1538"/>
      <c r="AZ131" s="1538"/>
      <c r="BA131" s="1538"/>
      <c r="BB131" s="1538"/>
      <c r="BC131" s="1538"/>
      <c r="BD131" s="1538"/>
      <c r="BE131" s="1538"/>
      <c r="BF131" s="1538"/>
      <c r="BG131" s="1538"/>
      <c r="BH131" s="1538"/>
      <c r="BI131" s="1538"/>
      <c r="BJ131" s="1538"/>
      <c r="BK131" s="1538"/>
      <c r="BL131" s="1538"/>
    </row>
    <row r="132" spans="1:1024" s="1496" customFormat="1" ht="16.899999999999999" customHeight="1">
      <c r="B132" s="1538"/>
      <c r="C132" s="1585"/>
      <c r="D132" s="1538"/>
      <c r="E132" s="1568"/>
      <c r="F132" s="1585"/>
      <c r="G132" s="1544"/>
      <c r="H132" s="1538"/>
      <c r="I132" s="1538"/>
      <c r="J132" s="1538"/>
      <c r="N132" s="1538"/>
      <c r="O132" s="1538"/>
      <c r="P132" s="1538"/>
      <c r="Q132" s="1538"/>
      <c r="R132" s="1538"/>
      <c r="S132" s="1538"/>
      <c r="T132" s="1538"/>
      <c r="U132" s="1538"/>
      <c r="V132" s="1538"/>
      <c r="W132" s="1538"/>
      <c r="X132" s="1538"/>
      <c r="Y132" s="1538"/>
      <c r="Z132" s="1538"/>
      <c r="AA132" s="1538"/>
      <c r="AB132" s="1538"/>
      <c r="AC132" s="1538"/>
      <c r="AD132" s="1538"/>
      <c r="AE132" s="1538"/>
      <c r="AF132" s="1538"/>
      <c r="AG132" s="1538"/>
      <c r="AH132" s="1538"/>
      <c r="AI132" s="1538"/>
      <c r="AJ132" s="1538"/>
      <c r="AK132" s="1538"/>
      <c r="AL132" s="1538"/>
      <c r="AM132" s="1538"/>
      <c r="AN132" s="1538"/>
      <c r="AO132" s="1538"/>
      <c r="AP132" s="1538"/>
      <c r="AQ132" s="1538"/>
      <c r="AR132" s="1538"/>
      <c r="AS132" s="1538"/>
      <c r="AT132" s="1538"/>
      <c r="AU132" s="1538"/>
      <c r="AV132" s="1538"/>
      <c r="AW132" s="1538"/>
      <c r="AX132" s="1538"/>
      <c r="AY132" s="1538"/>
      <c r="AZ132" s="1538"/>
      <c r="BA132" s="1538"/>
      <c r="BB132" s="1538"/>
      <c r="BC132" s="1538"/>
      <c r="BD132" s="1538"/>
      <c r="BE132" s="1538"/>
      <c r="BF132" s="1538"/>
      <c r="BG132" s="1538"/>
      <c r="BH132" s="1538"/>
      <c r="BI132" s="1538"/>
      <c r="BJ132" s="1538"/>
      <c r="BK132" s="1538"/>
      <c r="BL132" s="1538"/>
    </row>
    <row r="133" spans="1:1024" s="1496" customFormat="1" ht="16.899999999999999" customHeight="1">
      <c r="B133" s="1538"/>
      <c r="C133" s="1585"/>
      <c r="D133" s="1538"/>
      <c r="E133" s="1568"/>
      <c r="F133" s="1585"/>
      <c r="G133" s="1544"/>
      <c r="H133" s="1538"/>
      <c r="I133" s="1538"/>
      <c r="J133" s="1538"/>
      <c r="N133" s="1538"/>
      <c r="O133" s="1538"/>
      <c r="P133" s="1538"/>
      <c r="Q133" s="1538"/>
      <c r="R133" s="1538"/>
      <c r="S133" s="1538"/>
      <c r="T133" s="1538"/>
      <c r="U133" s="1538"/>
      <c r="V133" s="1538"/>
      <c r="W133" s="1538"/>
      <c r="X133" s="1538"/>
      <c r="Y133" s="1538"/>
      <c r="Z133" s="1538"/>
      <c r="AA133" s="1538"/>
      <c r="AB133" s="1538"/>
      <c r="AC133" s="1538"/>
      <c r="AD133" s="1538"/>
      <c r="AE133" s="1538"/>
      <c r="AF133" s="1538"/>
      <c r="AG133" s="1538"/>
      <c r="AH133" s="1538"/>
      <c r="AI133" s="1538"/>
      <c r="AJ133" s="1538"/>
      <c r="AK133" s="1538"/>
      <c r="AL133" s="1538"/>
      <c r="AM133" s="1538"/>
      <c r="AN133" s="1538"/>
      <c r="AO133" s="1538"/>
      <c r="AP133" s="1538"/>
      <c r="AQ133" s="1538"/>
      <c r="AR133" s="1538"/>
      <c r="AS133" s="1538"/>
      <c r="AT133" s="1538"/>
      <c r="AU133" s="1538"/>
      <c r="AV133" s="1538"/>
      <c r="AW133" s="1538"/>
      <c r="AX133" s="1538"/>
      <c r="AY133" s="1538"/>
      <c r="AZ133" s="1538"/>
      <c r="BA133" s="1538"/>
      <c r="BB133" s="1538"/>
      <c r="BC133" s="1538"/>
      <c r="BD133" s="1538"/>
      <c r="BE133" s="1538"/>
      <c r="BF133" s="1538"/>
      <c r="BG133" s="1538"/>
      <c r="BH133" s="1538"/>
      <c r="BI133" s="1538"/>
      <c r="BJ133" s="1538"/>
      <c r="BK133" s="1538"/>
      <c r="BL133" s="1538"/>
    </row>
    <row r="134" spans="1:1024" s="1496" customFormat="1" ht="16.899999999999999" customHeight="1">
      <c r="B134" s="1538"/>
      <c r="C134" s="1585"/>
      <c r="D134" s="1538"/>
      <c r="E134" s="1568"/>
      <c r="F134" s="1585"/>
      <c r="G134" s="1544"/>
      <c r="H134" s="1538"/>
      <c r="I134" s="1538"/>
      <c r="J134" s="1538"/>
      <c r="N134" s="1538"/>
      <c r="O134" s="1538"/>
      <c r="P134" s="1538"/>
      <c r="Q134" s="1538"/>
      <c r="R134" s="1538"/>
      <c r="S134" s="1538"/>
      <c r="T134" s="1538"/>
      <c r="U134" s="1538"/>
      <c r="V134" s="1538"/>
      <c r="W134" s="1538"/>
      <c r="X134" s="1538"/>
      <c r="Y134" s="1538"/>
      <c r="Z134" s="1538"/>
      <c r="AA134" s="1538"/>
      <c r="AB134" s="1538"/>
      <c r="AC134" s="1538"/>
      <c r="AD134" s="1538"/>
      <c r="AE134" s="1538"/>
      <c r="AF134" s="1538"/>
      <c r="AG134" s="1538"/>
      <c r="AH134" s="1538"/>
      <c r="AI134" s="1538"/>
      <c r="AJ134" s="1538"/>
      <c r="AK134" s="1538"/>
      <c r="AL134" s="1538"/>
      <c r="AM134" s="1538"/>
      <c r="AN134" s="1538"/>
      <c r="AO134" s="1538"/>
      <c r="AP134" s="1538"/>
      <c r="AQ134" s="1538"/>
      <c r="AR134" s="1538"/>
      <c r="AS134" s="1538"/>
      <c r="AT134" s="1538"/>
      <c r="AU134" s="1538"/>
      <c r="AV134" s="1538"/>
      <c r="AW134" s="1538"/>
      <c r="AX134" s="1538"/>
      <c r="AY134" s="1538"/>
      <c r="AZ134" s="1538"/>
      <c r="BA134" s="1538"/>
      <c r="BB134" s="1538"/>
      <c r="BC134" s="1538"/>
      <c r="BD134" s="1538"/>
      <c r="BE134" s="1538"/>
      <c r="BF134" s="1538"/>
      <c r="BG134" s="1538"/>
      <c r="BH134" s="1538"/>
      <c r="BI134" s="1538"/>
      <c r="BJ134" s="1538"/>
      <c r="BK134" s="1538"/>
      <c r="BL134" s="1538"/>
    </row>
    <row r="135" spans="1:1024" s="1496" customFormat="1" ht="16.899999999999999" customHeight="1">
      <c r="B135" s="1538"/>
      <c r="C135" s="1585"/>
      <c r="D135" s="1538"/>
      <c r="E135" s="1568"/>
      <c r="F135" s="1585"/>
      <c r="G135" s="1544"/>
      <c r="H135" s="1538"/>
      <c r="I135" s="1538"/>
      <c r="J135" s="1538"/>
      <c r="N135" s="1538"/>
      <c r="O135" s="1538"/>
      <c r="P135" s="1538"/>
      <c r="Q135" s="1538"/>
      <c r="R135" s="1538"/>
      <c r="S135" s="1538"/>
      <c r="T135" s="1538"/>
      <c r="U135" s="1538"/>
      <c r="V135" s="1538"/>
      <c r="W135" s="1538"/>
      <c r="X135" s="1538"/>
      <c r="Y135" s="1538"/>
      <c r="Z135" s="1538"/>
      <c r="AA135" s="1538"/>
      <c r="AB135" s="1538"/>
      <c r="AC135" s="1538"/>
      <c r="AD135" s="1538"/>
      <c r="AE135" s="1538"/>
      <c r="AF135" s="1538"/>
      <c r="AG135" s="1538"/>
      <c r="AH135" s="1538"/>
      <c r="AI135" s="1538"/>
      <c r="AJ135" s="1538"/>
      <c r="AK135" s="1538"/>
      <c r="AL135" s="1538"/>
      <c r="AM135" s="1538"/>
      <c r="AN135" s="1538"/>
      <c r="AO135" s="1538"/>
      <c r="AP135" s="1538"/>
      <c r="AQ135" s="1538"/>
      <c r="AR135" s="1538"/>
      <c r="AS135" s="1538"/>
      <c r="AT135" s="1538"/>
      <c r="AU135" s="1538"/>
      <c r="AV135" s="1538"/>
      <c r="AW135" s="1538"/>
      <c r="AX135" s="1538"/>
      <c r="AY135" s="1538"/>
      <c r="AZ135" s="1538"/>
      <c r="BA135" s="1538"/>
      <c r="BB135" s="1538"/>
      <c r="BC135" s="1538"/>
      <c r="BD135" s="1538"/>
      <c r="BE135" s="1538"/>
      <c r="BF135" s="1538"/>
      <c r="BG135" s="1538"/>
      <c r="BH135" s="1538"/>
      <c r="BI135" s="1538"/>
      <c r="BJ135" s="1538"/>
      <c r="BK135" s="1538"/>
      <c r="BL135" s="1538"/>
    </row>
    <row r="136" spans="1:1024" s="1496" customFormat="1" ht="16.899999999999999" customHeight="1">
      <c r="B136" s="1538"/>
      <c r="C136" s="1585"/>
      <c r="D136" s="1538"/>
      <c r="E136" s="1568"/>
      <c r="F136" s="1585"/>
      <c r="G136" s="1544"/>
      <c r="H136" s="1538"/>
      <c r="I136" s="1538"/>
      <c r="J136" s="1538"/>
      <c r="N136" s="1538"/>
      <c r="O136" s="1538"/>
      <c r="P136" s="1538"/>
      <c r="Q136" s="1538"/>
      <c r="R136" s="1538"/>
      <c r="S136" s="1538"/>
      <c r="T136" s="1538"/>
      <c r="U136" s="1538"/>
      <c r="V136" s="1538"/>
      <c r="W136" s="1538"/>
      <c r="X136" s="1538"/>
      <c r="Y136" s="1538"/>
      <c r="Z136" s="1538"/>
      <c r="AA136" s="1538"/>
      <c r="AB136" s="1538"/>
      <c r="AC136" s="1538"/>
      <c r="AD136" s="1538"/>
      <c r="AE136" s="1538"/>
      <c r="AF136" s="1538"/>
      <c r="AG136" s="1538"/>
      <c r="AH136" s="1538"/>
      <c r="AI136" s="1538"/>
      <c r="AJ136" s="1538"/>
      <c r="AK136" s="1538"/>
      <c r="AL136" s="1538"/>
      <c r="AM136" s="1538"/>
      <c r="AN136" s="1538"/>
      <c r="AO136" s="1538"/>
      <c r="AP136" s="1538"/>
      <c r="AQ136" s="1538"/>
      <c r="AR136" s="1538"/>
      <c r="AS136" s="1538"/>
      <c r="AT136" s="1538"/>
      <c r="AU136" s="1538"/>
      <c r="AV136" s="1538"/>
      <c r="AW136" s="1538"/>
      <c r="AX136" s="1538"/>
      <c r="AY136" s="1538"/>
      <c r="AZ136" s="1538"/>
      <c r="BA136" s="1538"/>
      <c r="BB136" s="1538"/>
      <c r="BC136" s="1538"/>
      <c r="BD136" s="1538"/>
      <c r="BE136" s="1538"/>
      <c r="BF136" s="1538"/>
      <c r="BG136" s="1538"/>
      <c r="BH136" s="1538"/>
      <c r="BI136" s="1538"/>
      <c r="BJ136" s="1538"/>
      <c r="BK136" s="1538"/>
      <c r="BL136" s="1538"/>
    </row>
    <row r="137" spans="1:1024" s="1496" customFormat="1" ht="16.899999999999999" customHeight="1">
      <c r="B137" s="1538"/>
      <c r="C137" s="1585"/>
      <c r="D137" s="1538"/>
      <c r="E137" s="1568"/>
      <c r="F137" s="1585"/>
      <c r="G137" s="1544"/>
      <c r="H137" s="1538"/>
      <c r="I137" s="1538"/>
      <c r="J137" s="1538"/>
      <c r="N137" s="1538"/>
      <c r="O137" s="1538"/>
      <c r="P137" s="1538"/>
      <c r="Q137" s="1538"/>
      <c r="R137" s="1538"/>
      <c r="S137" s="1538"/>
      <c r="T137" s="1538"/>
      <c r="U137" s="1538"/>
      <c r="V137" s="1538"/>
      <c r="W137" s="1538"/>
      <c r="X137" s="1538"/>
      <c r="Y137" s="1538"/>
      <c r="Z137" s="1538"/>
      <c r="AA137" s="1538"/>
      <c r="AB137" s="1538"/>
      <c r="AC137" s="1538"/>
      <c r="AD137" s="1538"/>
      <c r="AE137" s="1538"/>
      <c r="AF137" s="1538"/>
      <c r="AG137" s="1538"/>
      <c r="AH137" s="1538"/>
      <c r="AI137" s="1538"/>
      <c r="AJ137" s="1538"/>
      <c r="AK137" s="1538"/>
      <c r="AL137" s="1538"/>
      <c r="AM137" s="1538"/>
      <c r="AN137" s="1538"/>
      <c r="AO137" s="1538"/>
      <c r="AP137" s="1538"/>
      <c r="AQ137" s="1538"/>
      <c r="AR137" s="1538"/>
      <c r="AS137" s="1538"/>
      <c r="AT137" s="1538"/>
      <c r="AU137" s="1538"/>
      <c r="AV137" s="1538"/>
      <c r="AW137" s="1538"/>
      <c r="AX137" s="1538"/>
      <c r="AY137" s="1538"/>
      <c r="AZ137" s="1538"/>
      <c r="BA137" s="1538"/>
      <c r="BB137" s="1538"/>
      <c r="BC137" s="1538"/>
      <c r="BD137" s="1538"/>
      <c r="BE137" s="1538"/>
      <c r="BF137" s="1538"/>
      <c r="BG137" s="1538"/>
      <c r="BH137" s="1538"/>
      <c r="BI137" s="1538"/>
      <c r="BJ137" s="1538"/>
      <c r="BK137" s="1538"/>
      <c r="BL137" s="1538"/>
    </row>
    <row r="138" spans="1:1024" s="1496" customFormat="1" ht="16.899999999999999" customHeight="1">
      <c r="B138" s="1538"/>
      <c r="C138" s="1585"/>
      <c r="D138" s="1538"/>
      <c r="E138" s="1568"/>
      <c r="F138" s="1585"/>
      <c r="G138" s="1544"/>
      <c r="H138" s="1538"/>
      <c r="I138" s="1538"/>
      <c r="J138" s="1538"/>
      <c r="N138" s="1538"/>
      <c r="O138" s="1538"/>
      <c r="P138" s="1538"/>
      <c r="Q138" s="1538"/>
      <c r="R138" s="1538"/>
      <c r="S138" s="1538"/>
      <c r="T138" s="1538"/>
      <c r="U138" s="1538"/>
      <c r="V138" s="1538"/>
      <c r="W138" s="1538"/>
      <c r="X138" s="1538"/>
      <c r="Y138" s="1538"/>
      <c r="Z138" s="1538"/>
      <c r="AA138" s="1538"/>
      <c r="AB138" s="1538"/>
      <c r="AC138" s="1538"/>
      <c r="AD138" s="1538"/>
      <c r="AE138" s="1538"/>
      <c r="AF138" s="1538"/>
      <c r="AG138" s="1538"/>
      <c r="AH138" s="1538"/>
      <c r="AI138" s="1538"/>
      <c r="AJ138" s="1538"/>
      <c r="AK138" s="1538"/>
      <c r="AL138" s="1538"/>
      <c r="AM138" s="1538"/>
      <c r="AN138" s="1538"/>
      <c r="AO138" s="1538"/>
      <c r="AP138" s="1538"/>
      <c r="AQ138" s="1538"/>
      <c r="AR138" s="1538"/>
      <c r="AS138" s="1538"/>
      <c r="AT138" s="1538"/>
      <c r="AU138" s="1538"/>
      <c r="AV138" s="1538"/>
      <c r="AW138" s="1538"/>
      <c r="AX138" s="1538"/>
      <c r="AY138" s="1538"/>
      <c r="AZ138" s="1538"/>
      <c r="BA138" s="1538"/>
      <c r="BB138" s="1538"/>
      <c r="BC138" s="1538"/>
      <c r="BD138" s="1538"/>
      <c r="BE138" s="1538"/>
      <c r="BF138" s="1538"/>
      <c r="BG138" s="1538"/>
      <c r="BH138" s="1538"/>
      <c r="BI138" s="1538"/>
      <c r="BJ138" s="1538"/>
      <c r="BK138" s="1538"/>
      <c r="BL138" s="1538"/>
    </row>
    <row r="139" spans="1:1024" s="1496" customFormat="1" ht="16.899999999999999" customHeight="1">
      <c r="B139" s="1538"/>
      <c r="C139" s="1585"/>
      <c r="D139" s="1538"/>
      <c r="E139" s="1568"/>
      <c r="F139" s="1585"/>
      <c r="G139" s="1544"/>
      <c r="H139" s="1538"/>
      <c r="I139" s="1538"/>
      <c r="J139" s="1538"/>
      <c r="N139" s="1538"/>
      <c r="O139" s="1538"/>
      <c r="P139" s="1538"/>
      <c r="Q139" s="1538"/>
      <c r="R139" s="1538"/>
      <c r="S139" s="1538"/>
      <c r="T139" s="1538"/>
      <c r="U139" s="1538"/>
      <c r="V139" s="1538"/>
      <c r="W139" s="1538"/>
      <c r="X139" s="1538"/>
      <c r="Y139" s="1538"/>
      <c r="Z139" s="1538"/>
      <c r="AA139" s="1538"/>
      <c r="AB139" s="1538"/>
      <c r="AC139" s="1538"/>
      <c r="AD139" s="1538"/>
      <c r="AE139" s="1538"/>
      <c r="AF139" s="1538"/>
      <c r="AG139" s="1538"/>
      <c r="AH139" s="1538"/>
      <c r="AI139" s="1538"/>
      <c r="AJ139" s="1538"/>
      <c r="AK139" s="1538"/>
      <c r="AL139" s="1538"/>
      <c r="AM139" s="1538"/>
      <c r="AN139" s="1538"/>
      <c r="AO139" s="1538"/>
      <c r="AP139" s="1538"/>
      <c r="AQ139" s="1538"/>
      <c r="AR139" s="1538"/>
      <c r="AS139" s="1538"/>
      <c r="AT139" s="1538"/>
      <c r="AU139" s="1538"/>
      <c r="AV139" s="1538"/>
      <c r="AW139" s="1538"/>
      <c r="AX139" s="1538"/>
      <c r="AY139" s="1538"/>
      <c r="AZ139" s="1538"/>
      <c r="BA139" s="1538"/>
      <c r="BB139" s="1538"/>
      <c r="BC139" s="1538"/>
      <c r="BD139" s="1538"/>
      <c r="BE139" s="1538"/>
      <c r="BF139" s="1538"/>
      <c r="BG139" s="1538"/>
      <c r="BH139" s="1538"/>
      <c r="BI139" s="1538"/>
      <c r="BJ139" s="1538"/>
      <c r="BK139" s="1538"/>
      <c r="BL139" s="1538"/>
    </row>
    <row r="140" spans="1:1024" s="1496" customFormat="1" ht="16.899999999999999" customHeight="1">
      <c r="B140" s="1538"/>
      <c r="C140" s="1585"/>
      <c r="D140" s="1538"/>
      <c r="E140" s="1568"/>
      <c r="F140" s="1585"/>
      <c r="G140" s="1544"/>
      <c r="H140" s="1538"/>
      <c r="I140" s="1538"/>
      <c r="J140" s="1538"/>
      <c r="N140" s="1538"/>
      <c r="O140" s="1538"/>
      <c r="P140" s="1538"/>
      <c r="Q140" s="1538"/>
      <c r="R140" s="1538"/>
      <c r="S140" s="1538"/>
      <c r="T140" s="1538"/>
      <c r="U140" s="1538"/>
      <c r="V140" s="1538"/>
      <c r="W140" s="1538"/>
      <c r="X140" s="1538"/>
      <c r="Y140" s="1538"/>
      <c r="Z140" s="1538"/>
      <c r="AA140" s="1538"/>
      <c r="AB140" s="1538"/>
      <c r="AC140" s="1538"/>
      <c r="AD140" s="1538"/>
      <c r="AE140" s="1538"/>
      <c r="AF140" s="1538"/>
      <c r="AG140" s="1538"/>
      <c r="AH140" s="1538"/>
      <c r="AI140" s="1538"/>
      <c r="AJ140" s="1538"/>
      <c r="AK140" s="1538"/>
      <c r="AL140" s="1538"/>
      <c r="AM140" s="1538"/>
      <c r="AN140" s="1538"/>
      <c r="AO140" s="1538"/>
      <c r="AP140" s="1538"/>
      <c r="AQ140" s="1538"/>
      <c r="AR140" s="1538"/>
      <c r="AS140" s="1538"/>
      <c r="AT140" s="1538"/>
      <c r="AU140" s="1538"/>
      <c r="AV140" s="1538"/>
      <c r="AW140" s="1538"/>
      <c r="AX140" s="1538"/>
      <c r="AY140" s="1538"/>
      <c r="AZ140" s="1538"/>
      <c r="BA140" s="1538"/>
      <c r="BB140" s="1538"/>
      <c r="BC140" s="1538"/>
      <c r="BD140" s="1538"/>
      <c r="BE140" s="1538"/>
      <c r="BF140" s="1538"/>
      <c r="BG140" s="1538"/>
      <c r="BH140" s="1538"/>
      <c r="BI140" s="1538"/>
      <c r="BJ140" s="1538"/>
      <c r="BK140" s="1538"/>
      <c r="BL140" s="1538"/>
    </row>
    <row r="141" spans="1:1024" s="1496" customFormat="1" ht="16.899999999999999" customHeight="1">
      <c r="B141" s="1538"/>
      <c r="C141" s="1585"/>
      <c r="D141" s="1538"/>
      <c r="E141" s="1568"/>
      <c r="F141" s="1585"/>
      <c r="G141" s="1544"/>
      <c r="H141" s="1538"/>
      <c r="I141" s="1538"/>
      <c r="J141" s="1538"/>
      <c r="N141" s="1538"/>
      <c r="O141" s="1538"/>
      <c r="P141" s="1538"/>
      <c r="Q141" s="1538"/>
      <c r="R141" s="1538"/>
      <c r="S141" s="1538"/>
      <c r="T141" s="1538"/>
      <c r="U141" s="1538"/>
      <c r="V141" s="1538"/>
      <c r="W141" s="1538"/>
      <c r="X141" s="1538"/>
      <c r="Y141" s="1538"/>
      <c r="Z141" s="1538"/>
      <c r="AA141" s="1538"/>
      <c r="AB141" s="1538"/>
      <c r="AC141" s="1538"/>
      <c r="AD141" s="1538"/>
      <c r="AE141" s="1538"/>
      <c r="AF141" s="1538"/>
      <c r="AG141" s="1538"/>
      <c r="AH141" s="1538"/>
      <c r="AI141" s="1538"/>
      <c r="AJ141" s="1538"/>
      <c r="AK141" s="1538"/>
      <c r="AL141" s="1538"/>
      <c r="AM141" s="1538"/>
      <c r="AN141" s="1538"/>
      <c r="AO141" s="1538"/>
      <c r="AP141" s="1538"/>
      <c r="AQ141" s="1538"/>
      <c r="AR141" s="1538"/>
      <c r="AS141" s="1538"/>
      <c r="AT141" s="1538"/>
      <c r="AU141" s="1538"/>
      <c r="AV141" s="1538"/>
      <c r="AW141" s="1538"/>
      <c r="AX141" s="1538"/>
      <c r="AY141" s="1538"/>
      <c r="AZ141" s="1538"/>
      <c r="BA141" s="1538"/>
      <c r="BB141" s="1538"/>
      <c r="BC141" s="1538"/>
      <c r="BD141" s="1538"/>
      <c r="BE141" s="1538"/>
      <c r="BF141" s="1538"/>
      <c r="BG141" s="1538"/>
      <c r="BH141" s="1538"/>
      <c r="BI141" s="1538"/>
      <c r="BJ141" s="1538"/>
      <c r="BK141" s="1538"/>
      <c r="BL141" s="1538"/>
    </row>
    <row r="142" spans="1:1024" s="1496" customFormat="1" ht="16.899999999999999" customHeight="1">
      <c r="B142" s="1538"/>
      <c r="C142" s="1585"/>
      <c r="D142" s="1538"/>
      <c r="E142" s="1568"/>
      <c r="F142" s="1585"/>
      <c r="G142" s="1544"/>
      <c r="H142" s="1538"/>
      <c r="I142" s="1538"/>
      <c r="J142" s="1538"/>
      <c r="N142" s="1538"/>
      <c r="O142" s="1538"/>
      <c r="P142" s="1538"/>
      <c r="Q142" s="1538"/>
      <c r="R142" s="1538"/>
      <c r="S142" s="1538"/>
      <c r="T142" s="1538"/>
      <c r="U142" s="1538"/>
      <c r="V142" s="1538"/>
      <c r="W142" s="1538"/>
      <c r="X142" s="1538"/>
      <c r="Y142" s="1538"/>
      <c r="Z142" s="1538"/>
      <c r="AA142" s="1538"/>
      <c r="AB142" s="1538"/>
      <c r="AC142" s="1538"/>
      <c r="AD142" s="1538"/>
      <c r="AE142" s="1538"/>
      <c r="AF142" s="1538"/>
      <c r="AG142" s="1538"/>
      <c r="AH142" s="1538"/>
      <c r="AI142" s="1538"/>
      <c r="AJ142" s="1538"/>
      <c r="AK142" s="1538"/>
      <c r="AL142" s="1538"/>
      <c r="AM142" s="1538"/>
      <c r="AN142" s="1538"/>
      <c r="AO142" s="1538"/>
      <c r="AP142" s="1538"/>
      <c r="AQ142" s="1538"/>
      <c r="AR142" s="1538"/>
      <c r="AS142" s="1538"/>
      <c r="AT142" s="1538"/>
      <c r="AU142" s="1538"/>
      <c r="AV142" s="1538"/>
      <c r="AW142" s="1538"/>
      <c r="AX142" s="1538"/>
      <c r="AY142" s="1538"/>
      <c r="AZ142" s="1538"/>
      <c r="BA142" s="1538"/>
      <c r="BB142" s="1538"/>
      <c r="BC142" s="1538"/>
      <c r="BD142" s="1538"/>
      <c r="BE142" s="1538"/>
      <c r="BF142" s="1538"/>
      <c r="BG142" s="1538"/>
      <c r="BH142" s="1538"/>
      <c r="BI142" s="1538"/>
      <c r="BJ142" s="1538"/>
      <c r="BK142" s="1538"/>
      <c r="BL142" s="1538"/>
    </row>
    <row r="143" spans="1:1024" s="1496" customFormat="1" ht="16.899999999999999" customHeight="1">
      <c r="B143" s="1538"/>
      <c r="C143" s="1585"/>
      <c r="D143" s="1538"/>
      <c r="E143" s="1568"/>
      <c r="F143" s="1585"/>
      <c r="G143" s="1544"/>
      <c r="H143" s="1538"/>
      <c r="I143" s="1538"/>
      <c r="J143" s="1538"/>
      <c r="N143" s="1538"/>
      <c r="O143" s="1538"/>
      <c r="P143" s="1538"/>
      <c r="Q143" s="1538"/>
      <c r="R143" s="1538"/>
      <c r="S143" s="1538"/>
      <c r="T143" s="1538"/>
      <c r="U143" s="1538"/>
      <c r="V143" s="1538"/>
      <c r="W143" s="1538"/>
      <c r="X143" s="1538"/>
      <c r="Y143" s="1538"/>
      <c r="Z143" s="1538"/>
      <c r="AA143" s="1538"/>
      <c r="AB143" s="1538"/>
      <c r="AC143" s="1538"/>
      <c r="AD143" s="1538"/>
      <c r="AE143" s="1538"/>
      <c r="AF143" s="1538"/>
      <c r="AG143" s="1538"/>
      <c r="AH143" s="1538"/>
      <c r="AI143" s="1538"/>
      <c r="AJ143" s="1538"/>
      <c r="AK143" s="1538"/>
      <c r="AL143" s="1538"/>
      <c r="AM143" s="1538"/>
      <c r="AN143" s="1538"/>
      <c r="AO143" s="1538"/>
      <c r="AP143" s="1538"/>
      <c r="AQ143" s="1538"/>
      <c r="AR143" s="1538"/>
      <c r="AS143" s="1538"/>
      <c r="AT143" s="1538"/>
      <c r="AU143" s="1538"/>
      <c r="AV143" s="1538"/>
      <c r="AW143" s="1538"/>
      <c r="AX143" s="1538"/>
      <c r="AY143" s="1538"/>
      <c r="AZ143" s="1538"/>
      <c r="BA143" s="1538"/>
      <c r="BB143" s="1538"/>
      <c r="BC143" s="1538"/>
      <c r="BD143" s="1538"/>
      <c r="BE143" s="1538"/>
      <c r="BF143" s="1538"/>
      <c r="BG143" s="1538"/>
      <c r="BH143" s="1538"/>
      <c r="BI143" s="1538"/>
      <c r="BJ143" s="1538"/>
      <c r="BK143" s="1538"/>
      <c r="BL143" s="1538"/>
    </row>
    <row r="144" spans="1:1024" s="1496" customFormat="1" ht="16.899999999999999" customHeight="1">
      <c r="B144" s="1538"/>
      <c r="C144" s="1585"/>
      <c r="D144" s="1538"/>
      <c r="E144" s="1568"/>
      <c r="F144" s="1585"/>
      <c r="G144" s="1544"/>
      <c r="H144" s="1538"/>
      <c r="I144" s="1538"/>
      <c r="J144" s="1538"/>
      <c r="N144" s="1538"/>
      <c r="O144" s="1538"/>
      <c r="P144" s="1538"/>
      <c r="Q144" s="1538"/>
      <c r="R144" s="1538"/>
      <c r="S144" s="1538"/>
      <c r="T144" s="1538"/>
      <c r="U144" s="1538"/>
      <c r="V144" s="1538"/>
      <c r="W144" s="1538"/>
      <c r="X144" s="1538"/>
      <c r="Y144" s="1538"/>
      <c r="Z144" s="1538"/>
      <c r="AA144" s="1538"/>
      <c r="AB144" s="1538"/>
      <c r="AC144" s="1538"/>
      <c r="AD144" s="1538"/>
      <c r="AE144" s="1538"/>
      <c r="AF144" s="1538"/>
      <c r="AG144" s="1538"/>
      <c r="AH144" s="1538"/>
      <c r="AI144" s="1538"/>
      <c r="AJ144" s="1538"/>
      <c r="AK144" s="1538"/>
      <c r="AL144" s="1538"/>
      <c r="AM144" s="1538"/>
      <c r="AN144" s="1538"/>
      <c r="AO144" s="1538"/>
      <c r="AP144" s="1538"/>
      <c r="AQ144" s="1538"/>
      <c r="AR144" s="1538"/>
      <c r="AS144" s="1538"/>
      <c r="AT144" s="1538"/>
      <c r="AU144" s="1538"/>
      <c r="AV144" s="1538"/>
      <c r="AW144" s="1538"/>
      <c r="AX144" s="1538"/>
      <c r="AY144" s="1538"/>
      <c r="AZ144" s="1538"/>
      <c r="BA144" s="1538"/>
      <c r="BB144" s="1538"/>
      <c r="BC144" s="1538"/>
      <c r="BD144" s="1538"/>
      <c r="BE144" s="1538"/>
      <c r="BF144" s="1538"/>
      <c r="BG144" s="1538"/>
      <c r="BH144" s="1538"/>
      <c r="BI144" s="1538"/>
      <c r="BJ144" s="1538"/>
      <c r="BK144" s="1538"/>
      <c r="BL144" s="1538"/>
    </row>
    <row r="145" spans="2:64" s="1496" customFormat="1" ht="16.899999999999999" customHeight="1">
      <c r="B145" s="1538"/>
      <c r="C145" s="1585"/>
      <c r="D145" s="1538"/>
      <c r="E145" s="1568"/>
      <c r="F145" s="1585"/>
      <c r="G145" s="1544"/>
      <c r="H145" s="1538"/>
      <c r="I145" s="1538"/>
      <c r="J145" s="1538"/>
      <c r="N145" s="1538"/>
      <c r="O145" s="1538"/>
      <c r="P145" s="1538"/>
      <c r="Q145" s="1538"/>
      <c r="R145" s="1538"/>
      <c r="S145" s="1538"/>
      <c r="T145" s="1538"/>
      <c r="U145" s="1538"/>
      <c r="V145" s="1538"/>
      <c r="W145" s="1538"/>
      <c r="X145" s="1538"/>
      <c r="Y145" s="1538"/>
      <c r="Z145" s="1538"/>
      <c r="AA145" s="1538"/>
      <c r="AB145" s="1538"/>
      <c r="AC145" s="1538"/>
      <c r="AD145" s="1538"/>
      <c r="AE145" s="1538"/>
      <c r="AF145" s="1538"/>
      <c r="AG145" s="1538"/>
      <c r="AH145" s="1538"/>
      <c r="AI145" s="1538"/>
      <c r="AJ145" s="1538"/>
      <c r="AK145" s="1538"/>
      <c r="AL145" s="1538"/>
      <c r="AM145" s="1538"/>
      <c r="AN145" s="1538"/>
      <c r="AO145" s="1538"/>
      <c r="AP145" s="1538"/>
      <c r="AQ145" s="1538"/>
      <c r="AR145" s="1538"/>
      <c r="AS145" s="1538"/>
      <c r="AT145" s="1538"/>
      <c r="AU145" s="1538"/>
      <c r="AV145" s="1538"/>
      <c r="AW145" s="1538"/>
      <c r="AX145" s="1538"/>
      <c r="AY145" s="1538"/>
      <c r="AZ145" s="1538"/>
      <c r="BA145" s="1538"/>
      <c r="BB145" s="1538"/>
      <c r="BC145" s="1538"/>
      <c r="BD145" s="1538"/>
      <c r="BE145" s="1538"/>
      <c r="BF145" s="1538"/>
      <c r="BG145" s="1538"/>
      <c r="BH145" s="1538"/>
      <c r="BI145" s="1538"/>
      <c r="BJ145" s="1538"/>
      <c r="BK145" s="1538"/>
      <c r="BL145" s="1538"/>
    </row>
    <row r="146" spans="2:64" s="1496" customFormat="1" ht="16.899999999999999" customHeight="1">
      <c r="B146" s="1538"/>
      <c r="C146" s="1585"/>
      <c r="D146" s="1538"/>
      <c r="E146" s="1568"/>
      <c r="F146" s="1585"/>
      <c r="G146" s="1544"/>
      <c r="H146" s="1538"/>
      <c r="I146" s="1538"/>
      <c r="J146" s="1538"/>
      <c r="N146" s="1538"/>
      <c r="O146" s="1538"/>
      <c r="P146" s="1538"/>
      <c r="Q146" s="1538"/>
      <c r="R146" s="1538"/>
      <c r="S146" s="1538"/>
      <c r="T146" s="1538"/>
      <c r="U146" s="1538"/>
      <c r="V146" s="1538"/>
      <c r="W146" s="1538"/>
      <c r="X146" s="1538"/>
      <c r="Y146" s="1538"/>
      <c r="Z146" s="1538"/>
      <c r="AA146" s="1538"/>
      <c r="AB146" s="1538"/>
      <c r="AC146" s="1538"/>
      <c r="AD146" s="1538"/>
      <c r="AE146" s="1538"/>
      <c r="AF146" s="1538"/>
      <c r="AG146" s="1538"/>
      <c r="AH146" s="1538"/>
      <c r="AI146" s="1538"/>
      <c r="AJ146" s="1538"/>
      <c r="AK146" s="1538"/>
      <c r="AL146" s="1538"/>
      <c r="AM146" s="1538"/>
      <c r="AN146" s="1538"/>
      <c r="AO146" s="1538"/>
      <c r="AP146" s="1538"/>
      <c r="AQ146" s="1538"/>
      <c r="AR146" s="1538"/>
      <c r="AS146" s="1538"/>
      <c r="AT146" s="1538"/>
      <c r="AU146" s="1538"/>
      <c r="AV146" s="1538"/>
      <c r="AW146" s="1538"/>
      <c r="AX146" s="1538"/>
      <c r="AY146" s="1538"/>
      <c r="AZ146" s="1538"/>
      <c r="BA146" s="1538"/>
      <c r="BB146" s="1538"/>
      <c r="BC146" s="1538"/>
      <c r="BD146" s="1538"/>
      <c r="BE146" s="1538"/>
      <c r="BF146" s="1538"/>
      <c r="BG146" s="1538"/>
      <c r="BH146" s="1538"/>
      <c r="BI146" s="1538"/>
      <c r="BJ146" s="1538"/>
      <c r="BK146" s="1538"/>
      <c r="BL146" s="1538"/>
    </row>
    <row r="147" spans="2:64" s="1496" customFormat="1" ht="16.899999999999999" customHeight="1">
      <c r="B147" s="1538"/>
      <c r="C147" s="1585"/>
      <c r="D147" s="1538"/>
      <c r="E147" s="1568"/>
      <c r="F147" s="1585"/>
      <c r="G147" s="1544"/>
      <c r="H147" s="1538"/>
      <c r="I147" s="1538"/>
      <c r="J147" s="1538"/>
      <c r="N147" s="1538"/>
      <c r="O147" s="1538"/>
      <c r="P147" s="1538"/>
      <c r="Q147" s="1538"/>
      <c r="R147" s="1538"/>
      <c r="S147" s="1538"/>
      <c r="T147" s="1538"/>
      <c r="U147" s="1538"/>
      <c r="V147" s="1538"/>
      <c r="W147" s="1538"/>
      <c r="X147" s="1538"/>
      <c r="Y147" s="1538"/>
      <c r="Z147" s="1538"/>
      <c r="AA147" s="1538"/>
      <c r="AB147" s="1538"/>
      <c r="AC147" s="1538"/>
      <c r="AD147" s="1538"/>
      <c r="AE147" s="1538"/>
      <c r="AF147" s="1538"/>
      <c r="AG147" s="1538"/>
      <c r="AH147" s="1538"/>
      <c r="AI147" s="1538"/>
      <c r="AJ147" s="1538"/>
      <c r="AK147" s="1538"/>
      <c r="AL147" s="1538"/>
      <c r="AM147" s="1538"/>
      <c r="AN147" s="1538"/>
      <c r="AO147" s="1538"/>
      <c r="AP147" s="1538"/>
      <c r="AQ147" s="1538"/>
      <c r="AR147" s="1538"/>
      <c r="AS147" s="1538"/>
      <c r="AT147" s="1538"/>
      <c r="AU147" s="1538"/>
      <c r="AV147" s="1538"/>
      <c r="AW147" s="1538"/>
      <c r="AX147" s="1538"/>
      <c r="AY147" s="1538"/>
      <c r="AZ147" s="1538"/>
      <c r="BA147" s="1538"/>
      <c r="BB147" s="1538"/>
      <c r="BC147" s="1538"/>
      <c r="BD147" s="1538"/>
      <c r="BE147" s="1538"/>
      <c r="BF147" s="1538"/>
      <c r="BG147" s="1538"/>
      <c r="BH147" s="1538"/>
      <c r="BI147" s="1538"/>
      <c r="BJ147" s="1538"/>
      <c r="BK147" s="1538"/>
      <c r="BL147" s="1538"/>
    </row>
    <row r="148" spans="2:64" s="1496" customFormat="1" ht="16.899999999999999" customHeight="1">
      <c r="B148" s="1538"/>
      <c r="C148" s="1585"/>
      <c r="D148" s="1538"/>
      <c r="E148" s="1568"/>
      <c r="F148" s="1585"/>
      <c r="G148" s="1544"/>
      <c r="H148" s="1538"/>
      <c r="I148" s="1538"/>
      <c r="J148" s="1538"/>
      <c r="N148" s="1538"/>
      <c r="O148" s="1538"/>
      <c r="P148" s="1538"/>
      <c r="Q148" s="1538"/>
      <c r="R148" s="1538"/>
      <c r="S148" s="1538"/>
      <c r="T148" s="1538"/>
      <c r="U148" s="1538"/>
      <c r="V148" s="1538"/>
      <c r="W148" s="1538"/>
      <c r="X148" s="1538"/>
      <c r="Y148" s="1538"/>
      <c r="Z148" s="1538"/>
      <c r="AA148" s="1538"/>
      <c r="AB148" s="1538"/>
      <c r="AC148" s="1538"/>
      <c r="AD148" s="1538"/>
      <c r="AE148" s="1538"/>
      <c r="AF148" s="1538"/>
      <c r="AG148" s="1538"/>
      <c r="AH148" s="1538"/>
      <c r="AI148" s="1538"/>
      <c r="AJ148" s="1538"/>
      <c r="AK148" s="1538"/>
      <c r="AL148" s="1538"/>
      <c r="AM148" s="1538"/>
      <c r="AN148" s="1538"/>
      <c r="AO148" s="1538"/>
      <c r="AP148" s="1538"/>
      <c r="AQ148" s="1538"/>
      <c r="AR148" s="1538"/>
      <c r="AS148" s="1538"/>
      <c r="AT148" s="1538"/>
      <c r="AU148" s="1538"/>
      <c r="AV148" s="1538"/>
      <c r="AW148" s="1538"/>
      <c r="AX148" s="1538"/>
      <c r="AY148" s="1538"/>
      <c r="AZ148" s="1538"/>
      <c r="BA148" s="1538"/>
      <c r="BB148" s="1538"/>
      <c r="BC148" s="1538"/>
      <c r="BD148" s="1538"/>
      <c r="BE148" s="1538"/>
      <c r="BF148" s="1538"/>
      <c r="BG148" s="1538"/>
      <c r="BH148" s="1538"/>
      <c r="BI148" s="1538"/>
      <c r="BJ148" s="1538"/>
      <c r="BK148" s="1538"/>
      <c r="BL148" s="1538"/>
    </row>
    <row r="149" spans="2:64" s="1496" customFormat="1" ht="16.899999999999999" customHeight="1">
      <c r="B149" s="1538"/>
      <c r="C149" s="1585"/>
      <c r="D149" s="1538"/>
      <c r="E149" s="1568"/>
      <c r="F149" s="1585"/>
      <c r="G149" s="1544"/>
      <c r="H149" s="1538"/>
      <c r="I149" s="1538"/>
      <c r="J149" s="1538"/>
      <c r="N149" s="1538"/>
      <c r="O149" s="1538"/>
      <c r="P149" s="1538"/>
      <c r="Q149" s="1538"/>
      <c r="R149" s="1538"/>
      <c r="S149" s="1538"/>
      <c r="T149" s="1538"/>
      <c r="U149" s="1538"/>
      <c r="V149" s="1538"/>
      <c r="W149" s="1538"/>
      <c r="X149" s="1538"/>
      <c r="Y149" s="1538"/>
      <c r="Z149" s="1538"/>
      <c r="AA149" s="1538"/>
      <c r="AB149" s="1538"/>
      <c r="AC149" s="1538"/>
      <c r="AD149" s="1538"/>
      <c r="AE149" s="1538"/>
      <c r="AF149" s="1538"/>
      <c r="AG149" s="1538"/>
      <c r="AH149" s="1538"/>
      <c r="AI149" s="1538"/>
      <c r="AJ149" s="1538"/>
      <c r="AK149" s="1538"/>
      <c r="AL149" s="1538"/>
      <c r="AM149" s="1538"/>
      <c r="AN149" s="1538"/>
      <c r="AO149" s="1538"/>
      <c r="AP149" s="1538"/>
      <c r="AQ149" s="1538"/>
      <c r="AR149" s="1538"/>
      <c r="AS149" s="1538"/>
      <c r="AT149" s="1538"/>
      <c r="AU149" s="1538"/>
      <c r="AV149" s="1538"/>
      <c r="AW149" s="1538"/>
      <c r="AX149" s="1538"/>
      <c r="AY149" s="1538"/>
      <c r="AZ149" s="1538"/>
      <c r="BA149" s="1538"/>
      <c r="BB149" s="1538"/>
      <c r="BC149" s="1538"/>
      <c r="BD149" s="1538"/>
      <c r="BE149" s="1538"/>
      <c r="BF149" s="1538"/>
      <c r="BG149" s="1538"/>
      <c r="BH149" s="1538"/>
      <c r="BI149" s="1538"/>
      <c r="BJ149" s="1538"/>
      <c r="BK149" s="1538"/>
      <c r="BL149" s="1538"/>
    </row>
    <row r="150" spans="2:64" s="1496" customFormat="1" ht="16.899999999999999" customHeight="1">
      <c r="B150" s="1538"/>
      <c r="C150" s="1585"/>
      <c r="D150" s="1538"/>
      <c r="E150" s="1568"/>
      <c r="F150" s="1585"/>
      <c r="G150" s="1544"/>
      <c r="H150" s="1538"/>
      <c r="I150" s="1538"/>
      <c r="J150" s="1538"/>
      <c r="N150" s="1538"/>
      <c r="O150" s="1538"/>
      <c r="P150" s="1538"/>
      <c r="Q150" s="1538"/>
      <c r="R150" s="1538"/>
      <c r="S150" s="1538"/>
      <c r="T150" s="1538"/>
      <c r="U150" s="1538"/>
      <c r="V150" s="1538"/>
      <c r="W150" s="1538"/>
      <c r="X150" s="1538"/>
      <c r="Y150" s="1538"/>
      <c r="Z150" s="1538"/>
      <c r="AA150" s="1538"/>
      <c r="AB150" s="1538"/>
      <c r="AC150" s="1538"/>
      <c r="AD150" s="1538"/>
      <c r="AE150" s="1538"/>
      <c r="AF150" s="1538"/>
      <c r="AG150" s="1538"/>
      <c r="AH150" s="1538"/>
      <c r="AI150" s="1538"/>
      <c r="AJ150" s="1538"/>
      <c r="AK150" s="1538"/>
      <c r="AL150" s="1538"/>
      <c r="AM150" s="1538"/>
      <c r="AN150" s="1538"/>
      <c r="AO150" s="1538"/>
      <c r="AP150" s="1538"/>
      <c r="AQ150" s="1538"/>
      <c r="AR150" s="1538"/>
      <c r="AS150" s="1538"/>
      <c r="AT150" s="1538"/>
      <c r="AU150" s="1538"/>
      <c r="AV150" s="1538"/>
      <c r="AW150" s="1538"/>
      <c r="AX150" s="1538"/>
      <c r="AY150" s="1538"/>
      <c r="AZ150" s="1538"/>
      <c r="BA150" s="1538"/>
      <c r="BB150" s="1538"/>
      <c r="BC150" s="1538"/>
      <c r="BD150" s="1538"/>
      <c r="BE150" s="1538"/>
      <c r="BF150" s="1538"/>
      <c r="BG150" s="1538"/>
      <c r="BH150" s="1538"/>
      <c r="BI150" s="1538"/>
      <c r="BJ150" s="1538"/>
      <c r="BK150" s="1538"/>
      <c r="BL150" s="1538"/>
    </row>
    <row r="151" spans="2:64" s="1496" customFormat="1" ht="16.899999999999999" customHeight="1">
      <c r="B151" s="1538"/>
      <c r="C151" s="1585"/>
      <c r="D151" s="1538"/>
      <c r="E151" s="1568"/>
      <c r="F151" s="1585"/>
      <c r="G151" s="1544"/>
      <c r="H151" s="1538"/>
      <c r="I151" s="1538"/>
      <c r="J151" s="1538"/>
      <c r="N151" s="1538"/>
      <c r="O151" s="1538"/>
      <c r="P151" s="1538"/>
      <c r="Q151" s="1538"/>
      <c r="R151" s="1538"/>
      <c r="S151" s="1538"/>
      <c r="T151" s="1538"/>
      <c r="U151" s="1538"/>
      <c r="V151" s="1538"/>
      <c r="W151" s="1538"/>
      <c r="X151" s="1538"/>
      <c r="Y151" s="1538"/>
      <c r="Z151" s="1538"/>
      <c r="AA151" s="1538"/>
      <c r="AB151" s="1538"/>
      <c r="AC151" s="1538"/>
      <c r="AD151" s="1538"/>
      <c r="AE151" s="1538"/>
      <c r="AF151" s="1538"/>
      <c r="AG151" s="1538"/>
      <c r="AH151" s="1538"/>
      <c r="AI151" s="1538"/>
      <c r="AJ151" s="1538"/>
      <c r="AK151" s="1538"/>
      <c r="AL151" s="1538"/>
      <c r="AM151" s="1538"/>
      <c r="AN151" s="1538"/>
      <c r="AO151" s="1538"/>
      <c r="AP151" s="1538"/>
      <c r="AQ151" s="1538"/>
      <c r="AR151" s="1538"/>
      <c r="AS151" s="1538"/>
      <c r="AT151" s="1538"/>
      <c r="AU151" s="1538"/>
      <c r="AV151" s="1538"/>
      <c r="AW151" s="1538"/>
      <c r="AX151" s="1538"/>
      <c r="AY151" s="1538"/>
      <c r="AZ151" s="1538"/>
      <c r="BA151" s="1538"/>
      <c r="BB151" s="1538"/>
      <c r="BC151" s="1538"/>
      <c r="BD151" s="1538"/>
      <c r="BE151" s="1538"/>
      <c r="BF151" s="1538"/>
      <c r="BG151" s="1538"/>
      <c r="BH151" s="1538"/>
      <c r="BI151" s="1538"/>
      <c r="BJ151" s="1538"/>
      <c r="BK151" s="1538"/>
      <c r="BL151" s="1538"/>
    </row>
    <row r="152" spans="2:64" s="1496" customFormat="1" ht="16.899999999999999" customHeight="1">
      <c r="B152" s="1538"/>
      <c r="C152" s="1585"/>
      <c r="D152" s="1538"/>
      <c r="E152" s="1568"/>
      <c r="F152" s="1585"/>
      <c r="G152" s="1544"/>
      <c r="H152" s="1538"/>
      <c r="I152" s="1538"/>
      <c r="J152" s="1538"/>
      <c r="N152" s="1538"/>
      <c r="O152" s="1538"/>
      <c r="P152" s="1538"/>
      <c r="Q152" s="1538"/>
      <c r="R152" s="1538"/>
      <c r="S152" s="1538"/>
      <c r="T152" s="1538"/>
      <c r="U152" s="1538"/>
      <c r="V152" s="1538"/>
      <c r="W152" s="1538"/>
      <c r="X152" s="1538"/>
      <c r="Y152" s="1538"/>
      <c r="Z152" s="1538"/>
      <c r="AA152" s="1538"/>
      <c r="AB152" s="1538"/>
      <c r="AC152" s="1538"/>
      <c r="AD152" s="1538"/>
      <c r="AE152" s="1538"/>
      <c r="AF152" s="1538"/>
      <c r="AG152" s="1538"/>
      <c r="AH152" s="1538"/>
      <c r="AI152" s="1538"/>
      <c r="AJ152" s="1538"/>
      <c r="AK152" s="1538"/>
      <c r="AL152" s="1538"/>
      <c r="AM152" s="1538"/>
      <c r="AN152" s="1538"/>
      <c r="AO152" s="1538"/>
      <c r="AP152" s="1538"/>
      <c r="AQ152" s="1538"/>
      <c r="AR152" s="1538"/>
      <c r="AS152" s="1538"/>
      <c r="AT152" s="1538"/>
      <c r="AU152" s="1538"/>
      <c r="AV152" s="1538"/>
      <c r="AW152" s="1538"/>
      <c r="AX152" s="1538"/>
      <c r="AY152" s="1538"/>
      <c r="AZ152" s="1538"/>
      <c r="BA152" s="1538"/>
      <c r="BB152" s="1538"/>
      <c r="BC152" s="1538"/>
      <c r="BD152" s="1538"/>
      <c r="BE152" s="1538"/>
      <c r="BF152" s="1538"/>
      <c r="BG152" s="1538"/>
      <c r="BH152" s="1538"/>
      <c r="BI152" s="1538"/>
      <c r="BJ152" s="1538"/>
      <c r="BK152" s="1538"/>
      <c r="BL152" s="1538"/>
    </row>
    <row r="153" spans="2:64" s="1496" customFormat="1" ht="16.899999999999999" customHeight="1">
      <c r="B153" s="1538"/>
      <c r="C153" s="1585"/>
      <c r="D153" s="1538"/>
      <c r="E153" s="1568"/>
      <c r="F153" s="1585"/>
      <c r="G153" s="1544"/>
      <c r="H153" s="1538"/>
      <c r="I153" s="1538"/>
      <c r="J153" s="1538"/>
      <c r="N153" s="1538"/>
      <c r="O153" s="1538"/>
      <c r="P153" s="1538"/>
      <c r="Q153" s="1538"/>
      <c r="R153" s="1538"/>
      <c r="S153" s="1538"/>
      <c r="T153" s="1538"/>
      <c r="U153" s="1538"/>
      <c r="V153" s="1538"/>
      <c r="W153" s="1538"/>
      <c r="X153" s="1538"/>
      <c r="Y153" s="1538"/>
      <c r="Z153" s="1538"/>
      <c r="AA153" s="1538"/>
      <c r="AB153" s="1538"/>
      <c r="AC153" s="1538"/>
      <c r="AD153" s="1538"/>
      <c r="AE153" s="1538"/>
      <c r="AF153" s="1538"/>
      <c r="AG153" s="1538"/>
      <c r="AH153" s="1538"/>
      <c r="AI153" s="1538"/>
      <c r="AJ153" s="1538"/>
      <c r="AK153" s="1538"/>
      <c r="AL153" s="1538"/>
      <c r="AM153" s="1538"/>
      <c r="AN153" s="1538"/>
      <c r="AO153" s="1538"/>
      <c r="AP153" s="1538"/>
      <c r="AQ153" s="1538"/>
      <c r="AR153" s="1538"/>
      <c r="AS153" s="1538"/>
      <c r="AT153" s="1538"/>
      <c r="AU153" s="1538"/>
      <c r="AV153" s="1538"/>
      <c r="AW153" s="1538"/>
      <c r="AX153" s="1538"/>
      <c r="AY153" s="1538"/>
      <c r="AZ153" s="1538"/>
      <c r="BA153" s="1538"/>
      <c r="BB153" s="1538"/>
      <c r="BC153" s="1538"/>
      <c r="BD153" s="1538"/>
      <c r="BE153" s="1538"/>
      <c r="BF153" s="1538"/>
      <c r="BG153" s="1538"/>
      <c r="BH153" s="1538"/>
      <c r="BI153" s="1538"/>
      <c r="BJ153" s="1538"/>
      <c r="BK153" s="1538"/>
      <c r="BL153" s="1538"/>
    </row>
    <row r="154" spans="2:64" s="1496" customFormat="1" ht="16.899999999999999" customHeight="1">
      <c r="B154" s="1538"/>
      <c r="C154" s="1585"/>
      <c r="D154" s="1538"/>
      <c r="E154" s="1568"/>
      <c r="F154" s="1585"/>
      <c r="G154" s="1544"/>
      <c r="H154" s="1538"/>
      <c r="I154" s="1538"/>
      <c r="J154" s="1538"/>
      <c r="N154" s="1538"/>
      <c r="O154" s="1538"/>
      <c r="P154" s="1538"/>
      <c r="Q154" s="1538"/>
      <c r="R154" s="1538"/>
      <c r="S154" s="1538"/>
      <c r="T154" s="1538"/>
      <c r="U154" s="1538"/>
      <c r="V154" s="1538"/>
      <c r="W154" s="1538"/>
      <c r="X154" s="1538"/>
      <c r="Y154" s="1538"/>
      <c r="Z154" s="1538"/>
      <c r="AA154" s="1538"/>
      <c r="AB154" s="1538"/>
      <c r="AC154" s="1538"/>
      <c r="AD154" s="1538"/>
      <c r="AE154" s="1538"/>
      <c r="AF154" s="1538"/>
      <c r="AG154" s="1538"/>
      <c r="AH154" s="1538"/>
      <c r="AI154" s="1538"/>
      <c r="AJ154" s="1538"/>
      <c r="AK154" s="1538"/>
      <c r="AL154" s="1538"/>
      <c r="AM154" s="1538"/>
      <c r="AN154" s="1538"/>
      <c r="AO154" s="1538"/>
      <c r="AP154" s="1538"/>
      <c r="AQ154" s="1538"/>
      <c r="AR154" s="1538"/>
      <c r="AS154" s="1538"/>
      <c r="AT154" s="1538"/>
      <c r="AU154" s="1538"/>
      <c r="AV154" s="1538"/>
      <c r="AW154" s="1538"/>
      <c r="AX154" s="1538"/>
      <c r="AY154" s="1538"/>
      <c r="AZ154" s="1538"/>
      <c r="BA154" s="1538"/>
      <c r="BB154" s="1538"/>
      <c r="BC154" s="1538"/>
      <c r="BD154" s="1538"/>
      <c r="BE154" s="1538"/>
      <c r="BF154" s="1538"/>
      <c r="BG154" s="1538"/>
      <c r="BH154" s="1538"/>
      <c r="BI154" s="1538"/>
      <c r="BJ154" s="1538"/>
      <c r="BK154" s="1538"/>
      <c r="BL154" s="1538"/>
    </row>
    <row r="155" spans="2:64" s="1496" customFormat="1" ht="16.899999999999999" customHeight="1">
      <c r="B155" s="1538"/>
      <c r="C155" s="1585"/>
      <c r="D155" s="1538"/>
      <c r="E155" s="1568"/>
      <c r="F155" s="1585"/>
      <c r="G155" s="1544"/>
      <c r="H155" s="1538"/>
      <c r="I155" s="1538"/>
      <c r="J155" s="1538"/>
      <c r="N155" s="1538"/>
      <c r="O155" s="1538"/>
      <c r="P155" s="1538"/>
      <c r="Q155" s="1538"/>
      <c r="R155" s="1538"/>
      <c r="S155" s="1538"/>
      <c r="T155" s="1538"/>
      <c r="U155" s="1538"/>
      <c r="V155" s="1538"/>
      <c r="W155" s="1538"/>
      <c r="X155" s="1538"/>
      <c r="Y155" s="1538"/>
      <c r="Z155" s="1538"/>
      <c r="AA155" s="1538"/>
      <c r="AB155" s="1538"/>
      <c r="AC155" s="1538"/>
      <c r="AD155" s="1538"/>
      <c r="AE155" s="1538"/>
      <c r="AF155" s="1538"/>
      <c r="AG155" s="1538"/>
      <c r="AH155" s="1538"/>
      <c r="AI155" s="1538"/>
      <c r="AJ155" s="1538"/>
      <c r="AK155" s="1538"/>
      <c r="AL155" s="1538"/>
      <c r="AM155" s="1538"/>
      <c r="AN155" s="1538"/>
      <c r="AO155" s="1538"/>
      <c r="AP155" s="1538"/>
      <c r="AQ155" s="1538"/>
      <c r="AR155" s="1538"/>
      <c r="AS155" s="1538"/>
      <c r="AT155" s="1538"/>
      <c r="AU155" s="1538"/>
      <c r="AV155" s="1538"/>
      <c r="AW155" s="1538"/>
      <c r="AX155" s="1538"/>
      <c r="AY155" s="1538"/>
      <c r="AZ155" s="1538"/>
      <c r="BA155" s="1538"/>
      <c r="BB155" s="1538"/>
      <c r="BC155" s="1538"/>
      <c r="BD155" s="1538"/>
      <c r="BE155" s="1538"/>
      <c r="BF155" s="1538"/>
      <c r="BG155" s="1538"/>
      <c r="BH155" s="1538"/>
      <c r="BI155" s="1538"/>
      <c r="BJ155" s="1538"/>
      <c r="BK155" s="1538"/>
      <c r="BL155" s="1538"/>
    </row>
    <row r="156" spans="2:64" s="1496" customFormat="1" ht="16.899999999999999" customHeight="1">
      <c r="B156" s="1538"/>
      <c r="C156" s="1585"/>
      <c r="D156" s="1538"/>
      <c r="E156" s="1568"/>
      <c r="F156" s="1585"/>
      <c r="G156" s="1544"/>
      <c r="H156" s="1538"/>
      <c r="I156" s="1538"/>
      <c r="J156" s="1538"/>
      <c r="N156" s="1538"/>
      <c r="O156" s="1538"/>
      <c r="P156" s="1538"/>
      <c r="Q156" s="1538"/>
      <c r="R156" s="1538"/>
      <c r="S156" s="1538"/>
      <c r="T156" s="1538"/>
      <c r="U156" s="1538"/>
      <c r="V156" s="1538"/>
      <c r="W156" s="1538"/>
      <c r="X156" s="1538"/>
      <c r="Y156" s="1538"/>
      <c r="Z156" s="1538"/>
      <c r="AA156" s="1538"/>
      <c r="AB156" s="1538"/>
      <c r="AC156" s="1538"/>
      <c r="AD156" s="1538"/>
      <c r="AE156" s="1538"/>
      <c r="AF156" s="1538"/>
      <c r="AG156" s="1538"/>
      <c r="AH156" s="1538"/>
      <c r="AI156" s="1538"/>
      <c r="AJ156" s="1538"/>
      <c r="AK156" s="1538"/>
      <c r="AL156" s="1538"/>
      <c r="AM156" s="1538"/>
      <c r="AN156" s="1538"/>
      <c r="AO156" s="1538"/>
      <c r="AP156" s="1538"/>
      <c r="AQ156" s="1538"/>
      <c r="AR156" s="1538"/>
      <c r="AS156" s="1538"/>
      <c r="AT156" s="1538"/>
      <c r="AU156" s="1538"/>
      <c r="AV156" s="1538"/>
      <c r="AW156" s="1538"/>
      <c r="AX156" s="1538"/>
      <c r="AY156" s="1538"/>
      <c r="AZ156" s="1538"/>
      <c r="BA156" s="1538"/>
      <c r="BB156" s="1538"/>
      <c r="BC156" s="1538"/>
      <c r="BD156" s="1538"/>
      <c r="BE156" s="1538"/>
      <c r="BF156" s="1538"/>
      <c r="BG156" s="1538"/>
      <c r="BH156" s="1538"/>
      <c r="BI156" s="1538"/>
      <c r="BJ156" s="1538"/>
      <c r="BK156" s="1538"/>
      <c r="BL156" s="1538"/>
    </row>
    <row r="157" spans="2:64" s="1496" customFormat="1" ht="16.899999999999999" customHeight="1">
      <c r="B157" s="1538"/>
      <c r="C157" s="1585"/>
      <c r="D157" s="1538"/>
      <c r="E157" s="1568"/>
      <c r="F157" s="1585"/>
      <c r="G157" s="1544"/>
      <c r="H157" s="1538"/>
      <c r="I157" s="1538"/>
      <c r="J157" s="1538"/>
      <c r="N157" s="1538"/>
      <c r="O157" s="1538"/>
      <c r="P157" s="1538"/>
      <c r="Q157" s="1538"/>
      <c r="R157" s="1538"/>
      <c r="S157" s="1538"/>
      <c r="T157" s="1538"/>
      <c r="U157" s="1538"/>
      <c r="V157" s="1538"/>
      <c r="W157" s="1538"/>
      <c r="X157" s="1538"/>
      <c r="Y157" s="1538"/>
      <c r="Z157" s="1538"/>
      <c r="AA157" s="1538"/>
      <c r="AB157" s="1538"/>
      <c r="AC157" s="1538"/>
      <c r="AD157" s="1538"/>
      <c r="AE157" s="1538"/>
      <c r="AF157" s="1538"/>
      <c r="AG157" s="1538"/>
      <c r="AH157" s="1538"/>
      <c r="AI157" s="1538"/>
      <c r="AJ157" s="1538"/>
      <c r="AK157" s="1538"/>
      <c r="AL157" s="1538"/>
      <c r="AM157" s="1538"/>
      <c r="AN157" s="1538"/>
      <c r="AO157" s="1538"/>
      <c r="AP157" s="1538"/>
      <c r="AQ157" s="1538"/>
      <c r="AR157" s="1538"/>
      <c r="AS157" s="1538"/>
      <c r="AT157" s="1538"/>
      <c r="AU157" s="1538"/>
      <c r="AV157" s="1538"/>
      <c r="AW157" s="1538"/>
      <c r="AX157" s="1538"/>
      <c r="AY157" s="1538"/>
      <c r="AZ157" s="1538"/>
      <c r="BA157" s="1538"/>
      <c r="BB157" s="1538"/>
      <c r="BC157" s="1538"/>
      <c r="BD157" s="1538"/>
      <c r="BE157" s="1538"/>
      <c r="BF157" s="1538"/>
      <c r="BG157" s="1538"/>
      <c r="BH157" s="1538"/>
      <c r="BI157" s="1538"/>
      <c r="BJ157" s="1538"/>
      <c r="BK157" s="1538"/>
      <c r="BL157" s="1538"/>
    </row>
    <row r="158" spans="2:64" s="1496" customFormat="1" ht="16.899999999999999" customHeight="1">
      <c r="B158" s="1538"/>
      <c r="C158" s="1585"/>
      <c r="D158" s="1538"/>
      <c r="E158" s="1568"/>
      <c r="F158" s="1585"/>
      <c r="G158" s="1544"/>
      <c r="H158" s="1538"/>
      <c r="I158" s="1538"/>
      <c r="J158" s="1538"/>
      <c r="N158" s="1538"/>
      <c r="O158" s="1538"/>
      <c r="P158" s="1538"/>
      <c r="Q158" s="1538"/>
      <c r="R158" s="1538"/>
      <c r="S158" s="1538"/>
      <c r="T158" s="1538"/>
      <c r="U158" s="1538"/>
      <c r="V158" s="1538"/>
      <c r="W158" s="1538"/>
      <c r="X158" s="1538"/>
      <c r="Y158" s="1538"/>
      <c r="Z158" s="1538"/>
      <c r="AA158" s="1538"/>
      <c r="AB158" s="1538"/>
      <c r="AC158" s="1538"/>
      <c r="AD158" s="1538"/>
      <c r="AE158" s="1538"/>
      <c r="AF158" s="1538"/>
      <c r="AG158" s="1538"/>
      <c r="AH158" s="1538"/>
      <c r="AI158" s="1538"/>
      <c r="AJ158" s="1538"/>
      <c r="AK158" s="1538"/>
      <c r="AL158" s="1538"/>
      <c r="AM158" s="1538"/>
      <c r="AN158" s="1538"/>
      <c r="AO158" s="1538"/>
      <c r="AP158" s="1538"/>
      <c r="AQ158" s="1538"/>
      <c r="AR158" s="1538"/>
      <c r="AS158" s="1538"/>
      <c r="AT158" s="1538"/>
      <c r="AU158" s="1538"/>
      <c r="AV158" s="1538"/>
      <c r="AW158" s="1538"/>
      <c r="AX158" s="1538"/>
      <c r="AY158" s="1538"/>
      <c r="AZ158" s="1538"/>
      <c r="BA158" s="1538"/>
      <c r="BB158" s="1538"/>
      <c r="BC158" s="1538"/>
      <c r="BD158" s="1538"/>
      <c r="BE158" s="1538"/>
      <c r="BF158" s="1538"/>
      <c r="BG158" s="1538"/>
      <c r="BH158" s="1538"/>
      <c r="BI158" s="1538"/>
      <c r="BJ158" s="1538"/>
      <c r="BK158" s="1538"/>
      <c r="BL158" s="1538"/>
    </row>
    <row r="159" spans="2:64" s="1496" customFormat="1" ht="16.899999999999999" customHeight="1">
      <c r="B159" s="1538"/>
      <c r="C159" s="1585"/>
      <c r="D159" s="1538"/>
      <c r="E159" s="1568"/>
      <c r="F159" s="1585"/>
      <c r="G159" s="1544"/>
      <c r="H159" s="1538"/>
      <c r="I159" s="1538"/>
      <c r="J159" s="1538"/>
      <c r="N159" s="1538"/>
      <c r="O159" s="1538"/>
      <c r="P159" s="1538"/>
      <c r="Q159" s="1538"/>
      <c r="R159" s="1538"/>
      <c r="S159" s="1538"/>
      <c r="T159" s="1538"/>
      <c r="U159" s="1538"/>
      <c r="V159" s="1538"/>
      <c r="W159" s="1538"/>
      <c r="X159" s="1538"/>
      <c r="Y159" s="1538"/>
      <c r="Z159" s="1538"/>
      <c r="AA159" s="1538"/>
      <c r="AB159" s="1538"/>
      <c r="AC159" s="1538"/>
      <c r="AD159" s="1538"/>
      <c r="AE159" s="1538"/>
      <c r="AF159" s="1538"/>
      <c r="AG159" s="1538"/>
      <c r="AH159" s="1538"/>
      <c r="AI159" s="1538"/>
      <c r="AJ159" s="1538"/>
      <c r="AK159" s="1538"/>
      <c r="AL159" s="1538"/>
      <c r="AM159" s="1538"/>
      <c r="AN159" s="1538"/>
      <c r="AO159" s="1538"/>
      <c r="AP159" s="1538"/>
      <c r="AQ159" s="1538"/>
      <c r="AR159" s="1538"/>
      <c r="AS159" s="1538"/>
      <c r="AT159" s="1538"/>
      <c r="AU159" s="1538"/>
      <c r="AV159" s="1538"/>
      <c r="AW159" s="1538"/>
      <c r="AX159" s="1538"/>
      <c r="AY159" s="1538"/>
      <c r="AZ159" s="1538"/>
      <c r="BA159" s="1538"/>
      <c r="BB159" s="1538"/>
      <c r="BC159" s="1538"/>
      <c r="BD159" s="1538"/>
      <c r="BE159" s="1538"/>
      <c r="BF159" s="1538"/>
      <c r="BG159" s="1538"/>
      <c r="BH159" s="1538"/>
      <c r="BI159" s="1538"/>
      <c r="BJ159" s="1538"/>
      <c r="BK159" s="1538"/>
      <c r="BL159" s="1538"/>
    </row>
    <row r="160" spans="2:64" s="1496" customFormat="1" ht="16.899999999999999" customHeight="1">
      <c r="B160" s="1538"/>
      <c r="C160" s="1585"/>
      <c r="D160" s="1538"/>
      <c r="E160" s="1568"/>
      <c r="F160" s="1585"/>
      <c r="G160" s="1544"/>
      <c r="H160" s="1538"/>
      <c r="I160" s="1538"/>
      <c r="J160" s="1538"/>
      <c r="N160" s="1538"/>
      <c r="O160" s="1538"/>
      <c r="P160" s="1538"/>
      <c r="Q160" s="1538"/>
      <c r="R160" s="1538"/>
      <c r="S160" s="1538"/>
      <c r="T160" s="1538"/>
      <c r="U160" s="1538"/>
      <c r="V160" s="1538"/>
      <c r="W160" s="1538"/>
      <c r="X160" s="1538"/>
      <c r="Y160" s="1538"/>
      <c r="Z160" s="1538"/>
      <c r="AA160" s="1538"/>
      <c r="AB160" s="1538"/>
      <c r="AC160" s="1538"/>
      <c r="AD160" s="1538"/>
      <c r="AE160" s="1538"/>
      <c r="AF160" s="1538"/>
      <c r="AG160" s="1538"/>
      <c r="AH160" s="1538"/>
      <c r="AI160" s="1538"/>
      <c r="AJ160" s="1538"/>
      <c r="AK160" s="1538"/>
      <c r="AL160" s="1538"/>
      <c r="AM160" s="1538"/>
      <c r="AN160" s="1538"/>
      <c r="AO160" s="1538"/>
      <c r="AP160" s="1538"/>
      <c r="AQ160" s="1538"/>
      <c r="AR160" s="1538"/>
      <c r="AS160" s="1538"/>
      <c r="AT160" s="1538"/>
      <c r="AU160" s="1538"/>
      <c r="AV160" s="1538"/>
      <c r="AW160" s="1538"/>
      <c r="AX160" s="1538"/>
      <c r="AY160" s="1538"/>
      <c r="AZ160" s="1538"/>
      <c r="BA160" s="1538"/>
      <c r="BB160" s="1538"/>
      <c r="BC160" s="1538"/>
      <c r="BD160" s="1538"/>
      <c r="BE160" s="1538"/>
      <c r="BF160" s="1538"/>
      <c r="BG160" s="1538"/>
      <c r="BH160" s="1538"/>
      <c r="BI160" s="1538"/>
      <c r="BJ160" s="1538"/>
      <c r="BK160" s="1538"/>
      <c r="BL160" s="1538"/>
    </row>
    <row r="161" spans="2:64" s="1496" customFormat="1" ht="16.899999999999999" customHeight="1">
      <c r="B161" s="1538"/>
      <c r="C161" s="1585"/>
      <c r="D161" s="1538"/>
      <c r="E161" s="1568"/>
      <c r="F161" s="1585"/>
      <c r="G161" s="1544"/>
      <c r="H161" s="1538"/>
      <c r="I161" s="1538"/>
      <c r="J161" s="1538"/>
      <c r="N161" s="1538"/>
      <c r="O161" s="1538"/>
      <c r="P161" s="1538"/>
      <c r="Q161" s="1538"/>
      <c r="R161" s="1538"/>
      <c r="S161" s="1538"/>
      <c r="T161" s="1538"/>
      <c r="U161" s="1538"/>
      <c r="V161" s="1538"/>
      <c r="W161" s="1538"/>
      <c r="X161" s="1538"/>
      <c r="Y161" s="1538"/>
      <c r="Z161" s="1538"/>
      <c r="AA161" s="1538"/>
      <c r="AB161" s="1538"/>
      <c r="AC161" s="1538"/>
      <c r="AD161" s="1538"/>
      <c r="AE161" s="1538"/>
      <c r="AF161" s="1538"/>
      <c r="AG161" s="1538"/>
      <c r="AH161" s="1538"/>
      <c r="AI161" s="1538"/>
      <c r="AJ161" s="1538"/>
      <c r="AK161" s="1538"/>
      <c r="AL161" s="1538"/>
      <c r="AM161" s="1538"/>
      <c r="AN161" s="1538"/>
      <c r="AO161" s="1538"/>
      <c r="AP161" s="1538"/>
      <c r="AQ161" s="1538"/>
      <c r="AR161" s="1538"/>
      <c r="AS161" s="1538"/>
      <c r="AT161" s="1538"/>
      <c r="AU161" s="1538"/>
      <c r="AV161" s="1538"/>
      <c r="AW161" s="1538"/>
      <c r="AX161" s="1538"/>
      <c r="AY161" s="1538"/>
      <c r="AZ161" s="1538"/>
      <c r="BA161" s="1538"/>
      <c r="BB161" s="1538"/>
      <c r="BC161" s="1538"/>
      <c r="BD161" s="1538"/>
      <c r="BE161" s="1538"/>
      <c r="BF161" s="1538"/>
      <c r="BG161" s="1538"/>
      <c r="BH161" s="1538"/>
      <c r="BI161" s="1538"/>
      <c r="BJ161" s="1538"/>
      <c r="BK161" s="1538"/>
      <c r="BL161" s="1538"/>
    </row>
    <row r="162" spans="2:64" s="1496" customFormat="1" ht="16.899999999999999" customHeight="1">
      <c r="B162" s="1538"/>
      <c r="C162" s="1585"/>
      <c r="D162" s="1538"/>
      <c r="E162" s="1568"/>
      <c r="F162" s="1585"/>
      <c r="G162" s="1544"/>
      <c r="H162" s="1538"/>
      <c r="I162" s="1538"/>
      <c r="J162" s="1538"/>
      <c r="N162" s="1538"/>
      <c r="O162" s="1538"/>
      <c r="P162" s="1538"/>
      <c r="Q162" s="1538"/>
      <c r="R162" s="1538"/>
      <c r="S162" s="1538"/>
      <c r="T162" s="1538"/>
      <c r="U162" s="1538"/>
      <c r="V162" s="1538"/>
      <c r="W162" s="1538"/>
      <c r="X162" s="1538"/>
      <c r="Y162" s="1538"/>
      <c r="Z162" s="1538"/>
      <c r="AA162" s="1538"/>
      <c r="AB162" s="1538"/>
      <c r="AC162" s="1538"/>
      <c r="AD162" s="1538"/>
      <c r="AE162" s="1538"/>
      <c r="AF162" s="1538"/>
      <c r="AG162" s="1538"/>
      <c r="AH162" s="1538"/>
      <c r="AI162" s="1538"/>
      <c r="AJ162" s="1538"/>
      <c r="AK162" s="1538"/>
      <c r="AL162" s="1538"/>
      <c r="AM162" s="1538"/>
      <c r="AN162" s="1538"/>
      <c r="AO162" s="1538"/>
      <c r="AP162" s="1538"/>
      <c r="AQ162" s="1538"/>
      <c r="AR162" s="1538"/>
      <c r="AS162" s="1538"/>
      <c r="AT162" s="1538"/>
      <c r="AU162" s="1538"/>
      <c r="AV162" s="1538"/>
      <c r="AW162" s="1538"/>
      <c r="AX162" s="1538"/>
      <c r="AY162" s="1538"/>
      <c r="AZ162" s="1538"/>
      <c r="BA162" s="1538"/>
      <c r="BB162" s="1538"/>
      <c r="BC162" s="1538"/>
      <c r="BD162" s="1538"/>
      <c r="BE162" s="1538"/>
      <c r="BF162" s="1538"/>
      <c r="BG162" s="1538"/>
      <c r="BH162" s="1538"/>
      <c r="BI162" s="1538"/>
      <c r="BJ162" s="1538"/>
      <c r="BK162" s="1538"/>
      <c r="BL162" s="1538"/>
    </row>
    <row r="163" spans="2:64" s="1496" customFormat="1" ht="16.899999999999999" customHeight="1">
      <c r="B163" s="1538"/>
      <c r="C163" s="1585"/>
      <c r="D163" s="1538"/>
      <c r="E163" s="1568"/>
      <c r="F163" s="1585"/>
      <c r="G163" s="1544"/>
      <c r="H163" s="1538"/>
      <c r="I163" s="1538"/>
      <c r="J163" s="1538"/>
      <c r="N163" s="1538"/>
      <c r="O163" s="1538"/>
      <c r="P163" s="1538"/>
      <c r="Q163" s="1538"/>
      <c r="R163" s="1538"/>
      <c r="S163" s="1538"/>
      <c r="T163" s="1538"/>
      <c r="U163" s="1538"/>
      <c r="V163" s="1538"/>
      <c r="W163" s="1538"/>
      <c r="X163" s="1538"/>
      <c r="Y163" s="1538"/>
      <c r="Z163" s="1538"/>
      <c r="AA163" s="1538"/>
      <c r="AB163" s="1538"/>
      <c r="AC163" s="1538"/>
      <c r="AD163" s="1538"/>
      <c r="AE163" s="1538"/>
      <c r="AF163" s="1538"/>
      <c r="AG163" s="1538"/>
      <c r="AH163" s="1538"/>
      <c r="AI163" s="1538"/>
      <c r="AJ163" s="1538"/>
      <c r="AK163" s="1538"/>
      <c r="AL163" s="1538"/>
      <c r="AM163" s="1538"/>
      <c r="AN163" s="1538"/>
      <c r="AO163" s="1538"/>
      <c r="AP163" s="1538"/>
      <c r="AQ163" s="1538"/>
      <c r="AR163" s="1538"/>
      <c r="AS163" s="1538"/>
      <c r="AT163" s="1538"/>
      <c r="AU163" s="1538"/>
      <c r="AV163" s="1538"/>
      <c r="AW163" s="1538"/>
      <c r="AX163" s="1538"/>
      <c r="AY163" s="1538"/>
      <c r="AZ163" s="1538"/>
      <c r="BA163" s="1538"/>
      <c r="BB163" s="1538"/>
      <c r="BC163" s="1538"/>
      <c r="BD163" s="1538"/>
      <c r="BE163" s="1538"/>
      <c r="BF163" s="1538"/>
      <c r="BG163" s="1538"/>
      <c r="BH163" s="1538"/>
      <c r="BI163" s="1538"/>
      <c r="BJ163" s="1538"/>
      <c r="BK163" s="1538"/>
      <c r="BL163" s="1538"/>
    </row>
    <row r="164" spans="2:64" s="1496" customFormat="1" ht="16.899999999999999" customHeight="1">
      <c r="B164" s="1538"/>
      <c r="C164" s="1585"/>
      <c r="D164" s="1538"/>
      <c r="E164" s="1568"/>
      <c r="F164" s="1585"/>
      <c r="G164" s="1544"/>
      <c r="H164" s="1538"/>
      <c r="I164" s="1538"/>
      <c r="J164" s="1538"/>
      <c r="N164" s="1538"/>
      <c r="O164" s="1538"/>
      <c r="P164" s="1538"/>
      <c r="Q164" s="1538"/>
      <c r="R164" s="1538"/>
      <c r="S164" s="1538"/>
      <c r="T164" s="1538"/>
      <c r="U164" s="1538"/>
      <c r="V164" s="1538"/>
      <c r="W164" s="1538"/>
      <c r="X164" s="1538"/>
      <c r="Y164" s="1538"/>
      <c r="Z164" s="1538"/>
      <c r="AA164" s="1538"/>
      <c r="AB164" s="1538"/>
      <c r="AC164" s="1538"/>
      <c r="AD164" s="1538"/>
      <c r="AE164" s="1538"/>
      <c r="AF164" s="1538"/>
      <c r="AG164" s="1538"/>
      <c r="AH164" s="1538"/>
      <c r="AI164" s="1538"/>
      <c r="AJ164" s="1538"/>
      <c r="AK164" s="1538"/>
      <c r="AL164" s="1538"/>
      <c r="AM164" s="1538"/>
      <c r="AN164" s="1538"/>
      <c r="AO164" s="1538"/>
      <c r="AP164" s="1538"/>
      <c r="AQ164" s="1538"/>
      <c r="AR164" s="1538"/>
      <c r="AS164" s="1538"/>
      <c r="AT164" s="1538"/>
      <c r="AU164" s="1538"/>
      <c r="AV164" s="1538"/>
      <c r="AW164" s="1538"/>
      <c r="AX164" s="1538"/>
      <c r="AY164" s="1538"/>
      <c r="AZ164" s="1538"/>
      <c r="BA164" s="1538"/>
      <c r="BB164" s="1538"/>
      <c r="BC164" s="1538"/>
      <c r="BD164" s="1538"/>
      <c r="BE164" s="1538"/>
      <c r="BF164" s="1538"/>
      <c r="BG164" s="1538"/>
      <c r="BH164" s="1538"/>
      <c r="BI164" s="1538"/>
      <c r="BJ164" s="1538"/>
      <c r="BK164" s="1538"/>
      <c r="BL164" s="1538"/>
    </row>
    <row r="165" spans="2:64" s="1496" customFormat="1" ht="16.899999999999999" customHeight="1">
      <c r="B165" s="1538"/>
      <c r="C165" s="1585"/>
      <c r="D165" s="1538"/>
      <c r="E165" s="1568"/>
      <c r="F165" s="1585"/>
      <c r="G165" s="1544"/>
      <c r="H165" s="1538"/>
      <c r="I165" s="1538"/>
      <c r="J165" s="1538"/>
      <c r="N165" s="1538"/>
      <c r="O165" s="1538"/>
      <c r="P165" s="1538"/>
      <c r="Q165" s="1538"/>
      <c r="R165" s="1538"/>
      <c r="S165" s="1538"/>
      <c r="T165" s="1538"/>
      <c r="U165" s="1538"/>
      <c r="V165" s="1538"/>
      <c r="W165" s="1538"/>
      <c r="X165" s="1538"/>
      <c r="Y165" s="1538"/>
      <c r="Z165" s="1538"/>
      <c r="AA165" s="1538"/>
      <c r="AB165" s="1538"/>
      <c r="AC165" s="1538"/>
      <c r="AD165" s="1538"/>
      <c r="AE165" s="1538"/>
      <c r="AF165" s="1538"/>
      <c r="AG165" s="1538"/>
      <c r="AH165" s="1538"/>
      <c r="AI165" s="1538"/>
      <c r="AJ165" s="1538"/>
      <c r="AK165" s="1538"/>
      <c r="AL165" s="1538"/>
      <c r="AM165" s="1538"/>
      <c r="AN165" s="1538"/>
      <c r="AO165" s="1538"/>
      <c r="AP165" s="1538"/>
      <c r="AQ165" s="1538"/>
      <c r="AR165" s="1538"/>
      <c r="AS165" s="1538"/>
      <c r="AT165" s="1538"/>
      <c r="AU165" s="1538"/>
      <c r="AV165" s="1538"/>
      <c r="AW165" s="1538"/>
      <c r="AX165" s="1538"/>
      <c r="AY165" s="1538"/>
      <c r="AZ165" s="1538"/>
      <c r="BA165" s="1538"/>
      <c r="BB165" s="1538"/>
      <c r="BC165" s="1538"/>
      <c r="BD165" s="1538"/>
      <c r="BE165" s="1538"/>
      <c r="BF165" s="1538"/>
      <c r="BG165" s="1538"/>
      <c r="BH165" s="1538"/>
      <c r="BI165" s="1538"/>
      <c r="BJ165" s="1538"/>
      <c r="BK165" s="1538"/>
      <c r="BL165" s="1538"/>
    </row>
    <row r="166" spans="2:64" s="1496" customFormat="1" ht="16.899999999999999" customHeight="1">
      <c r="B166" s="1538"/>
      <c r="C166" s="1585"/>
      <c r="D166" s="1538"/>
      <c r="E166" s="1568"/>
      <c r="F166" s="1585"/>
      <c r="G166" s="1544"/>
      <c r="H166" s="1538"/>
      <c r="I166" s="1538"/>
      <c r="J166" s="1538"/>
      <c r="N166" s="1538"/>
      <c r="O166" s="1538"/>
      <c r="P166" s="1538"/>
      <c r="Q166" s="1538"/>
      <c r="R166" s="1538"/>
      <c r="S166" s="1538"/>
      <c r="T166" s="1538"/>
      <c r="U166" s="1538"/>
      <c r="V166" s="1538"/>
      <c r="W166" s="1538"/>
      <c r="X166" s="1538"/>
      <c r="Y166" s="1538"/>
      <c r="Z166" s="1538"/>
      <c r="AA166" s="1538"/>
      <c r="AB166" s="1538"/>
      <c r="AC166" s="1538"/>
      <c r="AD166" s="1538"/>
      <c r="AE166" s="1538"/>
      <c r="AF166" s="1538"/>
      <c r="AG166" s="1538"/>
      <c r="AH166" s="1538"/>
      <c r="AI166" s="1538"/>
      <c r="AJ166" s="1538"/>
      <c r="AK166" s="1538"/>
      <c r="AL166" s="1538"/>
      <c r="AM166" s="1538"/>
      <c r="AN166" s="1538"/>
      <c r="AO166" s="1538"/>
      <c r="AP166" s="1538"/>
      <c r="AQ166" s="1538"/>
      <c r="AR166" s="1538"/>
      <c r="AS166" s="1538"/>
      <c r="AT166" s="1538"/>
      <c r="AU166" s="1538"/>
      <c r="AV166" s="1538"/>
      <c r="AW166" s="1538"/>
      <c r="AX166" s="1538"/>
      <c r="AY166" s="1538"/>
      <c r="AZ166" s="1538"/>
      <c r="BA166" s="1538"/>
      <c r="BB166" s="1538"/>
      <c r="BC166" s="1538"/>
      <c r="BD166" s="1538"/>
      <c r="BE166" s="1538"/>
      <c r="BF166" s="1538"/>
      <c r="BG166" s="1538"/>
      <c r="BH166" s="1538"/>
      <c r="BI166" s="1538"/>
      <c r="BJ166" s="1538"/>
      <c r="BK166" s="1538"/>
      <c r="BL166" s="1538"/>
    </row>
    <row r="167" spans="2:64" s="1496" customFormat="1" ht="16.899999999999999" customHeight="1">
      <c r="B167" s="1538"/>
      <c r="C167" s="1585"/>
      <c r="D167" s="1538"/>
      <c r="E167" s="1568"/>
      <c r="F167" s="1585"/>
      <c r="G167" s="1544"/>
      <c r="H167" s="1538"/>
      <c r="I167" s="1538"/>
      <c r="J167" s="1538"/>
      <c r="N167" s="1538"/>
      <c r="O167" s="1538"/>
      <c r="P167" s="1538"/>
      <c r="Q167" s="1538"/>
      <c r="R167" s="1538"/>
      <c r="S167" s="1538"/>
      <c r="T167" s="1538"/>
      <c r="U167" s="1538"/>
      <c r="V167" s="1538"/>
      <c r="W167" s="1538"/>
      <c r="X167" s="1538"/>
      <c r="Y167" s="1538"/>
      <c r="Z167" s="1538"/>
      <c r="AA167" s="1538"/>
      <c r="AB167" s="1538"/>
      <c r="AC167" s="1538"/>
      <c r="AD167" s="1538"/>
      <c r="AE167" s="1538"/>
      <c r="AF167" s="1538"/>
      <c r="AG167" s="1538"/>
      <c r="AH167" s="1538"/>
      <c r="AI167" s="1538"/>
      <c r="AJ167" s="1538"/>
      <c r="AK167" s="1538"/>
      <c r="AL167" s="1538"/>
      <c r="AM167" s="1538"/>
      <c r="AN167" s="1538"/>
      <c r="AO167" s="1538"/>
      <c r="AP167" s="1538"/>
      <c r="AQ167" s="1538"/>
      <c r="AR167" s="1538"/>
      <c r="AS167" s="1538"/>
      <c r="AT167" s="1538"/>
      <c r="AU167" s="1538"/>
      <c r="AV167" s="1538"/>
      <c r="AW167" s="1538"/>
      <c r="AX167" s="1538"/>
      <c r="AY167" s="1538"/>
      <c r="AZ167" s="1538"/>
      <c r="BA167" s="1538"/>
      <c r="BB167" s="1538"/>
      <c r="BC167" s="1538"/>
      <c r="BD167" s="1538"/>
      <c r="BE167" s="1538"/>
      <c r="BF167" s="1538"/>
      <c r="BG167" s="1538"/>
      <c r="BH167" s="1538"/>
      <c r="BI167" s="1538"/>
      <c r="BJ167" s="1538"/>
      <c r="BK167" s="1538"/>
      <c r="BL167" s="1538"/>
    </row>
    <row r="168" spans="2:64" s="1496" customFormat="1" ht="16.899999999999999" customHeight="1">
      <c r="B168" s="1538"/>
      <c r="C168" s="1585"/>
      <c r="D168" s="1538"/>
      <c r="E168" s="1568"/>
      <c r="F168" s="1585"/>
      <c r="G168" s="1544"/>
      <c r="H168" s="1538"/>
      <c r="I168" s="1538"/>
      <c r="J168" s="1538"/>
      <c r="N168" s="1538"/>
      <c r="O168" s="1538"/>
      <c r="P168" s="1538"/>
      <c r="Q168" s="1538"/>
      <c r="R168" s="1538"/>
      <c r="S168" s="1538"/>
      <c r="T168" s="1538"/>
      <c r="U168" s="1538"/>
      <c r="V168" s="1538"/>
      <c r="W168" s="1538"/>
      <c r="X168" s="1538"/>
      <c r="Y168" s="1538"/>
      <c r="Z168" s="1538"/>
      <c r="AA168" s="1538"/>
      <c r="AB168" s="1538"/>
      <c r="AC168" s="1538"/>
      <c r="AD168" s="1538"/>
      <c r="AE168" s="1538"/>
      <c r="AF168" s="1538"/>
      <c r="AG168" s="1538"/>
      <c r="AH168" s="1538"/>
      <c r="AI168" s="1538"/>
      <c r="AJ168" s="1538"/>
      <c r="AK168" s="1538"/>
      <c r="AL168" s="1538"/>
      <c r="AM168" s="1538"/>
      <c r="AN168" s="1538"/>
      <c r="AO168" s="1538"/>
      <c r="AP168" s="1538"/>
      <c r="AQ168" s="1538"/>
      <c r="AR168" s="1538"/>
      <c r="AS168" s="1538"/>
      <c r="AT168" s="1538"/>
      <c r="AU168" s="1538"/>
      <c r="AV168" s="1538"/>
      <c r="AW168" s="1538"/>
      <c r="AX168" s="1538"/>
      <c r="AY168" s="1538"/>
      <c r="AZ168" s="1538"/>
      <c r="BA168" s="1538"/>
      <c r="BB168" s="1538"/>
      <c r="BC168" s="1538"/>
      <c r="BD168" s="1538"/>
      <c r="BE168" s="1538"/>
      <c r="BF168" s="1538"/>
      <c r="BG168" s="1538"/>
      <c r="BH168" s="1538"/>
      <c r="BI168" s="1538"/>
      <c r="BJ168" s="1538"/>
      <c r="BK168" s="1538"/>
      <c r="BL168" s="1538"/>
    </row>
    <row r="169" spans="2:64" s="1496" customFormat="1" ht="16.899999999999999" customHeight="1">
      <c r="B169" s="1538"/>
      <c r="C169" s="1585"/>
      <c r="D169" s="1538"/>
      <c r="E169" s="1568"/>
      <c r="F169" s="1585"/>
      <c r="G169" s="1544"/>
      <c r="H169" s="1538"/>
      <c r="I169" s="1538"/>
      <c r="J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1538"/>
      <c r="AV169" s="1538"/>
      <c r="AW169" s="1538"/>
      <c r="AX169" s="1538"/>
      <c r="AY169" s="1538"/>
      <c r="AZ169" s="1538"/>
      <c r="BA169" s="1538"/>
      <c r="BB169" s="1538"/>
      <c r="BC169" s="1538"/>
      <c r="BD169" s="1538"/>
      <c r="BE169" s="1538"/>
      <c r="BF169" s="1538"/>
      <c r="BG169" s="1538"/>
      <c r="BH169" s="1538"/>
      <c r="BI169" s="1538"/>
      <c r="BJ169" s="1538"/>
      <c r="BK169" s="1538"/>
      <c r="BL169" s="1538"/>
    </row>
    <row r="170" spans="2:64" s="1496" customFormat="1" ht="16.899999999999999" customHeight="1">
      <c r="B170" s="1538"/>
      <c r="C170" s="1585"/>
      <c r="D170" s="1538"/>
      <c r="E170" s="1568"/>
      <c r="F170" s="1585"/>
      <c r="G170" s="1544"/>
      <c r="H170" s="1538"/>
      <c r="I170" s="1538"/>
      <c r="J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1538"/>
      <c r="AV170" s="1538"/>
      <c r="AW170" s="1538"/>
      <c r="AX170" s="1538"/>
      <c r="AY170" s="1538"/>
      <c r="AZ170" s="1538"/>
      <c r="BA170" s="1538"/>
      <c r="BB170" s="1538"/>
      <c r="BC170" s="1538"/>
      <c r="BD170" s="1538"/>
      <c r="BE170" s="1538"/>
      <c r="BF170" s="1538"/>
      <c r="BG170" s="1538"/>
      <c r="BH170" s="1538"/>
      <c r="BI170" s="1538"/>
      <c r="BJ170" s="1538"/>
      <c r="BK170" s="1538"/>
      <c r="BL170" s="1538"/>
    </row>
    <row r="171" spans="2:64" s="1496" customFormat="1" ht="16.899999999999999" customHeight="1">
      <c r="B171" s="1538"/>
      <c r="C171" s="1585"/>
      <c r="D171" s="1538"/>
      <c r="E171" s="1568"/>
      <c r="F171" s="1585"/>
      <c r="G171" s="1544"/>
      <c r="H171" s="1538"/>
      <c r="I171" s="1538"/>
      <c r="J171" s="1538"/>
      <c r="N171" s="1538"/>
      <c r="O171" s="1538"/>
      <c r="P171" s="1538"/>
      <c r="Q171" s="1538"/>
      <c r="R171" s="1538"/>
      <c r="S171" s="1538"/>
      <c r="T171" s="1538"/>
      <c r="U171" s="1538"/>
      <c r="V171" s="1538"/>
      <c r="W171" s="1538"/>
      <c r="X171" s="1538"/>
      <c r="Y171" s="1538"/>
      <c r="Z171" s="1538"/>
      <c r="AA171" s="1538"/>
      <c r="AB171" s="1538"/>
      <c r="AC171" s="1538"/>
      <c r="AD171" s="1538"/>
      <c r="AE171" s="1538"/>
      <c r="AF171" s="1538"/>
      <c r="AG171" s="1538"/>
      <c r="AH171" s="1538"/>
      <c r="AI171" s="1538"/>
      <c r="AJ171" s="1538"/>
      <c r="AK171" s="1538"/>
      <c r="AL171" s="1538"/>
      <c r="AM171" s="1538"/>
      <c r="AN171" s="1538"/>
      <c r="AO171" s="1538"/>
      <c r="AP171" s="1538"/>
      <c r="AQ171" s="1538"/>
      <c r="AR171" s="1538"/>
      <c r="AS171" s="1538"/>
      <c r="AT171" s="1538"/>
      <c r="AU171" s="1538"/>
      <c r="AV171" s="1538"/>
      <c r="AW171" s="1538"/>
      <c r="AX171" s="1538"/>
      <c r="AY171" s="1538"/>
      <c r="AZ171" s="1538"/>
      <c r="BA171" s="1538"/>
      <c r="BB171" s="1538"/>
      <c r="BC171" s="1538"/>
      <c r="BD171" s="1538"/>
      <c r="BE171" s="1538"/>
      <c r="BF171" s="1538"/>
      <c r="BG171" s="1538"/>
      <c r="BH171" s="1538"/>
      <c r="BI171" s="1538"/>
      <c r="BJ171" s="1538"/>
      <c r="BK171" s="1538"/>
      <c r="BL171" s="1538"/>
    </row>
    <row r="172" spans="2:64" s="1496" customFormat="1" ht="16.899999999999999" customHeight="1">
      <c r="B172" s="1538"/>
      <c r="C172" s="1585"/>
      <c r="D172" s="1538"/>
      <c r="E172" s="1568"/>
      <c r="F172" s="1585"/>
      <c r="G172" s="1544"/>
      <c r="H172" s="1538"/>
      <c r="I172" s="1538"/>
      <c r="J172" s="1538"/>
      <c r="N172" s="1538"/>
      <c r="O172" s="1538"/>
      <c r="P172" s="1538"/>
      <c r="Q172" s="1538"/>
      <c r="R172" s="1538"/>
      <c r="S172" s="1538"/>
      <c r="T172" s="1538"/>
      <c r="U172" s="1538"/>
      <c r="V172" s="1538"/>
      <c r="W172" s="1538"/>
      <c r="X172" s="1538"/>
      <c r="Y172" s="1538"/>
      <c r="Z172" s="1538"/>
      <c r="AA172" s="1538"/>
      <c r="AB172" s="1538"/>
      <c r="AC172" s="1538"/>
      <c r="AD172" s="1538"/>
      <c r="AE172" s="1538"/>
      <c r="AF172" s="1538"/>
      <c r="AG172" s="1538"/>
      <c r="AH172" s="1538"/>
      <c r="AI172" s="1538"/>
      <c r="AJ172" s="1538"/>
      <c r="AK172" s="1538"/>
      <c r="AL172" s="1538"/>
      <c r="AM172" s="1538"/>
      <c r="AN172" s="1538"/>
      <c r="AO172" s="1538"/>
      <c r="AP172" s="1538"/>
      <c r="AQ172" s="1538"/>
      <c r="AR172" s="1538"/>
      <c r="AS172" s="1538"/>
      <c r="AT172" s="1538"/>
      <c r="AU172" s="1538"/>
      <c r="AV172" s="1538"/>
      <c r="AW172" s="1538"/>
      <c r="AX172" s="1538"/>
      <c r="AY172" s="1538"/>
      <c r="AZ172" s="1538"/>
      <c r="BA172" s="1538"/>
      <c r="BB172" s="1538"/>
      <c r="BC172" s="1538"/>
      <c r="BD172" s="1538"/>
      <c r="BE172" s="1538"/>
      <c r="BF172" s="1538"/>
      <c r="BG172" s="1538"/>
      <c r="BH172" s="1538"/>
      <c r="BI172" s="1538"/>
      <c r="BJ172" s="1538"/>
      <c r="BK172" s="1538"/>
      <c r="BL172" s="1538"/>
    </row>
    <row r="173" spans="2:64" s="1496" customFormat="1" ht="16.899999999999999" customHeight="1">
      <c r="B173" s="1538"/>
      <c r="C173" s="1585"/>
      <c r="D173" s="1538"/>
      <c r="E173" s="1568"/>
      <c r="F173" s="1585"/>
      <c r="G173" s="1544"/>
      <c r="H173" s="1538"/>
      <c r="I173" s="1538"/>
      <c r="J173" s="1538"/>
      <c r="N173" s="1538"/>
      <c r="O173" s="1538"/>
      <c r="P173" s="1538"/>
      <c r="Q173" s="1538"/>
      <c r="R173" s="1538"/>
      <c r="S173" s="1538"/>
      <c r="T173" s="1538"/>
      <c r="U173" s="1538"/>
      <c r="V173" s="1538"/>
      <c r="W173" s="1538"/>
      <c r="X173" s="1538"/>
      <c r="Y173" s="1538"/>
      <c r="Z173" s="1538"/>
      <c r="AA173" s="1538"/>
      <c r="AB173" s="1538"/>
      <c r="AC173" s="1538"/>
      <c r="AD173" s="1538"/>
      <c r="AE173" s="1538"/>
      <c r="AF173" s="1538"/>
      <c r="AG173" s="1538"/>
      <c r="AH173" s="1538"/>
      <c r="AI173" s="1538"/>
      <c r="AJ173" s="1538"/>
      <c r="AK173" s="1538"/>
      <c r="AL173" s="1538"/>
      <c r="AM173" s="1538"/>
      <c r="AN173" s="1538"/>
      <c r="AO173" s="1538"/>
      <c r="AP173" s="1538"/>
      <c r="AQ173" s="1538"/>
      <c r="AR173" s="1538"/>
      <c r="AS173" s="1538"/>
      <c r="AT173" s="1538"/>
      <c r="AU173" s="1538"/>
      <c r="AV173" s="1538"/>
      <c r="AW173" s="1538"/>
      <c r="AX173" s="1538"/>
      <c r="AY173" s="1538"/>
      <c r="AZ173" s="1538"/>
      <c r="BA173" s="1538"/>
      <c r="BB173" s="1538"/>
      <c r="BC173" s="1538"/>
      <c r="BD173" s="1538"/>
      <c r="BE173" s="1538"/>
      <c r="BF173" s="1538"/>
      <c r="BG173" s="1538"/>
      <c r="BH173" s="1538"/>
      <c r="BI173" s="1538"/>
      <c r="BJ173" s="1538"/>
      <c r="BK173" s="1538"/>
      <c r="BL173" s="1538"/>
    </row>
    <row r="174" spans="2:64" s="1496" customFormat="1" ht="16.899999999999999" customHeight="1">
      <c r="B174" s="1538"/>
      <c r="C174" s="1585"/>
      <c r="D174" s="1538"/>
      <c r="E174" s="1568"/>
      <c r="F174" s="1585"/>
      <c r="G174" s="1544"/>
      <c r="H174" s="1538"/>
      <c r="I174" s="1538"/>
      <c r="J174" s="1538"/>
      <c r="N174" s="1538"/>
      <c r="O174" s="1538"/>
      <c r="P174" s="1538"/>
      <c r="Q174" s="1538"/>
      <c r="R174" s="1538"/>
      <c r="S174" s="1538"/>
      <c r="T174" s="1538"/>
      <c r="U174" s="1538"/>
      <c r="V174" s="1538"/>
      <c r="W174" s="1538"/>
      <c r="X174" s="1538"/>
      <c r="Y174" s="1538"/>
      <c r="Z174" s="1538"/>
      <c r="AA174" s="1538"/>
      <c r="AB174" s="1538"/>
      <c r="AC174" s="1538"/>
      <c r="AD174" s="1538"/>
      <c r="AE174" s="1538"/>
      <c r="AF174" s="1538"/>
      <c r="AG174" s="1538"/>
      <c r="AH174" s="1538"/>
      <c r="AI174" s="1538"/>
      <c r="AJ174" s="1538"/>
      <c r="AK174" s="1538"/>
      <c r="AL174" s="1538"/>
      <c r="AM174" s="1538"/>
      <c r="AN174" s="1538"/>
      <c r="AO174" s="1538"/>
      <c r="AP174" s="1538"/>
      <c r="AQ174" s="1538"/>
      <c r="AR174" s="1538"/>
      <c r="AS174" s="1538"/>
      <c r="AT174" s="1538"/>
      <c r="AU174" s="1538"/>
      <c r="AV174" s="1538"/>
      <c r="AW174" s="1538"/>
      <c r="AX174" s="1538"/>
      <c r="AY174" s="1538"/>
      <c r="AZ174" s="1538"/>
      <c r="BA174" s="1538"/>
      <c r="BB174" s="1538"/>
      <c r="BC174" s="1538"/>
      <c r="BD174" s="1538"/>
      <c r="BE174" s="1538"/>
      <c r="BF174" s="1538"/>
      <c r="BG174" s="1538"/>
      <c r="BH174" s="1538"/>
      <c r="BI174" s="1538"/>
      <c r="BJ174" s="1538"/>
      <c r="BK174" s="1538"/>
      <c r="BL174" s="1538"/>
    </row>
    <row r="175" spans="2:64" s="1496" customFormat="1" ht="16.899999999999999" customHeight="1">
      <c r="B175" s="1538"/>
      <c r="C175" s="1585"/>
      <c r="D175" s="1538"/>
      <c r="E175" s="1568"/>
      <c r="F175" s="1585"/>
      <c r="G175" s="1544"/>
      <c r="H175" s="1538"/>
      <c r="I175" s="1538"/>
      <c r="J175" s="1538"/>
      <c r="N175" s="1538"/>
      <c r="O175" s="1538"/>
      <c r="P175" s="1538"/>
      <c r="Q175" s="1538"/>
      <c r="R175" s="1538"/>
      <c r="S175" s="1538"/>
      <c r="T175" s="1538"/>
      <c r="U175" s="1538"/>
      <c r="V175" s="1538"/>
      <c r="W175" s="1538"/>
      <c r="X175" s="1538"/>
      <c r="Y175" s="1538"/>
      <c r="Z175" s="1538"/>
      <c r="AA175" s="1538"/>
      <c r="AB175" s="1538"/>
      <c r="AC175" s="1538"/>
      <c r="AD175" s="1538"/>
      <c r="AE175" s="1538"/>
      <c r="AF175" s="1538"/>
      <c r="AG175" s="1538"/>
      <c r="AH175" s="1538"/>
      <c r="AI175" s="1538"/>
      <c r="AJ175" s="1538"/>
      <c r="AK175" s="1538"/>
      <c r="AL175" s="1538"/>
      <c r="AM175" s="1538"/>
      <c r="AN175" s="1538"/>
      <c r="AO175" s="1538"/>
      <c r="AP175" s="1538"/>
      <c r="AQ175" s="1538"/>
      <c r="AR175" s="1538"/>
      <c r="AS175" s="1538"/>
      <c r="AT175" s="1538"/>
      <c r="AU175" s="1538"/>
      <c r="AV175" s="1538"/>
      <c r="AW175" s="1538"/>
      <c r="AX175" s="1538"/>
      <c r="AY175" s="1538"/>
      <c r="AZ175" s="1538"/>
      <c r="BA175" s="1538"/>
      <c r="BB175" s="1538"/>
      <c r="BC175" s="1538"/>
      <c r="BD175" s="1538"/>
      <c r="BE175" s="1538"/>
      <c r="BF175" s="1538"/>
      <c r="BG175" s="1538"/>
      <c r="BH175" s="1538"/>
      <c r="BI175" s="1538"/>
      <c r="BJ175" s="1538"/>
      <c r="BK175" s="1538"/>
      <c r="BL175" s="1538"/>
    </row>
    <row r="176" spans="2:64" s="1496" customFormat="1" ht="16.899999999999999" customHeight="1">
      <c r="B176" s="1538"/>
      <c r="C176" s="1585"/>
      <c r="D176" s="1538"/>
      <c r="E176" s="1568"/>
      <c r="F176" s="1585"/>
      <c r="G176" s="1544"/>
      <c r="H176" s="1538"/>
      <c r="I176" s="1538"/>
      <c r="J176" s="1538"/>
      <c r="N176" s="1538"/>
      <c r="O176" s="1538"/>
      <c r="P176" s="1538"/>
      <c r="Q176" s="1538"/>
      <c r="R176" s="1538"/>
      <c r="S176" s="1538"/>
      <c r="T176" s="1538"/>
      <c r="U176" s="1538"/>
      <c r="V176" s="1538"/>
      <c r="W176" s="1538"/>
      <c r="X176" s="1538"/>
      <c r="Y176" s="1538"/>
      <c r="Z176" s="1538"/>
      <c r="AA176" s="1538"/>
      <c r="AB176" s="1538"/>
      <c r="AC176" s="1538"/>
      <c r="AD176" s="1538"/>
      <c r="AE176" s="1538"/>
      <c r="AF176" s="1538"/>
      <c r="AG176" s="1538"/>
      <c r="AH176" s="1538"/>
      <c r="AI176" s="1538"/>
      <c r="AJ176" s="1538"/>
      <c r="AK176" s="1538"/>
      <c r="AL176" s="1538"/>
      <c r="AM176" s="1538"/>
      <c r="AN176" s="1538"/>
      <c r="AO176" s="1538"/>
      <c r="AP176" s="1538"/>
      <c r="AQ176" s="1538"/>
      <c r="AR176" s="1538"/>
      <c r="AS176" s="1538"/>
      <c r="AT176" s="1538"/>
      <c r="AU176" s="1538"/>
      <c r="AV176" s="1538"/>
      <c r="AW176" s="1538"/>
      <c r="AX176" s="1538"/>
      <c r="AY176" s="1538"/>
      <c r="AZ176" s="1538"/>
      <c r="BA176" s="1538"/>
      <c r="BB176" s="1538"/>
      <c r="BC176" s="1538"/>
      <c r="BD176" s="1538"/>
      <c r="BE176" s="1538"/>
      <c r="BF176" s="1538"/>
      <c r="BG176" s="1538"/>
      <c r="BH176" s="1538"/>
      <c r="BI176" s="1538"/>
      <c r="BJ176" s="1538"/>
      <c r="BK176" s="1538"/>
      <c r="BL176" s="1538"/>
    </row>
    <row r="177" spans="2:64" s="1496" customFormat="1" ht="16.899999999999999" customHeight="1">
      <c r="B177" s="1538"/>
      <c r="C177" s="1585"/>
      <c r="D177" s="1538"/>
      <c r="E177" s="1568"/>
      <c r="F177" s="1585"/>
      <c r="G177" s="1544"/>
      <c r="H177" s="1538"/>
      <c r="I177" s="1538"/>
      <c r="J177" s="1538"/>
      <c r="N177" s="1538"/>
      <c r="O177" s="1538"/>
      <c r="P177" s="1538"/>
      <c r="Q177" s="1538"/>
      <c r="R177" s="1538"/>
      <c r="S177" s="1538"/>
      <c r="T177" s="1538"/>
      <c r="U177" s="1538"/>
      <c r="V177" s="1538"/>
      <c r="W177" s="1538"/>
      <c r="X177" s="1538"/>
      <c r="Y177" s="1538"/>
      <c r="Z177" s="1538"/>
      <c r="AA177" s="1538"/>
      <c r="AB177" s="1538"/>
      <c r="AC177" s="1538"/>
      <c r="AD177" s="1538"/>
      <c r="AE177" s="1538"/>
      <c r="AF177" s="1538"/>
      <c r="AG177" s="1538"/>
      <c r="AH177" s="1538"/>
      <c r="AI177" s="1538"/>
      <c r="AJ177" s="1538"/>
      <c r="AK177" s="1538"/>
      <c r="AL177" s="1538"/>
      <c r="AM177" s="1538"/>
      <c r="AN177" s="1538"/>
      <c r="AO177" s="1538"/>
      <c r="AP177" s="1538"/>
      <c r="AQ177" s="1538"/>
      <c r="AR177" s="1538"/>
      <c r="AS177" s="1538"/>
      <c r="AT177" s="1538"/>
      <c r="AU177" s="1538"/>
      <c r="AV177" s="1538"/>
      <c r="AW177" s="1538"/>
      <c r="AX177" s="1538"/>
      <c r="AY177" s="1538"/>
      <c r="AZ177" s="1538"/>
      <c r="BA177" s="1538"/>
      <c r="BB177" s="1538"/>
      <c r="BC177" s="1538"/>
      <c r="BD177" s="1538"/>
      <c r="BE177" s="1538"/>
      <c r="BF177" s="1538"/>
      <c r="BG177" s="1538"/>
      <c r="BH177" s="1538"/>
      <c r="BI177" s="1538"/>
      <c r="BJ177" s="1538"/>
      <c r="BK177" s="1538"/>
      <c r="BL177" s="1538"/>
    </row>
    <row r="178" spans="2:64" s="1496" customFormat="1" ht="16.899999999999999" customHeight="1">
      <c r="B178" s="1538"/>
      <c r="C178" s="1585"/>
      <c r="D178" s="1538"/>
      <c r="E178" s="1568"/>
      <c r="F178" s="1585"/>
      <c r="G178" s="1544"/>
      <c r="H178" s="1538"/>
      <c r="I178" s="1538"/>
      <c r="J178" s="1538"/>
      <c r="N178" s="1538"/>
      <c r="O178" s="1538"/>
      <c r="P178" s="1538"/>
      <c r="Q178" s="1538"/>
      <c r="R178" s="1538"/>
      <c r="S178" s="1538"/>
      <c r="T178" s="1538"/>
      <c r="U178" s="1538"/>
      <c r="V178" s="1538"/>
      <c r="W178" s="1538"/>
      <c r="X178" s="1538"/>
      <c r="Y178" s="1538"/>
      <c r="Z178" s="1538"/>
      <c r="AA178" s="1538"/>
      <c r="AB178" s="1538"/>
      <c r="AC178" s="1538"/>
      <c r="AD178" s="1538"/>
      <c r="AE178" s="1538"/>
      <c r="AF178" s="1538"/>
      <c r="AG178" s="1538"/>
      <c r="AH178" s="1538"/>
      <c r="AI178" s="1538"/>
      <c r="AJ178" s="1538"/>
      <c r="AK178" s="1538"/>
      <c r="AL178" s="1538"/>
      <c r="AM178" s="1538"/>
      <c r="AN178" s="1538"/>
      <c r="AO178" s="1538"/>
      <c r="AP178" s="1538"/>
      <c r="AQ178" s="1538"/>
      <c r="AR178" s="1538"/>
      <c r="AS178" s="1538"/>
      <c r="AT178" s="1538"/>
      <c r="AU178" s="1538"/>
      <c r="AV178" s="1538"/>
      <c r="AW178" s="1538"/>
      <c r="AX178" s="1538"/>
      <c r="AY178" s="1538"/>
      <c r="AZ178" s="1538"/>
      <c r="BA178" s="1538"/>
      <c r="BB178" s="1538"/>
      <c r="BC178" s="1538"/>
      <c r="BD178" s="1538"/>
      <c r="BE178" s="1538"/>
      <c r="BF178" s="1538"/>
      <c r="BG178" s="1538"/>
      <c r="BH178" s="1538"/>
      <c r="BI178" s="1538"/>
      <c r="BJ178" s="1538"/>
      <c r="BK178" s="1538"/>
      <c r="BL178" s="1538"/>
    </row>
    <row r="179" spans="2:64" s="1496" customFormat="1" ht="16.899999999999999" customHeight="1">
      <c r="B179" s="1538"/>
      <c r="C179" s="1585"/>
      <c r="D179" s="1538"/>
      <c r="E179" s="1568"/>
      <c r="F179" s="1585"/>
      <c r="G179" s="1544"/>
      <c r="H179" s="1538"/>
      <c r="I179" s="1538"/>
      <c r="J179" s="1538"/>
      <c r="N179" s="1538"/>
      <c r="O179" s="1538"/>
      <c r="P179" s="1538"/>
      <c r="Q179" s="1538"/>
      <c r="R179" s="1538"/>
      <c r="S179" s="1538"/>
      <c r="T179" s="1538"/>
      <c r="U179" s="1538"/>
      <c r="V179" s="1538"/>
      <c r="W179" s="1538"/>
      <c r="X179" s="1538"/>
      <c r="Y179" s="1538"/>
      <c r="Z179" s="1538"/>
      <c r="AA179" s="1538"/>
      <c r="AB179" s="1538"/>
      <c r="AC179" s="1538"/>
      <c r="AD179" s="1538"/>
      <c r="AE179" s="1538"/>
      <c r="AF179" s="1538"/>
      <c r="AG179" s="1538"/>
      <c r="AH179" s="1538"/>
      <c r="AI179" s="1538"/>
      <c r="AJ179" s="1538"/>
      <c r="AK179" s="1538"/>
      <c r="AL179" s="1538"/>
      <c r="AM179" s="1538"/>
      <c r="AN179" s="1538"/>
      <c r="AO179" s="1538"/>
      <c r="AP179" s="1538"/>
      <c r="AQ179" s="1538"/>
      <c r="AR179" s="1538"/>
      <c r="AS179" s="1538"/>
      <c r="AT179" s="1538"/>
      <c r="AU179" s="1538"/>
      <c r="AV179" s="1538"/>
      <c r="AW179" s="1538"/>
      <c r="AX179" s="1538"/>
      <c r="AY179" s="1538"/>
      <c r="AZ179" s="1538"/>
      <c r="BA179" s="1538"/>
      <c r="BB179" s="1538"/>
      <c r="BC179" s="1538"/>
      <c r="BD179" s="1538"/>
      <c r="BE179" s="1538"/>
      <c r="BF179" s="1538"/>
      <c r="BG179" s="1538"/>
      <c r="BH179" s="1538"/>
      <c r="BI179" s="1538"/>
      <c r="BJ179" s="1538"/>
      <c r="BK179" s="1538"/>
      <c r="BL179" s="1538"/>
    </row>
    <row r="180" spans="2:64" s="1496" customFormat="1" ht="16.899999999999999" customHeight="1">
      <c r="B180" s="1538"/>
      <c r="C180" s="1585"/>
      <c r="D180" s="1538"/>
      <c r="E180" s="1568"/>
      <c r="F180" s="1585"/>
      <c r="G180" s="1544"/>
      <c r="H180" s="1538"/>
      <c r="I180" s="1538"/>
      <c r="J180" s="1538"/>
      <c r="N180" s="1538"/>
      <c r="O180" s="1538"/>
      <c r="P180" s="1538"/>
      <c r="Q180" s="1538"/>
      <c r="R180" s="1538"/>
      <c r="S180" s="1538"/>
      <c r="T180" s="1538"/>
      <c r="U180" s="1538"/>
      <c r="V180" s="1538"/>
      <c r="W180" s="1538"/>
      <c r="X180" s="1538"/>
      <c r="Y180" s="1538"/>
      <c r="Z180" s="1538"/>
      <c r="AA180" s="1538"/>
      <c r="AB180" s="1538"/>
      <c r="AC180" s="1538"/>
      <c r="AD180" s="1538"/>
      <c r="AE180" s="1538"/>
      <c r="AF180" s="1538"/>
      <c r="AG180" s="1538"/>
      <c r="AH180" s="1538"/>
      <c r="AI180" s="1538"/>
      <c r="AJ180" s="1538"/>
      <c r="AK180" s="1538"/>
      <c r="AL180" s="1538"/>
      <c r="AM180" s="1538"/>
      <c r="AN180" s="1538"/>
      <c r="AO180" s="1538"/>
      <c r="AP180" s="1538"/>
      <c r="AQ180" s="1538"/>
      <c r="AR180" s="1538"/>
      <c r="AS180" s="1538"/>
      <c r="AT180" s="1538"/>
      <c r="AU180" s="1538"/>
      <c r="AV180" s="1538"/>
      <c r="AW180" s="1538"/>
      <c r="AX180" s="1538"/>
      <c r="AY180" s="1538"/>
      <c r="AZ180" s="1538"/>
      <c r="BA180" s="1538"/>
      <c r="BB180" s="1538"/>
      <c r="BC180" s="1538"/>
      <c r="BD180" s="1538"/>
      <c r="BE180" s="1538"/>
      <c r="BF180" s="1538"/>
      <c r="BG180" s="1538"/>
      <c r="BH180" s="1538"/>
      <c r="BI180" s="1538"/>
      <c r="BJ180" s="1538"/>
      <c r="BK180" s="1538"/>
      <c r="BL180" s="1538"/>
    </row>
    <row r="181" spans="2:64" s="1496" customFormat="1" ht="16.899999999999999" customHeight="1">
      <c r="B181" s="1538"/>
      <c r="C181" s="1585"/>
      <c r="D181" s="1538"/>
      <c r="E181" s="1568"/>
      <c r="F181" s="1585"/>
      <c r="G181" s="1544"/>
      <c r="H181" s="1538"/>
      <c r="I181" s="1538"/>
      <c r="J181" s="1538"/>
      <c r="N181" s="1538"/>
      <c r="O181" s="1538"/>
      <c r="P181" s="1538"/>
      <c r="Q181" s="1538"/>
      <c r="R181" s="1538"/>
      <c r="S181" s="1538"/>
      <c r="T181" s="1538"/>
      <c r="U181" s="1538"/>
      <c r="V181" s="1538"/>
      <c r="W181" s="1538"/>
      <c r="X181" s="1538"/>
      <c r="Y181" s="1538"/>
      <c r="Z181" s="1538"/>
      <c r="AA181" s="1538"/>
      <c r="AB181" s="1538"/>
      <c r="AC181" s="1538"/>
      <c r="AD181" s="1538"/>
      <c r="AE181" s="1538"/>
      <c r="AF181" s="1538"/>
      <c r="AG181" s="1538"/>
      <c r="AH181" s="1538"/>
      <c r="AI181" s="1538"/>
      <c r="AJ181" s="1538"/>
      <c r="AK181" s="1538"/>
      <c r="AL181" s="1538"/>
      <c r="AM181" s="1538"/>
      <c r="AN181" s="1538"/>
      <c r="AO181" s="1538"/>
      <c r="AP181" s="1538"/>
      <c r="AQ181" s="1538"/>
      <c r="AR181" s="1538"/>
      <c r="AS181" s="1538"/>
      <c r="AT181" s="1538"/>
      <c r="AU181" s="1538"/>
      <c r="AV181" s="1538"/>
      <c r="AW181" s="1538"/>
      <c r="AX181" s="1538"/>
      <c r="AY181" s="1538"/>
      <c r="AZ181" s="1538"/>
      <c r="BA181" s="1538"/>
      <c r="BB181" s="1538"/>
      <c r="BC181" s="1538"/>
      <c r="BD181" s="1538"/>
      <c r="BE181" s="1538"/>
      <c r="BF181" s="1538"/>
      <c r="BG181" s="1538"/>
      <c r="BH181" s="1538"/>
      <c r="BI181" s="1538"/>
      <c r="BJ181" s="1538"/>
      <c r="BK181" s="1538"/>
      <c r="BL181" s="1538"/>
    </row>
    <row r="182" spans="2:64" s="1496" customFormat="1" ht="16.899999999999999" customHeight="1">
      <c r="B182" s="1538"/>
      <c r="C182" s="1585"/>
      <c r="D182" s="1538"/>
      <c r="E182" s="1568"/>
      <c r="F182" s="1585"/>
      <c r="G182" s="1544"/>
      <c r="H182" s="1538"/>
      <c r="I182" s="1538"/>
      <c r="J182" s="1538"/>
      <c r="N182" s="1538"/>
      <c r="O182" s="1538"/>
      <c r="P182" s="1538"/>
      <c r="Q182" s="1538"/>
      <c r="R182" s="1538"/>
      <c r="S182" s="1538"/>
      <c r="T182" s="1538"/>
      <c r="U182" s="1538"/>
      <c r="V182" s="1538"/>
      <c r="W182" s="1538"/>
      <c r="X182" s="1538"/>
      <c r="Y182" s="1538"/>
      <c r="Z182" s="1538"/>
      <c r="AA182" s="1538"/>
      <c r="AB182" s="1538"/>
      <c r="AC182" s="1538"/>
      <c r="AD182" s="1538"/>
      <c r="AE182" s="1538"/>
      <c r="AF182" s="1538"/>
      <c r="AG182" s="1538"/>
      <c r="AH182" s="1538"/>
      <c r="AI182" s="1538"/>
      <c r="AJ182" s="1538"/>
      <c r="AK182" s="1538"/>
      <c r="AL182" s="1538"/>
      <c r="AM182" s="1538"/>
      <c r="AN182" s="1538"/>
      <c r="AO182" s="1538"/>
      <c r="AP182" s="1538"/>
      <c r="AQ182" s="1538"/>
      <c r="AR182" s="1538"/>
      <c r="AS182" s="1538"/>
      <c r="AT182" s="1538"/>
      <c r="AU182" s="1538"/>
      <c r="AV182" s="1538"/>
      <c r="AW182" s="1538"/>
      <c r="AX182" s="1538"/>
      <c r="AY182" s="1538"/>
      <c r="AZ182" s="1538"/>
      <c r="BA182" s="1538"/>
      <c r="BB182" s="1538"/>
      <c r="BC182" s="1538"/>
      <c r="BD182" s="1538"/>
      <c r="BE182" s="1538"/>
      <c r="BF182" s="1538"/>
      <c r="BG182" s="1538"/>
      <c r="BH182" s="1538"/>
      <c r="BI182" s="1538"/>
      <c r="BJ182" s="1538"/>
      <c r="BK182" s="1538"/>
      <c r="BL182" s="1538"/>
    </row>
    <row r="183" spans="2:64" s="1496" customFormat="1" ht="16.899999999999999" customHeight="1">
      <c r="B183" s="1538"/>
      <c r="C183" s="1585"/>
      <c r="D183" s="1538"/>
      <c r="E183" s="1568"/>
      <c r="F183" s="1585"/>
      <c r="G183" s="1544"/>
      <c r="H183" s="1538"/>
      <c r="I183" s="1538"/>
      <c r="J183" s="1538"/>
      <c r="N183" s="1538"/>
      <c r="O183" s="1538"/>
      <c r="P183" s="1538"/>
      <c r="Q183" s="1538"/>
      <c r="R183" s="1538"/>
      <c r="S183" s="1538"/>
      <c r="T183" s="1538"/>
      <c r="U183" s="1538"/>
      <c r="V183" s="1538"/>
      <c r="W183" s="1538"/>
      <c r="X183" s="1538"/>
      <c r="Y183" s="1538"/>
      <c r="Z183" s="1538"/>
      <c r="AA183" s="1538"/>
      <c r="AB183" s="1538"/>
      <c r="AC183" s="1538"/>
      <c r="AD183" s="1538"/>
      <c r="AE183" s="1538"/>
      <c r="AF183" s="1538"/>
      <c r="AG183" s="1538"/>
      <c r="AH183" s="1538"/>
      <c r="AI183" s="1538"/>
      <c r="AJ183" s="1538"/>
      <c r="AK183" s="1538"/>
      <c r="AL183" s="1538"/>
      <c r="AM183" s="1538"/>
      <c r="AN183" s="1538"/>
      <c r="AO183" s="1538"/>
      <c r="AP183" s="1538"/>
      <c r="AQ183" s="1538"/>
      <c r="AR183" s="1538"/>
      <c r="AS183" s="1538"/>
      <c r="AT183" s="1538"/>
      <c r="AU183" s="1538"/>
      <c r="AV183" s="1538"/>
      <c r="AW183" s="1538"/>
      <c r="AX183" s="1538"/>
      <c r="AY183" s="1538"/>
      <c r="AZ183" s="1538"/>
      <c r="BA183" s="1538"/>
      <c r="BB183" s="1538"/>
      <c r="BC183" s="1538"/>
      <c r="BD183" s="1538"/>
      <c r="BE183" s="1538"/>
      <c r="BF183" s="1538"/>
      <c r="BG183" s="1538"/>
      <c r="BH183" s="1538"/>
      <c r="BI183" s="1538"/>
      <c r="BJ183" s="1538"/>
      <c r="BK183" s="1538"/>
      <c r="BL183" s="1538"/>
    </row>
    <row r="184" spans="2:64" s="1496" customFormat="1" ht="16.899999999999999" customHeight="1">
      <c r="B184" s="1538"/>
      <c r="C184" s="1585"/>
      <c r="D184" s="1538"/>
      <c r="E184" s="1568"/>
      <c r="F184" s="1585"/>
      <c r="G184" s="1544"/>
      <c r="H184" s="1538"/>
      <c r="I184" s="1538"/>
      <c r="J184" s="1538"/>
      <c r="N184" s="1538"/>
      <c r="O184" s="1538"/>
      <c r="P184" s="1538"/>
      <c r="Q184" s="1538"/>
      <c r="R184" s="1538"/>
      <c r="S184" s="1538"/>
      <c r="T184" s="1538"/>
      <c r="U184" s="1538"/>
      <c r="V184" s="1538"/>
      <c r="W184" s="1538"/>
      <c r="X184" s="1538"/>
      <c r="Y184" s="1538"/>
      <c r="Z184" s="1538"/>
      <c r="AA184" s="1538"/>
      <c r="AB184" s="1538"/>
      <c r="AC184" s="1538"/>
      <c r="AD184" s="1538"/>
      <c r="AE184" s="1538"/>
      <c r="AF184" s="1538"/>
      <c r="AG184" s="1538"/>
      <c r="AH184" s="1538"/>
      <c r="AI184" s="1538"/>
      <c r="AJ184" s="1538"/>
      <c r="AK184" s="1538"/>
      <c r="AL184" s="1538"/>
      <c r="AM184" s="1538"/>
      <c r="AN184" s="1538"/>
      <c r="AO184" s="1538"/>
      <c r="AP184" s="1538"/>
      <c r="AQ184" s="1538"/>
      <c r="AR184" s="1538"/>
      <c r="AS184" s="1538"/>
      <c r="AT184" s="1538"/>
      <c r="AU184" s="1538"/>
      <c r="AV184" s="1538"/>
      <c r="AW184" s="1538"/>
      <c r="AX184" s="1538"/>
      <c r="AY184" s="1538"/>
      <c r="AZ184" s="1538"/>
      <c r="BA184" s="1538"/>
      <c r="BB184" s="1538"/>
      <c r="BC184" s="1538"/>
      <c r="BD184" s="1538"/>
      <c r="BE184" s="1538"/>
      <c r="BF184" s="1538"/>
      <c r="BG184" s="1538"/>
      <c r="BH184" s="1538"/>
      <c r="BI184" s="1538"/>
      <c r="BJ184" s="1538"/>
      <c r="BK184" s="1538"/>
      <c r="BL184" s="1538"/>
    </row>
    <row r="185" spans="2:64" s="1496" customFormat="1" ht="16.899999999999999" customHeight="1">
      <c r="B185" s="1538"/>
      <c r="C185" s="1585"/>
      <c r="D185" s="1538"/>
      <c r="E185" s="1568"/>
      <c r="F185" s="1585"/>
      <c r="G185" s="1544"/>
      <c r="H185" s="1538"/>
      <c r="I185" s="1538"/>
      <c r="J185" s="1538"/>
      <c r="N185" s="1538"/>
      <c r="O185" s="1538"/>
      <c r="P185" s="1538"/>
      <c r="Q185" s="1538"/>
      <c r="R185" s="1538"/>
      <c r="S185" s="1538"/>
      <c r="T185" s="1538"/>
      <c r="U185" s="1538"/>
      <c r="V185" s="1538"/>
      <c r="W185" s="1538"/>
      <c r="X185" s="1538"/>
      <c r="Y185" s="1538"/>
      <c r="Z185" s="1538"/>
      <c r="AA185" s="1538"/>
      <c r="AB185" s="1538"/>
      <c r="AC185" s="1538"/>
      <c r="AD185" s="1538"/>
      <c r="AE185" s="1538"/>
      <c r="AF185" s="1538"/>
      <c r="AG185" s="1538"/>
      <c r="AH185" s="1538"/>
      <c r="AI185" s="1538"/>
      <c r="AJ185" s="1538"/>
      <c r="AK185" s="1538"/>
      <c r="AL185" s="1538"/>
      <c r="AM185" s="1538"/>
      <c r="AN185" s="1538"/>
      <c r="AO185" s="1538"/>
      <c r="AP185" s="1538"/>
      <c r="AQ185" s="1538"/>
      <c r="AR185" s="1538"/>
      <c r="AS185" s="1538"/>
      <c r="AT185" s="1538"/>
      <c r="AU185" s="1538"/>
      <c r="AV185" s="1538"/>
      <c r="AW185" s="1538"/>
      <c r="AX185" s="1538"/>
      <c r="AY185" s="1538"/>
      <c r="AZ185" s="1538"/>
      <c r="BA185" s="1538"/>
      <c r="BB185" s="1538"/>
      <c r="BC185" s="1538"/>
      <c r="BD185" s="1538"/>
      <c r="BE185" s="1538"/>
      <c r="BF185" s="1538"/>
      <c r="BG185" s="1538"/>
      <c r="BH185" s="1538"/>
      <c r="BI185" s="1538"/>
      <c r="BJ185" s="1538"/>
      <c r="BK185" s="1538"/>
      <c r="BL185" s="1538"/>
    </row>
    <row r="186" spans="2:64" s="1496" customFormat="1" ht="16.899999999999999" customHeight="1">
      <c r="B186" s="1538"/>
      <c r="C186" s="1585"/>
      <c r="D186" s="1538"/>
      <c r="E186" s="1568"/>
      <c r="F186" s="1585"/>
      <c r="G186" s="1544"/>
      <c r="H186" s="1538"/>
      <c r="I186" s="1538"/>
      <c r="J186" s="1538"/>
      <c r="N186" s="1538"/>
      <c r="O186" s="1538"/>
      <c r="P186" s="1538"/>
      <c r="Q186" s="1538"/>
      <c r="R186" s="1538"/>
      <c r="S186" s="1538"/>
      <c r="T186" s="1538"/>
      <c r="U186" s="1538"/>
      <c r="V186" s="1538"/>
      <c r="W186" s="1538"/>
      <c r="X186" s="1538"/>
      <c r="Y186" s="1538"/>
      <c r="Z186" s="1538"/>
      <c r="AA186" s="1538"/>
      <c r="AB186" s="1538"/>
      <c r="AC186" s="1538"/>
      <c r="AD186" s="1538"/>
      <c r="AE186" s="1538"/>
      <c r="AF186" s="1538"/>
      <c r="AG186" s="1538"/>
      <c r="AH186" s="1538"/>
      <c r="AI186" s="1538"/>
      <c r="AJ186" s="1538"/>
      <c r="AK186" s="1538"/>
      <c r="AL186" s="1538"/>
      <c r="AM186" s="1538"/>
      <c r="AN186" s="1538"/>
      <c r="AO186" s="1538"/>
      <c r="AP186" s="1538"/>
      <c r="AQ186" s="1538"/>
      <c r="AR186" s="1538"/>
      <c r="AS186" s="1538"/>
      <c r="AT186" s="1538"/>
      <c r="AU186" s="1538"/>
      <c r="AV186" s="1538"/>
      <c r="AW186" s="1538"/>
      <c r="AX186" s="1538"/>
      <c r="AY186" s="1538"/>
      <c r="AZ186" s="1538"/>
      <c r="BA186" s="1538"/>
      <c r="BB186" s="1538"/>
      <c r="BC186" s="1538"/>
      <c r="BD186" s="1538"/>
      <c r="BE186" s="1538"/>
      <c r="BF186" s="1538"/>
      <c r="BG186" s="1538"/>
      <c r="BH186" s="1538"/>
      <c r="BI186" s="1538"/>
      <c r="BJ186" s="1538"/>
      <c r="BK186" s="1538"/>
      <c r="BL186" s="1538"/>
    </row>
    <row r="187" spans="2:64" s="1496" customFormat="1" ht="16.899999999999999" customHeight="1">
      <c r="B187" s="1538"/>
      <c r="C187" s="1585"/>
      <c r="D187" s="1538"/>
      <c r="E187" s="1568"/>
      <c r="F187" s="1585"/>
      <c r="G187" s="1544"/>
      <c r="H187" s="1538"/>
      <c r="I187" s="1538"/>
      <c r="J187" s="1538"/>
      <c r="N187" s="1538"/>
      <c r="O187" s="1538"/>
      <c r="P187" s="1538"/>
      <c r="Q187" s="1538"/>
      <c r="R187" s="1538"/>
      <c r="S187" s="1538"/>
      <c r="T187" s="1538"/>
      <c r="U187" s="1538"/>
      <c r="V187" s="1538"/>
      <c r="W187" s="1538"/>
      <c r="X187" s="1538"/>
      <c r="Y187" s="1538"/>
      <c r="Z187" s="1538"/>
      <c r="AA187" s="1538"/>
      <c r="AB187" s="1538"/>
      <c r="AC187" s="1538"/>
      <c r="AD187" s="1538"/>
      <c r="AE187" s="1538"/>
      <c r="AF187" s="1538"/>
      <c r="AG187" s="1538"/>
      <c r="AH187" s="1538"/>
      <c r="AI187" s="1538"/>
      <c r="AJ187" s="1538"/>
      <c r="AK187" s="1538"/>
      <c r="AL187" s="1538"/>
      <c r="AM187" s="1538"/>
      <c r="AN187" s="1538"/>
      <c r="AO187" s="1538"/>
      <c r="AP187" s="1538"/>
      <c r="AQ187" s="1538"/>
      <c r="AR187" s="1538"/>
      <c r="AS187" s="1538"/>
      <c r="AT187" s="1538"/>
      <c r="AU187" s="1538"/>
      <c r="AV187" s="1538"/>
      <c r="AW187" s="1538"/>
      <c r="AX187" s="1538"/>
      <c r="AY187" s="1538"/>
      <c r="AZ187" s="1538"/>
      <c r="BA187" s="1538"/>
      <c r="BB187" s="1538"/>
      <c r="BC187" s="1538"/>
      <c r="BD187" s="1538"/>
      <c r="BE187" s="1538"/>
      <c r="BF187" s="1538"/>
      <c r="BG187" s="1538"/>
      <c r="BH187" s="1538"/>
      <c r="BI187" s="1538"/>
      <c r="BJ187" s="1538"/>
      <c r="BK187" s="1538"/>
      <c r="BL187" s="1538"/>
    </row>
    <row r="188" spans="2:64" s="1496" customFormat="1" ht="16.899999999999999" customHeight="1">
      <c r="B188" s="1538"/>
      <c r="C188" s="1585"/>
      <c r="D188" s="1538"/>
      <c r="E188" s="1568"/>
      <c r="F188" s="1585"/>
      <c r="G188" s="1544"/>
      <c r="H188" s="1538"/>
      <c r="I188" s="1538"/>
      <c r="J188" s="1538"/>
      <c r="N188" s="1538"/>
      <c r="O188" s="1538"/>
      <c r="P188" s="1538"/>
      <c r="Q188" s="1538"/>
      <c r="R188" s="1538"/>
      <c r="S188" s="1538"/>
      <c r="T188" s="1538"/>
      <c r="U188" s="1538"/>
      <c r="V188" s="1538"/>
      <c r="W188" s="1538"/>
      <c r="X188" s="1538"/>
      <c r="Y188" s="1538"/>
      <c r="Z188" s="1538"/>
      <c r="AA188" s="1538"/>
      <c r="AB188" s="1538"/>
      <c r="AC188" s="1538"/>
      <c r="AD188" s="1538"/>
      <c r="AE188" s="1538"/>
      <c r="AF188" s="1538"/>
      <c r="AG188" s="1538"/>
      <c r="AH188" s="1538"/>
      <c r="AI188" s="1538"/>
      <c r="AJ188" s="1538"/>
      <c r="AK188" s="1538"/>
      <c r="AL188" s="1538"/>
      <c r="AM188" s="1538"/>
      <c r="AN188" s="1538"/>
      <c r="AO188" s="1538"/>
      <c r="AP188" s="1538"/>
      <c r="AQ188" s="1538"/>
      <c r="AR188" s="1538"/>
      <c r="AS188" s="1538"/>
      <c r="AT188" s="1538"/>
      <c r="AU188" s="1538"/>
      <c r="AV188" s="1538"/>
      <c r="AW188" s="1538"/>
      <c r="AX188" s="1538"/>
      <c r="AY188" s="1538"/>
      <c r="AZ188" s="1538"/>
      <c r="BA188" s="1538"/>
      <c r="BB188" s="1538"/>
      <c r="BC188" s="1538"/>
      <c r="BD188" s="1538"/>
      <c r="BE188" s="1538"/>
      <c r="BF188" s="1538"/>
      <c r="BG188" s="1538"/>
      <c r="BH188" s="1538"/>
      <c r="BI188" s="1538"/>
      <c r="BJ188" s="1538"/>
      <c r="BK188" s="1538"/>
      <c r="BL188" s="1538"/>
    </row>
    <row r="189" spans="2:64" s="1496" customFormat="1" ht="16.899999999999999" customHeight="1">
      <c r="B189" s="1538"/>
      <c r="C189" s="1585"/>
      <c r="D189" s="1538"/>
      <c r="E189" s="1568"/>
      <c r="F189" s="1585"/>
      <c r="G189" s="1544"/>
      <c r="H189" s="1538"/>
      <c r="I189" s="1538"/>
      <c r="J189" s="1538"/>
      <c r="N189" s="1538"/>
      <c r="O189" s="1538"/>
      <c r="P189" s="1538"/>
      <c r="Q189" s="1538"/>
      <c r="R189" s="1538"/>
      <c r="S189" s="1538"/>
      <c r="T189" s="1538"/>
      <c r="U189" s="1538"/>
      <c r="V189" s="1538"/>
      <c r="W189" s="1538"/>
      <c r="X189" s="1538"/>
      <c r="Y189" s="1538"/>
      <c r="Z189" s="1538"/>
      <c r="AA189" s="1538"/>
      <c r="AB189" s="1538"/>
      <c r="AC189" s="1538"/>
      <c r="AD189" s="1538"/>
      <c r="AE189" s="1538"/>
      <c r="AF189" s="1538"/>
      <c r="AG189" s="1538"/>
      <c r="AH189" s="1538"/>
      <c r="AI189" s="1538"/>
      <c r="AJ189" s="1538"/>
      <c r="AK189" s="1538"/>
      <c r="AL189" s="1538"/>
      <c r="AM189" s="1538"/>
      <c r="AN189" s="1538"/>
      <c r="AO189" s="1538"/>
      <c r="AP189" s="1538"/>
      <c r="AQ189" s="1538"/>
      <c r="AR189" s="1538"/>
      <c r="AS189" s="1538"/>
      <c r="AT189" s="1538"/>
      <c r="AU189" s="1538"/>
      <c r="AV189" s="1538"/>
      <c r="AW189" s="1538"/>
      <c r="AX189" s="1538"/>
      <c r="AY189" s="1538"/>
      <c r="AZ189" s="1538"/>
      <c r="BA189" s="1538"/>
      <c r="BB189" s="1538"/>
      <c r="BC189" s="1538"/>
      <c r="BD189" s="1538"/>
      <c r="BE189" s="1538"/>
      <c r="BF189" s="1538"/>
      <c r="BG189" s="1538"/>
      <c r="BH189" s="1538"/>
      <c r="BI189" s="1538"/>
      <c r="BJ189" s="1538"/>
      <c r="BK189" s="1538"/>
      <c r="BL189" s="1538"/>
    </row>
    <row r="190" spans="2:64" s="1496" customFormat="1" ht="16.899999999999999" customHeight="1">
      <c r="B190" s="1538"/>
      <c r="C190" s="1585"/>
      <c r="D190" s="1538"/>
      <c r="E190" s="1568"/>
      <c r="F190" s="1585"/>
      <c r="G190" s="1544"/>
      <c r="H190" s="1538"/>
      <c r="I190" s="1538"/>
      <c r="J190" s="1538"/>
      <c r="N190" s="1538"/>
      <c r="O190" s="1538"/>
      <c r="P190" s="1538"/>
      <c r="Q190" s="1538"/>
      <c r="R190" s="1538"/>
      <c r="S190" s="1538"/>
      <c r="T190" s="1538"/>
      <c r="U190" s="1538"/>
      <c r="V190" s="1538"/>
      <c r="W190" s="1538"/>
      <c r="X190" s="1538"/>
      <c r="Y190" s="1538"/>
      <c r="Z190" s="1538"/>
      <c r="AA190" s="1538"/>
      <c r="AB190" s="1538"/>
      <c r="AC190" s="1538"/>
      <c r="AD190" s="1538"/>
      <c r="AE190" s="1538"/>
      <c r="AF190" s="1538"/>
      <c r="AG190" s="1538"/>
      <c r="AH190" s="1538"/>
      <c r="AI190" s="1538"/>
      <c r="AJ190" s="1538"/>
      <c r="AK190" s="1538"/>
      <c r="AL190" s="1538"/>
      <c r="AM190" s="1538"/>
      <c r="AN190" s="1538"/>
      <c r="AO190" s="1538"/>
      <c r="AP190" s="1538"/>
      <c r="AQ190" s="1538"/>
      <c r="AR190" s="1538"/>
      <c r="AS190" s="1538"/>
      <c r="AT190" s="1538"/>
      <c r="AU190" s="1538"/>
      <c r="AV190" s="1538"/>
      <c r="AW190" s="1538"/>
      <c r="AX190" s="1538"/>
      <c r="AY190" s="1538"/>
      <c r="AZ190" s="1538"/>
      <c r="BA190" s="1538"/>
      <c r="BB190" s="1538"/>
      <c r="BC190" s="1538"/>
      <c r="BD190" s="1538"/>
      <c r="BE190" s="1538"/>
      <c r="BF190" s="1538"/>
      <c r="BG190" s="1538"/>
      <c r="BH190" s="1538"/>
      <c r="BI190" s="1538"/>
      <c r="BJ190" s="1538"/>
      <c r="BK190" s="1538"/>
      <c r="BL190" s="1538"/>
    </row>
    <row r="191" spans="2:64" s="1496" customFormat="1" ht="16.899999999999999" customHeight="1">
      <c r="B191" s="1538"/>
      <c r="C191" s="1585"/>
      <c r="D191" s="1538"/>
      <c r="E191" s="1568"/>
      <c r="F191" s="1585"/>
      <c r="G191" s="1544"/>
      <c r="H191" s="1538"/>
      <c r="I191" s="1538"/>
      <c r="J191" s="1538"/>
      <c r="N191" s="1538"/>
      <c r="O191" s="1538"/>
      <c r="P191" s="1538"/>
      <c r="Q191" s="1538"/>
      <c r="R191" s="1538"/>
      <c r="S191" s="1538"/>
      <c r="T191" s="1538"/>
      <c r="U191" s="1538"/>
      <c r="V191" s="1538"/>
      <c r="W191" s="1538"/>
      <c r="X191" s="1538"/>
      <c r="Y191" s="1538"/>
      <c r="Z191" s="1538"/>
      <c r="AA191" s="1538"/>
      <c r="AB191" s="1538"/>
      <c r="AC191" s="1538"/>
      <c r="AD191" s="1538"/>
      <c r="AE191" s="1538"/>
      <c r="AF191" s="1538"/>
      <c r="AG191" s="1538"/>
      <c r="AH191" s="1538"/>
      <c r="AI191" s="1538"/>
      <c r="AJ191" s="1538"/>
      <c r="AK191" s="1538"/>
      <c r="AL191" s="1538"/>
      <c r="AM191" s="1538"/>
      <c r="AN191" s="1538"/>
      <c r="AO191" s="1538"/>
      <c r="AP191" s="1538"/>
      <c r="AQ191" s="1538"/>
      <c r="AR191" s="1538"/>
      <c r="AS191" s="1538"/>
      <c r="AT191" s="1538"/>
      <c r="AU191" s="1538"/>
      <c r="AV191" s="1538"/>
      <c r="AW191" s="1538"/>
      <c r="AX191" s="1538"/>
      <c r="AY191" s="1538"/>
      <c r="AZ191" s="1538"/>
      <c r="BA191" s="1538"/>
      <c r="BB191" s="1538"/>
      <c r="BC191" s="1538"/>
      <c r="BD191" s="1538"/>
      <c r="BE191" s="1538"/>
      <c r="BF191" s="1538"/>
      <c r="BG191" s="1538"/>
      <c r="BH191" s="1538"/>
      <c r="BI191" s="1538"/>
      <c r="BJ191" s="1538"/>
      <c r="BK191" s="1538"/>
      <c r="BL191" s="1538"/>
    </row>
    <row r="192" spans="2:64" s="1496" customFormat="1" ht="16.899999999999999" customHeight="1">
      <c r="B192" s="1538"/>
      <c r="C192" s="1585"/>
      <c r="D192" s="1538"/>
      <c r="E192" s="1568"/>
      <c r="F192" s="1585"/>
      <c r="G192" s="1544"/>
      <c r="H192" s="1538"/>
      <c r="I192" s="1538"/>
      <c r="J192" s="1538"/>
      <c r="N192" s="1538"/>
      <c r="O192" s="1538"/>
      <c r="P192" s="1538"/>
      <c r="Q192" s="1538"/>
      <c r="R192" s="1538"/>
      <c r="S192" s="1538"/>
      <c r="T192" s="1538"/>
      <c r="U192" s="1538"/>
      <c r="V192" s="1538"/>
      <c r="W192" s="1538"/>
      <c r="X192" s="1538"/>
      <c r="Y192" s="1538"/>
      <c r="Z192" s="1538"/>
      <c r="AA192" s="1538"/>
      <c r="AB192" s="1538"/>
      <c r="AC192" s="1538"/>
      <c r="AD192" s="1538"/>
      <c r="AE192" s="1538"/>
      <c r="AF192" s="1538"/>
      <c r="AG192" s="1538"/>
      <c r="AH192" s="1538"/>
      <c r="AI192" s="1538"/>
      <c r="AJ192" s="1538"/>
      <c r="AK192" s="1538"/>
      <c r="AL192" s="1538"/>
      <c r="AM192" s="1538"/>
      <c r="AN192" s="1538"/>
      <c r="AO192" s="1538"/>
      <c r="AP192" s="1538"/>
      <c r="AQ192" s="1538"/>
      <c r="AR192" s="1538"/>
      <c r="AS192" s="1538"/>
      <c r="AT192" s="1538"/>
      <c r="AU192" s="1538"/>
      <c r="AV192" s="1538"/>
      <c r="AW192" s="1538"/>
      <c r="AX192" s="1538"/>
      <c r="AY192" s="1538"/>
      <c r="AZ192" s="1538"/>
      <c r="BA192" s="1538"/>
      <c r="BB192" s="1538"/>
      <c r="BC192" s="1538"/>
      <c r="BD192" s="1538"/>
      <c r="BE192" s="1538"/>
      <c r="BF192" s="1538"/>
      <c r="BG192" s="1538"/>
      <c r="BH192" s="1538"/>
      <c r="BI192" s="1538"/>
      <c r="BJ192" s="1538"/>
      <c r="BK192" s="1538"/>
      <c r="BL192" s="1538"/>
    </row>
    <row r="193" spans="2:64" s="1496" customFormat="1" ht="16.899999999999999" customHeight="1">
      <c r="B193" s="1538"/>
      <c r="C193" s="1585"/>
      <c r="D193" s="1538"/>
      <c r="E193" s="1568"/>
      <c r="F193" s="1585"/>
      <c r="G193" s="1544"/>
      <c r="H193" s="1538"/>
      <c r="I193" s="1538"/>
      <c r="J193" s="1538"/>
      <c r="N193" s="1538"/>
      <c r="O193" s="1538"/>
      <c r="P193" s="1538"/>
      <c r="Q193" s="1538"/>
      <c r="R193" s="1538"/>
      <c r="S193" s="1538"/>
      <c r="T193" s="1538"/>
      <c r="U193" s="1538"/>
      <c r="V193" s="1538"/>
      <c r="W193" s="1538"/>
      <c r="X193" s="1538"/>
      <c r="Y193" s="1538"/>
      <c r="Z193" s="1538"/>
      <c r="AA193" s="1538"/>
      <c r="AB193" s="1538"/>
      <c r="AC193" s="1538"/>
      <c r="AD193" s="1538"/>
      <c r="AE193" s="1538"/>
      <c r="AF193" s="1538"/>
      <c r="AG193" s="1538"/>
      <c r="AH193" s="1538"/>
      <c r="AI193" s="1538"/>
      <c r="AJ193" s="1538"/>
      <c r="AK193" s="1538"/>
      <c r="AL193" s="1538"/>
      <c r="AM193" s="1538"/>
      <c r="AN193" s="1538"/>
      <c r="AO193" s="1538"/>
      <c r="AP193" s="1538"/>
      <c r="AQ193" s="1538"/>
      <c r="AR193" s="1538"/>
      <c r="AS193" s="1538"/>
      <c r="AT193" s="1538"/>
      <c r="AU193" s="1538"/>
      <c r="AV193" s="1538"/>
      <c r="AW193" s="1538"/>
      <c r="AX193" s="1538"/>
      <c r="AY193" s="1538"/>
      <c r="AZ193" s="1538"/>
      <c r="BA193" s="1538"/>
      <c r="BB193" s="1538"/>
      <c r="BC193" s="1538"/>
      <c r="BD193" s="1538"/>
      <c r="BE193" s="1538"/>
      <c r="BF193" s="1538"/>
      <c r="BG193" s="1538"/>
      <c r="BH193" s="1538"/>
      <c r="BI193" s="1538"/>
      <c r="BJ193" s="1538"/>
      <c r="BK193" s="1538"/>
      <c r="BL193" s="1538"/>
    </row>
    <row r="194" spans="2:64" s="1496" customFormat="1" ht="16.899999999999999" customHeight="1">
      <c r="B194" s="1538"/>
      <c r="C194" s="1585"/>
      <c r="D194" s="1538"/>
      <c r="E194" s="1568"/>
      <c r="F194" s="1585"/>
      <c r="G194" s="1544"/>
      <c r="H194" s="1538"/>
      <c r="I194" s="1538"/>
      <c r="J194" s="1538"/>
      <c r="N194" s="1538"/>
      <c r="O194" s="1538"/>
      <c r="P194" s="1538"/>
      <c r="Q194" s="1538"/>
      <c r="R194" s="1538"/>
      <c r="S194" s="1538"/>
      <c r="T194" s="1538"/>
      <c r="U194" s="1538"/>
      <c r="V194" s="1538"/>
      <c r="W194" s="1538"/>
      <c r="X194" s="1538"/>
      <c r="Y194" s="1538"/>
      <c r="Z194" s="1538"/>
      <c r="AA194" s="1538"/>
      <c r="AB194" s="1538"/>
      <c r="AC194" s="1538"/>
      <c r="AD194" s="1538"/>
      <c r="AE194" s="1538"/>
      <c r="AF194" s="1538"/>
      <c r="AG194" s="1538"/>
      <c r="AH194" s="1538"/>
      <c r="AI194" s="1538"/>
      <c r="AJ194" s="1538"/>
      <c r="AK194" s="1538"/>
      <c r="AL194" s="1538"/>
      <c r="AM194" s="1538"/>
      <c r="AN194" s="1538"/>
      <c r="AO194" s="1538"/>
      <c r="AP194" s="1538"/>
      <c r="AQ194" s="1538"/>
      <c r="AR194" s="1538"/>
      <c r="AS194" s="1538"/>
      <c r="AT194" s="1538"/>
      <c r="AU194" s="1538"/>
      <c r="AV194" s="1538"/>
      <c r="AW194" s="1538"/>
      <c r="AX194" s="1538"/>
      <c r="AY194" s="1538"/>
      <c r="AZ194" s="1538"/>
      <c r="BA194" s="1538"/>
      <c r="BB194" s="1538"/>
      <c r="BC194" s="1538"/>
      <c r="BD194" s="1538"/>
      <c r="BE194" s="1538"/>
      <c r="BF194" s="1538"/>
      <c r="BG194" s="1538"/>
      <c r="BH194" s="1538"/>
      <c r="BI194" s="1538"/>
      <c r="BJ194" s="1538"/>
      <c r="BK194" s="1538"/>
      <c r="BL194" s="1538"/>
    </row>
    <row r="195" spans="2:64" s="1496" customFormat="1" ht="16.899999999999999" customHeight="1">
      <c r="B195" s="1538"/>
      <c r="C195" s="1585"/>
      <c r="D195" s="1538"/>
      <c r="E195" s="1568"/>
      <c r="F195" s="1585"/>
      <c r="G195" s="1544"/>
      <c r="H195" s="1538"/>
      <c r="I195" s="1538"/>
      <c r="J195" s="1538"/>
      <c r="N195" s="1538"/>
      <c r="O195" s="1538"/>
      <c r="P195" s="1538"/>
      <c r="Q195" s="1538"/>
      <c r="R195" s="1538"/>
      <c r="S195" s="1538"/>
      <c r="T195" s="1538"/>
      <c r="U195" s="1538"/>
      <c r="V195" s="1538"/>
      <c r="W195" s="1538"/>
      <c r="X195" s="1538"/>
      <c r="Y195" s="1538"/>
      <c r="Z195" s="1538"/>
      <c r="AA195" s="1538"/>
      <c r="AB195" s="1538"/>
      <c r="AC195" s="1538"/>
      <c r="AD195" s="1538"/>
      <c r="AE195" s="1538"/>
      <c r="AF195" s="1538"/>
      <c r="AG195" s="1538"/>
      <c r="AH195" s="1538"/>
      <c r="AI195" s="1538"/>
      <c r="AJ195" s="1538"/>
      <c r="AK195" s="1538"/>
      <c r="AL195" s="1538"/>
      <c r="AM195" s="1538"/>
      <c r="AN195" s="1538"/>
      <c r="AO195" s="1538"/>
      <c r="AP195" s="1538"/>
      <c r="AQ195" s="1538"/>
      <c r="AR195" s="1538"/>
      <c r="AS195" s="1538"/>
      <c r="AT195" s="1538"/>
      <c r="AU195" s="1538"/>
      <c r="AV195" s="1538"/>
      <c r="AW195" s="1538"/>
      <c r="AX195" s="1538"/>
      <c r="AY195" s="1538"/>
      <c r="AZ195" s="1538"/>
      <c r="BA195" s="1538"/>
      <c r="BB195" s="1538"/>
      <c r="BC195" s="1538"/>
      <c r="BD195" s="1538"/>
      <c r="BE195" s="1538"/>
      <c r="BF195" s="1538"/>
      <c r="BG195" s="1538"/>
      <c r="BH195" s="1538"/>
      <c r="BI195" s="1538"/>
      <c r="BJ195" s="1538"/>
      <c r="BK195" s="1538"/>
      <c r="BL195" s="1538"/>
    </row>
    <row r="196" spans="2:64" s="1496" customFormat="1" ht="16.899999999999999" customHeight="1">
      <c r="B196" s="1538"/>
      <c r="C196" s="1585"/>
      <c r="D196" s="1538"/>
      <c r="E196" s="1568"/>
      <c r="F196" s="1585"/>
      <c r="G196" s="1544"/>
      <c r="H196" s="1538"/>
      <c r="I196" s="1538"/>
      <c r="J196" s="1538"/>
      <c r="N196" s="1538"/>
      <c r="O196" s="1538"/>
      <c r="P196" s="1538"/>
      <c r="Q196" s="1538"/>
      <c r="R196" s="1538"/>
      <c r="S196" s="1538"/>
      <c r="T196" s="1538"/>
      <c r="U196" s="1538"/>
      <c r="V196" s="1538"/>
      <c r="W196" s="1538"/>
      <c r="X196" s="1538"/>
      <c r="Y196" s="1538"/>
      <c r="Z196" s="1538"/>
      <c r="AA196" s="1538"/>
      <c r="AB196" s="1538"/>
      <c r="AC196" s="1538"/>
      <c r="AD196" s="1538"/>
      <c r="AE196" s="1538"/>
      <c r="AF196" s="1538"/>
      <c r="AG196" s="1538"/>
      <c r="AH196" s="1538"/>
      <c r="AI196" s="1538"/>
      <c r="AJ196" s="1538"/>
      <c r="AK196" s="1538"/>
      <c r="AL196" s="1538"/>
      <c r="AM196" s="1538"/>
      <c r="AN196" s="1538"/>
      <c r="AO196" s="1538"/>
      <c r="AP196" s="1538"/>
      <c r="AQ196" s="1538"/>
      <c r="AR196" s="1538"/>
      <c r="AS196" s="1538"/>
      <c r="AT196" s="1538"/>
      <c r="AU196" s="1538"/>
      <c r="AV196" s="1538"/>
      <c r="AW196" s="1538"/>
      <c r="AX196" s="1538"/>
      <c r="AY196" s="1538"/>
      <c r="AZ196" s="1538"/>
      <c r="BA196" s="1538"/>
      <c r="BB196" s="1538"/>
      <c r="BC196" s="1538"/>
      <c r="BD196" s="1538"/>
      <c r="BE196" s="1538"/>
      <c r="BF196" s="1538"/>
      <c r="BG196" s="1538"/>
      <c r="BH196" s="1538"/>
      <c r="BI196" s="1538"/>
      <c r="BJ196" s="1538"/>
      <c r="BK196" s="1538"/>
      <c r="BL196" s="1538"/>
    </row>
    <row r="197" spans="2:64" s="1496" customFormat="1" ht="16.899999999999999" customHeight="1">
      <c r="B197" s="1538"/>
      <c r="C197" s="1585"/>
      <c r="D197" s="1538"/>
      <c r="E197" s="1568"/>
      <c r="F197" s="1585"/>
      <c r="G197" s="1544"/>
      <c r="H197" s="1538"/>
      <c r="I197" s="1538"/>
      <c r="J197" s="1538"/>
      <c r="N197" s="1538"/>
      <c r="O197" s="1538"/>
      <c r="P197" s="1538"/>
      <c r="Q197" s="1538"/>
      <c r="R197" s="1538"/>
      <c r="S197" s="1538"/>
      <c r="T197" s="1538"/>
      <c r="U197" s="1538"/>
      <c r="V197" s="1538"/>
      <c r="W197" s="1538"/>
      <c r="X197" s="1538"/>
      <c r="Y197" s="1538"/>
      <c r="Z197" s="1538"/>
      <c r="AA197" s="1538"/>
      <c r="AB197" s="1538"/>
      <c r="AC197" s="1538"/>
      <c r="AD197" s="1538"/>
      <c r="AE197" s="1538"/>
      <c r="AF197" s="1538"/>
      <c r="AG197" s="1538"/>
      <c r="AH197" s="1538"/>
      <c r="AI197" s="1538"/>
      <c r="AJ197" s="1538"/>
      <c r="AK197" s="1538"/>
      <c r="AL197" s="1538"/>
      <c r="AM197" s="1538"/>
      <c r="AN197" s="1538"/>
      <c r="AO197" s="1538"/>
      <c r="AP197" s="1538"/>
      <c r="AQ197" s="1538"/>
      <c r="AR197" s="1538"/>
      <c r="AS197" s="1538"/>
      <c r="AT197" s="1538"/>
      <c r="AU197" s="1538"/>
      <c r="AV197" s="1538"/>
      <c r="AW197" s="1538"/>
      <c r="AX197" s="1538"/>
      <c r="AY197" s="1538"/>
      <c r="AZ197" s="1538"/>
      <c r="BA197" s="1538"/>
      <c r="BB197" s="1538"/>
      <c r="BC197" s="1538"/>
      <c r="BD197" s="1538"/>
      <c r="BE197" s="1538"/>
      <c r="BF197" s="1538"/>
      <c r="BG197" s="1538"/>
      <c r="BH197" s="1538"/>
      <c r="BI197" s="1538"/>
      <c r="BJ197" s="1538"/>
      <c r="BK197" s="1538"/>
      <c r="BL197" s="1538"/>
    </row>
    <row r="198" spans="2:64" s="1496" customFormat="1" ht="16.899999999999999" customHeight="1">
      <c r="B198" s="1538"/>
      <c r="C198" s="1585"/>
      <c r="D198" s="1538"/>
      <c r="E198" s="1568"/>
      <c r="F198" s="1585"/>
      <c r="G198" s="1544"/>
      <c r="H198" s="1538"/>
      <c r="I198" s="1538"/>
      <c r="J198" s="1538"/>
      <c r="N198" s="1538"/>
      <c r="O198" s="1538"/>
      <c r="P198" s="1538"/>
      <c r="Q198" s="1538"/>
      <c r="R198" s="1538"/>
      <c r="S198" s="1538"/>
      <c r="T198" s="1538"/>
      <c r="U198" s="1538"/>
      <c r="V198" s="1538"/>
      <c r="W198" s="1538"/>
      <c r="X198" s="1538"/>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s="1538"/>
      <c r="AV198" s="1538"/>
      <c r="AW198" s="1538"/>
      <c r="AX198" s="1538"/>
      <c r="AY198" s="1538"/>
      <c r="AZ198" s="1538"/>
      <c r="BA198" s="1538"/>
      <c r="BB198" s="1538"/>
      <c r="BC198" s="1538"/>
      <c r="BD198" s="1538"/>
      <c r="BE198" s="1538"/>
      <c r="BF198" s="1538"/>
      <c r="BG198" s="1538"/>
      <c r="BH198" s="1538"/>
      <c r="BI198" s="1538"/>
      <c r="BJ198" s="1538"/>
      <c r="BK198" s="1538"/>
      <c r="BL198" s="1538"/>
    </row>
    <row r="199" spans="2:64" s="1496" customFormat="1" ht="16.899999999999999" customHeight="1">
      <c r="B199" s="1538"/>
      <c r="C199" s="1585"/>
      <c r="D199" s="1538"/>
      <c r="E199" s="1568"/>
      <c r="F199" s="1585"/>
      <c r="G199" s="1544"/>
      <c r="H199" s="1538"/>
      <c r="I199" s="1538"/>
      <c r="J199" s="1538"/>
      <c r="N199" s="1538"/>
      <c r="O199" s="1538"/>
      <c r="P199" s="1538"/>
      <c r="Q199" s="1538"/>
      <c r="R199" s="1538"/>
      <c r="S199" s="1538"/>
      <c r="T199" s="1538"/>
      <c r="U199" s="1538"/>
      <c r="V199" s="1538"/>
      <c r="W199" s="1538"/>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s="1538"/>
      <c r="AV199" s="1538"/>
      <c r="AW199" s="1538"/>
      <c r="AX199" s="1538"/>
      <c r="AY199" s="1538"/>
      <c r="AZ199" s="1538"/>
      <c r="BA199" s="1538"/>
      <c r="BB199" s="1538"/>
      <c r="BC199" s="1538"/>
      <c r="BD199" s="1538"/>
      <c r="BE199" s="1538"/>
      <c r="BF199" s="1538"/>
      <c r="BG199" s="1538"/>
      <c r="BH199" s="1538"/>
      <c r="BI199" s="1538"/>
      <c r="BJ199" s="1538"/>
      <c r="BK199" s="1538"/>
      <c r="BL199" s="1538"/>
    </row>
    <row r="200" spans="2:64" s="1496" customFormat="1" ht="16.899999999999999" customHeight="1">
      <c r="B200" s="1538"/>
      <c r="C200" s="1585"/>
      <c r="D200" s="1538"/>
      <c r="E200" s="1568"/>
      <c r="F200" s="1585"/>
      <c r="G200" s="1544"/>
      <c r="H200" s="1538"/>
      <c r="I200" s="1538"/>
      <c r="J200" s="1538"/>
      <c r="N200" s="1538"/>
      <c r="O200" s="1538"/>
      <c r="P200" s="1538"/>
      <c r="Q200" s="1538"/>
      <c r="R200" s="1538"/>
      <c r="S200" s="1538"/>
      <c r="T200" s="1538"/>
      <c r="U200" s="1538"/>
      <c r="V200" s="1538"/>
      <c r="W200" s="1538"/>
      <c r="X200" s="1538"/>
      <c r="Y200" s="1538"/>
      <c r="Z200" s="1538"/>
      <c r="AA200" s="1538"/>
      <c r="AB200" s="1538"/>
      <c r="AC200" s="1538"/>
      <c r="AD200" s="1538"/>
      <c r="AE200" s="1538"/>
      <c r="AF200" s="1538"/>
      <c r="AG200" s="1538"/>
      <c r="AH200" s="1538"/>
      <c r="AI200" s="1538"/>
      <c r="AJ200" s="1538"/>
      <c r="AK200" s="1538"/>
      <c r="AL200" s="1538"/>
      <c r="AM200" s="1538"/>
      <c r="AN200" s="1538"/>
      <c r="AO200" s="1538"/>
      <c r="AP200" s="1538"/>
      <c r="AQ200" s="1538"/>
      <c r="AR200" s="1538"/>
      <c r="AS200" s="1538"/>
      <c r="AT200" s="1538"/>
      <c r="AU200" s="1538"/>
      <c r="AV200" s="1538"/>
      <c r="AW200" s="1538"/>
      <c r="AX200" s="1538"/>
      <c r="AY200" s="1538"/>
      <c r="AZ200" s="1538"/>
      <c r="BA200" s="1538"/>
      <c r="BB200" s="1538"/>
      <c r="BC200" s="1538"/>
      <c r="BD200" s="1538"/>
      <c r="BE200" s="1538"/>
      <c r="BF200" s="1538"/>
      <c r="BG200" s="1538"/>
      <c r="BH200" s="1538"/>
      <c r="BI200" s="1538"/>
      <c r="BJ200" s="1538"/>
      <c r="BK200" s="1538"/>
      <c r="BL200" s="1538"/>
    </row>
    <row r="201" spans="2:64" s="1496" customFormat="1" ht="16.899999999999999" customHeight="1">
      <c r="B201" s="1538"/>
      <c r="C201" s="1585"/>
      <c r="D201" s="1538"/>
      <c r="E201" s="1568"/>
      <c r="F201" s="1585"/>
      <c r="G201" s="1544"/>
      <c r="H201" s="1538"/>
      <c r="I201" s="1538"/>
      <c r="J201" s="1538"/>
      <c r="N201" s="1538"/>
      <c r="O201" s="1538"/>
      <c r="P201" s="1538"/>
      <c r="Q201" s="1538"/>
      <c r="R201" s="1538"/>
      <c r="S201" s="1538"/>
      <c r="T201" s="1538"/>
      <c r="U201" s="1538"/>
      <c r="V201" s="1538"/>
      <c r="W201" s="1538"/>
      <c r="X201" s="1538"/>
      <c r="Y201" s="1538"/>
      <c r="Z201" s="1538"/>
      <c r="AA201" s="1538"/>
      <c r="AB201" s="1538"/>
      <c r="AC201" s="1538"/>
      <c r="AD201" s="1538"/>
      <c r="AE201" s="1538"/>
      <c r="AF201" s="1538"/>
      <c r="AG201" s="1538"/>
      <c r="AH201" s="1538"/>
      <c r="AI201" s="1538"/>
      <c r="AJ201" s="1538"/>
      <c r="AK201" s="1538"/>
      <c r="AL201" s="1538"/>
      <c r="AM201" s="1538"/>
      <c r="AN201" s="1538"/>
      <c r="AO201" s="1538"/>
      <c r="AP201" s="1538"/>
      <c r="AQ201" s="1538"/>
      <c r="AR201" s="1538"/>
      <c r="AS201" s="1538"/>
      <c r="AT201" s="1538"/>
      <c r="AU201" s="1538"/>
      <c r="AV201" s="1538"/>
      <c r="AW201" s="1538"/>
      <c r="AX201" s="1538"/>
      <c r="AY201" s="1538"/>
      <c r="AZ201" s="1538"/>
      <c r="BA201" s="1538"/>
      <c r="BB201" s="1538"/>
      <c r="BC201" s="1538"/>
      <c r="BD201" s="1538"/>
      <c r="BE201" s="1538"/>
      <c r="BF201" s="1538"/>
      <c r="BG201" s="1538"/>
      <c r="BH201" s="1538"/>
      <c r="BI201" s="1538"/>
      <c r="BJ201" s="1538"/>
      <c r="BK201" s="1538"/>
      <c r="BL201" s="1538"/>
    </row>
    <row r="202" spans="2:64" s="1496" customFormat="1" ht="16.899999999999999" customHeight="1">
      <c r="B202" s="1538"/>
      <c r="C202" s="1585"/>
      <c r="D202" s="1538"/>
      <c r="E202" s="1568"/>
      <c r="F202" s="1585"/>
      <c r="G202" s="1544"/>
      <c r="H202" s="1538"/>
      <c r="I202" s="1538"/>
      <c r="J202" s="1538"/>
      <c r="N202" s="1538"/>
      <c r="O202" s="1538"/>
      <c r="P202" s="1538"/>
      <c r="Q202" s="1538"/>
      <c r="R202" s="1538"/>
      <c r="S202" s="1538"/>
      <c r="T202" s="1538"/>
      <c r="U202" s="1538"/>
      <c r="V202" s="1538"/>
      <c r="W202" s="1538"/>
      <c r="X202" s="1538"/>
      <c r="Y202" s="1538"/>
      <c r="Z202" s="1538"/>
      <c r="AA202" s="1538"/>
      <c r="AB202" s="1538"/>
      <c r="AC202" s="1538"/>
      <c r="AD202" s="1538"/>
      <c r="AE202" s="1538"/>
      <c r="AF202" s="1538"/>
      <c r="AG202" s="1538"/>
      <c r="AH202" s="1538"/>
      <c r="AI202" s="1538"/>
      <c r="AJ202" s="1538"/>
      <c r="AK202" s="1538"/>
      <c r="AL202" s="1538"/>
      <c r="AM202" s="1538"/>
      <c r="AN202" s="1538"/>
      <c r="AO202" s="1538"/>
      <c r="AP202" s="1538"/>
      <c r="AQ202" s="1538"/>
      <c r="AR202" s="1538"/>
      <c r="AS202" s="1538"/>
      <c r="AT202" s="1538"/>
      <c r="AU202" s="1538"/>
      <c r="AV202" s="1538"/>
      <c r="AW202" s="1538"/>
      <c r="AX202" s="1538"/>
      <c r="AY202" s="1538"/>
      <c r="AZ202" s="1538"/>
      <c r="BA202" s="1538"/>
      <c r="BB202" s="1538"/>
      <c r="BC202" s="1538"/>
      <c r="BD202" s="1538"/>
      <c r="BE202" s="1538"/>
      <c r="BF202" s="1538"/>
      <c r="BG202" s="1538"/>
      <c r="BH202" s="1538"/>
      <c r="BI202" s="1538"/>
      <c r="BJ202" s="1538"/>
      <c r="BK202" s="1538"/>
      <c r="BL202" s="1538"/>
    </row>
    <row r="203" spans="2:64" s="1496" customFormat="1" ht="16.899999999999999" customHeight="1">
      <c r="B203" s="1538"/>
      <c r="C203" s="1585"/>
      <c r="D203" s="1538"/>
      <c r="E203" s="1568"/>
      <c r="F203" s="1585"/>
      <c r="G203" s="1544"/>
      <c r="H203" s="1538"/>
      <c r="I203" s="1538"/>
      <c r="J203" s="1538"/>
      <c r="N203" s="1538"/>
      <c r="O203" s="1538"/>
      <c r="P203" s="1538"/>
      <c r="Q203" s="1538"/>
      <c r="R203" s="1538"/>
      <c r="S203" s="1538"/>
      <c r="T203" s="1538"/>
      <c r="U203" s="1538"/>
      <c r="V203" s="1538"/>
      <c r="W203" s="1538"/>
      <c r="X203" s="1538"/>
      <c r="Y203" s="1538"/>
      <c r="Z203" s="1538"/>
      <c r="AA203" s="1538"/>
      <c r="AB203" s="1538"/>
      <c r="AC203" s="1538"/>
      <c r="AD203" s="1538"/>
      <c r="AE203" s="1538"/>
      <c r="AF203" s="1538"/>
      <c r="AG203" s="1538"/>
      <c r="AH203" s="1538"/>
      <c r="AI203" s="1538"/>
      <c r="AJ203" s="1538"/>
      <c r="AK203" s="1538"/>
      <c r="AL203" s="1538"/>
      <c r="AM203" s="1538"/>
      <c r="AN203" s="1538"/>
      <c r="AO203" s="1538"/>
      <c r="AP203" s="1538"/>
      <c r="AQ203" s="1538"/>
      <c r="AR203" s="1538"/>
      <c r="AS203" s="1538"/>
      <c r="AT203" s="1538"/>
      <c r="AU203" s="1538"/>
      <c r="AV203" s="1538"/>
      <c r="AW203" s="1538"/>
      <c r="AX203" s="1538"/>
      <c r="AY203" s="1538"/>
      <c r="AZ203" s="1538"/>
      <c r="BA203" s="1538"/>
      <c r="BB203" s="1538"/>
      <c r="BC203" s="1538"/>
      <c r="BD203" s="1538"/>
      <c r="BE203" s="1538"/>
      <c r="BF203" s="1538"/>
      <c r="BG203" s="1538"/>
      <c r="BH203" s="1538"/>
      <c r="BI203" s="1538"/>
      <c r="BJ203" s="1538"/>
      <c r="BK203" s="1538"/>
      <c r="BL203" s="1538"/>
    </row>
    <row r="204" spans="2:64" s="1496" customFormat="1" ht="16.899999999999999" customHeight="1">
      <c r="B204" s="1538"/>
      <c r="C204" s="1585"/>
      <c r="D204" s="1538"/>
      <c r="E204" s="1568"/>
      <c r="F204" s="1585"/>
      <c r="G204" s="1544"/>
      <c r="H204" s="1538"/>
      <c r="I204" s="1538"/>
      <c r="J204" s="1538"/>
      <c r="N204" s="1538"/>
      <c r="O204" s="1538"/>
      <c r="P204" s="1538"/>
      <c r="Q204" s="1538"/>
      <c r="R204" s="1538"/>
      <c r="S204" s="1538"/>
      <c r="T204" s="1538"/>
      <c r="U204" s="1538"/>
      <c r="V204" s="1538"/>
      <c r="W204" s="1538"/>
      <c r="X204" s="1538"/>
      <c r="Y204" s="1538"/>
      <c r="Z204" s="1538"/>
      <c r="AA204" s="1538"/>
      <c r="AB204" s="1538"/>
      <c r="AC204" s="1538"/>
      <c r="AD204" s="1538"/>
      <c r="AE204" s="1538"/>
      <c r="AF204" s="1538"/>
      <c r="AG204" s="1538"/>
      <c r="AH204" s="1538"/>
      <c r="AI204" s="1538"/>
      <c r="AJ204" s="1538"/>
      <c r="AK204" s="1538"/>
      <c r="AL204" s="1538"/>
      <c r="AM204" s="1538"/>
      <c r="AN204" s="1538"/>
      <c r="AO204" s="1538"/>
      <c r="AP204" s="1538"/>
      <c r="AQ204" s="1538"/>
      <c r="AR204" s="1538"/>
      <c r="AS204" s="1538"/>
      <c r="AT204" s="1538"/>
      <c r="AU204" s="1538"/>
      <c r="AV204" s="1538"/>
      <c r="AW204" s="1538"/>
      <c r="AX204" s="1538"/>
      <c r="AY204" s="1538"/>
      <c r="AZ204" s="1538"/>
      <c r="BA204" s="1538"/>
      <c r="BB204" s="1538"/>
      <c r="BC204" s="1538"/>
      <c r="BD204" s="1538"/>
      <c r="BE204" s="1538"/>
      <c r="BF204" s="1538"/>
      <c r="BG204" s="1538"/>
      <c r="BH204" s="1538"/>
      <c r="BI204" s="1538"/>
      <c r="BJ204" s="1538"/>
      <c r="BK204" s="1538"/>
      <c r="BL204" s="1538"/>
    </row>
    <row r="205" spans="2:64" s="1496" customFormat="1" ht="16.899999999999999" customHeight="1">
      <c r="B205" s="1538"/>
      <c r="C205" s="1585"/>
      <c r="D205" s="1538"/>
      <c r="E205" s="1568"/>
      <c r="F205" s="1585"/>
      <c r="G205" s="1544"/>
      <c r="H205" s="1538"/>
      <c r="I205" s="1538"/>
      <c r="J205" s="1538"/>
      <c r="N205" s="1538"/>
      <c r="O205" s="1538"/>
      <c r="P205" s="1538"/>
      <c r="Q205" s="1538"/>
      <c r="R205" s="1538"/>
      <c r="S205" s="1538"/>
      <c r="T205" s="1538"/>
      <c r="U205" s="1538"/>
      <c r="V205" s="1538"/>
      <c r="W205" s="1538"/>
      <c r="X205" s="1538"/>
      <c r="Y205" s="1538"/>
      <c r="Z205" s="1538"/>
      <c r="AA205" s="1538"/>
      <c r="AB205" s="1538"/>
      <c r="AC205" s="1538"/>
      <c r="AD205" s="1538"/>
      <c r="AE205" s="1538"/>
      <c r="AF205" s="1538"/>
      <c r="AG205" s="1538"/>
      <c r="AH205" s="1538"/>
      <c r="AI205" s="1538"/>
      <c r="AJ205" s="1538"/>
      <c r="AK205" s="1538"/>
      <c r="AL205" s="1538"/>
      <c r="AM205" s="1538"/>
      <c r="AN205" s="1538"/>
      <c r="AO205" s="1538"/>
      <c r="AP205" s="1538"/>
      <c r="AQ205" s="1538"/>
      <c r="AR205" s="1538"/>
      <c r="AS205" s="1538"/>
      <c r="AT205" s="1538"/>
      <c r="AU205" s="1538"/>
      <c r="AV205" s="1538"/>
      <c r="AW205" s="1538"/>
      <c r="AX205" s="1538"/>
      <c r="AY205" s="1538"/>
      <c r="AZ205" s="1538"/>
      <c r="BA205" s="1538"/>
      <c r="BB205" s="1538"/>
      <c r="BC205" s="1538"/>
      <c r="BD205" s="1538"/>
      <c r="BE205" s="1538"/>
      <c r="BF205" s="1538"/>
      <c r="BG205" s="1538"/>
      <c r="BH205" s="1538"/>
      <c r="BI205" s="1538"/>
      <c r="BJ205" s="1538"/>
      <c r="BK205" s="1538"/>
      <c r="BL205" s="1538"/>
    </row>
    <row r="206" spans="2:64" s="1496" customFormat="1" ht="16.899999999999999" customHeight="1">
      <c r="B206" s="1538"/>
      <c r="C206" s="1585"/>
      <c r="D206" s="1538"/>
      <c r="E206" s="1568"/>
      <c r="F206" s="1585"/>
      <c r="G206" s="1544"/>
      <c r="H206" s="1538"/>
      <c r="I206" s="1538"/>
      <c r="J206" s="1538"/>
      <c r="N206" s="1538"/>
      <c r="O206" s="1538"/>
      <c r="P206" s="1538"/>
      <c r="Q206" s="1538"/>
      <c r="R206" s="1538"/>
      <c r="S206" s="1538"/>
      <c r="T206" s="1538"/>
      <c r="U206" s="1538"/>
      <c r="V206" s="1538"/>
      <c r="W206" s="1538"/>
      <c r="X206" s="1538"/>
      <c r="Y206" s="1538"/>
      <c r="Z206" s="1538"/>
      <c r="AA206" s="1538"/>
      <c r="AB206" s="1538"/>
      <c r="AC206" s="1538"/>
      <c r="AD206" s="1538"/>
      <c r="AE206" s="1538"/>
      <c r="AF206" s="1538"/>
      <c r="AG206" s="1538"/>
      <c r="AH206" s="1538"/>
      <c r="AI206" s="1538"/>
      <c r="AJ206" s="1538"/>
      <c r="AK206" s="1538"/>
      <c r="AL206" s="1538"/>
      <c r="AM206" s="1538"/>
      <c r="AN206" s="1538"/>
      <c r="AO206" s="1538"/>
      <c r="AP206" s="1538"/>
      <c r="AQ206" s="1538"/>
      <c r="AR206" s="1538"/>
      <c r="AS206" s="1538"/>
      <c r="AT206" s="1538"/>
      <c r="AU206" s="1538"/>
      <c r="AV206" s="1538"/>
      <c r="AW206" s="1538"/>
      <c r="AX206" s="1538"/>
      <c r="AY206" s="1538"/>
      <c r="AZ206" s="1538"/>
      <c r="BA206" s="1538"/>
      <c r="BB206" s="1538"/>
      <c r="BC206" s="1538"/>
      <c r="BD206" s="1538"/>
      <c r="BE206" s="1538"/>
      <c r="BF206" s="1538"/>
      <c r="BG206" s="1538"/>
      <c r="BH206" s="1538"/>
      <c r="BI206" s="1538"/>
      <c r="BJ206" s="1538"/>
      <c r="BK206" s="1538"/>
      <c r="BL206" s="1538"/>
    </row>
    <row r="207" spans="2:64" s="1496" customFormat="1" ht="16.899999999999999" customHeight="1">
      <c r="B207" s="1538"/>
      <c r="C207" s="1585"/>
      <c r="D207" s="1538"/>
      <c r="E207" s="1568"/>
      <c r="F207" s="1585"/>
      <c r="G207" s="1544"/>
      <c r="H207" s="1538"/>
      <c r="I207" s="1538"/>
      <c r="J207" s="1538"/>
      <c r="N207" s="1538"/>
      <c r="O207" s="1538"/>
      <c r="P207" s="1538"/>
      <c r="Q207" s="1538"/>
      <c r="R207" s="1538"/>
      <c r="S207" s="1538"/>
      <c r="T207" s="1538"/>
      <c r="U207" s="1538"/>
      <c r="V207" s="1538"/>
      <c r="W207" s="1538"/>
      <c r="X207" s="1538"/>
      <c r="Y207" s="1538"/>
      <c r="Z207" s="1538"/>
      <c r="AA207" s="1538"/>
      <c r="AB207" s="1538"/>
      <c r="AC207" s="1538"/>
      <c r="AD207" s="1538"/>
      <c r="AE207" s="1538"/>
      <c r="AF207" s="1538"/>
      <c r="AG207" s="1538"/>
      <c r="AH207" s="1538"/>
      <c r="AI207" s="1538"/>
      <c r="AJ207" s="1538"/>
      <c r="AK207" s="1538"/>
      <c r="AL207" s="1538"/>
      <c r="AM207" s="1538"/>
      <c r="AN207" s="1538"/>
      <c r="AO207" s="1538"/>
      <c r="AP207" s="1538"/>
      <c r="AQ207" s="1538"/>
      <c r="AR207" s="1538"/>
      <c r="AS207" s="1538"/>
      <c r="AT207" s="1538"/>
      <c r="AU207" s="1538"/>
      <c r="AV207" s="1538"/>
      <c r="AW207" s="1538"/>
      <c r="AX207" s="1538"/>
      <c r="AY207" s="1538"/>
      <c r="AZ207" s="1538"/>
      <c r="BA207" s="1538"/>
      <c r="BB207" s="1538"/>
      <c r="BC207" s="1538"/>
      <c r="BD207" s="1538"/>
      <c r="BE207" s="1538"/>
      <c r="BF207" s="1538"/>
      <c r="BG207" s="1538"/>
      <c r="BH207" s="1538"/>
      <c r="BI207" s="1538"/>
      <c r="BJ207" s="1538"/>
      <c r="BK207" s="1538"/>
      <c r="BL207" s="1538"/>
    </row>
    <row r="208" spans="2:64" s="1496" customFormat="1" ht="16.899999999999999" customHeight="1">
      <c r="B208" s="1538"/>
      <c r="C208" s="1585"/>
      <c r="D208" s="1538"/>
      <c r="E208" s="1568"/>
      <c r="F208" s="1585"/>
      <c r="G208" s="1544"/>
      <c r="H208" s="1538"/>
      <c r="I208" s="1538"/>
      <c r="J208" s="1538"/>
      <c r="N208" s="1538"/>
      <c r="O208" s="1538"/>
      <c r="P208" s="1538"/>
      <c r="Q208" s="1538"/>
      <c r="R208" s="1538"/>
      <c r="S208" s="1538"/>
      <c r="T208" s="1538"/>
      <c r="U208" s="1538"/>
      <c r="V208" s="1538"/>
      <c r="W208" s="1538"/>
      <c r="X208" s="1538"/>
      <c r="Y208" s="1538"/>
      <c r="Z208" s="1538"/>
      <c r="AA208" s="1538"/>
      <c r="AB208" s="1538"/>
      <c r="AC208" s="1538"/>
      <c r="AD208" s="1538"/>
      <c r="AE208" s="1538"/>
      <c r="AF208" s="1538"/>
      <c r="AG208" s="1538"/>
      <c r="AH208" s="1538"/>
      <c r="AI208" s="1538"/>
      <c r="AJ208" s="1538"/>
      <c r="AK208" s="1538"/>
      <c r="AL208" s="1538"/>
      <c r="AM208" s="1538"/>
      <c r="AN208" s="1538"/>
      <c r="AO208" s="1538"/>
      <c r="AP208" s="1538"/>
      <c r="AQ208" s="1538"/>
      <c r="AR208" s="1538"/>
      <c r="AS208" s="1538"/>
      <c r="AT208" s="1538"/>
      <c r="AU208" s="1538"/>
      <c r="AV208" s="1538"/>
      <c r="AW208" s="1538"/>
      <c r="AX208" s="1538"/>
      <c r="AY208" s="1538"/>
      <c r="AZ208" s="1538"/>
      <c r="BA208" s="1538"/>
      <c r="BB208" s="1538"/>
      <c r="BC208" s="1538"/>
      <c r="BD208" s="1538"/>
      <c r="BE208" s="1538"/>
      <c r="BF208" s="1538"/>
      <c r="BG208" s="1538"/>
      <c r="BH208" s="1538"/>
      <c r="BI208" s="1538"/>
      <c r="BJ208" s="1538"/>
      <c r="BK208" s="1538"/>
      <c r="BL208" s="1538"/>
    </row>
    <row r="209" spans="2:64" s="1496" customFormat="1" ht="16.899999999999999" customHeight="1">
      <c r="B209" s="1538"/>
      <c r="C209" s="1585"/>
      <c r="D209" s="1538"/>
      <c r="E209" s="1568"/>
      <c r="F209" s="1585"/>
      <c r="G209" s="1544"/>
      <c r="H209" s="1538"/>
      <c r="I209" s="1538"/>
      <c r="J209" s="1538"/>
      <c r="N209" s="1538"/>
      <c r="O209" s="1538"/>
      <c r="P209" s="1538"/>
      <c r="Q209" s="1538"/>
      <c r="R209" s="1538"/>
      <c r="S209" s="1538"/>
      <c r="T209" s="1538"/>
      <c r="U209" s="1538"/>
      <c r="V209" s="1538"/>
      <c r="W209" s="1538"/>
      <c r="X209" s="1538"/>
      <c r="Y209" s="1538"/>
      <c r="Z209" s="1538"/>
      <c r="AA209" s="1538"/>
      <c r="AB209" s="1538"/>
      <c r="AC209" s="1538"/>
      <c r="AD209" s="1538"/>
      <c r="AE209" s="1538"/>
      <c r="AF209" s="1538"/>
      <c r="AG209" s="1538"/>
      <c r="AH209" s="1538"/>
      <c r="AI209" s="1538"/>
      <c r="AJ209" s="1538"/>
      <c r="AK209" s="1538"/>
      <c r="AL209" s="1538"/>
      <c r="AM209" s="1538"/>
      <c r="AN209" s="1538"/>
      <c r="AO209" s="1538"/>
      <c r="AP209" s="1538"/>
      <c r="AQ209" s="1538"/>
      <c r="AR209" s="1538"/>
      <c r="AS209" s="1538"/>
      <c r="AT209" s="1538"/>
      <c r="AU209" s="1538"/>
      <c r="AV209" s="1538"/>
      <c r="AW209" s="1538"/>
      <c r="AX209" s="1538"/>
      <c r="AY209" s="1538"/>
      <c r="AZ209" s="1538"/>
      <c r="BA209" s="1538"/>
      <c r="BB209" s="1538"/>
      <c r="BC209" s="1538"/>
      <c r="BD209" s="1538"/>
      <c r="BE209" s="1538"/>
      <c r="BF209" s="1538"/>
      <c r="BG209" s="1538"/>
      <c r="BH209" s="1538"/>
      <c r="BI209" s="1538"/>
      <c r="BJ209" s="1538"/>
      <c r="BK209" s="1538"/>
      <c r="BL209" s="1538"/>
    </row>
    <row r="210" spans="2:64" s="1496" customFormat="1" ht="16.899999999999999" customHeight="1">
      <c r="B210" s="1538"/>
      <c r="C210" s="1585"/>
      <c r="D210" s="1538"/>
      <c r="E210" s="1568"/>
      <c r="F210" s="1585"/>
      <c r="G210" s="1544"/>
      <c r="H210" s="1538"/>
      <c r="I210" s="1538"/>
      <c r="J210" s="1538"/>
      <c r="N210" s="1538"/>
      <c r="O210" s="1538"/>
      <c r="P210" s="1538"/>
      <c r="Q210" s="1538"/>
      <c r="R210" s="1538"/>
      <c r="S210" s="1538"/>
      <c r="T210" s="1538"/>
      <c r="U210" s="1538"/>
      <c r="V210" s="1538"/>
      <c r="W210" s="1538"/>
      <c r="X210" s="1538"/>
      <c r="Y210" s="1538"/>
      <c r="Z210" s="1538"/>
      <c r="AA210" s="1538"/>
      <c r="AB210" s="1538"/>
      <c r="AC210" s="1538"/>
      <c r="AD210" s="1538"/>
      <c r="AE210" s="1538"/>
      <c r="AF210" s="1538"/>
      <c r="AG210" s="1538"/>
      <c r="AH210" s="1538"/>
      <c r="AI210" s="1538"/>
      <c r="AJ210" s="1538"/>
      <c r="AK210" s="1538"/>
      <c r="AL210" s="1538"/>
      <c r="AM210" s="1538"/>
      <c r="AN210" s="1538"/>
      <c r="AO210" s="1538"/>
      <c r="AP210" s="1538"/>
      <c r="AQ210" s="1538"/>
      <c r="AR210" s="1538"/>
      <c r="AS210" s="1538"/>
      <c r="AT210" s="1538"/>
      <c r="AU210" s="1538"/>
      <c r="AV210" s="1538"/>
      <c r="AW210" s="1538"/>
      <c r="AX210" s="1538"/>
      <c r="AY210" s="1538"/>
      <c r="AZ210" s="1538"/>
      <c r="BA210" s="1538"/>
      <c r="BB210" s="1538"/>
      <c r="BC210" s="1538"/>
      <c r="BD210" s="1538"/>
      <c r="BE210" s="1538"/>
      <c r="BF210" s="1538"/>
      <c r="BG210" s="1538"/>
      <c r="BH210" s="1538"/>
      <c r="BI210" s="1538"/>
      <c r="BJ210" s="1538"/>
      <c r="BK210" s="1538"/>
      <c r="BL210" s="1538"/>
    </row>
    <row r="211" spans="2:64" s="1496" customFormat="1" ht="16.899999999999999" customHeight="1">
      <c r="B211" s="1538"/>
      <c r="C211" s="1585"/>
      <c r="D211" s="1538"/>
      <c r="E211" s="1568"/>
      <c r="F211" s="1585"/>
      <c r="G211" s="1544"/>
      <c r="H211" s="1538"/>
      <c r="I211" s="1538"/>
      <c r="J211" s="1538"/>
      <c r="N211" s="1538"/>
      <c r="O211" s="1538"/>
      <c r="P211" s="1538"/>
      <c r="Q211" s="1538"/>
      <c r="R211" s="1538"/>
      <c r="S211" s="1538"/>
      <c r="T211" s="1538"/>
      <c r="U211" s="1538"/>
      <c r="V211" s="1538"/>
      <c r="W211" s="1538"/>
      <c r="X211" s="1538"/>
      <c r="Y211" s="1538"/>
      <c r="Z211" s="1538"/>
      <c r="AA211" s="1538"/>
      <c r="AB211" s="1538"/>
      <c r="AC211" s="1538"/>
      <c r="AD211" s="1538"/>
      <c r="AE211" s="1538"/>
      <c r="AF211" s="1538"/>
      <c r="AG211" s="1538"/>
      <c r="AH211" s="1538"/>
      <c r="AI211" s="1538"/>
      <c r="AJ211" s="1538"/>
      <c r="AK211" s="1538"/>
      <c r="AL211" s="1538"/>
      <c r="AM211" s="1538"/>
      <c r="AN211" s="1538"/>
      <c r="AO211" s="1538"/>
      <c r="AP211" s="1538"/>
      <c r="AQ211" s="1538"/>
      <c r="AR211" s="1538"/>
      <c r="AS211" s="1538"/>
      <c r="AT211" s="1538"/>
      <c r="AU211" s="1538"/>
      <c r="AV211" s="1538"/>
      <c r="AW211" s="1538"/>
      <c r="AX211" s="1538"/>
      <c r="AY211" s="1538"/>
      <c r="AZ211" s="1538"/>
      <c r="BA211" s="1538"/>
      <c r="BB211" s="1538"/>
      <c r="BC211" s="1538"/>
      <c r="BD211" s="1538"/>
      <c r="BE211" s="1538"/>
      <c r="BF211" s="1538"/>
      <c r="BG211" s="1538"/>
      <c r="BH211" s="1538"/>
      <c r="BI211" s="1538"/>
      <c r="BJ211" s="1538"/>
      <c r="BK211" s="1538"/>
      <c r="BL211" s="1538"/>
    </row>
    <row r="212" spans="2:64" s="1496" customFormat="1" ht="16.899999999999999" customHeight="1">
      <c r="B212" s="1538"/>
      <c r="C212" s="1585"/>
      <c r="D212" s="1538"/>
      <c r="E212" s="1568"/>
      <c r="F212" s="1585"/>
      <c r="G212" s="1544"/>
      <c r="H212" s="1538"/>
      <c r="I212" s="1538"/>
      <c r="J212" s="1538"/>
      <c r="N212" s="1538"/>
      <c r="O212" s="1538"/>
      <c r="P212" s="1538"/>
      <c r="Q212" s="1538"/>
      <c r="R212" s="1538"/>
      <c r="S212" s="1538"/>
      <c r="T212" s="1538"/>
      <c r="U212" s="1538"/>
      <c r="V212" s="1538"/>
      <c r="W212" s="1538"/>
      <c r="X212" s="1538"/>
      <c r="Y212" s="1538"/>
      <c r="Z212" s="1538"/>
      <c r="AA212" s="1538"/>
      <c r="AB212" s="1538"/>
      <c r="AC212" s="1538"/>
      <c r="AD212" s="1538"/>
      <c r="AE212" s="1538"/>
      <c r="AF212" s="1538"/>
      <c r="AG212" s="1538"/>
      <c r="AH212" s="1538"/>
      <c r="AI212" s="1538"/>
      <c r="AJ212" s="1538"/>
      <c r="AK212" s="1538"/>
      <c r="AL212" s="1538"/>
      <c r="AM212" s="1538"/>
      <c r="AN212" s="1538"/>
      <c r="AO212" s="1538"/>
      <c r="AP212" s="1538"/>
      <c r="AQ212" s="1538"/>
      <c r="AR212" s="1538"/>
      <c r="AS212" s="1538"/>
      <c r="AT212" s="1538"/>
      <c r="AU212" s="1538"/>
      <c r="AV212" s="1538"/>
      <c r="AW212" s="1538"/>
      <c r="AX212" s="1538"/>
      <c r="AY212" s="1538"/>
      <c r="AZ212" s="1538"/>
      <c r="BA212" s="1538"/>
      <c r="BB212" s="1538"/>
      <c r="BC212" s="1538"/>
      <c r="BD212" s="1538"/>
      <c r="BE212" s="1538"/>
      <c r="BF212" s="1538"/>
      <c r="BG212" s="1538"/>
      <c r="BH212" s="1538"/>
      <c r="BI212" s="1538"/>
      <c r="BJ212" s="1538"/>
      <c r="BK212" s="1538"/>
      <c r="BL212" s="1538"/>
    </row>
    <row r="213" spans="2:64" s="1496" customFormat="1" ht="16.899999999999999" customHeight="1">
      <c r="B213" s="1538"/>
      <c r="C213" s="1585"/>
      <c r="D213" s="1538"/>
      <c r="E213" s="1568"/>
      <c r="F213" s="1585"/>
      <c r="G213" s="1544"/>
      <c r="H213" s="1538"/>
      <c r="I213" s="1538"/>
      <c r="J213" s="1538"/>
      <c r="N213" s="1538"/>
      <c r="O213" s="1538"/>
      <c r="P213" s="1538"/>
      <c r="Q213" s="1538"/>
      <c r="R213" s="1538"/>
      <c r="S213" s="1538"/>
      <c r="T213" s="1538"/>
      <c r="U213" s="1538"/>
      <c r="V213" s="1538"/>
      <c r="W213" s="1538"/>
      <c r="X213" s="1538"/>
      <c r="Y213" s="1538"/>
      <c r="Z213" s="1538"/>
      <c r="AA213" s="1538"/>
      <c r="AB213" s="1538"/>
      <c r="AC213" s="1538"/>
      <c r="AD213" s="1538"/>
      <c r="AE213" s="1538"/>
      <c r="AF213" s="1538"/>
      <c r="AG213" s="1538"/>
      <c r="AH213" s="1538"/>
      <c r="AI213" s="1538"/>
      <c r="AJ213" s="1538"/>
      <c r="AK213" s="1538"/>
      <c r="AL213" s="1538"/>
      <c r="AM213" s="1538"/>
      <c r="AN213" s="1538"/>
      <c r="AO213" s="1538"/>
      <c r="AP213" s="1538"/>
      <c r="AQ213" s="1538"/>
      <c r="AR213" s="1538"/>
      <c r="AS213" s="1538"/>
      <c r="AT213" s="1538"/>
      <c r="AU213" s="1538"/>
      <c r="AV213" s="1538"/>
      <c r="AW213" s="1538"/>
      <c r="AX213" s="1538"/>
      <c r="AY213" s="1538"/>
      <c r="AZ213" s="1538"/>
      <c r="BA213" s="1538"/>
      <c r="BB213" s="1538"/>
      <c r="BC213" s="1538"/>
      <c r="BD213" s="1538"/>
      <c r="BE213" s="1538"/>
      <c r="BF213" s="1538"/>
      <c r="BG213" s="1538"/>
      <c r="BH213" s="1538"/>
      <c r="BI213" s="1538"/>
      <c r="BJ213" s="1538"/>
      <c r="BK213" s="1538"/>
      <c r="BL213" s="1538"/>
    </row>
    <row r="214" spans="2:64" s="1496" customFormat="1" ht="16.899999999999999" customHeight="1">
      <c r="B214" s="1538"/>
      <c r="C214" s="1585"/>
      <c r="D214" s="1538"/>
      <c r="E214" s="1568"/>
      <c r="F214" s="1585"/>
      <c r="G214" s="1544"/>
      <c r="H214" s="1538"/>
      <c r="I214" s="1538"/>
      <c r="J214" s="1538"/>
      <c r="N214" s="1538"/>
      <c r="O214" s="1538"/>
      <c r="P214" s="1538"/>
      <c r="Q214" s="1538"/>
      <c r="R214" s="1538"/>
      <c r="S214" s="1538"/>
      <c r="T214" s="1538"/>
      <c r="U214" s="1538"/>
      <c r="V214" s="1538"/>
      <c r="W214" s="1538"/>
      <c r="X214" s="1538"/>
      <c r="Y214" s="1538"/>
      <c r="Z214" s="1538"/>
      <c r="AA214" s="1538"/>
      <c r="AB214" s="1538"/>
      <c r="AC214" s="1538"/>
      <c r="AD214" s="1538"/>
      <c r="AE214" s="1538"/>
      <c r="AF214" s="1538"/>
      <c r="AG214" s="1538"/>
      <c r="AH214" s="1538"/>
      <c r="AI214" s="1538"/>
      <c r="AJ214" s="1538"/>
      <c r="AK214" s="1538"/>
      <c r="AL214" s="1538"/>
      <c r="AM214" s="1538"/>
      <c r="AN214" s="1538"/>
      <c r="AO214" s="1538"/>
      <c r="AP214" s="1538"/>
      <c r="AQ214" s="1538"/>
      <c r="AR214" s="1538"/>
      <c r="AS214" s="1538"/>
      <c r="AT214" s="1538"/>
      <c r="AU214" s="1538"/>
      <c r="AV214" s="1538"/>
      <c r="AW214" s="1538"/>
      <c r="AX214" s="1538"/>
      <c r="AY214" s="1538"/>
      <c r="AZ214" s="1538"/>
      <c r="BA214" s="1538"/>
      <c r="BB214" s="1538"/>
      <c r="BC214" s="1538"/>
      <c r="BD214" s="1538"/>
      <c r="BE214" s="1538"/>
      <c r="BF214" s="1538"/>
      <c r="BG214" s="1538"/>
      <c r="BH214" s="1538"/>
      <c r="BI214" s="1538"/>
      <c r="BJ214" s="1538"/>
      <c r="BK214" s="1538"/>
      <c r="BL214" s="1538"/>
    </row>
    <row r="215" spans="2:64" s="1496" customFormat="1" ht="16.899999999999999" customHeight="1">
      <c r="B215" s="1538"/>
      <c r="C215" s="1585"/>
      <c r="D215" s="1538"/>
      <c r="E215" s="1568"/>
      <c r="F215" s="1585"/>
      <c r="G215" s="1544"/>
      <c r="H215" s="1538"/>
      <c r="I215" s="1538"/>
      <c r="J215" s="1538"/>
      <c r="N215" s="1538"/>
      <c r="O215" s="1538"/>
      <c r="P215" s="1538"/>
      <c r="Q215" s="1538"/>
      <c r="R215" s="1538"/>
      <c r="S215" s="1538"/>
      <c r="T215" s="1538"/>
      <c r="U215" s="1538"/>
      <c r="V215" s="1538"/>
      <c r="W215" s="1538"/>
      <c r="X215" s="1538"/>
      <c r="Y215" s="1538"/>
      <c r="Z215" s="1538"/>
      <c r="AA215" s="1538"/>
      <c r="AB215" s="1538"/>
      <c r="AC215" s="1538"/>
      <c r="AD215" s="1538"/>
      <c r="AE215" s="1538"/>
      <c r="AF215" s="1538"/>
      <c r="AG215" s="1538"/>
      <c r="AH215" s="1538"/>
      <c r="AI215" s="1538"/>
      <c r="AJ215" s="1538"/>
      <c r="AK215" s="1538"/>
      <c r="AL215" s="1538"/>
      <c r="AM215" s="1538"/>
      <c r="AN215" s="1538"/>
      <c r="AO215" s="1538"/>
      <c r="AP215" s="1538"/>
      <c r="AQ215" s="1538"/>
      <c r="AR215" s="1538"/>
      <c r="AS215" s="1538"/>
      <c r="AT215" s="1538"/>
      <c r="AU215" s="1538"/>
      <c r="AV215" s="1538"/>
      <c r="AW215" s="1538"/>
      <c r="AX215" s="1538"/>
      <c r="AY215" s="1538"/>
      <c r="AZ215" s="1538"/>
      <c r="BA215" s="1538"/>
      <c r="BB215" s="1538"/>
      <c r="BC215" s="1538"/>
      <c r="BD215" s="1538"/>
      <c r="BE215" s="1538"/>
      <c r="BF215" s="1538"/>
      <c r="BG215" s="1538"/>
      <c r="BH215" s="1538"/>
      <c r="BI215" s="1538"/>
      <c r="BJ215" s="1538"/>
      <c r="BK215" s="1538"/>
      <c r="BL215" s="1538"/>
    </row>
    <row r="216" spans="2:64" s="1496" customFormat="1" ht="16.899999999999999" customHeight="1">
      <c r="B216" s="1538"/>
      <c r="C216" s="1585"/>
      <c r="D216" s="1538"/>
      <c r="E216" s="1568"/>
      <c r="F216" s="1585"/>
      <c r="G216" s="1544"/>
      <c r="H216" s="1538"/>
      <c r="I216" s="1538"/>
      <c r="J216" s="1538"/>
      <c r="N216" s="1538"/>
      <c r="O216" s="1538"/>
      <c r="P216" s="1538"/>
      <c r="Q216" s="1538"/>
      <c r="R216" s="1538"/>
      <c r="S216" s="1538"/>
      <c r="T216" s="1538"/>
      <c r="U216" s="1538"/>
      <c r="V216" s="1538"/>
      <c r="W216" s="1538"/>
      <c r="X216" s="1538"/>
      <c r="Y216" s="1538"/>
      <c r="Z216" s="1538"/>
      <c r="AA216" s="1538"/>
      <c r="AB216" s="1538"/>
      <c r="AC216" s="1538"/>
      <c r="AD216" s="1538"/>
      <c r="AE216" s="1538"/>
      <c r="AF216" s="1538"/>
      <c r="AG216" s="1538"/>
      <c r="AH216" s="1538"/>
      <c r="AI216" s="1538"/>
      <c r="AJ216" s="1538"/>
      <c r="AK216" s="1538"/>
      <c r="AL216" s="1538"/>
      <c r="AM216" s="1538"/>
      <c r="AN216" s="1538"/>
      <c r="AO216" s="1538"/>
      <c r="AP216" s="1538"/>
      <c r="AQ216" s="1538"/>
      <c r="AR216" s="1538"/>
      <c r="AS216" s="1538"/>
      <c r="AT216" s="1538"/>
      <c r="AU216" s="1538"/>
      <c r="AV216" s="1538"/>
      <c r="AW216" s="1538"/>
      <c r="AX216" s="1538"/>
      <c r="AY216" s="1538"/>
      <c r="AZ216" s="1538"/>
      <c r="BA216" s="1538"/>
      <c r="BB216" s="1538"/>
      <c r="BC216" s="1538"/>
      <c r="BD216" s="1538"/>
      <c r="BE216" s="1538"/>
      <c r="BF216" s="1538"/>
      <c r="BG216" s="1538"/>
      <c r="BH216" s="1538"/>
      <c r="BI216" s="1538"/>
      <c r="BJ216" s="1538"/>
      <c r="BK216" s="1538"/>
      <c r="BL216" s="1538"/>
    </row>
    <row r="217" spans="2:64" s="1496" customFormat="1" ht="16.899999999999999" customHeight="1">
      <c r="B217" s="1538"/>
      <c r="C217" s="1585"/>
      <c r="D217" s="1538"/>
      <c r="E217" s="1568"/>
      <c r="F217" s="1585"/>
      <c r="G217" s="1544"/>
      <c r="H217" s="1538"/>
      <c r="I217" s="1538"/>
      <c r="J217" s="1538"/>
      <c r="N217" s="1538"/>
      <c r="O217" s="1538"/>
      <c r="P217" s="1538"/>
      <c r="Q217" s="1538"/>
      <c r="R217" s="1538"/>
      <c r="S217" s="1538"/>
      <c r="T217" s="1538"/>
      <c r="U217" s="1538"/>
      <c r="V217" s="1538"/>
      <c r="W217" s="1538"/>
      <c r="X217" s="1538"/>
      <c r="Y217" s="1538"/>
      <c r="Z217" s="1538"/>
      <c r="AA217" s="1538"/>
      <c r="AB217" s="1538"/>
      <c r="AC217" s="1538"/>
      <c r="AD217" s="1538"/>
      <c r="AE217" s="1538"/>
      <c r="AF217" s="1538"/>
      <c r="AG217" s="1538"/>
      <c r="AH217" s="1538"/>
      <c r="AI217" s="1538"/>
      <c r="AJ217" s="1538"/>
      <c r="AK217" s="1538"/>
      <c r="AL217" s="1538"/>
      <c r="AM217" s="1538"/>
      <c r="AN217" s="1538"/>
      <c r="AO217" s="1538"/>
      <c r="AP217" s="1538"/>
      <c r="AQ217" s="1538"/>
      <c r="AR217" s="1538"/>
      <c r="AS217" s="1538"/>
      <c r="AT217" s="1538"/>
      <c r="AU217" s="1538"/>
      <c r="AV217" s="1538"/>
      <c r="AW217" s="1538"/>
      <c r="AX217" s="1538"/>
      <c r="AY217" s="1538"/>
      <c r="AZ217" s="1538"/>
      <c r="BA217" s="1538"/>
      <c r="BB217" s="1538"/>
      <c r="BC217" s="1538"/>
      <c r="BD217" s="1538"/>
      <c r="BE217" s="1538"/>
      <c r="BF217" s="1538"/>
      <c r="BG217" s="1538"/>
      <c r="BH217" s="1538"/>
      <c r="BI217" s="1538"/>
      <c r="BJ217" s="1538"/>
      <c r="BK217" s="1538"/>
      <c r="BL217" s="1538"/>
    </row>
    <row r="218" spans="2:64" s="1496" customFormat="1" ht="16.899999999999999" customHeight="1">
      <c r="B218" s="1538"/>
      <c r="C218" s="1585"/>
      <c r="D218" s="1538"/>
      <c r="E218" s="1568"/>
      <c r="F218" s="1585"/>
      <c r="G218" s="1544"/>
      <c r="H218" s="1538"/>
      <c r="I218" s="1538"/>
      <c r="J218" s="1538"/>
      <c r="N218" s="1538"/>
      <c r="O218" s="1538"/>
      <c r="P218" s="1538"/>
      <c r="Q218" s="1538"/>
      <c r="R218" s="1538"/>
      <c r="S218" s="1538"/>
      <c r="T218" s="1538"/>
      <c r="U218" s="1538"/>
      <c r="V218" s="1538"/>
      <c r="W218" s="1538"/>
      <c r="X218" s="1538"/>
      <c r="Y218" s="1538"/>
      <c r="Z218" s="1538"/>
      <c r="AA218" s="1538"/>
      <c r="AB218" s="1538"/>
      <c r="AC218" s="1538"/>
      <c r="AD218" s="1538"/>
      <c r="AE218" s="1538"/>
      <c r="AF218" s="1538"/>
      <c r="AG218" s="1538"/>
      <c r="AH218" s="1538"/>
      <c r="AI218" s="1538"/>
      <c r="AJ218" s="1538"/>
      <c r="AK218" s="1538"/>
      <c r="AL218" s="1538"/>
      <c r="AM218" s="1538"/>
      <c r="AN218" s="1538"/>
      <c r="AO218" s="1538"/>
      <c r="AP218" s="1538"/>
      <c r="AQ218" s="1538"/>
      <c r="AR218" s="1538"/>
      <c r="AS218" s="1538"/>
      <c r="AT218" s="1538"/>
      <c r="AU218" s="1538"/>
      <c r="AV218" s="1538"/>
      <c r="AW218" s="1538"/>
      <c r="AX218" s="1538"/>
      <c r="AY218" s="1538"/>
      <c r="AZ218" s="1538"/>
      <c r="BA218" s="1538"/>
      <c r="BB218" s="1538"/>
      <c r="BC218" s="1538"/>
      <c r="BD218" s="1538"/>
      <c r="BE218" s="1538"/>
      <c r="BF218" s="1538"/>
      <c r="BG218" s="1538"/>
      <c r="BH218" s="1538"/>
      <c r="BI218" s="1538"/>
      <c r="BJ218" s="1538"/>
      <c r="BK218" s="1538"/>
      <c r="BL218" s="1538"/>
    </row>
    <row r="219" spans="2:64" s="1496" customFormat="1" ht="16.899999999999999" customHeight="1">
      <c r="B219" s="1538"/>
      <c r="C219" s="1585"/>
      <c r="D219" s="1538"/>
      <c r="E219" s="1568"/>
      <c r="F219" s="1585"/>
      <c r="G219" s="1544"/>
      <c r="H219" s="1538"/>
      <c r="I219" s="1538"/>
      <c r="J219" s="1538"/>
      <c r="N219" s="1538"/>
      <c r="O219" s="1538"/>
      <c r="P219" s="1538"/>
      <c r="Q219" s="1538"/>
      <c r="R219" s="1538"/>
      <c r="S219" s="1538"/>
      <c r="T219" s="1538"/>
      <c r="U219" s="1538"/>
      <c r="V219" s="1538"/>
      <c r="W219" s="1538"/>
      <c r="X219" s="1538"/>
      <c r="Y219" s="1538"/>
      <c r="Z219" s="1538"/>
      <c r="AA219" s="1538"/>
      <c r="AB219" s="1538"/>
      <c r="AC219" s="1538"/>
      <c r="AD219" s="1538"/>
      <c r="AE219" s="1538"/>
      <c r="AF219" s="1538"/>
      <c r="AG219" s="1538"/>
      <c r="AH219" s="1538"/>
      <c r="AI219" s="1538"/>
      <c r="AJ219" s="1538"/>
      <c r="AK219" s="1538"/>
      <c r="AL219" s="1538"/>
      <c r="AM219" s="1538"/>
      <c r="AN219" s="1538"/>
      <c r="AO219" s="1538"/>
      <c r="AP219" s="1538"/>
      <c r="AQ219" s="1538"/>
      <c r="AR219" s="1538"/>
      <c r="AS219" s="1538"/>
      <c r="AT219" s="1538"/>
      <c r="AU219" s="1538"/>
      <c r="AV219" s="1538"/>
      <c r="AW219" s="1538"/>
      <c r="AX219" s="1538"/>
      <c r="AY219" s="1538"/>
      <c r="AZ219" s="1538"/>
      <c r="BA219" s="1538"/>
      <c r="BB219" s="1538"/>
      <c r="BC219" s="1538"/>
      <c r="BD219" s="1538"/>
      <c r="BE219" s="1538"/>
      <c r="BF219" s="1538"/>
      <c r="BG219" s="1538"/>
      <c r="BH219" s="1538"/>
      <c r="BI219" s="1538"/>
      <c r="BJ219" s="1538"/>
      <c r="BK219" s="1538"/>
      <c r="BL219" s="1538"/>
    </row>
    <row r="220" spans="2:64" s="1496" customFormat="1" ht="16.899999999999999" customHeight="1">
      <c r="B220" s="1538"/>
      <c r="C220" s="1585"/>
      <c r="D220" s="1538"/>
      <c r="E220" s="1568"/>
      <c r="F220" s="1585"/>
      <c r="G220" s="1544"/>
      <c r="H220" s="1538"/>
      <c r="I220" s="1538"/>
      <c r="J220" s="1538"/>
      <c r="N220" s="1538"/>
      <c r="O220" s="1538"/>
      <c r="P220" s="1538"/>
      <c r="Q220" s="1538"/>
      <c r="R220" s="1538"/>
      <c r="S220" s="1538"/>
      <c r="T220" s="1538"/>
      <c r="U220" s="1538"/>
      <c r="V220" s="1538"/>
      <c r="W220" s="1538"/>
      <c r="X220" s="1538"/>
      <c r="Y220" s="1538"/>
      <c r="Z220" s="1538"/>
      <c r="AA220" s="1538"/>
      <c r="AB220" s="1538"/>
      <c r="AC220" s="1538"/>
      <c r="AD220" s="1538"/>
      <c r="AE220" s="1538"/>
      <c r="AF220" s="1538"/>
      <c r="AG220" s="1538"/>
      <c r="AH220" s="1538"/>
      <c r="AI220" s="1538"/>
      <c r="AJ220" s="1538"/>
      <c r="AK220" s="1538"/>
      <c r="AL220" s="1538"/>
      <c r="AM220" s="1538"/>
      <c r="AN220" s="1538"/>
      <c r="AO220" s="1538"/>
      <c r="AP220" s="1538"/>
      <c r="AQ220" s="1538"/>
      <c r="AR220" s="1538"/>
      <c r="AS220" s="1538"/>
      <c r="AT220" s="1538"/>
      <c r="AU220" s="1538"/>
      <c r="AV220" s="1538"/>
      <c r="AW220" s="1538"/>
      <c r="AX220" s="1538"/>
      <c r="AY220" s="1538"/>
      <c r="AZ220" s="1538"/>
      <c r="BA220" s="1538"/>
      <c r="BB220" s="1538"/>
      <c r="BC220" s="1538"/>
      <c r="BD220" s="1538"/>
      <c r="BE220" s="1538"/>
      <c r="BF220" s="1538"/>
      <c r="BG220" s="1538"/>
      <c r="BH220" s="1538"/>
      <c r="BI220" s="1538"/>
      <c r="BJ220" s="1538"/>
      <c r="BK220" s="1538"/>
      <c r="BL220" s="1538"/>
    </row>
    <row r="221" spans="2:64" s="1496" customFormat="1" ht="16.899999999999999" customHeight="1">
      <c r="B221" s="1538"/>
      <c r="C221" s="1585"/>
      <c r="D221" s="1538"/>
      <c r="E221" s="1568"/>
      <c r="F221" s="1585"/>
      <c r="G221" s="1544"/>
      <c r="H221" s="1538"/>
      <c r="I221" s="1538"/>
      <c r="J221" s="1538"/>
      <c r="N221" s="1538"/>
      <c r="O221" s="1538"/>
      <c r="P221" s="1538"/>
      <c r="Q221" s="1538"/>
      <c r="R221" s="1538"/>
      <c r="S221" s="1538"/>
      <c r="T221" s="1538"/>
      <c r="U221" s="1538"/>
      <c r="V221" s="1538"/>
      <c r="W221" s="1538"/>
      <c r="X221" s="1538"/>
      <c r="Y221" s="1538"/>
      <c r="Z221" s="1538"/>
      <c r="AA221" s="1538"/>
      <c r="AB221" s="1538"/>
      <c r="AC221" s="1538"/>
      <c r="AD221" s="1538"/>
      <c r="AE221" s="1538"/>
      <c r="AF221" s="1538"/>
      <c r="AG221" s="1538"/>
      <c r="AH221" s="1538"/>
      <c r="AI221" s="1538"/>
      <c r="AJ221" s="1538"/>
      <c r="AK221" s="1538"/>
      <c r="AL221" s="1538"/>
      <c r="AM221" s="1538"/>
      <c r="AN221" s="1538"/>
      <c r="AO221" s="1538"/>
      <c r="AP221" s="1538"/>
      <c r="AQ221" s="1538"/>
      <c r="AR221" s="1538"/>
      <c r="AS221" s="1538"/>
      <c r="AT221" s="1538"/>
      <c r="AU221" s="1538"/>
      <c r="AV221" s="1538"/>
      <c r="AW221" s="1538"/>
      <c r="AX221" s="1538"/>
      <c r="AY221" s="1538"/>
      <c r="AZ221" s="1538"/>
      <c r="BA221" s="1538"/>
      <c r="BB221" s="1538"/>
      <c r="BC221" s="1538"/>
      <c r="BD221" s="1538"/>
      <c r="BE221" s="1538"/>
      <c r="BF221" s="1538"/>
      <c r="BG221" s="1538"/>
      <c r="BH221" s="1538"/>
      <c r="BI221" s="1538"/>
      <c r="BJ221" s="1538"/>
      <c r="BK221" s="1538"/>
      <c r="BL221" s="1538"/>
    </row>
    <row r="222" spans="2:64" s="1496" customFormat="1" ht="16.899999999999999" customHeight="1">
      <c r="B222" s="1538"/>
      <c r="C222" s="1585"/>
      <c r="D222" s="1538"/>
      <c r="E222" s="1568"/>
      <c r="F222" s="1585"/>
      <c r="G222" s="1544"/>
      <c r="H222" s="1538"/>
      <c r="I222" s="1538"/>
      <c r="J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1538"/>
      <c r="AV222" s="1538"/>
      <c r="AW222" s="1538"/>
      <c r="AX222" s="1538"/>
      <c r="AY222" s="1538"/>
      <c r="AZ222" s="1538"/>
      <c r="BA222" s="1538"/>
      <c r="BB222" s="1538"/>
      <c r="BC222" s="1538"/>
      <c r="BD222" s="1538"/>
      <c r="BE222" s="1538"/>
      <c r="BF222" s="1538"/>
      <c r="BG222" s="1538"/>
      <c r="BH222" s="1538"/>
      <c r="BI222" s="1538"/>
      <c r="BJ222" s="1538"/>
      <c r="BK222" s="1538"/>
      <c r="BL222" s="1538"/>
    </row>
    <row r="223" spans="2:64" s="1496" customFormat="1" ht="16.899999999999999" customHeight="1">
      <c r="B223" s="1538"/>
      <c r="C223" s="1585"/>
      <c r="D223" s="1538"/>
      <c r="E223" s="1568"/>
      <c r="F223" s="1585"/>
      <c r="G223" s="1544"/>
      <c r="H223" s="1538"/>
      <c r="I223" s="1538"/>
      <c r="J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AU223" s="1538"/>
      <c r="AV223" s="1538"/>
      <c r="AW223" s="1538"/>
      <c r="AX223" s="1538"/>
      <c r="AY223" s="1538"/>
      <c r="AZ223" s="1538"/>
      <c r="BA223" s="1538"/>
      <c r="BB223" s="1538"/>
      <c r="BC223" s="1538"/>
      <c r="BD223" s="1538"/>
      <c r="BE223" s="1538"/>
      <c r="BF223" s="1538"/>
      <c r="BG223" s="1538"/>
      <c r="BH223" s="1538"/>
      <c r="BI223" s="1538"/>
      <c r="BJ223" s="1538"/>
      <c r="BK223" s="1538"/>
      <c r="BL223" s="1538"/>
    </row>
    <row r="224" spans="2:64" s="1496" customFormat="1" ht="16.899999999999999" customHeight="1">
      <c r="B224" s="1538"/>
      <c r="C224" s="1585"/>
      <c r="D224" s="1538"/>
      <c r="E224" s="1568"/>
      <c r="F224" s="1585"/>
      <c r="G224" s="1544"/>
      <c r="H224" s="1538"/>
      <c r="I224" s="1538"/>
      <c r="J224" s="1538"/>
      <c r="N224" s="1538"/>
      <c r="O224" s="1538"/>
      <c r="P224" s="1538"/>
      <c r="Q224" s="1538"/>
      <c r="R224" s="1538"/>
      <c r="S224" s="1538"/>
      <c r="T224" s="1538"/>
      <c r="U224" s="1538"/>
      <c r="V224" s="1538"/>
      <c r="W224" s="1538"/>
      <c r="X224" s="1538"/>
      <c r="Y224" s="1538"/>
      <c r="Z224" s="1538"/>
      <c r="AA224" s="1538"/>
      <c r="AB224" s="1538"/>
      <c r="AC224" s="1538"/>
      <c r="AD224" s="1538"/>
      <c r="AE224" s="1538"/>
      <c r="AF224" s="1538"/>
      <c r="AG224" s="1538"/>
      <c r="AH224" s="1538"/>
      <c r="AI224" s="1538"/>
      <c r="AJ224" s="1538"/>
      <c r="AK224" s="1538"/>
      <c r="AL224" s="1538"/>
      <c r="AM224" s="1538"/>
      <c r="AN224" s="1538"/>
      <c r="AO224" s="1538"/>
      <c r="AP224" s="1538"/>
      <c r="AQ224" s="1538"/>
      <c r="AR224" s="1538"/>
      <c r="AS224" s="1538"/>
      <c r="AT224" s="1538"/>
      <c r="AU224" s="1538"/>
      <c r="AV224" s="1538"/>
      <c r="AW224" s="1538"/>
      <c r="AX224" s="1538"/>
      <c r="AY224" s="1538"/>
      <c r="AZ224" s="1538"/>
      <c r="BA224" s="1538"/>
      <c r="BB224" s="1538"/>
      <c r="BC224" s="1538"/>
      <c r="BD224" s="1538"/>
      <c r="BE224" s="1538"/>
      <c r="BF224" s="1538"/>
      <c r="BG224" s="1538"/>
      <c r="BH224" s="1538"/>
      <c r="BI224" s="1538"/>
      <c r="BJ224" s="1538"/>
      <c r="BK224" s="1538"/>
      <c r="BL224" s="1538"/>
    </row>
    <row r="225" spans="2:64" s="1496" customFormat="1" ht="16.899999999999999" customHeight="1">
      <c r="B225" s="1538"/>
      <c r="C225" s="1585"/>
      <c r="D225" s="1538"/>
      <c r="E225" s="1568"/>
      <c r="F225" s="1585"/>
      <c r="G225" s="1544"/>
      <c r="H225" s="1538"/>
      <c r="I225" s="1538"/>
      <c r="J225" s="1538"/>
      <c r="N225" s="1538"/>
      <c r="O225" s="1538"/>
      <c r="P225" s="1538"/>
      <c r="Q225" s="1538"/>
      <c r="R225" s="1538"/>
      <c r="S225" s="1538"/>
      <c r="T225" s="1538"/>
      <c r="U225" s="1538"/>
      <c r="V225" s="1538"/>
      <c r="W225" s="1538"/>
      <c r="X225" s="1538"/>
      <c r="Y225" s="1538"/>
      <c r="Z225" s="1538"/>
      <c r="AA225" s="1538"/>
      <c r="AB225" s="1538"/>
      <c r="AC225" s="1538"/>
      <c r="AD225" s="1538"/>
      <c r="AE225" s="1538"/>
      <c r="AF225" s="1538"/>
      <c r="AG225" s="1538"/>
      <c r="AH225" s="1538"/>
      <c r="AI225" s="1538"/>
      <c r="AJ225" s="1538"/>
      <c r="AK225" s="1538"/>
      <c r="AL225" s="1538"/>
      <c r="AM225" s="1538"/>
      <c r="AN225" s="1538"/>
      <c r="AO225" s="1538"/>
      <c r="AP225" s="1538"/>
      <c r="AQ225" s="1538"/>
      <c r="AR225" s="1538"/>
      <c r="AS225" s="1538"/>
      <c r="AT225" s="1538"/>
      <c r="AU225" s="1538"/>
      <c r="AV225" s="1538"/>
      <c r="AW225" s="1538"/>
      <c r="AX225" s="1538"/>
      <c r="AY225" s="1538"/>
      <c r="AZ225" s="1538"/>
      <c r="BA225" s="1538"/>
      <c r="BB225" s="1538"/>
      <c r="BC225" s="1538"/>
      <c r="BD225" s="1538"/>
      <c r="BE225" s="1538"/>
      <c r="BF225" s="1538"/>
      <c r="BG225" s="1538"/>
      <c r="BH225" s="1538"/>
      <c r="BI225" s="1538"/>
      <c r="BJ225" s="1538"/>
      <c r="BK225" s="1538"/>
      <c r="BL225" s="1538"/>
    </row>
    <row r="226" spans="2:64" s="1496" customFormat="1" ht="16.899999999999999" customHeight="1">
      <c r="B226" s="1538"/>
      <c r="C226" s="1585"/>
      <c r="D226" s="1538"/>
      <c r="E226" s="1568"/>
      <c r="F226" s="1585"/>
      <c r="G226" s="1544"/>
      <c r="H226" s="1538"/>
      <c r="I226" s="1538"/>
      <c r="J226" s="1538"/>
      <c r="N226" s="1538"/>
      <c r="O226" s="1538"/>
      <c r="P226" s="1538"/>
      <c r="Q226" s="1538"/>
      <c r="R226" s="1538"/>
      <c r="S226" s="1538"/>
      <c r="T226" s="1538"/>
      <c r="U226" s="1538"/>
      <c r="V226" s="1538"/>
      <c r="W226" s="1538"/>
      <c r="X226" s="1538"/>
      <c r="Y226" s="1538"/>
      <c r="Z226" s="1538"/>
      <c r="AA226" s="1538"/>
      <c r="AB226" s="1538"/>
      <c r="AC226" s="1538"/>
      <c r="AD226" s="1538"/>
      <c r="AE226" s="1538"/>
      <c r="AF226" s="1538"/>
      <c r="AG226" s="1538"/>
      <c r="AH226" s="1538"/>
      <c r="AI226" s="1538"/>
      <c r="AJ226" s="1538"/>
      <c r="AK226" s="1538"/>
      <c r="AL226" s="1538"/>
      <c r="AM226" s="1538"/>
      <c r="AN226" s="1538"/>
      <c r="AO226" s="1538"/>
      <c r="AP226" s="1538"/>
      <c r="AQ226" s="1538"/>
      <c r="AR226" s="1538"/>
      <c r="AS226" s="1538"/>
      <c r="AT226" s="1538"/>
      <c r="AU226" s="1538"/>
      <c r="AV226" s="1538"/>
      <c r="AW226" s="1538"/>
      <c r="AX226" s="1538"/>
      <c r="AY226" s="1538"/>
      <c r="AZ226" s="1538"/>
      <c r="BA226" s="1538"/>
      <c r="BB226" s="1538"/>
      <c r="BC226" s="1538"/>
      <c r="BD226" s="1538"/>
      <c r="BE226" s="1538"/>
      <c r="BF226" s="1538"/>
      <c r="BG226" s="1538"/>
      <c r="BH226" s="1538"/>
      <c r="BI226" s="1538"/>
      <c r="BJ226" s="1538"/>
      <c r="BK226" s="1538"/>
      <c r="BL226" s="1538"/>
    </row>
    <row r="227" spans="2:64" s="1496" customFormat="1" ht="16.899999999999999" customHeight="1">
      <c r="B227" s="1538"/>
      <c r="C227" s="1585"/>
      <c r="D227" s="1538"/>
      <c r="E227" s="1568"/>
      <c r="F227" s="1585"/>
      <c r="G227" s="1544"/>
      <c r="H227" s="1538"/>
      <c r="I227" s="1538"/>
      <c r="J227" s="1538"/>
      <c r="N227" s="1538"/>
      <c r="O227" s="1538"/>
      <c r="P227" s="1538"/>
      <c r="Q227" s="1538"/>
      <c r="R227" s="1538"/>
      <c r="S227" s="1538"/>
      <c r="T227" s="1538"/>
      <c r="U227" s="1538"/>
      <c r="V227" s="1538"/>
      <c r="W227" s="1538"/>
      <c r="X227" s="1538"/>
      <c r="Y227" s="1538"/>
      <c r="Z227" s="1538"/>
      <c r="AA227" s="1538"/>
      <c r="AB227" s="1538"/>
      <c r="AC227" s="1538"/>
      <c r="AD227" s="1538"/>
      <c r="AE227" s="1538"/>
      <c r="AF227" s="1538"/>
      <c r="AG227" s="1538"/>
      <c r="AH227" s="1538"/>
      <c r="AI227" s="1538"/>
      <c r="AJ227" s="1538"/>
      <c r="AK227" s="1538"/>
      <c r="AL227" s="1538"/>
      <c r="AM227" s="1538"/>
      <c r="AN227" s="1538"/>
      <c r="AO227" s="1538"/>
      <c r="AP227" s="1538"/>
      <c r="AQ227" s="1538"/>
      <c r="AR227" s="1538"/>
      <c r="AS227" s="1538"/>
      <c r="AT227" s="1538"/>
      <c r="AU227" s="1538"/>
      <c r="AV227" s="1538"/>
      <c r="AW227" s="1538"/>
      <c r="AX227" s="1538"/>
      <c r="AY227" s="1538"/>
      <c r="AZ227" s="1538"/>
      <c r="BA227" s="1538"/>
      <c r="BB227" s="1538"/>
      <c r="BC227" s="1538"/>
      <c r="BD227" s="1538"/>
      <c r="BE227" s="1538"/>
      <c r="BF227" s="1538"/>
      <c r="BG227" s="1538"/>
      <c r="BH227" s="1538"/>
      <c r="BI227" s="1538"/>
      <c r="BJ227" s="1538"/>
      <c r="BK227" s="1538"/>
      <c r="BL227" s="1538"/>
    </row>
    <row r="228" spans="2:64" s="1496" customFormat="1" ht="16.899999999999999" customHeight="1">
      <c r="B228" s="1538"/>
      <c r="C228" s="1585"/>
      <c r="D228" s="1538"/>
      <c r="E228" s="1568"/>
      <c r="F228" s="1585"/>
      <c r="G228" s="1544"/>
      <c r="H228" s="1538"/>
      <c r="I228" s="1538"/>
      <c r="J228" s="1538"/>
      <c r="N228" s="1538"/>
      <c r="O228" s="1538"/>
      <c r="P228" s="1538"/>
      <c r="Q228" s="1538"/>
      <c r="R228" s="1538"/>
      <c r="S228" s="1538"/>
      <c r="T228" s="1538"/>
      <c r="U228" s="1538"/>
      <c r="V228" s="1538"/>
      <c r="W228" s="1538"/>
      <c r="X228" s="1538"/>
      <c r="Y228" s="1538"/>
      <c r="Z228" s="1538"/>
      <c r="AA228" s="1538"/>
      <c r="AB228" s="1538"/>
      <c r="AC228" s="1538"/>
      <c r="AD228" s="1538"/>
      <c r="AE228" s="1538"/>
      <c r="AF228" s="1538"/>
      <c r="AG228" s="1538"/>
      <c r="AH228" s="1538"/>
      <c r="AI228" s="1538"/>
      <c r="AJ228" s="1538"/>
      <c r="AK228" s="1538"/>
      <c r="AL228" s="1538"/>
      <c r="AM228" s="1538"/>
      <c r="AN228" s="1538"/>
      <c r="AO228" s="1538"/>
      <c r="AP228" s="1538"/>
      <c r="AQ228" s="1538"/>
      <c r="AR228" s="1538"/>
      <c r="AS228" s="1538"/>
      <c r="AT228" s="1538"/>
      <c r="AU228" s="1538"/>
      <c r="AV228" s="1538"/>
      <c r="AW228" s="1538"/>
      <c r="AX228" s="1538"/>
      <c r="AY228" s="1538"/>
      <c r="AZ228" s="1538"/>
      <c r="BA228" s="1538"/>
      <c r="BB228" s="1538"/>
      <c r="BC228" s="1538"/>
      <c r="BD228" s="1538"/>
      <c r="BE228" s="1538"/>
      <c r="BF228" s="1538"/>
      <c r="BG228" s="1538"/>
      <c r="BH228" s="1538"/>
      <c r="BI228" s="1538"/>
      <c r="BJ228" s="1538"/>
      <c r="BK228" s="1538"/>
      <c r="BL228" s="1538"/>
    </row>
    <row r="229" spans="2:64" s="1496" customFormat="1" ht="16.899999999999999" customHeight="1">
      <c r="B229" s="1538"/>
      <c r="C229" s="1585"/>
      <c r="D229" s="1538"/>
      <c r="E229" s="1568"/>
      <c r="F229" s="1585"/>
      <c r="G229" s="1544"/>
      <c r="H229" s="1538"/>
      <c r="I229" s="1538"/>
      <c r="J229" s="1538"/>
      <c r="N229" s="1538"/>
      <c r="O229" s="1538"/>
      <c r="P229" s="1538"/>
      <c r="Q229" s="1538"/>
      <c r="R229" s="1538"/>
      <c r="S229" s="1538"/>
      <c r="T229" s="1538"/>
      <c r="U229" s="1538"/>
      <c r="V229" s="1538"/>
      <c r="W229" s="1538"/>
      <c r="X229" s="1538"/>
      <c r="Y229" s="1538"/>
      <c r="Z229" s="1538"/>
      <c r="AA229" s="1538"/>
      <c r="AB229" s="1538"/>
      <c r="AC229" s="1538"/>
      <c r="AD229" s="1538"/>
      <c r="AE229" s="1538"/>
      <c r="AF229" s="1538"/>
      <c r="AG229" s="1538"/>
      <c r="AH229" s="1538"/>
      <c r="AI229" s="1538"/>
      <c r="AJ229" s="1538"/>
      <c r="AK229" s="1538"/>
      <c r="AL229" s="1538"/>
      <c r="AM229" s="1538"/>
      <c r="AN229" s="1538"/>
      <c r="AO229" s="1538"/>
      <c r="AP229" s="1538"/>
      <c r="AQ229" s="1538"/>
      <c r="AR229" s="1538"/>
      <c r="AS229" s="1538"/>
      <c r="AT229" s="1538"/>
      <c r="AU229" s="1538"/>
      <c r="AV229" s="1538"/>
      <c r="AW229" s="1538"/>
      <c r="AX229" s="1538"/>
      <c r="AY229" s="1538"/>
      <c r="AZ229" s="1538"/>
      <c r="BA229" s="1538"/>
      <c r="BB229" s="1538"/>
      <c r="BC229" s="1538"/>
      <c r="BD229" s="1538"/>
      <c r="BE229" s="1538"/>
      <c r="BF229" s="1538"/>
      <c r="BG229" s="1538"/>
      <c r="BH229" s="1538"/>
      <c r="BI229" s="1538"/>
      <c r="BJ229" s="1538"/>
      <c r="BK229" s="1538"/>
      <c r="BL229" s="1538"/>
    </row>
    <row r="230" spans="2:64" s="1496" customFormat="1" ht="16.899999999999999" customHeight="1">
      <c r="B230" s="1538"/>
      <c r="C230" s="1585"/>
      <c r="D230" s="1538"/>
      <c r="E230" s="1568"/>
      <c r="F230" s="1585"/>
      <c r="G230" s="1544"/>
      <c r="H230" s="1538"/>
      <c r="I230" s="1538"/>
      <c r="J230" s="1538"/>
      <c r="N230" s="1538"/>
      <c r="O230" s="1538"/>
      <c r="P230" s="1538"/>
      <c r="Q230" s="1538"/>
      <c r="R230" s="1538"/>
      <c r="S230" s="1538"/>
      <c r="T230" s="1538"/>
      <c r="U230" s="1538"/>
      <c r="V230" s="1538"/>
      <c r="W230" s="1538"/>
      <c r="X230" s="1538"/>
      <c r="Y230" s="1538"/>
      <c r="Z230" s="1538"/>
      <c r="AA230" s="1538"/>
      <c r="AB230" s="1538"/>
      <c r="AC230" s="1538"/>
      <c r="AD230" s="1538"/>
      <c r="AE230" s="1538"/>
      <c r="AF230" s="1538"/>
      <c r="AG230" s="1538"/>
      <c r="AH230" s="1538"/>
      <c r="AI230" s="1538"/>
      <c r="AJ230" s="1538"/>
      <c r="AK230" s="1538"/>
      <c r="AL230" s="1538"/>
      <c r="AM230" s="1538"/>
      <c r="AN230" s="1538"/>
      <c r="AO230" s="1538"/>
      <c r="AP230" s="1538"/>
      <c r="AQ230" s="1538"/>
      <c r="AR230" s="1538"/>
      <c r="AS230" s="1538"/>
      <c r="AT230" s="1538"/>
      <c r="AU230" s="1538"/>
      <c r="AV230" s="1538"/>
      <c r="AW230" s="1538"/>
      <c r="AX230" s="1538"/>
      <c r="AY230" s="1538"/>
      <c r="AZ230" s="1538"/>
      <c r="BA230" s="1538"/>
      <c r="BB230" s="1538"/>
      <c r="BC230" s="1538"/>
      <c r="BD230" s="1538"/>
      <c r="BE230" s="1538"/>
      <c r="BF230" s="1538"/>
      <c r="BG230" s="1538"/>
      <c r="BH230" s="1538"/>
      <c r="BI230" s="1538"/>
      <c r="BJ230" s="1538"/>
      <c r="BK230" s="1538"/>
      <c r="BL230" s="1538"/>
    </row>
    <row r="231" spans="2:64" s="1496" customFormat="1" ht="16.899999999999999" customHeight="1">
      <c r="B231" s="1538"/>
      <c r="C231" s="1585"/>
      <c r="D231" s="1538"/>
      <c r="E231" s="1568"/>
      <c r="F231" s="1585"/>
      <c r="G231" s="1544"/>
      <c r="H231" s="1538"/>
      <c r="I231" s="1538"/>
      <c r="J231" s="1538"/>
      <c r="N231" s="1538"/>
      <c r="O231" s="1538"/>
      <c r="P231" s="1538"/>
      <c r="Q231" s="1538"/>
      <c r="R231" s="1538"/>
      <c r="S231" s="1538"/>
      <c r="T231" s="1538"/>
      <c r="U231" s="1538"/>
      <c r="V231" s="1538"/>
      <c r="W231" s="1538"/>
      <c r="X231" s="1538"/>
      <c r="Y231" s="1538"/>
      <c r="Z231" s="1538"/>
      <c r="AA231" s="1538"/>
      <c r="AB231" s="1538"/>
      <c r="AC231" s="1538"/>
      <c r="AD231" s="1538"/>
      <c r="AE231" s="1538"/>
      <c r="AF231" s="1538"/>
      <c r="AG231" s="1538"/>
      <c r="AH231" s="1538"/>
      <c r="AI231" s="1538"/>
      <c r="AJ231" s="1538"/>
      <c r="AK231" s="1538"/>
      <c r="AL231" s="1538"/>
      <c r="AM231" s="1538"/>
      <c r="AN231" s="1538"/>
      <c r="AO231" s="1538"/>
      <c r="AP231" s="1538"/>
      <c r="AQ231" s="1538"/>
      <c r="AR231" s="1538"/>
      <c r="AS231" s="1538"/>
      <c r="AT231" s="1538"/>
      <c r="AU231" s="1538"/>
      <c r="AV231" s="1538"/>
      <c r="AW231" s="1538"/>
      <c r="AX231" s="1538"/>
      <c r="AY231" s="1538"/>
      <c r="AZ231" s="1538"/>
      <c r="BA231" s="1538"/>
      <c r="BB231" s="1538"/>
      <c r="BC231" s="1538"/>
      <c r="BD231" s="1538"/>
      <c r="BE231" s="1538"/>
      <c r="BF231" s="1538"/>
      <c r="BG231" s="1538"/>
      <c r="BH231" s="1538"/>
      <c r="BI231" s="1538"/>
      <c r="BJ231" s="1538"/>
      <c r="BK231" s="1538"/>
      <c r="BL231" s="1538"/>
    </row>
    <row r="232" spans="2:64" s="1496" customFormat="1" ht="16.899999999999999" customHeight="1">
      <c r="B232" s="1538"/>
      <c r="C232" s="1585"/>
      <c r="D232" s="1538"/>
      <c r="E232" s="1568"/>
      <c r="F232" s="1585"/>
      <c r="G232" s="1544"/>
      <c r="H232" s="1538"/>
      <c r="I232" s="1538"/>
      <c r="J232" s="1538"/>
      <c r="N232" s="1538"/>
      <c r="O232" s="1538"/>
      <c r="P232" s="1538"/>
      <c r="Q232" s="1538"/>
      <c r="R232" s="1538"/>
      <c r="S232" s="1538"/>
      <c r="T232" s="1538"/>
      <c r="U232" s="1538"/>
      <c r="V232" s="1538"/>
      <c r="W232" s="1538"/>
      <c r="X232" s="1538"/>
      <c r="Y232" s="1538"/>
      <c r="Z232" s="1538"/>
      <c r="AA232" s="1538"/>
      <c r="AB232" s="1538"/>
      <c r="AC232" s="1538"/>
      <c r="AD232" s="1538"/>
      <c r="AE232" s="1538"/>
      <c r="AF232" s="1538"/>
      <c r="AG232" s="1538"/>
      <c r="AH232" s="1538"/>
      <c r="AI232" s="1538"/>
      <c r="AJ232" s="1538"/>
      <c r="AK232" s="1538"/>
      <c r="AL232" s="1538"/>
      <c r="AM232" s="1538"/>
      <c r="AN232" s="1538"/>
      <c r="AO232" s="1538"/>
      <c r="AP232" s="1538"/>
      <c r="AQ232" s="1538"/>
      <c r="AR232" s="1538"/>
      <c r="AS232" s="1538"/>
      <c r="AT232" s="1538"/>
      <c r="AU232" s="1538"/>
      <c r="AV232" s="1538"/>
      <c r="AW232" s="1538"/>
      <c r="AX232" s="1538"/>
      <c r="AY232" s="1538"/>
      <c r="AZ232" s="1538"/>
      <c r="BA232" s="1538"/>
      <c r="BB232" s="1538"/>
      <c r="BC232" s="1538"/>
      <c r="BD232" s="1538"/>
      <c r="BE232" s="1538"/>
      <c r="BF232" s="1538"/>
      <c r="BG232" s="1538"/>
      <c r="BH232" s="1538"/>
      <c r="BI232" s="1538"/>
      <c r="BJ232" s="1538"/>
      <c r="BK232" s="1538"/>
      <c r="BL232" s="1538"/>
    </row>
    <row r="233" spans="2:64" s="1496" customFormat="1" ht="16.899999999999999" customHeight="1">
      <c r="B233" s="1538"/>
      <c r="C233" s="1585"/>
      <c r="D233" s="1538"/>
      <c r="E233" s="1568"/>
      <c r="F233" s="1585"/>
      <c r="G233" s="1544"/>
      <c r="H233" s="1538"/>
      <c r="I233" s="1538"/>
      <c r="J233" s="1538"/>
      <c r="N233" s="1538"/>
      <c r="O233" s="1538"/>
      <c r="P233" s="1538"/>
      <c r="Q233" s="1538"/>
      <c r="R233" s="1538"/>
      <c r="S233" s="1538"/>
      <c r="T233" s="1538"/>
      <c r="U233" s="1538"/>
      <c r="V233" s="1538"/>
      <c r="W233" s="1538"/>
      <c r="X233" s="1538"/>
      <c r="Y233" s="1538"/>
      <c r="Z233" s="1538"/>
      <c r="AA233" s="1538"/>
      <c r="AB233" s="1538"/>
      <c r="AC233" s="1538"/>
      <c r="AD233" s="1538"/>
      <c r="AE233" s="1538"/>
      <c r="AF233" s="1538"/>
      <c r="AG233" s="1538"/>
      <c r="AH233" s="1538"/>
      <c r="AI233" s="1538"/>
      <c r="AJ233" s="1538"/>
      <c r="AK233" s="1538"/>
      <c r="AL233" s="1538"/>
      <c r="AM233" s="1538"/>
      <c r="AN233" s="1538"/>
      <c r="AO233" s="1538"/>
      <c r="AP233" s="1538"/>
      <c r="AQ233" s="1538"/>
      <c r="AR233" s="1538"/>
      <c r="AS233" s="1538"/>
      <c r="AT233" s="1538"/>
      <c r="AU233" s="1538"/>
      <c r="AV233" s="1538"/>
      <c r="AW233" s="1538"/>
      <c r="AX233" s="1538"/>
      <c r="AY233" s="1538"/>
      <c r="AZ233" s="1538"/>
      <c r="BA233" s="1538"/>
      <c r="BB233" s="1538"/>
      <c r="BC233" s="1538"/>
      <c r="BD233" s="1538"/>
      <c r="BE233" s="1538"/>
      <c r="BF233" s="1538"/>
      <c r="BG233" s="1538"/>
      <c r="BH233" s="1538"/>
      <c r="BI233" s="1538"/>
      <c r="BJ233" s="1538"/>
      <c r="BK233" s="1538"/>
      <c r="BL233" s="1538"/>
    </row>
    <row r="234" spans="2:64" s="1496" customFormat="1" ht="16.899999999999999" customHeight="1">
      <c r="B234" s="1538"/>
      <c r="C234" s="1585"/>
      <c r="D234" s="1538"/>
      <c r="E234" s="1568"/>
      <c r="F234" s="1585"/>
      <c r="G234" s="1544"/>
      <c r="H234" s="1538"/>
      <c r="I234" s="1538"/>
      <c r="J234" s="1538"/>
      <c r="N234" s="1538"/>
      <c r="O234" s="1538"/>
      <c r="P234" s="1538"/>
      <c r="Q234" s="1538"/>
      <c r="R234" s="1538"/>
      <c r="S234" s="1538"/>
      <c r="T234" s="1538"/>
      <c r="U234" s="1538"/>
      <c r="V234" s="1538"/>
      <c r="W234" s="1538"/>
      <c r="X234" s="1538"/>
      <c r="Y234" s="1538"/>
      <c r="Z234" s="1538"/>
      <c r="AA234" s="1538"/>
      <c r="AB234" s="1538"/>
      <c r="AC234" s="1538"/>
      <c r="AD234" s="1538"/>
      <c r="AE234" s="1538"/>
      <c r="AF234" s="1538"/>
      <c r="AG234" s="1538"/>
      <c r="AH234" s="1538"/>
      <c r="AI234" s="1538"/>
      <c r="AJ234" s="1538"/>
      <c r="AK234" s="1538"/>
      <c r="AL234" s="1538"/>
      <c r="AM234" s="1538"/>
      <c r="AN234" s="1538"/>
      <c r="AO234" s="1538"/>
      <c r="AP234" s="1538"/>
      <c r="AQ234" s="1538"/>
      <c r="AR234" s="1538"/>
      <c r="AS234" s="1538"/>
      <c r="AT234" s="1538"/>
      <c r="AU234" s="1538"/>
      <c r="AV234" s="1538"/>
      <c r="AW234" s="1538"/>
      <c r="AX234" s="1538"/>
      <c r="AY234" s="1538"/>
      <c r="AZ234" s="1538"/>
      <c r="BA234" s="1538"/>
      <c r="BB234" s="1538"/>
      <c r="BC234" s="1538"/>
      <c r="BD234" s="1538"/>
      <c r="BE234" s="1538"/>
      <c r="BF234" s="1538"/>
      <c r="BG234" s="1538"/>
      <c r="BH234" s="1538"/>
      <c r="BI234" s="1538"/>
      <c r="BJ234" s="1538"/>
      <c r="BK234" s="1538"/>
      <c r="BL234" s="1538"/>
    </row>
    <row r="235" spans="2:64" s="1496" customFormat="1" ht="16.899999999999999" customHeight="1">
      <c r="B235" s="1538"/>
      <c r="C235" s="1585"/>
      <c r="D235" s="1538"/>
      <c r="E235" s="1568"/>
      <c r="F235" s="1585"/>
      <c r="G235" s="1544"/>
      <c r="H235" s="1538"/>
      <c r="I235" s="1538"/>
      <c r="J235" s="1538"/>
      <c r="N235" s="1538"/>
      <c r="O235" s="1538"/>
      <c r="P235" s="1538"/>
      <c r="Q235" s="1538"/>
      <c r="R235" s="1538"/>
      <c r="S235" s="1538"/>
      <c r="T235" s="1538"/>
      <c r="U235" s="1538"/>
      <c r="V235" s="1538"/>
      <c r="W235" s="1538"/>
      <c r="X235" s="1538"/>
      <c r="Y235" s="1538"/>
      <c r="Z235" s="1538"/>
      <c r="AA235" s="1538"/>
      <c r="AB235" s="1538"/>
      <c r="AC235" s="1538"/>
      <c r="AD235" s="1538"/>
      <c r="AE235" s="1538"/>
      <c r="AF235" s="1538"/>
      <c r="AG235" s="1538"/>
      <c r="AH235" s="1538"/>
      <c r="AI235" s="1538"/>
      <c r="AJ235" s="1538"/>
      <c r="AK235" s="1538"/>
      <c r="AL235" s="1538"/>
      <c r="AM235" s="1538"/>
      <c r="AN235" s="1538"/>
      <c r="AO235" s="1538"/>
      <c r="AP235" s="1538"/>
      <c r="AQ235" s="1538"/>
      <c r="AR235" s="1538"/>
      <c r="AS235" s="1538"/>
      <c r="AT235" s="1538"/>
      <c r="AU235" s="1538"/>
      <c r="AV235" s="1538"/>
      <c r="AW235" s="1538"/>
      <c r="AX235" s="1538"/>
      <c r="AY235" s="1538"/>
      <c r="AZ235" s="1538"/>
      <c r="BA235" s="1538"/>
      <c r="BB235" s="1538"/>
      <c r="BC235" s="1538"/>
      <c r="BD235" s="1538"/>
      <c r="BE235" s="1538"/>
      <c r="BF235" s="1538"/>
      <c r="BG235" s="1538"/>
      <c r="BH235" s="1538"/>
      <c r="BI235" s="1538"/>
      <c r="BJ235" s="1538"/>
      <c r="BK235" s="1538"/>
      <c r="BL235" s="1538"/>
    </row>
    <row r="236" spans="2:64" s="1496" customFormat="1" ht="16.899999999999999" customHeight="1">
      <c r="B236" s="1538"/>
      <c r="C236" s="1585"/>
      <c r="D236" s="1538"/>
      <c r="E236" s="1568"/>
      <c r="F236" s="1585"/>
      <c r="G236" s="1544"/>
      <c r="H236" s="1538"/>
      <c r="I236" s="1538"/>
      <c r="J236" s="1538"/>
      <c r="N236" s="1538"/>
      <c r="O236" s="1538"/>
      <c r="P236" s="1538"/>
      <c r="Q236" s="1538"/>
      <c r="R236" s="1538"/>
      <c r="S236" s="1538"/>
      <c r="T236" s="1538"/>
      <c r="U236" s="1538"/>
      <c r="V236" s="1538"/>
      <c r="W236" s="1538"/>
      <c r="X236" s="1538"/>
      <c r="Y236" s="1538"/>
      <c r="Z236" s="1538"/>
      <c r="AA236" s="1538"/>
      <c r="AB236" s="1538"/>
      <c r="AC236" s="1538"/>
      <c r="AD236" s="1538"/>
      <c r="AE236" s="1538"/>
      <c r="AF236" s="1538"/>
      <c r="AG236" s="1538"/>
      <c r="AH236" s="1538"/>
      <c r="AI236" s="1538"/>
      <c r="AJ236" s="1538"/>
      <c r="AK236" s="1538"/>
      <c r="AL236" s="1538"/>
      <c r="AM236" s="1538"/>
      <c r="AN236" s="1538"/>
      <c r="AO236" s="1538"/>
      <c r="AP236" s="1538"/>
      <c r="AQ236" s="1538"/>
      <c r="AR236" s="1538"/>
      <c r="AS236" s="1538"/>
      <c r="AT236" s="1538"/>
      <c r="AU236" s="1538"/>
      <c r="AV236" s="1538"/>
      <c r="AW236" s="1538"/>
      <c r="AX236" s="1538"/>
      <c r="AY236" s="1538"/>
      <c r="AZ236" s="1538"/>
      <c r="BA236" s="1538"/>
      <c r="BB236" s="1538"/>
      <c r="BC236" s="1538"/>
      <c r="BD236" s="1538"/>
      <c r="BE236" s="1538"/>
      <c r="BF236" s="1538"/>
      <c r="BG236" s="1538"/>
      <c r="BH236" s="1538"/>
      <c r="BI236" s="1538"/>
      <c r="BJ236" s="1538"/>
      <c r="BK236" s="1538"/>
      <c r="BL236" s="1538"/>
    </row>
    <row r="237" spans="2:64" s="1496" customFormat="1" ht="16.899999999999999" customHeight="1">
      <c r="B237" s="1538"/>
      <c r="C237" s="1585"/>
      <c r="D237" s="1538"/>
      <c r="E237" s="1568"/>
      <c r="F237" s="1585"/>
      <c r="G237" s="1544"/>
      <c r="H237" s="1538"/>
      <c r="I237" s="1538"/>
      <c r="J237" s="1538"/>
      <c r="N237" s="1538"/>
      <c r="O237" s="1538"/>
      <c r="P237" s="1538"/>
      <c r="Q237" s="1538"/>
      <c r="R237" s="1538"/>
      <c r="S237" s="1538"/>
      <c r="T237" s="1538"/>
      <c r="U237" s="1538"/>
      <c r="V237" s="1538"/>
      <c r="W237" s="1538"/>
      <c r="X237" s="1538"/>
      <c r="Y237" s="1538"/>
      <c r="Z237" s="1538"/>
      <c r="AA237" s="1538"/>
      <c r="AB237" s="1538"/>
      <c r="AC237" s="1538"/>
      <c r="AD237" s="1538"/>
      <c r="AE237" s="1538"/>
      <c r="AF237" s="1538"/>
      <c r="AG237" s="1538"/>
      <c r="AH237" s="1538"/>
      <c r="AI237" s="1538"/>
      <c r="AJ237" s="1538"/>
      <c r="AK237" s="1538"/>
      <c r="AL237" s="1538"/>
      <c r="AM237" s="1538"/>
      <c r="AN237" s="1538"/>
      <c r="AO237" s="1538"/>
      <c r="AP237" s="1538"/>
      <c r="AQ237" s="1538"/>
      <c r="AR237" s="1538"/>
      <c r="AS237" s="1538"/>
      <c r="AT237" s="1538"/>
      <c r="AU237" s="1538"/>
      <c r="AV237" s="1538"/>
      <c r="AW237" s="1538"/>
      <c r="AX237" s="1538"/>
      <c r="AY237" s="1538"/>
      <c r="AZ237" s="1538"/>
      <c r="BA237" s="1538"/>
      <c r="BB237" s="1538"/>
      <c r="BC237" s="1538"/>
      <c r="BD237" s="1538"/>
      <c r="BE237" s="1538"/>
      <c r="BF237" s="1538"/>
      <c r="BG237" s="1538"/>
      <c r="BH237" s="1538"/>
      <c r="BI237" s="1538"/>
      <c r="BJ237" s="1538"/>
      <c r="BK237" s="1538"/>
      <c r="BL237" s="1538"/>
    </row>
    <row r="238" spans="2:64" s="1496" customFormat="1" ht="16.899999999999999" customHeight="1">
      <c r="B238" s="1538"/>
      <c r="C238" s="1585"/>
      <c r="D238" s="1538"/>
      <c r="E238" s="1568"/>
      <c r="F238" s="1585"/>
      <c r="G238" s="1544"/>
      <c r="H238" s="1538"/>
      <c r="I238" s="1538"/>
      <c r="J238" s="1538"/>
      <c r="N238" s="1538"/>
      <c r="O238" s="1538"/>
      <c r="P238" s="1538"/>
      <c r="Q238" s="1538"/>
      <c r="R238" s="1538"/>
      <c r="S238" s="1538"/>
      <c r="T238" s="1538"/>
      <c r="U238" s="1538"/>
      <c r="V238" s="1538"/>
      <c r="W238" s="1538"/>
      <c r="X238" s="1538"/>
      <c r="Y238" s="1538"/>
      <c r="Z238" s="1538"/>
      <c r="AA238" s="1538"/>
      <c r="AB238" s="1538"/>
      <c r="AC238" s="1538"/>
      <c r="AD238" s="1538"/>
      <c r="AE238" s="1538"/>
      <c r="AF238" s="1538"/>
      <c r="AG238" s="1538"/>
      <c r="AH238" s="1538"/>
      <c r="AI238" s="1538"/>
      <c r="AJ238" s="1538"/>
      <c r="AK238" s="1538"/>
      <c r="AL238" s="1538"/>
      <c r="AM238" s="1538"/>
      <c r="AN238" s="1538"/>
      <c r="AO238" s="1538"/>
      <c r="AP238" s="1538"/>
      <c r="AQ238" s="1538"/>
      <c r="AR238" s="1538"/>
      <c r="AS238" s="1538"/>
      <c r="AT238" s="1538"/>
      <c r="AU238" s="1538"/>
      <c r="AV238" s="1538"/>
      <c r="AW238" s="1538"/>
      <c r="AX238" s="1538"/>
      <c r="AY238" s="1538"/>
      <c r="AZ238" s="1538"/>
      <c r="BA238" s="1538"/>
      <c r="BB238" s="1538"/>
      <c r="BC238" s="1538"/>
      <c r="BD238" s="1538"/>
      <c r="BE238" s="1538"/>
      <c r="BF238" s="1538"/>
      <c r="BG238" s="1538"/>
      <c r="BH238" s="1538"/>
      <c r="BI238" s="1538"/>
      <c r="BJ238" s="1538"/>
      <c r="BK238" s="1538"/>
      <c r="BL238" s="1538"/>
    </row>
    <row r="239" spans="2:64" s="1496" customFormat="1" ht="16.899999999999999" customHeight="1">
      <c r="B239" s="1538"/>
      <c r="C239" s="1585"/>
      <c r="D239" s="1538"/>
      <c r="E239" s="1568"/>
      <c r="F239" s="1585"/>
      <c r="G239" s="1544"/>
      <c r="H239" s="1538"/>
      <c r="I239" s="1538"/>
      <c r="J239" s="1538"/>
      <c r="N239" s="1538"/>
      <c r="O239" s="1538"/>
      <c r="P239" s="1538"/>
      <c r="Q239" s="1538"/>
      <c r="R239" s="1538"/>
      <c r="S239" s="1538"/>
      <c r="T239" s="1538"/>
      <c r="U239" s="1538"/>
      <c r="V239" s="1538"/>
      <c r="W239" s="1538"/>
      <c r="X239" s="1538"/>
      <c r="Y239" s="1538"/>
      <c r="Z239" s="1538"/>
      <c r="AA239" s="1538"/>
      <c r="AB239" s="1538"/>
      <c r="AC239" s="1538"/>
      <c r="AD239" s="1538"/>
      <c r="AE239" s="1538"/>
      <c r="AF239" s="1538"/>
      <c r="AG239" s="1538"/>
      <c r="AH239" s="1538"/>
      <c r="AI239" s="1538"/>
      <c r="AJ239" s="1538"/>
      <c r="AK239" s="1538"/>
      <c r="AL239" s="1538"/>
      <c r="AM239" s="1538"/>
      <c r="AN239" s="1538"/>
      <c r="AO239" s="1538"/>
      <c r="AP239" s="1538"/>
      <c r="AQ239" s="1538"/>
      <c r="AR239" s="1538"/>
      <c r="AS239" s="1538"/>
      <c r="AT239" s="1538"/>
      <c r="AU239" s="1538"/>
      <c r="AV239" s="1538"/>
      <c r="AW239" s="1538"/>
      <c r="AX239" s="1538"/>
      <c r="AY239" s="1538"/>
      <c r="AZ239" s="1538"/>
      <c r="BA239" s="1538"/>
      <c r="BB239" s="1538"/>
      <c r="BC239" s="1538"/>
      <c r="BD239" s="1538"/>
      <c r="BE239" s="1538"/>
      <c r="BF239" s="1538"/>
      <c r="BG239" s="1538"/>
      <c r="BH239" s="1538"/>
      <c r="BI239" s="1538"/>
      <c r="BJ239" s="1538"/>
      <c r="BK239" s="1538"/>
      <c r="BL239" s="1538"/>
    </row>
    <row r="240" spans="2:64" s="1496" customFormat="1" ht="16.899999999999999" customHeight="1">
      <c r="B240" s="1538"/>
      <c r="C240" s="1585"/>
      <c r="D240" s="1538"/>
      <c r="E240" s="1568"/>
      <c r="F240" s="1585"/>
      <c r="G240" s="1544"/>
      <c r="H240" s="1538"/>
      <c r="I240" s="1538"/>
      <c r="J240" s="1538"/>
      <c r="N240" s="1538"/>
      <c r="O240" s="1538"/>
      <c r="P240" s="1538"/>
      <c r="Q240" s="1538"/>
      <c r="R240" s="1538"/>
      <c r="S240" s="1538"/>
      <c r="T240" s="1538"/>
      <c r="U240" s="1538"/>
      <c r="V240" s="1538"/>
      <c r="W240" s="1538"/>
      <c r="X240" s="1538"/>
      <c r="Y240" s="1538"/>
      <c r="Z240" s="1538"/>
      <c r="AA240" s="1538"/>
      <c r="AB240" s="1538"/>
      <c r="AC240" s="1538"/>
      <c r="AD240" s="1538"/>
      <c r="AE240" s="1538"/>
      <c r="AF240" s="1538"/>
      <c r="AG240" s="1538"/>
      <c r="AH240" s="1538"/>
      <c r="AI240" s="1538"/>
      <c r="AJ240" s="1538"/>
      <c r="AK240" s="1538"/>
      <c r="AL240" s="1538"/>
      <c r="AM240" s="1538"/>
      <c r="AN240" s="1538"/>
      <c r="AO240" s="1538"/>
      <c r="AP240" s="1538"/>
      <c r="AQ240" s="1538"/>
      <c r="AR240" s="1538"/>
      <c r="AS240" s="1538"/>
      <c r="AT240" s="1538"/>
      <c r="AU240" s="1538"/>
      <c r="AV240" s="1538"/>
      <c r="AW240" s="1538"/>
      <c r="AX240" s="1538"/>
      <c r="AY240" s="1538"/>
      <c r="AZ240" s="1538"/>
      <c r="BA240" s="1538"/>
      <c r="BB240" s="1538"/>
      <c r="BC240" s="1538"/>
      <c r="BD240" s="1538"/>
      <c r="BE240" s="1538"/>
      <c r="BF240" s="1538"/>
      <c r="BG240" s="1538"/>
      <c r="BH240" s="1538"/>
      <c r="BI240" s="1538"/>
      <c r="BJ240" s="1538"/>
      <c r="BK240" s="1538"/>
      <c r="BL240" s="1538"/>
    </row>
    <row r="241" spans="2:64" s="1496" customFormat="1" ht="16.899999999999999" customHeight="1">
      <c r="B241" s="1538"/>
      <c r="C241" s="1585"/>
      <c r="D241" s="1538"/>
      <c r="E241" s="1568"/>
      <c r="F241" s="1585"/>
      <c r="G241" s="1544"/>
      <c r="H241" s="1538"/>
      <c r="I241" s="1538"/>
      <c r="J241" s="1538"/>
      <c r="N241" s="1538"/>
      <c r="O241" s="1538"/>
      <c r="P241" s="1538"/>
      <c r="Q241" s="1538"/>
      <c r="R241" s="1538"/>
      <c r="S241" s="1538"/>
      <c r="T241" s="1538"/>
      <c r="U241" s="1538"/>
      <c r="V241" s="1538"/>
      <c r="W241" s="1538"/>
      <c r="X241" s="1538"/>
      <c r="Y241" s="1538"/>
      <c r="Z241" s="1538"/>
      <c r="AA241" s="1538"/>
      <c r="AB241" s="1538"/>
      <c r="AC241" s="1538"/>
      <c r="AD241" s="1538"/>
      <c r="AE241" s="1538"/>
      <c r="AF241" s="1538"/>
      <c r="AG241" s="1538"/>
      <c r="AH241" s="1538"/>
      <c r="AI241" s="1538"/>
      <c r="AJ241" s="1538"/>
      <c r="AK241" s="1538"/>
      <c r="AL241" s="1538"/>
      <c r="AM241" s="1538"/>
      <c r="AN241" s="1538"/>
      <c r="AO241" s="1538"/>
      <c r="AP241" s="1538"/>
      <c r="AQ241" s="1538"/>
      <c r="AR241" s="1538"/>
      <c r="AS241" s="1538"/>
      <c r="AT241" s="1538"/>
      <c r="AU241" s="1538"/>
      <c r="AV241" s="1538"/>
      <c r="AW241" s="1538"/>
      <c r="AX241" s="1538"/>
      <c r="AY241" s="1538"/>
      <c r="AZ241" s="1538"/>
      <c r="BA241" s="1538"/>
      <c r="BB241" s="1538"/>
      <c r="BC241" s="1538"/>
      <c r="BD241" s="1538"/>
      <c r="BE241" s="1538"/>
      <c r="BF241" s="1538"/>
      <c r="BG241" s="1538"/>
      <c r="BH241" s="1538"/>
      <c r="BI241" s="1538"/>
      <c r="BJ241" s="1538"/>
      <c r="BK241" s="1538"/>
      <c r="BL241" s="1538"/>
    </row>
    <row r="242" spans="2:64" s="1496" customFormat="1" ht="16.899999999999999" customHeight="1">
      <c r="B242" s="1538"/>
      <c r="C242" s="1585"/>
      <c r="D242" s="1538"/>
      <c r="E242" s="1568"/>
      <c r="F242" s="1585"/>
      <c r="G242" s="1544"/>
      <c r="H242" s="1538"/>
      <c r="I242" s="1538"/>
      <c r="J242" s="1538"/>
      <c r="N242" s="1538"/>
      <c r="O242" s="1538"/>
      <c r="P242" s="1538"/>
      <c r="Q242" s="1538"/>
      <c r="R242" s="1538"/>
      <c r="S242" s="1538"/>
      <c r="T242" s="1538"/>
      <c r="U242" s="1538"/>
      <c r="V242" s="1538"/>
      <c r="W242" s="1538"/>
      <c r="X242" s="1538"/>
      <c r="Y242" s="1538"/>
      <c r="Z242" s="1538"/>
      <c r="AA242" s="1538"/>
      <c r="AB242" s="1538"/>
      <c r="AC242" s="1538"/>
      <c r="AD242" s="1538"/>
      <c r="AE242" s="1538"/>
      <c r="AF242" s="1538"/>
      <c r="AG242" s="1538"/>
      <c r="AH242" s="1538"/>
      <c r="AI242" s="1538"/>
      <c r="AJ242" s="1538"/>
      <c r="AK242" s="1538"/>
      <c r="AL242" s="1538"/>
      <c r="AM242" s="1538"/>
      <c r="AN242" s="1538"/>
      <c r="AO242" s="1538"/>
      <c r="AP242" s="1538"/>
      <c r="AQ242" s="1538"/>
      <c r="AR242" s="1538"/>
      <c r="AS242" s="1538"/>
      <c r="AT242" s="1538"/>
      <c r="AU242" s="1538"/>
      <c r="AV242" s="1538"/>
      <c r="AW242" s="1538"/>
      <c r="AX242" s="1538"/>
      <c r="AY242" s="1538"/>
      <c r="AZ242" s="1538"/>
      <c r="BA242" s="1538"/>
      <c r="BB242" s="1538"/>
      <c r="BC242" s="1538"/>
      <c r="BD242" s="1538"/>
      <c r="BE242" s="1538"/>
      <c r="BF242" s="1538"/>
      <c r="BG242" s="1538"/>
      <c r="BH242" s="1538"/>
      <c r="BI242" s="1538"/>
      <c r="BJ242" s="1538"/>
      <c r="BK242" s="1538"/>
      <c r="BL242" s="1538"/>
    </row>
    <row r="243" spans="2:64" s="1496" customFormat="1" ht="16.899999999999999" customHeight="1">
      <c r="B243" s="1538"/>
      <c r="C243" s="1585"/>
      <c r="D243" s="1538"/>
      <c r="E243" s="1568"/>
      <c r="F243" s="1585"/>
      <c r="G243" s="1544"/>
      <c r="H243" s="1538"/>
      <c r="I243" s="1538"/>
      <c r="J243" s="1538"/>
      <c r="N243" s="1538"/>
      <c r="O243" s="1538"/>
      <c r="P243" s="1538"/>
      <c r="Q243" s="1538"/>
      <c r="R243" s="1538"/>
      <c r="S243" s="1538"/>
      <c r="T243" s="1538"/>
      <c r="U243" s="1538"/>
      <c r="V243" s="1538"/>
      <c r="W243" s="1538"/>
      <c r="X243" s="1538"/>
      <c r="Y243" s="1538"/>
      <c r="Z243" s="1538"/>
      <c r="AA243" s="1538"/>
      <c r="AB243" s="1538"/>
      <c r="AC243" s="1538"/>
      <c r="AD243" s="1538"/>
      <c r="AE243" s="1538"/>
      <c r="AF243" s="1538"/>
      <c r="AG243" s="1538"/>
      <c r="AH243" s="1538"/>
      <c r="AI243" s="1538"/>
      <c r="AJ243" s="1538"/>
      <c r="AK243" s="1538"/>
      <c r="AL243" s="1538"/>
      <c r="AM243" s="1538"/>
      <c r="AN243" s="1538"/>
      <c r="AO243" s="1538"/>
      <c r="AP243" s="1538"/>
      <c r="AQ243" s="1538"/>
      <c r="AR243" s="1538"/>
      <c r="AS243" s="1538"/>
      <c r="AT243" s="1538"/>
      <c r="AU243" s="1538"/>
      <c r="AV243" s="1538"/>
      <c r="AW243" s="1538"/>
      <c r="AX243" s="1538"/>
      <c r="AY243" s="1538"/>
      <c r="AZ243" s="1538"/>
      <c r="BA243" s="1538"/>
      <c r="BB243" s="1538"/>
      <c r="BC243" s="1538"/>
      <c r="BD243" s="1538"/>
      <c r="BE243" s="1538"/>
      <c r="BF243" s="1538"/>
      <c r="BG243" s="1538"/>
      <c r="BH243" s="1538"/>
      <c r="BI243" s="1538"/>
      <c r="BJ243" s="1538"/>
      <c r="BK243" s="1538"/>
      <c r="BL243" s="1538"/>
    </row>
    <row r="244" spans="2:64" s="1496" customFormat="1" ht="16.899999999999999" customHeight="1">
      <c r="B244" s="1538"/>
      <c r="C244" s="1585"/>
      <c r="D244" s="1538"/>
      <c r="E244" s="1568"/>
      <c r="F244" s="1585"/>
      <c r="G244" s="1544"/>
      <c r="H244" s="1538"/>
      <c r="I244" s="1538"/>
      <c r="J244" s="1538"/>
      <c r="N244" s="1538"/>
      <c r="O244" s="1538"/>
      <c r="P244" s="1538"/>
      <c r="Q244" s="1538"/>
      <c r="R244" s="1538"/>
      <c r="S244" s="1538"/>
      <c r="T244" s="1538"/>
      <c r="U244" s="1538"/>
      <c r="V244" s="1538"/>
      <c r="W244" s="1538"/>
      <c r="X244" s="1538"/>
      <c r="Y244" s="1538"/>
      <c r="Z244" s="1538"/>
      <c r="AA244" s="1538"/>
      <c r="AB244" s="1538"/>
      <c r="AC244" s="1538"/>
      <c r="AD244" s="1538"/>
      <c r="AE244" s="1538"/>
      <c r="AF244" s="1538"/>
      <c r="AG244" s="1538"/>
      <c r="AH244" s="1538"/>
      <c r="AI244" s="1538"/>
      <c r="AJ244" s="1538"/>
      <c r="AK244" s="1538"/>
      <c r="AL244" s="1538"/>
      <c r="AM244" s="1538"/>
      <c r="AN244" s="1538"/>
      <c r="AO244" s="1538"/>
      <c r="AP244" s="1538"/>
      <c r="AQ244" s="1538"/>
      <c r="AR244" s="1538"/>
      <c r="AS244" s="1538"/>
      <c r="AT244" s="1538"/>
      <c r="AU244" s="1538"/>
      <c r="AV244" s="1538"/>
      <c r="AW244" s="1538"/>
      <c r="AX244" s="1538"/>
      <c r="AY244" s="1538"/>
      <c r="AZ244" s="1538"/>
      <c r="BA244" s="1538"/>
      <c r="BB244" s="1538"/>
      <c r="BC244" s="1538"/>
      <c r="BD244" s="1538"/>
      <c r="BE244" s="1538"/>
      <c r="BF244" s="1538"/>
      <c r="BG244" s="1538"/>
      <c r="BH244" s="1538"/>
      <c r="BI244" s="1538"/>
      <c r="BJ244" s="1538"/>
      <c r="BK244" s="1538"/>
      <c r="BL244" s="1538"/>
    </row>
    <row r="245" spans="2:64" s="1496" customFormat="1" ht="16.899999999999999" customHeight="1">
      <c r="B245" s="1538"/>
      <c r="C245" s="1585"/>
      <c r="D245" s="1538"/>
      <c r="E245" s="1568"/>
      <c r="F245" s="1585"/>
      <c r="G245" s="1544"/>
      <c r="H245" s="1538"/>
      <c r="I245" s="1538"/>
      <c r="J245" s="1538"/>
      <c r="N245" s="1538"/>
      <c r="O245" s="1538"/>
      <c r="P245" s="1538"/>
      <c r="Q245" s="1538"/>
      <c r="R245" s="1538"/>
      <c r="S245" s="1538"/>
      <c r="T245" s="1538"/>
      <c r="U245" s="1538"/>
      <c r="V245" s="1538"/>
      <c r="W245" s="1538"/>
      <c r="X245" s="1538"/>
      <c r="Y245" s="1538"/>
      <c r="Z245" s="1538"/>
      <c r="AA245" s="1538"/>
      <c r="AB245" s="1538"/>
      <c r="AC245" s="1538"/>
      <c r="AD245" s="1538"/>
      <c r="AE245" s="1538"/>
      <c r="AF245" s="1538"/>
      <c r="AG245" s="1538"/>
      <c r="AH245" s="1538"/>
      <c r="AI245" s="1538"/>
      <c r="AJ245" s="1538"/>
      <c r="AK245" s="1538"/>
      <c r="AL245" s="1538"/>
      <c r="AM245" s="1538"/>
      <c r="AN245" s="1538"/>
      <c r="AO245" s="1538"/>
      <c r="AP245" s="1538"/>
      <c r="AQ245" s="1538"/>
      <c r="AR245" s="1538"/>
      <c r="AS245" s="1538"/>
      <c r="AT245" s="1538"/>
      <c r="AU245" s="1538"/>
      <c r="AV245" s="1538"/>
      <c r="AW245" s="1538"/>
      <c r="AX245" s="1538"/>
      <c r="AY245" s="1538"/>
      <c r="AZ245" s="1538"/>
      <c r="BA245" s="1538"/>
      <c r="BB245" s="1538"/>
      <c r="BC245" s="1538"/>
      <c r="BD245" s="1538"/>
      <c r="BE245" s="1538"/>
      <c r="BF245" s="1538"/>
      <c r="BG245" s="1538"/>
      <c r="BH245" s="1538"/>
      <c r="BI245" s="1538"/>
      <c r="BJ245" s="1538"/>
      <c r="BK245" s="1538"/>
      <c r="BL245" s="1538"/>
    </row>
    <row r="246" spans="2:64" s="1496" customFormat="1" ht="16.899999999999999" customHeight="1">
      <c r="B246" s="1538"/>
      <c r="C246" s="1585"/>
      <c r="D246" s="1538"/>
      <c r="E246" s="1568"/>
      <c r="F246" s="1585"/>
      <c r="G246" s="1544"/>
      <c r="H246" s="1538"/>
      <c r="I246" s="1538"/>
      <c r="J246" s="1538"/>
      <c r="N246" s="1538"/>
      <c r="O246" s="1538"/>
      <c r="P246" s="1538"/>
      <c r="Q246" s="1538"/>
      <c r="R246" s="1538"/>
      <c r="S246" s="1538"/>
      <c r="T246" s="1538"/>
      <c r="U246" s="1538"/>
      <c r="V246" s="1538"/>
      <c r="W246" s="1538"/>
      <c r="X246" s="1538"/>
      <c r="Y246" s="1538"/>
      <c r="Z246" s="1538"/>
      <c r="AA246" s="1538"/>
      <c r="AB246" s="1538"/>
      <c r="AC246" s="1538"/>
      <c r="AD246" s="1538"/>
      <c r="AE246" s="1538"/>
      <c r="AF246" s="1538"/>
      <c r="AG246" s="1538"/>
      <c r="AH246" s="1538"/>
      <c r="AI246" s="1538"/>
      <c r="AJ246" s="1538"/>
      <c r="AK246" s="1538"/>
      <c r="AL246" s="1538"/>
      <c r="AM246" s="1538"/>
      <c r="AN246" s="1538"/>
      <c r="AO246" s="1538"/>
      <c r="AP246" s="1538"/>
      <c r="AQ246" s="1538"/>
      <c r="AR246" s="1538"/>
      <c r="AS246" s="1538"/>
      <c r="AT246" s="1538"/>
      <c r="AU246" s="1538"/>
      <c r="AV246" s="1538"/>
      <c r="AW246" s="1538"/>
      <c r="AX246" s="1538"/>
      <c r="AY246" s="1538"/>
      <c r="AZ246" s="1538"/>
      <c r="BA246" s="1538"/>
      <c r="BB246" s="1538"/>
      <c r="BC246" s="1538"/>
      <c r="BD246" s="1538"/>
      <c r="BE246" s="1538"/>
      <c r="BF246" s="1538"/>
      <c r="BG246" s="1538"/>
      <c r="BH246" s="1538"/>
      <c r="BI246" s="1538"/>
      <c r="BJ246" s="1538"/>
      <c r="BK246" s="1538"/>
      <c r="BL246" s="1538"/>
    </row>
    <row r="247" spans="2:64" s="1496" customFormat="1" ht="16.899999999999999" customHeight="1">
      <c r="B247" s="1538"/>
      <c r="C247" s="1585"/>
      <c r="D247" s="1538"/>
      <c r="E247" s="1568"/>
      <c r="F247" s="1585"/>
      <c r="G247" s="1544"/>
      <c r="H247" s="1538"/>
      <c r="I247" s="1538"/>
      <c r="J247" s="1538"/>
      <c r="N247" s="1538"/>
      <c r="O247" s="1538"/>
      <c r="P247" s="1538"/>
      <c r="Q247" s="1538"/>
      <c r="R247" s="1538"/>
      <c r="S247" s="1538"/>
      <c r="T247" s="1538"/>
      <c r="U247" s="1538"/>
      <c r="V247" s="1538"/>
      <c r="W247" s="1538"/>
      <c r="X247" s="1538"/>
      <c r="Y247" s="1538"/>
      <c r="Z247" s="1538"/>
      <c r="AA247" s="1538"/>
      <c r="AB247" s="1538"/>
      <c r="AC247" s="1538"/>
      <c r="AD247" s="1538"/>
      <c r="AE247" s="1538"/>
      <c r="AF247" s="1538"/>
      <c r="AG247" s="1538"/>
      <c r="AH247" s="1538"/>
      <c r="AI247" s="1538"/>
      <c r="AJ247" s="1538"/>
      <c r="AK247" s="1538"/>
      <c r="AL247" s="1538"/>
      <c r="AM247" s="1538"/>
      <c r="AN247" s="1538"/>
      <c r="AO247" s="1538"/>
      <c r="AP247" s="1538"/>
      <c r="AQ247" s="1538"/>
      <c r="AR247" s="1538"/>
      <c r="AS247" s="1538"/>
      <c r="AT247" s="1538"/>
      <c r="AU247" s="1538"/>
      <c r="AV247" s="1538"/>
      <c r="AW247" s="1538"/>
      <c r="AX247" s="1538"/>
      <c r="AY247" s="1538"/>
      <c r="AZ247" s="1538"/>
      <c r="BA247" s="1538"/>
      <c r="BB247" s="1538"/>
      <c r="BC247" s="1538"/>
      <c r="BD247" s="1538"/>
      <c r="BE247" s="1538"/>
      <c r="BF247" s="1538"/>
      <c r="BG247" s="1538"/>
      <c r="BH247" s="1538"/>
      <c r="BI247" s="1538"/>
      <c r="BJ247" s="1538"/>
      <c r="BK247" s="1538"/>
      <c r="BL247" s="1538"/>
    </row>
    <row r="248" spans="2:64" s="1496" customFormat="1" ht="16.899999999999999" customHeight="1">
      <c r="B248" s="1538"/>
      <c r="C248" s="1585"/>
      <c r="D248" s="1538"/>
      <c r="E248" s="1568"/>
      <c r="F248" s="1585"/>
      <c r="G248" s="1544"/>
      <c r="H248" s="1538"/>
      <c r="I248" s="1538"/>
      <c r="J248" s="1538"/>
      <c r="N248" s="1538"/>
      <c r="O248" s="1538"/>
      <c r="P248" s="1538"/>
      <c r="Q248" s="1538"/>
      <c r="R248" s="1538"/>
      <c r="S248" s="1538"/>
      <c r="T248" s="1538"/>
      <c r="U248" s="1538"/>
      <c r="V248" s="1538"/>
      <c r="W248" s="1538"/>
      <c r="X248" s="1538"/>
      <c r="Y248" s="1538"/>
      <c r="Z248" s="1538"/>
      <c r="AA248" s="1538"/>
      <c r="AB248" s="1538"/>
      <c r="AC248" s="1538"/>
      <c r="AD248" s="1538"/>
      <c r="AE248" s="1538"/>
      <c r="AF248" s="1538"/>
      <c r="AG248" s="1538"/>
      <c r="AH248" s="1538"/>
      <c r="AI248" s="1538"/>
      <c r="AJ248" s="1538"/>
      <c r="AK248" s="1538"/>
      <c r="AL248" s="1538"/>
      <c r="AM248" s="1538"/>
      <c r="AN248" s="1538"/>
      <c r="AO248" s="1538"/>
      <c r="AP248" s="1538"/>
      <c r="AQ248" s="1538"/>
      <c r="AR248" s="1538"/>
      <c r="AS248" s="1538"/>
      <c r="AT248" s="1538"/>
      <c r="AU248" s="1538"/>
      <c r="AV248" s="1538"/>
      <c r="AW248" s="1538"/>
      <c r="AX248" s="1538"/>
      <c r="AY248" s="1538"/>
      <c r="AZ248" s="1538"/>
      <c r="BA248" s="1538"/>
      <c r="BB248" s="1538"/>
      <c r="BC248" s="1538"/>
      <c r="BD248" s="1538"/>
      <c r="BE248" s="1538"/>
      <c r="BF248" s="1538"/>
      <c r="BG248" s="1538"/>
      <c r="BH248" s="1538"/>
      <c r="BI248" s="1538"/>
      <c r="BJ248" s="1538"/>
      <c r="BK248" s="1538"/>
      <c r="BL248" s="1538"/>
    </row>
    <row r="249" spans="2:64" s="1496" customFormat="1" ht="16.899999999999999" customHeight="1">
      <c r="B249" s="1538"/>
      <c r="C249" s="1585"/>
      <c r="D249" s="1538"/>
      <c r="E249" s="1568"/>
      <c r="F249" s="1585"/>
      <c r="G249" s="1544"/>
      <c r="H249" s="1538"/>
      <c r="I249" s="1538"/>
      <c r="J249" s="1538"/>
      <c r="N249" s="1538"/>
      <c r="O249" s="1538"/>
      <c r="P249" s="1538"/>
      <c r="Q249" s="1538"/>
      <c r="R249" s="1538"/>
      <c r="S249" s="1538"/>
      <c r="T249" s="1538"/>
      <c r="U249" s="1538"/>
      <c r="V249" s="1538"/>
      <c r="W249" s="1538"/>
      <c r="X249" s="1538"/>
      <c r="Y249" s="1538"/>
      <c r="Z249" s="1538"/>
      <c r="AA249" s="1538"/>
      <c r="AB249" s="1538"/>
      <c r="AC249" s="1538"/>
      <c r="AD249" s="1538"/>
      <c r="AE249" s="1538"/>
      <c r="AF249" s="1538"/>
      <c r="AG249" s="1538"/>
      <c r="AH249" s="1538"/>
      <c r="AI249" s="1538"/>
      <c r="AJ249" s="1538"/>
      <c r="AK249" s="1538"/>
      <c r="AL249" s="1538"/>
      <c r="AM249" s="1538"/>
      <c r="AN249" s="1538"/>
      <c r="AO249" s="1538"/>
      <c r="AP249" s="1538"/>
      <c r="AQ249" s="1538"/>
      <c r="AR249" s="1538"/>
      <c r="AS249" s="1538"/>
      <c r="AT249" s="1538"/>
      <c r="AU249" s="1538"/>
      <c r="AV249" s="1538"/>
      <c r="AW249" s="1538"/>
      <c r="AX249" s="1538"/>
      <c r="AY249" s="1538"/>
      <c r="AZ249" s="1538"/>
      <c r="BA249" s="1538"/>
      <c r="BB249" s="1538"/>
      <c r="BC249" s="1538"/>
      <c r="BD249" s="1538"/>
      <c r="BE249" s="1538"/>
      <c r="BF249" s="1538"/>
      <c r="BG249" s="1538"/>
      <c r="BH249" s="1538"/>
      <c r="BI249" s="1538"/>
      <c r="BJ249" s="1538"/>
      <c r="BK249" s="1538"/>
      <c r="BL249" s="1538"/>
    </row>
    <row r="250" spans="2:64" s="1496" customFormat="1" ht="16.899999999999999" customHeight="1">
      <c r="B250" s="1538"/>
      <c r="C250" s="1585"/>
      <c r="D250" s="1538"/>
      <c r="E250" s="1568"/>
      <c r="F250" s="1585"/>
      <c r="G250" s="1544"/>
      <c r="H250" s="1538"/>
      <c r="I250" s="1538"/>
      <c r="J250" s="1538"/>
      <c r="N250" s="1538"/>
      <c r="O250" s="1538"/>
      <c r="P250" s="1538"/>
      <c r="Q250" s="1538"/>
      <c r="R250" s="1538"/>
      <c r="S250" s="1538"/>
      <c r="T250" s="1538"/>
      <c r="U250" s="1538"/>
      <c r="V250" s="1538"/>
      <c r="W250" s="1538"/>
      <c r="X250" s="1538"/>
      <c r="Y250" s="1538"/>
      <c r="Z250" s="1538"/>
      <c r="AA250" s="1538"/>
      <c r="AB250" s="1538"/>
      <c r="AC250" s="1538"/>
      <c r="AD250" s="1538"/>
      <c r="AE250" s="1538"/>
      <c r="AF250" s="1538"/>
      <c r="AG250" s="1538"/>
      <c r="AH250" s="1538"/>
      <c r="AI250" s="1538"/>
      <c r="AJ250" s="1538"/>
      <c r="AK250" s="1538"/>
      <c r="AL250" s="1538"/>
      <c r="AM250" s="1538"/>
      <c r="AN250" s="1538"/>
      <c r="AO250" s="1538"/>
      <c r="AP250" s="1538"/>
      <c r="AQ250" s="1538"/>
      <c r="AR250" s="1538"/>
      <c r="AS250" s="1538"/>
      <c r="AT250" s="1538"/>
      <c r="AU250" s="1538"/>
      <c r="AV250" s="1538"/>
      <c r="AW250" s="1538"/>
      <c r="AX250" s="1538"/>
      <c r="AY250" s="1538"/>
      <c r="AZ250" s="1538"/>
      <c r="BA250" s="1538"/>
      <c r="BB250" s="1538"/>
      <c r="BC250" s="1538"/>
      <c r="BD250" s="1538"/>
      <c r="BE250" s="1538"/>
      <c r="BF250" s="1538"/>
      <c r="BG250" s="1538"/>
      <c r="BH250" s="1538"/>
      <c r="BI250" s="1538"/>
      <c r="BJ250" s="1538"/>
      <c r="BK250" s="1538"/>
      <c r="BL250" s="1538"/>
    </row>
    <row r="251" spans="2:64" s="1496" customFormat="1" ht="16.899999999999999" customHeight="1">
      <c r="B251" s="1538"/>
      <c r="C251" s="1585"/>
      <c r="D251" s="1538"/>
      <c r="E251" s="1568"/>
      <c r="F251" s="1585"/>
      <c r="G251" s="1544"/>
      <c r="H251" s="1538"/>
      <c r="I251" s="1538"/>
      <c r="J251" s="1538"/>
      <c r="N251" s="1538"/>
      <c r="O251" s="1538"/>
      <c r="P251" s="1538"/>
      <c r="Q251" s="1538"/>
      <c r="R251" s="1538"/>
      <c r="S251" s="1538"/>
      <c r="T251" s="1538"/>
      <c r="U251" s="1538"/>
      <c r="V251" s="1538"/>
      <c r="W251" s="1538"/>
      <c r="X251" s="1538"/>
      <c r="Y251" s="1538"/>
      <c r="Z251" s="1538"/>
      <c r="AA251" s="1538"/>
      <c r="AB251" s="1538"/>
      <c r="AC251" s="1538"/>
      <c r="AD251" s="1538"/>
      <c r="AE251" s="1538"/>
      <c r="AF251" s="1538"/>
      <c r="AG251" s="1538"/>
      <c r="AH251" s="1538"/>
      <c r="AI251" s="1538"/>
      <c r="AJ251" s="1538"/>
      <c r="AK251" s="1538"/>
      <c r="AL251" s="1538"/>
      <c r="AM251" s="1538"/>
      <c r="AN251" s="1538"/>
      <c r="AO251" s="1538"/>
      <c r="AP251" s="1538"/>
      <c r="AQ251" s="1538"/>
      <c r="AR251" s="1538"/>
      <c r="AS251" s="1538"/>
      <c r="AT251" s="1538"/>
      <c r="AU251" s="1538"/>
      <c r="AV251" s="1538"/>
      <c r="AW251" s="1538"/>
      <c r="AX251" s="1538"/>
      <c r="AY251" s="1538"/>
      <c r="AZ251" s="1538"/>
      <c r="BA251" s="1538"/>
      <c r="BB251" s="1538"/>
      <c r="BC251" s="1538"/>
      <c r="BD251" s="1538"/>
      <c r="BE251" s="1538"/>
      <c r="BF251" s="1538"/>
      <c r="BG251" s="1538"/>
      <c r="BH251" s="1538"/>
      <c r="BI251" s="1538"/>
      <c r="BJ251" s="1538"/>
      <c r="BK251" s="1538"/>
      <c r="BL251" s="1538"/>
    </row>
    <row r="252" spans="2:64" s="1496" customFormat="1" ht="16.899999999999999" customHeight="1">
      <c r="B252" s="1538"/>
      <c r="C252" s="1585"/>
      <c r="D252" s="1538"/>
      <c r="E252" s="1568"/>
      <c r="F252" s="1585"/>
      <c r="G252" s="1544"/>
      <c r="H252" s="1538"/>
      <c r="I252" s="1538"/>
      <c r="J252" s="1538"/>
      <c r="N252" s="1538"/>
      <c r="O252" s="1538"/>
      <c r="P252" s="1538"/>
      <c r="Q252" s="1538"/>
      <c r="R252" s="1538"/>
      <c r="S252" s="1538"/>
      <c r="T252" s="1538"/>
      <c r="U252" s="1538"/>
      <c r="V252" s="1538"/>
      <c r="W252" s="1538"/>
      <c r="X252" s="1538"/>
      <c r="Y252" s="1538"/>
      <c r="Z252" s="1538"/>
      <c r="AA252" s="1538"/>
      <c r="AB252" s="1538"/>
      <c r="AC252" s="1538"/>
      <c r="AD252" s="1538"/>
      <c r="AE252" s="1538"/>
      <c r="AF252" s="1538"/>
      <c r="AG252" s="1538"/>
      <c r="AH252" s="1538"/>
      <c r="AI252" s="1538"/>
      <c r="AJ252" s="1538"/>
      <c r="AK252" s="1538"/>
      <c r="AL252" s="1538"/>
      <c r="AM252" s="1538"/>
      <c r="AN252" s="1538"/>
      <c r="AO252" s="1538"/>
      <c r="AP252" s="1538"/>
      <c r="AQ252" s="1538"/>
      <c r="AR252" s="1538"/>
      <c r="AS252" s="1538"/>
      <c r="AT252" s="1538"/>
      <c r="AU252" s="1538"/>
      <c r="AV252" s="1538"/>
      <c r="AW252" s="1538"/>
      <c r="AX252" s="1538"/>
      <c r="AY252" s="1538"/>
      <c r="AZ252" s="1538"/>
      <c r="BA252" s="1538"/>
      <c r="BB252" s="1538"/>
      <c r="BC252" s="1538"/>
      <c r="BD252" s="1538"/>
      <c r="BE252" s="1538"/>
      <c r="BF252" s="1538"/>
      <c r="BG252" s="1538"/>
      <c r="BH252" s="1538"/>
      <c r="BI252" s="1538"/>
      <c r="BJ252" s="1538"/>
      <c r="BK252" s="1538"/>
      <c r="BL252" s="1538"/>
    </row>
    <row r="253" spans="2:64" s="1496" customFormat="1" ht="16.899999999999999" customHeight="1">
      <c r="B253" s="1538"/>
      <c r="C253" s="1585"/>
      <c r="D253" s="1538"/>
      <c r="E253" s="1568"/>
      <c r="F253" s="1585"/>
      <c r="G253" s="1544"/>
      <c r="H253" s="1538"/>
      <c r="I253" s="1538"/>
      <c r="J253" s="1538"/>
      <c r="N253" s="1538"/>
      <c r="O253" s="1538"/>
      <c r="P253" s="1538"/>
      <c r="Q253" s="1538"/>
      <c r="R253" s="1538"/>
      <c r="S253" s="1538"/>
      <c r="T253" s="1538"/>
      <c r="U253" s="1538"/>
      <c r="V253" s="1538"/>
      <c r="W253" s="1538"/>
      <c r="X253" s="1538"/>
      <c r="Y253" s="1538"/>
      <c r="Z253" s="1538"/>
      <c r="AA253" s="1538"/>
      <c r="AB253" s="1538"/>
      <c r="AC253" s="1538"/>
      <c r="AD253" s="1538"/>
      <c r="AE253" s="1538"/>
      <c r="AF253" s="1538"/>
      <c r="AG253" s="1538"/>
      <c r="AH253" s="1538"/>
      <c r="AI253" s="1538"/>
      <c r="AJ253" s="1538"/>
      <c r="AK253" s="1538"/>
      <c r="AL253" s="1538"/>
      <c r="AM253" s="1538"/>
      <c r="AN253" s="1538"/>
      <c r="AO253" s="1538"/>
      <c r="AP253" s="1538"/>
      <c r="AQ253" s="1538"/>
      <c r="AR253" s="1538"/>
      <c r="AS253" s="1538"/>
      <c r="AT253" s="1538"/>
      <c r="AU253" s="1538"/>
      <c r="AV253" s="1538"/>
      <c r="AW253" s="1538"/>
      <c r="AX253" s="1538"/>
      <c r="AY253" s="1538"/>
      <c r="AZ253" s="1538"/>
      <c r="BA253" s="1538"/>
      <c r="BB253" s="1538"/>
      <c r="BC253" s="1538"/>
      <c r="BD253" s="1538"/>
      <c r="BE253" s="1538"/>
      <c r="BF253" s="1538"/>
      <c r="BG253" s="1538"/>
      <c r="BH253" s="1538"/>
      <c r="BI253" s="1538"/>
      <c r="BJ253" s="1538"/>
      <c r="BK253" s="1538"/>
      <c r="BL253" s="1538"/>
    </row>
    <row r="254" spans="2:64" s="1496" customFormat="1" ht="16.899999999999999" customHeight="1">
      <c r="B254" s="1538"/>
      <c r="C254" s="1585"/>
      <c r="D254" s="1538"/>
      <c r="E254" s="1568"/>
      <c r="F254" s="1585"/>
      <c r="G254" s="1544"/>
      <c r="H254" s="1538"/>
      <c r="I254" s="1538"/>
      <c r="J254" s="1538"/>
      <c r="N254" s="1538"/>
      <c r="O254" s="1538"/>
      <c r="P254" s="1538"/>
      <c r="Q254" s="1538"/>
      <c r="R254" s="1538"/>
      <c r="S254" s="1538"/>
      <c r="T254" s="1538"/>
      <c r="U254" s="1538"/>
      <c r="V254" s="1538"/>
      <c r="W254" s="1538"/>
      <c r="X254" s="1538"/>
      <c r="Y254" s="1538"/>
      <c r="Z254" s="1538"/>
      <c r="AA254" s="1538"/>
      <c r="AB254" s="1538"/>
      <c r="AC254" s="1538"/>
      <c r="AD254" s="1538"/>
      <c r="AE254" s="1538"/>
      <c r="AF254" s="1538"/>
      <c r="AG254" s="1538"/>
      <c r="AH254" s="1538"/>
      <c r="AI254" s="1538"/>
      <c r="AJ254" s="1538"/>
      <c r="AK254" s="1538"/>
      <c r="AL254" s="1538"/>
      <c r="AM254" s="1538"/>
      <c r="AN254" s="1538"/>
      <c r="AO254" s="1538"/>
      <c r="AP254" s="1538"/>
      <c r="AQ254" s="1538"/>
      <c r="AR254" s="1538"/>
      <c r="AS254" s="1538"/>
      <c r="AT254" s="1538"/>
      <c r="AU254" s="1538"/>
      <c r="AV254" s="1538"/>
      <c r="AW254" s="1538"/>
      <c r="AX254" s="1538"/>
      <c r="AY254" s="1538"/>
      <c r="AZ254" s="1538"/>
      <c r="BA254" s="1538"/>
      <c r="BB254" s="1538"/>
      <c r="BC254" s="1538"/>
      <c r="BD254" s="1538"/>
      <c r="BE254" s="1538"/>
      <c r="BF254" s="1538"/>
      <c r="BG254" s="1538"/>
      <c r="BH254" s="1538"/>
      <c r="BI254" s="1538"/>
      <c r="BJ254" s="1538"/>
      <c r="BK254" s="1538"/>
      <c r="BL254" s="1538"/>
    </row>
    <row r="255" spans="2:64" s="1496" customFormat="1" ht="16.899999999999999" customHeight="1">
      <c r="B255" s="1538"/>
      <c r="C255" s="1585"/>
      <c r="D255" s="1538"/>
      <c r="E255" s="1568"/>
      <c r="F255" s="1585"/>
      <c r="G255" s="1544"/>
      <c r="H255" s="1538"/>
      <c r="I255" s="1538"/>
      <c r="J255" s="1538"/>
      <c r="N255" s="1538"/>
      <c r="O255" s="1538"/>
      <c r="P255" s="1538"/>
      <c r="Q255" s="1538"/>
      <c r="R255" s="1538"/>
      <c r="S255" s="1538"/>
      <c r="T255" s="1538"/>
      <c r="U255" s="1538"/>
      <c r="V255" s="1538"/>
      <c r="W255" s="1538"/>
      <c r="X255" s="1538"/>
      <c r="Y255" s="1538"/>
      <c r="Z255" s="1538"/>
      <c r="AA255" s="1538"/>
      <c r="AB255" s="1538"/>
      <c r="AC255" s="1538"/>
      <c r="AD255" s="1538"/>
      <c r="AE255" s="1538"/>
      <c r="AF255" s="1538"/>
      <c r="AG255" s="1538"/>
      <c r="AH255" s="1538"/>
      <c r="AI255" s="1538"/>
      <c r="AJ255" s="1538"/>
      <c r="AK255" s="1538"/>
      <c r="AL255" s="1538"/>
      <c r="AM255" s="1538"/>
      <c r="AN255" s="1538"/>
      <c r="AO255" s="1538"/>
      <c r="AP255" s="1538"/>
      <c r="AQ255" s="1538"/>
      <c r="AR255" s="1538"/>
      <c r="AS255" s="1538"/>
      <c r="AT255" s="1538"/>
      <c r="AU255" s="1538"/>
      <c r="AV255" s="1538"/>
      <c r="AW255" s="1538"/>
      <c r="AX255" s="1538"/>
      <c r="AY255" s="1538"/>
      <c r="AZ255" s="1538"/>
      <c r="BA255" s="1538"/>
      <c r="BB255" s="1538"/>
      <c r="BC255" s="1538"/>
      <c r="BD255" s="1538"/>
      <c r="BE255" s="1538"/>
      <c r="BF255" s="1538"/>
      <c r="BG255" s="1538"/>
      <c r="BH255" s="1538"/>
      <c r="BI255" s="1538"/>
      <c r="BJ255" s="1538"/>
      <c r="BK255" s="1538"/>
      <c r="BL255" s="1538"/>
    </row>
    <row r="256" spans="2:64" s="1496" customFormat="1" ht="16.899999999999999" customHeight="1">
      <c r="B256" s="1538"/>
      <c r="C256" s="1585"/>
      <c r="D256" s="1538"/>
      <c r="E256" s="1568"/>
      <c r="F256" s="1585"/>
      <c r="G256" s="1544"/>
      <c r="H256" s="1538"/>
      <c r="I256" s="1538"/>
      <c r="J256" s="1538"/>
      <c r="N256" s="1538"/>
      <c r="O256" s="1538"/>
      <c r="P256" s="1538"/>
      <c r="Q256" s="1538"/>
      <c r="R256" s="1538"/>
      <c r="S256" s="1538"/>
      <c r="T256" s="1538"/>
      <c r="U256" s="1538"/>
      <c r="V256" s="1538"/>
      <c r="W256" s="1538"/>
      <c r="X256" s="1538"/>
      <c r="Y256" s="1538"/>
      <c r="Z256" s="1538"/>
      <c r="AA256" s="1538"/>
      <c r="AB256" s="1538"/>
      <c r="AC256" s="1538"/>
      <c r="AD256" s="1538"/>
      <c r="AE256" s="1538"/>
      <c r="AF256" s="1538"/>
      <c r="AG256" s="1538"/>
      <c r="AH256" s="1538"/>
      <c r="AI256" s="1538"/>
      <c r="AJ256" s="1538"/>
      <c r="AK256" s="1538"/>
      <c r="AL256" s="1538"/>
      <c r="AM256" s="1538"/>
      <c r="AN256" s="1538"/>
      <c r="AO256" s="1538"/>
      <c r="AP256" s="1538"/>
      <c r="AQ256" s="1538"/>
      <c r="AR256" s="1538"/>
      <c r="AS256" s="1538"/>
      <c r="AT256" s="1538"/>
      <c r="AU256" s="1538"/>
      <c r="AV256" s="1538"/>
      <c r="AW256" s="1538"/>
      <c r="AX256" s="1538"/>
      <c r="AY256" s="1538"/>
      <c r="AZ256" s="1538"/>
      <c r="BA256" s="1538"/>
      <c r="BB256" s="1538"/>
      <c r="BC256" s="1538"/>
      <c r="BD256" s="1538"/>
      <c r="BE256" s="1538"/>
      <c r="BF256" s="1538"/>
      <c r="BG256" s="1538"/>
      <c r="BH256" s="1538"/>
      <c r="BI256" s="1538"/>
      <c r="BJ256" s="1538"/>
      <c r="BK256" s="1538"/>
      <c r="BL256" s="1538"/>
    </row>
    <row r="257" spans="2:64" s="1496" customFormat="1" ht="16.899999999999999" customHeight="1">
      <c r="B257" s="1538"/>
      <c r="C257" s="1585"/>
      <c r="D257" s="1538"/>
      <c r="E257" s="1568"/>
      <c r="F257" s="1585"/>
      <c r="G257" s="1544"/>
      <c r="H257" s="1538"/>
      <c r="I257" s="1538"/>
      <c r="J257" s="1538"/>
      <c r="N257" s="1538"/>
      <c r="O257" s="1538"/>
      <c r="P257" s="1538"/>
      <c r="Q257" s="1538"/>
      <c r="R257" s="1538"/>
      <c r="S257" s="1538"/>
      <c r="T257" s="1538"/>
      <c r="U257" s="1538"/>
      <c r="V257" s="1538"/>
      <c r="W257" s="1538"/>
      <c r="X257" s="1538"/>
      <c r="Y257" s="1538"/>
      <c r="Z257" s="1538"/>
      <c r="AA257" s="1538"/>
      <c r="AB257" s="1538"/>
      <c r="AC257" s="1538"/>
      <c r="AD257" s="1538"/>
      <c r="AE257" s="1538"/>
      <c r="AF257" s="1538"/>
      <c r="AG257" s="1538"/>
      <c r="AH257" s="1538"/>
      <c r="AI257" s="1538"/>
      <c r="AJ257" s="1538"/>
      <c r="AK257" s="1538"/>
      <c r="AL257" s="1538"/>
      <c r="AM257" s="1538"/>
      <c r="AN257" s="1538"/>
      <c r="AO257" s="1538"/>
      <c r="AP257" s="1538"/>
      <c r="AQ257" s="1538"/>
      <c r="AR257" s="1538"/>
      <c r="AS257" s="1538"/>
      <c r="AT257" s="1538"/>
      <c r="AU257" s="1538"/>
      <c r="AV257" s="1538"/>
      <c r="AW257" s="1538"/>
      <c r="AX257" s="1538"/>
      <c r="AY257" s="1538"/>
      <c r="AZ257" s="1538"/>
      <c r="BA257" s="1538"/>
      <c r="BB257" s="1538"/>
      <c r="BC257" s="1538"/>
      <c r="BD257" s="1538"/>
      <c r="BE257" s="1538"/>
      <c r="BF257" s="1538"/>
      <c r="BG257" s="1538"/>
      <c r="BH257" s="1538"/>
      <c r="BI257" s="1538"/>
      <c r="BJ257" s="1538"/>
      <c r="BK257" s="1538"/>
      <c r="BL257" s="1538"/>
    </row>
    <row r="258" spans="2:64" s="1496" customFormat="1" ht="16.899999999999999" customHeight="1">
      <c r="B258" s="1538"/>
      <c r="C258" s="1585"/>
      <c r="D258" s="1538"/>
      <c r="E258" s="1568"/>
      <c r="F258" s="1585"/>
      <c r="G258" s="1544"/>
      <c r="H258" s="1538"/>
      <c r="I258" s="1538"/>
      <c r="J258" s="1538"/>
      <c r="N258" s="1538"/>
      <c r="O258" s="1538"/>
      <c r="P258" s="1538"/>
      <c r="Q258" s="1538"/>
      <c r="R258" s="1538"/>
      <c r="S258" s="1538"/>
      <c r="T258" s="1538"/>
      <c r="U258" s="1538"/>
      <c r="V258" s="1538"/>
      <c r="W258" s="1538"/>
      <c r="X258" s="1538"/>
      <c r="Y258" s="1538"/>
      <c r="Z258" s="1538"/>
      <c r="AA258" s="1538"/>
      <c r="AB258" s="1538"/>
      <c r="AC258" s="1538"/>
      <c r="AD258" s="1538"/>
      <c r="AE258" s="1538"/>
      <c r="AF258" s="1538"/>
      <c r="AG258" s="1538"/>
      <c r="AH258" s="1538"/>
      <c r="AI258" s="1538"/>
      <c r="AJ258" s="1538"/>
      <c r="AK258" s="1538"/>
      <c r="AL258" s="1538"/>
      <c r="AM258" s="1538"/>
      <c r="AN258" s="1538"/>
      <c r="AO258" s="1538"/>
      <c r="AP258" s="1538"/>
      <c r="AQ258" s="1538"/>
      <c r="AR258" s="1538"/>
      <c r="AS258" s="1538"/>
      <c r="AT258" s="1538"/>
      <c r="AU258" s="1538"/>
      <c r="AV258" s="1538"/>
      <c r="AW258" s="1538"/>
      <c r="AX258" s="1538"/>
      <c r="AY258" s="1538"/>
      <c r="AZ258" s="1538"/>
      <c r="BA258" s="1538"/>
      <c r="BB258" s="1538"/>
      <c r="BC258" s="1538"/>
      <c r="BD258" s="1538"/>
      <c r="BE258" s="1538"/>
      <c r="BF258" s="1538"/>
      <c r="BG258" s="1538"/>
      <c r="BH258" s="1538"/>
      <c r="BI258" s="1538"/>
      <c r="BJ258" s="1538"/>
      <c r="BK258" s="1538"/>
      <c r="BL258" s="1538"/>
    </row>
    <row r="259" spans="2:64" s="1496" customFormat="1" ht="16.899999999999999" customHeight="1">
      <c r="B259" s="1538"/>
      <c r="C259" s="1585"/>
      <c r="D259" s="1538"/>
      <c r="E259" s="1568"/>
      <c r="F259" s="1585"/>
      <c r="G259" s="1544"/>
      <c r="H259" s="1538"/>
      <c r="I259" s="1538"/>
      <c r="J259" s="1538"/>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1538"/>
      <c r="AM259" s="1538"/>
      <c r="AN259" s="1538"/>
      <c r="AO259" s="1538"/>
      <c r="AP259" s="1538"/>
      <c r="AQ259" s="1538"/>
      <c r="AR259" s="1538"/>
      <c r="AS259" s="1538"/>
      <c r="AT259" s="1538"/>
      <c r="AU259" s="1538"/>
      <c r="AV259" s="1538"/>
      <c r="AW259" s="1538"/>
      <c r="AX259" s="1538"/>
      <c r="AY259" s="1538"/>
      <c r="AZ259" s="1538"/>
      <c r="BA259" s="1538"/>
      <c r="BB259" s="1538"/>
      <c r="BC259" s="1538"/>
      <c r="BD259" s="1538"/>
      <c r="BE259" s="1538"/>
      <c r="BF259" s="1538"/>
      <c r="BG259" s="1538"/>
      <c r="BH259" s="1538"/>
      <c r="BI259" s="1538"/>
      <c r="BJ259" s="1538"/>
      <c r="BK259" s="1538"/>
      <c r="BL259" s="1538"/>
    </row>
    <row r="260" spans="2:64" s="1496" customFormat="1" ht="16.899999999999999" customHeight="1">
      <c r="B260" s="1538"/>
      <c r="C260" s="1585"/>
      <c r="D260" s="1538"/>
      <c r="E260" s="1568"/>
      <c r="F260" s="1585"/>
      <c r="G260" s="1544"/>
      <c r="H260" s="1538"/>
      <c r="I260" s="1538"/>
      <c r="J260" s="1538"/>
      <c r="N260" s="1538"/>
      <c r="O260" s="1538"/>
      <c r="P260" s="1538"/>
      <c r="Q260" s="1538"/>
      <c r="R260" s="1538"/>
      <c r="S260" s="1538"/>
      <c r="T260" s="1538"/>
      <c r="U260" s="1538"/>
      <c r="V260" s="1538"/>
      <c r="W260" s="1538"/>
      <c r="X260" s="1538"/>
      <c r="Y260" s="1538"/>
      <c r="Z260" s="1538"/>
      <c r="AA260" s="1538"/>
      <c r="AB260" s="1538"/>
      <c r="AC260" s="1538"/>
      <c r="AD260" s="1538"/>
      <c r="AE260" s="1538"/>
      <c r="AF260" s="1538"/>
      <c r="AG260" s="1538"/>
      <c r="AH260" s="1538"/>
      <c r="AI260" s="1538"/>
      <c r="AJ260" s="1538"/>
      <c r="AK260" s="1538"/>
      <c r="AL260" s="1538"/>
      <c r="AM260" s="1538"/>
      <c r="AN260" s="1538"/>
      <c r="AO260" s="1538"/>
      <c r="AP260" s="1538"/>
      <c r="AQ260" s="1538"/>
      <c r="AR260" s="1538"/>
      <c r="AS260" s="1538"/>
      <c r="AT260" s="1538"/>
      <c r="AU260" s="1538"/>
      <c r="AV260" s="1538"/>
      <c r="AW260" s="1538"/>
      <c r="AX260" s="1538"/>
      <c r="AY260" s="1538"/>
      <c r="AZ260" s="1538"/>
      <c r="BA260" s="1538"/>
      <c r="BB260" s="1538"/>
      <c r="BC260" s="1538"/>
      <c r="BD260" s="1538"/>
      <c r="BE260" s="1538"/>
      <c r="BF260" s="1538"/>
      <c r="BG260" s="1538"/>
      <c r="BH260" s="1538"/>
      <c r="BI260" s="1538"/>
      <c r="BJ260" s="1538"/>
      <c r="BK260" s="1538"/>
      <c r="BL260" s="1538"/>
    </row>
    <row r="261" spans="2:64" s="1496" customFormat="1" ht="16.899999999999999" customHeight="1">
      <c r="B261" s="1538"/>
      <c r="C261" s="1585"/>
      <c r="D261" s="1538"/>
      <c r="E261" s="1568"/>
      <c r="F261" s="1585"/>
      <c r="G261" s="1544"/>
      <c r="H261" s="1538"/>
      <c r="I261" s="1538"/>
      <c r="J261" s="1538"/>
      <c r="N261" s="1538"/>
      <c r="O261" s="1538"/>
      <c r="P261" s="1538"/>
      <c r="Q261" s="1538"/>
      <c r="R261" s="1538"/>
      <c r="S261" s="1538"/>
      <c r="T261" s="1538"/>
      <c r="U261" s="1538"/>
      <c r="V261" s="1538"/>
      <c r="W261" s="1538"/>
      <c r="X261" s="1538"/>
      <c r="Y261" s="1538"/>
      <c r="Z261" s="1538"/>
      <c r="AA261" s="1538"/>
      <c r="AB261" s="1538"/>
      <c r="AC261" s="1538"/>
      <c r="AD261" s="1538"/>
      <c r="AE261" s="1538"/>
      <c r="AF261" s="1538"/>
      <c r="AG261" s="1538"/>
      <c r="AH261" s="1538"/>
      <c r="AI261" s="1538"/>
      <c r="AJ261" s="1538"/>
      <c r="AK261" s="1538"/>
      <c r="AL261" s="1538"/>
      <c r="AM261" s="1538"/>
      <c r="AN261" s="1538"/>
      <c r="AO261" s="1538"/>
      <c r="AP261" s="1538"/>
      <c r="AQ261" s="1538"/>
      <c r="AR261" s="1538"/>
      <c r="AS261" s="1538"/>
      <c r="AT261" s="1538"/>
      <c r="AU261" s="1538"/>
      <c r="AV261" s="1538"/>
      <c r="AW261" s="1538"/>
      <c r="AX261" s="1538"/>
      <c r="AY261" s="1538"/>
      <c r="AZ261" s="1538"/>
      <c r="BA261" s="1538"/>
      <c r="BB261" s="1538"/>
      <c r="BC261" s="1538"/>
      <c r="BD261" s="1538"/>
      <c r="BE261" s="1538"/>
      <c r="BF261" s="1538"/>
      <c r="BG261" s="1538"/>
      <c r="BH261" s="1538"/>
      <c r="BI261" s="1538"/>
      <c r="BJ261" s="1538"/>
      <c r="BK261" s="1538"/>
      <c r="BL261" s="1538"/>
    </row>
    <row r="262" spans="2:64" s="1496" customFormat="1" ht="16.899999999999999" customHeight="1">
      <c r="B262" s="1538"/>
      <c r="C262" s="1585"/>
      <c r="D262" s="1538"/>
      <c r="E262" s="1568"/>
      <c r="F262" s="1585"/>
      <c r="G262" s="1544"/>
      <c r="H262" s="1538"/>
      <c r="I262" s="1538"/>
      <c r="J262" s="1538"/>
      <c r="N262" s="1538"/>
      <c r="O262" s="1538"/>
      <c r="P262" s="1538"/>
      <c r="Q262" s="1538"/>
      <c r="R262" s="1538"/>
      <c r="S262" s="1538"/>
      <c r="T262" s="1538"/>
      <c r="U262" s="1538"/>
      <c r="V262" s="1538"/>
      <c r="W262" s="1538"/>
      <c r="X262" s="1538"/>
      <c r="Y262" s="1538"/>
      <c r="Z262" s="1538"/>
      <c r="AA262" s="1538"/>
      <c r="AB262" s="1538"/>
      <c r="AC262" s="1538"/>
      <c r="AD262" s="1538"/>
      <c r="AE262" s="1538"/>
      <c r="AF262" s="1538"/>
      <c r="AG262" s="1538"/>
      <c r="AH262" s="1538"/>
      <c r="AI262" s="1538"/>
      <c r="AJ262" s="1538"/>
      <c r="AK262" s="1538"/>
      <c r="AL262" s="1538"/>
      <c r="AM262" s="1538"/>
      <c r="AN262" s="1538"/>
      <c r="AO262" s="1538"/>
      <c r="AP262" s="1538"/>
      <c r="AQ262" s="1538"/>
      <c r="AR262" s="1538"/>
      <c r="AS262" s="1538"/>
      <c r="AT262" s="1538"/>
      <c r="AU262" s="1538"/>
      <c r="AV262" s="1538"/>
      <c r="AW262" s="1538"/>
      <c r="AX262" s="1538"/>
      <c r="AY262" s="1538"/>
      <c r="AZ262" s="1538"/>
      <c r="BA262" s="1538"/>
      <c r="BB262" s="1538"/>
      <c r="BC262" s="1538"/>
      <c r="BD262" s="1538"/>
      <c r="BE262" s="1538"/>
      <c r="BF262" s="1538"/>
      <c r="BG262" s="1538"/>
      <c r="BH262" s="1538"/>
      <c r="BI262" s="1538"/>
      <c r="BJ262" s="1538"/>
      <c r="BK262" s="1538"/>
      <c r="BL262" s="1538"/>
    </row>
    <row r="263" spans="2:64" s="1496" customFormat="1" ht="16.899999999999999" customHeight="1">
      <c r="B263" s="1538"/>
      <c r="C263" s="1585"/>
      <c r="D263" s="1538"/>
      <c r="E263" s="1568"/>
      <c r="F263" s="1585"/>
      <c r="G263" s="1544"/>
      <c r="H263" s="1538"/>
      <c r="I263" s="1538"/>
      <c r="J263" s="1538"/>
      <c r="N263" s="1538"/>
      <c r="O263" s="1538"/>
      <c r="P263" s="1538"/>
      <c r="Q263" s="1538"/>
      <c r="R263" s="1538"/>
      <c r="S263" s="1538"/>
      <c r="T263" s="1538"/>
      <c r="U263" s="1538"/>
      <c r="V263" s="1538"/>
      <c r="W263" s="1538"/>
      <c r="X263" s="1538"/>
      <c r="Y263" s="1538"/>
      <c r="Z263" s="1538"/>
      <c r="AA263" s="1538"/>
      <c r="AB263" s="1538"/>
      <c r="AC263" s="1538"/>
      <c r="AD263" s="1538"/>
      <c r="AE263" s="1538"/>
      <c r="AF263" s="1538"/>
      <c r="AG263" s="1538"/>
      <c r="AH263" s="1538"/>
      <c r="AI263" s="1538"/>
      <c r="AJ263" s="1538"/>
      <c r="AK263" s="1538"/>
      <c r="AL263" s="1538"/>
      <c r="AM263" s="1538"/>
      <c r="AN263" s="1538"/>
      <c r="AO263" s="1538"/>
      <c r="AP263" s="1538"/>
      <c r="AQ263" s="1538"/>
      <c r="AR263" s="1538"/>
      <c r="AS263" s="1538"/>
      <c r="AT263" s="1538"/>
      <c r="AU263" s="1538"/>
      <c r="AV263" s="1538"/>
      <c r="AW263" s="1538"/>
      <c r="AX263" s="1538"/>
      <c r="AY263" s="1538"/>
      <c r="AZ263" s="1538"/>
      <c r="BA263" s="1538"/>
      <c r="BB263" s="1538"/>
      <c r="BC263" s="1538"/>
      <c r="BD263" s="1538"/>
      <c r="BE263" s="1538"/>
      <c r="BF263" s="1538"/>
      <c r="BG263" s="1538"/>
      <c r="BH263" s="1538"/>
      <c r="BI263" s="1538"/>
      <c r="BJ263" s="1538"/>
      <c r="BK263" s="1538"/>
      <c r="BL263" s="1538"/>
    </row>
    <row r="264" spans="2:64" s="1496" customFormat="1" ht="16.899999999999999" customHeight="1">
      <c r="B264" s="1538"/>
      <c r="C264" s="1585"/>
      <c r="D264" s="1538"/>
      <c r="E264" s="1568"/>
      <c r="F264" s="1585"/>
      <c r="G264" s="1544"/>
      <c r="H264" s="1538"/>
      <c r="I264" s="1538"/>
      <c r="J264" s="1538"/>
      <c r="N264" s="1538"/>
      <c r="O264" s="1538"/>
      <c r="P264" s="1538"/>
      <c r="Q264" s="1538"/>
      <c r="R264" s="1538"/>
      <c r="S264" s="1538"/>
      <c r="T264" s="1538"/>
      <c r="U264" s="1538"/>
      <c r="V264" s="1538"/>
      <c r="W264" s="1538"/>
      <c r="X264" s="1538"/>
      <c r="Y264" s="1538"/>
      <c r="Z264" s="1538"/>
      <c r="AA264" s="1538"/>
      <c r="AB264" s="1538"/>
      <c r="AC264" s="1538"/>
      <c r="AD264" s="1538"/>
      <c r="AE264" s="1538"/>
      <c r="AF264" s="1538"/>
      <c r="AG264" s="1538"/>
      <c r="AH264" s="1538"/>
      <c r="AI264" s="1538"/>
      <c r="AJ264" s="1538"/>
      <c r="AK264" s="1538"/>
      <c r="AL264" s="1538"/>
      <c r="AM264" s="1538"/>
      <c r="AN264" s="1538"/>
      <c r="AO264" s="1538"/>
      <c r="AP264" s="1538"/>
      <c r="AQ264" s="1538"/>
      <c r="AR264" s="1538"/>
      <c r="AS264" s="1538"/>
      <c r="AT264" s="1538"/>
      <c r="AU264" s="1538"/>
      <c r="AV264" s="1538"/>
      <c r="AW264" s="1538"/>
      <c r="AX264" s="1538"/>
      <c r="AY264" s="1538"/>
      <c r="AZ264" s="1538"/>
      <c r="BA264" s="1538"/>
      <c r="BB264" s="1538"/>
      <c r="BC264" s="1538"/>
      <c r="BD264" s="1538"/>
      <c r="BE264" s="1538"/>
      <c r="BF264" s="1538"/>
      <c r="BG264" s="1538"/>
      <c r="BH264" s="1538"/>
      <c r="BI264" s="1538"/>
      <c r="BJ264" s="1538"/>
      <c r="BK264" s="1538"/>
      <c r="BL264" s="1538"/>
    </row>
    <row r="265" spans="2:64" s="1496" customFormat="1" ht="16.899999999999999" customHeight="1">
      <c r="B265" s="1538"/>
      <c r="C265" s="1585"/>
      <c r="D265" s="1538"/>
      <c r="E265" s="1568"/>
      <c r="F265" s="1585"/>
      <c r="G265" s="1544"/>
      <c r="H265" s="1538"/>
      <c r="I265" s="1538"/>
      <c r="J265" s="1538"/>
      <c r="N265" s="1538"/>
      <c r="O265" s="1538"/>
      <c r="P265" s="1538"/>
      <c r="Q265" s="1538"/>
      <c r="R265" s="1538"/>
      <c r="S265" s="1538"/>
      <c r="T265" s="1538"/>
      <c r="U265" s="1538"/>
      <c r="V265" s="1538"/>
      <c r="W265" s="1538"/>
      <c r="X265" s="1538"/>
      <c r="Y265" s="1538"/>
      <c r="Z265" s="1538"/>
      <c r="AA265" s="1538"/>
      <c r="AB265" s="1538"/>
      <c r="AC265" s="1538"/>
      <c r="AD265" s="1538"/>
      <c r="AE265" s="1538"/>
      <c r="AF265" s="1538"/>
      <c r="AG265" s="1538"/>
      <c r="AH265" s="1538"/>
      <c r="AI265" s="1538"/>
      <c r="AJ265" s="1538"/>
      <c r="AK265" s="1538"/>
      <c r="AL265" s="1538"/>
      <c r="AM265" s="1538"/>
      <c r="AN265" s="1538"/>
      <c r="AO265" s="1538"/>
      <c r="AP265" s="1538"/>
      <c r="AQ265" s="1538"/>
      <c r="AR265" s="1538"/>
      <c r="AS265" s="1538"/>
      <c r="AT265" s="1538"/>
      <c r="AU265" s="1538"/>
      <c r="AV265" s="1538"/>
      <c r="AW265" s="1538"/>
      <c r="AX265" s="1538"/>
      <c r="AY265" s="1538"/>
      <c r="AZ265" s="1538"/>
      <c r="BA265" s="1538"/>
      <c r="BB265" s="1538"/>
      <c r="BC265" s="1538"/>
      <c r="BD265" s="1538"/>
      <c r="BE265" s="1538"/>
      <c r="BF265" s="1538"/>
      <c r="BG265" s="1538"/>
      <c r="BH265" s="1538"/>
      <c r="BI265" s="1538"/>
      <c r="BJ265" s="1538"/>
      <c r="BK265" s="1538"/>
      <c r="BL265" s="1538"/>
    </row>
    <row r="266" spans="2:64" s="1496" customFormat="1" ht="16.899999999999999" customHeight="1">
      <c r="B266" s="1538"/>
      <c r="C266" s="1585"/>
      <c r="D266" s="1538"/>
      <c r="E266" s="1568"/>
      <c r="F266" s="1585"/>
      <c r="G266" s="1544"/>
      <c r="H266" s="1538"/>
      <c r="I266" s="1538"/>
      <c r="J266" s="1538"/>
      <c r="N266" s="1538"/>
      <c r="O266" s="1538"/>
      <c r="P266" s="1538"/>
      <c r="Q266" s="1538"/>
      <c r="R266" s="1538"/>
      <c r="S266" s="1538"/>
      <c r="T266" s="1538"/>
      <c r="U266" s="1538"/>
      <c r="V266" s="1538"/>
      <c r="W266" s="1538"/>
      <c r="X266" s="1538"/>
      <c r="Y266" s="1538"/>
      <c r="Z266" s="1538"/>
      <c r="AA266" s="1538"/>
      <c r="AB266" s="1538"/>
      <c r="AC266" s="1538"/>
      <c r="AD266" s="1538"/>
      <c r="AE266" s="1538"/>
      <c r="AF266" s="1538"/>
      <c r="AG266" s="1538"/>
      <c r="AH266" s="1538"/>
      <c r="AI266" s="1538"/>
      <c r="AJ266" s="1538"/>
      <c r="AK266" s="1538"/>
      <c r="AL266" s="1538"/>
      <c r="AM266" s="1538"/>
      <c r="AN266" s="1538"/>
      <c r="AO266" s="1538"/>
      <c r="AP266" s="1538"/>
      <c r="AQ266" s="1538"/>
      <c r="AR266" s="1538"/>
      <c r="AS266" s="1538"/>
      <c r="AT266" s="1538"/>
      <c r="AU266" s="1538"/>
      <c r="AV266" s="1538"/>
      <c r="AW266" s="1538"/>
      <c r="AX266" s="1538"/>
      <c r="AY266" s="1538"/>
      <c r="AZ266" s="1538"/>
      <c r="BA266" s="1538"/>
      <c r="BB266" s="1538"/>
      <c r="BC266" s="1538"/>
      <c r="BD266" s="1538"/>
      <c r="BE266" s="1538"/>
      <c r="BF266" s="1538"/>
      <c r="BG266" s="1538"/>
      <c r="BH266" s="1538"/>
      <c r="BI266" s="1538"/>
      <c r="BJ266" s="1538"/>
      <c r="BK266" s="1538"/>
      <c r="BL266" s="1538"/>
    </row>
    <row r="267" spans="2:64" s="1496" customFormat="1" ht="16.899999999999999" customHeight="1">
      <c r="B267" s="1538"/>
      <c r="C267" s="1585"/>
      <c r="D267" s="1538"/>
      <c r="E267" s="1568"/>
      <c r="F267" s="1585"/>
      <c r="G267" s="1544"/>
      <c r="H267" s="1538"/>
      <c r="I267" s="1538"/>
      <c r="J267" s="1538"/>
      <c r="N267" s="1538"/>
      <c r="O267" s="1538"/>
      <c r="P267" s="1538"/>
      <c r="Q267" s="1538"/>
      <c r="R267" s="1538"/>
      <c r="S267" s="1538"/>
      <c r="T267" s="1538"/>
      <c r="U267" s="1538"/>
      <c r="V267" s="1538"/>
      <c r="W267" s="1538"/>
      <c r="X267" s="1538"/>
      <c r="Y267" s="1538"/>
      <c r="Z267" s="1538"/>
      <c r="AA267" s="1538"/>
      <c r="AB267" s="1538"/>
      <c r="AC267" s="1538"/>
      <c r="AD267" s="1538"/>
      <c r="AE267" s="1538"/>
      <c r="AF267" s="1538"/>
      <c r="AG267" s="1538"/>
      <c r="AH267" s="1538"/>
      <c r="AI267" s="1538"/>
      <c r="AJ267" s="1538"/>
      <c r="AK267" s="1538"/>
      <c r="AL267" s="1538"/>
      <c r="AM267" s="1538"/>
      <c r="AN267" s="1538"/>
      <c r="AO267" s="1538"/>
      <c r="AP267" s="1538"/>
      <c r="AQ267" s="1538"/>
      <c r="AR267" s="1538"/>
      <c r="AS267" s="1538"/>
      <c r="AT267" s="1538"/>
      <c r="AU267" s="1538"/>
      <c r="AV267" s="1538"/>
      <c r="AW267" s="1538"/>
      <c r="AX267" s="1538"/>
      <c r="AY267" s="1538"/>
      <c r="AZ267" s="1538"/>
      <c r="BA267" s="1538"/>
      <c r="BB267" s="1538"/>
      <c r="BC267" s="1538"/>
      <c r="BD267" s="1538"/>
      <c r="BE267" s="1538"/>
      <c r="BF267" s="1538"/>
      <c r="BG267" s="1538"/>
      <c r="BH267" s="1538"/>
      <c r="BI267" s="1538"/>
      <c r="BJ267" s="1538"/>
      <c r="BK267" s="1538"/>
      <c r="BL267" s="1538"/>
    </row>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30:I130"/>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F158-A3F7-4F18-A362-A612590D480D}">
  <dimension ref="A1:AMJ248"/>
  <sheetViews>
    <sheetView view="pageBreakPreview" zoomScale="70" zoomScaleNormal="90" zoomScaleSheetLayoutView="70" workbookViewId="0">
      <selection activeCell="L3" sqref="L3"/>
    </sheetView>
  </sheetViews>
  <sheetFormatPr defaultColWidth="8.81640625" defaultRowHeight="14.5"/>
  <cols>
    <col min="1" max="1" width="13.54296875" style="1496" customWidth="1"/>
    <col min="2" max="2" width="7.26953125" style="1538" customWidth="1"/>
    <col min="3" max="3" width="17" style="1585" customWidth="1"/>
    <col min="4" max="4" width="12.7265625" style="1538" customWidth="1"/>
    <col min="5" max="5" width="105.54296875" style="1568" customWidth="1"/>
    <col min="6" max="6" width="8" style="1585" customWidth="1"/>
    <col min="7" max="7" width="11" style="1544" customWidth="1"/>
    <col min="8" max="9" width="14.7265625" style="1538" customWidth="1"/>
    <col min="10" max="10" width="13.54296875" style="1538" customWidth="1"/>
    <col min="11" max="11" width="14.7265625" style="1496" customWidth="1"/>
    <col min="12" max="12" width="22.453125" style="1496" customWidth="1"/>
    <col min="13" max="13" width="25" style="1496" customWidth="1"/>
    <col min="14" max="14" width="9.26953125" style="1538" customWidth="1"/>
    <col min="15" max="15" width="15" style="1538" customWidth="1"/>
    <col min="16" max="18" width="9.26953125" style="1538" customWidth="1"/>
    <col min="19" max="19" width="22" style="1538" customWidth="1"/>
    <col min="20" max="64" width="9.26953125" style="1538"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row>
    <row r="2" spans="1:64" ht="16.899999999999999" customHeight="1">
      <c r="A2" s="1885" t="s">
        <v>0</v>
      </c>
      <c r="B2" s="1885"/>
      <c r="C2" s="1899" t="s">
        <v>5190</v>
      </c>
      <c r="D2" s="1899"/>
      <c r="E2" s="1899"/>
      <c r="F2" s="1899"/>
      <c r="G2" s="1899"/>
      <c r="H2" s="1899"/>
      <c r="I2" s="1899"/>
      <c r="J2" s="1896"/>
      <c r="K2" s="1896"/>
      <c r="L2" s="1896"/>
      <c r="M2" s="1538"/>
    </row>
    <row r="3" spans="1:64" ht="16.899999999999999" customHeight="1">
      <c r="A3" s="1885" t="s">
        <v>1464</v>
      </c>
      <c r="B3" s="1885"/>
      <c r="C3" s="1891" t="s">
        <v>552</v>
      </c>
      <c r="D3" s="1891"/>
      <c r="E3" s="1891"/>
      <c r="F3" s="1891"/>
      <c r="G3" s="1891"/>
      <c r="H3" s="1891"/>
      <c r="I3" s="1891"/>
      <c r="J3" s="1892" t="s">
        <v>5214</v>
      </c>
      <c r="K3" s="1892"/>
      <c r="L3" s="1539"/>
      <c r="M3" s="1538"/>
    </row>
    <row r="4" spans="1:64" ht="16.899999999999999" customHeight="1">
      <c r="A4" s="1885" t="s">
        <v>5191</v>
      </c>
      <c r="B4" s="1885"/>
      <c r="C4" s="1891" t="s">
        <v>5192</v>
      </c>
      <c r="D4" s="1891"/>
      <c r="E4" s="1891"/>
      <c r="F4" s="1891"/>
      <c r="G4" s="1891"/>
      <c r="H4" s="1891"/>
      <c r="I4" s="1891"/>
      <c r="J4" s="1896"/>
      <c r="K4" s="1896"/>
      <c r="L4" s="1896"/>
      <c r="M4" s="1538"/>
    </row>
    <row r="5" spans="1:64" ht="16.899999999999999" customHeight="1">
      <c r="A5" s="1885" t="s">
        <v>5193</v>
      </c>
      <c r="B5" s="1885"/>
      <c r="C5" s="1891" t="s">
        <v>5194</v>
      </c>
      <c r="D5" s="1891"/>
      <c r="E5" s="1891"/>
      <c r="F5" s="1891"/>
      <c r="G5" s="1891"/>
      <c r="H5" s="1891"/>
      <c r="I5" s="1891"/>
      <c r="J5" s="1892" t="s">
        <v>197</v>
      </c>
      <c r="K5" s="1892"/>
      <c r="L5" s="1540"/>
      <c r="M5" s="1538"/>
    </row>
    <row r="6" spans="1:64" ht="16.899999999999999" customHeight="1">
      <c r="A6" s="1893" t="s">
        <v>5215</v>
      </c>
      <c r="B6" s="1893"/>
      <c r="C6" s="1894" t="s">
        <v>5208</v>
      </c>
      <c r="D6" s="1894"/>
      <c r="E6" s="1894"/>
      <c r="F6" s="1894"/>
      <c r="G6" s="1894"/>
      <c r="H6" s="1894"/>
      <c r="I6" s="1894"/>
      <c r="J6" s="1895"/>
      <c r="K6" s="1895"/>
      <c r="L6" s="1895"/>
      <c r="M6" s="1538"/>
    </row>
    <row r="7" spans="1:64" ht="35.5"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66" t="s">
        <v>5909</v>
      </c>
      <c r="F9" s="1548"/>
      <c r="G9" s="1550"/>
      <c r="H9" s="1551"/>
      <c r="I9" s="1552"/>
      <c r="J9" s="1552"/>
      <c r="K9" s="1552"/>
      <c r="L9" s="1552"/>
      <c r="M9" s="1538"/>
      <c r="N9" s="1568"/>
      <c r="O9" s="1568"/>
      <c r="S9" s="1565"/>
    </row>
    <row r="10" spans="1:64" ht="16.899999999999999" customHeight="1">
      <c r="A10" s="1500"/>
      <c r="B10" s="1547"/>
      <c r="C10" s="1548"/>
      <c r="D10" s="1549"/>
      <c r="E10" s="1620" t="s">
        <v>5805</v>
      </c>
      <c r="F10" s="1548"/>
      <c r="G10" s="1550"/>
      <c r="H10" s="1551"/>
      <c r="I10" s="1552"/>
      <c r="J10" s="1552"/>
      <c r="K10" s="1552"/>
      <c r="L10" s="1552"/>
      <c r="M10" s="1538"/>
      <c r="N10" s="1568"/>
      <c r="O10" s="1568"/>
      <c r="S10" s="1565"/>
    </row>
    <row r="11" spans="1:64" ht="16.899999999999999" customHeight="1">
      <c r="A11" s="1500"/>
      <c r="B11" s="1547"/>
      <c r="C11" s="1548"/>
      <c r="D11" s="1549"/>
      <c r="E11" s="1620" t="s">
        <v>5967</v>
      </c>
      <c r="F11" s="1548"/>
      <c r="G11" s="1550"/>
      <c r="H11" s="1551"/>
      <c r="I11" s="1552"/>
      <c r="J11" s="1552"/>
      <c r="K11" s="1552"/>
      <c r="L11" s="1552"/>
      <c r="M11" s="1538"/>
      <c r="N11" s="1568"/>
      <c r="O11" s="1568"/>
      <c r="S11" s="1565"/>
    </row>
    <row r="12" spans="1:64" ht="16.899999999999999" customHeight="1">
      <c r="A12" s="1500"/>
      <c r="B12" s="1547"/>
      <c r="C12" s="1548"/>
      <c r="D12" s="1549"/>
      <c r="E12" s="1620" t="s">
        <v>5740</v>
      </c>
      <c r="F12" s="1548"/>
      <c r="G12" s="1550"/>
      <c r="H12" s="1551"/>
      <c r="I12" s="1552"/>
      <c r="J12" s="1552"/>
      <c r="K12" s="1552"/>
      <c r="L12" s="1552"/>
      <c r="M12" s="1538"/>
      <c r="N12" s="1568"/>
      <c r="O12" s="1568"/>
      <c r="S12" s="1565"/>
    </row>
    <row r="13" spans="1:64" ht="16.899999999999999" customHeight="1">
      <c r="A13" s="1500"/>
      <c r="B13" s="1547"/>
      <c r="C13" s="1548"/>
      <c r="D13" s="1549"/>
      <c r="E13" s="1620"/>
      <c r="F13" s="1548"/>
      <c r="G13" s="1550"/>
      <c r="H13" s="1551"/>
      <c r="I13" s="1552"/>
      <c r="J13" s="1552"/>
      <c r="K13" s="1552"/>
      <c r="L13" s="1552"/>
      <c r="M13" s="1538"/>
      <c r="N13" s="1568"/>
      <c r="O13" s="1568"/>
      <c r="S13" s="1565"/>
    </row>
    <row r="14" spans="1:64" ht="16.899999999999999" customHeight="1">
      <c r="A14" s="1500"/>
      <c r="B14" s="1547"/>
      <c r="C14" s="1548"/>
      <c r="D14" s="1549"/>
      <c r="E14" s="1566" t="s">
        <v>5913</v>
      </c>
      <c r="F14" s="1548"/>
      <c r="G14" s="1550"/>
      <c r="H14" s="1551"/>
      <c r="I14" s="1552"/>
      <c r="J14" s="1552"/>
      <c r="K14" s="1552"/>
      <c r="L14" s="1552"/>
      <c r="M14" s="1538"/>
      <c r="N14" s="1568"/>
      <c r="O14" s="1568"/>
      <c r="S14" s="1565"/>
    </row>
    <row r="15" spans="1:64" ht="16.899999999999999" customHeight="1">
      <c r="A15" s="1500"/>
      <c r="B15" s="1547"/>
      <c r="C15" s="1548"/>
      <c r="D15" s="1549"/>
      <c r="E15" s="1549" t="s">
        <v>5968</v>
      </c>
      <c r="F15" s="1548"/>
      <c r="G15" s="1550"/>
      <c r="H15" s="1551"/>
      <c r="I15" s="1552"/>
      <c r="J15" s="1552"/>
      <c r="K15" s="1552"/>
      <c r="L15" s="1552"/>
      <c r="M15" s="1538"/>
      <c r="N15" s="1568"/>
      <c r="O15" s="1568"/>
      <c r="S15" s="1565"/>
    </row>
    <row r="16" spans="1:64" ht="16.899999999999999" customHeight="1">
      <c r="A16" s="1500"/>
      <c r="B16" s="1547"/>
      <c r="C16" s="1548"/>
      <c r="D16" s="1549"/>
      <c r="E16" s="1549" t="s">
        <v>5969</v>
      </c>
      <c r="F16" s="1548"/>
      <c r="G16" s="1550"/>
      <c r="H16" s="1551"/>
      <c r="I16" s="1552"/>
      <c r="J16" s="1552"/>
      <c r="K16" s="1552"/>
      <c r="L16" s="1552"/>
      <c r="M16" s="1538"/>
      <c r="N16" s="1568"/>
      <c r="O16" s="1568"/>
      <c r="S16" s="1565"/>
    </row>
    <row r="17" spans="1:19" ht="16.899999999999999" customHeight="1">
      <c r="A17" s="1500"/>
      <c r="B17" s="1547"/>
      <c r="C17" s="1548"/>
      <c r="D17" s="1635"/>
      <c r="E17" s="1549" t="s">
        <v>5741</v>
      </c>
      <c r="F17" s="1548" t="s">
        <v>62</v>
      </c>
      <c r="G17" s="1550">
        <v>2</v>
      </c>
      <c r="H17" s="1551"/>
      <c r="I17" s="1552"/>
      <c r="J17" s="1552">
        <f>H17*G17</f>
        <v>0</v>
      </c>
      <c r="K17" s="1552">
        <f>I17*G17</f>
        <v>0</v>
      </c>
      <c r="L17" s="1552">
        <f>K17+J17</f>
        <v>0</v>
      </c>
      <c r="M17" s="1538"/>
      <c r="N17" s="1568"/>
      <c r="O17" s="1568"/>
      <c r="S17" s="1565"/>
    </row>
    <row r="18" spans="1:19" ht="16.899999999999999" customHeight="1">
      <c r="A18" s="1500"/>
      <c r="B18" s="1547"/>
      <c r="C18" s="1548"/>
      <c r="D18" s="1635"/>
      <c r="E18" s="1549" t="s">
        <v>5742</v>
      </c>
      <c r="F18" s="1548" t="s">
        <v>62</v>
      </c>
      <c r="G18" s="1550">
        <v>9</v>
      </c>
      <c r="H18" s="1551"/>
      <c r="I18" s="1552"/>
      <c r="J18" s="1552">
        <f>H18*G18</f>
        <v>0</v>
      </c>
      <c r="K18" s="1552">
        <f>I18*G18</f>
        <v>0</v>
      </c>
      <c r="L18" s="1552">
        <f>K18+J18</f>
        <v>0</v>
      </c>
      <c r="M18" s="1538"/>
      <c r="N18" s="1568"/>
      <c r="O18" s="1568"/>
      <c r="S18" s="1565"/>
    </row>
    <row r="19" spans="1:19" ht="16.899999999999999" customHeight="1">
      <c r="A19" s="1500"/>
      <c r="B19" s="1547"/>
      <c r="C19" s="1548"/>
      <c r="D19" s="1635"/>
      <c r="E19" s="1549" t="s">
        <v>5807</v>
      </c>
      <c r="F19" s="1548" t="s">
        <v>62</v>
      </c>
      <c r="G19" s="1550">
        <v>8</v>
      </c>
      <c r="H19" s="1551"/>
      <c r="I19" s="1552"/>
      <c r="J19" s="1552">
        <f>H19*G19</f>
        <v>0</v>
      </c>
      <c r="K19" s="1552">
        <f>I19*G19</f>
        <v>0</v>
      </c>
      <c r="L19" s="1552">
        <f>K19+J19</f>
        <v>0</v>
      </c>
      <c r="M19" s="1538"/>
      <c r="N19" s="1568"/>
      <c r="O19" s="1568"/>
      <c r="S19" s="1565"/>
    </row>
    <row r="20" spans="1:19" ht="16.899999999999999" customHeight="1">
      <c r="A20" s="1500"/>
      <c r="B20" s="1547"/>
      <c r="C20" s="1548"/>
      <c r="D20" s="1635"/>
      <c r="E20" s="1549" t="s">
        <v>5808</v>
      </c>
      <c r="F20" s="1548" t="s">
        <v>62</v>
      </c>
      <c r="G20" s="1550">
        <v>6</v>
      </c>
      <c r="H20" s="1551"/>
      <c r="I20" s="1552"/>
      <c r="J20" s="1552">
        <f>H20*G20</f>
        <v>0</v>
      </c>
      <c r="K20" s="1552">
        <f>I20*G20</f>
        <v>0</v>
      </c>
      <c r="L20" s="1552">
        <f>K20+J20</f>
        <v>0</v>
      </c>
      <c r="M20" s="1538"/>
      <c r="N20" s="1568"/>
      <c r="O20" s="1568"/>
      <c r="S20" s="1565"/>
    </row>
    <row r="21" spans="1:19" ht="16.899999999999999" customHeight="1">
      <c r="A21" s="1500"/>
      <c r="B21" s="1547"/>
      <c r="C21" s="1548"/>
      <c r="D21" s="1635"/>
      <c r="E21" s="1549" t="s">
        <v>5237</v>
      </c>
      <c r="F21" s="1548" t="s">
        <v>62</v>
      </c>
      <c r="G21" s="1550">
        <v>11</v>
      </c>
      <c r="H21" s="1551"/>
      <c r="I21" s="1552"/>
      <c r="J21" s="1552">
        <f>H21*G21</f>
        <v>0</v>
      </c>
      <c r="K21" s="1552">
        <f>I21*G21</f>
        <v>0</v>
      </c>
      <c r="L21" s="1552">
        <f>K21+J21</f>
        <v>0</v>
      </c>
      <c r="M21" s="1538"/>
      <c r="N21" s="1568"/>
      <c r="O21" s="1568"/>
      <c r="S21" s="1565"/>
    </row>
    <row r="22" spans="1:19" ht="16.899999999999999" customHeight="1">
      <c r="A22" s="1500"/>
      <c r="B22" s="1547"/>
      <c r="C22" s="1548"/>
      <c r="D22" s="1549"/>
      <c r="E22" s="1549"/>
      <c r="F22" s="1548"/>
      <c r="G22" s="1550"/>
      <c r="H22" s="1551"/>
      <c r="I22" s="1552"/>
      <c r="J22" s="1552"/>
      <c r="K22" s="1552"/>
      <c r="L22" s="1552"/>
      <c r="M22" s="1538"/>
      <c r="N22" s="1568"/>
      <c r="O22" s="1568"/>
      <c r="S22" s="1565"/>
    </row>
    <row r="23" spans="1:19" ht="16.899999999999999" customHeight="1">
      <c r="A23" s="1500"/>
      <c r="B23" s="1547"/>
      <c r="C23" s="1548"/>
      <c r="D23" s="1549"/>
      <c r="E23" s="1566" t="s">
        <v>5916</v>
      </c>
      <c r="F23" s="1548"/>
      <c r="G23" s="1550"/>
      <c r="H23" s="1551"/>
      <c r="I23" s="1552"/>
      <c r="J23" s="1552"/>
      <c r="K23" s="1552"/>
      <c r="L23" s="1552"/>
      <c r="M23" s="1538"/>
      <c r="N23" s="1568"/>
      <c r="O23" s="1568"/>
      <c r="S23" s="1565"/>
    </row>
    <row r="24" spans="1:19" ht="16.899999999999999" customHeight="1">
      <c r="A24" s="1500"/>
      <c r="B24" s="1547"/>
      <c r="C24" s="1548"/>
      <c r="D24" s="1549"/>
      <c r="E24" s="1549" t="s">
        <v>5917</v>
      </c>
      <c r="F24" s="1548"/>
      <c r="G24" s="1550"/>
      <c r="H24" s="1551"/>
      <c r="I24" s="1552"/>
      <c r="J24" s="1552"/>
      <c r="K24" s="1552"/>
      <c r="L24" s="1552"/>
      <c r="M24" s="1538"/>
      <c r="N24" s="1568"/>
      <c r="O24" s="1568"/>
      <c r="S24" s="1565"/>
    </row>
    <row r="25" spans="1:19" ht="16.899999999999999" customHeight="1">
      <c r="A25" s="1500"/>
      <c r="B25" s="1547"/>
      <c r="C25" s="1548"/>
      <c r="D25" s="1549"/>
      <c r="E25" s="1549" t="s">
        <v>5918</v>
      </c>
      <c r="F25" s="1548"/>
      <c r="G25" s="1550"/>
      <c r="H25" s="1551"/>
      <c r="I25" s="1552"/>
      <c r="J25" s="1552"/>
      <c r="K25" s="1552"/>
      <c r="L25" s="1552"/>
      <c r="M25" s="1538"/>
      <c r="N25" s="1568"/>
      <c r="O25" s="1568"/>
      <c r="S25" s="1565"/>
    </row>
    <row r="26" spans="1:19" ht="16.899999999999999" customHeight="1">
      <c r="A26" s="1500"/>
      <c r="B26" s="1547"/>
      <c r="C26" s="1548"/>
      <c r="D26" s="1548"/>
      <c r="E26" s="1549" t="s">
        <v>5741</v>
      </c>
      <c r="F26" s="1548" t="s">
        <v>62</v>
      </c>
      <c r="G26" s="1550">
        <v>1</v>
      </c>
      <c r="H26" s="1551"/>
      <c r="I26" s="1552"/>
      <c r="J26" s="1552">
        <f t="shared" ref="J26:J31" si="0">H26*G26</f>
        <v>0</v>
      </c>
      <c r="K26" s="1552">
        <f t="shared" ref="K26:K31" si="1">I26*G26</f>
        <v>0</v>
      </c>
      <c r="L26" s="1552">
        <f t="shared" ref="L26:L31" si="2">K26+J26</f>
        <v>0</v>
      </c>
      <c r="M26" s="1538"/>
      <c r="N26" s="1568"/>
      <c r="O26" s="1568"/>
      <c r="S26" s="1565"/>
    </row>
    <row r="27" spans="1:19" ht="16.899999999999999" customHeight="1">
      <c r="A27" s="1500"/>
      <c r="B27" s="1547"/>
      <c r="C27" s="1548"/>
      <c r="D27" s="1548"/>
      <c r="E27" s="1549" t="s">
        <v>5742</v>
      </c>
      <c r="F27" s="1548" t="s">
        <v>62</v>
      </c>
      <c r="G27" s="1550">
        <v>3</v>
      </c>
      <c r="H27" s="1551"/>
      <c r="I27" s="1552"/>
      <c r="J27" s="1552">
        <f t="shared" si="0"/>
        <v>0</v>
      </c>
      <c r="K27" s="1552">
        <f t="shared" si="1"/>
        <v>0</v>
      </c>
      <c r="L27" s="1552">
        <f t="shared" si="2"/>
        <v>0</v>
      </c>
      <c r="M27" s="1538"/>
      <c r="N27" s="1568"/>
      <c r="O27" s="1568"/>
      <c r="S27" s="1565"/>
    </row>
    <row r="28" spans="1:19" ht="16.899999999999999" customHeight="1">
      <c r="A28" s="1500"/>
      <c r="B28" s="1547"/>
      <c r="C28" s="1548"/>
      <c r="D28" s="1635"/>
      <c r="E28" s="1549" t="s">
        <v>5807</v>
      </c>
      <c r="F28" s="1548" t="s">
        <v>62</v>
      </c>
      <c r="G28" s="1550">
        <v>1</v>
      </c>
      <c r="H28" s="1551"/>
      <c r="I28" s="1552"/>
      <c r="J28" s="1552">
        <f t="shared" si="0"/>
        <v>0</v>
      </c>
      <c r="K28" s="1552">
        <f t="shared" si="1"/>
        <v>0</v>
      </c>
      <c r="L28" s="1552">
        <f t="shared" si="2"/>
        <v>0</v>
      </c>
      <c r="M28" s="1538"/>
      <c r="N28" s="1568"/>
      <c r="O28" s="1568"/>
      <c r="S28" s="1565"/>
    </row>
    <row r="29" spans="1:19" ht="16.899999999999999" customHeight="1">
      <c r="A29" s="1500"/>
      <c r="B29" s="1547"/>
      <c r="C29" s="1548"/>
      <c r="D29" s="1635"/>
      <c r="E29" s="1549" t="s">
        <v>5808</v>
      </c>
      <c r="F29" s="1548" t="s">
        <v>62</v>
      </c>
      <c r="G29" s="1550">
        <v>1</v>
      </c>
      <c r="H29" s="1551"/>
      <c r="I29" s="1552"/>
      <c r="J29" s="1552">
        <f t="shared" si="0"/>
        <v>0</v>
      </c>
      <c r="K29" s="1552">
        <f t="shared" si="1"/>
        <v>0</v>
      </c>
      <c r="L29" s="1552">
        <f t="shared" si="2"/>
        <v>0</v>
      </c>
      <c r="M29" s="1538"/>
      <c r="N29" s="1568"/>
      <c r="O29" s="1568"/>
      <c r="S29" s="1565"/>
    </row>
    <row r="30" spans="1:19" ht="16.899999999999999" customHeight="1">
      <c r="A30" s="1500"/>
      <c r="B30" s="1547"/>
      <c r="C30" s="1548"/>
      <c r="D30" s="1635"/>
      <c r="E30" s="1549" t="s">
        <v>5237</v>
      </c>
      <c r="F30" s="1548" t="s">
        <v>62</v>
      </c>
      <c r="G30" s="1550">
        <v>4</v>
      </c>
      <c r="H30" s="1551"/>
      <c r="I30" s="1552"/>
      <c r="J30" s="1552">
        <f t="shared" si="0"/>
        <v>0</v>
      </c>
      <c r="K30" s="1552">
        <f t="shared" si="1"/>
        <v>0</v>
      </c>
      <c r="L30" s="1552">
        <f t="shared" si="2"/>
        <v>0</v>
      </c>
      <c r="M30" s="1538"/>
      <c r="N30" s="1568"/>
      <c r="O30" s="1568"/>
      <c r="S30" s="1565"/>
    </row>
    <row r="31" spans="1:19" ht="16.899999999999999" customHeight="1">
      <c r="A31" s="1500"/>
      <c r="B31" s="1547"/>
      <c r="C31" s="1548"/>
      <c r="D31" s="1548"/>
      <c r="E31" s="1549" t="s">
        <v>5238</v>
      </c>
      <c r="F31" s="1548" t="s">
        <v>62</v>
      </c>
      <c r="G31" s="1550">
        <v>3</v>
      </c>
      <c r="H31" s="1551"/>
      <c r="I31" s="1552"/>
      <c r="J31" s="1552">
        <f t="shared" si="0"/>
        <v>0</v>
      </c>
      <c r="K31" s="1552">
        <f t="shared" si="1"/>
        <v>0</v>
      </c>
      <c r="L31" s="1552">
        <f t="shared" si="2"/>
        <v>0</v>
      </c>
      <c r="M31" s="1538"/>
      <c r="N31" s="1568"/>
      <c r="O31" s="1568"/>
      <c r="S31" s="1565"/>
    </row>
    <row r="32" spans="1:19" ht="16.899999999999999" customHeight="1">
      <c r="A32" s="1500"/>
      <c r="B32" s="1547"/>
      <c r="C32" s="1548"/>
      <c r="D32" s="1548"/>
      <c r="E32" s="1549"/>
      <c r="F32" s="1548"/>
      <c r="G32" s="1550"/>
      <c r="H32" s="1551"/>
      <c r="I32" s="1552"/>
      <c r="J32" s="1552"/>
      <c r="K32" s="1552"/>
      <c r="L32" s="1552"/>
      <c r="M32" s="1538"/>
      <c r="N32" s="1568"/>
      <c r="O32" s="1568"/>
      <c r="S32" s="1565"/>
    </row>
    <row r="33" spans="1:19" ht="16.899999999999999" customHeight="1">
      <c r="A33" s="1500"/>
      <c r="B33" s="1547"/>
      <c r="C33" s="1548"/>
      <c r="D33" s="1548"/>
      <c r="E33" s="1566" t="s">
        <v>5970</v>
      </c>
      <c r="F33" s="1548"/>
      <c r="G33" s="1550"/>
      <c r="H33" s="1551"/>
      <c r="I33" s="1552"/>
      <c r="J33" s="1552"/>
      <c r="K33" s="1552"/>
      <c r="L33" s="1552"/>
      <c r="M33" s="1538"/>
      <c r="N33" s="1568"/>
      <c r="O33" s="1568"/>
      <c r="S33" s="1565"/>
    </row>
    <row r="34" spans="1:19" ht="16.899999999999999" customHeight="1">
      <c r="A34" s="1500"/>
      <c r="B34" s="1547"/>
      <c r="C34" s="1548"/>
      <c r="D34" s="1548"/>
      <c r="E34" s="1549" t="s">
        <v>5920</v>
      </c>
      <c r="F34" s="1548"/>
      <c r="G34" s="1550"/>
      <c r="H34" s="1551"/>
      <c r="I34" s="1552"/>
      <c r="J34" s="1552"/>
      <c r="K34" s="1552"/>
      <c r="L34" s="1552"/>
      <c r="M34" s="1538"/>
      <c r="N34" s="1568"/>
      <c r="O34" s="1568"/>
      <c r="S34" s="1565"/>
    </row>
    <row r="35" spans="1:19" ht="16.899999999999999" customHeight="1">
      <c r="A35" s="1500"/>
      <c r="B35" s="1547"/>
      <c r="C35" s="1548"/>
      <c r="D35" s="1548"/>
      <c r="E35" s="1549" t="s">
        <v>5741</v>
      </c>
      <c r="F35" s="1548" t="s">
        <v>62</v>
      </c>
      <c r="G35" s="1550">
        <v>1</v>
      </c>
      <c r="H35" s="1551"/>
      <c r="I35" s="1552"/>
      <c r="J35" s="1552">
        <f>H35*G35</f>
        <v>0</v>
      </c>
      <c r="K35" s="1552">
        <f>I35*G35</f>
        <v>0</v>
      </c>
      <c r="L35" s="1552">
        <f>K35+J35</f>
        <v>0</v>
      </c>
      <c r="M35" s="1538"/>
      <c r="N35" s="1568"/>
      <c r="O35" s="1568"/>
      <c r="S35" s="1565"/>
    </row>
    <row r="36" spans="1:19" ht="16.899999999999999" customHeight="1">
      <c r="A36" s="1500"/>
      <c r="B36" s="1547"/>
      <c r="C36" s="1548"/>
      <c r="D36" s="1635"/>
      <c r="E36" s="1549" t="s">
        <v>5807</v>
      </c>
      <c r="F36" s="1548" t="s">
        <v>62</v>
      </c>
      <c r="G36" s="1550">
        <v>1</v>
      </c>
      <c r="H36" s="1551"/>
      <c r="I36" s="1552"/>
      <c r="J36" s="1552">
        <f>H36*G36</f>
        <v>0</v>
      </c>
      <c r="K36" s="1552">
        <f>I36*G36</f>
        <v>0</v>
      </c>
      <c r="L36" s="1552">
        <f>K36+J36</f>
        <v>0</v>
      </c>
      <c r="M36" s="1538"/>
      <c r="N36" s="1568"/>
      <c r="O36" s="1568"/>
      <c r="S36" s="1565"/>
    </row>
    <row r="37" spans="1:19" ht="16.899999999999999" customHeight="1">
      <c r="A37" s="1500"/>
      <c r="B37" s="1547"/>
      <c r="C37" s="1548"/>
      <c r="D37" s="1548"/>
      <c r="E37" s="1549" t="s">
        <v>5808</v>
      </c>
      <c r="F37" s="1548" t="s">
        <v>62</v>
      </c>
      <c r="G37" s="1550">
        <v>1</v>
      </c>
      <c r="H37" s="1551"/>
      <c r="I37" s="1552"/>
      <c r="J37" s="1552">
        <f>H37*G37</f>
        <v>0</v>
      </c>
      <c r="K37" s="1552">
        <f>I37*G37</f>
        <v>0</v>
      </c>
      <c r="L37" s="1552">
        <f>K37+J37</f>
        <v>0</v>
      </c>
      <c r="M37" s="1538"/>
      <c r="N37" s="1568"/>
      <c r="O37" s="1568"/>
      <c r="S37" s="1565"/>
    </row>
    <row r="38" spans="1:19" ht="16.899999999999999" customHeight="1">
      <c r="A38" s="1500"/>
      <c r="B38" s="1547"/>
      <c r="C38" s="1548"/>
      <c r="D38" s="1635"/>
      <c r="E38" s="1549" t="s">
        <v>5237</v>
      </c>
      <c r="F38" s="1548" t="s">
        <v>62</v>
      </c>
      <c r="G38" s="1550">
        <v>2</v>
      </c>
      <c r="H38" s="1551"/>
      <c r="I38" s="1552"/>
      <c r="J38" s="1552">
        <f>H38*G38</f>
        <v>0</v>
      </c>
      <c r="K38" s="1552">
        <f>I38*G38</f>
        <v>0</v>
      </c>
      <c r="L38" s="1552">
        <f>K38+J38</f>
        <v>0</v>
      </c>
      <c r="M38" s="1538"/>
      <c r="N38" s="1568"/>
      <c r="O38" s="1568"/>
      <c r="S38" s="1565"/>
    </row>
    <row r="39" spans="1:19" ht="16.899999999999999" customHeight="1">
      <c r="A39" s="1500"/>
      <c r="B39" s="1547"/>
      <c r="C39" s="1548"/>
      <c r="D39" s="1548"/>
      <c r="E39" s="1549" t="s">
        <v>5238</v>
      </c>
      <c r="F39" s="1548" t="s">
        <v>62</v>
      </c>
      <c r="G39" s="1550">
        <v>1</v>
      </c>
      <c r="H39" s="1551"/>
      <c r="I39" s="1552"/>
      <c r="J39" s="1552">
        <f>H39*G39</f>
        <v>0</v>
      </c>
      <c r="K39" s="1552">
        <f>I39*G39</f>
        <v>0</v>
      </c>
      <c r="L39" s="1552">
        <f>K39+J39</f>
        <v>0</v>
      </c>
      <c r="M39" s="1538"/>
      <c r="N39" s="1568"/>
      <c r="O39" s="1568"/>
      <c r="S39" s="1565"/>
    </row>
    <row r="40" spans="1:19" ht="16.899999999999999" customHeight="1">
      <c r="A40" s="1500"/>
      <c r="B40" s="1547"/>
      <c r="C40" s="1548"/>
      <c r="D40" s="1548"/>
      <c r="E40" s="1549"/>
      <c r="F40" s="1548"/>
      <c r="G40" s="1550"/>
      <c r="H40" s="1551"/>
      <c r="I40" s="1552"/>
      <c r="J40" s="1552"/>
      <c r="K40" s="1552"/>
      <c r="L40" s="1552"/>
      <c r="M40" s="1538"/>
      <c r="N40" s="1568"/>
      <c r="O40" s="1568"/>
      <c r="S40" s="1565"/>
    </row>
    <row r="41" spans="1:19" ht="16.899999999999999" customHeight="1">
      <c r="A41" s="1500"/>
      <c r="B41" s="1547"/>
      <c r="C41" s="1548"/>
      <c r="D41" s="1549"/>
      <c r="E41" s="1566" t="s">
        <v>5971</v>
      </c>
      <c r="F41" s="1548"/>
      <c r="G41" s="1550"/>
      <c r="H41" s="1551"/>
      <c r="I41" s="1552"/>
      <c r="J41" s="1552"/>
      <c r="K41" s="1552"/>
      <c r="L41" s="1552"/>
      <c r="M41" s="1538"/>
      <c r="N41" s="1568"/>
      <c r="O41" s="1568"/>
      <c r="S41" s="1565"/>
    </row>
    <row r="42" spans="1:19" ht="16.899999999999999" customHeight="1">
      <c r="A42" s="1500"/>
      <c r="B42" s="1547"/>
      <c r="C42" s="1548"/>
      <c r="D42" s="1549"/>
      <c r="E42" s="1549" t="s">
        <v>5972</v>
      </c>
      <c r="F42" s="1548" t="s">
        <v>62</v>
      </c>
      <c r="G42" s="1550">
        <v>1</v>
      </c>
      <c r="H42" s="1551"/>
      <c r="I42" s="1552"/>
      <c r="J42" s="1552">
        <f>H42*G42</f>
        <v>0</v>
      </c>
      <c r="K42" s="1552">
        <f>I42*G42</f>
        <v>0</v>
      </c>
      <c r="L42" s="1552">
        <f>K42+J42</f>
        <v>0</v>
      </c>
      <c r="M42" s="1538"/>
      <c r="N42" s="1568"/>
      <c r="O42" s="1568"/>
      <c r="S42" s="1565"/>
    </row>
    <row r="43" spans="1:19" ht="16.899999999999999" customHeight="1">
      <c r="A43" s="1500"/>
      <c r="B43" s="1547"/>
      <c r="C43" s="1548"/>
      <c r="D43" s="1549"/>
      <c r="E43" s="1549" t="s">
        <v>5973</v>
      </c>
      <c r="F43" s="1548" t="s">
        <v>62</v>
      </c>
      <c r="G43" s="1550">
        <v>3</v>
      </c>
      <c r="H43" s="1551"/>
      <c r="I43" s="1552"/>
      <c r="J43" s="1552">
        <f>H43*G43</f>
        <v>0</v>
      </c>
      <c r="K43" s="1552">
        <f>I43*G43</f>
        <v>0</v>
      </c>
      <c r="L43" s="1552">
        <f>K43+J43</f>
        <v>0</v>
      </c>
      <c r="M43" s="1538"/>
      <c r="N43" s="1568"/>
      <c r="O43" s="1568"/>
      <c r="S43" s="1565"/>
    </row>
    <row r="44" spans="1:19" ht="16.899999999999999" customHeight="1">
      <c r="A44" s="1500"/>
      <c r="B44" s="1547"/>
      <c r="C44" s="1548"/>
      <c r="D44" s="1549"/>
      <c r="E44" s="1549" t="s">
        <v>5974</v>
      </c>
      <c r="F44" s="1548" t="s">
        <v>62</v>
      </c>
      <c r="G44" s="1550">
        <v>2</v>
      </c>
      <c r="H44" s="1551"/>
      <c r="I44" s="1552"/>
      <c r="J44" s="1552">
        <f>H44*G44</f>
        <v>0</v>
      </c>
      <c r="K44" s="1552">
        <f>I44*G44</f>
        <v>0</v>
      </c>
      <c r="L44" s="1552">
        <f>K44+J44</f>
        <v>0</v>
      </c>
      <c r="M44" s="1538"/>
      <c r="N44" s="1568"/>
      <c r="O44" s="1568"/>
      <c r="S44" s="1565"/>
    </row>
    <row r="45" spans="1:19" ht="16.899999999999999" customHeight="1">
      <c r="A45" s="1500"/>
      <c r="B45" s="1547"/>
      <c r="C45" s="1548"/>
      <c r="D45" s="1549"/>
      <c r="E45" s="1549"/>
      <c r="F45" s="1548"/>
      <c r="G45" s="1550"/>
      <c r="H45" s="1551"/>
      <c r="I45" s="1552"/>
      <c r="J45" s="1552"/>
      <c r="K45" s="1552"/>
      <c r="L45" s="1552"/>
      <c r="M45" s="1538"/>
      <c r="N45" s="1568"/>
      <c r="O45" s="1568"/>
      <c r="S45" s="1565"/>
    </row>
    <row r="46" spans="1:19" ht="16.899999999999999" customHeight="1">
      <c r="A46" s="1500"/>
      <c r="B46" s="1547"/>
      <c r="C46" s="1548"/>
      <c r="D46" s="1549"/>
      <c r="E46" s="1566" t="s">
        <v>5975</v>
      </c>
      <c r="F46" s="1548"/>
      <c r="G46" s="1550"/>
      <c r="H46" s="1551"/>
      <c r="I46" s="1552"/>
      <c r="J46" s="1552"/>
      <c r="K46" s="1552"/>
      <c r="L46" s="1552"/>
      <c r="M46" s="1538"/>
      <c r="N46" s="1568"/>
      <c r="O46" s="1568"/>
      <c r="S46" s="1565"/>
    </row>
    <row r="47" spans="1:19" ht="16.899999999999999" customHeight="1">
      <c r="A47" s="1500"/>
      <c r="B47" s="1547"/>
      <c r="C47" s="1548"/>
      <c r="D47" s="1635"/>
      <c r="E47" s="1549" t="s">
        <v>5976</v>
      </c>
      <c r="F47" s="1548" t="s">
        <v>62</v>
      </c>
      <c r="G47" s="1550">
        <v>2</v>
      </c>
      <c r="H47" s="1551"/>
      <c r="I47" s="1552"/>
      <c r="J47" s="1552">
        <f>H47*G47</f>
        <v>0</v>
      </c>
      <c r="K47" s="1552">
        <f>I47*G47</f>
        <v>0</v>
      </c>
      <c r="L47" s="1552">
        <f>K47+J47</f>
        <v>0</v>
      </c>
      <c r="M47" s="1538"/>
      <c r="N47" s="1568"/>
      <c r="O47" s="1568"/>
      <c r="S47" s="1565"/>
    </row>
    <row r="48" spans="1:19" ht="16.899999999999999" customHeight="1">
      <c r="A48" s="1500"/>
      <c r="B48" s="1547"/>
      <c r="C48" s="1548"/>
      <c r="D48" s="1549"/>
      <c r="E48" s="1549"/>
      <c r="F48" s="1548"/>
      <c r="G48" s="1550"/>
      <c r="H48" s="1551"/>
      <c r="I48" s="1552"/>
      <c r="J48" s="1552"/>
      <c r="K48" s="1552"/>
      <c r="L48" s="1552"/>
      <c r="M48" s="1538"/>
      <c r="N48" s="1568"/>
      <c r="O48" s="1568"/>
      <c r="S48" s="1565"/>
    </row>
    <row r="49" spans="1:64" ht="16.899999999999999" customHeight="1">
      <c r="A49" s="1500"/>
      <c r="B49" s="1547"/>
      <c r="C49" s="1548"/>
      <c r="D49" s="1549"/>
      <c r="E49" s="1566" t="s">
        <v>5977</v>
      </c>
      <c r="F49" s="1548" t="s">
        <v>62</v>
      </c>
      <c r="G49" s="1550">
        <v>1</v>
      </c>
      <c r="H49" s="1551"/>
      <c r="I49" s="1552"/>
      <c r="J49" s="1552">
        <f>H49*G49</f>
        <v>0</v>
      </c>
      <c r="K49" s="1552">
        <f>I49*G49</f>
        <v>0</v>
      </c>
      <c r="L49" s="1552">
        <f>K49+J49</f>
        <v>0</v>
      </c>
      <c r="M49" s="1538"/>
      <c r="N49" s="1568"/>
      <c r="O49" s="1568"/>
      <c r="S49" s="1565"/>
    </row>
    <row r="50" spans="1:64" ht="16.899999999999999" customHeight="1">
      <c r="A50" s="1500"/>
      <c r="B50" s="1547"/>
      <c r="C50" s="1548"/>
      <c r="D50" s="1549"/>
      <c r="E50" s="1549" t="s">
        <v>5978</v>
      </c>
      <c r="F50" s="1548"/>
      <c r="G50" s="1550"/>
      <c r="H50" s="1551"/>
      <c r="I50" s="1552"/>
      <c r="J50" s="1552"/>
      <c r="K50" s="1552"/>
      <c r="L50" s="1552"/>
      <c r="M50" s="1538"/>
      <c r="N50" s="1568"/>
      <c r="O50" s="1568"/>
      <c r="S50" s="1565"/>
    </row>
    <row r="51" spans="1:64" ht="16.899999999999999" customHeight="1">
      <c r="A51" s="1500"/>
      <c r="B51" s="1547"/>
      <c r="C51" s="1548"/>
      <c r="D51" s="1549"/>
      <c r="E51" s="1549"/>
      <c r="F51" s="1548"/>
      <c r="G51" s="1550"/>
      <c r="H51" s="1551"/>
      <c r="I51" s="1552"/>
      <c r="J51" s="1552"/>
      <c r="K51" s="1552"/>
      <c r="L51" s="1552"/>
      <c r="M51" s="1538"/>
      <c r="N51" s="1568"/>
      <c r="O51" s="1568"/>
      <c r="S51" s="1565"/>
    </row>
    <row r="52" spans="1:64" ht="16.899999999999999" customHeight="1">
      <c r="A52" s="1500"/>
      <c r="B52" s="1563"/>
      <c r="C52" s="1548"/>
      <c r="D52" s="1549"/>
      <c r="E52" s="1566" t="s">
        <v>5943</v>
      </c>
      <c r="F52" s="1548"/>
      <c r="G52" s="1550"/>
      <c r="H52" s="1551"/>
      <c r="I52" s="1552"/>
      <c r="J52" s="1552"/>
      <c r="K52" s="1552"/>
      <c r="L52" s="1552"/>
      <c r="M52" s="1538"/>
      <c r="N52" s="1568"/>
      <c r="O52" s="1568"/>
      <c r="S52" s="1565"/>
    </row>
    <row r="53" spans="1:64" ht="16.899999999999999" customHeight="1">
      <c r="A53" s="1500"/>
      <c r="B53" s="1563"/>
      <c r="C53" s="1548"/>
      <c r="D53" s="1549"/>
      <c r="E53" s="1549" t="s">
        <v>5944</v>
      </c>
      <c r="F53" s="1548" t="s">
        <v>62</v>
      </c>
      <c r="G53" s="1550">
        <v>1</v>
      </c>
      <c r="H53" s="1551"/>
      <c r="I53" s="1552"/>
      <c r="J53" s="1552">
        <f>H53*G53</f>
        <v>0</v>
      </c>
      <c r="K53" s="1552">
        <f>I53*G53</f>
        <v>0</v>
      </c>
      <c r="L53" s="1552">
        <f>K53+J53</f>
        <v>0</v>
      </c>
      <c r="M53" s="1538"/>
      <c r="N53" s="1568"/>
      <c r="O53" s="1568"/>
      <c r="S53" s="1565"/>
    </row>
    <row r="54" spans="1:64" ht="16.899999999999999" customHeight="1">
      <c r="A54" s="1500"/>
      <c r="B54" s="1563"/>
      <c r="C54" s="1548"/>
      <c r="D54" s="1549"/>
      <c r="E54" s="1549"/>
      <c r="F54" s="1548"/>
      <c r="G54" s="1550"/>
      <c r="H54" s="1551"/>
      <c r="I54" s="1552"/>
      <c r="J54" s="1552"/>
      <c r="K54" s="1552"/>
      <c r="L54" s="1552"/>
      <c r="M54" s="1538"/>
      <c r="N54" s="1568"/>
      <c r="O54" s="1568"/>
      <c r="S54" s="1565"/>
    </row>
    <row r="55" spans="1:64" ht="16.899999999999999" customHeight="1">
      <c r="A55" s="1500"/>
      <c r="B55" s="1563"/>
      <c r="C55" s="1548"/>
      <c r="D55" s="1549"/>
      <c r="E55" s="1566" t="s">
        <v>5979</v>
      </c>
      <c r="F55" s="1548"/>
      <c r="G55" s="1550"/>
      <c r="H55" s="1551"/>
      <c r="I55" s="1552"/>
      <c r="J55" s="1552"/>
      <c r="K55" s="1552"/>
      <c r="L55" s="1552"/>
      <c r="M55" s="1538"/>
      <c r="N55" s="1568"/>
      <c r="O55" s="1568"/>
      <c r="S55" s="1565"/>
    </row>
    <row r="56" spans="1:64" ht="16.899999999999999" customHeight="1">
      <c r="A56" s="1500"/>
      <c r="B56" s="1563"/>
      <c r="C56" s="1548"/>
      <c r="D56" s="1549"/>
      <c r="E56" s="1549" t="s">
        <v>5922</v>
      </c>
      <c r="F56" s="1548"/>
      <c r="G56" s="1550"/>
      <c r="H56" s="1551"/>
      <c r="I56" s="1552"/>
      <c r="J56" s="1552"/>
      <c r="K56" s="1552"/>
      <c r="L56" s="1552"/>
      <c r="M56" s="1538"/>
      <c r="N56" s="1568"/>
      <c r="O56" s="1568"/>
      <c r="S56" s="1565"/>
    </row>
    <row r="57" spans="1:64" ht="16.899999999999999" customHeight="1">
      <c r="A57" s="1500"/>
      <c r="B57" s="1563"/>
      <c r="C57" s="1548"/>
      <c r="D57" s="1549"/>
      <c r="E57" s="1549" t="s">
        <v>5807</v>
      </c>
      <c r="F57" s="1548" t="s">
        <v>62</v>
      </c>
      <c r="G57" s="1550">
        <v>2</v>
      </c>
      <c r="H57" s="1551"/>
      <c r="I57" s="1552"/>
      <c r="J57" s="1552">
        <f>H57*G57</f>
        <v>0</v>
      </c>
      <c r="K57" s="1552">
        <f>I57*G57</f>
        <v>0</v>
      </c>
      <c r="L57" s="1552">
        <f>K57+J57</f>
        <v>0</v>
      </c>
      <c r="M57" s="1538"/>
      <c r="N57" s="1568"/>
      <c r="O57" s="1568"/>
      <c r="S57" s="1565"/>
    </row>
    <row r="58" spans="1:64" ht="16.899999999999999" customHeight="1">
      <c r="A58" s="1500"/>
      <c r="B58" s="1563"/>
      <c r="C58" s="1548"/>
      <c r="D58" s="1549"/>
      <c r="E58" s="1549" t="s">
        <v>5236</v>
      </c>
      <c r="F58" s="1548" t="s">
        <v>62</v>
      </c>
      <c r="G58" s="1550">
        <v>22</v>
      </c>
      <c r="H58" s="1551"/>
      <c r="I58" s="1552"/>
      <c r="J58" s="1552">
        <f>H58*G58</f>
        <v>0</v>
      </c>
      <c r="K58" s="1552">
        <f>I58*G58</f>
        <v>0</v>
      </c>
      <c r="L58" s="1552">
        <f>K58+J58</f>
        <v>0</v>
      </c>
      <c r="M58" s="1538"/>
      <c r="N58" s="1568"/>
      <c r="O58" s="1568"/>
      <c r="S58" s="1565"/>
    </row>
    <row r="59" spans="1:64" ht="16.899999999999999" customHeight="1">
      <c r="A59" s="1502"/>
      <c r="B59" s="1570"/>
      <c r="C59" s="1546"/>
      <c r="D59" s="1571"/>
      <c r="E59" s="1571" t="s">
        <v>5237</v>
      </c>
      <c r="F59" s="1546" t="s">
        <v>62</v>
      </c>
      <c r="G59" s="1545">
        <v>8</v>
      </c>
      <c r="H59" s="1572"/>
      <c r="I59" s="1573"/>
      <c r="J59" s="1573">
        <f>H59*G59</f>
        <v>0</v>
      </c>
      <c r="K59" s="1573">
        <f>I59*G59</f>
        <v>0</v>
      </c>
      <c r="L59" s="1573">
        <f>K59+J59</f>
        <v>0</v>
      </c>
      <c r="M59" s="1538"/>
      <c r="N59" s="1568"/>
      <c r="O59" s="1568"/>
      <c r="S59" s="1565"/>
    </row>
    <row r="60" spans="1:64" ht="16.899999999999999" customHeight="1">
      <c r="A60" s="1500"/>
      <c r="B60" s="1563"/>
      <c r="C60" s="1548"/>
      <c r="D60" s="1549"/>
      <c r="E60" s="1549"/>
      <c r="F60" s="1548"/>
      <c r="G60" s="1550"/>
      <c r="H60" s="1551"/>
      <c r="I60" s="1552"/>
      <c r="J60" s="1552"/>
      <c r="K60" s="1552"/>
      <c r="L60" s="1552"/>
      <c r="M60" s="1538"/>
      <c r="N60" s="1568"/>
      <c r="O60" s="1568"/>
      <c r="S60" s="1565"/>
    </row>
    <row r="61" spans="1:64" ht="16.899999999999999" customHeight="1">
      <c r="A61" s="1612"/>
      <c r="B61" s="1613"/>
      <c r="C61" s="1636"/>
      <c r="D61" s="1637"/>
      <c r="E61" s="1566" t="s">
        <v>5925</v>
      </c>
      <c r="F61" s="1548"/>
      <c r="G61" s="1550"/>
      <c r="H61" s="1551"/>
      <c r="I61" s="1552"/>
      <c r="J61" s="1552"/>
      <c r="K61" s="1552"/>
      <c r="L61" s="1552"/>
      <c r="M61" s="1614"/>
      <c r="N61" s="1615"/>
      <c r="O61" s="1615"/>
      <c r="P61" s="1614"/>
      <c r="Q61" s="1614"/>
      <c r="R61" s="1614"/>
      <c r="S61" s="1616"/>
      <c r="T61" s="1614"/>
      <c r="U61" s="1614"/>
      <c r="V61" s="1614"/>
      <c r="W61" s="1614"/>
      <c r="X61" s="1614"/>
      <c r="Y61" s="1614"/>
      <c r="Z61" s="1614"/>
      <c r="AA61" s="1614"/>
      <c r="AB61" s="1614"/>
      <c r="AC61" s="1614"/>
      <c r="AD61" s="1614"/>
      <c r="AE61" s="1614"/>
      <c r="AF61" s="1614"/>
      <c r="AG61" s="1614"/>
      <c r="AH61" s="1614"/>
      <c r="AI61" s="1614"/>
      <c r="AJ61" s="1614"/>
      <c r="AK61" s="1614"/>
      <c r="AL61" s="1614"/>
      <c r="AM61" s="1614"/>
      <c r="AN61" s="1614"/>
      <c r="AO61" s="1614"/>
      <c r="AP61" s="1614"/>
      <c r="AQ61" s="1614"/>
      <c r="AR61" s="1614"/>
      <c r="AS61" s="1614"/>
      <c r="AT61" s="1614"/>
      <c r="AU61" s="1614"/>
      <c r="AV61" s="1614"/>
      <c r="AW61" s="1614"/>
      <c r="AX61" s="1614"/>
      <c r="AY61" s="1614"/>
      <c r="AZ61" s="1614"/>
      <c r="BA61" s="1614"/>
      <c r="BB61" s="1614"/>
      <c r="BC61" s="1614"/>
      <c r="BD61" s="1614"/>
      <c r="BE61" s="1614"/>
      <c r="BF61" s="1614"/>
      <c r="BG61" s="1614"/>
      <c r="BH61" s="1614"/>
      <c r="BI61" s="1614"/>
      <c r="BJ61" s="1614"/>
      <c r="BK61" s="1614"/>
      <c r="BL61" s="1614"/>
    </row>
    <row r="62" spans="1:64" ht="16.899999999999999" customHeight="1">
      <c r="A62" s="1612"/>
      <c r="B62" s="1613"/>
      <c r="C62" s="1548"/>
      <c r="D62" s="1548"/>
      <c r="E62" s="1549" t="s">
        <v>5666</v>
      </c>
      <c r="F62" s="1548" t="s">
        <v>62</v>
      </c>
      <c r="G62" s="1550">
        <v>8</v>
      </c>
      <c r="H62" s="1551"/>
      <c r="I62" s="1552"/>
      <c r="J62" s="1552">
        <f t="shared" ref="J62:J68" si="3">H62*G62</f>
        <v>0</v>
      </c>
      <c r="K62" s="1552">
        <f t="shared" ref="K62:K68" si="4">I62*G62</f>
        <v>0</v>
      </c>
      <c r="L62" s="1552">
        <f t="shared" ref="L62:L68" si="5">K62+J62</f>
        <v>0</v>
      </c>
      <c r="M62" s="1614"/>
      <c r="N62" s="1615"/>
      <c r="O62" s="1615"/>
      <c r="P62" s="1614"/>
      <c r="Q62" s="1614"/>
      <c r="R62" s="1614"/>
      <c r="S62" s="1616"/>
      <c r="T62" s="1614"/>
      <c r="U62" s="1614"/>
      <c r="V62" s="1614"/>
      <c r="W62" s="1614"/>
      <c r="X62" s="1614"/>
      <c r="Y62" s="1614"/>
      <c r="Z62" s="1614"/>
      <c r="AA62" s="1614"/>
      <c r="AB62" s="1614"/>
      <c r="AC62" s="1614"/>
      <c r="AD62" s="1614"/>
      <c r="AE62" s="1614"/>
      <c r="AF62" s="1614"/>
      <c r="AG62" s="1614"/>
      <c r="AH62" s="1614"/>
      <c r="AI62" s="1614"/>
      <c r="AJ62" s="1614"/>
      <c r="AK62" s="1614"/>
      <c r="AL62" s="1614"/>
      <c r="AM62" s="1614"/>
      <c r="AN62" s="1614"/>
      <c r="AO62" s="1614"/>
      <c r="AP62" s="1614"/>
      <c r="AQ62" s="1614"/>
      <c r="AR62" s="1614"/>
      <c r="AS62" s="1614"/>
      <c r="AT62" s="1614"/>
      <c r="AU62" s="1614"/>
      <c r="AV62" s="1614"/>
      <c r="AW62" s="1614"/>
      <c r="AX62" s="1614"/>
      <c r="AY62" s="1614"/>
      <c r="AZ62" s="1614"/>
      <c r="BA62" s="1614"/>
      <c r="BB62" s="1614"/>
      <c r="BC62" s="1614"/>
      <c r="BD62" s="1614"/>
      <c r="BE62" s="1614"/>
      <c r="BF62" s="1614"/>
      <c r="BG62" s="1614"/>
      <c r="BH62" s="1614"/>
      <c r="BI62" s="1614"/>
      <c r="BJ62" s="1614"/>
      <c r="BK62" s="1614"/>
      <c r="BL62" s="1614"/>
    </row>
    <row r="63" spans="1:64" ht="16.899999999999999" customHeight="1">
      <c r="A63" s="1612"/>
      <c r="B63" s="1613"/>
      <c r="C63" s="1548"/>
      <c r="D63" s="1548"/>
      <c r="E63" s="1549" t="s">
        <v>5661</v>
      </c>
      <c r="F63" s="1548" t="s">
        <v>62</v>
      </c>
      <c r="G63" s="1550">
        <v>8</v>
      </c>
      <c r="H63" s="1551"/>
      <c r="I63" s="1552"/>
      <c r="J63" s="1552">
        <f t="shared" si="3"/>
        <v>0</v>
      </c>
      <c r="K63" s="1552">
        <f t="shared" si="4"/>
        <v>0</v>
      </c>
      <c r="L63" s="1552">
        <f t="shared" si="5"/>
        <v>0</v>
      </c>
      <c r="M63" s="1614"/>
      <c r="N63" s="1615"/>
      <c r="O63" s="1615"/>
      <c r="P63" s="1614"/>
      <c r="Q63" s="1614"/>
      <c r="R63" s="1614"/>
      <c r="S63" s="1616"/>
      <c r="T63" s="1614"/>
      <c r="U63" s="1614"/>
      <c r="V63" s="1614"/>
      <c r="W63" s="1614"/>
      <c r="X63" s="1614"/>
      <c r="Y63" s="1614"/>
      <c r="Z63" s="1614"/>
      <c r="AA63" s="1614"/>
      <c r="AB63" s="1614"/>
      <c r="AC63" s="1614"/>
      <c r="AD63" s="1614"/>
      <c r="AE63" s="1614"/>
      <c r="AF63" s="1614"/>
      <c r="AG63" s="1614"/>
      <c r="AH63" s="1614"/>
      <c r="AI63" s="1614"/>
      <c r="AJ63" s="1614"/>
      <c r="AK63" s="1614"/>
      <c r="AL63" s="1614"/>
      <c r="AM63" s="1614"/>
      <c r="AN63" s="1614"/>
      <c r="AO63" s="1614"/>
      <c r="AP63" s="1614"/>
      <c r="AQ63" s="1614"/>
      <c r="AR63" s="1614"/>
      <c r="AS63" s="1614"/>
      <c r="AT63" s="1614"/>
      <c r="AU63" s="1614"/>
      <c r="AV63" s="1614"/>
      <c r="AW63" s="1614"/>
      <c r="AX63" s="1614"/>
      <c r="AY63" s="1614"/>
      <c r="AZ63" s="1614"/>
      <c r="BA63" s="1614"/>
      <c r="BB63" s="1614"/>
      <c r="BC63" s="1614"/>
      <c r="BD63" s="1614"/>
      <c r="BE63" s="1614"/>
      <c r="BF63" s="1614"/>
      <c r="BG63" s="1614"/>
      <c r="BH63" s="1614"/>
      <c r="BI63" s="1614"/>
      <c r="BJ63" s="1614"/>
      <c r="BK63" s="1614"/>
      <c r="BL63" s="1614"/>
    </row>
    <row r="64" spans="1:64" ht="16.899999999999999" customHeight="1">
      <c r="A64" s="1612"/>
      <c r="B64" s="1613"/>
      <c r="C64" s="1548"/>
      <c r="D64" s="1548"/>
      <c r="E64" s="1549" t="s">
        <v>5659</v>
      </c>
      <c r="F64" s="1548" t="s">
        <v>62</v>
      </c>
      <c r="G64" s="1550">
        <v>1</v>
      </c>
      <c r="H64" s="1551"/>
      <c r="I64" s="1552"/>
      <c r="J64" s="1552">
        <f t="shared" si="3"/>
        <v>0</v>
      </c>
      <c r="K64" s="1552">
        <f t="shared" si="4"/>
        <v>0</v>
      </c>
      <c r="L64" s="1552">
        <f t="shared" si="5"/>
        <v>0</v>
      </c>
      <c r="M64" s="1614"/>
      <c r="N64" s="1615"/>
      <c r="O64" s="1615"/>
      <c r="P64" s="1614"/>
      <c r="Q64" s="1614"/>
      <c r="R64" s="1614"/>
      <c r="S64" s="1616"/>
      <c r="T64" s="1614"/>
      <c r="U64" s="1614"/>
      <c r="V64" s="1614"/>
      <c r="W64" s="1614"/>
      <c r="X64" s="1614"/>
      <c r="Y64" s="1614"/>
      <c r="Z64" s="1614"/>
      <c r="AA64" s="1614"/>
      <c r="AB64" s="1614"/>
      <c r="AC64" s="1614"/>
      <c r="AD64" s="1614"/>
      <c r="AE64" s="1614"/>
      <c r="AF64" s="1614"/>
      <c r="AG64" s="1614"/>
      <c r="AH64" s="1614"/>
      <c r="AI64" s="1614"/>
      <c r="AJ64" s="1614"/>
      <c r="AK64" s="1614"/>
      <c r="AL64" s="1614"/>
      <c r="AM64" s="1614"/>
      <c r="AN64" s="1614"/>
      <c r="AO64" s="1614"/>
      <c r="AP64" s="1614"/>
      <c r="AQ64" s="1614"/>
      <c r="AR64" s="1614"/>
      <c r="AS64" s="1614"/>
      <c r="AT64" s="1614"/>
      <c r="AU64" s="1614"/>
      <c r="AV64" s="1614"/>
      <c r="AW64" s="1614"/>
      <c r="AX64" s="1614"/>
      <c r="AY64" s="1614"/>
      <c r="AZ64" s="1614"/>
      <c r="BA64" s="1614"/>
      <c r="BB64" s="1614"/>
      <c r="BC64" s="1614"/>
      <c r="BD64" s="1614"/>
      <c r="BE64" s="1614"/>
      <c r="BF64" s="1614"/>
      <c r="BG64" s="1614"/>
      <c r="BH64" s="1614"/>
      <c r="BI64" s="1614"/>
      <c r="BJ64" s="1614"/>
      <c r="BK64" s="1614"/>
      <c r="BL64" s="1614"/>
    </row>
    <row r="65" spans="1:64" ht="16.899999999999999" customHeight="1">
      <c r="A65" s="1612"/>
      <c r="B65" s="1613"/>
      <c r="C65" s="1548"/>
      <c r="D65" s="1548"/>
      <c r="E65" s="1549" t="s">
        <v>5658</v>
      </c>
      <c r="F65" s="1548" t="s">
        <v>62</v>
      </c>
      <c r="G65" s="1550">
        <v>1</v>
      </c>
      <c r="H65" s="1551"/>
      <c r="I65" s="1552"/>
      <c r="J65" s="1552">
        <f t="shared" si="3"/>
        <v>0</v>
      </c>
      <c r="K65" s="1552">
        <f t="shared" si="4"/>
        <v>0</v>
      </c>
      <c r="L65" s="1552">
        <f t="shared" si="5"/>
        <v>0</v>
      </c>
      <c r="M65" s="1614"/>
      <c r="N65" s="1615"/>
      <c r="O65" s="1615"/>
      <c r="P65" s="1614"/>
      <c r="Q65" s="1614"/>
      <c r="R65" s="1614"/>
      <c r="S65" s="1616"/>
      <c r="T65" s="1614"/>
      <c r="U65" s="1614"/>
      <c r="V65" s="1614"/>
      <c r="W65" s="1614"/>
      <c r="X65" s="1614"/>
      <c r="Y65" s="1614"/>
      <c r="Z65" s="1614"/>
      <c r="AA65" s="1614"/>
      <c r="AB65" s="1614"/>
      <c r="AC65" s="1614"/>
      <c r="AD65" s="1614"/>
      <c r="AE65" s="1614"/>
      <c r="AF65" s="1614"/>
      <c r="AG65" s="1614"/>
      <c r="AH65" s="1614"/>
      <c r="AI65" s="1614"/>
      <c r="AJ65" s="1614"/>
      <c r="AK65" s="1614"/>
      <c r="AL65" s="1614"/>
      <c r="AM65" s="1614"/>
      <c r="AN65" s="1614"/>
      <c r="AO65" s="1614"/>
      <c r="AP65" s="1614"/>
      <c r="AQ65" s="1614"/>
      <c r="AR65" s="1614"/>
      <c r="AS65" s="1614"/>
      <c r="AT65" s="1614"/>
      <c r="AU65" s="1614"/>
      <c r="AV65" s="1614"/>
      <c r="AW65" s="1614"/>
      <c r="AX65" s="1614"/>
      <c r="AY65" s="1614"/>
      <c r="AZ65" s="1614"/>
      <c r="BA65" s="1614"/>
      <c r="BB65" s="1614"/>
      <c r="BC65" s="1614"/>
      <c r="BD65" s="1614"/>
      <c r="BE65" s="1614"/>
      <c r="BF65" s="1614"/>
      <c r="BG65" s="1614"/>
      <c r="BH65" s="1614"/>
      <c r="BI65" s="1614"/>
      <c r="BJ65" s="1614"/>
      <c r="BK65" s="1614"/>
      <c r="BL65" s="1614"/>
    </row>
    <row r="66" spans="1:64" ht="16.899999999999999" customHeight="1">
      <c r="A66" s="1612"/>
      <c r="B66" s="1613"/>
      <c r="C66" s="1548"/>
      <c r="D66" s="1548"/>
      <c r="E66" s="1549" t="s">
        <v>5657</v>
      </c>
      <c r="F66" s="1548" t="s">
        <v>62</v>
      </c>
      <c r="G66" s="1550">
        <v>14</v>
      </c>
      <c r="H66" s="1551"/>
      <c r="I66" s="1552"/>
      <c r="J66" s="1552">
        <f t="shared" si="3"/>
        <v>0</v>
      </c>
      <c r="K66" s="1552">
        <f t="shared" si="4"/>
        <v>0</v>
      </c>
      <c r="L66" s="1552">
        <f t="shared" si="5"/>
        <v>0</v>
      </c>
      <c r="M66" s="1614"/>
      <c r="N66" s="1615"/>
      <c r="O66" s="1615"/>
      <c r="P66" s="1614"/>
      <c r="Q66" s="1614"/>
      <c r="R66" s="1614"/>
      <c r="S66" s="1616"/>
      <c r="T66" s="1614"/>
      <c r="U66" s="1614"/>
      <c r="V66" s="1614"/>
      <c r="W66" s="1614"/>
      <c r="X66" s="1614"/>
      <c r="Y66" s="1614"/>
      <c r="Z66" s="1614"/>
      <c r="AA66" s="1614"/>
      <c r="AB66" s="1614"/>
      <c r="AC66" s="1614"/>
      <c r="AD66" s="1614"/>
      <c r="AE66" s="1614"/>
      <c r="AF66" s="1614"/>
      <c r="AG66" s="1614"/>
      <c r="AH66" s="1614"/>
      <c r="AI66" s="1614"/>
      <c r="AJ66" s="1614"/>
      <c r="AK66" s="1614"/>
      <c r="AL66" s="1614"/>
      <c r="AM66" s="1614"/>
      <c r="AN66" s="1614"/>
      <c r="AO66" s="1614"/>
      <c r="AP66" s="1614"/>
      <c r="AQ66" s="1614"/>
      <c r="AR66" s="1614"/>
      <c r="AS66" s="1614"/>
      <c r="AT66" s="1614"/>
      <c r="AU66" s="1614"/>
      <c r="AV66" s="1614"/>
      <c r="AW66" s="1614"/>
      <c r="AX66" s="1614"/>
      <c r="AY66" s="1614"/>
      <c r="AZ66" s="1614"/>
      <c r="BA66" s="1614"/>
      <c r="BB66" s="1614"/>
      <c r="BC66" s="1614"/>
      <c r="BD66" s="1614"/>
      <c r="BE66" s="1614"/>
      <c r="BF66" s="1614"/>
      <c r="BG66" s="1614"/>
      <c r="BH66" s="1614"/>
      <c r="BI66" s="1614"/>
      <c r="BJ66" s="1614"/>
      <c r="BK66" s="1614"/>
      <c r="BL66" s="1614"/>
    </row>
    <row r="67" spans="1:64" ht="16.899999999999999" customHeight="1">
      <c r="A67" s="1500"/>
      <c r="B67" s="1547"/>
      <c r="C67" s="1548"/>
      <c r="D67" s="1548"/>
      <c r="E67" s="1549" t="s">
        <v>5926</v>
      </c>
      <c r="F67" s="1548" t="s">
        <v>62</v>
      </c>
      <c r="G67" s="1550">
        <v>5</v>
      </c>
      <c r="H67" s="1551"/>
      <c r="I67" s="1552"/>
      <c r="J67" s="1552">
        <f t="shared" si="3"/>
        <v>0</v>
      </c>
      <c r="K67" s="1552">
        <f t="shared" si="4"/>
        <v>0</v>
      </c>
      <c r="L67" s="1552">
        <f t="shared" si="5"/>
        <v>0</v>
      </c>
      <c r="M67" s="1538"/>
      <c r="N67" s="1568"/>
      <c r="O67" s="1568"/>
      <c r="S67" s="1565"/>
    </row>
    <row r="68" spans="1:64" ht="16.899999999999999" customHeight="1">
      <c r="A68" s="1500"/>
      <c r="B68" s="1547"/>
      <c r="C68" s="1548"/>
      <c r="D68" s="1548"/>
      <c r="E68" s="1549" t="s">
        <v>5980</v>
      </c>
      <c r="F68" s="1548" t="s">
        <v>62</v>
      </c>
      <c r="G68" s="1550">
        <v>4</v>
      </c>
      <c r="H68" s="1551"/>
      <c r="I68" s="1552"/>
      <c r="J68" s="1552">
        <f t="shared" si="3"/>
        <v>0</v>
      </c>
      <c r="K68" s="1552">
        <f t="shared" si="4"/>
        <v>0</v>
      </c>
      <c r="L68" s="1552">
        <f t="shared" si="5"/>
        <v>0</v>
      </c>
      <c r="M68" s="1538"/>
      <c r="N68" s="1568"/>
      <c r="O68" s="1568"/>
      <c r="S68" s="1565"/>
    </row>
    <row r="69" spans="1:64" ht="16.899999999999999" customHeight="1">
      <c r="A69" s="1500"/>
      <c r="B69" s="1547"/>
      <c r="C69" s="1548"/>
      <c r="D69" s="1548"/>
      <c r="E69" s="1549"/>
      <c r="F69" s="1548"/>
      <c r="G69" s="1550"/>
      <c r="H69" s="1551"/>
      <c r="I69" s="1552"/>
      <c r="J69" s="1552"/>
      <c r="K69" s="1552"/>
      <c r="L69" s="1552"/>
      <c r="M69" s="1538"/>
      <c r="N69" s="1568"/>
      <c r="O69" s="1568"/>
      <c r="S69" s="1565"/>
    </row>
    <row r="70" spans="1:64" ht="16.899999999999999" customHeight="1">
      <c r="A70" s="1612"/>
      <c r="B70" s="1613"/>
      <c r="C70" s="1548"/>
      <c r="D70" s="1548"/>
      <c r="E70" s="1566" t="s">
        <v>5981</v>
      </c>
      <c r="F70" s="1548"/>
      <c r="G70" s="1550"/>
      <c r="H70" s="1551"/>
      <c r="I70" s="1552"/>
      <c r="J70" s="1552"/>
      <c r="K70" s="1552"/>
      <c r="L70" s="1552"/>
      <c r="M70" s="1614"/>
      <c r="N70" s="1615"/>
      <c r="O70" s="1615"/>
      <c r="P70" s="1614"/>
      <c r="Q70" s="1614"/>
      <c r="R70" s="1614"/>
      <c r="S70" s="1616"/>
      <c r="T70" s="1614"/>
      <c r="U70" s="1614"/>
      <c r="V70" s="1614"/>
      <c r="W70" s="1614"/>
      <c r="X70" s="1614"/>
      <c r="Y70" s="1614"/>
      <c r="Z70" s="1614"/>
      <c r="AA70" s="1614"/>
      <c r="AB70" s="1614"/>
      <c r="AC70" s="1614"/>
      <c r="AD70" s="1614"/>
      <c r="AE70" s="1614"/>
      <c r="AF70" s="1614"/>
      <c r="AG70" s="1614"/>
      <c r="AH70" s="1614"/>
      <c r="AI70" s="1614"/>
      <c r="AJ70" s="1614"/>
      <c r="AK70" s="1614"/>
      <c r="AL70" s="1614"/>
      <c r="AM70" s="1614"/>
      <c r="AN70" s="1614"/>
      <c r="AO70" s="1614"/>
      <c r="AP70" s="1614"/>
      <c r="AQ70" s="1614"/>
      <c r="AR70" s="1614"/>
      <c r="AS70" s="1614"/>
      <c r="AT70" s="1614"/>
      <c r="AU70" s="1614"/>
      <c r="AV70" s="1614"/>
      <c r="AW70" s="1614"/>
      <c r="AX70" s="1614"/>
      <c r="AY70" s="1614"/>
      <c r="AZ70" s="1614"/>
      <c r="BA70" s="1614"/>
      <c r="BB70" s="1614"/>
      <c r="BC70" s="1614"/>
      <c r="BD70" s="1614"/>
      <c r="BE70" s="1614"/>
      <c r="BF70" s="1614"/>
      <c r="BG70" s="1614"/>
      <c r="BH70" s="1614"/>
      <c r="BI70" s="1614"/>
      <c r="BJ70" s="1614"/>
      <c r="BK70" s="1614"/>
      <c r="BL70" s="1614"/>
    </row>
    <row r="71" spans="1:64" ht="16.899999999999999" customHeight="1">
      <c r="A71" s="1612"/>
      <c r="B71" s="1613"/>
      <c r="C71" s="1548"/>
      <c r="D71" s="1548"/>
      <c r="E71" s="1549" t="s">
        <v>5666</v>
      </c>
      <c r="F71" s="1548" t="s">
        <v>62</v>
      </c>
      <c r="G71" s="1550">
        <v>5</v>
      </c>
      <c r="H71" s="1551"/>
      <c r="I71" s="1552"/>
      <c r="J71" s="1552">
        <f>H71*G71</f>
        <v>0</v>
      </c>
      <c r="K71" s="1552">
        <f>I71*G71</f>
        <v>0</v>
      </c>
      <c r="L71" s="1552">
        <f>K71+J71</f>
        <v>0</v>
      </c>
      <c r="M71" s="1614"/>
      <c r="N71" s="1615"/>
      <c r="O71" s="1615"/>
      <c r="P71" s="1614"/>
      <c r="Q71" s="1614"/>
      <c r="R71" s="1614"/>
      <c r="S71" s="1616"/>
      <c r="T71" s="1614"/>
      <c r="U71" s="1614"/>
      <c r="V71" s="1614"/>
      <c r="W71" s="1614"/>
      <c r="X71" s="1614"/>
      <c r="Y71" s="1614"/>
      <c r="Z71" s="1614"/>
      <c r="AA71" s="1614"/>
      <c r="AB71" s="1614"/>
      <c r="AC71" s="1614"/>
      <c r="AD71" s="1614"/>
      <c r="AE71" s="1614"/>
      <c r="AF71" s="1614"/>
      <c r="AG71" s="1614"/>
      <c r="AH71" s="1614"/>
      <c r="AI71" s="1614"/>
      <c r="AJ71" s="1614"/>
      <c r="AK71" s="1614"/>
      <c r="AL71" s="1614"/>
      <c r="AM71" s="1614"/>
      <c r="AN71" s="1614"/>
      <c r="AO71" s="1614"/>
      <c r="AP71" s="1614"/>
      <c r="AQ71" s="1614"/>
      <c r="AR71" s="1614"/>
      <c r="AS71" s="1614"/>
      <c r="AT71" s="1614"/>
      <c r="AU71" s="1614"/>
      <c r="AV71" s="1614"/>
      <c r="AW71" s="1614"/>
      <c r="AX71" s="1614"/>
      <c r="AY71" s="1614"/>
      <c r="AZ71" s="1614"/>
      <c r="BA71" s="1614"/>
      <c r="BB71" s="1614"/>
      <c r="BC71" s="1614"/>
      <c r="BD71" s="1614"/>
      <c r="BE71" s="1614"/>
      <c r="BF71" s="1614"/>
      <c r="BG71" s="1614"/>
      <c r="BH71" s="1614"/>
      <c r="BI71" s="1614"/>
      <c r="BJ71" s="1614"/>
      <c r="BK71" s="1614"/>
      <c r="BL71" s="1614"/>
    </row>
    <row r="72" spans="1:64" ht="16.899999999999999" customHeight="1">
      <c r="A72" s="1612"/>
      <c r="B72" s="1613"/>
      <c r="C72" s="1548"/>
      <c r="D72" s="1548"/>
      <c r="E72" s="1549" t="s">
        <v>5982</v>
      </c>
      <c r="F72" s="1548" t="s">
        <v>62</v>
      </c>
      <c r="G72" s="1550">
        <v>1</v>
      </c>
      <c r="H72" s="1551"/>
      <c r="I72" s="1552"/>
      <c r="J72" s="1552">
        <f>H72*G72</f>
        <v>0</v>
      </c>
      <c r="K72" s="1552">
        <f>I72*G72</f>
        <v>0</v>
      </c>
      <c r="L72" s="1552">
        <f>K72+J72</f>
        <v>0</v>
      </c>
      <c r="M72" s="1614"/>
      <c r="N72" s="1615"/>
      <c r="O72" s="1615"/>
      <c r="P72" s="1614"/>
      <c r="Q72" s="1614"/>
      <c r="R72" s="1614"/>
      <c r="S72" s="1616"/>
      <c r="T72" s="1614"/>
      <c r="U72" s="1614"/>
      <c r="V72" s="1614"/>
      <c r="W72" s="1614"/>
      <c r="X72" s="1614"/>
      <c r="Y72" s="1614"/>
      <c r="Z72" s="1614"/>
      <c r="AA72" s="1614"/>
      <c r="AB72" s="1614"/>
      <c r="AC72" s="1614"/>
      <c r="AD72" s="1614"/>
      <c r="AE72" s="1614"/>
      <c r="AF72" s="1614"/>
      <c r="AG72" s="1614"/>
      <c r="AH72" s="1614"/>
      <c r="AI72" s="1614"/>
      <c r="AJ72" s="1614"/>
      <c r="AK72" s="1614"/>
      <c r="AL72" s="1614"/>
      <c r="AM72" s="1614"/>
      <c r="AN72" s="1614"/>
      <c r="AO72" s="1614"/>
      <c r="AP72" s="1614"/>
      <c r="AQ72" s="1614"/>
      <c r="AR72" s="1614"/>
      <c r="AS72" s="1614"/>
      <c r="AT72" s="1614"/>
      <c r="AU72" s="1614"/>
      <c r="AV72" s="1614"/>
      <c r="AW72" s="1614"/>
      <c r="AX72" s="1614"/>
      <c r="AY72" s="1614"/>
      <c r="AZ72" s="1614"/>
      <c r="BA72" s="1614"/>
      <c r="BB72" s="1614"/>
      <c r="BC72" s="1614"/>
      <c r="BD72" s="1614"/>
      <c r="BE72" s="1614"/>
      <c r="BF72" s="1614"/>
      <c r="BG72" s="1614"/>
      <c r="BH72" s="1614"/>
      <c r="BI72" s="1614"/>
      <c r="BJ72" s="1614"/>
      <c r="BK72" s="1614"/>
      <c r="BL72" s="1614"/>
    </row>
    <row r="73" spans="1:64" ht="16.899999999999999" customHeight="1">
      <c r="A73" s="1612"/>
      <c r="B73" s="1613"/>
      <c r="C73" s="1548"/>
      <c r="D73" s="1548"/>
      <c r="E73" s="1566"/>
      <c r="F73" s="1548"/>
      <c r="G73" s="1550"/>
      <c r="H73" s="1551"/>
      <c r="I73" s="1552"/>
      <c r="J73" s="1552"/>
      <c r="K73" s="1552"/>
      <c r="L73" s="1552"/>
      <c r="M73" s="1614"/>
      <c r="N73" s="1615"/>
      <c r="O73" s="1615"/>
      <c r="P73" s="1614"/>
      <c r="Q73" s="1614"/>
      <c r="R73" s="1614"/>
      <c r="S73" s="1616"/>
      <c r="T73" s="1614"/>
      <c r="U73" s="1614"/>
      <c r="V73" s="1614"/>
      <c r="W73" s="1614"/>
      <c r="X73" s="1614"/>
      <c r="Y73" s="1614"/>
      <c r="Z73" s="1614"/>
      <c r="AA73" s="1614"/>
      <c r="AB73" s="1614"/>
      <c r="AC73" s="1614"/>
      <c r="AD73" s="1614"/>
      <c r="AE73" s="1614"/>
      <c r="AF73" s="1614"/>
      <c r="AG73" s="1614"/>
      <c r="AH73" s="1614"/>
      <c r="AI73" s="1614"/>
      <c r="AJ73" s="1614"/>
      <c r="AK73" s="1614"/>
      <c r="AL73" s="1614"/>
      <c r="AM73" s="1614"/>
      <c r="AN73" s="1614"/>
      <c r="AO73" s="1614"/>
      <c r="AP73" s="1614"/>
      <c r="AQ73" s="1614"/>
      <c r="AR73" s="1614"/>
      <c r="AS73" s="1614"/>
      <c r="AT73" s="1614"/>
      <c r="AU73" s="1614"/>
      <c r="AV73" s="1614"/>
      <c r="AW73" s="1614"/>
      <c r="AX73" s="1614"/>
      <c r="AY73" s="1614"/>
      <c r="AZ73" s="1614"/>
      <c r="BA73" s="1614"/>
      <c r="BB73" s="1614"/>
      <c r="BC73" s="1614"/>
      <c r="BD73" s="1614"/>
      <c r="BE73" s="1614"/>
      <c r="BF73" s="1614"/>
      <c r="BG73" s="1614"/>
      <c r="BH73" s="1614"/>
      <c r="BI73" s="1614"/>
      <c r="BJ73" s="1614"/>
      <c r="BK73" s="1614"/>
      <c r="BL73" s="1614"/>
    </row>
    <row r="74" spans="1:64" ht="16.899999999999999" customHeight="1">
      <c r="A74" s="1500"/>
      <c r="B74" s="1547"/>
      <c r="C74" s="1548"/>
      <c r="D74" s="1549"/>
      <c r="E74" s="1566" t="s">
        <v>5928</v>
      </c>
      <c r="F74" s="1548"/>
      <c r="G74" s="1550"/>
      <c r="H74" s="1551"/>
      <c r="I74" s="1552"/>
      <c r="J74" s="1552"/>
      <c r="K74" s="1552"/>
      <c r="L74" s="1552"/>
      <c r="M74" s="1538"/>
      <c r="N74" s="1568"/>
      <c r="O74" s="1568"/>
      <c r="S74" s="1565"/>
    </row>
    <row r="75" spans="1:64" ht="16.899999999999999" customHeight="1">
      <c r="A75" s="1500"/>
      <c r="B75" s="1547"/>
      <c r="C75" s="1548"/>
      <c r="D75" s="1549"/>
      <c r="E75" s="1549" t="s">
        <v>5235</v>
      </c>
      <c r="F75" s="1548" t="s">
        <v>62</v>
      </c>
      <c r="G75" s="1550">
        <v>4</v>
      </c>
      <c r="H75" s="1551"/>
      <c r="I75" s="1552"/>
      <c r="J75" s="1552">
        <f t="shared" ref="J75:J81" si="6">(H75*G75)+0</f>
        <v>0</v>
      </c>
      <c r="K75" s="1552">
        <f t="shared" ref="K75:K81" si="7">(I75*G75)+0</f>
        <v>0</v>
      </c>
      <c r="L75" s="1552">
        <f t="shared" ref="L75:L81" si="8">(K75+J75)+0</f>
        <v>0</v>
      </c>
      <c r="M75" s="1538"/>
      <c r="N75" s="1568"/>
      <c r="O75" s="1568"/>
      <c r="S75" s="1565"/>
    </row>
    <row r="76" spans="1:64" ht="16.899999999999999" customHeight="1">
      <c r="A76" s="1500"/>
      <c r="B76" s="1547"/>
      <c r="C76" s="1548"/>
      <c r="D76" s="1549"/>
      <c r="E76" s="1549" t="s">
        <v>5742</v>
      </c>
      <c r="F76" s="1548" t="s">
        <v>62</v>
      </c>
      <c r="G76" s="1550">
        <v>5</v>
      </c>
      <c r="H76" s="1551"/>
      <c r="I76" s="1552"/>
      <c r="J76" s="1552">
        <f t="shared" si="6"/>
        <v>0</v>
      </c>
      <c r="K76" s="1552">
        <f t="shared" si="7"/>
        <v>0</v>
      </c>
      <c r="L76" s="1552">
        <f t="shared" si="8"/>
        <v>0</v>
      </c>
      <c r="M76" s="1538"/>
      <c r="N76" s="1568"/>
      <c r="O76" s="1568"/>
      <c r="S76" s="1565"/>
    </row>
    <row r="77" spans="1:64" ht="16.899999999999999" customHeight="1">
      <c r="A77" s="1500"/>
      <c r="B77" s="1547"/>
      <c r="C77" s="1548"/>
      <c r="D77" s="1549"/>
      <c r="E77" s="1549" t="s">
        <v>5807</v>
      </c>
      <c r="F77" s="1548" t="s">
        <v>62</v>
      </c>
      <c r="G77" s="1550">
        <v>14</v>
      </c>
      <c r="H77" s="1551"/>
      <c r="I77" s="1552"/>
      <c r="J77" s="1552">
        <f t="shared" si="6"/>
        <v>0</v>
      </c>
      <c r="K77" s="1552">
        <f t="shared" si="7"/>
        <v>0</v>
      </c>
      <c r="L77" s="1552">
        <f t="shared" si="8"/>
        <v>0</v>
      </c>
      <c r="M77" s="1538"/>
      <c r="N77" s="1568"/>
      <c r="O77" s="1568"/>
      <c r="S77" s="1565"/>
    </row>
    <row r="78" spans="1:64" ht="16.899999999999999" customHeight="1">
      <c r="A78" s="1500"/>
      <c r="B78" s="1547"/>
      <c r="C78" s="1548"/>
      <c r="D78" s="1549"/>
      <c r="E78" s="1549" t="s">
        <v>5236</v>
      </c>
      <c r="F78" s="1548" t="s">
        <v>62</v>
      </c>
      <c r="G78" s="1550">
        <v>10</v>
      </c>
      <c r="H78" s="1551"/>
      <c r="I78" s="1552"/>
      <c r="J78" s="1552">
        <f t="shared" si="6"/>
        <v>0</v>
      </c>
      <c r="K78" s="1552">
        <f t="shared" si="7"/>
        <v>0</v>
      </c>
      <c r="L78" s="1552">
        <f t="shared" si="8"/>
        <v>0</v>
      </c>
      <c r="M78" s="1538"/>
      <c r="N78" s="1568"/>
      <c r="O78" s="1568"/>
      <c r="S78" s="1565"/>
    </row>
    <row r="79" spans="1:64" ht="16.899999999999999" customHeight="1">
      <c r="A79" s="1500"/>
      <c r="B79" s="1547"/>
      <c r="C79" s="1548"/>
      <c r="D79" s="1549"/>
      <c r="E79" s="1549" t="s">
        <v>5808</v>
      </c>
      <c r="F79" s="1548" t="s">
        <v>62</v>
      </c>
      <c r="G79" s="1550">
        <v>10</v>
      </c>
      <c r="H79" s="1551"/>
      <c r="I79" s="1552"/>
      <c r="J79" s="1552">
        <f t="shared" si="6"/>
        <v>0</v>
      </c>
      <c r="K79" s="1552">
        <f t="shared" si="7"/>
        <v>0</v>
      </c>
      <c r="L79" s="1552">
        <f t="shared" si="8"/>
        <v>0</v>
      </c>
      <c r="M79" s="1538"/>
      <c r="N79" s="1568"/>
      <c r="O79" s="1568"/>
      <c r="S79" s="1565"/>
    </row>
    <row r="80" spans="1:64" ht="16.899999999999999" customHeight="1">
      <c r="A80" s="1500"/>
      <c r="B80" s="1547"/>
      <c r="C80" s="1548"/>
      <c r="D80" s="1549"/>
      <c r="E80" s="1549" t="s">
        <v>5237</v>
      </c>
      <c r="F80" s="1548" t="s">
        <v>62</v>
      </c>
      <c r="G80" s="1550">
        <v>25</v>
      </c>
      <c r="H80" s="1551"/>
      <c r="I80" s="1552"/>
      <c r="J80" s="1552">
        <f t="shared" si="6"/>
        <v>0</v>
      </c>
      <c r="K80" s="1552">
        <f t="shared" si="7"/>
        <v>0</v>
      </c>
      <c r="L80" s="1552">
        <f t="shared" si="8"/>
        <v>0</v>
      </c>
      <c r="M80" s="1538"/>
      <c r="N80" s="1568"/>
      <c r="O80" s="1568"/>
      <c r="S80" s="1565"/>
    </row>
    <row r="81" spans="1:19" ht="16.899999999999999" customHeight="1">
      <c r="A81" s="1500"/>
      <c r="B81" s="1547"/>
      <c r="C81" s="1548"/>
      <c r="D81" s="1549"/>
      <c r="E81" s="1549" t="s">
        <v>5238</v>
      </c>
      <c r="F81" s="1548" t="s">
        <v>62</v>
      </c>
      <c r="G81" s="1550">
        <v>8</v>
      </c>
      <c r="H81" s="1551"/>
      <c r="I81" s="1552"/>
      <c r="J81" s="1552">
        <f t="shared" si="6"/>
        <v>0</v>
      </c>
      <c r="K81" s="1552">
        <f t="shared" si="7"/>
        <v>0</v>
      </c>
      <c r="L81" s="1552">
        <f t="shared" si="8"/>
        <v>0</v>
      </c>
      <c r="M81" s="1538"/>
      <c r="N81" s="1568"/>
      <c r="O81" s="1568"/>
      <c r="S81" s="1565"/>
    </row>
    <row r="82" spans="1:19" ht="16.899999999999999" customHeight="1">
      <c r="A82" s="1500"/>
      <c r="B82" s="1547"/>
      <c r="C82" s="1548"/>
      <c r="D82" s="1549"/>
      <c r="E82" s="1549"/>
      <c r="F82" s="1548"/>
      <c r="G82" s="1550"/>
      <c r="H82" s="1551"/>
      <c r="I82" s="1552"/>
      <c r="J82" s="1552"/>
      <c r="K82" s="1552"/>
      <c r="L82" s="1552"/>
      <c r="M82" s="1538"/>
      <c r="N82" s="1568"/>
      <c r="O82" s="1568"/>
      <c r="S82" s="1565"/>
    </row>
    <row r="83" spans="1:19" ht="16.899999999999999" customHeight="1">
      <c r="A83" s="1500"/>
      <c r="B83" s="1547"/>
      <c r="C83" s="1548"/>
      <c r="D83" s="1549"/>
      <c r="E83" s="1566" t="s">
        <v>5929</v>
      </c>
      <c r="F83" s="1548"/>
      <c r="G83" s="1550"/>
      <c r="H83" s="1551"/>
      <c r="I83" s="1552"/>
      <c r="J83" s="1552"/>
      <c r="K83" s="1552"/>
      <c r="L83" s="1552"/>
      <c r="M83" s="1538"/>
      <c r="N83" s="1568"/>
      <c r="O83" s="1568"/>
      <c r="S83" s="1565"/>
    </row>
    <row r="84" spans="1:19" ht="16.899999999999999" customHeight="1">
      <c r="A84" s="1500"/>
      <c r="B84" s="1547"/>
      <c r="C84" s="1548"/>
      <c r="D84" s="1549"/>
      <c r="E84" s="1549" t="s">
        <v>5963</v>
      </c>
      <c r="F84" s="1548" t="s">
        <v>62</v>
      </c>
      <c r="G84" s="1550">
        <v>4</v>
      </c>
      <c r="H84" s="1551"/>
      <c r="I84" s="1552"/>
      <c r="J84" s="1552">
        <f t="shared" ref="J84:J90" si="9">(H84*G84)+0</f>
        <v>0</v>
      </c>
      <c r="K84" s="1552">
        <f t="shared" ref="K84:K90" si="10">(I84*G84)+0</f>
        <v>0</v>
      </c>
      <c r="L84" s="1552">
        <f t="shared" ref="L84:L90" si="11">(K84+J84)+0</f>
        <v>0</v>
      </c>
      <c r="M84" s="1538"/>
      <c r="N84" s="1568"/>
      <c r="O84" s="1568"/>
      <c r="S84" s="1565"/>
    </row>
    <row r="85" spans="1:19" ht="16.899999999999999" customHeight="1">
      <c r="A85" s="1500"/>
      <c r="B85" s="1547"/>
      <c r="C85" s="1548"/>
      <c r="D85" s="1549"/>
      <c r="E85" s="1549" t="s">
        <v>5964</v>
      </c>
      <c r="F85" s="1548" t="s">
        <v>62</v>
      </c>
      <c r="G85" s="1550">
        <v>4</v>
      </c>
      <c r="H85" s="1551"/>
      <c r="I85" s="1552"/>
      <c r="J85" s="1552">
        <f t="shared" si="9"/>
        <v>0</v>
      </c>
      <c r="K85" s="1552">
        <f t="shared" si="10"/>
        <v>0</v>
      </c>
      <c r="L85" s="1552">
        <f t="shared" si="11"/>
        <v>0</v>
      </c>
      <c r="M85" s="1538"/>
      <c r="N85" s="1568"/>
      <c r="O85" s="1568"/>
      <c r="S85" s="1565"/>
    </row>
    <row r="86" spans="1:19" ht="16.899999999999999" customHeight="1">
      <c r="A86" s="1500"/>
      <c r="B86" s="1547"/>
      <c r="C86" s="1548"/>
      <c r="D86" s="1549"/>
      <c r="E86" s="1549" t="s">
        <v>5678</v>
      </c>
      <c r="F86" s="1548" t="s">
        <v>62</v>
      </c>
      <c r="G86" s="1550">
        <v>4</v>
      </c>
      <c r="H86" s="1551"/>
      <c r="I86" s="1552"/>
      <c r="J86" s="1552">
        <f t="shared" si="9"/>
        <v>0</v>
      </c>
      <c r="K86" s="1552">
        <f t="shared" si="10"/>
        <v>0</v>
      </c>
      <c r="L86" s="1552">
        <f t="shared" si="11"/>
        <v>0</v>
      </c>
      <c r="M86" s="1538"/>
      <c r="N86" s="1568"/>
      <c r="O86" s="1568"/>
      <c r="S86" s="1565"/>
    </row>
    <row r="87" spans="1:19" ht="16.899999999999999" customHeight="1">
      <c r="A87" s="1500"/>
      <c r="B87" s="1547"/>
      <c r="C87" s="1548"/>
      <c r="D87" s="1549"/>
      <c r="E87" s="1549" t="s">
        <v>5677</v>
      </c>
      <c r="F87" s="1548" t="s">
        <v>62</v>
      </c>
      <c r="G87" s="1550">
        <v>4</v>
      </c>
      <c r="H87" s="1551"/>
      <c r="I87" s="1552"/>
      <c r="J87" s="1552">
        <f t="shared" si="9"/>
        <v>0</v>
      </c>
      <c r="K87" s="1552">
        <f t="shared" si="10"/>
        <v>0</v>
      </c>
      <c r="L87" s="1552">
        <f t="shared" si="11"/>
        <v>0</v>
      </c>
      <c r="M87" s="1538"/>
      <c r="N87" s="1568"/>
      <c r="O87" s="1568"/>
      <c r="S87" s="1565"/>
    </row>
    <row r="88" spans="1:19" ht="16.899999999999999" customHeight="1">
      <c r="A88" s="1500"/>
      <c r="B88" s="1547"/>
      <c r="C88" s="1548"/>
      <c r="D88" s="1549"/>
      <c r="E88" s="1549" t="s">
        <v>5676</v>
      </c>
      <c r="F88" s="1548" t="s">
        <v>62</v>
      </c>
      <c r="G88" s="1550">
        <v>1</v>
      </c>
      <c r="H88" s="1551"/>
      <c r="I88" s="1552"/>
      <c r="J88" s="1552">
        <f t="shared" si="9"/>
        <v>0</v>
      </c>
      <c r="K88" s="1552">
        <f t="shared" si="10"/>
        <v>0</v>
      </c>
      <c r="L88" s="1552">
        <f t="shared" si="11"/>
        <v>0</v>
      </c>
      <c r="M88" s="1538"/>
      <c r="N88" s="1568"/>
      <c r="O88" s="1568"/>
      <c r="S88" s="1565"/>
    </row>
    <row r="89" spans="1:19" ht="16.899999999999999" customHeight="1">
      <c r="A89" s="1500"/>
      <c r="B89" s="1547"/>
      <c r="C89" s="1548"/>
      <c r="D89" s="1549"/>
      <c r="E89" s="1549" t="s">
        <v>5675</v>
      </c>
      <c r="F89" s="1548" t="s">
        <v>62</v>
      </c>
      <c r="G89" s="1550">
        <v>14</v>
      </c>
      <c r="H89" s="1551"/>
      <c r="I89" s="1552"/>
      <c r="J89" s="1552">
        <f t="shared" si="9"/>
        <v>0</v>
      </c>
      <c r="K89" s="1552">
        <f t="shared" si="10"/>
        <v>0</v>
      </c>
      <c r="L89" s="1552">
        <f t="shared" si="11"/>
        <v>0</v>
      </c>
      <c r="M89" s="1538"/>
      <c r="N89" s="1568"/>
      <c r="O89" s="1568"/>
      <c r="S89" s="1565"/>
    </row>
    <row r="90" spans="1:19" ht="16.899999999999999" customHeight="1">
      <c r="A90" s="1500"/>
      <c r="B90" s="1547"/>
      <c r="C90" s="1548"/>
      <c r="D90" s="1549"/>
      <c r="E90" s="1549" t="s">
        <v>5674</v>
      </c>
      <c r="F90" s="1548" t="s">
        <v>62</v>
      </c>
      <c r="G90" s="1550">
        <v>30</v>
      </c>
      <c r="H90" s="1551"/>
      <c r="I90" s="1552"/>
      <c r="J90" s="1552">
        <f t="shared" si="9"/>
        <v>0</v>
      </c>
      <c r="K90" s="1552">
        <f t="shared" si="10"/>
        <v>0</v>
      </c>
      <c r="L90" s="1552">
        <f t="shared" si="11"/>
        <v>0</v>
      </c>
      <c r="M90" s="1538"/>
      <c r="N90" s="1568"/>
      <c r="O90" s="1568"/>
      <c r="S90" s="1565"/>
    </row>
    <row r="91" spans="1:19" ht="16.899999999999999" customHeight="1">
      <c r="A91" s="1500"/>
      <c r="B91" s="1563"/>
      <c r="C91" s="1550"/>
      <c r="D91" s="1500"/>
      <c r="E91" s="1549"/>
      <c r="F91" s="1548"/>
      <c r="G91" s="1550"/>
      <c r="H91" s="1551"/>
      <c r="I91" s="1552"/>
      <c r="J91" s="1552"/>
      <c r="K91" s="1552"/>
      <c r="L91" s="1552"/>
      <c r="M91" s="1538"/>
      <c r="N91" s="1568"/>
      <c r="O91" s="1568"/>
      <c r="S91" s="1565"/>
    </row>
    <row r="92" spans="1:19" ht="16.899999999999999" customHeight="1">
      <c r="A92" s="1500"/>
      <c r="B92" s="1547"/>
      <c r="C92" s="1550"/>
      <c r="D92" s="1500"/>
      <c r="E92" s="1566" t="s">
        <v>274</v>
      </c>
      <c r="F92" s="1548"/>
      <c r="G92" s="1550"/>
      <c r="H92" s="1551"/>
      <c r="I92" s="1552"/>
      <c r="J92" s="1552"/>
      <c r="K92" s="1552"/>
      <c r="L92" s="1552"/>
      <c r="M92" s="1538"/>
      <c r="N92" s="1568"/>
      <c r="O92" s="1568"/>
      <c r="S92" s="1565"/>
    </row>
    <row r="93" spans="1:19" ht="16.899999999999999" customHeight="1">
      <c r="A93" s="1500"/>
      <c r="B93" s="1563" t="s">
        <v>5682</v>
      </c>
      <c r="C93" s="1550"/>
      <c r="D93" s="1500"/>
      <c r="E93" s="1549" t="s">
        <v>5683</v>
      </c>
      <c r="F93" s="1548" t="s">
        <v>62</v>
      </c>
      <c r="G93" s="1550">
        <v>4</v>
      </c>
      <c r="H93" s="1551"/>
      <c r="I93" s="1552"/>
      <c r="J93" s="1552">
        <f>H93*G93</f>
        <v>0</v>
      </c>
      <c r="K93" s="1552">
        <f>I93*G93</f>
        <v>0</v>
      </c>
      <c r="L93" s="1552">
        <f>K93+J93</f>
        <v>0</v>
      </c>
      <c r="M93" s="1538"/>
      <c r="N93" s="1568"/>
      <c r="O93" s="1568"/>
      <c r="S93" s="1565"/>
    </row>
    <row r="94" spans="1:19" ht="16.899999999999999" customHeight="1">
      <c r="A94" s="1500"/>
      <c r="B94" s="1563"/>
      <c r="C94" s="1550"/>
      <c r="D94" s="1500"/>
      <c r="E94" s="1549" t="s">
        <v>5684</v>
      </c>
      <c r="F94" s="1548" t="s">
        <v>62</v>
      </c>
      <c r="G94" s="1550">
        <v>4</v>
      </c>
      <c r="H94" s="1551"/>
      <c r="I94" s="1552"/>
      <c r="J94" s="1552">
        <f>H94*G94</f>
        <v>0</v>
      </c>
      <c r="K94" s="1552">
        <f>I94*G94</f>
        <v>0</v>
      </c>
      <c r="L94" s="1552">
        <f>K94+J94</f>
        <v>0</v>
      </c>
      <c r="M94" s="1538"/>
      <c r="N94" s="1568"/>
      <c r="O94" s="1568"/>
      <c r="S94" s="1565"/>
    </row>
    <row r="95" spans="1:19" ht="16.899999999999999" customHeight="1">
      <c r="A95" s="1500"/>
      <c r="B95" s="1563"/>
      <c r="C95" s="1550"/>
      <c r="D95" s="1500"/>
      <c r="E95" s="1549" t="s">
        <v>5685</v>
      </c>
      <c r="F95" s="1548" t="s">
        <v>62</v>
      </c>
      <c r="G95" s="1550">
        <v>4</v>
      </c>
      <c r="H95" s="1551"/>
      <c r="I95" s="1552"/>
      <c r="J95" s="1552">
        <f>H95*G95</f>
        <v>0</v>
      </c>
      <c r="K95" s="1552">
        <f>I95*G95</f>
        <v>0</v>
      </c>
      <c r="L95" s="1552">
        <f>K95+J95</f>
        <v>0</v>
      </c>
      <c r="M95" s="1538"/>
      <c r="N95" s="1568"/>
      <c r="O95" s="1568"/>
      <c r="S95" s="1565"/>
    </row>
    <row r="96" spans="1:19" ht="16.899999999999999" customHeight="1">
      <c r="A96" s="1500"/>
      <c r="B96" s="1563"/>
      <c r="C96" s="1550"/>
      <c r="D96" s="1500"/>
      <c r="E96" s="1549"/>
      <c r="F96" s="1548"/>
      <c r="G96" s="1550"/>
      <c r="H96" s="1551"/>
      <c r="I96" s="1552"/>
      <c r="J96" s="1552"/>
      <c r="K96" s="1552"/>
      <c r="L96" s="1552"/>
      <c r="M96" s="1538"/>
      <c r="N96" s="1568"/>
      <c r="O96" s="1568"/>
      <c r="S96" s="1565"/>
    </row>
    <row r="97" spans="1:19" ht="16.899999999999999" customHeight="1">
      <c r="A97" s="1500"/>
      <c r="B97" s="1563" t="s">
        <v>5686</v>
      </c>
      <c r="C97" s="1550"/>
      <c r="D97" s="1500"/>
      <c r="E97" s="1549" t="s">
        <v>5687</v>
      </c>
      <c r="F97" s="1548" t="s">
        <v>62</v>
      </c>
      <c r="G97" s="1550">
        <v>2</v>
      </c>
      <c r="H97" s="1551"/>
      <c r="I97" s="1552"/>
      <c r="J97" s="1552">
        <f>H97*G97</f>
        <v>0</v>
      </c>
      <c r="K97" s="1552">
        <f>I97*G97</f>
        <v>0</v>
      </c>
      <c r="L97" s="1552">
        <f>K97+J97</f>
        <v>0</v>
      </c>
      <c r="M97" s="1538"/>
      <c r="N97" s="1568"/>
      <c r="O97" s="1568"/>
      <c r="S97" s="1565"/>
    </row>
    <row r="98" spans="1:19" ht="16.899999999999999" customHeight="1">
      <c r="A98" s="1500"/>
      <c r="B98" s="1563"/>
      <c r="C98" s="1550"/>
      <c r="D98" s="1500"/>
      <c r="E98" s="1549" t="s">
        <v>5688</v>
      </c>
      <c r="F98" s="1548" t="s">
        <v>62</v>
      </c>
      <c r="G98" s="1550">
        <v>2</v>
      </c>
      <c r="H98" s="1551"/>
      <c r="I98" s="1552"/>
      <c r="J98" s="1552">
        <f>H98*G98</f>
        <v>0</v>
      </c>
      <c r="K98" s="1552">
        <f>I98*G98</f>
        <v>0</v>
      </c>
      <c r="L98" s="1552">
        <f>K98+J98</f>
        <v>0</v>
      </c>
      <c r="M98" s="1538"/>
      <c r="N98" s="1568"/>
      <c r="O98" s="1568"/>
      <c r="S98" s="1565"/>
    </row>
    <row r="99" spans="1:19" ht="16.899999999999999" customHeight="1">
      <c r="A99" s="1500"/>
      <c r="B99" s="1563"/>
      <c r="C99" s="1550"/>
      <c r="D99" s="1500"/>
      <c r="E99" s="1549"/>
      <c r="F99" s="1548"/>
      <c r="G99" s="1550"/>
      <c r="H99" s="1551"/>
      <c r="I99" s="1552"/>
      <c r="J99" s="1552"/>
      <c r="K99" s="1552"/>
      <c r="L99" s="1552"/>
      <c r="M99" s="1538"/>
      <c r="N99" s="1568"/>
      <c r="O99" s="1568"/>
      <c r="S99" s="1565"/>
    </row>
    <row r="100" spans="1:19" ht="16.899999999999999" customHeight="1">
      <c r="A100" s="1500"/>
      <c r="B100" s="1563" t="s">
        <v>5689</v>
      </c>
      <c r="C100" s="1550"/>
      <c r="D100" s="1500"/>
      <c r="E100" s="1549" t="s">
        <v>5965</v>
      </c>
      <c r="F100" s="1548" t="s">
        <v>62</v>
      </c>
      <c r="G100" s="1550">
        <v>24</v>
      </c>
      <c r="H100" s="1551"/>
      <c r="I100" s="1552"/>
      <c r="J100" s="1552">
        <f>H100*G100</f>
        <v>0</v>
      </c>
      <c r="K100" s="1552">
        <f>I100*G100</f>
        <v>0</v>
      </c>
      <c r="L100" s="1552">
        <f>K100+J100</f>
        <v>0</v>
      </c>
      <c r="M100" s="1538"/>
      <c r="N100" s="1568"/>
      <c r="O100" s="1568"/>
      <c r="S100" s="1565"/>
    </row>
    <row r="101" spans="1:19" ht="16.899999999999999" customHeight="1">
      <c r="A101" s="1500"/>
      <c r="B101" s="1617"/>
      <c r="C101" s="1618"/>
      <c r="D101" s="1619"/>
      <c r="E101" s="1549" t="s">
        <v>5966</v>
      </c>
      <c r="F101" s="1548" t="s">
        <v>62</v>
      </c>
      <c r="G101" s="1550">
        <v>24</v>
      </c>
      <c r="H101" s="1551"/>
      <c r="I101" s="1552"/>
      <c r="J101" s="1552">
        <f>H101*G101</f>
        <v>0</v>
      </c>
      <c r="K101" s="1552">
        <f>I101*G101</f>
        <v>0</v>
      </c>
      <c r="L101" s="1552">
        <f>K101+J101</f>
        <v>0</v>
      </c>
      <c r="M101" s="1538"/>
      <c r="N101" s="1568"/>
      <c r="O101" s="1568"/>
      <c r="S101" s="1565"/>
    </row>
    <row r="102" spans="1:19" ht="16.899999999999999" customHeight="1">
      <c r="A102" s="1500"/>
      <c r="B102" s="1617"/>
      <c r="C102" s="1618"/>
      <c r="D102" s="1619"/>
      <c r="E102" s="1549" t="s">
        <v>5932</v>
      </c>
      <c r="F102" s="1548" t="s">
        <v>62</v>
      </c>
      <c r="G102" s="1550">
        <v>24</v>
      </c>
      <c r="H102" s="1551"/>
      <c r="I102" s="1552"/>
      <c r="J102" s="1552">
        <f>H102*G102</f>
        <v>0</v>
      </c>
      <c r="K102" s="1552">
        <f>I102*G102</f>
        <v>0</v>
      </c>
      <c r="L102" s="1552">
        <f>K102+J102</f>
        <v>0</v>
      </c>
      <c r="M102" s="1538"/>
      <c r="N102" s="1568"/>
      <c r="O102" s="1568"/>
      <c r="S102" s="1565"/>
    </row>
    <row r="103" spans="1:19" ht="16.899999999999999" customHeight="1">
      <c r="A103" s="1500"/>
      <c r="B103" s="1617"/>
      <c r="C103" s="1618"/>
      <c r="D103" s="1619"/>
      <c r="E103" s="1549"/>
      <c r="F103" s="1548"/>
      <c r="G103" s="1550"/>
      <c r="H103" s="1551"/>
      <c r="I103" s="1552"/>
      <c r="J103" s="1552"/>
      <c r="K103" s="1552"/>
      <c r="L103" s="1552"/>
      <c r="M103" s="1538"/>
      <c r="N103" s="1568"/>
      <c r="O103" s="1568"/>
      <c r="S103" s="1565"/>
    </row>
    <row r="104" spans="1:19" ht="16.899999999999999" customHeight="1">
      <c r="A104" s="1500"/>
      <c r="B104" s="1563" t="s">
        <v>5693</v>
      </c>
      <c r="C104" s="1618"/>
      <c r="D104" s="1619"/>
      <c r="E104" s="1549" t="s">
        <v>5694</v>
      </c>
      <c r="F104" s="1548" t="s">
        <v>62</v>
      </c>
      <c r="G104" s="1550">
        <v>17</v>
      </c>
      <c r="H104" s="1551"/>
      <c r="I104" s="1552"/>
      <c r="J104" s="1552">
        <f>H104*G104</f>
        <v>0</v>
      </c>
      <c r="K104" s="1552">
        <f>I104*G104</f>
        <v>0</v>
      </c>
      <c r="L104" s="1552">
        <f>K104+J104</f>
        <v>0</v>
      </c>
      <c r="M104" s="1538"/>
      <c r="N104" s="1568"/>
      <c r="O104" s="1568"/>
      <c r="S104" s="1565"/>
    </row>
    <row r="105" spans="1:19" ht="16.899999999999999" customHeight="1">
      <c r="A105" s="1500"/>
      <c r="B105" s="1563"/>
      <c r="C105" s="1550"/>
      <c r="D105" s="1500"/>
      <c r="E105" s="1549" t="s">
        <v>5695</v>
      </c>
      <c r="F105" s="1548" t="s">
        <v>62</v>
      </c>
      <c r="G105" s="1550">
        <v>17</v>
      </c>
      <c r="H105" s="1551"/>
      <c r="I105" s="1552"/>
      <c r="J105" s="1552">
        <f>H105*G105</f>
        <v>0</v>
      </c>
      <c r="K105" s="1552">
        <f>I105*G105</f>
        <v>0</v>
      </c>
      <c r="L105" s="1552">
        <f>K105+J105</f>
        <v>0</v>
      </c>
      <c r="M105" s="1538"/>
      <c r="N105" s="1568"/>
      <c r="O105" s="1568"/>
      <c r="S105" s="1565"/>
    </row>
    <row r="106" spans="1:19" ht="16.899999999999999" customHeight="1">
      <c r="A106" s="1500"/>
      <c r="B106" s="1563"/>
      <c r="C106" s="1550"/>
      <c r="D106" s="1500"/>
      <c r="E106" s="1549"/>
      <c r="F106" s="1548"/>
      <c r="G106" s="1550"/>
      <c r="H106" s="1551"/>
      <c r="I106" s="1552"/>
      <c r="J106" s="1552"/>
      <c r="K106" s="1552"/>
      <c r="L106" s="1552"/>
      <c r="M106" s="1538"/>
      <c r="N106" s="1568"/>
      <c r="O106" s="1568"/>
      <c r="S106" s="1565"/>
    </row>
    <row r="107" spans="1:19" ht="16.899999999999999" customHeight="1">
      <c r="A107" s="1500"/>
      <c r="B107" s="1563" t="s">
        <v>5933</v>
      </c>
      <c r="C107" s="1550"/>
      <c r="D107" s="1500"/>
      <c r="E107" s="1549" t="s">
        <v>5934</v>
      </c>
      <c r="F107" s="1548" t="s">
        <v>62</v>
      </c>
      <c r="G107" s="1550">
        <v>5</v>
      </c>
      <c r="H107" s="1551"/>
      <c r="I107" s="1552"/>
      <c r="J107" s="1552">
        <f>H107*G107</f>
        <v>0</v>
      </c>
      <c r="K107" s="1552">
        <f>I107*G107</f>
        <v>0</v>
      </c>
      <c r="L107" s="1552">
        <f>K107+J107</f>
        <v>0</v>
      </c>
      <c r="M107" s="1538"/>
      <c r="N107" s="1568"/>
      <c r="O107" s="1568"/>
      <c r="S107" s="1565"/>
    </row>
    <row r="108" spans="1:19" ht="16.899999999999999" customHeight="1">
      <c r="A108" s="1500"/>
      <c r="B108" s="1563"/>
      <c r="C108" s="1550"/>
      <c r="D108" s="1500"/>
      <c r="E108" s="1549" t="s">
        <v>5935</v>
      </c>
      <c r="F108" s="1548" t="s">
        <v>62</v>
      </c>
      <c r="G108" s="1550">
        <v>5</v>
      </c>
      <c r="H108" s="1551"/>
      <c r="I108" s="1552"/>
      <c r="J108" s="1552">
        <f>H108*G108</f>
        <v>0</v>
      </c>
      <c r="K108" s="1552">
        <f>I108*G108</f>
        <v>0</v>
      </c>
      <c r="L108" s="1552">
        <f>K108+J108</f>
        <v>0</v>
      </c>
      <c r="M108" s="1538"/>
      <c r="N108" s="1568"/>
      <c r="O108" s="1568"/>
      <c r="S108" s="1565"/>
    </row>
    <row r="109" spans="1:19" ht="16.899999999999999" customHeight="1">
      <c r="A109" s="1500"/>
      <c r="B109" s="1563"/>
      <c r="C109" s="1550"/>
      <c r="D109" s="1500"/>
      <c r="E109" s="1549"/>
      <c r="F109" s="1548"/>
      <c r="G109" s="1550"/>
      <c r="H109" s="1551"/>
      <c r="I109" s="1552"/>
      <c r="J109" s="1552"/>
      <c r="K109" s="1552"/>
      <c r="L109" s="1552"/>
      <c r="M109" s="1538"/>
      <c r="N109" s="1568"/>
      <c r="O109" s="1568"/>
      <c r="S109" s="1565"/>
    </row>
    <row r="110" spans="1:19" ht="16.899999999999999" customHeight="1">
      <c r="A110" s="1500"/>
      <c r="B110" s="1563"/>
      <c r="C110" s="1550"/>
      <c r="D110" s="1500"/>
      <c r="E110" s="1549"/>
      <c r="F110" s="1548"/>
      <c r="G110" s="1550"/>
      <c r="H110" s="1551"/>
      <c r="I110" s="1552"/>
      <c r="J110" s="1552"/>
      <c r="K110" s="1552"/>
      <c r="L110" s="1552"/>
      <c r="M110" s="1538"/>
      <c r="N110" s="1568"/>
      <c r="O110" s="1568"/>
      <c r="S110" s="1565"/>
    </row>
    <row r="111" spans="1:19" ht="16.899999999999999" customHeight="1">
      <c r="A111" s="1623"/>
      <c r="B111" s="1624"/>
      <c r="C111" s="1625"/>
      <c r="D111" s="1623"/>
      <c r="E111" s="1624"/>
      <c r="F111" s="1890" t="s">
        <v>5245</v>
      </c>
      <c r="G111" s="1890"/>
      <c r="H111" s="1890"/>
      <c r="I111" s="1890"/>
      <c r="J111" s="1638">
        <f>SUM(J9:J110)</f>
        <v>0</v>
      </c>
      <c r="K111" s="1638">
        <f>SUM(K9:K110)</f>
        <v>0</v>
      </c>
      <c r="L111" s="1638">
        <f>SUM(L9:L110)</f>
        <v>0</v>
      </c>
    </row>
    <row r="112" spans="1:19"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11:I11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E1CB-0DD3-47BD-9BDF-B5FEC1762B28}">
  <dimension ref="A1:AMJ358"/>
  <sheetViews>
    <sheetView view="pageBreakPreview" topLeftCell="B1" zoomScale="70" zoomScaleNormal="70" zoomScaleSheetLayoutView="70" workbookViewId="0">
      <selection activeCell="I115" sqref="I115"/>
    </sheetView>
  </sheetViews>
  <sheetFormatPr defaultColWidth="8.81640625" defaultRowHeight="14.5"/>
  <cols>
    <col min="1" max="1" width="13.54296875" style="1496" customWidth="1"/>
    <col min="2" max="2" width="8.26953125" style="1496" customWidth="1"/>
    <col min="3" max="3" width="18.81640625" style="1496" customWidth="1"/>
    <col min="4" max="4" width="13.7265625" style="1496" customWidth="1"/>
    <col min="5" max="5" width="99.7265625" style="1496" customWidth="1"/>
    <col min="6" max="6" width="6.7265625" style="1496" customWidth="1"/>
    <col min="7" max="7" width="11" style="1496" customWidth="1"/>
    <col min="8" max="11" width="14.7265625" style="1496" customWidth="1"/>
    <col min="12" max="12" width="24.26953125" style="1496" customWidth="1"/>
    <col min="13" max="64" width="8.81640625" style="1496"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row>
    <row r="2" spans="1:64" ht="16.899999999999999" customHeight="1">
      <c r="A2" s="1885" t="s">
        <v>0</v>
      </c>
      <c r="B2" s="1885"/>
      <c r="C2" s="1899" t="s">
        <v>5190</v>
      </c>
      <c r="D2" s="1899"/>
      <c r="E2" s="1899"/>
      <c r="F2" s="1899"/>
      <c r="G2" s="1899"/>
      <c r="H2" s="1899"/>
      <c r="I2" s="1899"/>
      <c r="J2" s="1896"/>
      <c r="K2" s="1896"/>
      <c r="L2" s="1896"/>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c r="AY2" s="1538"/>
      <c r="AZ2" s="1538"/>
      <c r="BA2" s="1538"/>
      <c r="BB2" s="1538"/>
      <c r="BC2" s="1538"/>
      <c r="BD2" s="1538"/>
      <c r="BE2" s="1538"/>
      <c r="BF2" s="1538"/>
      <c r="BG2" s="1538"/>
      <c r="BH2" s="1538"/>
      <c r="BI2" s="1538"/>
      <c r="BJ2" s="1538"/>
      <c r="BK2" s="1538"/>
      <c r="BL2" s="1538"/>
    </row>
    <row r="3" spans="1:64" ht="16.899999999999999" customHeight="1">
      <c r="A3" s="1885" t="s">
        <v>1464</v>
      </c>
      <c r="B3" s="1885"/>
      <c r="C3" s="1891" t="s">
        <v>552</v>
      </c>
      <c r="D3" s="1891"/>
      <c r="E3" s="1891"/>
      <c r="F3" s="1891"/>
      <c r="G3" s="1891"/>
      <c r="H3" s="1891"/>
      <c r="I3" s="1891"/>
      <c r="J3" s="1892" t="s">
        <v>5214</v>
      </c>
      <c r="K3" s="1892"/>
      <c r="L3" s="1539"/>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row>
    <row r="4" spans="1:64" ht="16.899999999999999" customHeight="1">
      <c r="A4" s="1885" t="s">
        <v>5191</v>
      </c>
      <c r="B4" s="1885"/>
      <c r="C4" s="1891" t="s">
        <v>5192</v>
      </c>
      <c r="D4" s="1891"/>
      <c r="E4" s="1891"/>
      <c r="F4" s="1891"/>
      <c r="G4" s="1891"/>
      <c r="H4" s="1891"/>
      <c r="I4" s="1891"/>
      <c r="J4" s="1896"/>
      <c r="K4" s="1896"/>
      <c r="L4" s="1896"/>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row>
    <row r="5" spans="1:64" ht="16.899999999999999" customHeight="1">
      <c r="A5" s="1885" t="s">
        <v>5193</v>
      </c>
      <c r="B5" s="1885"/>
      <c r="C5" s="1891" t="s">
        <v>5194</v>
      </c>
      <c r="D5" s="1891"/>
      <c r="E5" s="1891"/>
      <c r="F5" s="1891"/>
      <c r="G5" s="1891"/>
      <c r="H5" s="1891"/>
      <c r="I5" s="1891"/>
      <c r="J5" s="1892" t="s">
        <v>197</v>
      </c>
      <c r="K5" s="1892"/>
      <c r="L5" s="1540"/>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row>
    <row r="6" spans="1:64" ht="16.899999999999999" customHeight="1">
      <c r="A6" s="1893" t="s">
        <v>5215</v>
      </c>
      <c r="B6" s="1893"/>
      <c r="C6" s="1894" t="s">
        <v>5209</v>
      </c>
      <c r="D6" s="1894"/>
      <c r="E6" s="1894"/>
      <c r="F6" s="1894"/>
      <c r="G6" s="1894"/>
      <c r="H6" s="1894"/>
      <c r="I6" s="1894"/>
      <c r="J6" s="1895"/>
      <c r="K6" s="1895"/>
      <c r="L6" s="1895"/>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row>
    <row r="7" spans="1:64" ht="36" customHeight="1">
      <c r="A7" s="1541"/>
      <c r="B7" s="1888" t="s">
        <v>1922</v>
      </c>
      <c r="C7" s="1541" t="s">
        <v>5216</v>
      </c>
      <c r="D7" s="1541" t="s">
        <v>5217</v>
      </c>
      <c r="E7" s="1542"/>
      <c r="F7" s="1541"/>
      <c r="G7" s="1541"/>
      <c r="H7" s="1889" t="s">
        <v>5218</v>
      </c>
      <c r="I7" s="1889"/>
      <c r="J7" s="1889" t="s">
        <v>5219</v>
      </c>
      <c r="K7" s="1889"/>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53"/>
      <c r="B9" s="1553"/>
      <c r="C9" s="1553"/>
      <c r="D9" s="1553"/>
      <c r="E9" s="1579" t="s">
        <v>5983</v>
      </c>
      <c r="F9" s="1554" t="s">
        <v>1541</v>
      </c>
      <c r="G9" s="1554">
        <v>1</v>
      </c>
      <c r="H9" s="1574"/>
      <c r="I9" s="1555"/>
      <c r="J9" s="1555">
        <f>H9*G9</f>
        <v>0</v>
      </c>
      <c r="K9" s="1555">
        <f>I9*G9</f>
        <v>0</v>
      </c>
      <c r="L9" s="1555">
        <f>K9+J9</f>
        <v>0</v>
      </c>
    </row>
    <row r="10" spans="1:64" ht="16.899999999999999" customHeight="1">
      <c r="A10" s="1500"/>
      <c r="B10" s="1547"/>
      <c r="C10" s="1548"/>
      <c r="D10" s="1549"/>
      <c r="E10" s="1556" t="s">
        <v>5984</v>
      </c>
      <c r="F10" s="1548"/>
      <c r="G10" s="1554"/>
      <c r="H10" s="1551"/>
      <c r="I10" s="1574"/>
      <c r="J10" s="1552"/>
      <c r="K10" s="1552"/>
      <c r="L10" s="1552"/>
    </row>
    <row r="11" spans="1:64" ht="16.899999999999999" customHeight="1">
      <c r="A11" s="1500"/>
      <c r="B11" s="1547"/>
      <c r="C11" s="1548"/>
      <c r="D11" s="1549"/>
      <c r="E11" s="1553" t="s">
        <v>5985</v>
      </c>
      <c r="F11" s="1548"/>
      <c r="G11" s="1554"/>
      <c r="H11" s="1551"/>
      <c r="I11" s="1574"/>
      <c r="J11" s="1552"/>
      <c r="K11" s="1552"/>
      <c r="L11" s="1552"/>
    </row>
    <row r="12" spans="1:64" ht="16.899999999999999" customHeight="1">
      <c r="A12" s="1500"/>
      <c r="B12" s="1547"/>
      <c r="C12" s="1548"/>
      <c r="D12" s="1549"/>
      <c r="E12" s="1553"/>
      <c r="F12" s="1548"/>
      <c r="G12" s="1554"/>
      <c r="H12" s="1551"/>
      <c r="I12" s="1574"/>
      <c r="J12" s="1552"/>
      <c r="K12" s="1552"/>
      <c r="L12" s="1552"/>
    </row>
    <row r="13" spans="1:64" ht="16.899999999999999" customHeight="1">
      <c r="A13" s="1500"/>
      <c r="B13" s="1547"/>
      <c r="C13" s="1548"/>
      <c r="D13" s="1549"/>
      <c r="E13" s="1579" t="s">
        <v>5986</v>
      </c>
      <c r="F13" s="1548"/>
      <c r="G13" s="1554"/>
      <c r="H13" s="1551"/>
      <c r="I13" s="1574"/>
      <c r="J13" s="1552"/>
      <c r="K13" s="1552"/>
      <c r="L13" s="1552"/>
    </row>
    <row r="14" spans="1:64" ht="16.899999999999999" customHeight="1">
      <c r="A14" s="1500"/>
      <c r="B14" s="1547"/>
      <c r="C14" s="1548"/>
      <c r="D14" s="1549"/>
      <c r="E14" s="1642" t="s">
        <v>5987</v>
      </c>
      <c r="F14" s="1548"/>
      <c r="G14" s="1554"/>
      <c r="H14" s="1551"/>
      <c r="I14" s="1574"/>
      <c r="J14" s="1552"/>
      <c r="K14" s="1552"/>
      <c r="L14" s="1552"/>
    </row>
    <row r="15" spans="1:64" ht="16.899999999999999" customHeight="1">
      <c r="A15" s="1500"/>
      <c r="B15" s="1547"/>
      <c r="C15" s="1548"/>
      <c r="D15" s="1549"/>
      <c r="E15" s="1556" t="s">
        <v>5988</v>
      </c>
      <c r="F15" s="1548"/>
      <c r="G15" s="1554"/>
      <c r="H15" s="1551"/>
      <c r="I15" s="1574"/>
      <c r="J15" s="1552"/>
      <c r="K15" s="1552"/>
      <c r="L15" s="1552"/>
    </row>
    <row r="16" spans="1:64" ht="16.899999999999999" customHeight="1">
      <c r="A16" s="1500"/>
      <c r="B16" s="1547"/>
      <c r="C16" s="1548"/>
      <c r="D16" s="1549"/>
      <c r="E16" s="1496" t="s">
        <v>5989</v>
      </c>
      <c r="F16" s="1548"/>
      <c r="G16" s="1554"/>
      <c r="H16" s="1551"/>
      <c r="I16" s="1574"/>
      <c r="J16" s="1552"/>
      <c r="K16" s="1552"/>
      <c r="L16" s="1552"/>
    </row>
    <row r="17" spans="1:12" ht="16.899999999999999" customHeight="1">
      <c r="A17" s="1500"/>
      <c r="B17" s="1547"/>
      <c r="C17" s="1548"/>
      <c r="D17" s="1549"/>
      <c r="E17" s="1496" t="s">
        <v>5990</v>
      </c>
      <c r="F17" s="1548"/>
      <c r="G17" s="1554"/>
      <c r="H17" s="1551"/>
      <c r="I17" s="1551"/>
      <c r="J17" s="1552"/>
      <c r="K17" s="1552"/>
      <c r="L17" s="1552"/>
    </row>
    <row r="18" spans="1:12" ht="16.899999999999999" customHeight="1">
      <c r="A18" s="1500"/>
      <c r="B18" s="1547"/>
      <c r="C18" s="1548"/>
      <c r="D18" s="1549"/>
      <c r="E18" s="1496" t="s">
        <v>5991</v>
      </c>
      <c r="F18" s="1548" t="s">
        <v>62</v>
      </c>
      <c r="G18" s="1554">
        <v>61</v>
      </c>
      <c r="H18" s="1551"/>
      <c r="I18" s="1555"/>
      <c r="J18" s="1555">
        <f>H18*G18</f>
        <v>0</v>
      </c>
      <c r="K18" s="1555">
        <f>I18*G18</f>
        <v>0</v>
      </c>
      <c r="L18" s="1555">
        <f>K18+J18</f>
        <v>0</v>
      </c>
    </row>
    <row r="19" spans="1:12" ht="16.899999999999999" customHeight="1">
      <c r="A19" s="1500"/>
      <c r="B19" s="1547"/>
      <c r="C19" s="1548"/>
      <c r="D19" s="1549"/>
      <c r="F19" s="1548"/>
      <c r="G19" s="1554"/>
      <c r="H19" s="1551"/>
      <c r="I19" s="1557"/>
      <c r="J19" s="1552"/>
      <c r="K19" s="1552"/>
      <c r="L19" s="1552"/>
    </row>
    <row r="20" spans="1:12" ht="16.899999999999999" customHeight="1">
      <c r="A20" s="1500"/>
      <c r="B20" s="1547"/>
      <c r="C20" s="1548"/>
      <c r="D20" s="1549"/>
      <c r="E20" s="1642" t="s">
        <v>5992</v>
      </c>
      <c r="F20" s="1548"/>
      <c r="G20" s="1554"/>
      <c r="H20" s="1551"/>
      <c r="I20" s="1574"/>
      <c r="J20" s="1552"/>
      <c r="K20" s="1552"/>
      <c r="L20" s="1552"/>
    </row>
    <row r="21" spans="1:12" ht="16.899999999999999" customHeight="1">
      <c r="A21" s="1500"/>
      <c r="B21" s="1547"/>
      <c r="C21" s="1548"/>
      <c r="D21" s="1549"/>
      <c r="E21" s="1556" t="s">
        <v>5988</v>
      </c>
      <c r="F21" s="1548"/>
      <c r="G21" s="1554"/>
      <c r="H21" s="1551"/>
      <c r="I21" s="1574"/>
      <c r="J21" s="1552"/>
      <c r="K21" s="1552"/>
      <c r="L21" s="1552"/>
    </row>
    <row r="22" spans="1:12" ht="16.899999999999999" customHeight="1">
      <c r="A22" s="1500"/>
      <c r="B22" s="1547"/>
      <c r="C22" s="1548"/>
      <c r="D22" s="1549"/>
      <c r="E22" s="1496" t="s">
        <v>5989</v>
      </c>
      <c r="F22" s="1548"/>
      <c r="G22" s="1554"/>
      <c r="H22" s="1551"/>
      <c r="I22" s="1574"/>
      <c r="J22" s="1552"/>
      <c r="K22" s="1552"/>
      <c r="L22" s="1552"/>
    </row>
    <row r="23" spans="1:12" ht="16.899999999999999" customHeight="1">
      <c r="A23" s="1500"/>
      <c r="B23" s="1547"/>
      <c r="C23" s="1548"/>
      <c r="D23" s="1549"/>
      <c r="E23" s="1496" t="s">
        <v>5990</v>
      </c>
      <c r="F23" s="1548"/>
      <c r="G23" s="1554"/>
      <c r="H23" s="1551"/>
      <c r="I23" s="1551"/>
      <c r="J23" s="1552"/>
      <c r="K23" s="1552"/>
      <c r="L23" s="1552"/>
    </row>
    <row r="24" spans="1:12" ht="16.899999999999999" customHeight="1">
      <c r="A24" s="1500"/>
      <c r="B24" s="1547"/>
      <c r="C24" s="1548"/>
      <c r="D24" s="1549"/>
      <c r="E24" s="1496" t="s">
        <v>5991</v>
      </c>
      <c r="F24" s="1548" t="s">
        <v>62</v>
      </c>
      <c r="G24" s="1554">
        <v>4</v>
      </c>
      <c r="H24" s="1551"/>
      <c r="I24" s="1555"/>
      <c r="J24" s="1555">
        <f>H24*G24</f>
        <v>0</v>
      </c>
      <c r="K24" s="1555">
        <f>I24*G24</f>
        <v>0</v>
      </c>
      <c r="L24" s="1555">
        <f>K24+J24</f>
        <v>0</v>
      </c>
    </row>
    <row r="25" spans="1:12" ht="16.899999999999999" customHeight="1">
      <c r="A25" s="1500"/>
      <c r="B25" s="1547"/>
      <c r="C25" s="1548"/>
      <c r="D25" s="1549"/>
      <c r="F25" s="1548"/>
      <c r="G25" s="1554"/>
      <c r="H25" s="1551"/>
      <c r="I25" s="1555"/>
      <c r="J25" s="1555"/>
      <c r="K25" s="1555"/>
      <c r="L25" s="1555"/>
    </row>
    <row r="26" spans="1:12" ht="16.899999999999999" customHeight="1">
      <c r="A26" s="1500"/>
      <c r="B26" s="1547"/>
      <c r="C26" s="1548"/>
      <c r="D26" s="1549"/>
      <c r="E26" s="1642" t="s">
        <v>5993</v>
      </c>
      <c r="F26" s="1548"/>
      <c r="G26" s="1554"/>
      <c r="H26" s="1551"/>
      <c r="I26" s="1574"/>
      <c r="J26" s="1552"/>
      <c r="K26" s="1552"/>
      <c r="L26" s="1552"/>
    </row>
    <row r="27" spans="1:12" ht="16.899999999999999" customHeight="1">
      <c r="A27" s="1500"/>
      <c r="B27" s="1547"/>
      <c r="C27" s="1548"/>
      <c r="D27" s="1549"/>
      <c r="E27" s="1556" t="s">
        <v>5994</v>
      </c>
      <c r="F27" s="1548"/>
      <c r="G27" s="1554"/>
      <c r="H27" s="1551"/>
      <c r="I27" s="1574"/>
      <c r="J27" s="1552"/>
      <c r="K27" s="1552"/>
      <c r="L27" s="1552"/>
    </row>
    <row r="28" spans="1:12" ht="16.899999999999999" customHeight="1">
      <c r="A28" s="1500"/>
      <c r="B28" s="1547"/>
      <c r="C28" s="1548"/>
      <c r="D28" s="1549"/>
      <c r="E28" s="1496" t="s">
        <v>5989</v>
      </c>
      <c r="F28" s="1548"/>
      <c r="G28" s="1554"/>
      <c r="H28" s="1551"/>
      <c r="I28" s="1574"/>
      <c r="J28" s="1552"/>
      <c r="K28" s="1552"/>
      <c r="L28" s="1552"/>
    </row>
    <row r="29" spans="1:12" ht="16.899999999999999" customHeight="1">
      <c r="A29" s="1500"/>
      <c r="B29" s="1547"/>
      <c r="C29" s="1548"/>
      <c r="D29" s="1549"/>
      <c r="E29" s="1496" t="s">
        <v>5995</v>
      </c>
      <c r="F29" s="1548"/>
      <c r="G29" s="1554"/>
      <c r="H29" s="1551"/>
      <c r="I29" s="1574"/>
      <c r="J29" s="1552"/>
      <c r="K29" s="1552"/>
      <c r="L29" s="1552"/>
    </row>
    <row r="30" spans="1:12" ht="16.899999999999999" customHeight="1">
      <c r="A30" s="1500"/>
      <c r="B30" s="1547"/>
      <c r="C30" s="1548"/>
      <c r="D30" s="1549"/>
      <c r="E30" s="1496" t="s">
        <v>5996</v>
      </c>
      <c r="F30" s="1548" t="s">
        <v>62</v>
      </c>
      <c r="G30" s="1554">
        <v>14</v>
      </c>
      <c r="H30" s="1551"/>
      <c r="I30" s="1555"/>
      <c r="J30" s="1555">
        <f>H30*G30</f>
        <v>0</v>
      </c>
      <c r="K30" s="1555">
        <f>I30*G30</f>
        <v>0</v>
      </c>
      <c r="L30" s="1555">
        <f>K30+J30</f>
        <v>0</v>
      </c>
    </row>
    <row r="31" spans="1:12" ht="16.899999999999999" customHeight="1">
      <c r="A31" s="1500"/>
      <c r="B31" s="1547"/>
      <c r="C31" s="1548"/>
      <c r="D31" s="1549"/>
      <c r="F31" s="1548"/>
      <c r="G31" s="1550"/>
      <c r="H31" s="1551"/>
      <c r="I31" s="1552"/>
      <c r="J31" s="1552"/>
      <c r="K31" s="1552"/>
      <c r="L31" s="1552"/>
    </row>
    <row r="32" spans="1:12" ht="16.899999999999999" customHeight="1">
      <c r="A32" s="1500"/>
      <c r="B32" s="1547"/>
      <c r="C32" s="1548"/>
      <c r="D32" s="1549"/>
      <c r="E32" s="1642" t="s">
        <v>5997</v>
      </c>
      <c r="F32" s="1548"/>
      <c r="G32" s="1550"/>
      <c r="H32" s="1551"/>
      <c r="I32" s="1552"/>
      <c r="J32" s="1552"/>
      <c r="K32" s="1552"/>
      <c r="L32" s="1552"/>
    </row>
    <row r="33" spans="1:12" ht="16.899999999999999" customHeight="1">
      <c r="A33" s="1500"/>
      <c r="B33" s="1547"/>
      <c r="C33" s="1548"/>
      <c r="D33" s="1549"/>
      <c r="E33" s="1556" t="s">
        <v>5998</v>
      </c>
      <c r="F33" s="1548"/>
      <c r="G33" s="1550"/>
      <c r="H33" s="1551"/>
      <c r="I33" s="1552"/>
      <c r="J33" s="1552"/>
      <c r="K33" s="1552"/>
      <c r="L33" s="1552"/>
    </row>
    <row r="34" spans="1:12" ht="16.899999999999999" customHeight="1">
      <c r="A34" s="1500"/>
      <c r="B34" s="1547"/>
      <c r="C34" s="1548"/>
      <c r="D34" s="1549"/>
      <c r="E34" s="1496" t="s">
        <v>5989</v>
      </c>
      <c r="F34" s="1548"/>
      <c r="G34" s="1550"/>
      <c r="H34" s="1551"/>
      <c r="I34" s="1552"/>
      <c r="J34" s="1552"/>
      <c r="K34" s="1552"/>
      <c r="L34" s="1552"/>
    </row>
    <row r="35" spans="1:12" ht="16.899999999999999" customHeight="1">
      <c r="A35" s="1500"/>
      <c r="B35" s="1547"/>
      <c r="C35" s="1548"/>
      <c r="D35" s="1549"/>
      <c r="E35" s="1496" t="s">
        <v>5999</v>
      </c>
      <c r="F35" s="1548"/>
      <c r="G35" s="1550"/>
      <c r="H35" s="1551"/>
      <c r="I35" s="1552"/>
      <c r="J35" s="1552"/>
      <c r="K35" s="1552"/>
      <c r="L35" s="1552"/>
    </row>
    <row r="36" spans="1:12" ht="16.899999999999999" customHeight="1">
      <c r="A36" s="1500"/>
      <c r="B36" s="1547"/>
      <c r="C36" s="1548"/>
      <c r="D36" s="1549"/>
      <c r="E36" s="1496" t="s">
        <v>6000</v>
      </c>
      <c r="F36" s="1548" t="s">
        <v>62</v>
      </c>
      <c r="G36" s="1550">
        <v>10</v>
      </c>
      <c r="H36" s="1551"/>
      <c r="I36" s="1555"/>
      <c r="J36" s="1555">
        <f>H36*G36</f>
        <v>0</v>
      </c>
      <c r="K36" s="1555">
        <f>I36*G36</f>
        <v>0</v>
      </c>
      <c r="L36" s="1555">
        <f>K36+J36</f>
        <v>0</v>
      </c>
    </row>
    <row r="37" spans="1:12" ht="16.899999999999999" customHeight="1">
      <c r="A37" s="1500"/>
      <c r="B37" s="1547"/>
      <c r="C37" s="1548"/>
      <c r="D37" s="1549"/>
      <c r="E37" s="1549"/>
      <c r="F37" s="1548"/>
      <c r="G37" s="1550"/>
      <c r="H37" s="1551"/>
      <c r="I37" s="1552"/>
      <c r="J37" s="1552"/>
      <c r="K37" s="1552"/>
      <c r="L37" s="1552"/>
    </row>
    <row r="38" spans="1:12" ht="16.899999999999999" customHeight="1">
      <c r="A38" s="1500"/>
      <c r="B38" s="1547"/>
      <c r="C38" s="1548"/>
      <c r="D38" s="1549"/>
      <c r="E38" s="1642" t="s">
        <v>6001</v>
      </c>
      <c r="F38" s="1548"/>
      <c r="G38" s="1550"/>
      <c r="H38" s="1551"/>
      <c r="I38" s="1552"/>
      <c r="J38" s="1552"/>
      <c r="K38" s="1552"/>
      <c r="L38" s="1552"/>
    </row>
    <row r="39" spans="1:12" ht="16.899999999999999" customHeight="1">
      <c r="A39" s="1500"/>
      <c r="B39" s="1547"/>
      <c r="C39" s="1548"/>
      <c r="D39" s="1549"/>
      <c r="E39" s="1556" t="s">
        <v>5988</v>
      </c>
      <c r="F39" s="1548"/>
      <c r="G39" s="1550"/>
      <c r="H39" s="1551"/>
      <c r="I39" s="1552"/>
      <c r="J39" s="1552"/>
      <c r="K39" s="1552"/>
      <c r="L39" s="1552"/>
    </row>
    <row r="40" spans="1:12" ht="16.899999999999999" customHeight="1">
      <c r="A40" s="1500"/>
      <c r="B40" s="1547"/>
      <c r="C40" s="1548"/>
      <c r="D40" s="1549"/>
      <c r="E40" s="1496" t="s">
        <v>5989</v>
      </c>
      <c r="F40" s="1548"/>
      <c r="G40" s="1550"/>
      <c r="H40" s="1551"/>
      <c r="I40" s="1552"/>
      <c r="J40" s="1552"/>
      <c r="K40" s="1552"/>
      <c r="L40" s="1552"/>
    </row>
    <row r="41" spans="1:12" ht="16.899999999999999" customHeight="1">
      <c r="A41" s="1500"/>
      <c r="B41" s="1547"/>
      <c r="C41" s="1548"/>
      <c r="D41" s="1549"/>
      <c r="E41" s="1496" t="s">
        <v>6002</v>
      </c>
      <c r="F41" s="1548"/>
      <c r="G41" s="1550"/>
      <c r="H41" s="1551"/>
      <c r="I41" s="1552"/>
      <c r="J41" s="1552"/>
      <c r="K41" s="1552"/>
      <c r="L41" s="1552"/>
    </row>
    <row r="42" spans="1:12" ht="16.899999999999999" customHeight="1">
      <c r="A42" s="1500"/>
      <c r="B42" s="1547"/>
      <c r="C42" s="1548"/>
      <c r="D42" s="1549"/>
      <c r="E42" s="1496" t="s">
        <v>6003</v>
      </c>
      <c r="F42" s="1548" t="s">
        <v>62</v>
      </c>
      <c r="G42" s="1550">
        <v>4</v>
      </c>
      <c r="H42" s="1551"/>
      <c r="I42" s="1555"/>
      <c r="J42" s="1555">
        <f>H42*G42</f>
        <v>0</v>
      </c>
      <c r="K42" s="1555">
        <f>I42*G42</f>
        <v>0</v>
      </c>
      <c r="L42" s="1555">
        <f>K42+J42</f>
        <v>0</v>
      </c>
    </row>
    <row r="43" spans="1:12" ht="16.899999999999999" customHeight="1">
      <c r="A43" s="1500"/>
      <c r="B43" s="1547"/>
      <c r="C43" s="1548"/>
      <c r="D43" s="1549"/>
      <c r="F43" s="1548"/>
      <c r="G43" s="1550"/>
      <c r="H43" s="1551"/>
      <c r="I43" s="1552"/>
      <c r="J43" s="1552"/>
      <c r="K43" s="1552"/>
      <c r="L43" s="1552"/>
    </row>
    <row r="44" spans="1:12" ht="16.899999999999999" customHeight="1">
      <c r="A44" s="1500"/>
      <c r="B44" s="1547"/>
      <c r="C44" s="1548"/>
      <c r="D44" s="1549"/>
      <c r="E44" s="1642" t="s">
        <v>6004</v>
      </c>
      <c r="F44" s="1548"/>
      <c r="G44" s="1550"/>
      <c r="H44" s="1551"/>
      <c r="I44" s="1552"/>
      <c r="J44" s="1552"/>
      <c r="K44" s="1552"/>
      <c r="L44" s="1552"/>
    </row>
    <row r="45" spans="1:12" ht="16.899999999999999" customHeight="1">
      <c r="A45" s="1500"/>
      <c r="B45" s="1547"/>
      <c r="C45" s="1548"/>
      <c r="D45" s="1549"/>
      <c r="E45" s="1556" t="s">
        <v>5988</v>
      </c>
      <c r="F45" s="1548"/>
      <c r="G45" s="1550"/>
      <c r="H45" s="1551"/>
      <c r="I45" s="1552"/>
      <c r="J45" s="1552"/>
      <c r="K45" s="1552"/>
      <c r="L45" s="1552"/>
    </row>
    <row r="46" spans="1:12" ht="16.899999999999999" customHeight="1">
      <c r="A46" s="1500"/>
      <c r="B46" s="1547"/>
      <c r="C46" s="1548"/>
      <c r="D46" s="1549"/>
      <c r="E46" s="1496" t="s">
        <v>5989</v>
      </c>
      <c r="F46" s="1548"/>
      <c r="G46" s="1550"/>
      <c r="H46" s="1551"/>
      <c r="I46" s="1552"/>
      <c r="J46" s="1552"/>
      <c r="K46" s="1552"/>
      <c r="L46" s="1552"/>
    </row>
    <row r="47" spans="1:12" ht="16.899999999999999" customHeight="1">
      <c r="A47" s="1500"/>
      <c r="B47" s="1547"/>
      <c r="C47" s="1548"/>
      <c r="D47" s="1549"/>
      <c r="E47" s="1496" t="s">
        <v>6005</v>
      </c>
      <c r="F47" s="1548"/>
      <c r="G47" s="1550"/>
      <c r="H47" s="1551"/>
      <c r="I47" s="1552"/>
      <c r="J47" s="1552"/>
      <c r="K47" s="1552"/>
      <c r="L47" s="1552"/>
    </row>
    <row r="48" spans="1:12" ht="16.899999999999999" customHeight="1">
      <c r="A48" s="1500"/>
      <c r="B48" s="1547"/>
      <c r="C48" s="1548"/>
      <c r="D48" s="1549"/>
      <c r="E48" s="1496" t="s">
        <v>6003</v>
      </c>
      <c r="F48" s="1548" t="s">
        <v>62</v>
      </c>
      <c r="G48" s="1550">
        <v>3</v>
      </c>
      <c r="H48" s="1551"/>
      <c r="I48" s="1555"/>
      <c r="J48" s="1555">
        <f>H48*G48</f>
        <v>0</v>
      </c>
      <c r="K48" s="1555">
        <f>I48*G48</f>
        <v>0</v>
      </c>
      <c r="L48" s="1555">
        <f>K48+J48</f>
        <v>0</v>
      </c>
    </row>
    <row r="49" spans="1:12" ht="16.899999999999999" customHeight="1">
      <c r="A49" s="1500"/>
      <c r="B49" s="1547"/>
      <c r="C49" s="1548"/>
      <c r="D49" s="1549"/>
      <c r="F49" s="1548"/>
      <c r="G49" s="1550"/>
      <c r="H49" s="1551"/>
      <c r="I49" s="1552"/>
      <c r="J49" s="1552"/>
      <c r="K49" s="1552"/>
      <c r="L49" s="1552"/>
    </row>
    <row r="50" spans="1:12" ht="16.899999999999999" customHeight="1">
      <c r="A50" s="1500"/>
      <c r="B50" s="1547"/>
      <c r="C50" s="1548"/>
      <c r="D50" s="1549"/>
      <c r="E50" s="1642" t="s">
        <v>6006</v>
      </c>
      <c r="F50" s="1548"/>
      <c r="G50" s="1550"/>
      <c r="H50" s="1551"/>
      <c r="I50" s="1552"/>
      <c r="J50" s="1552"/>
      <c r="K50" s="1552"/>
      <c r="L50" s="1552"/>
    </row>
    <row r="51" spans="1:12" ht="16.899999999999999" customHeight="1">
      <c r="A51" s="1500"/>
      <c r="B51" s="1547"/>
      <c r="C51" s="1548"/>
      <c r="D51" s="1549"/>
      <c r="E51" s="1556" t="s">
        <v>6007</v>
      </c>
      <c r="F51" s="1548"/>
      <c r="G51" s="1550"/>
      <c r="H51" s="1551"/>
      <c r="I51" s="1552"/>
      <c r="J51" s="1552"/>
      <c r="K51" s="1552"/>
      <c r="L51" s="1552"/>
    </row>
    <row r="52" spans="1:12" ht="16.899999999999999" customHeight="1">
      <c r="A52" s="1500"/>
      <c r="B52" s="1547"/>
      <c r="C52" s="1548"/>
      <c r="D52" s="1549"/>
      <c r="E52" s="1496" t="s">
        <v>5989</v>
      </c>
      <c r="F52" s="1548"/>
      <c r="G52" s="1550"/>
      <c r="H52" s="1551"/>
      <c r="I52" s="1552"/>
      <c r="J52" s="1552"/>
      <c r="K52" s="1552"/>
      <c r="L52" s="1552"/>
    </row>
    <row r="53" spans="1:12" ht="16.899999999999999" customHeight="1">
      <c r="A53" s="1500"/>
      <c r="B53" s="1547"/>
      <c r="C53" s="1548"/>
      <c r="D53" s="1549"/>
      <c r="E53" s="1496" t="s">
        <v>6008</v>
      </c>
      <c r="F53" s="1548"/>
      <c r="G53" s="1550"/>
      <c r="H53" s="1551"/>
      <c r="I53" s="1552"/>
      <c r="J53" s="1552"/>
      <c r="K53" s="1552"/>
      <c r="L53" s="1552"/>
    </row>
    <row r="54" spans="1:12" ht="16.899999999999999" customHeight="1">
      <c r="A54" s="1500"/>
      <c r="B54" s="1547"/>
      <c r="C54" s="1548"/>
      <c r="D54" s="1549"/>
      <c r="E54" s="1496" t="s">
        <v>6009</v>
      </c>
      <c r="F54" s="1548" t="s">
        <v>62</v>
      </c>
      <c r="G54" s="1550">
        <v>4</v>
      </c>
      <c r="H54" s="1551"/>
      <c r="I54" s="1555"/>
      <c r="J54" s="1555">
        <f>H54*G54</f>
        <v>0</v>
      </c>
      <c r="K54" s="1555">
        <f>I54*G54</f>
        <v>0</v>
      </c>
      <c r="L54" s="1555">
        <f>K54+J54</f>
        <v>0</v>
      </c>
    </row>
    <row r="55" spans="1:12" ht="16.899999999999999" customHeight="1">
      <c r="A55" s="1500"/>
      <c r="B55" s="1547"/>
      <c r="C55" s="1548"/>
      <c r="D55" s="1549"/>
      <c r="E55" s="1496" t="s">
        <v>6010</v>
      </c>
      <c r="F55" s="1548" t="s">
        <v>62</v>
      </c>
      <c r="G55" s="1550">
        <v>16</v>
      </c>
      <c r="H55" s="1551"/>
      <c r="I55" s="1555"/>
      <c r="J55" s="1555">
        <f>H55*G55</f>
        <v>0</v>
      </c>
      <c r="K55" s="1555">
        <f>I55*G55</f>
        <v>0</v>
      </c>
      <c r="L55" s="1555">
        <f>K55+J55</f>
        <v>0</v>
      </c>
    </row>
    <row r="56" spans="1:12" ht="16.899999999999999" customHeight="1">
      <c r="A56" s="1500"/>
      <c r="B56" s="1547"/>
      <c r="C56" s="1548"/>
      <c r="D56" s="1549"/>
      <c r="E56" s="1549"/>
      <c r="F56" s="1548"/>
      <c r="G56" s="1550"/>
      <c r="H56" s="1551"/>
      <c r="I56" s="1552"/>
      <c r="J56" s="1552"/>
      <c r="K56" s="1552"/>
      <c r="L56" s="1552"/>
    </row>
    <row r="57" spans="1:12" ht="16.899999999999999" customHeight="1">
      <c r="A57" s="1500"/>
      <c r="B57" s="1547"/>
      <c r="C57" s="1548"/>
      <c r="D57" s="1549"/>
      <c r="E57" s="1642" t="s">
        <v>6011</v>
      </c>
      <c r="F57" s="1548"/>
      <c r="G57" s="1554"/>
      <c r="H57" s="1551"/>
      <c r="I57" s="1574"/>
      <c r="J57" s="1552"/>
      <c r="K57" s="1552"/>
      <c r="L57" s="1552"/>
    </row>
    <row r="58" spans="1:12" ht="16.899999999999999" customHeight="1">
      <c r="A58" s="1500"/>
      <c r="B58" s="1547"/>
      <c r="C58" s="1548"/>
      <c r="D58" s="1549"/>
      <c r="E58" s="1556" t="s">
        <v>5988</v>
      </c>
      <c r="F58" s="1548"/>
      <c r="G58" s="1554"/>
      <c r="H58" s="1551"/>
      <c r="I58" s="1574"/>
      <c r="J58" s="1552"/>
      <c r="K58" s="1552"/>
      <c r="L58" s="1552"/>
    </row>
    <row r="59" spans="1:12" ht="16.899999999999999" customHeight="1">
      <c r="A59" s="1502"/>
      <c r="B59" s="1586"/>
      <c r="C59" s="1546"/>
      <c r="D59" s="1571"/>
      <c r="E59" s="1578" t="s">
        <v>5989</v>
      </c>
      <c r="F59" s="1546"/>
      <c r="G59" s="1643"/>
      <c r="H59" s="1572"/>
      <c r="I59" s="1644"/>
      <c r="J59" s="1573"/>
      <c r="K59" s="1573"/>
      <c r="L59" s="1573"/>
    </row>
    <row r="60" spans="1:12" ht="16.899999999999999" customHeight="1">
      <c r="A60" s="1500"/>
      <c r="B60" s="1547"/>
      <c r="C60" s="1548"/>
      <c r="D60" s="1549"/>
      <c r="E60" s="1496" t="s">
        <v>6012</v>
      </c>
      <c r="F60" s="1548"/>
      <c r="G60" s="1554"/>
      <c r="H60" s="1551"/>
      <c r="I60" s="1551"/>
      <c r="J60" s="1552"/>
      <c r="K60" s="1552"/>
      <c r="L60" s="1552"/>
    </row>
    <row r="61" spans="1:12" ht="16.899999999999999" customHeight="1">
      <c r="A61" s="1500"/>
      <c r="B61" s="1547"/>
      <c r="C61" s="1548"/>
      <c r="D61" s="1549"/>
      <c r="E61" s="1496" t="s">
        <v>6003</v>
      </c>
      <c r="F61" s="1548" t="s">
        <v>62</v>
      </c>
      <c r="G61" s="1554">
        <v>6</v>
      </c>
      <c r="H61" s="1551"/>
      <c r="I61" s="1555"/>
      <c r="J61" s="1555">
        <f>H61*G61</f>
        <v>0</v>
      </c>
      <c r="K61" s="1555">
        <f>I61*G61</f>
        <v>0</v>
      </c>
      <c r="L61" s="1555">
        <f>K61+J61</f>
        <v>0</v>
      </c>
    </row>
    <row r="62" spans="1:12" ht="16.899999999999999" customHeight="1">
      <c r="A62" s="1500"/>
      <c r="B62" s="1547"/>
      <c r="C62" s="1548"/>
      <c r="D62" s="1549"/>
      <c r="F62" s="1548"/>
      <c r="G62" s="1554"/>
      <c r="H62" s="1551"/>
      <c r="I62" s="1557"/>
      <c r="J62" s="1552"/>
      <c r="K62" s="1552"/>
      <c r="L62" s="1552"/>
    </row>
    <row r="63" spans="1:12" ht="16.899999999999999" customHeight="1">
      <c r="A63" s="1500"/>
      <c r="B63" s="1547"/>
      <c r="C63" s="1548"/>
      <c r="D63" s="1549"/>
      <c r="E63" s="1642" t="s">
        <v>6013</v>
      </c>
      <c r="F63" s="1548"/>
      <c r="G63" s="1554"/>
      <c r="H63" s="1551"/>
      <c r="I63" s="1574"/>
      <c r="J63" s="1552"/>
      <c r="K63" s="1552"/>
      <c r="L63" s="1552"/>
    </row>
    <row r="64" spans="1:12" ht="16.899999999999999" customHeight="1">
      <c r="A64" s="1500"/>
      <c r="B64" s="1547"/>
      <c r="C64" s="1548"/>
      <c r="D64" s="1549"/>
      <c r="E64" s="1556" t="s">
        <v>6014</v>
      </c>
      <c r="F64" s="1548"/>
      <c r="G64" s="1554"/>
      <c r="H64" s="1551"/>
      <c r="I64" s="1574"/>
      <c r="J64" s="1552"/>
      <c r="K64" s="1552"/>
      <c r="L64" s="1552"/>
    </row>
    <row r="65" spans="1:12" ht="16.899999999999999" customHeight="1">
      <c r="A65" s="1500"/>
      <c r="B65" s="1547"/>
      <c r="C65" s="1548"/>
      <c r="D65" s="1549"/>
      <c r="E65" s="1496" t="s">
        <v>5989</v>
      </c>
      <c r="F65" s="1548"/>
      <c r="G65" s="1554"/>
      <c r="H65" s="1551"/>
      <c r="I65" s="1574"/>
      <c r="J65" s="1552"/>
      <c r="K65" s="1552"/>
      <c r="L65" s="1552"/>
    </row>
    <row r="66" spans="1:12" ht="16.899999999999999" customHeight="1">
      <c r="A66" s="1500"/>
      <c r="B66" s="1547"/>
      <c r="C66" s="1548"/>
      <c r="D66" s="1549"/>
      <c r="E66" s="1496" t="s">
        <v>6012</v>
      </c>
      <c r="F66" s="1548"/>
      <c r="G66" s="1554"/>
      <c r="H66" s="1551"/>
      <c r="I66" s="1551"/>
      <c r="J66" s="1552"/>
      <c r="K66" s="1552"/>
      <c r="L66" s="1552"/>
    </row>
    <row r="67" spans="1:12" ht="16.899999999999999" customHeight="1">
      <c r="A67" s="1500"/>
      <c r="B67" s="1547"/>
      <c r="C67" s="1548"/>
      <c r="D67" s="1549"/>
      <c r="E67" s="1496" t="s">
        <v>6003</v>
      </c>
      <c r="F67" s="1548" t="s">
        <v>62</v>
      </c>
      <c r="G67" s="1554">
        <v>18</v>
      </c>
      <c r="H67" s="1551"/>
      <c r="I67" s="1555"/>
      <c r="J67" s="1555">
        <f>H67*G67</f>
        <v>0</v>
      </c>
      <c r="K67" s="1555">
        <f>I67*G67</f>
        <v>0</v>
      </c>
      <c r="L67" s="1555">
        <f>K67+J67</f>
        <v>0</v>
      </c>
    </row>
    <row r="68" spans="1:12" ht="16.899999999999999" customHeight="1">
      <c r="A68" s="1500"/>
      <c r="B68" s="1547"/>
      <c r="C68" s="1548"/>
      <c r="D68" s="1549"/>
      <c r="F68" s="1548"/>
      <c r="G68" s="1554"/>
      <c r="H68" s="1551"/>
      <c r="I68" s="1555"/>
      <c r="J68" s="1555"/>
      <c r="K68" s="1555"/>
      <c r="L68" s="1555"/>
    </row>
    <row r="69" spans="1:12" ht="16.899999999999999" customHeight="1">
      <c r="A69" s="1500"/>
      <c r="B69" s="1547"/>
      <c r="C69" s="1548"/>
      <c r="D69" s="1549"/>
      <c r="E69" s="1642" t="s">
        <v>6015</v>
      </c>
      <c r="F69" s="1548"/>
      <c r="G69" s="1554"/>
      <c r="H69" s="1551"/>
      <c r="I69" s="1574"/>
      <c r="J69" s="1552"/>
      <c r="K69" s="1552"/>
      <c r="L69" s="1552"/>
    </row>
    <row r="70" spans="1:12" ht="16.899999999999999" customHeight="1">
      <c r="A70" s="1500"/>
      <c r="B70" s="1547"/>
      <c r="C70" s="1548"/>
      <c r="D70" s="1549"/>
      <c r="E70" s="1556" t="s">
        <v>6014</v>
      </c>
      <c r="F70" s="1548"/>
      <c r="G70" s="1554"/>
      <c r="H70" s="1551"/>
      <c r="I70" s="1574"/>
      <c r="J70" s="1552"/>
      <c r="K70" s="1552"/>
      <c r="L70" s="1552"/>
    </row>
    <row r="71" spans="1:12" ht="16.899999999999999" customHeight="1">
      <c r="A71" s="1500"/>
      <c r="B71" s="1547"/>
      <c r="C71" s="1548"/>
      <c r="D71" s="1549"/>
      <c r="E71" s="1496" t="s">
        <v>5989</v>
      </c>
      <c r="F71" s="1548"/>
      <c r="G71" s="1554"/>
      <c r="H71" s="1551"/>
      <c r="I71" s="1574"/>
      <c r="J71" s="1552"/>
      <c r="K71" s="1552"/>
      <c r="L71" s="1552"/>
    </row>
    <row r="72" spans="1:12" ht="16.899999999999999" customHeight="1">
      <c r="A72" s="1500"/>
      <c r="B72" s="1547"/>
      <c r="C72" s="1548"/>
      <c r="D72" s="1549"/>
      <c r="E72" s="1496" t="s">
        <v>6016</v>
      </c>
      <c r="F72" s="1548"/>
      <c r="G72" s="1554"/>
      <c r="H72" s="1551"/>
      <c r="I72" s="1551"/>
      <c r="J72" s="1552"/>
      <c r="K72" s="1552"/>
      <c r="L72" s="1552"/>
    </row>
    <row r="73" spans="1:12" ht="16.899999999999999" customHeight="1">
      <c r="A73" s="1500"/>
      <c r="B73" s="1547"/>
      <c r="C73" s="1548"/>
      <c r="D73" s="1549"/>
      <c r="E73" s="1496" t="s">
        <v>6017</v>
      </c>
      <c r="F73" s="1548" t="s">
        <v>62</v>
      </c>
      <c r="G73" s="1554">
        <v>4</v>
      </c>
      <c r="H73" s="1551"/>
      <c r="I73" s="1555"/>
      <c r="J73" s="1555">
        <f>H73*G73</f>
        <v>0</v>
      </c>
      <c r="K73" s="1555">
        <f>I73*G73</f>
        <v>0</v>
      </c>
      <c r="L73" s="1555">
        <f>K73+J73</f>
        <v>0</v>
      </c>
    </row>
    <row r="74" spans="1:12" ht="16.899999999999999" customHeight="1">
      <c r="A74" s="1500"/>
      <c r="B74" s="1547"/>
      <c r="C74" s="1548"/>
      <c r="D74" s="1549"/>
      <c r="F74" s="1548"/>
      <c r="G74" s="1554"/>
      <c r="H74" s="1551"/>
      <c r="I74" s="1555"/>
      <c r="J74" s="1555"/>
      <c r="K74" s="1555"/>
      <c r="L74" s="1555"/>
    </row>
    <row r="75" spans="1:12" ht="16.899999999999999" customHeight="1">
      <c r="A75" s="1500"/>
      <c r="B75" s="1547"/>
      <c r="C75" s="1548"/>
      <c r="D75" s="1549"/>
      <c r="E75" s="1642" t="s">
        <v>6018</v>
      </c>
      <c r="F75" s="1548"/>
      <c r="G75" s="1554"/>
      <c r="H75" s="1551"/>
      <c r="I75" s="1574"/>
      <c r="J75" s="1552"/>
      <c r="K75" s="1552"/>
      <c r="L75" s="1552"/>
    </row>
    <row r="76" spans="1:12" ht="16.899999999999999" customHeight="1">
      <c r="A76" s="1500"/>
      <c r="B76" s="1547"/>
      <c r="C76" s="1548"/>
      <c r="D76" s="1549"/>
      <c r="E76" s="1556" t="s">
        <v>6014</v>
      </c>
      <c r="F76" s="1548"/>
      <c r="G76" s="1554"/>
      <c r="H76" s="1551"/>
      <c r="I76" s="1574"/>
      <c r="J76" s="1552"/>
      <c r="K76" s="1552"/>
      <c r="L76" s="1552"/>
    </row>
    <row r="77" spans="1:12" ht="16.899999999999999" customHeight="1">
      <c r="A77" s="1500"/>
      <c r="B77" s="1547"/>
      <c r="C77" s="1548"/>
      <c r="D77" s="1549"/>
      <c r="E77" s="1496" t="s">
        <v>5989</v>
      </c>
      <c r="F77" s="1548"/>
      <c r="G77" s="1554"/>
      <c r="H77" s="1551"/>
      <c r="I77" s="1574"/>
      <c r="J77" s="1552"/>
      <c r="K77" s="1552"/>
      <c r="L77" s="1552"/>
    </row>
    <row r="78" spans="1:12" ht="16.899999999999999" customHeight="1">
      <c r="A78" s="1500"/>
      <c r="B78" s="1547"/>
      <c r="C78" s="1548"/>
      <c r="D78" s="1549"/>
      <c r="E78" s="1496" t="s">
        <v>6012</v>
      </c>
      <c r="F78" s="1548"/>
      <c r="G78" s="1554"/>
      <c r="H78" s="1551"/>
      <c r="I78" s="1551"/>
      <c r="J78" s="1552"/>
      <c r="K78" s="1552"/>
      <c r="L78" s="1552"/>
    </row>
    <row r="79" spans="1:12" ht="16.899999999999999" customHeight="1">
      <c r="A79" s="1500"/>
      <c r="B79" s="1547"/>
      <c r="C79" s="1548"/>
      <c r="D79" s="1549"/>
      <c r="E79" s="1496" t="s">
        <v>6017</v>
      </c>
      <c r="F79" s="1548" t="s">
        <v>62</v>
      </c>
      <c r="G79" s="1554">
        <v>6</v>
      </c>
      <c r="H79" s="1551"/>
      <c r="I79" s="1555"/>
      <c r="J79" s="1555">
        <f>H79*G79</f>
        <v>0</v>
      </c>
      <c r="K79" s="1555">
        <f>I79*G79</f>
        <v>0</v>
      </c>
      <c r="L79" s="1555">
        <f>K79+J79</f>
        <v>0</v>
      </c>
    </row>
    <row r="80" spans="1:12" ht="16.899999999999999" customHeight="1">
      <c r="A80" s="1500"/>
      <c r="B80" s="1547"/>
      <c r="C80" s="1548"/>
      <c r="D80" s="1549"/>
      <c r="F80" s="1548"/>
      <c r="G80" s="1554"/>
      <c r="H80" s="1551"/>
      <c r="I80" s="1555"/>
      <c r="J80" s="1555"/>
      <c r="K80" s="1555"/>
      <c r="L80" s="1555"/>
    </row>
    <row r="81" spans="1:12" ht="16.899999999999999" customHeight="1">
      <c r="A81" s="1500"/>
      <c r="B81" s="1547"/>
      <c r="C81" s="1548"/>
      <c r="D81" s="1549"/>
      <c r="E81" s="1642" t="s">
        <v>6019</v>
      </c>
      <c r="F81" s="1548"/>
      <c r="G81" s="1554"/>
      <c r="H81" s="1551"/>
      <c r="I81" s="1574"/>
      <c r="J81" s="1552"/>
      <c r="K81" s="1552"/>
      <c r="L81" s="1552"/>
    </row>
    <row r="82" spans="1:12" ht="16.899999999999999" customHeight="1">
      <c r="A82" s="1500"/>
      <c r="B82" s="1547"/>
      <c r="C82" s="1548"/>
      <c r="D82" s="1549"/>
      <c r="E82" s="1556" t="s">
        <v>6020</v>
      </c>
      <c r="F82" s="1548"/>
      <c r="G82" s="1554"/>
      <c r="H82" s="1551"/>
      <c r="I82" s="1574"/>
      <c r="J82" s="1552"/>
      <c r="K82" s="1552"/>
      <c r="L82" s="1552"/>
    </row>
    <row r="83" spans="1:12" ht="16.899999999999999" customHeight="1">
      <c r="A83" s="1500"/>
      <c r="B83" s="1547"/>
      <c r="C83" s="1548"/>
      <c r="D83" s="1549"/>
      <c r="E83" s="1496" t="s">
        <v>5989</v>
      </c>
      <c r="F83" s="1548"/>
      <c r="G83" s="1554"/>
      <c r="H83" s="1551"/>
      <c r="I83" s="1574"/>
      <c r="J83" s="1552"/>
      <c r="K83" s="1552"/>
      <c r="L83" s="1552"/>
    </row>
    <row r="84" spans="1:12" ht="16.899999999999999" customHeight="1">
      <c r="A84" s="1500"/>
      <c r="B84" s="1547"/>
      <c r="C84" s="1548"/>
      <c r="D84" s="1549"/>
      <c r="E84" s="1496" t="s">
        <v>6021</v>
      </c>
      <c r="F84" s="1548"/>
      <c r="G84" s="1554"/>
      <c r="H84" s="1551"/>
      <c r="I84" s="1551"/>
      <c r="J84" s="1552"/>
      <c r="K84" s="1552"/>
      <c r="L84" s="1552"/>
    </row>
    <row r="85" spans="1:12" ht="16.899999999999999" customHeight="1">
      <c r="A85" s="1500"/>
      <c r="B85" s="1547"/>
      <c r="C85" s="1548"/>
      <c r="D85" s="1549"/>
      <c r="E85" s="1496" t="s">
        <v>5991</v>
      </c>
      <c r="F85" s="1548" t="s">
        <v>62</v>
      </c>
      <c r="G85" s="1554">
        <v>5</v>
      </c>
      <c r="H85" s="1551"/>
      <c r="I85" s="1555"/>
      <c r="J85" s="1555">
        <f>H85*G85</f>
        <v>0</v>
      </c>
      <c r="K85" s="1555">
        <f>I85*G85</f>
        <v>0</v>
      </c>
      <c r="L85" s="1555">
        <f>K85+J85</f>
        <v>0</v>
      </c>
    </row>
    <row r="86" spans="1:12" ht="16.899999999999999" customHeight="1">
      <c r="A86" s="1500"/>
      <c r="B86" s="1547"/>
      <c r="C86" s="1548"/>
      <c r="D86" s="1549"/>
      <c r="F86" s="1548"/>
      <c r="G86" s="1554"/>
      <c r="H86" s="1551"/>
      <c r="I86" s="1555"/>
      <c r="J86" s="1555"/>
      <c r="K86" s="1555"/>
      <c r="L86" s="1555"/>
    </row>
    <row r="87" spans="1:12" ht="16.899999999999999" customHeight="1">
      <c r="A87" s="1500"/>
      <c r="B87" s="1547"/>
      <c r="C87" s="1548"/>
      <c r="D87" s="1549"/>
      <c r="E87" s="1642" t="s">
        <v>6022</v>
      </c>
      <c r="F87" s="1548"/>
      <c r="G87" s="1554"/>
      <c r="H87" s="1551"/>
      <c r="I87" s="1574"/>
      <c r="J87" s="1552"/>
      <c r="K87" s="1552"/>
      <c r="L87" s="1552"/>
    </row>
    <row r="88" spans="1:12" ht="16.899999999999999" customHeight="1">
      <c r="A88" s="1500"/>
      <c r="B88" s="1547"/>
      <c r="C88" s="1548"/>
      <c r="D88" s="1549"/>
      <c r="E88" s="1556" t="s">
        <v>6020</v>
      </c>
      <c r="F88" s="1548"/>
      <c r="G88" s="1554"/>
      <c r="H88" s="1551"/>
      <c r="I88" s="1574"/>
      <c r="J88" s="1552"/>
      <c r="K88" s="1552"/>
      <c r="L88" s="1552"/>
    </row>
    <row r="89" spans="1:12" ht="16.899999999999999" customHeight="1">
      <c r="A89" s="1500"/>
      <c r="B89" s="1547"/>
      <c r="C89" s="1548"/>
      <c r="D89" s="1549"/>
      <c r="E89" s="1496" t="s">
        <v>5989</v>
      </c>
      <c r="F89" s="1548"/>
      <c r="G89" s="1554"/>
      <c r="H89" s="1551"/>
      <c r="I89" s="1574"/>
      <c r="J89" s="1552"/>
      <c r="K89" s="1552"/>
      <c r="L89" s="1552"/>
    </row>
    <row r="90" spans="1:12" ht="16.899999999999999" customHeight="1">
      <c r="A90" s="1500"/>
      <c r="B90" s="1547"/>
      <c r="C90" s="1548"/>
      <c r="D90" s="1549"/>
      <c r="E90" s="1496" t="s">
        <v>6023</v>
      </c>
      <c r="F90" s="1548"/>
      <c r="G90" s="1554"/>
      <c r="H90" s="1551"/>
      <c r="I90" s="1551"/>
      <c r="J90" s="1552"/>
      <c r="K90" s="1552"/>
      <c r="L90" s="1552"/>
    </row>
    <row r="91" spans="1:12" ht="16.899999999999999" customHeight="1">
      <c r="A91" s="1500"/>
      <c r="B91" s="1547"/>
      <c r="C91" s="1548"/>
      <c r="D91" s="1549"/>
      <c r="E91" s="1496" t="s">
        <v>5991</v>
      </c>
      <c r="F91" s="1548" t="s">
        <v>62</v>
      </c>
      <c r="G91" s="1554">
        <v>3</v>
      </c>
      <c r="H91" s="1551"/>
      <c r="I91" s="1555"/>
      <c r="J91" s="1555">
        <f>H91*G91</f>
        <v>0</v>
      </c>
      <c r="K91" s="1555">
        <f>I91*G91</f>
        <v>0</v>
      </c>
      <c r="L91" s="1555">
        <f>K91+J91</f>
        <v>0</v>
      </c>
    </row>
    <row r="92" spans="1:12" ht="16.899999999999999" customHeight="1">
      <c r="A92" s="1500"/>
      <c r="B92" s="1547"/>
      <c r="C92" s="1548"/>
      <c r="D92" s="1549"/>
      <c r="F92" s="1548"/>
      <c r="G92" s="1554"/>
      <c r="H92" s="1551"/>
      <c r="I92" s="1557"/>
      <c r="J92" s="1552"/>
      <c r="K92" s="1552"/>
      <c r="L92" s="1552"/>
    </row>
    <row r="93" spans="1:12" ht="16.899999999999999" customHeight="1">
      <c r="A93" s="1500"/>
      <c r="B93" s="1547"/>
      <c r="C93" s="1548"/>
      <c r="D93" s="1549"/>
      <c r="E93" s="1642" t="s">
        <v>6024</v>
      </c>
      <c r="F93" s="1548"/>
      <c r="G93" s="1554"/>
      <c r="H93" s="1551"/>
      <c r="I93" s="1574"/>
      <c r="J93" s="1552"/>
      <c r="K93" s="1552"/>
      <c r="L93" s="1552"/>
    </row>
    <row r="94" spans="1:12" ht="16.899999999999999" customHeight="1">
      <c r="A94" s="1500"/>
      <c r="B94" s="1547"/>
      <c r="C94" s="1548"/>
      <c r="D94" s="1549"/>
      <c r="E94" s="1556" t="s">
        <v>6025</v>
      </c>
      <c r="F94" s="1548"/>
      <c r="G94" s="1554"/>
      <c r="H94" s="1551"/>
      <c r="I94" s="1574"/>
      <c r="J94" s="1552"/>
      <c r="K94" s="1552"/>
      <c r="L94" s="1552"/>
    </row>
    <row r="95" spans="1:12" ht="16.899999999999999" customHeight="1">
      <c r="A95" s="1500"/>
      <c r="B95" s="1547"/>
      <c r="C95" s="1548"/>
      <c r="D95" s="1549"/>
      <c r="E95" s="1496" t="s">
        <v>5989</v>
      </c>
      <c r="F95" s="1548"/>
      <c r="G95" s="1554"/>
      <c r="H95" s="1551"/>
      <c r="I95" s="1574"/>
      <c r="J95" s="1552"/>
      <c r="K95" s="1552"/>
      <c r="L95" s="1552"/>
    </row>
    <row r="96" spans="1:12" ht="16.899999999999999" customHeight="1">
      <c r="A96" s="1500"/>
      <c r="B96" s="1547"/>
      <c r="C96" s="1548"/>
      <c r="D96" s="1549"/>
      <c r="E96" s="1496" t="s">
        <v>6026</v>
      </c>
      <c r="F96" s="1548"/>
      <c r="G96" s="1554"/>
      <c r="H96" s="1551"/>
      <c r="I96" s="1551"/>
      <c r="J96" s="1552"/>
      <c r="K96" s="1552"/>
      <c r="L96" s="1552"/>
    </row>
    <row r="97" spans="1:12" ht="16.899999999999999" customHeight="1">
      <c r="A97" s="1500"/>
      <c r="B97" s="1547"/>
      <c r="C97" s="1548"/>
      <c r="D97" s="1549"/>
      <c r="E97" s="1496" t="s">
        <v>6027</v>
      </c>
      <c r="F97" s="1548" t="s">
        <v>62</v>
      </c>
      <c r="G97" s="1554">
        <v>2</v>
      </c>
      <c r="H97" s="1551"/>
      <c r="I97" s="1555"/>
      <c r="J97" s="1555">
        <f>H97*G97</f>
        <v>0</v>
      </c>
      <c r="K97" s="1555">
        <f>I97*G97</f>
        <v>0</v>
      </c>
      <c r="L97" s="1555">
        <f>K97+J97</f>
        <v>0</v>
      </c>
    </row>
    <row r="98" spans="1:12" ht="16.899999999999999" customHeight="1">
      <c r="A98" s="1500"/>
      <c r="B98" s="1547"/>
      <c r="C98" s="1548"/>
      <c r="D98" s="1549"/>
      <c r="F98" s="1548"/>
      <c r="G98" s="1554"/>
      <c r="H98" s="1551"/>
      <c r="I98" s="1555"/>
      <c r="J98" s="1555"/>
      <c r="K98" s="1555"/>
      <c r="L98" s="1555"/>
    </row>
    <row r="99" spans="1:12" ht="16.899999999999999" customHeight="1">
      <c r="A99" s="1500"/>
      <c r="B99" s="1547"/>
      <c r="C99" s="1548"/>
      <c r="D99" s="1549"/>
      <c r="E99" s="1642" t="s">
        <v>6028</v>
      </c>
      <c r="F99" s="1548"/>
      <c r="G99" s="1554"/>
      <c r="H99" s="1551"/>
      <c r="I99" s="1574"/>
      <c r="J99" s="1552"/>
      <c r="K99" s="1552"/>
      <c r="L99" s="1552"/>
    </row>
    <row r="100" spans="1:12" ht="16.899999999999999" customHeight="1">
      <c r="A100" s="1500"/>
      <c r="B100" s="1547"/>
      <c r="C100" s="1548"/>
      <c r="D100" s="1549"/>
      <c r="E100" s="1556" t="s">
        <v>6025</v>
      </c>
      <c r="F100" s="1548"/>
      <c r="G100" s="1554"/>
      <c r="H100" s="1551"/>
      <c r="I100" s="1574"/>
      <c r="J100" s="1552"/>
      <c r="K100" s="1552"/>
      <c r="L100" s="1552"/>
    </row>
    <row r="101" spans="1:12" ht="16.899999999999999" customHeight="1">
      <c r="A101" s="1500"/>
      <c r="B101" s="1547"/>
      <c r="C101" s="1548"/>
      <c r="D101" s="1549"/>
      <c r="E101" s="1496" t="s">
        <v>5989</v>
      </c>
      <c r="F101" s="1548"/>
      <c r="G101" s="1554"/>
      <c r="H101" s="1551"/>
      <c r="I101" s="1574"/>
      <c r="J101" s="1552"/>
      <c r="K101" s="1552"/>
      <c r="L101" s="1552"/>
    </row>
    <row r="102" spans="1:12" ht="16.899999999999999" customHeight="1">
      <c r="A102" s="1500"/>
      <c r="B102" s="1547"/>
      <c r="C102" s="1548"/>
      <c r="D102" s="1549"/>
      <c r="E102" s="1496" t="s">
        <v>6029</v>
      </c>
      <c r="F102" s="1548"/>
      <c r="G102" s="1554"/>
      <c r="H102" s="1551"/>
      <c r="I102" s="1551"/>
      <c r="J102" s="1552"/>
      <c r="K102" s="1552"/>
      <c r="L102" s="1552"/>
    </row>
    <row r="103" spans="1:12" ht="16.899999999999999" customHeight="1">
      <c r="A103" s="1500"/>
      <c r="B103" s="1547"/>
      <c r="C103" s="1548"/>
      <c r="D103" s="1549"/>
      <c r="E103" s="1496" t="s">
        <v>6030</v>
      </c>
      <c r="F103" s="1548" t="s">
        <v>62</v>
      </c>
      <c r="G103" s="1554">
        <v>2</v>
      </c>
      <c r="H103" s="1551"/>
      <c r="I103" s="1555"/>
      <c r="J103" s="1555">
        <f>H103*G103</f>
        <v>0</v>
      </c>
      <c r="K103" s="1555">
        <f>I103*G103</f>
        <v>0</v>
      </c>
      <c r="L103" s="1555">
        <f>K103+J103</f>
        <v>0</v>
      </c>
    </row>
    <row r="104" spans="1:12" ht="16.899999999999999" customHeight="1">
      <c r="A104" s="1500"/>
      <c r="B104" s="1547"/>
      <c r="C104" s="1548"/>
      <c r="D104" s="1549"/>
      <c r="F104" s="1548"/>
      <c r="G104" s="1554"/>
      <c r="H104" s="1551"/>
      <c r="I104" s="1557"/>
      <c r="J104" s="1552"/>
      <c r="K104" s="1552"/>
      <c r="L104" s="1552"/>
    </row>
    <row r="105" spans="1:12" ht="16.899999999999999" customHeight="1">
      <c r="A105" s="1500"/>
      <c r="B105" s="1547"/>
      <c r="C105" s="1548"/>
      <c r="D105" s="1549"/>
      <c r="E105" s="1642" t="s">
        <v>6031</v>
      </c>
      <c r="F105" s="1548"/>
      <c r="G105" s="1554"/>
      <c r="H105" s="1551"/>
      <c r="I105" s="1574"/>
      <c r="J105" s="1552"/>
      <c r="K105" s="1552"/>
      <c r="L105" s="1552"/>
    </row>
    <row r="106" spans="1:12" ht="16.899999999999999" customHeight="1">
      <c r="A106" s="1500"/>
      <c r="B106" s="1547"/>
      <c r="C106" s="1548"/>
      <c r="D106" s="1549"/>
      <c r="E106" s="1556" t="s">
        <v>6032</v>
      </c>
      <c r="F106" s="1548"/>
      <c r="G106" s="1554"/>
      <c r="H106" s="1574"/>
      <c r="I106" s="1555"/>
      <c r="J106" s="1555"/>
      <c r="K106" s="1555"/>
      <c r="L106" s="1555"/>
    </row>
    <row r="107" spans="1:12" ht="16.899999999999999" customHeight="1">
      <c r="A107" s="1500"/>
      <c r="B107" s="1547"/>
      <c r="C107" s="1548"/>
      <c r="D107" s="1549"/>
      <c r="E107" s="1496" t="s">
        <v>5989</v>
      </c>
      <c r="F107" s="1548"/>
      <c r="G107" s="1554"/>
      <c r="H107" s="1551"/>
      <c r="I107" s="1574"/>
      <c r="J107" s="1552"/>
      <c r="K107" s="1552"/>
      <c r="L107" s="1552"/>
    </row>
    <row r="108" spans="1:12" ht="16.899999999999999" customHeight="1">
      <c r="A108" s="1500"/>
      <c r="B108" s="1547"/>
      <c r="C108" s="1548"/>
      <c r="D108" s="1549"/>
      <c r="E108" s="1496" t="s">
        <v>6033</v>
      </c>
      <c r="F108" s="1548"/>
      <c r="G108" s="1554"/>
      <c r="H108" s="1551"/>
      <c r="I108" s="1551"/>
      <c r="J108" s="1552"/>
      <c r="K108" s="1552"/>
      <c r="L108" s="1552"/>
    </row>
    <row r="109" spans="1:12" ht="16.899999999999999" customHeight="1">
      <c r="A109" s="1500"/>
      <c r="B109" s="1547"/>
      <c r="C109" s="1548"/>
      <c r="D109" s="1549"/>
      <c r="E109" s="1496" t="s">
        <v>6027</v>
      </c>
      <c r="F109" s="1548" t="s">
        <v>62</v>
      </c>
      <c r="G109" s="1554">
        <v>1</v>
      </c>
      <c r="H109" s="1574"/>
      <c r="I109" s="1555"/>
      <c r="J109" s="1555">
        <f>H109*G109</f>
        <v>0</v>
      </c>
      <c r="K109" s="1555">
        <f>I109*G109</f>
        <v>0</v>
      </c>
      <c r="L109" s="1555">
        <f>K109+J109</f>
        <v>0</v>
      </c>
    </row>
    <row r="110" spans="1:12" ht="16.899999999999999" customHeight="1">
      <c r="A110" s="1500"/>
      <c r="B110" s="1547"/>
      <c r="C110" s="1548"/>
      <c r="D110" s="1549"/>
      <c r="E110" s="1549"/>
      <c r="F110" s="1548"/>
      <c r="G110" s="1550"/>
      <c r="H110" s="1552"/>
      <c r="I110" s="1552"/>
      <c r="J110" s="1552"/>
      <c r="K110" s="1552"/>
      <c r="L110" s="1552"/>
    </row>
    <row r="111" spans="1:12" ht="16.899999999999999" customHeight="1">
      <c r="A111" s="1558"/>
      <c r="B111" s="1559"/>
      <c r="C111" s="1560"/>
      <c r="D111" s="1561"/>
      <c r="E111" s="1559"/>
      <c r="F111" s="1890" t="s">
        <v>5245</v>
      </c>
      <c r="G111" s="1890"/>
      <c r="H111" s="1890"/>
      <c r="I111" s="1890"/>
      <c r="J111" s="1562">
        <f>SUM(J9:J110)</f>
        <v>0</v>
      </c>
      <c r="K111" s="1562">
        <f>SUM(K9:K110)</f>
        <v>0</v>
      </c>
      <c r="L111" s="1562">
        <f>SUM(L9:L110)</f>
        <v>0</v>
      </c>
    </row>
    <row r="112" spans="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11:I11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ABC0-1559-4479-A125-A53631D26BF4}">
  <dimension ref="A1:AMJ291"/>
  <sheetViews>
    <sheetView view="pageBreakPreview" zoomScale="70" zoomScaleNormal="70" zoomScaleSheetLayoutView="70" workbookViewId="0">
      <selection activeCell="H10" sqref="H10:I44"/>
    </sheetView>
  </sheetViews>
  <sheetFormatPr defaultColWidth="8.81640625" defaultRowHeight="14.5"/>
  <cols>
    <col min="1" max="1" width="13.54296875" style="1496" customWidth="1"/>
    <col min="2" max="2" width="5.7265625" style="1496" customWidth="1"/>
    <col min="3" max="3" width="16.7265625" style="1496" customWidth="1"/>
    <col min="4" max="4" width="13.26953125" style="1496" customWidth="1"/>
    <col min="5" max="5" width="95.7265625" style="1496" customWidth="1"/>
    <col min="6" max="6" width="8.453125" style="1496" customWidth="1"/>
    <col min="7" max="7" width="11" style="1496" customWidth="1"/>
    <col min="8" max="11" width="14.7265625" style="1496" customWidth="1"/>
    <col min="12" max="12" width="26.26953125" style="1496" customWidth="1"/>
    <col min="13" max="64" width="8.81640625" style="1496"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row>
    <row r="2" spans="1:64" ht="16.899999999999999" customHeight="1">
      <c r="A2" s="1885" t="s">
        <v>0</v>
      </c>
      <c r="B2" s="1885"/>
      <c r="C2" s="1899" t="s">
        <v>5190</v>
      </c>
      <c r="D2" s="1899"/>
      <c r="E2" s="1899"/>
      <c r="F2" s="1899"/>
      <c r="G2" s="1899"/>
      <c r="H2" s="1899"/>
      <c r="I2" s="1899"/>
      <c r="J2" s="1896"/>
      <c r="K2" s="1896"/>
      <c r="L2" s="1896"/>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c r="AY2" s="1538"/>
      <c r="AZ2" s="1538"/>
      <c r="BA2" s="1538"/>
      <c r="BB2" s="1538"/>
      <c r="BC2" s="1538"/>
      <c r="BD2" s="1538"/>
      <c r="BE2" s="1538"/>
      <c r="BF2" s="1538"/>
      <c r="BG2" s="1538"/>
      <c r="BH2" s="1538"/>
      <c r="BI2" s="1538"/>
      <c r="BJ2" s="1538"/>
      <c r="BK2" s="1538"/>
      <c r="BL2" s="1538"/>
    </row>
    <row r="3" spans="1:64" ht="16.899999999999999" customHeight="1">
      <c r="A3" s="1885" t="s">
        <v>1464</v>
      </c>
      <c r="B3" s="1885"/>
      <c r="C3" s="1891" t="s">
        <v>552</v>
      </c>
      <c r="D3" s="1891"/>
      <c r="E3" s="1891"/>
      <c r="F3" s="1891"/>
      <c r="G3" s="1891"/>
      <c r="H3" s="1891"/>
      <c r="I3" s="1891"/>
      <c r="J3" s="1892" t="s">
        <v>5214</v>
      </c>
      <c r="K3" s="1892"/>
      <c r="L3" s="1539"/>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row>
    <row r="4" spans="1:64" ht="16.899999999999999" customHeight="1">
      <c r="A4" s="1885" t="s">
        <v>5191</v>
      </c>
      <c r="B4" s="1885"/>
      <c r="C4" s="1891" t="s">
        <v>5192</v>
      </c>
      <c r="D4" s="1891"/>
      <c r="E4" s="1891"/>
      <c r="F4" s="1891"/>
      <c r="G4" s="1891"/>
      <c r="H4" s="1891"/>
      <c r="I4" s="1891"/>
      <c r="J4" s="1896"/>
      <c r="K4" s="1896"/>
      <c r="L4" s="1896"/>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row>
    <row r="5" spans="1:64" ht="16.899999999999999" customHeight="1">
      <c r="A5" s="1885" t="s">
        <v>5193</v>
      </c>
      <c r="B5" s="1885"/>
      <c r="C5" s="1891" t="s">
        <v>5194</v>
      </c>
      <c r="D5" s="1891"/>
      <c r="E5" s="1891"/>
      <c r="F5" s="1891"/>
      <c r="G5" s="1891"/>
      <c r="H5" s="1891"/>
      <c r="I5" s="1891"/>
      <c r="J5" s="1892" t="s">
        <v>197</v>
      </c>
      <c r="K5" s="1892"/>
      <c r="L5" s="1540"/>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row>
    <row r="6" spans="1:64" ht="16.899999999999999" customHeight="1">
      <c r="A6" s="1893" t="s">
        <v>5215</v>
      </c>
      <c r="B6" s="1893"/>
      <c r="C6" s="1894" t="s">
        <v>5210</v>
      </c>
      <c r="D6" s="1894"/>
      <c r="E6" s="1894"/>
      <c r="F6" s="1894"/>
      <c r="G6" s="1894"/>
      <c r="H6" s="1894"/>
      <c r="I6" s="1894"/>
      <c r="J6" s="1895"/>
      <c r="K6" s="1895"/>
      <c r="L6" s="1895"/>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row>
    <row r="7" spans="1:64" ht="31.9" customHeight="1">
      <c r="A7" s="1541"/>
      <c r="B7" s="1888" t="s">
        <v>1922</v>
      </c>
      <c r="C7" s="1541" t="s">
        <v>5216</v>
      </c>
      <c r="D7" s="1541" t="s">
        <v>5217</v>
      </c>
      <c r="E7" s="1542"/>
      <c r="F7" s="1541"/>
      <c r="G7" s="1541"/>
      <c r="H7" s="1900" t="s">
        <v>5218</v>
      </c>
      <c r="I7" s="1900"/>
      <c r="J7" s="1900" t="s">
        <v>5219</v>
      </c>
      <c r="K7" s="1900"/>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53"/>
      <c r="B9" s="1553"/>
      <c r="C9" s="1553"/>
      <c r="D9" s="1553"/>
      <c r="E9" s="1547"/>
      <c r="F9" s="1553"/>
      <c r="G9" s="1553"/>
      <c r="H9" s="1555"/>
      <c r="I9" s="1555"/>
      <c r="J9" s="1555"/>
      <c r="K9" s="1555"/>
      <c r="L9" s="1555"/>
    </row>
    <row r="10" spans="1:64" ht="16.899999999999999" customHeight="1">
      <c r="A10" s="1553"/>
      <c r="B10" s="1553"/>
      <c r="C10" s="1553"/>
      <c r="D10" s="1553"/>
      <c r="E10" s="1553" t="s">
        <v>6034</v>
      </c>
      <c r="F10" s="1554" t="s">
        <v>6035</v>
      </c>
      <c r="G10" s="1554">
        <v>24500</v>
      </c>
      <c r="H10" s="1555"/>
      <c r="I10" s="1555"/>
      <c r="J10" s="1555">
        <f>H10*G10</f>
        <v>0</v>
      </c>
      <c r="K10" s="1555">
        <f>I10*G10</f>
        <v>0</v>
      </c>
      <c r="L10" s="1555">
        <f>K10+J10</f>
        <v>0</v>
      </c>
    </row>
    <row r="11" spans="1:64" ht="16.899999999999999" customHeight="1">
      <c r="A11" s="1553"/>
      <c r="B11" s="1553"/>
      <c r="C11" s="1553"/>
      <c r="D11" s="1553"/>
      <c r="E11" s="1553"/>
      <c r="F11" s="1554"/>
      <c r="G11" s="1554"/>
      <c r="H11" s="1555"/>
      <c r="I11" s="1555"/>
      <c r="J11" s="1555"/>
      <c r="K11" s="1555"/>
      <c r="L11" s="1555"/>
    </row>
    <row r="12" spans="1:64" ht="16.899999999999999" customHeight="1">
      <c r="A12" s="1553"/>
      <c r="B12" s="1553"/>
      <c r="C12" s="1553"/>
      <c r="D12" s="1553"/>
      <c r="E12" s="1553" t="s">
        <v>6036</v>
      </c>
      <c r="F12" s="1554" t="s">
        <v>1541</v>
      </c>
      <c r="G12" s="1554">
        <v>1</v>
      </c>
      <c r="H12" s="1555"/>
      <c r="I12" s="1555"/>
      <c r="J12" s="1555">
        <f>H12*G12</f>
        <v>0</v>
      </c>
      <c r="K12" s="1555">
        <f>I12*G12</f>
        <v>0</v>
      </c>
      <c r="L12" s="1555">
        <f>K12+J12</f>
        <v>0</v>
      </c>
    </row>
    <row r="13" spans="1:64" ht="16.899999999999999" customHeight="1">
      <c r="A13" s="1553"/>
      <c r="B13" s="1553"/>
      <c r="C13" s="1553"/>
      <c r="D13" s="1553"/>
      <c r="E13" s="1553"/>
      <c r="F13" s="1554"/>
      <c r="G13" s="1553"/>
      <c r="H13" s="1555"/>
      <c r="I13" s="1555"/>
      <c r="J13" s="1555"/>
      <c r="K13" s="1555"/>
      <c r="L13" s="1555"/>
    </row>
    <row r="14" spans="1:64" ht="16.899999999999999" customHeight="1">
      <c r="A14" s="1553"/>
      <c r="B14" s="1553"/>
      <c r="C14" s="1553"/>
      <c r="D14" s="1553"/>
      <c r="E14" s="1553" t="s">
        <v>6037</v>
      </c>
      <c r="F14" s="1554" t="s">
        <v>1870</v>
      </c>
      <c r="G14" s="1554">
        <v>5</v>
      </c>
      <c r="H14" s="1555"/>
      <c r="I14" s="1555"/>
      <c r="J14" s="1552">
        <f>H14*G14</f>
        <v>0</v>
      </c>
      <c r="K14" s="1552">
        <f>I14*G14</f>
        <v>0</v>
      </c>
      <c r="L14" s="1555">
        <f>K14+J14</f>
        <v>0</v>
      </c>
    </row>
    <row r="15" spans="1:64" ht="16.899999999999999" customHeight="1">
      <c r="A15" s="1553"/>
      <c r="B15" s="1553"/>
      <c r="C15" s="1553"/>
      <c r="D15" s="1553"/>
      <c r="E15" s="1553" t="s">
        <v>6038</v>
      </c>
      <c r="F15" s="1554" t="s">
        <v>1870</v>
      </c>
      <c r="G15" s="1554">
        <v>24</v>
      </c>
      <c r="H15" s="1555"/>
      <c r="I15" s="1555"/>
      <c r="J15" s="1552">
        <f>H15*G15</f>
        <v>0</v>
      </c>
      <c r="K15" s="1552">
        <f>I15*G15</f>
        <v>0</v>
      </c>
      <c r="L15" s="1555">
        <f>K15+J15</f>
        <v>0</v>
      </c>
    </row>
    <row r="16" spans="1:64" ht="16.899999999999999" customHeight="1">
      <c r="A16" s="1553"/>
      <c r="B16" s="1553"/>
      <c r="C16" s="1553"/>
      <c r="D16" s="1553"/>
      <c r="E16" s="1553" t="s">
        <v>6039</v>
      </c>
      <c r="F16" s="1554" t="s">
        <v>1870</v>
      </c>
      <c r="G16" s="1554">
        <v>4</v>
      </c>
      <c r="H16" s="1555"/>
      <c r="I16" s="1555"/>
      <c r="J16" s="1552">
        <f>H16*G16</f>
        <v>0</v>
      </c>
      <c r="K16" s="1552">
        <f>I16*G16</f>
        <v>0</v>
      </c>
      <c r="L16" s="1555">
        <f>K16+J16</f>
        <v>0</v>
      </c>
    </row>
    <row r="17" spans="1:12" ht="16.899999999999999" customHeight="1">
      <c r="A17" s="1553"/>
      <c r="B17" s="1553"/>
      <c r="C17" s="1553"/>
      <c r="D17" s="1553"/>
      <c r="E17" s="1553"/>
      <c r="F17" s="1554"/>
      <c r="G17" s="1554"/>
      <c r="H17" s="1555"/>
      <c r="I17" s="1555"/>
      <c r="J17" s="1552"/>
      <c r="K17" s="1552"/>
      <c r="L17" s="1555"/>
    </row>
    <row r="18" spans="1:12" ht="16.899999999999999" customHeight="1">
      <c r="A18" s="1553"/>
      <c r="B18" s="1553"/>
      <c r="C18" s="1553"/>
      <c r="D18" s="1553"/>
      <c r="E18" s="1553" t="s">
        <v>6040</v>
      </c>
      <c r="F18" s="1554" t="s">
        <v>1870</v>
      </c>
      <c r="G18" s="1554">
        <v>5</v>
      </c>
      <c r="H18" s="1555"/>
      <c r="I18" s="1555"/>
      <c r="J18" s="1552">
        <f>H18*G18</f>
        <v>0</v>
      </c>
      <c r="K18" s="1552">
        <f>I18*G18</f>
        <v>0</v>
      </c>
      <c r="L18" s="1555">
        <f>K18+J18</f>
        <v>0</v>
      </c>
    </row>
    <row r="19" spans="1:12" ht="16.899999999999999" customHeight="1">
      <c r="A19" s="1553"/>
      <c r="B19" s="1553"/>
      <c r="C19" s="1553"/>
      <c r="D19" s="1553"/>
      <c r="E19" s="1553" t="s">
        <v>6040</v>
      </c>
      <c r="F19" s="1554" t="s">
        <v>1870</v>
      </c>
      <c r="G19" s="1554">
        <v>24</v>
      </c>
      <c r="H19" s="1555"/>
      <c r="I19" s="1555"/>
      <c r="J19" s="1552">
        <f>H19*G19</f>
        <v>0</v>
      </c>
      <c r="K19" s="1552">
        <f>I19*G19</f>
        <v>0</v>
      </c>
      <c r="L19" s="1555">
        <f>K19+J19</f>
        <v>0</v>
      </c>
    </row>
    <row r="20" spans="1:12" ht="16.899999999999999" customHeight="1">
      <c r="A20" s="1553"/>
      <c r="B20" s="1553"/>
      <c r="C20" s="1553"/>
      <c r="D20" s="1553"/>
      <c r="E20" s="1553" t="s">
        <v>6039</v>
      </c>
      <c r="F20" s="1554" t="s">
        <v>1870</v>
      </c>
      <c r="G20" s="1554">
        <v>4</v>
      </c>
      <c r="H20" s="1555"/>
      <c r="I20" s="1555"/>
      <c r="J20" s="1552">
        <f>H20*G20</f>
        <v>0</v>
      </c>
      <c r="K20" s="1552">
        <f>I20*G20</f>
        <v>0</v>
      </c>
      <c r="L20" s="1555">
        <f>K20+J20</f>
        <v>0</v>
      </c>
    </row>
    <row r="21" spans="1:12" ht="16.899999999999999" customHeight="1">
      <c r="A21" s="1553"/>
      <c r="B21" s="1553"/>
      <c r="C21" s="1553"/>
      <c r="D21" s="1553"/>
      <c r="E21" s="1553"/>
      <c r="F21" s="1554"/>
      <c r="G21" s="1554"/>
      <c r="H21" s="1555"/>
      <c r="I21" s="1555"/>
      <c r="J21" s="1552"/>
      <c r="K21" s="1552"/>
      <c r="L21" s="1555"/>
    </row>
    <row r="22" spans="1:12" ht="16.899999999999999" customHeight="1">
      <c r="A22" s="1553"/>
      <c r="B22" s="1553"/>
      <c r="C22" s="1553"/>
      <c r="D22" s="1553"/>
      <c r="E22" s="1553" t="s">
        <v>6041</v>
      </c>
      <c r="F22" s="1554" t="s">
        <v>1870</v>
      </c>
      <c r="G22" s="1554">
        <v>5</v>
      </c>
      <c r="H22" s="1555"/>
      <c r="I22" s="1555"/>
      <c r="J22" s="1552">
        <f>H22*G22</f>
        <v>0</v>
      </c>
      <c r="K22" s="1552">
        <f>I22*G22</f>
        <v>0</v>
      </c>
      <c r="L22" s="1555">
        <f>K22+J22</f>
        <v>0</v>
      </c>
    </row>
    <row r="23" spans="1:12" ht="16.899999999999999" customHeight="1">
      <c r="A23" s="1553"/>
      <c r="B23" s="1553"/>
      <c r="C23" s="1553"/>
      <c r="D23" s="1553"/>
      <c r="E23" s="1553" t="s">
        <v>6042</v>
      </c>
      <c r="F23" s="1554" t="s">
        <v>1870</v>
      </c>
      <c r="G23" s="1554">
        <v>24</v>
      </c>
      <c r="H23" s="1555"/>
      <c r="I23" s="1555"/>
      <c r="J23" s="1552">
        <f>H23*G23</f>
        <v>0</v>
      </c>
      <c r="K23" s="1552">
        <f>I23*G23</f>
        <v>0</v>
      </c>
      <c r="L23" s="1555">
        <f>K23+J23</f>
        <v>0</v>
      </c>
    </row>
    <row r="24" spans="1:12" ht="16.899999999999999" customHeight="1">
      <c r="A24" s="1553"/>
      <c r="B24" s="1553"/>
      <c r="C24" s="1553"/>
      <c r="D24" s="1553"/>
      <c r="E24" s="1553" t="s">
        <v>6039</v>
      </c>
      <c r="F24" s="1554" t="s">
        <v>1870</v>
      </c>
      <c r="G24" s="1554">
        <v>4</v>
      </c>
      <c r="H24" s="1555"/>
      <c r="I24" s="1555"/>
      <c r="J24" s="1552">
        <f>H24*G24</f>
        <v>0</v>
      </c>
      <c r="K24" s="1552">
        <f>I24*G24</f>
        <v>0</v>
      </c>
      <c r="L24" s="1555">
        <f>K24+J24</f>
        <v>0</v>
      </c>
    </row>
    <row r="25" spans="1:12" ht="16.899999999999999" customHeight="1">
      <c r="A25" s="1553"/>
      <c r="B25" s="1553"/>
      <c r="C25" s="1553"/>
      <c r="D25" s="1553"/>
      <c r="E25" s="1553"/>
      <c r="F25" s="1554"/>
      <c r="G25" s="1554"/>
      <c r="H25" s="1555"/>
      <c r="I25" s="1555"/>
      <c r="J25" s="1552"/>
      <c r="K25" s="1552"/>
      <c r="L25" s="1555"/>
    </row>
    <row r="26" spans="1:12" ht="16.899999999999999" customHeight="1">
      <c r="A26" s="1553"/>
      <c r="B26" s="1553"/>
      <c r="C26" s="1553"/>
      <c r="D26" s="1553"/>
      <c r="E26" s="1549" t="s">
        <v>6043</v>
      </c>
      <c r="F26" s="1554" t="s">
        <v>1870</v>
      </c>
      <c r="G26" s="1554">
        <v>8</v>
      </c>
      <c r="H26" s="1555"/>
      <c r="I26" s="1555"/>
      <c r="J26" s="1552">
        <f>H26*G26</f>
        <v>0</v>
      </c>
      <c r="K26" s="1552">
        <f>I26*G26</f>
        <v>0</v>
      </c>
      <c r="L26" s="1555">
        <f>K26+J26</f>
        <v>0</v>
      </c>
    </row>
    <row r="27" spans="1:12" ht="16.899999999999999" customHeight="1">
      <c r="A27" s="1553"/>
      <c r="B27" s="1553"/>
      <c r="C27" s="1553"/>
      <c r="D27" s="1553"/>
      <c r="E27" s="1549"/>
      <c r="F27" s="1554"/>
      <c r="G27" s="1554"/>
      <c r="H27" s="1555"/>
      <c r="I27" s="1555"/>
      <c r="J27" s="1552"/>
      <c r="K27" s="1552"/>
      <c r="L27" s="1555"/>
    </row>
    <row r="28" spans="1:12" ht="16.899999999999999" customHeight="1">
      <c r="A28" s="1553"/>
      <c r="B28" s="1553"/>
      <c r="C28" s="1553"/>
      <c r="D28" s="1553"/>
      <c r="E28" s="1549" t="s">
        <v>6044</v>
      </c>
      <c r="F28" s="1554" t="s">
        <v>1541</v>
      </c>
      <c r="G28" s="1554">
        <v>1</v>
      </c>
      <c r="H28" s="1555"/>
      <c r="I28" s="1555"/>
      <c r="J28" s="1555">
        <f>H28*G28</f>
        <v>0</v>
      </c>
      <c r="K28" s="1555">
        <f>I28*G28</f>
        <v>0</v>
      </c>
      <c r="L28" s="1555">
        <f>K28+J28</f>
        <v>0</v>
      </c>
    </row>
    <row r="29" spans="1:12" ht="16.899999999999999" customHeight="1">
      <c r="A29" s="1553"/>
      <c r="B29" s="1553"/>
      <c r="C29" s="1553"/>
      <c r="D29" s="1553"/>
      <c r="E29" s="1549"/>
      <c r="F29" s="1554"/>
      <c r="G29" s="1554"/>
      <c r="H29" s="1555"/>
      <c r="I29" s="1555"/>
      <c r="J29" s="1552"/>
      <c r="K29" s="1552"/>
      <c r="L29" s="1555"/>
    </row>
    <row r="30" spans="1:12" ht="16.899999999999999" customHeight="1">
      <c r="A30" s="1553"/>
      <c r="B30" s="1553"/>
      <c r="C30" s="1553"/>
      <c r="D30" s="1553"/>
      <c r="E30" s="1547" t="s">
        <v>6045</v>
      </c>
      <c r="F30" s="1554" t="s">
        <v>1541</v>
      </c>
      <c r="G30" s="1554">
        <v>1</v>
      </c>
      <c r="H30" s="1555"/>
      <c r="I30" s="1555"/>
      <c r="J30" s="1555">
        <f>H30*G30</f>
        <v>0</v>
      </c>
      <c r="K30" s="1555">
        <f>I30*G30</f>
        <v>0</v>
      </c>
      <c r="L30" s="1555">
        <f>K30+J30</f>
        <v>0</v>
      </c>
    </row>
    <row r="31" spans="1:12" ht="16.899999999999999" customHeight="1">
      <c r="A31" s="1553"/>
      <c r="B31" s="1553"/>
      <c r="C31" s="1553"/>
      <c r="D31" s="1553"/>
      <c r="E31" s="1547"/>
      <c r="F31" s="1554"/>
      <c r="G31" s="1554"/>
      <c r="H31" s="1555"/>
      <c r="I31" s="1555"/>
      <c r="J31" s="1555"/>
      <c r="K31" s="1555"/>
      <c r="L31" s="1555"/>
    </row>
    <row r="32" spans="1:12" ht="16.899999999999999" customHeight="1">
      <c r="A32" s="1553"/>
      <c r="B32" s="1553"/>
      <c r="C32" s="1553"/>
      <c r="D32" s="1553"/>
      <c r="E32" s="1547" t="s">
        <v>6046</v>
      </c>
      <c r="F32" s="1554" t="s">
        <v>1870</v>
      </c>
      <c r="G32" s="1554">
        <v>72</v>
      </c>
      <c r="H32" s="1555"/>
      <c r="I32" s="1555"/>
      <c r="J32" s="1555">
        <f>H32*G32</f>
        <v>0</v>
      </c>
      <c r="K32" s="1555">
        <f>I32*G32</f>
        <v>0</v>
      </c>
      <c r="L32" s="1555">
        <f>K32+J32</f>
        <v>0</v>
      </c>
    </row>
    <row r="33" spans="1:12" ht="16.899999999999999" customHeight="1">
      <c r="A33" s="1553"/>
      <c r="B33" s="1553"/>
      <c r="C33" s="1553"/>
      <c r="D33" s="1553"/>
      <c r="E33" s="1547"/>
      <c r="F33" s="1554"/>
      <c r="G33" s="1554"/>
      <c r="H33" s="1555"/>
      <c r="I33" s="1555"/>
      <c r="J33" s="1555"/>
      <c r="K33" s="1555"/>
      <c r="L33" s="1555"/>
    </row>
    <row r="34" spans="1:12" ht="16.899999999999999" customHeight="1">
      <c r="A34" s="1553"/>
      <c r="B34" s="1553"/>
      <c r="C34" s="1553"/>
      <c r="D34" s="1553"/>
      <c r="E34" s="1547" t="s">
        <v>6047</v>
      </c>
      <c r="F34" s="1554" t="s">
        <v>1541</v>
      </c>
      <c r="G34" s="1554">
        <v>1</v>
      </c>
      <c r="H34" s="1555"/>
      <c r="I34" s="1555"/>
      <c r="J34" s="1555">
        <f>H34*G34</f>
        <v>0</v>
      </c>
      <c r="K34" s="1555">
        <f>I34*G34</f>
        <v>0</v>
      </c>
      <c r="L34" s="1555">
        <f>K34+J34</f>
        <v>0</v>
      </c>
    </row>
    <row r="35" spans="1:12" ht="16.899999999999999" customHeight="1">
      <c r="A35" s="1553"/>
      <c r="B35" s="1553"/>
      <c r="C35" s="1553"/>
      <c r="D35" s="1554"/>
      <c r="E35" s="1547"/>
      <c r="F35" s="1554"/>
      <c r="G35" s="1554"/>
      <c r="H35" s="1555"/>
      <c r="I35" s="1555"/>
      <c r="J35" s="1555"/>
      <c r="K35" s="1555"/>
      <c r="L35" s="1555"/>
    </row>
    <row r="36" spans="1:12" ht="16.899999999999999" customHeight="1">
      <c r="A36" s="1553"/>
      <c r="B36" s="1553"/>
      <c r="C36" s="1553"/>
      <c r="D36" s="1553"/>
      <c r="E36" s="1547" t="s">
        <v>6048</v>
      </c>
      <c r="F36" s="1554" t="s">
        <v>1541</v>
      </c>
      <c r="G36" s="1554">
        <v>1</v>
      </c>
      <c r="H36" s="1555"/>
      <c r="I36" s="1555"/>
      <c r="J36" s="1555">
        <f>H36*G36</f>
        <v>0</v>
      </c>
      <c r="K36" s="1555">
        <f>I36*G36</f>
        <v>0</v>
      </c>
      <c r="L36" s="1555">
        <f>K36+J36</f>
        <v>0</v>
      </c>
    </row>
    <row r="37" spans="1:12" ht="16.899999999999999" customHeight="1">
      <c r="A37" s="1553"/>
      <c r="B37" s="1553"/>
      <c r="C37" s="1553"/>
      <c r="D37" s="1554"/>
      <c r="E37" s="1547"/>
      <c r="F37" s="1554"/>
      <c r="G37" s="1554"/>
      <c r="H37" s="1555"/>
      <c r="I37" s="1555"/>
      <c r="J37" s="1555"/>
      <c r="K37" s="1555"/>
      <c r="L37" s="1555"/>
    </row>
    <row r="38" spans="1:12" ht="16.899999999999999" customHeight="1">
      <c r="A38" s="1553"/>
      <c r="B38" s="1553"/>
      <c r="C38" s="1553"/>
      <c r="D38" s="1553"/>
      <c r="E38" s="1547" t="s">
        <v>6049</v>
      </c>
      <c r="F38" s="1554" t="s">
        <v>1541</v>
      </c>
      <c r="G38" s="1554">
        <v>1</v>
      </c>
      <c r="H38" s="1555"/>
      <c r="I38" s="1555"/>
      <c r="J38" s="1555">
        <f>H38*G38</f>
        <v>0</v>
      </c>
      <c r="K38" s="1555">
        <f>I38*G38</f>
        <v>0</v>
      </c>
      <c r="L38" s="1555">
        <f>K38+J38</f>
        <v>0</v>
      </c>
    </row>
    <row r="39" spans="1:12" ht="16.899999999999999" customHeight="1">
      <c r="A39" s="1553"/>
      <c r="B39" s="1553"/>
      <c r="C39" s="1553"/>
      <c r="D39" s="1553"/>
      <c r="E39" s="1547"/>
      <c r="F39" s="1554"/>
      <c r="G39" s="1554"/>
      <c r="H39" s="1555"/>
      <c r="I39" s="1555"/>
      <c r="J39" s="1555"/>
      <c r="K39" s="1555"/>
      <c r="L39" s="1555"/>
    </row>
    <row r="40" spans="1:12" ht="16.899999999999999" customHeight="1">
      <c r="A40" s="1553"/>
      <c r="B40" s="1553"/>
      <c r="C40" s="1553"/>
      <c r="D40" s="1553"/>
      <c r="E40" s="1547" t="s">
        <v>6050</v>
      </c>
      <c r="F40" s="1554" t="s">
        <v>1541</v>
      </c>
      <c r="G40" s="1554">
        <v>1</v>
      </c>
      <c r="H40" s="1555"/>
      <c r="I40" s="1555"/>
      <c r="J40" s="1555">
        <f>H40*G40</f>
        <v>0</v>
      </c>
      <c r="K40" s="1555">
        <f>I40*G40</f>
        <v>0</v>
      </c>
      <c r="L40" s="1555">
        <f>K40+J40</f>
        <v>0</v>
      </c>
    </row>
    <row r="41" spans="1:12" ht="16.899999999999999" customHeight="1">
      <c r="A41" s="1553"/>
      <c r="B41" s="1553"/>
      <c r="C41" s="1553"/>
      <c r="D41" s="1553"/>
      <c r="E41" s="1547"/>
      <c r="F41" s="1554"/>
      <c r="G41" s="1554"/>
      <c r="H41" s="1555"/>
      <c r="I41" s="1555"/>
      <c r="J41" s="1555"/>
      <c r="K41" s="1555"/>
      <c r="L41" s="1555"/>
    </row>
    <row r="42" spans="1:12" ht="16.899999999999999" customHeight="1">
      <c r="A42" s="1553"/>
      <c r="B42" s="1553"/>
      <c r="C42" s="1553"/>
      <c r="D42" s="1553"/>
      <c r="E42" s="1547" t="s">
        <v>6051</v>
      </c>
      <c r="F42" s="1554" t="s">
        <v>1541</v>
      </c>
      <c r="G42" s="1554">
        <v>1</v>
      </c>
      <c r="H42" s="1555"/>
      <c r="I42" s="1555"/>
      <c r="J42" s="1555">
        <f>H42*G42</f>
        <v>0</v>
      </c>
      <c r="K42" s="1555">
        <f>I42*G42</f>
        <v>0</v>
      </c>
      <c r="L42" s="1555">
        <f>K42+J42</f>
        <v>0</v>
      </c>
    </row>
    <row r="43" spans="1:12" ht="16.899999999999999" customHeight="1">
      <c r="A43" s="1553"/>
      <c r="B43" s="1553"/>
      <c r="C43" s="1553"/>
      <c r="D43" s="1553"/>
      <c r="E43" s="1547"/>
      <c r="F43" s="1554"/>
      <c r="G43" s="1554"/>
      <c r="H43" s="1555"/>
      <c r="I43" s="1555"/>
      <c r="J43" s="1555"/>
      <c r="K43" s="1555"/>
      <c r="L43" s="1555"/>
    </row>
    <row r="44" spans="1:12" s="1496" customFormat="1" ht="16.899999999999999" customHeight="1">
      <c r="A44" s="1553"/>
      <c r="B44" s="1553"/>
      <c r="C44" s="1553"/>
      <c r="D44" s="1554"/>
      <c r="E44" s="1547"/>
      <c r="F44" s="1554"/>
      <c r="G44" s="1554"/>
      <c r="H44" s="1555"/>
      <c r="I44" s="1555"/>
      <c r="J44" s="1555"/>
      <c r="K44" s="1555"/>
      <c r="L44" s="1555"/>
    </row>
    <row r="45" spans="1:12" s="1496" customFormat="1" ht="16.899999999999999" customHeight="1">
      <c r="A45" s="1553"/>
      <c r="B45" s="1553"/>
      <c r="C45" s="1553"/>
      <c r="D45" s="1554"/>
      <c r="E45" s="1547"/>
      <c r="F45" s="1554"/>
      <c r="G45" s="1554"/>
      <c r="H45" s="1555"/>
      <c r="I45" s="1555"/>
      <c r="J45" s="1555"/>
      <c r="K45" s="1555"/>
      <c r="L45" s="1555"/>
    </row>
    <row r="46" spans="1:12" s="1496" customFormat="1" ht="16.899999999999999" customHeight="1">
      <c r="A46" s="1623"/>
      <c r="B46" s="1624"/>
      <c r="C46" s="1623"/>
      <c r="D46" s="1623"/>
      <c r="E46" s="1624"/>
      <c r="F46" s="1901" t="s">
        <v>5245</v>
      </c>
      <c r="G46" s="1901"/>
      <c r="H46" s="1901"/>
      <c r="I46" s="1901"/>
      <c r="J46" s="1645">
        <f>SUM(J9:J45)</f>
        <v>0</v>
      </c>
      <c r="K46" s="1645">
        <f>SUM(K9:K45)</f>
        <v>0</v>
      </c>
      <c r="L46" s="1645">
        <f>SUM(L9:L45)</f>
        <v>0</v>
      </c>
    </row>
    <row r="47" spans="1:12" s="1496" customFormat="1" ht="16.899999999999999" customHeight="1"/>
    <row r="48" spans="1:12" s="1496" customFormat="1" ht="16.899999999999999" customHeight="1"/>
    <row r="49" s="1496" customFormat="1" ht="16.899999999999999" customHeight="1"/>
    <row r="50" s="1496" customFormat="1" ht="16.899999999999999" customHeight="1"/>
    <row r="51" s="1496" customFormat="1" ht="16.899999999999999" customHeight="1"/>
    <row r="52" s="1496" customFormat="1" ht="16.899999999999999" customHeight="1"/>
    <row r="53" s="1496" customFormat="1" ht="16.899999999999999" customHeight="1"/>
    <row r="54" s="1496" customFormat="1" ht="16.899999999999999" customHeight="1"/>
    <row r="55" s="1496" customFormat="1" ht="16.899999999999999" customHeight="1"/>
    <row r="56" s="1496" customFormat="1" ht="16.899999999999999" customHeight="1"/>
    <row r="57" s="1496" customFormat="1" ht="16.899999999999999" customHeight="1"/>
    <row r="58" s="1496" customFormat="1" ht="16.899999999999999" customHeight="1"/>
    <row r="59" s="1496" customFormat="1" ht="16.899999999999999" customHeight="1"/>
    <row r="60" s="1496" customFormat="1" ht="16.899999999999999" customHeight="1"/>
    <row r="61" s="1496" customFormat="1" ht="16.899999999999999" customHeight="1"/>
    <row r="62" s="1496" customFormat="1" ht="16.899999999999999" customHeight="1"/>
    <row r="63" s="1496" customFormat="1" ht="16.899999999999999" customHeight="1"/>
    <row r="64" s="1496" customFormat="1" ht="16.899999999999999" customHeight="1"/>
    <row r="65" s="1496" customFormat="1" ht="16.899999999999999" customHeight="1"/>
    <row r="66" s="1496" customFormat="1" ht="16.899999999999999" customHeight="1"/>
    <row r="67" s="1496" customFormat="1" ht="16.899999999999999" customHeight="1"/>
    <row r="68" s="1496" customFormat="1" ht="16.899999999999999" customHeight="1"/>
    <row r="69" s="1496" customFormat="1" ht="16.899999999999999" customHeight="1"/>
    <row r="70" s="1496" customFormat="1" ht="16.899999999999999" customHeight="1"/>
    <row r="71" s="1496" customFormat="1" ht="16.899999999999999" customHeight="1"/>
    <row r="72" s="1496" customFormat="1" ht="16.899999999999999" customHeight="1"/>
    <row r="73" s="1496" customFormat="1" ht="16.899999999999999" customHeight="1"/>
    <row r="74" s="1496" customFormat="1" ht="16.899999999999999" customHeight="1"/>
    <row r="75" s="1496" customFormat="1" ht="16.899999999999999" customHeight="1"/>
    <row r="76" s="1496" customFormat="1" ht="16.899999999999999" customHeight="1"/>
    <row r="77" s="1496" customFormat="1" ht="16.899999999999999" customHeight="1"/>
    <row r="78" s="1496" customFormat="1" ht="16.899999999999999" customHeight="1"/>
    <row r="79" s="1496" customFormat="1" ht="16.899999999999999" customHeight="1"/>
    <row r="80" s="1496" customFormat="1" ht="16.899999999999999" customHeight="1"/>
    <row r="81" s="1496" customFormat="1" ht="16.899999999999999" customHeight="1"/>
    <row r="82" s="1496" customFormat="1" ht="16.899999999999999" customHeight="1"/>
    <row r="83" s="1496" customFormat="1" ht="16.899999999999999" customHeight="1"/>
    <row r="84" s="1496" customFormat="1" ht="16.899999999999999" customHeight="1"/>
    <row r="85" s="1496" customFormat="1" ht="16.899999999999999" customHeight="1"/>
    <row r="86" s="1496" customFormat="1" ht="16.899999999999999" customHeight="1"/>
    <row r="87" s="1496" customFormat="1" ht="16.899999999999999" customHeight="1"/>
    <row r="88" s="1496" customFormat="1" ht="16.899999999999999" customHeight="1"/>
    <row r="89" s="1496" customFormat="1" ht="16.899999999999999" customHeight="1"/>
    <row r="90" s="1496" customFormat="1" ht="16.899999999999999" customHeight="1"/>
    <row r="91" s="1496" customFormat="1" ht="16.899999999999999" customHeight="1"/>
    <row r="92" s="1496" customFormat="1" ht="16.899999999999999" customHeight="1"/>
    <row r="93" s="1496" customFormat="1" ht="16.899999999999999" customHeight="1"/>
    <row r="94" s="1496" customFormat="1" ht="16.899999999999999" customHeight="1"/>
    <row r="95" s="1496" customFormat="1" ht="16.899999999999999" customHeight="1"/>
    <row r="96" s="1496" customFormat="1" ht="16.899999999999999" customHeight="1"/>
    <row r="97" s="1496" customFormat="1" ht="16.899999999999999" customHeight="1"/>
    <row r="98" s="1496" customFormat="1" ht="16.899999999999999" customHeight="1"/>
    <row r="99" s="1496" customFormat="1" ht="16.899999999999999" customHeight="1"/>
    <row r="100" s="1496" customFormat="1" ht="16.899999999999999" customHeight="1"/>
    <row r="101" s="1496" customFormat="1" ht="16.899999999999999" customHeight="1"/>
    <row r="102" s="1496" customFormat="1" ht="16.899999999999999" customHeight="1"/>
    <row r="103" s="1496" customFormat="1" ht="16.899999999999999" customHeight="1"/>
    <row r="104" s="1496" customFormat="1" ht="16.899999999999999" customHeight="1"/>
    <row r="105" s="1496" customFormat="1" ht="16.899999999999999" customHeight="1"/>
    <row r="106" s="1496" customFormat="1" ht="16.899999999999999" customHeight="1"/>
    <row r="107" s="1496" customFormat="1" ht="16.899999999999999" customHeight="1"/>
    <row r="108" s="1496" customFormat="1" ht="16.899999999999999" customHeight="1"/>
    <row r="109" s="1496" customFormat="1" ht="16.899999999999999" customHeight="1"/>
    <row r="110" s="1496" customFormat="1" ht="16.899999999999999" customHeight="1"/>
    <row r="111" s="1496" customFormat="1" ht="16.899999999999999" customHeight="1"/>
    <row r="112" s="1496" customFormat="1" ht="16.899999999999999" customHeight="1"/>
    <row r="113" s="1496" customFormat="1" ht="16.899999999999999" customHeight="1"/>
    <row r="114" s="1496" customFormat="1" ht="16.899999999999999" customHeight="1"/>
    <row r="115" s="1496" customFormat="1" ht="16.899999999999999" customHeight="1"/>
    <row r="116" s="1496" customFormat="1" ht="16.899999999999999" customHeight="1"/>
    <row r="117" s="1496" customFormat="1" ht="16.899999999999999" customHeight="1"/>
    <row r="118" s="1496" customFormat="1" ht="16.899999999999999" customHeight="1"/>
    <row r="119" s="1496" customFormat="1" ht="16.899999999999999" customHeight="1"/>
    <row r="120" s="1496" customFormat="1" ht="16.899999999999999" customHeight="1"/>
    <row r="121" s="1496" customFormat="1" ht="16.899999999999999" customHeight="1"/>
    <row r="122" s="1496" customFormat="1" ht="16.899999999999999" customHeight="1"/>
    <row r="123" s="1496" customFormat="1" ht="16.899999999999999" customHeight="1"/>
    <row r="124" s="1496" customFormat="1" ht="16.899999999999999" customHeight="1"/>
    <row r="125" s="1496" customFormat="1" ht="16.899999999999999" customHeight="1"/>
    <row r="126" s="1496" customFormat="1" ht="16.899999999999999" customHeight="1"/>
    <row r="127" s="1496" customFormat="1" ht="16.899999999999999" customHeight="1"/>
    <row r="128" s="1496" customFormat="1" ht="16.899999999999999" customHeight="1"/>
    <row r="129" s="1496" customFormat="1" ht="16.899999999999999" customHeight="1"/>
    <row r="130" s="1496" customFormat="1" ht="16.899999999999999" customHeight="1"/>
    <row r="131" s="1496" customFormat="1" ht="16.899999999999999" customHeight="1"/>
    <row r="132" s="1496" customFormat="1" ht="16.899999999999999" customHeight="1"/>
    <row r="133" s="1496" customFormat="1" ht="16.899999999999999" customHeight="1"/>
    <row r="134" s="1496" customFormat="1" ht="16.899999999999999" customHeight="1"/>
    <row r="135" s="1496" customFormat="1" ht="16.899999999999999" customHeight="1"/>
    <row r="136" s="1496" customFormat="1" ht="16.899999999999999" customHeight="1"/>
    <row r="137" s="1496" customFormat="1" ht="16.899999999999999" customHeight="1"/>
    <row r="138" s="1496" customFormat="1" ht="16.899999999999999" customHeight="1"/>
    <row r="139" s="1496" customFormat="1" ht="16.899999999999999" customHeight="1"/>
    <row r="140" s="1496" customFormat="1" ht="16.899999999999999" customHeight="1"/>
    <row r="141" s="1496" customFormat="1" ht="16.899999999999999" customHeight="1"/>
    <row r="142" s="1496" customFormat="1" ht="16.899999999999999" customHeight="1"/>
    <row r="143" s="1496" customFormat="1" ht="16.899999999999999" customHeight="1"/>
    <row r="144" s="1496" customFormat="1" ht="16.899999999999999" customHeight="1"/>
    <row r="145" s="1496" customFormat="1" ht="16.899999999999999" customHeight="1"/>
    <row r="146" s="1496" customFormat="1" ht="16.899999999999999" customHeight="1"/>
    <row r="147" s="1496" customFormat="1" ht="16.899999999999999" customHeight="1"/>
    <row r="148" s="1496" customFormat="1" ht="16.899999999999999" customHeight="1"/>
    <row r="149" s="1496" customFormat="1" ht="16.899999999999999" customHeight="1"/>
    <row r="150" s="1496" customFormat="1" ht="16.899999999999999" customHeight="1"/>
    <row r="151" s="1496" customFormat="1" ht="16.899999999999999" customHeight="1"/>
    <row r="152" s="1496" customFormat="1" ht="16.899999999999999" customHeight="1"/>
    <row r="153" s="1496" customFormat="1" ht="16.899999999999999" customHeight="1"/>
    <row r="154" s="1496" customFormat="1" ht="16.899999999999999" customHeight="1"/>
    <row r="155" s="1496" customFormat="1" ht="16.899999999999999" customHeight="1"/>
    <row r="156" s="1496" customFormat="1" ht="16.899999999999999" customHeight="1"/>
    <row r="157" s="1496" customFormat="1" ht="16.899999999999999" customHeight="1"/>
    <row r="158" s="1496" customFormat="1" ht="16.899999999999999" customHeight="1"/>
    <row r="159" s="1496" customFormat="1" ht="16.899999999999999" customHeight="1"/>
    <row r="160" s="1496" customFormat="1" ht="16.899999999999999" customHeight="1"/>
    <row r="161" s="1496" customFormat="1" ht="16.899999999999999" customHeight="1"/>
    <row r="162" s="1496" customFormat="1" ht="16.899999999999999" customHeight="1"/>
    <row r="163" s="1496" customFormat="1" ht="16.899999999999999" customHeight="1"/>
    <row r="164" s="1496" customFormat="1" ht="16.899999999999999" customHeight="1"/>
    <row r="165" s="1496" customFormat="1" ht="16.899999999999999" customHeight="1"/>
    <row r="166" s="1496" customFormat="1" ht="16.899999999999999" customHeight="1"/>
    <row r="167" s="1496" customFormat="1" ht="16.899999999999999" customHeight="1"/>
    <row r="168" s="1496" customFormat="1" ht="16.899999999999999" customHeight="1"/>
    <row r="169" s="1496" customFormat="1" ht="16.899999999999999" customHeight="1"/>
    <row r="170" s="1496" customFormat="1" ht="16.899999999999999" customHeight="1"/>
    <row r="171" s="1496" customFormat="1" ht="16.899999999999999" customHeight="1"/>
    <row r="172" s="1496" customFormat="1" ht="16.899999999999999" customHeight="1"/>
    <row r="173" s="1496" customFormat="1" ht="16.899999999999999" customHeight="1"/>
    <row r="174" s="1496" customFormat="1" ht="16.899999999999999" customHeight="1"/>
    <row r="175" s="1496" customFormat="1" ht="16.899999999999999" customHeight="1"/>
    <row r="176" s="1496" customFormat="1" ht="16.899999999999999" customHeight="1"/>
    <row r="177" s="1496" customFormat="1" ht="16.899999999999999" customHeight="1"/>
    <row r="178" s="1496" customFormat="1" ht="16.899999999999999" customHeight="1"/>
    <row r="179" s="1496" customFormat="1" ht="16.899999999999999" customHeight="1"/>
    <row r="180" s="1496" customFormat="1" ht="16.899999999999999" customHeight="1"/>
    <row r="181" s="1496" customFormat="1" ht="16.899999999999999" customHeight="1"/>
    <row r="182" s="1496" customFormat="1" ht="16.899999999999999" customHeight="1"/>
    <row r="183" s="1496" customFormat="1" ht="16.899999999999999" customHeight="1"/>
    <row r="184" s="1496" customFormat="1" ht="16.899999999999999" customHeight="1"/>
    <row r="185" s="1496" customFormat="1" ht="16.899999999999999" customHeight="1"/>
    <row r="186" s="1496" customFormat="1" ht="16.899999999999999" customHeight="1"/>
    <row r="187" s="1496" customFormat="1" ht="16.899999999999999" customHeight="1"/>
    <row r="188" s="1496" customFormat="1" ht="16.899999999999999" customHeight="1"/>
    <row r="189" s="1496" customFormat="1" ht="16.899999999999999" customHeight="1"/>
    <row r="190" s="1496" customFormat="1" ht="16.899999999999999" customHeight="1"/>
    <row r="191" s="1496" customFormat="1" ht="16.899999999999999" customHeight="1"/>
    <row r="192" s="1496" customFormat="1" ht="16.899999999999999" customHeight="1"/>
    <row r="193" s="1496" customFormat="1" ht="16.899999999999999" customHeight="1"/>
    <row r="194" s="1496" customFormat="1" ht="16.899999999999999" customHeight="1"/>
    <row r="195" s="1496" customFormat="1" ht="16.899999999999999" customHeight="1"/>
    <row r="196" s="1496" customFormat="1" ht="16.899999999999999" customHeight="1"/>
    <row r="197" s="1496" customFormat="1" ht="16.899999999999999" customHeight="1"/>
    <row r="198" s="1496" customFormat="1" ht="16.899999999999999" customHeight="1"/>
    <row r="199" s="1496" customFormat="1" ht="16.899999999999999" customHeight="1"/>
    <row r="200" s="1496" customFormat="1" ht="16.899999999999999" customHeight="1"/>
    <row r="201" s="1496" customFormat="1" ht="16.899999999999999" customHeight="1"/>
    <row r="202" s="1496" customFormat="1" ht="16.899999999999999" customHeight="1"/>
    <row r="203" s="1496" customFormat="1" ht="16.899999999999999" customHeight="1"/>
    <row r="204" s="1496" customFormat="1" ht="16.899999999999999" customHeight="1"/>
    <row r="205" s="1496" customFormat="1" ht="16.899999999999999" customHeight="1"/>
    <row r="206" s="1496" customFormat="1" ht="16.899999999999999" customHeight="1"/>
    <row r="207" s="1496" customFormat="1" ht="16.899999999999999" customHeight="1"/>
    <row r="208" s="1496" customFormat="1" ht="16.899999999999999" customHeight="1"/>
    <row r="209" s="1496" customFormat="1" ht="16.899999999999999" customHeight="1"/>
    <row r="210" s="1496" customFormat="1" ht="16.899999999999999" customHeight="1"/>
    <row r="211" s="1496" customFormat="1" ht="16.899999999999999" customHeight="1"/>
    <row r="212" s="1496" customFormat="1" ht="16.899999999999999" customHeight="1"/>
    <row r="213" s="1496" customFormat="1" ht="16.899999999999999" customHeight="1"/>
    <row r="214" s="1496" customFormat="1" ht="16.899999999999999" customHeight="1"/>
    <row r="215" s="1496" customFormat="1" ht="16.899999999999999" customHeight="1"/>
    <row r="216" s="1496" customFormat="1" ht="16.899999999999999" customHeight="1"/>
    <row r="217" s="1496" customFormat="1" ht="16.899999999999999" customHeight="1"/>
    <row r="218" s="1496" customFormat="1" ht="16.899999999999999" customHeight="1"/>
    <row r="219" s="1496" customFormat="1" ht="16.899999999999999" customHeight="1"/>
    <row r="220" s="1496" customFormat="1" ht="16.899999999999999" customHeight="1"/>
    <row r="221" s="1496" customFormat="1" ht="16.899999999999999" customHeight="1"/>
    <row r="222" s="1496" customFormat="1" ht="16.899999999999999" customHeight="1"/>
    <row r="223" s="1496" customFormat="1" ht="16.899999999999999" customHeight="1"/>
    <row r="224" s="1496" customFormat="1" ht="16.899999999999999" customHeight="1"/>
    <row r="225" s="1496" customFormat="1" ht="16.899999999999999" customHeight="1"/>
    <row r="226" s="1496" customFormat="1" ht="16.899999999999999" customHeight="1"/>
    <row r="227" s="1496" customFormat="1" ht="16.899999999999999" customHeight="1"/>
    <row r="228" s="1496" customFormat="1" ht="16.899999999999999" customHeight="1"/>
    <row r="229" s="1496" customFormat="1" ht="16.899999999999999" customHeight="1"/>
    <row r="230" s="1496" customFormat="1" ht="16.899999999999999" customHeight="1"/>
    <row r="231" s="1496" customFormat="1" ht="16.899999999999999" customHeight="1"/>
    <row r="232" s="1496" customFormat="1" ht="16.899999999999999" customHeight="1"/>
    <row r="233" s="1496" customFormat="1" ht="16.899999999999999" customHeight="1"/>
    <row r="234" s="1496" customFormat="1" ht="16.899999999999999" customHeight="1"/>
    <row r="235" s="1496" customFormat="1" ht="16.899999999999999" customHeight="1"/>
    <row r="236" s="1496" customFormat="1" ht="16.899999999999999" customHeight="1"/>
    <row r="237" s="1496" customFormat="1" ht="16.899999999999999" customHeight="1"/>
    <row r="238" s="1496" customFormat="1" ht="16.899999999999999" customHeight="1"/>
    <row r="239" s="1496" customFormat="1" ht="16.899999999999999" customHeight="1"/>
    <row r="240" s="1496" customFormat="1" ht="16.899999999999999" customHeight="1"/>
    <row r="241" s="1496" customFormat="1" ht="16.899999999999999" customHeight="1"/>
    <row r="242" s="1496" customFormat="1" ht="16.899999999999999" customHeight="1"/>
    <row r="243" s="1496" customFormat="1" ht="16.899999999999999" customHeight="1"/>
    <row r="244" s="1496" customFormat="1" ht="16.899999999999999" customHeight="1"/>
    <row r="245" s="1496" customFormat="1" ht="16.899999999999999" customHeight="1"/>
    <row r="246" s="1496" customFormat="1" ht="16.899999999999999" customHeight="1"/>
    <row r="247" s="1496" customFormat="1" ht="16.899999999999999" customHeight="1"/>
    <row r="248" s="1496" customFormat="1" ht="16.899999999999999" customHeight="1"/>
    <row r="249" s="1496" customFormat="1" ht="16.899999999999999" customHeight="1"/>
    <row r="250" s="1496" customFormat="1" ht="16.899999999999999" customHeight="1"/>
    <row r="251" s="1496" customFormat="1" ht="16.899999999999999" customHeight="1"/>
    <row r="252" s="1496" customFormat="1" ht="16.899999999999999" customHeight="1"/>
    <row r="253" s="1496" customFormat="1" ht="16.899999999999999" customHeight="1"/>
    <row r="254" s="1496" customFormat="1" ht="16.899999999999999" customHeight="1"/>
    <row r="255" s="1496" customFormat="1" ht="16.899999999999999" customHeight="1"/>
    <row r="256" s="1496" customFormat="1" ht="16.899999999999999" customHeight="1"/>
    <row r="257" s="1496" customFormat="1" ht="16.899999999999999" customHeight="1"/>
    <row r="258" s="1496" customFormat="1" ht="16.899999999999999" customHeight="1"/>
    <row r="259" s="1496" customFormat="1" ht="16.899999999999999" customHeight="1"/>
    <row r="260" s="1496" customFormat="1" ht="16.899999999999999" customHeight="1"/>
    <row r="261" s="1496" customFormat="1" ht="16.899999999999999" customHeight="1"/>
    <row r="262" s="1496" customFormat="1" ht="16.899999999999999" customHeight="1"/>
    <row r="263" s="1496" customFormat="1" ht="16.899999999999999" customHeight="1"/>
    <row r="264" s="1496" customFormat="1" ht="16.899999999999999" customHeight="1"/>
    <row r="265" s="1496" customFormat="1" ht="16.899999999999999" customHeight="1"/>
    <row r="266" s="1496" customFormat="1" ht="16.899999999999999" customHeight="1"/>
    <row r="267" s="1496" customFormat="1" ht="16.899999999999999" customHeight="1"/>
    <row r="268" s="1496" customFormat="1" ht="16.899999999999999" customHeight="1"/>
    <row r="269" s="1496" customFormat="1" ht="16.899999999999999" customHeight="1"/>
    <row r="270" s="1496" customFormat="1" ht="16.899999999999999" customHeight="1"/>
    <row r="271" s="1496" customFormat="1" ht="16.899999999999999" customHeight="1"/>
    <row r="272" s="1496" customFormat="1" ht="16.899999999999999" customHeight="1"/>
    <row r="273" s="1496" customFormat="1" ht="16.899999999999999" customHeight="1"/>
    <row r="274" s="1496" customFormat="1" ht="16.899999999999999" customHeight="1"/>
    <row r="275" s="1496" customFormat="1" ht="16.899999999999999" customHeight="1"/>
    <row r="276" s="1496" customFormat="1" ht="16.899999999999999" customHeight="1"/>
    <row r="277" s="1496" customFormat="1" ht="16.899999999999999" customHeight="1"/>
    <row r="278" s="1496" customFormat="1" ht="16.899999999999999" customHeight="1"/>
    <row r="279" s="1496" customFormat="1" ht="16.899999999999999" customHeight="1"/>
    <row r="280" s="1496" customFormat="1" ht="16.899999999999999" customHeight="1"/>
    <row r="281" s="1496" customFormat="1" ht="16.899999999999999" customHeight="1"/>
    <row r="282" s="1496" customFormat="1" ht="16.899999999999999" customHeight="1"/>
    <row r="283" s="1496" customFormat="1" ht="16.899999999999999" customHeight="1"/>
    <row r="284" s="1496" customFormat="1" ht="16.899999999999999" customHeight="1"/>
    <row r="285" s="1496" customFormat="1" ht="16.899999999999999" customHeight="1"/>
    <row r="286" s="1496" customFormat="1" ht="16.899999999999999" customHeight="1"/>
    <row r="287" s="1496" customFormat="1" ht="16.899999999999999" customHeight="1"/>
    <row r="288" s="1496" customFormat="1" ht="16.899999999999999" customHeight="1"/>
    <row r="289" s="1496" customFormat="1" ht="16.899999999999999" customHeight="1"/>
    <row r="290" s="1496" customFormat="1" ht="16.899999999999999" customHeight="1"/>
    <row r="291" s="1496" customFormat="1"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46:I46"/>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0919E-CAF3-4979-B88C-9490AFB51DBF}">
  <dimension ref="A1:AQ300"/>
  <sheetViews>
    <sheetView showGridLines="0" view="pageBreakPreview" topLeftCell="A190" zoomScale="70" zoomScaleNormal="100" zoomScaleSheetLayoutView="70" workbookViewId="0">
      <selection activeCell="M294" sqref="M294"/>
    </sheetView>
  </sheetViews>
  <sheetFormatPr defaultColWidth="9" defaultRowHeight="12" customHeight="1"/>
  <cols>
    <col min="1" max="1" width="6.1796875" style="1" customWidth="1"/>
    <col min="2" max="2" width="1" style="1" customWidth="1"/>
    <col min="3" max="3" width="5.453125" style="34" customWidth="1"/>
    <col min="4" max="4" width="3.81640625" style="34" customWidth="1"/>
    <col min="5" max="5" width="11.81640625" style="35" customWidth="1"/>
    <col min="6" max="6" width="46.81640625" style="35" customWidth="1"/>
    <col min="7" max="7" width="3.1796875" style="35" customWidth="1"/>
    <col min="8" max="8" width="9.81640625" style="36" customWidth="1"/>
    <col min="9" max="9" width="9.81640625" style="37" customWidth="1"/>
    <col min="10" max="10" width="15.1796875" style="37" customWidth="1"/>
    <col min="11" max="11" width="9.1796875" style="37" customWidth="1"/>
    <col min="12" max="12" width="13.1796875" style="36" customWidth="1"/>
    <col min="13" max="257" width="9" style="1"/>
    <col min="258" max="258" width="5.453125" style="1" customWidth="1"/>
    <col min="259" max="259" width="11.81640625" style="1" customWidth="1"/>
    <col min="260" max="260" width="42.81640625" style="1" customWidth="1"/>
    <col min="261" max="261" width="3.1796875" style="1" customWidth="1"/>
    <col min="262" max="263" width="9.81640625" style="1" customWidth="1"/>
    <col min="264" max="264" width="14.81640625" style="1" customWidth="1"/>
    <col min="265" max="265" width="11.81640625" style="1" customWidth="1"/>
    <col min="266" max="266" width="13.1796875" style="1" customWidth="1"/>
    <col min="267" max="513" width="9" style="1"/>
    <col min="514" max="514" width="5.453125" style="1" customWidth="1"/>
    <col min="515" max="515" width="11.81640625" style="1" customWidth="1"/>
    <col min="516" max="516" width="42.81640625" style="1" customWidth="1"/>
    <col min="517" max="517" width="3.1796875" style="1" customWidth="1"/>
    <col min="518" max="519" width="9.81640625" style="1" customWidth="1"/>
    <col min="520" max="520" width="14.81640625" style="1" customWidth="1"/>
    <col min="521" max="521" width="11.81640625" style="1" customWidth="1"/>
    <col min="522" max="522" width="13.1796875" style="1" customWidth="1"/>
    <col min="523" max="769" width="9" style="1"/>
    <col min="770" max="770" width="5.453125" style="1" customWidth="1"/>
    <col min="771" max="771" width="11.81640625" style="1" customWidth="1"/>
    <col min="772" max="772" width="42.81640625" style="1" customWidth="1"/>
    <col min="773" max="773" width="3.1796875" style="1" customWidth="1"/>
    <col min="774" max="775" width="9.81640625" style="1" customWidth="1"/>
    <col min="776" max="776" width="14.81640625" style="1" customWidth="1"/>
    <col min="777" max="777" width="11.81640625" style="1" customWidth="1"/>
    <col min="778" max="778" width="13.1796875" style="1" customWidth="1"/>
    <col min="779" max="1025" width="9" style="1"/>
    <col min="1026" max="1026" width="5.453125" style="1" customWidth="1"/>
    <col min="1027" max="1027" width="11.81640625" style="1" customWidth="1"/>
    <col min="1028" max="1028" width="42.81640625" style="1" customWidth="1"/>
    <col min="1029" max="1029" width="3.1796875" style="1" customWidth="1"/>
    <col min="1030" max="1031" width="9.81640625" style="1" customWidth="1"/>
    <col min="1032" max="1032" width="14.81640625" style="1" customWidth="1"/>
    <col min="1033" max="1033" width="11.81640625" style="1" customWidth="1"/>
    <col min="1034" max="1034" width="13.1796875" style="1" customWidth="1"/>
    <col min="1035" max="1281" width="9" style="1"/>
    <col min="1282" max="1282" width="5.453125" style="1" customWidth="1"/>
    <col min="1283" max="1283" width="11.81640625" style="1" customWidth="1"/>
    <col min="1284" max="1284" width="42.81640625" style="1" customWidth="1"/>
    <col min="1285" max="1285" width="3.1796875" style="1" customWidth="1"/>
    <col min="1286" max="1287" width="9.81640625" style="1" customWidth="1"/>
    <col min="1288" max="1288" width="14.81640625" style="1" customWidth="1"/>
    <col min="1289" max="1289" width="11.81640625" style="1" customWidth="1"/>
    <col min="1290" max="1290" width="13.1796875" style="1" customWidth="1"/>
    <col min="1291" max="1537" width="9" style="1"/>
    <col min="1538" max="1538" width="5.453125" style="1" customWidth="1"/>
    <col min="1539" max="1539" width="11.81640625" style="1" customWidth="1"/>
    <col min="1540" max="1540" width="42.81640625" style="1" customWidth="1"/>
    <col min="1541" max="1541" width="3.1796875" style="1" customWidth="1"/>
    <col min="1542" max="1543" width="9.81640625" style="1" customWidth="1"/>
    <col min="1544" max="1544" width="14.81640625" style="1" customWidth="1"/>
    <col min="1545" max="1545" width="11.81640625" style="1" customWidth="1"/>
    <col min="1546" max="1546" width="13.1796875" style="1" customWidth="1"/>
    <col min="1547" max="1793" width="9" style="1"/>
    <col min="1794" max="1794" width="5.453125" style="1" customWidth="1"/>
    <col min="1795" max="1795" width="11.81640625" style="1" customWidth="1"/>
    <col min="1796" max="1796" width="42.81640625" style="1" customWidth="1"/>
    <col min="1797" max="1797" width="3.1796875" style="1" customWidth="1"/>
    <col min="1798" max="1799" width="9.81640625" style="1" customWidth="1"/>
    <col min="1800" max="1800" width="14.81640625" style="1" customWidth="1"/>
    <col min="1801" max="1801" width="11.81640625" style="1" customWidth="1"/>
    <col min="1802" max="1802" width="13.1796875" style="1" customWidth="1"/>
    <col min="1803" max="2049" width="9" style="1"/>
    <col min="2050" max="2050" width="5.453125" style="1" customWidth="1"/>
    <col min="2051" max="2051" width="11.81640625" style="1" customWidth="1"/>
    <col min="2052" max="2052" width="42.81640625" style="1" customWidth="1"/>
    <col min="2053" max="2053" width="3.1796875" style="1" customWidth="1"/>
    <col min="2054" max="2055" width="9.81640625" style="1" customWidth="1"/>
    <col min="2056" max="2056" width="14.81640625" style="1" customWidth="1"/>
    <col min="2057" max="2057" width="11.81640625" style="1" customWidth="1"/>
    <col min="2058" max="2058" width="13.1796875" style="1" customWidth="1"/>
    <col min="2059" max="2305" width="9" style="1"/>
    <col min="2306" max="2306" width="5.453125" style="1" customWidth="1"/>
    <col min="2307" max="2307" width="11.81640625" style="1" customWidth="1"/>
    <col min="2308" max="2308" width="42.81640625" style="1" customWidth="1"/>
    <col min="2309" max="2309" width="3.1796875" style="1" customWidth="1"/>
    <col min="2310" max="2311" width="9.81640625" style="1" customWidth="1"/>
    <col min="2312" max="2312" width="14.81640625" style="1" customWidth="1"/>
    <col min="2313" max="2313" width="11.81640625" style="1" customWidth="1"/>
    <col min="2314" max="2314" width="13.1796875" style="1" customWidth="1"/>
    <col min="2315" max="2561" width="9" style="1"/>
    <col min="2562" max="2562" width="5.453125" style="1" customWidth="1"/>
    <col min="2563" max="2563" width="11.81640625" style="1" customWidth="1"/>
    <col min="2564" max="2564" width="42.81640625" style="1" customWidth="1"/>
    <col min="2565" max="2565" width="3.1796875" style="1" customWidth="1"/>
    <col min="2566" max="2567" width="9.81640625" style="1" customWidth="1"/>
    <col min="2568" max="2568" width="14.81640625" style="1" customWidth="1"/>
    <col min="2569" max="2569" width="11.81640625" style="1" customWidth="1"/>
    <col min="2570" max="2570" width="13.1796875" style="1" customWidth="1"/>
    <col min="2571" max="2817" width="9" style="1"/>
    <col min="2818" max="2818" width="5.453125" style="1" customWidth="1"/>
    <col min="2819" max="2819" width="11.81640625" style="1" customWidth="1"/>
    <col min="2820" max="2820" width="42.81640625" style="1" customWidth="1"/>
    <col min="2821" max="2821" width="3.1796875" style="1" customWidth="1"/>
    <col min="2822" max="2823" width="9.81640625" style="1" customWidth="1"/>
    <col min="2824" max="2824" width="14.81640625" style="1" customWidth="1"/>
    <col min="2825" max="2825" width="11.81640625" style="1" customWidth="1"/>
    <col min="2826" max="2826" width="13.1796875" style="1" customWidth="1"/>
    <col min="2827" max="3073" width="9" style="1"/>
    <col min="3074" max="3074" width="5.453125" style="1" customWidth="1"/>
    <col min="3075" max="3075" width="11.81640625" style="1" customWidth="1"/>
    <col min="3076" max="3076" width="42.81640625" style="1" customWidth="1"/>
    <col min="3077" max="3077" width="3.1796875" style="1" customWidth="1"/>
    <col min="3078" max="3079" width="9.81640625" style="1" customWidth="1"/>
    <col min="3080" max="3080" width="14.81640625" style="1" customWidth="1"/>
    <col min="3081" max="3081" width="11.81640625" style="1" customWidth="1"/>
    <col min="3082" max="3082" width="13.1796875" style="1" customWidth="1"/>
    <col min="3083" max="3329" width="9" style="1"/>
    <col min="3330" max="3330" width="5.453125" style="1" customWidth="1"/>
    <col min="3331" max="3331" width="11.81640625" style="1" customWidth="1"/>
    <col min="3332" max="3332" width="42.81640625" style="1" customWidth="1"/>
    <col min="3333" max="3333" width="3.1796875" style="1" customWidth="1"/>
    <col min="3334" max="3335" width="9.81640625" style="1" customWidth="1"/>
    <col min="3336" max="3336" width="14.81640625" style="1" customWidth="1"/>
    <col min="3337" max="3337" width="11.81640625" style="1" customWidth="1"/>
    <col min="3338" max="3338" width="13.1796875" style="1" customWidth="1"/>
    <col min="3339" max="3585" width="9" style="1"/>
    <col min="3586" max="3586" width="5.453125" style="1" customWidth="1"/>
    <col min="3587" max="3587" width="11.81640625" style="1" customWidth="1"/>
    <col min="3588" max="3588" width="42.81640625" style="1" customWidth="1"/>
    <col min="3589" max="3589" width="3.1796875" style="1" customWidth="1"/>
    <col min="3590" max="3591" width="9.81640625" style="1" customWidth="1"/>
    <col min="3592" max="3592" width="14.81640625" style="1" customWidth="1"/>
    <col min="3593" max="3593" width="11.81640625" style="1" customWidth="1"/>
    <col min="3594" max="3594" width="13.1796875" style="1" customWidth="1"/>
    <col min="3595" max="3841" width="9" style="1"/>
    <col min="3842" max="3842" width="5.453125" style="1" customWidth="1"/>
    <col min="3843" max="3843" width="11.81640625" style="1" customWidth="1"/>
    <col min="3844" max="3844" width="42.81640625" style="1" customWidth="1"/>
    <col min="3845" max="3845" width="3.1796875" style="1" customWidth="1"/>
    <col min="3846" max="3847" width="9.81640625" style="1" customWidth="1"/>
    <col min="3848" max="3848" width="14.81640625" style="1" customWidth="1"/>
    <col min="3849" max="3849" width="11.81640625" style="1" customWidth="1"/>
    <col min="3850" max="3850" width="13.1796875" style="1" customWidth="1"/>
    <col min="3851" max="4097" width="9" style="1"/>
    <col min="4098" max="4098" width="5.453125" style="1" customWidth="1"/>
    <col min="4099" max="4099" width="11.81640625" style="1" customWidth="1"/>
    <col min="4100" max="4100" width="42.81640625" style="1" customWidth="1"/>
    <col min="4101" max="4101" width="3.1796875" style="1" customWidth="1"/>
    <col min="4102" max="4103" width="9.81640625" style="1" customWidth="1"/>
    <col min="4104" max="4104" width="14.81640625" style="1" customWidth="1"/>
    <col min="4105" max="4105" width="11.81640625" style="1" customWidth="1"/>
    <col min="4106" max="4106" width="13.1796875" style="1" customWidth="1"/>
    <col min="4107" max="4353" width="9" style="1"/>
    <col min="4354" max="4354" width="5.453125" style="1" customWidth="1"/>
    <col min="4355" max="4355" width="11.81640625" style="1" customWidth="1"/>
    <col min="4356" max="4356" width="42.81640625" style="1" customWidth="1"/>
    <col min="4357" max="4357" width="3.1796875" style="1" customWidth="1"/>
    <col min="4358" max="4359" width="9.81640625" style="1" customWidth="1"/>
    <col min="4360" max="4360" width="14.81640625" style="1" customWidth="1"/>
    <col min="4361" max="4361" width="11.81640625" style="1" customWidth="1"/>
    <col min="4362" max="4362" width="13.1796875" style="1" customWidth="1"/>
    <col min="4363" max="4609" width="9" style="1"/>
    <col min="4610" max="4610" width="5.453125" style="1" customWidth="1"/>
    <col min="4611" max="4611" width="11.81640625" style="1" customWidth="1"/>
    <col min="4612" max="4612" width="42.81640625" style="1" customWidth="1"/>
    <col min="4613" max="4613" width="3.1796875" style="1" customWidth="1"/>
    <col min="4614" max="4615" width="9.81640625" style="1" customWidth="1"/>
    <col min="4616" max="4616" width="14.81640625" style="1" customWidth="1"/>
    <col min="4617" max="4617" width="11.81640625" style="1" customWidth="1"/>
    <col min="4618" max="4618" width="13.1796875" style="1" customWidth="1"/>
    <col min="4619" max="4865" width="9" style="1"/>
    <col min="4866" max="4866" width="5.453125" style="1" customWidth="1"/>
    <col min="4867" max="4867" width="11.81640625" style="1" customWidth="1"/>
    <col min="4868" max="4868" width="42.81640625" style="1" customWidth="1"/>
    <col min="4869" max="4869" width="3.1796875" style="1" customWidth="1"/>
    <col min="4870" max="4871" width="9.81640625" style="1" customWidth="1"/>
    <col min="4872" max="4872" width="14.81640625" style="1" customWidth="1"/>
    <col min="4873" max="4873" width="11.81640625" style="1" customWidth="1"/>
    <col min="4874" max="4874" width="13.1796875" style="1" customWidth="1"/>
    <col min="4875" max="5121" width="9" style="1"/>
    <col min="5122" max="5122" width="5.453125" style="1" customWidth="1"/>
    <col min="5123" max="5123" width="11.81640625" style="1" customWidth="1"/>
    <col min="5124" max="5124" width="42.81640625" style="1" customWidth="1"/>
    <col min="5125" max="5125" width="3.1796875" style="1" customWidth="1"/>
    <col min="5126" max="5127" width="9.81640625" style="1" customWidth="1"/>
    <col min="5128" max="5128" width="14.81640625" style="1" customWidth="1"/>
    <col min="5129" max="5129" width="11.81640625" style="1" customWidth="1"/>
    <col min="5130" max="5130" width="13.1796875" style="1" customWidth="1"/>
    <col min="5131" max="5377" width="9" style="1"/>
    <col min="5378" max="5378" width="5.453125" style="1" customWidth="1"/>
    <col min="5379" max="5379" width="11.81640625" style="1" customWidth="1"/>
    <col min="5380" max="5380" width="42.81640625" style="1" customWidth="1"/>
    <col min="5381" max="5381" width="3.1796875" style="1" customWidth="1"/>
    <col min="5382" max="5383" width="9.81640625" style="1" customWidth="1"/>
    <col min="5384" max="5384" width="14.81640625" style="1" customWidth="1"/>
    <col min="5385" max="5385" width="11.81640625" style="1" customWidth="1"/>
    <col min="5386" max="5386" width="13.1796875" style="1" customWidth="1"/>
    <col min="5387" max="5633" width="9" style="1"/>
    <col min="5634" max="5634" width="5.453125" style="1" customWidth="1"/>
    <col min="5635" max="5635" width="11.81640625" style="1" customWidth="1"/>
    <col min="5636" max="5636" width="42.81640625" style="1" customWidth="1"/>
    <col min="5637" max="5637" width="3.1796875" style="1" customWidth="1"/>
    <col min="5638" max="5639" width="9.81640625" style="1" customWidth="1"/>
    <col min="5640" max="5640" width="14.81640625" style="1" customWidth="1"/>
    <col min="5641" max="5641" width="11.81640625" style="1" customWidth="1"/>
    <col min="5642" max="5642" width="13.1796875" style="1" customWidth="1"/>
    <col min="5643" max="5889" width="9" style="1"/>
    <col min="5890" max="5890" width="5.453125" style="1" customWidth="1"/>
    <col min="5891" max="5891" width="11.81640625" style="1" customWidth="1"/>
    <col min="5892" max="5892" width="42.81640625" style="1" customWidth="1"/>
    <col min="5893" max="5893" width="3.1796875" style="1" customWidth="1"/>
    <col min="5894" max="5895" width="9.81640625" style="1" customWidth="1"/>
    <col min="5896" max="5896" width="14.81640625" style="1" customWidth="1"/>
    <col min="5897" max="5897" width="11.81640625" style="1" customWidth="1"/>
    <col min="5898" max="5898" width="13.1796875" style="1" customWidth="1"/>
    <col min="5899" max="6145" width="9" style="1"/>
    <col min="6146" max="6146" width="5.453125" style="1" customWidth="1"/>
    <col min="6147" max="6147" width="11.81640625" style="1" customWidth="1"/>
    <col min="6148" max="6148" width="42.81640625" style="1" customWidth="1"/>
    <col min="6149" max="6149" width="3.1796875" style="1" customWidth="1"/>
    <col min="6150" max="6151" width="9.81640625" style="1" customWidth="1"/>
    <col min="6152" max="6152" width="14.81640625" style="1" customWidth="1"/>
    <col min="6153" max="6153" width="11.81640625" style="1" customWidth="1"/>
    <col min="6154" max="6154" width="13.1796875" style="1" customWidth="1"/>
    <col min="6155" max="6401" width="9" style="1"/>
    <col min="6402" max="6402" width="5.453125" style="1" customWidth="1"/>
    <col min="6403" max="6403" width="11.81640625" style="1" customWidth="1"/>
    <col min="6404" max="6404" width="42.81640625" style="1" customWidth="1"/>
    <col min="6405" max="6405" width="3.1796875" style="1" customWidth="1"/>
    <col min="6406" max="6407" width="9.81640625" style="1" customWidth="1"/>
    <col min="6408" max="6408" width="14.81640625" style="1" customWidth="1"/>
    <col min="6409" max="6409" width="11.81640625" style="1" customWidth="1"/>
    <col min="6410" max="6410" width="13.1796875" style="1" customWidth="1"/>
    <col min="6411" max="6657" width="9" style="1"/>
    <col min="6658" max="6658" width="5.453125" style="1" customWidth="1"/>
    <col min="6659" max="6659" width="11.81640625" style="1" customWidth="1"/>
    <col min="6660" max="6660" width="42.81640625" style="1" customWidth="1"/>
    <col min="6661" max="6661" width="3.1796875" style="1" customWidth="1"/>
    <col min="6662" max="6663" width="9.81640625" style="1" customWidth="1"/>
    <col min="6664" max="6664" width="14.81640625" style="1" customWidth="1"/>
    <col min="6665" max="6665" width="11.81640625" style="1" customWidth="1"/>
    <col min="6666" max="6666" width="13.1796875" style="1" customWidth="1"/>
    <col min="6667" max="6913" width="9" style="1"/>
    <col min="6914" max="6914" width="5.453125" style="1" customWidth="1"/>
    <col min="6915" max="6915" width="11.81640625" style="1" customWidth="1"/>
    <col min="6916" max="6916" width="42.81640625" style="1" customWidth="1"/>
    <col min="6917" max="6917" width="3.1796875" style="1" customWidth="1"/>
    <col min="6918" max="6919" width="9.81640625" style="1" customWidth="1"/>
    <col min="6920" max="6920" width="14.81640625" style="1" customWidth="1"/>
    <col min="6921" max="6921" width="11.81640625" style="1" customWidth="1"/>
    <col min="6922" max="6922" width="13.1796875" style="1" customWidth="1"/>
    <col min="6923" max="7169" width="9" style="1"/>
    <col min="7170" max="7170" width="5.453125" style="1" customWidth="1"/>
    <col min="7171" max="7171" width="11.81640625" style="1" customWidth="1"/>
    <col min="7172" max="7172" width="42.81640625" style="1" customWidth="1"/>
    <col min="7173" max="7173" width="3.1796875" style="1" customWidth="1"/>
    <col min="7174" max="7175" width="9.81640625" style="1" customWidth="1"/>
    <col min="7176" max="7176" width="14.81640625" style="1" customWidth="1"/>
    <col min="7177" max="7177" width="11.81640625" style="1" customWidth="1"/>
    <col min="7178" max="7178" width="13.1796875" style="1" customWidth="1"/>
    <col min="7179" max="7425" width="9" style="1"/>
    <col min="7426" max="7426" width="5.453125" style="1" customWidth="1"/>
    <col min="7427" max="7427" width="11.81640625" style="1" customWidth="1"/>
    <col min="7428" max="7428" width="42.81640625" style="1" customWidth="1"/>
    <col min="7429" max="7429" width="3.1796875" style="1" customWidth="1"/>
    <col min="7430" max="7431" width="9.81640625" style="1" customWidth="1"/>
    <col min="7432" max="7432" width="14.81640625" style="1" customWidth="1"/>
    <col min="7433" max="7433" width="11.81640625" style="1" customWidth="1"/>
    <col min="7434" max="7434" width="13.1796875" style="1" customWidth="1"/>
    <col min="7435" max="7681" width="9" style="1"/>
    <col min="7682" max="7682" width="5.453125" style="1" customWidth="1"/>
    <col min="7683" max="7683" width="11.81640625" style="1" customWidth="1"/>
    <col min="7684" max="7684" width="42.81640625" style="1" customWidth="1"/>
    <col min="7685" max="7685" width="3.1796875" style="1" customWidth="1"/>
    <col min="7686" max="7687" width="9.81640625" style="1" customWidth="1"/>
    <col min="7688" max="7688" width="14.81640625" style="1" customWidth="1"/>
    <col min="7689" max="7689" width="11.81640625" style="1" customWidth="1"/>
    <col min="7690" max="7690" width="13.1796875" style="1" customWidth="1"/>
    <col min="7691" max="7937" width="9" style="1"/>
    <col min="7938" max="7938" width="5.453125" style="1" customWidth="1"/>
    <col min="7939" max="7939" width="11.81640625" style="1" customWidth="1"/>
    <col min="7940" max="7940" width="42.81640625" style="1" customWidth="1"/>
    <col min="7941" max="7941" width="3.1796875" style="1" customWidth="1"/>
    <col min="7942" max="7943" width="9.81640625" style="1" customWidth="1"/>
    <col min="7944" max="7944" width="14.81640625" style="1" customWidth="1"/>
    <col min="7945" max="7945" width="11.81640625" style="1" customWidth="1"/>
    <col min="7946" max="7946" width="13.1796875" style="1" customWidth="1"/>
    <col min="7947" max="8193" width="9" style="1"/>
    <col min="8194" max="8194" width="5.453125" style="1" customWidth="1"/>
    <col min="8195" max="8195" width="11.81640625" style="1" customWidth="1"/>
    <col min="8196" max="8196" width="42.81640625" style="1" customWidth="1"/>
    <col min="8197" max="8197" width="3.1796875" style="1" customWidth="1"/>
    <col min="8198" max="8199" width="9.81640625" style="1" customWidth="1"/>
    <col min="8200" max="8200" width="14.81640625" style="1" customWidth="1"/>
    <col min="8201" max="8201" width="11.81640625" style="1" customWidth="1"/>
    <col min="8202" max="8202" width="13.1796875" style="1" customWidth="1"/>
    <col min="8203" max="8449" width="9" style="1"/>
    <col min="8450" max="8450" width="5.453125" style="1" customWidth="1"/>
    <col min="8451" max="8451" width="11.81640625" style="1" customWidth="1"/>
    <col min="8452" max="8452" width="42.81640625" style="1" customWidth="1"/>
    <col min="8453" max="8453" width="3.1796875" style="1" customWidth="1"/>
    <col min="8454" max="8455" width="9.81640625" style="1" customWidth="1"/>
    <col min="8456" max="8456" width="14.81640625" style="1" customWidth="1"/>
    <col min="8457" max="8457" width="11.81640625" style="1" customWidth="1"/>
    <col min="8458" max="8458" width="13.1796875" style="1" customWidth="1"/>
    <col min="8459" max="8705" width="9" style="1"/>
    <col min="8706" max="8706" width="5.453125" style="1" customWidth="1"/>
    <col min="8707" max="8707" width="11.81640625" style="1" customWidth="1"/>
    <col min="8708" max="8708" width="42.81640625" style="1" customWidth="1"/>
    <col min="8709" max="8709" width="3.1796875" style="1" customWidth="1"/>
    <col min="8710" max="8711" width="9.81640625" style="1" customWidth="1"/>
    <col min="8712" max="8712" width="14.81640625" style="1" customWidth="1"/>
    <col min="8713" max="8713" width="11.81640625" style="1" customWidth="1"/>
    <col min="8714" max="8714" width="13.1796875" style="1" customWidth="1"/>
    <col min="8715" max="8961" width="9" style="1"/>
    <col min="8962" max="8962" width="5.453125" style="1" customWidth="1"/>
    <col min="8963" max="8963" width="11.81640625" style="1" customWidth="1"/>
    <col min="8964" max="8964" width="42.81640625" style="1" customWidth="1"/>
    <col min="8965" max="8965" width="3.1796875" style="1" customWidth="1"/>
    <col min="8966" max="8967" width="9.81640625" style="1" customWidth="1"/>
    <col min="8968" max="8968" width="14.81640625" style="1" customWidth="1"/>
    <col min="8969" max="8969" width="11.81640625" style="1" customWidth="1"/>
    <col min="8970" max="8970" width="13.1796875" style="1" customWidth="1"/>
    <col min="8971" max="9217" width="9" style="1"/>
    <col min="9218" max="9218" width="5.453125" style="1" customWidth="1"/>
    <col min="9219" max="9219" width="11.81640625" style="1" customWidth="1"/>
    <col min="9220" max="9220" width="42.81640625" style="1" customWidth="1"/>
    <col min="9221" max="9221" width="3.1796875" style="1" customWidth="1"/>
    <col min="9222" max="9223" width="9.81640625" style="1" customWidth="1"/>
    <col min="9224" max="9224" width="14.81640625" style="1" customWidth="1"/>
    <col min="9225" max="9225" width="11.81640625" style="1" customWidth="1"/>
    <col min="9226" max="9226" width="13.1796875" style="1" customWidth="1"/>
    <col min="9227" max="9473" width="9" style="1"/>
    <col min="9474" max="9474" width="5.453125" style="1" customWidth="1"/>
    <col min="9475" max="9475" width="11.81640625" style="1" customWidth="1"/>
    <col min="9476" max="9476" width="42.81640625" style="1" customWidth="1"/>
    <col min="9477" max="9477" width="3.1796875" style="1" customWidth="1"/>
    <col min="9478" max="9479" width="9.81640625" style="1" customWidth="1"/>
    <col min="9480" max="9480" width="14.81640625" style="1" customWidth="1"/>
    <col min="9481" max="9481" width="11.81640625" style="1" customWidth="1"/>
    <col min="9482" max="9482" width="13.1796875" style="1" customWidth="1"/>
    <col min="9483" max="9729" width="9" style="1"/>
    <col min="9730" max="9730" width="5.453125" style="1" customWidth="1"/>
    <col min="9731" max="9731" width="11.81640625" style="1" customWidth="1"/>
    <col min="9732" max="9732" width="42.81640625" style="1" customWidth="1"/>
    <col min="9733" max="9733" width="3.1796875" style="1" customWidth="1"/>
    <col min="9734" max="9735" width="9.81640625" style="1" customWidth="1"/>
    <col min="9736" max="9736" width="14.81640625" style="1" customWidth="1"/>
    <col min="9737" max="9737" width="11.81640625" style="1" customWidth="1"/>
    <col min="9738" max="9738" width="13.1796875" style="1" customWidth="1"/>
    <col min="9739" max="9985" width="9" style="1"/>
    <col min="9986" max="9986" width="5.453125" style="1" customWidth="1"/>
    <col min="9987" max="9987" width="11.81640625" style="1" customWidth="1"/>
    <col min="9988" max="9988" width="42.81640625" style="1" customWidth="1"/>
    <col min="9989" max="9989" width="3.1796875" style="1" customWidth="1"/>
    <col min="9990" max="9991" width="9.81640625" style="1" customWidth="1"/>
    <col min="9992" max="9992" width="14.81640625" style="1" customWidth="1"/>
    <col min="9993" max="9993" width="11.81640625" style="1" customWidth="1"/>
    <col min="9994" max="9994" width="13.1796875" style="1" customWidth="1"/>
    <col min="9995" max="10241" width="9" style="1"/>
    <col min="10242" max="10242" width="5.453125" style="1" customWidth="1"/>
    <col min="10243" max="10243" width="11.81640625" style="1" customWidth="1"/>
    <col min="10244" max="10244" width="42.81640625" style="1" customWidth="1"/>
    <col min="10245" max="10245" width="3.1796875" style="1" customWidth="1"/>
    <col min="10246" max="10247" width="9.81640625" style="1" customWidth="1"/>
    <col min="10248" max="10248" width="14.81640625" style="1" customWidth="1"/>
    <col min="10249" max="10249" width="11.81640625" style="1" customWidth="1"/>
    <col min="10250" max="10250" width="13.1796875" style="1" customWidth="1"/>
    <col min="10251" max="10497" width="9" style="1"/>
    <col min="10498" max="10498" width="5.453125" style="1" customWidth="1"/>
    <col min="10499" max="10499" width="11.81640625" style="1" customWidth="1"/>
    <col min="10500" max="10500" width="42.81640625" style="1" customWidth="1"/>
    <col min="10501" max="10501" width="3.1796875" style="1" customWidth="1"/>
    <col min="10502" max="10503" width="9.81640625" style="1" customWidth="1"/>
    <col min="10504" max="10504" width="14.81640625" style="1" customWidth="1"/>
    <col min="10505" max="10505" width="11.81640625" style="1" customWidth="1"/>
    <col min="10506" max="10506" width="13.1796875" style="1" customWidth="1"/>
    <col min="10507" max="10753" width="9" style="1"/>
    <col min="10754" max="10754" width="5.453125" style="1" customWidth="1"/>
    <col min="10755" max="10755" width="11.81640625" style="1" customWidth="1"/>
    <col min="10756" max="10756" width="42.81640625" style="1" customWidth="1"/>
    <col min="10757" max="10757" width="3.1796875" style="1" customWidth="1"/>
    <col min="10758" max="10759" width="9.81640625" style="1" customWidth="1"/>
    <col min="10760" max="10760" width="14.81640625" style="1" customWidth="1"/>
    <col min="10761" max="10761" width="11.81640625" style="1" customWidth="1"/>
    <col min="10762" max="10762" width="13.1796875" style="1" customWidth="1"/>
    <col min="10763" max="11009" width="9" style="1"/>
    <col min="11010" max="11010" width="5.453125" style="1" customWidth="1"/>
    <col min="11011" max="11011" width="11.81640625" style="1" customWidth="1"/>
    <col min="11012" max="11012" width="42.81640625" style="1" customWidth="1"/>
    <col min="11013" max="11013" width="3.1796875" style="1" customWidth="1"/>
    <col min="11014" max="11015" width="9.81640625" style="1" customWidth="1"/>
    <col min="11016" max="11016" width="14.81640625" style="1" customWidth="1"/>
    <col min="11017" max="11017" width="11.81640625" style="1" customWidth="1"/>
    <col min="11018" max="11018" width="13.1796875" style="1" customWidth="1"/>
    <col min="11019" max="11265" width="9" style="1"/>
    <col min="11266" max="11266" width="5.453125" style="1" customWidth="1"/>
    <col min="11267" max="11267" width="11.81640625" style="1" customWidth="1"/>
    <col min="11268" max="11268" width="42.81640625" style="1" customWidth="1"/>
    <col min="11269" max="11269" width="3.1796875" style="1" customWidth="1"/>
    <col min="11270" max="11271" width="9.81640625" style="1" customWidth="1"/>
    <col min="11272" max="11272" width="14.81640625" style="1" customWidth="1"/>
    <col min="11273" max="11273" width="11.81640625" style="1" customWidth="1"/>
    <col min="11274" max="11274" width="13.1796875" style="1" customWidth="1"/>
    <col min="11275" max="11521" width="9" style="1"/>
    <col min="11522" max="11522" width="5.453125" style="1" customWidth="1"/>
    <col min="11523" max="11523" width="11.81640625" style="1" customWidth="1"/>
    <col min="11524" max="11524" width="42.81640625" style="1" customWidth="1"/>
    <col min="11525" max="11525" width="3.1796875" style="1" customWidth="1"/>
    <col min="11526" max="11527" width="9.81640625" style="1" customWidth="1"/>
    <col min="11528" max="11528" width="14.81640625" style="1" customWidth="1"/>
    <col min="11529" max="11529" width="11.81640625" style="1" customWidth="1"/>
    <col min="11530" max="11530" width="13.1796875" style="1" customWidth="1"/>
    <col min="11531" max="11777" width="9" style="1"/>
    <col min="11778" max="11778" width="5.453125" style="1" customWidth="1"/>
    <col min="11779" max="11779" width="11.81640625" style="1" customWidth="1"/>
    <col min="11780" max="11780" width="42.81640625" style="1" customWidth="1"/>
    <col min="11781" max="11781" width="3.1796875" style="1" customWidth="1"/>
    <col min="11782" max="11783" width="9.81640625" style="1" customWidth="1"/>
    <col min="11784" max="11784" width="14.81640625" style="1" customWidth="1"/>
    <col min="11785" max="11785" width="11.81640625" style="1" customWidth="1"/>
    <col min="11786" max="11786" width="13.1796875" style="1" customWidth="1"/>
    <col min="11787" max="12033" width="9" style="1"/>
    <col min="12034" max="12034" width="5.453125" style="1" customWidth="1"/>
    <col min="12035" max="12035" width="11.81640625" style="1" customWidth="1"/>
    <col min="12036" max="12036" width="42.81640625" style="1" customWidth="1"/>
    <col min="12037" max="12037" width="3.1796875" style="1" customWidth="1"/>
    <col min="12038" max="12039" width="9.81640625" style="1" customWidth="1"/>
    <col min="12040" max="12040" width="14.81640625" style="1" customWidth="1"/>
    <col min="12041" max="12041" width="11.81640625" style="1" customWidth="1"/>
    <col min="12042" max="12042" width="13.1796875" style="1" customWidth="1"/>
    <col min="12043" max="12289" width="9" style="1"/>
    <col min="12290" max="12290" width="5.453125" style="1" customWidth="1"/>
    <col min="12291" max="12291" width="11.81640625" style="1" customWidth="1"/>
    <col min="12292" max="12292" width="42.81640625" style="1" customWidth="1"/>
    <col min="12293" max="12293" width="3.1796875" style="1" customWidth="1"/>
    <col min="12294" max="12295" width="9.81640625" style="1" customWidth="1"/>
    <col min="12296" max="12296" width="14.81640625" style="1" customWidth="1"/>
    <col min="12297" max="12297" width="11.81640625" style="1" customWidth="1"/>
    <col min="12298" max="12298" width="13.1796875" style="1" customWidth="1"/>
    <col min="12299" max="12545" width="9" style="1"/>
    <col min="12546" max="12546" width="5.453125" style="1" customWidth="1"/>
    <col min="12547" max="12547" width="11.81640625" style="1" customWidth="1"/>
    <col min="12548" max="12548" width="42.81640625" style="1" customWidth="1"/>
    <col min="12549" max="12549" width="3.1796875" style="1" customWidth="1"/>
    <col min="12550" max="12551" width="9.81640625" style="1" customWidth="1"/>
    <col min="12552" max="12552" width="14.81640625" style="1" customWidth="1"/>
    <col min="12553" max="12553" width="11.81640625" style="1" customWidth="1"/>
    <col min="12554" max="12554" width="13.1796875" style="1" customWidth="1"/>
    <col min="12555" max="12801" width="9" style="1"/>
    <col min="12802" max="12802" width="5.453125" style="1" customWidth="1"/>
    <col min="12803" max="12803" width="11.81640625" style="1" customWidth="1"/>
    <col min="12804" max="12804" width="42.81640625" style="1" customWidth="1"/>
    <col min="12805" max="12805" width="3.1796875" style="1" customWidth="1"/>
    <col min="12806" max="12807" width="9.81640625" style="1" customWidth="1"/>
    <col min="12808" max="12808" width="14.81640625" style="1" customWidth="1"/>
    <col min="12809" max="12809" width="11.81640625" style="1" customWidth="1"/>
    <col min="12810" max="12810" width="13.1796875" style="1" customWidth="1"/>
    <col min="12811" max="13057" width="9" style="1"/>
    <col min="13058" max="13058" width="5.453125" style="1" customWidth="1"/>
    <col min="13059" max="13059" width="11.81640625" style="1" customWidth="1"/>
    <col min="13060" max="13060" width="42.81640625" style="1" customWidth="1"/>
    <col min="13061" max="13061" width="3.1796875" style="1" customWidth="1"/>
    <col min="13062" max="13063" width="9.81640625" style="1" customWidth="1"/>
    <col min="13064" max="13064" width="14.81640625" style="1" customWidth="1"/>
    <col min="13065" max="13065" width="11.81640625" style="1" customWidth="1"/>
    <col min="13066" max="13066" width="13.1796875" style="1" customWidth="1"/>
    <col min="13067" max="13313" width="9" style="1"/>
    <col min="13314" max="13314" width="5.453125" style="1" customWidth="1"/>
    <col min="13315" max="13315" width="11.81640625" style="1" customWidth="1"/>
    <col min="13316" max="13316" width="42.81640625" style="1" customWidth="1"/>
    <col min="13317" max="13317" width="3.1796875" style="1" customWidth="1"/>
    <col min="13318" max="13319" width="9.81640625" style="1" customWidth="1"/>
    <col min="13320" max="13320" width="14.81640625" style="1" customWidth="1"/>
    <col min="13321" max="13321" width="11.81640625" style="1" customWidth="1"/>
    <col min="13322" max="13322" width="13.1796875" style="1" customWidth="1"/>
    <col min="13323" max="13569" width="9" style="1"/>
    <col min="13570" max="13570" width="5.453125" style="1" customWidth="1"/>
    <col min="13571" max="13571" width="11.81640625" style="1" customWidth="1"/>
    <col min="13572" max="13572" width="42.81640625" style="1" customWidth="1"/>
    <col min="13573" max="13573" width="3.1796875" style="1" customWidth="1"/>
    <col min="13574" max="13575" width="9.81640625" style="1" customWidth="1"/>
    <col min="13576" max="13576" width="14.81640625" style="1" customWidth="1"/>
    <col min="13577" max="13577" width="11.81640625" style="1" customWidth="1"/>
    <col min="13578" max="13578" width="13.1796875" style="1" customWidth="1"/>
    <col min="13579" max="13825" width="9" style="1"/>
    <col min="13826" max="13826" width="5.453125" style="1" customWidth="1"/>
    <col min="13827" max="13827" width="11.81640625" style="1" customWidth="1"/>
    <col min="13828" max="13828" width="42.81640625" style="1" customWidth="1"/>
    <col min="13829" max="13829" width="3.1796875" style="1" customWidth="1"/>
    <col min="13830" max="13831" width="9.81640625" style="1" customWidth="1"/>
    <col min="13832" max="13832" width="14.81640625" style="1" customWidth="1"/>
    <col min="13833" max="13833" width="11.81640625" style="1" customWidth="1"/>
    <col min="13834" max="13834" width="13.1796875" style="1" customWidth="1"/>
    <col min="13835" max="14081" width="9" style="1"/>
    <col min="14082" max="14082" width="5.453125" style="1" customWidth="1"/>
    <col min="14083" max="14083" width="11.81640625" style="1" customWidth="1"/>
    <col min="14084" max="14084" width="42.81640625" style="1" customWidth="1"/>
    <col min="14085" max="14085" width="3.1796875" style="1" customWidth="1"/>
    <col min="14086" max="14087" width="9.81640625" style="1" customWidth="1"/>
    <col min="14088" max="14088" width="14.81640625" style="1" customWidth="1"/>
    <col min="14089" max="14089" width="11.81640625" style="1" customWidth="1"/>
    <col min="14090" max="14090" width="13.1796875" style="1" customWidth="1"/>
    <col min="14091" max="14337" width="9" style="1"/>
    <col min="14338" max="14338" width="5.453125" style="1" customWidth="1"/>
    <col min="14339" max="14339" width="11.81640625" style="1" customWidth="1"/>
    <col min="14340" max="14340" width="42.81640625" style="1" customWidth="1"/>
    <col min="14341" max="14341" width="3.1796875" style="1" customWidth="1"/>
    <col min="14342" max="14343" width="9.81640625" style="1" customWidth="1"/>
    <col min="14344" max="14344" width="14.81640625" style="1" customWidth="1"/>
    <col min="14345" max="14345" width="11.81640625" style="1" customWidth="1"/>
    <col min="14346" max="14346" width="13.1796875" style="1" customWidth="1"/>
    <col min="14347" max="14593" width="9" style="1"/>
    <col min="14594" max="14594" width="5.453125" style="1" customWidth="1"/>
    <col min="14595" max="14595" width="11.81640625" style="1" customWidth="1"/>
    <col min="14596" max="14596" width="42.81640625" style="1" customWidth="1"/>
    <col min="14597" max="14597" width="3.1796875" style="1" customWidth="1"/>
    <col min="14598" max="14599" width="9.81640625" style="1" customWidth="1"/>
    <col min="14600" max="14600" width="14.81640625" style="1" customWidth="1"/>
    <col min="14601" max="14601" width="11.81640625" style="1" customWidth="1"/>
    <col min="14602" max="14602" width="13.1796875" style="1" customWidth="1"/>
    <col min="14603" max="14849" width="9" style="1"/>
    <col min="14850" max="14850" width="5.453125" style="1" customWidth="1"/>
    <col min="14851" max="14851" width="11.81640625" style="1" customWidth="1"/>
    <col min="14852" max="14852" width="42.81640625" style="1" customWidth="1"/>
    <col min="14853" max="14853" width="3.1796875" style="1" customWidth="1"/>
    <col min="14854" max="14855" width="9.81640625" style="1" customWidth="1"/>
    <col min="14856" max="14856" width="14.81640625" style="1" customWidth="1"/>
    <col min="14857" max="14857" width="11.81640625" style="1" customWidth="1"/>
    <col min="14858" max="14858" width="13.1796875" style="1" customWidth="1"/>
    <col min="14859" max="15105" width="9" style="1"/>
    <col min="15106" max="15106" width="5.453125" style="1" customWidth="1"/>
    <col min="15107" max="15107" width="11.81640625" style="1" customWidth="1"/>
    <col min="15108" max="15108" width="42.81640625" style="1" customWidth="1"/>
    <col min="15109" max="15109" width="3.1796875" style="1" customWidth="1"/>
    <col min="15110" max="15111" width="9.81640625" style="1" customWidth="1"/>
    <col min="15112" max="15112" width="14.81640625" style="1" customWidth="1"/>
    <col min="15113" max="15113" width="11.81640625" style="1" customWidth="1"/>
    <col min="15114" max="15114" width="13.1796875" style="1" customWidth="1"/>
    <col min="15115" max="15361" width="9" style="1"/>
    <col min="15362" max="15362" width="5.453125" style="1" customWidth="1"/>
    <col min="15363" max="15363" width="11.81640625" style="1" customWidth="1"/>
    <col min="15364" max="15364" width="42.81640625" style="1" customWidth="1"/>
    <col min="15365" max="15365" width="3.1796875" style="1" customWidth="1"/>
    <col min="15366" max="15367" width="9.81640625" style="1" customWidth="1"/>
    <col min="15368" max="15368" width="14.81640625" style="1" customWidth="1"/>
    <col min="15369" max="15369" width="11.81640625" style="1" customWidth="1"/>
    <col min="15370" max="15370" width="13.1796875" style="1" customWidth="1"/>
    <col min="15371" max="15617" width="9" style="1"/>
    <col min="15618" max="15618" width="5.453125" style="1" customWidth="1"/>
    <col min="15619" max="15619" width="11.81640625" style="1" customWidth="1"/>
    <col min="15620" max="15620" width="42.81640625" style="1" customWidth="1"/>
    <col min="15621" max="15621" width="3.1796875" style="1" customWidth="1"/>
    <col min="15622" max="15623" width="9.81640625" style="1" customWidth="1"/>
    <col min="15624" max="15624" width="14.81640625" style="1" customWidth="1"/>
    <col min="15625" max="15625" width="11.81640625" style="1" customWidth="1"/>
    <col min="15626" max="15626" width="13.1796875" style="1" customWidth="1"/>
    <col min="15627" max="15873" width="9" style="1"/>
    <col min="15874" max="15874" width="5.453125" style="1" customWidth="1"/>
    <col min="15875" max="15875" width="11.81640625" style="1" customWidth="1"/>
    <col min="15876" max="15876" width="42.81640625" style="1" customWidth="1"/>
    <col min="15877" max="15877" width="3.1796875" style="1" customWidth="1"/>
    <col min="15878" max="15879" width="9.81640625" style="1" customWidth="1"/>
    <col min="15880" max="15880" width="14.81640625" style="1" customWidth="1"/>
    <col min="15881" max="15881" width="11.81640625" style="1" customWidth="1"/>
    <col min="15882" max="15882" width="13.1796875" style="1" customWidth="1"/>
    <col min="15883" max="16129" width="9" style="1"/>
    <col min="16130" max="16130" width="5.453125" style="1" customWidth="1"/>
    <col min="16131" max="16131" width="11.81640625" style="1" customWidth="1"/>
    <col min="16132" max="16132" width="42.81640625" style="1" customWidth="1"/>
    <col min="16133" max="16133" width="3.1796875" style="1" customWidth="1"/>
    <col min="16134" max="16135" width="9.81640625" style="1" customWidth="1"/>
    <col min="16136" max="16136" width="14.81640625" style="1" customWidth="1"/>
    <col min="16137" max="16137" width="11.81640625" style="1" customWidth="1"/>
    <col min="16138" max="16138" width="13.1796875" style="1" customWidth="1"/>
    <col min="16139" max="16384" width="9" style="1"/>
  </cols>
  <sheetData>
    <row r="1" spans="1:42" customFormat="1" ht="14.5">
      <c r="A1" s="183"/>
    </row>
    <row r="2" spans="1:42" customFormat="1" ht="15" customHeight="1">
      <c r="A2" s="255"/>
      <c r="B2" s="255"/>
      <c r="C2" s="255"/>
      <c r="D2" s="255"/>
      <c r="E2" s="255"/>
      <c r="F2" s="255"/>
      <c r="G2" s="255"/>
      <c r="H2" s="255"/>
      <c r="I2" s="255"/>
      <c r="J2" s="255"/>
      <c r="K2" s="255"/>
      <c r="L2" s="1841"/>
      <c r="M2" s="1842"/>
      <c r="N2" s="1842"/>
      <c r="O2" s="1842"/>
      <c r="P2" s="1842"/>
      <c r="Q2" s="1842"/>
      <c r="R2" s="1842"/>
      <c r="AP2" s="185" t="s">
        <v>526</v>
      </c>
    </row>
    <row r="3" spans="1:42" customFormat="1" ht="7" customHeight="1">
      <c r="A3" s="255"/>
      <c r="B3" s="255"/>
      <c r="C3" s="255"/>
      <c r="D3" s="255"/>
      <c r="E3" s="255"/>
      <c r="F3" s="255"/>
      <c r="G3" s="255"/>
      <c r="H3" s="255"/>
      <c r="I3" s="255"/>
      <c r="J3" s="255"/>
      <c r="K3" s="255"/>
      <c r="L3" s="255"/>
      <c r="M3" s="255"/>
      <c r="N3" s="255"/>
      <c r="O3" s="255"/>
      <c r="P3" s="255"/>
      <c r="Q3" s="255"/>
      <c r="R3" s="255"/>
      <c r="AP3" s="185" t="s">
        <v>231</v>
      </c>
    </row>
    <row r="4" spans="1:42" customFormat="1" ht="10" customHeight="1">
      <c r="A4" s="255"/>
      <c r="B4" s="186"/>
      <c r="C4" s="187"/>
      <c r="D4" s="187"/>
      <c r="E4" s="187"/>
      <c r="F4" s="187"/>
      <c r="G4" s="187"/>
      <c r="H4" s="187"/>
      <c r="I4" s="187"/>
      <c r="J4" s="187"/>
      <c r="K4" s="187"/>
      <c r="L4" s="188"/>
      <c r="M4" s="255"/>
      <c r="N4" s="255"/>
      <c r="O4" s="255"/>
      <c r="P4" s="255"/>
      <c r="Q4" s="255"/>
      <c r="R4" s="255"/>
      <c r="AP4" s="185" t="s">
        <v>189</v>
      </c>
    </row>
    <row r="5" spans="1:42" customFormat="1" ht="21" customHeight="1">
      <c r="A5" s="255"/>
      <c r="B5" s="188"/>
      <c r="C5" s="184"/>
      <c r="D5" s="232" t="s">
        <v>12</v>
      </c>
      <c r="E5" s="184"/>
      <c r="F5" s="184"/>
      <c r="G5" s="184"/>
      <c r="H5" s="184"/>
      <c r="I5" s="184"/>
      <c r="J5" s="184"/>
      <c r="K5" s="255"/>
      <c r="L5" s="188"/>
      <c r="M5" s="255"/>
      <c r="N5" s="255"/>
      <c r="O5" s="255"/>
      <c r="P5" s="255"/>
      <c r="Q5" s="255"/>
      <c r="R5" s="255"/>
    </row>
    <row r="6" spans="1:42" customFormat="1" ht="12" customHeight="1">
      <c r="A6" s="255"/>
      <c r="B6" s="188"/>
      <c r="C6" s="184"/>
      <c r="D6" s="184"/>
      <c r="E6" s="184"/>
      <c r="F6" s="184"/>
      <c r="G6" s="184"/>
      <c r="H6" s="184"/>
      <c r="I6" s="184"/>
      <c r="J6" s="184"/>
      <c r="K6" s="255"/>
      <c r="L6" s="188"/>
      <c r="M6" s="255"/>
      <c r="N6" s="255"/>
      <c r="O6" s="255"/>
      <c r="P6" s="255"/>
      <c r="Q6" s="255"/>
      <c r="R6" s="255"/>
    </row>
    <row r="7" spans="1:42" customFormat="1" ht="16.5" customHeight="1">
      <c r="A7" s="255"/>
      <c r="B7" s="188"/>
      <c r="C7" s="184"/>
      <c r="D7" s="233" t="s">
        <v>9</v>
      </c>
      <c r="E7" s="184"/>
      <c r="F7" s="184"/>
      <c r="G7" s="184"/>
      <c r="H7" s="184"/>
      <c r="I7" s="184"/>
      <c r="J7" s="184"/>
      <c r="K7" s="255"/>
      <c r="L7" s="188"/>
      <c r="M7" s="255"/>
      <c r="N7" s="255"/>
      <c r="O7" s="255"/>
      <c r="P7" s="255"/>
      <c r="Q7" s="255"/>
      <c r="R7" s="255"/>
    </row>
    <row r="8" spans="1:42" customFormat="1" ht="17.149999999999999" customHeight="1">
      <c r="A8" s="255"/>
      <c r="B8" s="188"/>
      <c r="C8" s="184"/>
      <c r="D8" s="184"/>
      <c r="E8" s="1844" t="s">
        <v>235</v>
      </c>
      <c r="F8" s="1776"/>
      <c r="G8" s="233"/>
      <c r="H8" s="233"/>
      <c r="I8" s="184"/>
      <c r="J8" s="184"/>
      <c r="K8" s="255"/>
      <c r="L8" s="188"/>
      <c r="M8" s="255"/>
      <c r="N8" s="255"/>
      <c r="O8" s="255"/>
      <c r="P8" s="255"/>
      <c r="Q8" s="255"/>
      <c r="R8" s="255"/>
    </row>
    <row r="9" spans="1:42" s="195" customFormat="1" ht="23.25" customHeight="1">
      <c r="A9" s="256"/>
      <c r="B9" s="188"/>
      <c r="C9" s="184"/>
      <c r="D9" s="233" t="s">
        <v>527</v>
      </c>
      <c r="E9" s="184"/>
      <c r="F9" s="184"/>
      <c r="G9" s="184"/>
      <c r="H9" s="184"/>
      <c r="I9" s="184"/>
      <c r="J9" s="184"/>
      <c r="K9" s="256"/>
      <c r="L9" s="188"/>
      <c r="M9" s="257"/>
      <c r="N9" s="257"/>
      <c r="O9" s="256"/>
      <c r="P9" s="256"/>
      <c r="Q9" s="256"/>
      <c r="R9" s="256"/>
      <c r="S9" s="191"/>
      <c r="T9" s="191"/>
      <c r="U9" s="191"/>
      <c r="V9" s="191"/>
      <c r="W9" s="191"/>
      <c r="X9" s="191"/>
      <c r="Y9" s="191"/>
      <c r="Z9" s="191"/>
      <c r="AA9" s="191"/>
    </row>
    <row r="10" spans="1:42" s="195" customFormat="1" ht="12" customHeight="1">
      <c r="A10" s="256"/>
      <c r="B10" s="192"/>
      <c r="C10" s="193"/>
      <c r="D10" s="193"/>
      <c r="E10" s="1843" t="s">
        <v>236</v>
      </c>
      <c r="F10" s="1845"/>
      <c r="G10" s="1845"/>
      <c r="H10" s="1845"/>
      <c r="I10" s="193"/>
      <c r="J10" s="193"/>
      <c r="K10" s="256"/>
      <c r="L10" s="194"/>
      <c r="M10" s="257"/>
      <c r="N10" s="257"/>
      <c r="O10" s="256"/>
      <c r="P10" s="256"/>
      <c r="Q10" s="256"/>
      <c r="R10" s="256"/>
      <c r="S10" s="191"/>
      <c r="T10" s="191"/>
      <c r="U10" s="191"/>
      <c r="V10" s="191"/>
      <c r="W10" s="191"/>
      <c r="X10" s="191"/>
      <c r="Y10" s="191"/>
      <c r="Z10" s="191"/>
      <c r="AA10" s="191"/>
    </row>
    <row r="11" spans="1:42" s="195" customFormat="1" ht="16.5" customHeight="1">
      <c r="A11" s="256"/>
      <c r="B11" s="192"/>
      <c r="C11" s="193"/>
      <c r="D11" s="233" t="s">
        <v>528</v>
      </c>
      <c r="E11" s="193"/>
      <c r="F11" s="193"/>
      <c r="G11" s="193"/>
      <c r="H11" s="193"/>
      <c r="I11" s="193"/>
      <c r="J11" s="193"/>
      <c r="K11" s="256"/>
      <c r="L11" s="194"/>
      <c r="M11" s="257"/>
      <c r="N11" s="257"/>
      <c r="O11" s="256"/>
      <c r="P11" s="256"/>
      <c r="Q11" s="256"/>
      <c r="R11" s="256"/>
      <c r="S11" s="191"/>
      <c r="T11" s="191"/>
      <c r="U11" s="191"/>
      <c r="V11" s="191"/>
      <c r="W11" s="191"/>
      <c r="X11" s="191"/>
      <c r="Y11" s="191"/>
      <c r="Z11" s="191"/>
      <c r="AA11" s="191"/>
    </row>
    <row r="12" spans="1:42" s="195" customFormat="1" ht="14.5">
      <c r="A12" s="256"/>
      <c r="B12" s="192"/>
      <c r="C12" s="193"/>
      <c r="D12" s="193"/>
      <c r="E12" s="1837" t="s">
        <v>301</v>
      </c>
      <c r="F12" s="1845"/>
      <c r="G12" s="1845"/>
      <c r="H12" s="1845"/>
      <c r="I12" s="193"/>
      <c r="J12" s="193"/>
      <c r="K12" s="256"/>
      <c r="L12" s="194"/>
      <c r="M12" s="257"/>
      <c r="N12" s="257"/>
      <c r="O12" s="256"/>
      <c r="P12" s="256"/>
      <c r="Q12" s="256"/>
      <c r="R12" s="256"/>
      <c r="S12" s="191"/>
      <c r="T12" s="191"/>
      <c r="U12" s="191"/>
      <c r="V12" s="191"/>
      <c r="W12" s="191"/>
      <c r="X12" s="191"/>
      <c r="Y12" s="191"/>
      <c r="Z12" s="191"/>
      <c r="AA12" s="191"/>
    </row>
    <row r="13" spans="1:42" s="195" customFormat="1" ht="12" customHeight="1">
      <c r="A13" s="256"/>
      <c r="B13" s="192"/>
      <c r="C13" s="193"/>
      <c r="D13" s="193"/>
      <c r="E13" s="193"/>
      <c r="F13" s="193"/>
      <c r="G13" s="193"/>
      <c r="H13" s="193"/>
      <c r="I13" s="193"/>
      <c r="J13" s="193"/>
      <c r="K13" s="256"/>
      <c r="L13" s="194"/>
      <c r="M13" s="257"/>
      <c r="N13" s="257"/>
      <c r="O13" s="256"/>
      <c r="P13" s="256"/>
      <c r="Q13" s="256"/>
      <c r="R13" s="256"/>
      <c r="S13" s="191"/>
      <c r="T13" s="191"/>
      <c r="U13" s="191"/>
      <c r="V13" s="191"/>
      <c r="W13" s="191"/>
      <c r="X13" s="191"/>
      <c r="Y13" s="191"/>
      <c r="Z13" s="191"/>
      <c r="AA13" s="191"/>
    </row>
    <row r="14" spans="1:42" s="195" customFormat="1" ht="12" customHeight="1">
      <c r="A14" s="256"/>
      <c r="B14" s="192"/>
      <c r="C14" s="193"/>
      <c r="D14" s="233" t="s">
        <v>195</v>
      </c>
      <c r="E14" s="193"/>
      <c r="F14" s="234" t="s">
        <v>187</v>
      </c>
      <c r="G14" s="193"/>
      <c r="H14" s="193"/>
      <c r="I14" s="233" t="s">
        <v>196</v>
      </c>
      <c r="J14" s="234" t="s">
        <v>187</v>
      </c>
      <c r="K14" s="256"/>
      <c r="L14" s="194"/>
      <c r="M14" s="257"/>
      <c r="N14" s="257"/>
      <c r="O14" s="256"/>
      <c r="P14" s="256"/>
      <c r="Q14" s="256"/>
      <c r="R14" s="256"/>
      <c r="S14" s="191"/>
      <c r="T14" s="191"/>
      <c r="U14" s="191"/>
      <c r="V14" s="191"/>
      <c r="W14" s="191"/>
      <c r="X14" s="191"/>
      <c r="Y14" s="191"/>
      <c r="Z14" s="191"/>
      <c r="AA14" s="191"/>
    </row>
    <row r="15" spans="1:42" s="195" customFormat="1" ht="12" customHeight="1">
      <c r="A15" s="256"/>
      <c r="B15" s="192"/>
      <c r="C15" s="193"/>
      <c r="D15" s="233" t="s">
        <v>0</v>
      </c>
      <c r="E15" s="193"/>
      <c r="F15" s="234" t="str">
        <f>'Rekapitulácia stavby'!K8</f>
        <v>Malacky, p.č. 3258/39, 3258/42, 3270/3, 3271/1</v>
      </c>
      <c r="G15" s="193"/>
      <c r="H15" s="193"/>
      <c r="I15" s="233" t="s">
        <v>197</v>
      </c>
      <c r="J15" s="235"/>
      <c r="K15" s="256"/>
      <c r="L15" s="194"/>
      <c r="M15" s="257"/>
      <c r="N15" s="257"/>
      <c r="O15" s="256"/>
      <c r="P15" s="256"/>
      <c r="Q15" s="256"/>
      <c r="R15" s="256"/>
      <c r="S15" s="191"/>
      <c r="T15" s="191"/>
      <c r="U15" s="191"/>
      <c r="V15" s="191"/>
      <c r="W15" s="191"/>
      <c r="X15" s="191"/>
      <c r="Y15" s="191"/>
      <c r="Z15" s="191"/>
      <c r="AA15" s="191"/>
    </row>
    <row r="16" spans="1:42" s="195" customFormat="1" ht="12" customHeight="1">
      <c r="A16" s="256"/>
      <c r="B16" s="192"/>
      <c r="C16" s="193"/>
      <c r="D16" s="193"/>
      <c r="E16" s="193"/>
      <c r="F16" s="193"/>
      <c r="G16" s="193"/>
      <c r="H16" s="193"/>
      <c r="I16" s="193"/>
      <c r="J16" s="193"/>
      <c r="K16" s="256"/>
      <c r="L16" s="194"/>
      <c r="M16" s="257"/>
      <c r="N16" s="257"/>
      <c r="O16" s="256"/>
      <c r="P16" s="256"/>
      <c r="Q16" s="256"/>
      <c r="R16" s="256"/>
      <c r="S16" s="191"/>
      <c r="T16" s="191"/>
      <c r="U16" s="191"/>
      <c r="V16" s="191"/>
      <c r="W16" s="191"/>
      <c r="X16" s="191"/>
      <c r="Y16" s="191"/>
      <c r="Z16" s="191"/>
      <c r="AA16" s="191"/>
    </row>
    <row r="17" spans="1:27" s="195" customFormat="1" ht="18" customHeight="1">
      <c r="A17" s="256"/>
      <c r="B17" s="192"/>
      <c r="C17" s="193"/>
      <c r="D17" s="233" t="s">
        <v>4</v>
      </c>
      <c r="E17" s="193"/>
      <c r="F17" s="193"/>
      <c r="G17" s="193"/>
      <c r="H17" s="193"/>
      <c r="I17" s="233" t="s">
        <v>1</v>
      </c>
      <c r="J17" s="234">
        <v>52471616</v>
      </c>
      <c r="K17" s="256"/>
      <c r="L17" s="194"/>
      <c r="M17" s="257"/>
      <c r="N17" s="257"/>
      <c r="O17" s="256"/>
      <c r="P17" s="256"/>
      <c r="Q17" s="256"/>
      <c r="R17" s="256"/>
      <c r="S17" s="191"/>
      <c r="T17" s="191"/>
      <c r="U17" s="191"/>
      <c r="V17" s="191"/>
      <c r="W17" s="191"/>
      <c r="X17" s="191"/>
      <c r="Y17" s="191"/>
      <c r="Z17" s="191"/>
      <c r="AA17" s="191"/>
    </row>
    <row r="18" spans="1:27" s="195" customFormat="1" ht="13" customHeight="1">
      <c r="A18" s="256"/>
      <c r="B18" s="192"/>
      <c r="C18" s="193"/>
      <c r="D18" s="193"/>
      <c r="E18" s="234" t="str">
        <f>'Rekapitulácia stavby'!E11</f>
        <v>Šport aréna Malacky, s.r.o., Sasinkova 901/2, 901 01 Malacky</v>
      </c>
      <c r="F18" s="193"/>
      <c r="G18" s="193"/>
      <c r="H18" s="193"/>
      <c r="I18" s="233" t="s">
        <v>198</v>
      </c>
      <c r="J18" s="234" t="s">
        <v>187</v>
      </c>
      <c r="K18" s="256"/>
      <c r="L18" s="194"/>
      <c r="M18" s="257"/>
      <c r="N18" s="257"/>
      <c r="O18" s="256"/>
      <c r="P18" s="256"/>
      <c r="Q18" s="256"/>
      <c r="R18" s="256"/>
      <c r="S18" s="191"/>
      <c r="T18" s="191"/>
      <c r="U18" s="191"/>
      <c r="V18" s="191"/>
      <c r="W18" s="191"/>
      <c r="X18" s="191"/>
      <c r="Y18" s="191"/>
      <c r="Z18" s="191"/>
      <c r="AA18" s="191"/>
    </row>
    <row r="19" spans="1:27" s="195" customFormat="1" ht="12" customHeight="1">
      <c r="A19" s="256"/>
      <c r="B19" s="192"/>
      <c r="C19" s="193"/>
      <c r="D19" s="193"/>
      <c r="E19" s="193"/>
      <c r="F19" s="193"/>
      <c r="G19" s="193"/>
      <c r="H19" s="193"/>
      <c r="I19" s="193"/>
      <c r="J19" s="193"/>
      <c r="K19" s="256"/>
      <c r="L19" s="194"/>
      <c r="M19" s="257"/>
      <c r="N19" s="257"/>
      <c r="O19" s="256"/>
      <c r="P19" s="256"/>
      <c r="Q19" s="256"/>
      <c r="R19" s="256"/>
      <c r="S19" s="191"/>
      <c r="T19" s="191"/>
      <c r="U19" s="191"/>
      <c r="V19" s="191"/>
      <c r="W19" s="191"/>
      <c r="X19" s="191"/>
      <c r="Y19" s="191"/>
      <c r="Z19" s="191"/>
      <c r="AA19" s="191"/>
    </row>
    <row r="20" spans="1:27" s="195" customFormat="1" ht="18" customHeight="1">
      <c r="A20" s="256"/>
      <c r="B20" s="192"/>
      <c r="C20" s="193"/>
      <c r="D20" s="233" t="s">
        <v>5</v>
      </c>
      <c r="E20" s="193"/>
      <c r="F20" s="193"/>
      <c r="G20" s="193"/>
      <c r="H20" s="193"/>
      <c r="I20" s="233" t="s">
        <v>1</v>
      </c>
      <c r="J20" s="254"/>
      <c r="K20" s="256"/>
      <c r="L20" s="194"/>
      <c r="M20" s="257"/>
      <c r="N20" s="257"/>
      <c r="O20" s="256"/>
      <c r="P20" s="256"/>
      <c r="Q20" s="256"/>
      <c r="R20" s="256"/>
      <c r="S20" s="191"/>
      <c r="T20" s="191"/>
      <c r="U20" s="191"/>
      <c r="V20" s="191"/>
      <c r="W20" s="191"/>
      <c r="X20" s="191"/>
      <c r="Y20" s="191"/>
      <c r="Z20" s="191"/>
      <c r="AA20" s="191"/>
    </row>
    <row r="21" spans="1:27" s="195" customFormat="1" ht="13.5" customHeight="1">
      <c r="A21" s="256"/>
      <c r="B21" s="192"/>
      <c r="C21" s="193"/>
      <c r="D21" s="193"/>
      <c r="E21" s="1846"/>
      <c r="F21" s="1847"/>
      <c r="G21" s="1847"/>
      <c r="H21" s="1847"/>
      <c r="I21" s="233" t="s">
        <v>198</v>
      </c>
      <c r="J21" s="254"/>
      <c r="K21" s="256"/>
      <c r="L21" s="194"/>
      <c r="M21" s="257"/>
      <c r="N21" s="257"/>
      <c r="O21" s="256"/>
      <c r="P21" s="256"/>
      <c r="Q21" s="256"/>
      <c r="R21" s="256"/>
      <c r="S21" s="191"/>
      <c r="T21" s="191"/>
      <c r="U21" s="191"/>
      <c r="V21" s="191"/>
      <c r="W21" s="191"/>
      <c r="X21" s="191"/>
      <c r="Y21" s="191"/>
      <c r="Z21" s="191"/>
      <c r="AA21" s="191"/>
    </row>
    <row r="22" spans="1:27" s="195" customFormat="1" ht="12" customHeight="1">
      <c r="A22" s="256"/>
      <c r="B22" s="192"/>
      <c r="C22" s="193"/>
      <c r="D22" s="193"/>
      <c r="E22" s="193"/>
      <c r="F22" s="193"/>
      <c r="G22" s="193"/>
      <c r="H22" s="193"/>
      <c r="I22" s="193"/>
      <c r="J22" s="193"/>
      <c r="K22" s="256"/>
      <c r="L22" s="194"/>
      <c r="M22" s="257"/>
      <c r="N22" s="257"/>
      <c r="O22" s="256"/>
      <c r="P22" s="256"/>
      <c r="Q22" s="256"/>
      <c r="R22" s="256"/>
      <c r="S22" s="191"/>
      <c r="T22" s="191"/>
      <c r="U22" s="191"/>
      <c r="V22" s="191"/>
      <c r="W22" s="191"/>
      <c r="X22" s="191"/>
      <c r="Y22" s="191"/>
      <c r="Z22" s="191"/>
      <c r="AA22" s="191"/>
    </row>
    <row r="23" spans="1:27" s="195" customFormat="1" ht="18" customHeight="1">
      <c r="A23" s="256"/>
      <c r="B23" s="192"/>
      <c r="C23" s="193"/>
      <c r="D23" s="233" t="s">
        <v>6</v>
      </c>
      <c r="E23" s="193"/>
      <c r="F23" s="193"/>
      <c r="G23" s="193"/>
      <c r="H23" s="193"/>
      <c r="I23" s="233" t="s">
        <v>1</v>
      </c>
      <c r="J23" s="234" t="s">
        <v>187</v>
      </c>
      <c r="K23" s="256"/>
      <c r="L23" s="194"/>
      <c r="M23" s="257"/>
      <c r="N23" s="257"/>
      <c r="O23" s="256"/>
      <c r="P23" s="256"/>
      <c r="Q23" s="256"/>
      <c r="R23" s="256"/>
      <c r="S23" s="191"/>
      <c r="T23" s="191"/>
      <c r="U23" s="191"/>
      <c r="V23" s="191"/>
      <c r="W23" s="191"/>
      <c r="X23" s="191"/>
      <c r="Y23" s="191"/>
      <c r="Z23" s="191"/>
      <c r="AA23" s="191"/>
    </row>
    <row r="24" spans="1:27" s="195" customFormat="1" ht="15.65" customHeight="1">
      <c r="A24" s="256"/>
      <c r="B24" s="192"/>
      <c r="C24" s="193"/>
      <c r="D24" s="193"/>
      <c r="E24" s="196" t="s">
        <v>553</v>
      </c>
      <c r="F24" s="193"/>
      <c r="G24" s="193"/>
      <c r="H24" s="193"/>
      <c r="I24" s="233" t="s">
        <v>198</v>
      </c>
      <c r="J24" s="234" t="s">
        <v>187</v>
      </c>
      <c r="K24" s="256"/>
      <c r="L24" s="194"/>
      <c r="M24" s="257"/>
      <c r="N24" s="257"/>
      <c r="O24" s="256"/>
      <c r="P24" s="256"/>
      <c r="Q24" s="256"/>
      <c r="R24" s="256"/>
      <c r="S24" s="191"/>
      <c r="T24" s="191"/>
      <c r="U24" s="191"/>
      <c r="V24" s="191"/>
      <c r="W24" s="191"/>
      <c r="X24" s="191"/>
      <c r="Y24" s="191"/>
      <c r="Z24" s="191"/>
      <c r="AA24" s="191"/>
    </row>
    <row r="25" spans="1:27" s="195" customFormat="1" ht="12" customHeight="1">
      <c r="A25" s="256"/>
      <c r="B25" s="192"/>
      <c r="C25" s="193"/>
      <c r="D25" s="193"/>
      <c r="E25" s="193"/>
      <c r="F25" s="193"/>
      <c r="G25" s="193"/>
      <c r="H25" s="193"/>
      <c r="I25" s="193"/>
      <c r="J25" s="193"/>
      <c r="K25" s="256"/>
      <c r="L25" s="194"/>
      <c r="M25" s="257"/>
      <c r="N25" s="257"/>
      <c r="O25" s="256"/>
      <c r="P25" s="256"/>
      <c r="Q25" s="256"/>
      <c r="R25" s="256"/>
      <c r="S25" s="191"/>
      <c r="T25" s="191"/>
      <c r="U25" s="191"/>
      <c r="V25" s="191"/>
      <c r="W25" s="191"/>
      <c r="X25" s="191"/>
      <c r="Y25" s="191"/>
      <c r="Z25" s="191"/>
      <c r="AA25" s="191"/>
    </row>
    <row r="26" spans="1:27" s="195" customFormat="1" ht="18" customHeight="1">
      <c r="A26" s="256"/>
      <c r="B26" s="192"/>
      <c r="C26" s="193"/>
      <c r="D26" s="233" t="s">
        <v>200</v>
      </c>
      <c r="E26" s="193"/>
      <c r="F26" s="193"/>
      <c r="G26" s="193"/>
      <c r="H26" s="193"/>
      <c r="I26" s="233" t="s">
        <v>1</v>
      </c>
      <c r="J26" s="234" t="s">
        <v>187</v>
      </c>
      <c r="K26" s="256"/>
      <c r="L26" s="194"/>
      <c r="M26" s="257"/>
      <c r="N26" s="257"/>
      <c r="O26" s="256"/>
      <c r="P26" s="256"/>
      <c r="Q26" s="256"/>
      <c r="R26" s="256"/>
      <c r="S26" s="191"/>
      <c r="T26" s="191"/>
      <c r="U26" s="191"/>
      <c r="V26" s="191"/>
      <c r="W26" s="191"/>
      <c r="X26" s="191"/>
      <c r="Y26" s="191"/>
      <c r="Z26" s="191"/>
      <c r="AA26" s="191"/>
    </row>
    <row r="27" spans="1:27" s="195" customFormat="1" ht="12.65" customHeight="1">
      <c r="A27" s="256"/>
      <c r="B27" s="192"/>
      <c r="C27" s="193"/>
      <c r="D27" s="193"/>
      <c r="E27" s="196" t="s">
        <v>237</v>
      </c>
      <c r="F27" s="193"/>
      <c r="G27" s="193"/>
      <c r="H27" s="193"/>
      <c r="I27" s="233" t="s">
        <v>198</v>
      </c>
      <c r="J27" s="234" t="s">
        <v>187</v>
      </c>
      <c r="K27" s="256"/>
      <c r="L27" s="194"/>
      <c r="M27" s="257"/>
      <c r="N27" s="257"/>
      <c r="O27" s="256"/>
      <c r="P27" s="256"/>
      <c r="Q27" s="256"/>
      <c r="R27" s="256"/>
      <c r="S27" s="191"/>
      <c r="T27" s="191"/>
      <c r="U27" s="191"/>
      <c r="V27" s="191"/>
      <c r="W27" s="191"/>
      <c r="X27" s="191"/>
      <c r="Y27" s="191"/>
      <c r="Z27" s="191"/>
      <c r="AA27" s="191"/>
    </row>
    <row r="28" spans="1:27" s="195" customFormat="1" ht="12" customHeight="1">
      <c r="A28" s="256"/>
      <c r="B28" s="192"/>
      <c r="C28" s="193"/>
      <c r="D28" s="193"/>
      <c r="E28" s="193"/>
      <c r="F28" s="193"/>
      <c r="G28" s="193"/>
      <c r="H28" s="193"/>
      <c r="I28" s="193"/>
      <c r="J28" s="193"/>
      <c r="K28" s="256"/>
      <c r="L28" s="194"/>
      <c r="M28" s="257"/>
      <c r="N28" s="257"/>
      <c r="O28" s="256"/>
      <c r="P28" s="256"/>
      <c r="Q28" s="256"/>
      <c r="R28" s="256"/>
      <c r="S28" s="191"/>
      <c r="T28" s="191"/>
      <c r="U28" s="191"/>
      <c r="V28" s="191"/>
      <c r="W28" s="191"/>
      <c r="X28" s="191"/>
      <c r="Y28" s="191"/>
      <c r="Z28" s="191"/>
      <c r="AA28" s="191"/>
    </row>
    <row r="29" spans="1:27" s="201" customFormat="1" ht="16.5" customHeight="1">
      <c r="A29" s="258"/>
      <c r="B29" s="192"/>
      <c r="C29" s="193"/>
      <c r="D29" s="233" t="s">
        <v>201</v>
      </c>
      <c r="E29" s="193"/>
      <c r="F29" s="193"/>
      <c r="G29" s="193"/>
      <c r="H29" s="193"/>
      <c r="I29" s="193"/>
      <c r="J29" s="193"/>
      <c r="K29" s="258"/>
      <c r="L29" s="194"/>
      <c r="M29" s="259"/>
      <c r="N29" s="259"/>
      <c r="O29" s="258"/>
      <c r="P29" s="258"/>
      <c r="Q29" s="258"/>
      <c r="R29" s="258"/>
      <c r="S29" s="198"/>
      <c r="T29" s="198"/>
      <c r="U29" s="198"/>
      <c r="V29" s="198"/>
      <c r="W29" s="198"/>
      <c r="X29" s="198"/>
      <c r="Y29" s="198"/>
      <c r="Z29" s="198"/>
      <c r="AA29" s="198"/>
    </row>
    <row r="30" spans="1:27" s="195" customFormat="1" ht="7" customHeight="1">
      <c r="A30" s="256"/>
      <c r="B30" s="199"/>
      <c r="C30" s="198"/>
      <c r="D30" s="198"/>
      <c r="E30" s="1848" t="s">
        <v>187</v>
      </c>
      <c r="F30" s="1848"/>
      <c r="G30" s="1848"/>
      <c r="H30" s="1848"/>
      <c r="I30" s="198"/>
      <c r="J30" s="198"/>
      <c r="K30" s="256"/>
      <c r="L30" s="200"/>
      <c r="M30" s="257"/>
      <c r="N30" s="257"/>
      <c r="O30" s="256"/>
      <c r="P30" s="256"/>
      <c r="Q30" s="256"/>
      <c r="R30" s="256"/>
      <c r="S30" s="191"/>
      <c r="T30" s="191"/>
      <c r="U30" s="191"/>
      <c r="V30" s="191"/>
      <c r="W30" s="191"/>
      <c r="X30" s="191"/>
      <c r="Y30" s="191"/>
      <c r="Z30" s="191"/>
      <c r="AA30" s="191"/>
    </row>
    <row r="31" spans="1:27" s="195" customFormat="1" ht="7" customHeight="1">
      <c r="A31" s="256"/>
      <c r="B31" s="192"/>
      <c r="C31" s="193"/>
      <c r="D31" s="193"/>
      <c r="E31" s="193"/>
      <c r="F31" s="193"/>
      <c r="G31" s="193"/>
      <c r="H31" s="193"/>
      <c r="I31" s="193"/>
      <c r="J31" s="193"/>
      <c r="K31" s="256"/>
      <c r="L31" s="194"/>
      <c r="M31" s="257"/>
      <c r="N31" s="257"/>
      <c r="O31" s="256"/>
      <c r="P31" s="256"/>
      <c r="Q31" s="256"/>
      <c r="R31" s="256"/>
      <c r="S31" s="191"/>
      <c r="T31" s="191"/>
      <c r="U31" s="191"/>
      <c r="V31" s="191"/>
      <c r="W31" s="191"/>
      <c r="X31" s="191"/>
      <c r="Y31" s="191"/>
      <c r="Z31" s="191"/>
      <c r="AA31" s="191"/>
    </row>
    <row r="32" spans="1:27" s="195" customFormat="1" ht="25.4" customHeight="1">
      <c r="A32" s="256"/>
      <c r="B32" s="192"/>
      <c r="C32" s="193"/>
      <c r="D32" s="202"/>
      <c r="E32" s="202"/>
      <c r="F32" s="202"/>
      <c r="G32" s="202"/>
      <c r="H32" s="202"/>
      <c r="I32" s="202"/>
      <c r="J32" s="202"/>
      <c r="K32" s="256"/>
      <c r="L32" s="194"/>
      <c r="M32" s="257"/>
      <c r="N32" s="257"/>
      <c r="O32" s="256"/>
      <c r="P32" s="256"/>
      <c r="Q32" s="256"/>
      <c r="R32" s="256"/>
      <c r="S32" s="191"/>
      <c r="T32" s="191"/>
      <c r="U32" s="191"/>
      <c r="V32" s="191"/>
      <c r="W32" s="191"/>
      <c r="X32" s="191"/>
      <c r="Y32" s="191"/>
      <c r="Z32" s="191"/>
      <c r="AA32" s="191"/>
    </row>
    <row r="33" spans="1:27" s="195" customFormat="1" ht="21.65" customHeight="1">
      <c r="A33" s="256"/>
      <c r="B33" s="192"/>
      <c r="C33" s="193"/>
      <c r="D33" s="236" t="s">
        <v>11</v>
      </c>
      <c r="E33" s="193"/>
      <c r="F33" s="193"/>
      <c r="G33" s="193"/>
      <c r="H33" s="193"/>
      <c r="I33" s="193"/>
      <c r="J33" s="237">
        <f>J86</f>
        <v>0</v>
      </c>
      <c r="K33" s="256"/>
      <c r="L33" s="194"/>
      <c r="M33" s="257"/>
      <c r="N33" s="257"/>
      <c r="O33" s="256"/>
      <c r="P33" s="256"/>
      <c r="Q33" s="256"/>
      <c r="R33" s="256"/>
      <c r="S33" s="191"/>
      <c r="T33" s="191"/>
      <c r="U33" s="191"/>
      <c r="V33" s="191"/>
      <c r="W33" s="191"/>
      <c r="X33" s="191"/>
      <c r="Y33" s="191"/>
      <c r="Z33" s="191"/>
      <c r="AA33" s="191"/>
    </row>
    <row r="34" spans="1:27" s="195" customFormat="1" ht="14.5" customHeight="1">
      <c r="A34" s="256"/>
      <c r="B34" s="192"/>
      <c r="C34" s="193"/>
      <c r="D34" s="202"/>
      <c r="E34" s="202"/>
      <c r="F34" s="202"/>
      <c r="G34" s="202"/>
      <c r="H34" s="202"/>
      <c r="I34" s="202"/>
      <c r="J34" s="202"/>
      <c r="K34" s="256"/>
      <c r="L34" s="194"/>
      <c r="M34" s="257"/>
      <c r="N34" s="257"/>
      <c r="O34" s="256"/>
      <c r="P34" s="256"/>
      <c r="Q34" s="256"/>
      <c r="R34" s="256"/>
      <c r="S34" s="191"/>
      <c r="T34" s="191"/>
      <c r="U34" s="191"/>
      <c r="V34" s="191"/>
      <c r="W34" s="191"/>
      <c r="X34" s="191"/>
      <c r="Y34" s="191"/>
      <c r="Z34" s="191"/>
      <c r="AA34" s="191"/>
    </row>
    <row r="35" spans="1:27" s="195" customFormat="1" ht="14.5" customHeight="1">
      <c r="A35" s="256"/>
      <c r="B35" s="192"/>
      <c r="C35" s="193"/>
      <c r="D35" s="193"/>
      <c r="E35" s="193"/>
      <c r="F35" s="238" t="s">
        <v>203</v>
      </c>
      <c r="G35" s="193"/>
      <c r="H35" s="193"/>
      <c r="I35" s="238" t="s">
        <v>202</v>
      </c>
      <c r="J35" s="238" t="s">
        <v>204</v>
      </c>
      <c r="K35" s="256"/>
      <c r="L35" s="194"/>
      <c r="M35" s="257"/>
      <c r="N35" s="257"/>
      <c r="O35" s="256"/>
      <c r="P35" s="256"/>
      <c r="Q35" s="256"/>
      <c r="R35" s="256"/>
      <c r="S35" s="191"/>
      <c r="T35" s="191"/>
      <c r="U35" s="191"/>
      <c r="V35" s="191"/>
      <c r="W35" s="191"/>
      <c r="X35" s="191"/>
      <c r="Y35" s="191"/>
      <c r="Z35" s="191"/>
      <c r="AA35" s="191"/>
    </row>
    <row r="36" spans="1:27" s="195" customFormat="1" ht="14.5" customHeight="1">
      <c r="A36" s="256"/>
      <c r="B36" s="192"/>
      <c r="C36" s="193"/>
      <c r="D36" s="266" t="s">
        <v>2</v>
      </c>
      <c r="E36" s="267" t="s">
        <v>205</v>
      </c>
      <c r="F36" s="268">
        <f>ROUND((SUM(J33)),  2)</f>
        <v>0</v>
      </c>
      <c r="G36" s="269"/>
      <c r="H36" s="269"/>
      <c r="I36" s="270">
        <v>0.2</v>
      </c>
      <c r="J36" s="268">
        <f>ROUND(F36*I36,  2)</f>
        <v>0</v>
      </c>
      <c r="K36" s="256"/>
      <c r="L36" s="194"/>
      <c r="M36" s="257"/>
      <c r="N36" s="257"/>
      <c r="O36" s="256"/>
      <c r="P36" s="256"/>
      <c r="Q36" s="256"/>
      <c r="R36" s="256"/>
      <c r="S36" s="191"/>
      <c r="T36" s="191"/>
      <c r="U36" s="191"/>
      <c r="V36" s="191"/>
      <c r="W36" s="191"/>
      <c r="X36" s="191"/>
      <c r="Y36" s="191"/>
      <c r="Z36" s="191"/>
      <c r="AA36" s="191"/>
    </row>
    <row r="37" spans="1:27" s="195" customFormat="1" ht="14.5" hidden="1" customHeight="1">
      <c r="A37" s="256"/>
      <c r="B37" s="192"/>
      <c r="C37" s="193"/>
      <c r="D37" s="193"/>
      <c r="E37" s="239" t="s">
        <v>206</v>
      </c>
      <c r="F37" s="240">
        <f>ROUND((SUM(BB100:BB549)),  2)</f>
        <v>0</v>
      </c>
      <c r="G37" s="241"/>
      <c r="H37" s="241"/>
      <c r="I37" s="242">
        <v>0.2</v>
      </c>
      <c r="J37" s="240">
        <f>ROUND(((SUM(BB100:BB549))*I37),  2)</f>
        <v>0</v>
      </c>
      <c r="K37" s="256"/>
      <c r="L37" s="194"/>
      <c r="M37" s="257"/>
      <c r="N37" s="257"/>
      <c r="O37" s="256"/>
      <c r="P37" s="256"/>
      <c r="Q37" s="256"/>
      <c r="R37" s="256"/>
      <c r="S37" s="191"/>
      <c r="T37" s="191"/>
      <c r="U37" s="191"/>
      <c r="V37" s="191"/>
      <c r="W37" s="191"/>
      <c r="X37" s="191"/>
      <c r="Y37" s="191"/>
      <c r="Z37" s="191"/>
      <c r="AA37" s="191"/>
    </row>
    <row r="38" spans="1:27" s="195" customFormat="1" ht="14.5" hidden="1" customHeight="1">
      <c r="A38" s="256"/>
      <c r="B38" s="192"/>
      <c r="C38" s="193"/>
      <c r="D38" s="193"/>
      <c r="E38" s="233" t="s">
        <v>207</v>
      </c>
      <c r="F38" s="243">
        <f>ROUND((SUM(BC100:BC549)),  2)</f>
        <v>0</v>
      </c>
      <c r="G38" s="193"/>
      <c r="H38" s="193"/>
      <c r="I38" s="244">
        <v>0.2</v>
      </c>
      <c r="J38" s="243">
        <f>0</f>
        <v>0</v>
      </c>
      <c r="K38" s="256"/>
      <c r="L38" s="194"/>
      <c r="M38" s="257"/>
      <c r="N38" s="257"/>
      <c r="O38" s="256"/>
      <c r="P38" s="256"/>
      <c r="Q38" s="256"/>
      <c r="R38" s="256"/>
      <c r="S38" s="191"/>
      <c r="T38" s="191"/>
      <c r="U38" s="191"/>
      <c r="V38" s="191"/>
      <c r="W38" s="191"/>
      <c r="X38" s="191"/>
      <c r="Y38" s="191"/>
      <c r="Z38" s="191"/>
      <c r="AA38" s="191"/>
    </row>
    <row r="39" spans="1:27" s="195" customFormat="1" ht="14.5" hidden="1" customHeight="1">
      <c r="A39" s="256"/>
      <c r="B39" s="192"/>
      <c r="C39" s="193"/>
      <c r="D39" s="193"/>
      <c r="E39" s="233" t="s">
        <v>208</v>
      </c>
      <c r="F39" s="243">
        <f>ROUND((SUM(BD100:BD549)),  2)</f>
        <v>0</v>
      </c>
      <c r="G39" s="193"/>
      <c r="H39" s="193"/>
      <c r="I39" s="244">
        <v>0.2</v>
      </c>
      <c r="J39" s="243">
        <f>0</f>
        <v>0</v>
      </c>
      <c r="K39" s="256"/>
      <c r="L39" s="194"/>
      <c r="M39" s="257"/>
      <c r="N39" s="257"/>
      <c r="O39" s="256"/>
      <c r="P39" s="256"/>
      <c r="Q39" s="256"/>
      <c r="R39" s="256"/>
      <c r="S39" s="191"/>
      <c r="T39" s="191"/>
      <c r="U39" s="191"/>
      <c r="V39" s="191"/>
      <c r="W39" s="191"/>
      <c r="X39" s="191"/>
      <c r="Y39" s="191"/>
      <c r="Z39" s="191"/>
      <c r="AA39" s="191"/>
    </row>
    <row r="40" spans="1:27" s="195" customFormat="1" ht="7" customHeight="1">
      <c r="A40" s="256"/>
      <c r="B40" s="192"/>
      <c r="C40" s="193"/>
      <c r="D40" s="193"/>
      <c r="E40" s="239" t="s">
        <v>209</v>
      </c>
      <c r="F40" s="240">
        <f>ROUND((SUM(BE100:BE549)),  2)</f>
        <v>0</v>
      </c>
      <c r="G40" s="241"/>
      <c r="H40" s="241"/>
      <c r="I40" s="242">
        <v>0</v>
      </c>
      <c r="J40" s="240">
        <f>0</f>
        <v>0</v>
      </c>
      <c r="K40" s="256"/>
      <c r="L40" s="194"/>
      <c r="M40" s="257"/>
      <c r="N40" s="257"/>
      <c r="O40" s="256"/>
      <c r="P40" s="256"/>
      <c r="Q40" s="256"/>
      <c r="R40" s="256"/>
      <c r="S40" s="191"/>
      <c r="T40" s="191"/>
      <c r="U40" s="191"/>
      <c r="V40" s="191"/>
      <c r="W40" s="191"/>
      <c r="X40" s="191"/>
      <c r="Y40" s="191"/>
      <c r="Z40" s="191"/>
      <c r="AA40" s="191"/>
    </row>
    <row r="41" spans="1:27" s="195" customFormat="1" ht="14.5" customHeight="1">
      <c r="A41" s="256"/>
      <c r="B41" s="192"/>
      <c r="C41" s="204"/>
      <c r="D41" s="245" t="s">
        <v>8</v>
      </c>
      <c r="E41" s="205"/>
      <c r="F41" s="205"/>
      <c r="G41" s="246" t="s">
        <v>210</v>
      </c>
      <c r="H41" s="247" t="s">
        <v>7</v>
      </c>
      <c r="I41" s="205"/>
      <c r="J41" s="248">
        <f>SUM(J33:J40)</f>
        <v>0</v>
      </c>
      <c r="K41" s="256"/>
      <c r="L41" s="194"/>
      <c r="M41" s="257"/>
      <c r="N41" s="257"/>
      <c r="O41" s="256"/>
      <c r="P41" s="256"/>
      <c r="Q41" s="256"/>
      <c r="R41" s="256"/>
      <c r="S41" s="191"/>
      <c r="T41" s="191"/>
      <c r="U41" s="191"/>
      <c r="V41" s="191"/>
      <c r="W41" s="191"/>
      <c r="X41" s="191"/>
      <c r="Y41" s="191"/>
      <c r="Z41" s="191"/>
      <c r="AA41" s="191"/>
    </row>
    <row r="42" spans="1:27" customFormat="1" ht="14.5" customHeight="1">
      <c r="A42" s="255"/>
      <c r="B42" s="192"/>
      <c r="C42" s="193"/>
      <c r="D42" s="193"/>
      <c r="E42" s="193"/>
      <c r="F42" s="193"/>
      <c r="G42" s="193"/>
      <c r="H42" s="193"/>
      <c r="I42" s="193"/>
      <c r="J42" s="193"/>
      <c r="K42" s="255"/>
      <c r="L42" s="194"/>
      <c r="M42" s="255"/>
      <c r="N42" s="255"/>
      <c r="O42" s="255"/>
      <c r="P42" s="255"/>
      <c r="Q42" s="255"/>
      <c r="R42" s="255"/>
    </row>
    <row r="43" spans="1:27" customFormat="1" ht="14.5" customHeight="1">
      <c r="A43" s="255"/>
      <c r="B43" s="188"/>
      <c r="C43" s="184"/>
      <c r="D43" s="184"/>
      <c r="E43" s="184"/>
      <c r="F43" s="184"/>
      <c r="G43" s="184"/>
      <c r="H43" s="184"/>
      <c r="I43" s="184"/>
      <c r="J43" s="184"/>
      <c r="K43" s="255"/>
      <c r="L43" s="188"/>
      <c r="M43" s="255"/>
      <c r="N43" s="255"/>
      <c r="O43" s="255"/>
      <c r="P43" s="255"/>
      <c r="Q43" s="255"/>
      <c r="R43" s="255"/>
    </row>
    <row r="44" spans="1:27" s="195" customFormat="1" ht="14.5" customHeight="1">
      <c r="A44" s="257"/>
      <c r="B44" s="188"/>
      <c r="C44" s="184"/>
      <c r="D44" s="184"/>
      <c r="E44" s="184"/>
      <c r="F44" s="184"/>
      <c r="G44" s="184"/>
      <c r="H44" s="184"/>
      <c r="I44" s="184"/>
      <c r="J44" s="184"/>
      <c r="K44" s="257"/>
      <c r="L44" s="188"/>
      <c r="M44" s="257"/>
      <c r="N44" s="257"/>
      <c r="O44" s="257"/>
      <c r="P44" s="257"/>
      <c r="Q44" s="257"/>
      <c r="R44" s="257"/>
    </row>
    <row r="45" spans="1:27" customFormat="1" ht="14.5">
      <c r="A45" s="255"/>
      <c r="B45" s="194"/>
      <c r="C45" s="195"/>
      <c r="D45" s="249" t="s">
        <v>14</v>
      </c>
      <c r="E45" s="206"/>
      <c r="F45" s="206"/>
      <c r="G45" s="249" t="s">
        <v>211</v>
      </c>
      <c r="H45" s="206"/>
      <c r="I45" s="206"/>
      <c r="J45" s="206"/>
      <c r="K45" s="255"/>
      <c r="L45" s="194"/>
      <c r="M45" s="255"/>
      <c r="N45" s="255"/>
      <c r="O45" s="255"/>
      <c r="P45" s="255"/>
      <c r="Q45" s="255"/>
      <c r="R45" s="255"/>
    </row>
    <row r="46" spans="1:27" customFormat="1" ht="14.5">
      <c r="A46" s="255"/>
      <c r="B46" s="188"/>
      <c r="C46" s="184"/>
      <c r="D46" s="184"/>
      <c r="E46" s="184"/>
      <c r="F46" s="184"/>
      <c r="G46" s="184"/>
      <c r="H46" s="184"/>
      <c r="I46" s="184"/>
      <c r="J46" s="184"/>
      <c r="K46" s="255"/>
      <c r="L46" s="188"/>
      <c r="M46" s="255"/>
      <c r="N46" s="255"/>
      <c r="O46" s="255"/>
      <c r="P46" s="255"/>
      <c r="Q46" s="255"/>
      <c r="R46" s="255"/>
    </row>
    <row r="47" spans="1:27" customFormat="1" ht="14.5">
      <c r="A47" s="255"/>
      <c r="B47" s="188"/>
      <c r="C47" s="184"/>
      <c r="D47" s="184"/>
      <c r="E47" s="184"/>
      <c r="F47" s="184"/>
      <c r="G47" s="184"/>
      <c r="H47" s="184"/>
      <c r="I47" s="184"/>
      <c r="J47" s="184"/>
      <c r="K47" s="255"/>
      <c r="L47" s="188"/>
      <c r="M47" s="255"/>
      <c r="N47" s="255"/>
      <c r="O47" s="255"/>
      <c r="P47" s="255"/>
      <c r="Q47" s="255"/>
      <c r="R47" s="255"/>
    </row>
    <row r="48" spans="1:27" customFormat="1" ht="14.5">
      <c r="A48" s="255"/>
      <c r="B48" s="188"/>
      <c r="C48" s="184"/>
      <c r="D48" s="184"/>
      <c r="E48" s="184"/>
      <c r="F48" s="184"/>
      <c r="G48" s="184"/>
      <c r="H48" s="184"/>
      <c r="I48" s="184"/>
      <c r="J48" s="184"/>
      <c r="K48" s="255"/>
      <c r="L48" s="188"/>
      <c r="M48" s="255"/>
      <c r="N48" s="255"/>
      <c r="O48" s="255"/>
      <c r="P48" s="255"/>
      <c r="Q48" s="255"/>
      <c r="R48" s="255"/>
    </row>
    <row r="49" spans="1:27" customFormat="1" ht="14.5">
      <c r="A49" s="255"/>
      <c r="B49" s="188"/>
      <c r="C49" s="184"/>
      <c r="D49" s="184"/>
      <c r="E49" s="184"/>
      <c r="F49" s="184"/>
      <c r="G49" s="184"/>
      <c r="H49" s="184"/>
      <c r="I49" s="184"/>
      <c r="J49" s="184"/>
      <c r="K49" s="255"/>
      <c r="L49" s="188"/>
      <c r="M49" s="255"/>
      <c r="N49" s="255"/>
      <c r="O49" s="255"/>
      <c r="P49" s="255"/>
      <c r="Q49" s="255"/>
      <c r="R49" s="255"/>
    </row>
    <row r="50" spans="1:27" customFormat="1" ht="14.5">
      <c r="A50" s="255"/>
      <c r="B50" s="188"/>
      <c r="C50" s="184"/>
      <c r="D50" s="184"/>
      <c r="E50" s="184"/>
      <c r="F50" s="184"/>
      <c r="G50" s="184"/>
      <c r="H50" s="184"/>
      <c r="I50" s="184"/>
      <c r="J50" s="184"/>
      <c r="K50" s="255"/>
      <c r="L50" s="188"/>
      <c r="M50" s="255"/>
      <c r="N50" s="255"/>
      <c r="O50" s="255"/>
      <c r="P50" s="255"/>
      <c r="Q50" s="255"/>
      <c r="R50" s="255"/>
    </row>
    <row r="51" spans="1:27" customFormat="1" ht="14.5">
      <c r="A51" s="255"/>
      <c r="B51" s="188"/>
      <c r="C51" s="184"/>
      <c r="D51" s="184"/>
      <c r="E51" s="184"/>
      <c r="F51" s="184"/>
      <c r="G51" s="184"/>
      <c r="H51" s="184"/>
      <c r="I51" s="184"/>
      <c r="J51" s="184"/>
      <c r="K51" s="255"/>
      <c r="L51" s="188"/>
      <c r="M51" s="255"/>
      <c r="N51" s="255"/>
      <c r="O51" s="255"/>
      <c r="P51" s="255"/>
      <c r="Q51" s="255"/>
      <c r="R51" s="255"/>
    </row>
    <row r="52" spans="1:27" s="195" customFormat="1" ht="14.5">
      <c r="A52" s="256"/>
      <c r="B52" s="188"/>
      <c r="C52" s="184"/>
      <c r="D52" s="184"/>
      <c r="E52" s="184"/>
      <c r="F52" s="184"/>
      <c r="G52" s="184"/>
      <c r="H52" s="184"/>
      <c r="I52" s="184"/>
      <c r="J52" s="184"/>
      <c r="K52" s="256"/>
      <c r="L52" s="188"/>
      <c r="M52" s="257"/>
      <c r="N52" s="257"/>
      <c r="O52" s="256"/>
      <c r="P52" s="256"/>
      <c r="Q52" s="256"/>
      <c r="R52" s="256"/>
      <c r="S52" s="191"/>
      <c r="T52" s="191"/>
      <c r="U52" s="191"/>
      <c r="V52" s="191"/>
      <c r="W52" s="191"/>
      <c r="X52" s="191"/>
      <c r="Y52" s="191"/>
      <c r="Z52" s="191"/>
      <c r="AA52" s="191"/>
    </row>
    <row r="53" spans="1:27" customFormat="1" ht="14.5">
      <c r="A53" s="255"/>
      <c r="B53" s="192"/>
      <c r="C53" s="193"/>
      <c r="D53" s="250" t="s">
        <v>212</v>
      </c>
      <c r="E53" s="207"/>
      <c r="F53" s="251" t="s">
        <v>26</v>
      </c>
      <c r="G53" s="250" t="s">
        <v>212</v>
      </c>
      <c r="H53" s="207"/>
      <c r="I53" s="207"/>
      <c r="J53" s="252" t="s">
        <v>26</v>
      </c>
      <c r="K53" s="255"/>
      <c r="L53" s="194"/>
      <c r="M53" s="255"/>
      <c r="N53" s="255"/>
      <c r="O53" s="255"/>
      <c r="P53" s="255"/>
      <c r="Q53" s="255"/>
      <c r="R53" s="255"/>
    </row>
    <row r="54" spans="1:27" customFormat="1" ht="14.5">
      <c r="A54" s="255"/>
      <c r="B54" s="188"/>
      <c r="C54" s="184"/>
      <c r="D54" s="184"/>
      <c r="E54" s="184"/>
      <c r="F54" s="184"/>
      <c r="G54" s="184"/>
      <c r="H54" s="184"/>
      <c r="I54" s="184"/>
      <c r="J54" s="184"/>
      <c r="K54" s="255"/>
      <c r="L54" s="188"/>
      <c r="M54" s="255"/>
      <c r="N54" s="255"/>
      <c r="O54" s="255"/>
      <c r="P54" s="255"/>
      <c r="Q54" s="255"/>
      <c r="R54" s="255"/>
    </row>
    <row r="55" spans="1:27" s="195" customFormat="1" ht="14.5">
      <c r="A55" s="256"/>
      <c r="B55" s="188"/>
      <c r="C55" s="184"/>
      <c r="D55" s="184"/>
      <c r="E55" s="184"/>
      <c r="F55" s="184"/>
      <c r="G55" s="184"/>
      <c r="H55" s="184"/>
      <c r="I55" s="184"/>
      <c r="J55" s="184"/>
      <c r="K55" s="256"/>
      <c r="L55" s="188"/>
      <c r="M55" s="257"/>
      <c r="N55" s="257"/>
      <c r="O55" s="256"/>
      <c r="P55" s="256"/>
      <c r="Q55" s="256"/>
      <c r="R55" s="256"/>
      <c r="S55" s="191"/>
      <c r="T55" s="191"/>
      <c r="U55" s="191"/>
      <c r="V55" s="191"/>
      <c r="W55" s="191"/>
      <c r="X55" s="191"/>
      <c r="Y55" s="191"/>
      <c r="Z55" s="191"/>
      <c r="AA55" s="191"/>
    </row>
    <row r="56" spans="1:27" customFormat="1" ht="14.5">
      <c r="A56" s="255"/>
      <c r="B56" s="192"/>
      <c r="C56" s="193"/>
      <c r="D56" s="249" t="s">
        <v>13</v>
      </c>
      <c r="E56" s="208"/>
      <c r="F56" s="208"/>
      <c r="G56" s="249" t="s">
        <v>15</v>
      </c>
      <c r="H56" s="208"/>
      <c r="I56" s="208"/>
      <c r="J56" s="208"/>
      <c r="K56" s="255"/>
      <c r="L56" s="194"/>
      <c r="M56" s="255"/>
      <c r="N56" s="255"/>
      <c r="O56" s="255"/>
      <c r="P56" s="255"/>
      <c r="Q56" s="255"/>
      <c r="R56" s="255"/>
    </row>
    <row r="57" spans="1:27" customFormat="1" ht="14.5">
      <c r="A57" s="255"/>
      <c r="B57" s="188"/>
      <c r="C57" s="184"/>
      <c r="D57" s="184"/>
      <c r="E57" s="184"/>
      <c r="F57" s="184"/>
      <c r="G57" s="184"/>
      <c r="H57" s="184"/>
      <c r="I57" s="184"/>
      <c r="J57" s="184"/>
      <c r="K57" s="255"/>
      <c r="L57" s="188"/>
      <c r="M57" s="255"/>
      <c r="N57" s="255"/>
      <c r="O57" s="255"/>
      <c r="P57" s="255"/>
      <c r="Q57" s="255"/>
      <c r="R57" s="255"/>
    </row>
    <row r="58" spans="1:27" customFormat="1" ht="14.5">
      <c r="A58" s="255"/>
      <c r="B58" s="188"/>
      <c r="C58" s="184"/>
      <c r="D58" s="184"/>
      <c r="E58" s="184"/>
      <c r="F58" s="184"/>
      <c r="G58" s="184"/>
      <c r="H58" s="184"/>
      <c r="I58" s="184"/>
      <c r="J58" s="184"/>
      <c r="K58" s="255"/>
      <c r="L58" s="188"/>
      <c r="M58" s="255"/>
      <c r="N58" s="255"/>
      <c r="O58" s="255"/>
      <c r="P58" s="255"/>
      <c r="Q58" s="255"/>
      <c r="R58" s="255"/>
    </row>
    <row r="59" spans="1:27" customFormat="1" ht="14.5">
      <c r="A59" s="255"/>
      <c r="B59" s="188"/>
      <c r="C59" s="184"/>
      <c r="D59" s="184"/>
      <c r="E59" s="184"/>
      <c r="F59" s="184"/>
      <c r="G59" s="184"/>
      <c r="H59" s="184"/>
      <c r="I59" s="184"/>
      <c r="J59" s="184"/>
      <c r="K59" s="255"/>
      <c r="L59" s="188"/>
      <c r="M59" s="255"/>
      <c r="N59" s="255"/>
      <c r="O59" s="255"/>
      <c r="P59" s="255"/>
      <c r="Q59" s="255"/>
      <c r="R59" s="255"/>
    </row>
    <row r="60" spans="1:27" customFormat="1" ht="14.5">
      <c r="A60" s="255"/>
      <c r="B60" s="188"/>
      <c r="C60" s="184"/>
      <c r="D60" s="184"/>
      <c r="E60" s="184"/>
      <c r="F60" s="184"/>
      <c r="G60" s="184"/>
      <c r="H60" s="184"/>
      <c r="I60" s="184"/>
      <c r="J60" s="184"/>
      <c r="K60" s="255"/>
      <c r="L60" s="188"/>
      <c r="M60" s="255"/>
      <c r="N60" s="255"/>
      <c r="O60" s="255"/>
      <c r="P60" s="255"/>
      <c r="Q60" s="255"/>
      <c r="R60" s="255"/>
    </row>
    <row r="61" spans="1:27" customFormat="1" ht="14.5">
      <c r="A61" s="255"/>
      <c r="B61" s="188"/>
      <c r="C61" s="184"/>
      <c r="D61" s="184"/>
      <c r="E61" s="184"/>
      <c r="F61" s="184"/>
      <c r="G61" s="184"/>
      <c r="H61" s="184"/>
      <c r="I61" s="184"/>
      <c r="J61" s="184"/>
      <c r="K61" s="255"/>
      <c r="L61" s="188"/>
      <c r="M61" s="255"/>
      <c r="N61" s="255"/>
      <c r="O61" s="255"/>
      <c r="P61" s="255"/>
      <c r="Q61" s="255"/>
      <c r="R61" s="255"/>
    </row>
    <row r="62" spans="1:27" customFormat="1" ht="14.5">
      <c r="A62" s="255"/>
      <c r="B62" s="188"/>
      <c r="C62" s="184"/>
      <c r="D62" s="184"/>
      <c r="E62" s="184"/>
      <c r="F62" s="184"/>
      <c r="G62" s="184"/>
      <c r="H62" s="184"/>
      <c r="I62" s="184"/>
      <c r="J62" s="184"/>
      <c r="K62" s="255"/>
      <c r="L62" s="188"/>
      <c r="M62" s="255"/>
      <c r="N62" s="255"/>
      <c r="O62" s="255"/>
      <c r="P62" s="255"/>
      <c r="Q62" s="255"/>
      <c r="R62" s="255"/>
    </row>
    <row r="63" spans="1:27" s="195" customFormat="1" ht="14.5">
      <c r="A63" s="256"/>
      <c r="B63" s="188"/>
      <c r="C63" s="184"/>
      <c r="D63" s="184"/>
      <c r="E63" s="184"/>
      <c r="F63" s="184"/>
      <c r="G63" s="184"/>
      <c r="H63" s="184"/>
      <c r="I63" s="184"/>
      <c r="J63" s="184"/>
      <c r="K63" s="256"/>
      <c r="L63" s="188"/>
      <c r="M63" s="257"/>
      <c r="N63" s="257"/>
      <c r="O63" s="256"/>
      <c r="P63" s="256"/>
      <c r="Q63" s="256"/>
      <c r="R63" s="256"/>
      <c r="S63" s="191"/>
      <c r="T63" s="191"/>
      <c r="U63" s="191"/>
      <c r="V63" s="191"/>
      <c r="W63" s="191"/>
      <c r="X63" s="191"/>
      <c r="Y63" s="191"/>
      <c r="Z63" s="191"/>
      <c r="AA63" s="191"/>
    </row>
    <row r="64" spans="1:27" s="195" customFormat="1" ht="14.5" customHeight="1">
      <c r="A64" s="256"/>
      <c r="B64" s="192"/>
      <c r="C64" s="193"/>
      <c r="D64" s="250" t="s">
        <v>212</v>
      </c>
      <c r="E64" s="207"/>
      <c r="F64" s="251" t="s">
        <v>26</v>
      </c>
      <c r="G64" s="250" t="s">
        <v>212</v>
      </c>
      <c r="H64" s="207"/>
      <c r="I64" s="207"/>
      <c r="J64" s="252" t="s">
        <v>26</v>
      </c>
      <c r="K64" s="256"/>
      <c r="L64" s="194"/>
      <c r="M64" s="257"/>
      <c r="N64" s="257"/>
      <c r="O64" s="256"/>
      <c r="P64" s="256"/>
      <c r="Q64" s="256"/>
      <c r="R64" s="256"/>
      <c r="S64" s="191"/>
      <c r="T64" s="191"/>
      <c r="U64" s="191"/>
      <c r="V64" s="191"/>
      <c r="W64" s="191"/>
      <c r="X64" s="191"/>
      <c r="Y64" s="191"/>
      <c r="Z64" s="191"/>
      <c r="AA64" s="191"/>
    </row>
    <row r="65" spans="1:27" customFormat="1" ht="14.5">
      <c r="A65" s="255"/>
      <c r="B65" s="209"/>
      <c r="C65" s="210"/>
      <c r="D65" s="210"/>
      <c r="E65" s="210"/>
      <c r="F65" s="210"/>
      <c r="G65" s="210"/>
      <c r="H65" s="210"/>
      <c r="I65" s="210"/>
      <c r="J65" s="210"/>
      <c r="K65" s="210"/>
      <c r="L65" s="194"/>
      <c r="M65" s="255"/>
      <c r="N65" s="255"/>
      <c r="O65" s="255"/>
      <c r="P65" s="255"/>
      <c r="Q65" s="255"/>
      <c r="R65" s="255"/>
    </row>
    <row r="66" spans="1:27" customFormat="1" ht="14.5">
      <c r="A66" s="255"/>
      <c r="B66" s="255"/>
      <c r="C66" s="255"/>
      <c r="D66" s="255"/>
      <c r="E66" s="255"/>
      <c r="F66" s="255"/>
      <c r="G66" s="255"/>
      <c r="H66" s="255"/>
      <c r="I66" s="255"/>
      <c r="J66" s="255"/>
      <c r="K66" s="255"/>
      <c r="L66" s="255"/>
      <c r="M66" s="255"/>
      <c r="N66" s="255"/>
      <c r="O66" s="255"/>
      <c r="P66" s="255"/>
      <c r="Q66" s="255"/>
      <c r="R66" s="255"/>
    </row>
    <row r="67" spans="1:27" customFormat="1" ht="14.5">
      <c r="A67" s="255"/>
      <c r="B67" s="255"/>
      <c r="C67" s="255"/>
      <c r="D67" s="255"/>
      <c r="E67" s="255"/>
      <c r="F67" s="255"/>
      <c r="G67" s="255"/>
      <c r="H67" s="255"/>
      <c r="I67" s="255"/>
      <c r="J67" s="255"/>
      <c r="K67" s="255"/>
      <c r="L67" s="255"/>
      <c r="M67" s="255"/>
      <c r="N67" s="255"/>
      <c r="O67" s="255"/>
      <c r="P67" s="255"/>
      <c r="Q67" s="255"/>
      <c r="R67" s="255"/>
    </row>
    <row r="68" spans="1:27" s="184" customFormat="1" ht="8.15" customHeight="1">
      <c r="A68" s="255"/>
      <c r="B68" s="255"/>
      <c r="C68" s="255"/>
      <c r="D68" s="255"/>
      <c r="E68" s="255"/>
      <c r="F68" s="255"/>
      <c r="G68" s="255"/>
      <c r="H68" s="255"/>
      <c r="I68" s="255"/>
      <c r="J68" s="255"/>
      <c r="K68" s="255"/>
      <c r="L68" s="255"/>
      <c r="M68" s="255"/>
      <c r="N68" s="255"/>
      <c r="O68" s="255"/>
      <c r="P68" s="255"/>
      <c r="Q68" s="255"/>
      <c r="R68" s="255"/>
    </row>
    <row r="69" spans="1:27" s="195" customFormat="1" ht="7" customHeight="1">
      <c r="A69" s="256"/>
      <c r="B69" s="211"/>
      <c r="C69" s="212"/>
      <c r="D69" s="212"/>
      <c r="E69" s="212"/>
      <c r="F69" s="212"/>
      <c r="G69" s="212"/>
      <c r="H69" s="212"/>
      <c r="I69" s="212"/>
      <c r="J69" s="212"/>
      <c r="K69" s="212"/>
      <c r="L69" s="188"/>
      <c r="M69" s="257"/>
      <c r="N69" s="257"/>
      <c r="O69" s="256"/>
      <c r="P69" s="256"/>
      <c r="Q69" s="256"/>
      <c r="R69" s="256"/>
      <c r="S69" s="191"/>
      <c r="T69" s="191"/>
      <c r="U69" s="191"/>
      <c r="V69" s="191"/>
      <c r="W69" s="191"/>
      <c r="X69" s="191"/>
      <c r="Y69" s="191"/>
      <c r="Z69" s="191"/>
      <c r="AA69" s="191"/>
    </row>
    <row r="70" spans="1:27" s="195" customFormat="1" ht="25" customHeight="1">
      <c r="A70" s="256"/>
      <c r="B70" s="192"/>
      <c r="C70" s="189" t="s">
        <v>27</v>
      </c>
      <c r="D70" s="193"/>
      <c r="E70" s="193"/>
      <c r="F70" s="193"/>
      <c r="G70" s="193"/>
      <c r="H70" s="193"/>
      <c r="I70" s="193"/>
      <c r="J70" s="193"/>
      <c r="K70" s="256"/>
      <c r="L70" s="188"/>
      <c r="M70" s="257"/>
      <c r="N70" s="257"/>
      <c r="O70" s="256"/>
      <c r="P70" s="256"/>
      <c r="Q70" s="256"/>
      <c r="R70" s="256"/>
      <c r="S70" s="191"/>
      <c r="T70" s="191"/>
      <c r="U70" s="191"/>
      <c r="V70" s="191"/>
      <c r="W70" s="191"/>
      <c r="X70" s="191"/>
      <c r="Y70" s="191"/>
      <c r="Z70" s="191"/>
      <c r="AA70" s="191"/>
    </row>
    <row r="71" spans="1:27" s="195" customFormat="1" ht="7" customHeight="1">
      <c r="A71" s="256"/>
      <c r="B71" s="192"/>
      <c r="C71" s="193"/>
      <c r="D71" s="193"/>
      <c r="E71" s="193"/>
      <c r="F71" s="193"/>
      <c r="G71" s="193"/>
      <c r="H71" s="193"/>
      <c r="I71" s="193"/>
      <c r="J71" s="193"/>
      <c r="K71" s="256"/>
      <c r="L71" s="188"/>
      <c r="M71" s="257"/>
      <c r="N71" s="257"/>
      <c r="O71" s="256"/>
      <c r="P71" s="256"/>
      <c r="Q71" s="256"/>
      <c r="R71" s="256"/>
      <c r="S71" s="191"/>
      <c r="T71" s="191"/>
      <c r="U71" s="191"/>
      <c r="V71" s="191"/>
      <c r="W71" s="191"/>
      <c r="X71" s="191"/>
      <c r="Y71" s="191"/>
      <c r="Z71" s="191"/>
      <c r="AA71" s="191"/>
    </row>
    <row r="72" spans="1:27" s="195" customFormat="1" ht="12" customHeight="1">
      <c r="A72" s="256"/>
      <c r="B72" s="192"/>
      <c r="C72" s="190" t="s">
        <v>9</v>
      </c>
      <c r="D72" s="193"/>
      <c r="E72" s="193"/>
      <c r="F72" s="193"/>
      <c r="G72" s="193"/>
      <c r="H72" s="193"/>
      <c r="I72" s="193"/>
      <c r="J72" s="193"/>
      <c r="K72" s="256"/>
      <c r="L72" s="188"/>
      <c r="M72" s="257"/>
      <c r="N72" s="257"/>
      <c r="O72" s="256"/>
      <c r="P72" s="256"/>
      <c r="Q72" s="256"/>
      <c r="R72" s="256"/>
      <c r="S72" s="191"/>
      <c r="T72" s="191"/>
      <c r="U72" s="191"/>
      <c r="V72" s="191"/>
      <c r="W72" s="191"/>
      <c r="X72" s="191"/>
      <c r="Y72" s="191"/>
      <c r="Z72" s="191"/>
      <c r="AA72" s="191"/>
    </row>
    <row r="73" spans="1:27" s="195" customFormat="1" ht="16.5" customHeight="1">
      <c r="A73" s="256"/>
      <c r="B73" s="192"/>
      <c r="C73" s="193"/>
      <c r="D73" s="193"/>
      <c r="E73" s="1843" t="str">
        <f>E8</f>
        <v>Šport aréna Malacky</v>
      </c>
      <c r="F73" s="1844"/>
      <c r="G73" s="1844"/>
      <c r="H73" s="1844"/>
      <c r="I73" s="193"/>
      <c r="J73" s="193"/>
      <c r="K73" s="256"/>
      <c r="L73" s="188"/>
      <c r="M73" s="257"/>
      <c r="N73" s="257"/>
      <c r="O73" s="256"/>
      <c r="P73" s="256"/>
      <c r="Q73" s="256"/>
      <c r="R73" s="256"/>
      <c r="S73" s="191"/>
      <c r="T73" s="191"/>
      <c r="U73" s="191"/>
      <c r="V73" s="191"/>
      <c r="W73" s="191"/>
      <c r="X73" s="191"/>
      <c r="Y73" s="191"/>
      <c r="Z73" s="191"/>
      <c r="AA73" s="191"/>
    </row>
    <row r="74" spans="1:27" customFormat="1" ht="12" customHeight="1">
      <c r="A74" s="255"/>
      <c r="B74" s="188"/>
      <c r="C74" s="190" t="s">
        <v>527</v>
      </c>
      <c r="D74" s="184"/>
      <c r="E74" s="184"/>
      <c r="F74" s="184"/>
      <c r="G74" s="184"/>
      <c r="H74" s="184"/>
      <c r="I74" s="184"/>
      <c r="J74" s="184"/>
      <c r="K74" s="256"/>
      <c r="L74" s="188"/>
      <c r="M74" s="255"/>
      <c r="N74" s="255"/>
      <c r="O74" s="255"/>
      <c r="P74" s="255"/>
      <c r="Q74" s="255"/>
      <c r="R74" s="255"/>
    </row>
    <row r="75" spans="1:27" s="195" customFormat="1" ht="23.25" customHeight="1">
      <c r="A75" s="256"/>
      <c r="B75" s="192"/>
      <c r="C75" s="193"/>
      <c r="D75" s="193"/>
      <c r="E75" s="1843" t="str">
        <f>E10</f>
        <v>SO 101</v>
      </c>
      <c r="F75" s="1845"/>
      <c r="G75" s="1845"/>
      <c r="H75" s="1845"/>
      <c r="I75" s="193"/>
      <c r="J75" s="193"/>
      <c r="K75" s="256"/>
      <c r="L75" s="188"/>
      <c r="M75" s="257"/>
      <c r="N75" s="257"/>
      <c r="O75" s="256"/>
      <c r="P75" s="256"/>
      <c r="Q75" s="256"/>
      <c r="R75" s="256"/>
      <c r="S75" s="191"/>
      <c r="T75" s="191"/>
      <c r="U75" s="191"/>
      <c r="V75" s="191"/>
      <c r="W75" s="191"/>
      <c r="X75" s="191"/>
      <c r="Y75" s="191"/>
      <c r="Z75" s="191"/>
      <c r="AA75" s="191"/>
    </row>
    <row r="76" spans="1:27" s="195" customFormat="1" ht="12" customHeight="1">
      <c r="A76" s="256"/>
      <c r="B76" s="192"/>
      <c r="C76" s="190" t="s">
        <v>528</v>
      </c>
      <c r="D76" s="193"/>
      <c r="E76" s="193"/>
      <c r="F76" s="193"/>
      <c r="G76" s="193"/>
      <c r="H76" s="193"/>
      <c r="I76" s="193"/>
      <c r="J76" s="193"/>
      <c r="K76" s="256"/>
      <c r="L76" s="188"/>
      <c r="M76" s="257"/>
      <c r="N76" s="257"/>
      <c r="O76" s="256"/>
      <c r="P76" s="256"/>
      <c r="Q76" s="256"/>
      <c r="R76" s="256"/>
      <c r="S76" s="191"/>
      <c r="T76" s="191"/>
      <c r="U76" s="191"/>
      <c r="V76" s="191"/>
      <c r="W76" s="191"/>
      <c r="X76" s="191"/>
      <c r="Y76" s="191"/>
      <c r="Z76" s="191"/>
      <c r="AA76" s="191"/>
    </row>
    <row r="77" spans="1:27" s="195" customFormat="1" ht="16.5" customHeight="1">
      <c r="A77" s="256"/>
      <c r="B77" s="192"/>
      <c r="C77" s="193"/>
      <c r="D77" s="193"/>
      <c r="E77" s="1837" t="str">
        <f>E12</f>
        <v>SO 101.02 Statika</v>
      </c>
      <c r="F77" s="1845"/>
      <c r="G77" s="1845"/>
      <c r="H77" s="1845"/>
      <c r="I77" s="193"/>
      <c r="J77" s="193"/>
      <c r="K77" s="256"/>
      <c r="L77" s="188"/>
      <c r="M77" s="257"/>
      <c r="N77" s="257"/>
      <c r="O77" s="256"/>
      <c r="P77" s="256"/>
      <c r="Q77" s="256"/>
      <c r="R77" s="256"/>
      <c r="S77" s="191"/>
      <c r="T77" s="191"/>
      <c r="U77" s="191"/>
      <c r="V77" s="191"/>
      <c r="W77" s="191"/>
      <c r="X77" s="191"/>
      <c r="Y77" s="191"/>
      <c r="Z77" s="191"/>
      <c r="AA77" s="191"/>
    </row>
    <row r="78" spans="1:27" s="195" customFormat="1" ht="7" customHeight="1">
      <c r="A78" s="256"/>
      <c r="B78" s="192"/>
      <c r="C78" s="193"/>
      <c r="D78" s="193"/>
      <c r="E78" s="193"/>
      <c r="F78" s="193"/>
      <c r="G78" s="193"/>
      <c r="H78" s="193"/>
      <c r="I78" s="193"/>
      <c r="J78" s="193"/>
      <c r="K78" s="256"/>
      <c r="L78" s="188"/>
      <c r="M78" s="257"/>
      <c r="N78" s="257"/>
      <c r="O78" s="256"/>
      <c r="P78" s="256"/>
      <c r="Q78" s="256"/>
      <c r="R78" s="256"/>
      <c r="S78" s="191"/>
      <c r="T78" s="191"/>
      <c r="U78" s="191"/>
      <c r="V78" s="191"/>
      <c r="W78" s="191"/>
      <c r="X78" s="191"/>
      <c r="Y78" s="191"/>
      <c r="Z78" s="191"/>
      <c r="AA78" s="191"/>
    </row>
    <row r="79" spans="1:27" s="195" customFormat="1" ht="12" customHeight="1">
      <c r="A79" s="256"/>
      <c r="B79" s="192"/>
      <c r="C79" s="190" t="s">
        <v>0</v>
      </c>
      <c r="D79" s="193"/>
      <c r="E79" s="193"/>
      <c r="F79" s="196" t="str">
        <f>F15</f>
        <v>Malacky, p.č. 3258/39, 3258/42, 3270/3, 3271/1</v>
      </c>
      <c r="G79" s="193"/>
      <c r="H79" s="193"/>
      <c r="I79" s="190" t="s">
        <v>197</v>
      </c>
      <c r="J79" s="197"/>
      <c r="K79" s="256"/>
      <c r="L79" s="188"/>
      <c r="M79" s="257"/>
      <c r="N79" s="257"/>
      <c r="O79" s="256"/>
      <c r="P79" s="256"/>
      <c r="Q79" s="256"/>
      <c r="R79" s="256"/>
      <c r="S79" s="191"/>
      <c r="T79" s="191"/>
      <c r="U79" s="191"/>
      <c r="V79" s="191"/>
      <c r="W79" s="191"/>
      <c r="X79" s="191"/>
      <c r="Y79" s="191"/>
      <c r="Z79" s="191"/>
      <c r="AA79" s="191"/>
    </row>
    <row r="80" spans="1:27" s="195" customFormat="1" ht="7" customHeight="1">
      <c r="A80" s="256"/>
      <c r="B80" s="192"/>
      <c r="C80" s="193"/>
      <c r="D80" s="193"/>
      <c r="E80" s="193"/>
      <c r="F80" s="193"/>
      <c r="G80" s="193"/>
      <c r="H80" s="193"/>
      <c r="I80" s="193"/>
      <c r="J80" s="193"/>
      <c r="K80" s="256"/>
      <c r="L80" s="188"/>
      <c r="M80" s="257"/>
      <c r="N80" s="257"/>
      <c r="O80" s="256"/>
      <c r="P80" s="256"/>
      <c r="Q80" s="256"/>
      <c r="R80" s="256"/>
      <c r="S80" s="191"/>
      <c r="T80" s="191"/>
      <c r="U80" s="191"/>
      <c r="V80" s="191"/>
      <c r="W80" s="191"/>
      <c r="X80" s="191"/>
      <c r="Y80" s="191"/>
      <c r="Z80" s="191"/>
      <c r="AA80" s="191"/>
    </row>
    <row r="81" spans="1:43" s="195" customFormat="1" ht="26.15" customHeight="1">
      <c r="A81" s="256"/>
      <c r="B81" s="192"/>
      <c r="C81" s="190" t="s">
        <v>4</v>
      </c>
      <c r="D81" s="193"/>
      <c r="E81" s="193"/>
      <c r="F81" s="196" t="str">
        <f>E18</f>
        <v>Šport aréna Malacky, s.r.o., Sasinkova 901/2, 901 01 Malacky</v>
      </c>
      <c r="G81" s="193"/>
      <c r="H81" s="193"/>
      <c r="I81" s="190" t="s">
        <v>6</v>
      </c>
      <c r="J81" s="213" t="s">
        <v>554</v>
      </c>
      <c r="K81" s="256"/>
      <c r="L81" s="188"/>
      <c r="M81" s="257"/>
      <c r="N81" s="257"/>
      <c r="O81" s="256"/>
      <c r="P81" s="256"/>
      <c r="Q81" s="256"/>
      <c r="R81" s="256"/>
      <c r="S81" s="191"/>
      <c r="T81" s="191"/>
      <c r="U81" s="191"/>
      <c r="V81" s="191"/>
      <c r="W81" s="191"/>
      <c r="X81" s="191"/>
      <c r="Y81" s="191"/>
      <c r="Z81" s="191"/>
      <c r="AA81" s="191"/>
    </row>
    <row r="82" spans="1:43" s="195" customFormat="1" ht="26.15" customHeight="1">
      <c r="A82" s="256"/>
      <c r="B82" s="192"/>
      <c r="C82" s="190" t="s">
        <v>5</v>
      </c>
      <c r="D82" s="193"/>
      <c r="E82" s="193"/>
      <c r="F82" s="196" t="str">
        <f>IF(E20="","",E20)</f>
        <v/>
      </c>
      <c r="G82" s="193"/>
      <c r="H82" s="193"/>
      <c r="I82" s="190" t="s">
        <v>200</v>
      </c>
      <c r="J82" s="213" t="str">
        <f>E27</f>
        <v>Ing. Marek Cauner</v>
      </c>
      <c r="K82" s="256"/>
      <c r="L82" s="188"/>
      <c r="M82" s="257"/>
      <c r="N82" s="257"/>
      <c r="O82" s="256"/>
      <c r="P82" s="256"/>
      <c r="Q82" s="256"/>
      <c r="R82" s="256"/>
      <c r="S82" s="191"/>
      <c r="T82" s="191"/>
      <c r="U82" s="191"/>
      <c r="V82" s="191"/>
      <c r="W82" s="191"/>
      <c r="X82" s="191"/>
      <c r="Y82" s="191"/>
      <c r="Z82" s="191"/>
      <c r="AA82" s="191"/>
    </row>
    <row r="83" spans="1:43" s="195" customFormat="1" ht="10.4" customHeight="1">
      <c r="A83" s="256"/>
      <c r="B83" s="192"/>
      <c r="C83" s="193"/>
      <c r="D83" s="193"/>
      <c r="E83" s="193"/>
      <c r="F83" s="193"/>
      <c r="G83" s="193"/>
      <c r="H83" s="193"/>
      <c r="I83" s="193"/>
      <c r="J83" s="193"/>
      <c r="K83" s="256"/>
      <c r="L83" s="188"/>
      <c r="M83" s="257"/>
      <c r="N83" s="257"/>
      <c r="O83" s="256"/>
      <c r="P83" s="256"/>
      <c r="Q83" s="256"/>
      <c r="R83" s="256"/>
      <c r="S83" s="191"/>
      <c r="T83" s="191"/>
      <c r="U83" s="191"/>
      <c r="V83" s="191"/>
      <c r="W83" s="191"/>
      <c r="X83" s="191"/>
      <c r="Y83" s="191"/>
      <c r="Z83" s="191"/>
      <c r="AA83" s="191"/>
    </row>
    <row r="84" spans="1:43" s="195" customFormat="1" ht="29.25" customHeight="1">
      <c r="A84" s="256"/>
      <c r="B84" s="192"/>
      <c r="C84" s="214" t="s">
        <v>529</v>
      </c>
      <c r="D84" s="204"/>
      <c r="E84" s="204"/>
      <c r="F84" s="204"/>
      <c r="G84" s="204"/>
      <c r="H84" s="204"/>
      <c r="I84" s="204"/>
      <c r="J84" s="215" t="s">
        <v>530</v>
      </c>
      <c r="K84" s="256"/>
      <c r="L84" s="188"/>
      <c r="M84" s="257"/>
      <c r="N84" s="257"/>
      <c r="O84" s="256"/>
      <c r="P84" s="256"/>
      <c r="Q84" s="256"/>
      <c r="R84" s="256"/>
      <c r="S84" s="191"/>
      <c r="T84" s="191"/>
      <c r="U84" s="191"/>
      <c r="V84" s="191"/>
      <c r="W84" s="191"/>
      <c r="X84" s="191"/>
      <c r="Y84" s="191"/>
      <c r="Z84" s="191"/>
      <c r="AA84" s="191"/>
    </row>
    <row r="85" spans="1:43" s="195" customFormat="1" ht="10.4" customHeight="1">
      <c r="A85" s="256"/>
      <c r="B85" s="192"/>
      <c r="C85" s="193"/>
      <c r="D85" s="193"/>
      <c r="E85" s="193"/>
      <c r="F85" s="193"/>
      <c r="G85" s="193"/>
      <c r="H85" s="193"/>
      <c r="I85" s="193"/>
      <c r="J85" s="193"/>
      <c r="K85" s="256"/>
      <c r="L85" s="188"/>
      <c r="M85" s="257"/>
      <c r="N85" s="257"/>
      <c r="O85" s="256"/>
      <c r="P85" s="256"/>
      <c r="Q85" s="256"/>
      <c r="R85" s="256"/>
      <c r="S85" s="191"/>
      <c r="T85" s="191"/>
      <c r="U85" s="191"/>
      <c r="V85" s="191"/>
      <c r="W85" s="191"/>
      <c r="X85" s="191"/>
      <c r="Y85" s="191"/>
      <c r="Z85" s="191"/>
      <c r="AA85" s="191"/>
    </row>
    <row r="86" spans="1:43" s="195" customFormat="1" ht="23.15" customHeight="1">
      <c r="A86" s="256"/>
      <c r="B86" s="192"/>
      <c r="C86" s="216" t="s">
        <v>531</v>
      </c>
      <c r="D86" s="193"/>
      <c r="E86" s="193"/>
      <c r="F86" s="193"/>
      <c r="G86" s="193"/>
      <c r="H86" s="193"/>
      <c r="I86" s="193"/>
      <c r="J86" s="203">
        <f>J87+J93</f>
        <v>0</v>
      </c>
      <c r="K86" s="256"/>
      <c r="L86" s="188"/>
      <c r="M86" s="257"/>
      <c r="N86" s="257"/>
      <c r="O86" s="256"/>
      <c r="P86" s="256"/>
      <c r="Q86" s="256"/>
      <c r="R86" s="256"/>
      <c r="S86" s="191"/>
      <c r="T86" s="191"/>
      <c r="U86" s="191"/>
      <c r="V86" s="191"/>
      <c r="W86" s="191"/>
      <c r="X86" s="191"/>
      <c r="Y86" s="191"/>
      <c r="Z86" s="191"/>
      <c r="AA86" s="191"/>
      <c r="AQ86" s="185" t="s">
        <v>532</v>
      </c>
    </row>
    <row r="87" spans="1:43" s="217" customFormat="1" ht="25" customHeight="1">
      <c r="A87" s="260"/>
      <c r="B87" s="218"/>
      <c r="D87" s="219" t="s">
        <v>533</v>
      </c>
      <c r="E87" s="220"/>
      <c r="F87" s="220"/>
      <c r="G87" s="220"/>
      <c r="H87" s="220"/>
      <c r="I87" s="220"/>
      <c r="J87" s="221">
        <f>SUM(J88:J92)</f>
        <v>0</v>
      </c>
      <c r="K87" s="256"/>
      <c r="L87" s="188"/>
      <c r="M87" s="260"/>
      <c r="N87" s="260"/>
      <c r="O87" s="260"/>
      <c r="P87" s="260"/>
      <c r="Q87" s="260"/>
      <c r="R87" s="260"/>
    </row>
    <row r="88" spans="1:43" s="222" customFormat="1" ht="20.149999999999999" customHeight="1">
      <c r="A88" s="263"/>
      <c r="B88" s="223"/>
      <c r="D88" s="224" t="s">
        <v>535</v>
      </c>
      <c r="E88" s="225"/>
      <c r="F88" s="225"/>
      <c r="G88" s="225"/>
      <c r="H88" s="225"/>
      <c r="I88" s="225"/>
      <c r="J88" s="226">
        <f>J113</f>
        <v>0</v>
      </c>
      <c r="K88" s="256"/>
      <c r="L88" s="188"/>
      <c r="M88" s="263"/>
      <c r="N88" s="263"/>
      <c r="O88" s="263"/>
      <c r="P88" s="263"/>
      <c r="Q88" s="263"/>
      <c r="R88" s="263"/>
    </row>
    <row r="89" spans="1:43" s="222" customFormat="1" ht="20.149999999999999" customHeight="1">
      <c r="A89" s="263"/>
      <c r="B89" s="223"/>
      <c r="D89" s="224" t="s">
        <v>536</v>
      </c>
      <c r="E89" s="225"/>
      <c r="F89" s="225"/>
      <c r="G89" s="225"/>
      <c r="H89" s="225"/>
      <c r="I89" s="225"/>
      <c r="J89" s="226">
        <f>J151</f>
        <v>0</v>
      </c>
      <c r="K89" s="256"/>
      <c r="L89" s="188"/>
      <c r="M89" s="263"/>
      <c r="N89" s="263"/>
      <c r="O89" s="263"/>
      <c r="P89" s="263"/>
      <c r="Q89" s="263"/>
      <c r="R89" s="263"/>
    </row>
    <row r="90" spans="1:43" s="222" customFormat="1" ht="20.149999999999999" customHeight="1">
      <c r="A90" s="263"/>
      <c r="B90" s="223"/>
      <c r="D90" s="224" t="s">
        <v>537</v>
      </c>
      <c r="E90" s="225"/>
      <c r="F90" s="225"/>
      <c r="G90" s="225"/>
      <c r="H90" s="225"/>
      <c r="I90" s="225"/>
      <c r="J90" s="226">
        <f>J175</f>
        <v>0</v>
      </c>
      <c r="K90" s="256"/>
      <c r="L90" s="188"/>
      <c r="M90" s="263"/>
      <c r="N90" s="263"/>
      <c r="O90" s="263"/>
      <c r="P90" s="263"/>
      <c r="Q90" s="263"/>
      <c r="R90" s="263"/>
    </row>
    <row r="91" spans="1:43" s="222" customFormat="1" ht="20.149999999999999" customHeight="1">
      <c r="A91" s="263"/>
      <c r="B91" s="223"/>
      <c r="D91" s="224" t="s">
        <v>538</v>
      </c>
      <c r="E91" s="225"/>
      <c r="F91" s="225"/>
      <c r="G91" s="225"/>
      <c r="H91" s="225"/>
      <c r="I91" s="225"/>
      <c r="J91" s="226">
        <f>J250</f>
        <v>0</v>
      </c>
      <c r="K91" s="256"/>
      <c r="L91" s="188"/>
      <c r="M91" s="263"/>
      <c r="N91" s="263"/>
      <c r="O91" s="263"/>
      <c r="P91" s="263"/>
      <c r="Q91" s="263"/>
      <c r="R91" s="263"/>
    </row>
    <row r="92" spans="1:43" s="222" customFormat="1" ht="20.149999999999999" customHeight="1">
      <c r="A92" s="263"/>
      <c r="B92" s="223"/>
      <c r="D92" s="224" t="s">
        <v>539</v>
      </c>
      <c r="E92" s="225"/>
      <c r="F92" s="225"/>
      <c r="G92" s="225"/>
      <c r="H92" s="225"/>
      <c r="I92" s="225"/>
      <c r="J92" s="226">
        <f>J277</f>
        <v>0</v>
      </c>
      <c r="K92" s="255"/>
      <c r="L92" s="188"/>
      <c r="M92" s="263"/>
      <c r="N92" s="263"/>
      <c r="O92" s="263"/>
      <c r="P92" s="263"/>
      <c r="Q92" s="263"/>
      <c r="R92" s="263"/>
    </row>
    <row r="93" spans="1:43" s="222" customFormat="1" ht="22.5" customHeight="1">
      <c r="A93" s="263"/>
      <c r="B93" s="223"/>
      <c r="D93" s="219" t="s">
        <v>549</v>
      </c>
      <c r="E93" s="220"/>
      <c r="F93" s="220"/>
      <c r="G93" s="220"/>
      <c r="H93" s="220"/>
      <c r="I93" s="220"/>
      <c r="J93" s="221">
        <f>J94</f>
        <v>0</v>
      </c>
      <c r="K93" s="255"/>
      <c r="L93" s="188"/>
      <c r="M93" s="263"/>
      <c r="N93" s="263"/>
      <c r="O93" s="263"/>
      <c r="P93" s="263"/>
      <c r="Q93" s="263"/>
      <c r="R93" s="263"/>
    </row>
    <row r="94" spans="1:43" s="222" customFormat="1" ht="20.149999999999999" customHeight="1">
      <c r="A94" s="263"/>
      <c r="B94" s="223"/>
      <c r="D94" s="224" t="s">
        <v>550</v>
      </c>
      <c r="E94" s="225"/>
      <c r="F94" s="225"/>
      <c r="G94" s="225"/>
      <c r="H94" s="225"/>
      <c r="I94" s="225"/>
      <c r="J94" s="226">
        <f>J280</f>
        <v>0</v>
      </c>
      <c r="K94" s="256"/>
      <c r="L94" s="188"/>
      <c r="M94" s="263"/>
      <c r="N94" s="263"/>
      <c r="O94" s="263"/>
      <c r="P94" s="263"/>
      <c r="Q94" s="263"/>
      <c r="R94" s="263"/>
    </row>
    <row r="95" spans="1:43" s="222" customFormat="1" ht="20.149999999999999" customHeight="1">
      <c r="A95" s="263"/>
      <c r="B95" s="192"/>
      <c r="C95" s="193"/>
      <c r="D95" s="193"/>
      <c r="E95" s="193"/>
      <c r="F95" s="193"/>
      <c r="G95" s="193"/>
      <c r="H95" s="193"/>
      <c r="I95" s="193"/>
      <c r="J95" s="193"/>
      <c r="K95" s="256"/>
      <c r="L95" s="194"/>
      <c r="M95" s="263"/>
      <c r="N95" s="263"/>
      <c r="O95" s="263"/>
      <c r="P95" s="263"/>
      <c r="Q95" s="263"/>
      <c r="R95" s="263"/>
    </row>
    <row r="96" spans="1:43" s="222" customFormat="1" ht="7" customHeight="1">
      <c r="A96" s="263"/>
      <c r="B96" s="209"/>
      <c r="C96" s="210"/>
      <c r="D96" s="210"/>
      <c r="E96" s="210"/>
      <c r="F96" s="210"/>
      <c r="G96" s="210"/>
      <c r="H96" s="210"/>
      <c r="I96" s="210"/>
      <c r="J96" s="210"/>
      <c r="K96" s="210"/>
      <c r="L96" s="194"/>
      <c r="M96" s="263"/>
      <c r="N96" s="263"/>
      <c r="O96" s="263"/>
      <c r="P96" s="263"/>
      <c r="Q96" s="263"/>
      <c r="R96" s="263"/>
    </row>
    <row r="97" spans="1:18" s="222" customFormat="1" ht="9.65" customHeight="1">
      <c r="A97" s="263"/>
      <c r="B97" s="263"/>
      <c r="C97" s="263"/>
      <c r="D97" s="264"/>
      <c r="E97" s="263"/>
      <c r="F97" s="263"/>
      <c r="G97" s="263"/>
      <c r="H97" s="263"/>
      <c r="I97" s="263"/>
      <c r="J97" s="265"/>
      <c r="K97" s="263"/>
      <c r="L97" s="263"/>
      <c r="M97" s="263"/>
      <c r="N97" s="263"/>
      <c r="O97" s="263"/>
      <c r="P97" s="263"/>
      <c r="Q97" s="263"/>
      <c r="R97" s="263"/>
    </row>
    <row r="98" spans="1:18" s="217" customFormat="1" ht="9.65" customHeight="1">
      <c r="A98" s="260"/>
      <c r="B98" s="260"/>
      <c r="C98" s="260"/>
      <c r="D98" s="261"/>
      <c r="E98" s="260"/>
      <c r="F98" s="260"/>
      <c r="G98" s="260"/>
      <c r="H98" s="260"/>
      <c r="I98" s="260"/>
      <c r="J98" s="262"/>
      <c r="K98" s="260"/>
      <c r="L98" s="260"/>
      <c r="M98" s="260"/>
      <c r="N98" s="260"/>
      <c r="O98" s="260"/>
      <c r="P98" s="260"/>
      <c r="Q98" s="260"/>
      <c r="R98" s="260"/>
    </row>
    <row r="99" spans="1:18" s="222" customFormat="1" ht="9.65" customHeight="1">
      <c r="A99" s="263"/>
      <c r="B99" s="263"/>
      <c r="C99" s="263"/>
      <c r="D99" s="264"/>
      <c r="E99" s="263"/>
      <c r="F99" s="263"/>
      <c r="G99" s="263"/>
      <c r="H99" s="263"/>
      <c r="I99" s="263"/>
      <c r="J99" s="265"/>
      <c r="K99" s="263"/>
      <c r="L99" s="263"/>
      <c r="M99" s="263"/>
      <c r="N99" s="263"/>
      <c r="O99" s="263"/>
      <c r="P99" s="263"/>
      <c r="Q99" s="263"/>
      <c r="R99" s="263"/>
    </row>
    <row r="100" spans="1:18" ht="27.75" customHeight="1">
      <c r="C100" s="125" t="s">
        <v>35</v>
      </c>
      <c r="D100" s="125"/>
      <c r="E100" s="38"/>
      <c r="F100" s="38"/>
      <c r="G100" s="38"/>
      <c r="H100" s="38"/>
      <c r="I100" s="38"/>
      <c r="J100" s="38"/>
      <c r="K100" s="38"/>
      <c r="L100"/>
    </row>
    <row r="101" spans="1:18" ht="12.75" customHeight="1">
      <c r="C101" s="42" t="s">
        <v>181</v>
      </c>
      <c r="D101" s="42"/>
      <c r="E101" s="7"/>
      <c r="F101" s="7"/>
      <c r="G101" s="7"/>
      <c r="H101" s="7"/>
      <c r="I101" s="7"/>
      <c r="J101" s="7"/>
      <c r="K101" s="7"/>
      <c r="L101" s="7"/>
    </row>
    <row r="102" spans="1:18" ht="12.75" customHeight="1">
      <c r="C102" s="42" t="s">
        <v>182</v>
      </c>
      <c r="D102" s="42"/>
      <c r="E102" s="7"/>
      <c r="F102" s="7"/>
      <c r="G102" s="7"/>
      <c r="H102" s="7"/>
      <c r="I102" s="7"/>
      <c r="J102" s="7"/>
      <c r="K102" s="7"/>
      <c r="L102" s="7"/>
    </row>
    <row r="103" spans="1:18" ht="13.5" customHeight="1">
      <c r="C103" s="8" t="s">
        <v>300</v>
      </c>
      <c r="D103" s="8"/>
      <c r="E103" s="5"/>
      <c r="F103" s="43"/>
      <c r="G103" s="6"/>
      <c r="H103" s="6"/>
      <c r="I103" s="6"/>
      <c r="J103" s="6"/>
      <c r="K103" s="6"/>
      <c r="L103" s="6"/>
    </row>
    <row r="104" spans="1:18" ht="6.75" customHeight="1">
      <c r="C104" s="3"/>
      <c r="D104" s="3"/>
      <c r="E104" s="9"/>
      <c r="F104" s="9"/>
      <c r="G104" s="9"/>
      <c r="H104" s="10"/>
      <c r="I104" s="11"/>
      <c r="J104" s="11"/>
      <c r="K104" s="11"/>
      <c r="L104" s="10"/>
    </row>
    <row r="105" spans="1:18" ht="12.75" customHeight="1">
      <c r="C105" s="7" t="s">
        <v>560</v>
      </c>
      <c r="D105" s="7"/>
      <c r="E105" s="7"/>
      <c r="F105" s="7" t="str">
        <f>E18</f>
        <v>Šport aréna Malacky, s.r.o., Sasinkova 901/2, 901 01 Malacky</v>
      </c>
      <c r="G105" s="7"/>
      <c r="H105" s="7"/>
      <c r="I105" s="7"/>
      <c r="J105" s="7"/>
      <c r="K105" s="7"/>
      <c r="L105" s="7"/>
    </row>
    <row r="106" spans="1:18" ht="13.5" customHeight="1">
      <c r="C106" s="7" t="s">
        <v>233</v>
      </c>
      <c r="D106" s="7"/>
      <c r="E106" s="7"/>
      <c r="F106" s="7"/>
      <c r="G106" s="7"/>
      <c r="H106" s="44" t="s">
        <v>183</v>
      </c>
      <c r="I106" s="7"/>
      <c r="J106" s="7"/>
      <c r="K106" s="7"/>
      <c r="L106" s="7"/>
    </row>
    <row r="107" spans="1:18" ht="13.5" customHeight="1">
      <c r="C107" s="39" t="s">
        <v>561</v>
      </c>
      <c r="D107" s="142"/>
      <c r="E107" s="40"/>
      <c r="F107" s="40" t="str">
        <f>F79</f>
        <v>Malacky, p.č. 3258/39, 3258/42, 3270/3, 3271/1</v>
      </c>
      <c r="G107" s="12"/>
      <c r="H107" s="44" t="s">
        <v>234</v>
      </c>
      <c r="I107" s="285"/>
      <c r="J107" s="13"/>
      <c r="K107" s="13"/>
      <c r="L107" s="14"/>
    </row>
    <row r="108" spans="1:18" ht="6.75" customHeight="1">
      <c r="C108" s="3"/>
      <c r="D108" s="3"/>
      <c r="E108" s="3"/>
      <c r="F108" s="3"/>
      <c r="G108" s="3"/>
      <c r="H108" s="3"/>
      <c r="I108" s="3"/>
      <c r="J108" s="3"/>
      <c r="K108" s="3"/>
      <c r="L108" s="3"/>
    </row>
    <row r="109" spans="1:18" ht="24.65" customHeight="1">
      <c r="C109" s="15" t="s">
        <v>413</v>
      </c>
      <c r="D109" s="15" t="s">
        <v>217</v>
      </c>
      <c r="E109" s="15" t="s">
        <v>37</v>
      </c>
      <c r="F109" s="15" t="s">
        <v>28</v>
      </c>
      <c r="G109" s="15" t="s">
        <v>38</v>
      </c>
      <c r="H109" s="15" t="s">
        <v>39</v>
      </c>
      <c r="I109" s="15" t="s">
        <v>40</v>
      </c>
      <c r="J109" s="15" t="s">
        <v>29</v>
      </c>
    </row>
    <row r="110" spans="1:18" ht="11.5" customHeight="1">
      <c r="C110" s="15" t="s">
        <v>16</v>
      </c>
      <c r="D110" s="15">
        <v>2</v>
      </c>
      <c r="E110" s="15">
        <v>3</v>
      </c>
      <c r="F110" s="15">
        <v>4</v>
      </c>
      <c r="G110" s="15">
        <v>5</v>
      </c>
      <c r="H110" s="15">
        <v>6</v>
      </c>
      <c r="I110" s="15">
        <v>7</v>
      </c>
      <c r="J110" s="15">
        <v>8</v>
      </c>
    </row>
    <row r="111" spans="1:18" ht="3" customHeight="1">
      <c r="C111" s="3"/>
      <c r="D111" s="3"/>
      <c r="E111" s="3"/>
      <c r="F111" s="3"/>
      <c r="G111" s="3"/>
      <c r="H111" s="3"/>
      <c r="I111" s="3"/>
      <c r="J111" s="3"/>
    </row>
    <row r="112" spans="1:18" ht="30.75" customHeight="1">
      <c r="C112" s="16"/>
      <c r="D112" s="145" t="s">
        <v>25</v>
      </c>
      <c r="E112" s="17" t="s">
        <v>17</v>
      </c>
      <c r="F112" s="17" t="s">
        <v>30</v>
      </c>
      <c r="G112" s="17"/>
      <c r="H112" s="18"/>
      <c r="I112" s="19"/>
      <c r="J112" s="19">
        <f>J113+J151+J175+J250+J277</f>
        <v>0</v>
      </c>
    </row>
    <row r="113" spans="3:14" ht="28.5" customHeight="1">
      <c r="C113" s="20"/>
      <c r="D113" s="145" t="s">
        <v>25</v>
      </c>
      <c r="E113" s="21" t="s">
        <v>18</v>
      </c>
      <c r="F113" s="21" t="s">
        <v>33</v>
      </c>
      <c r="G113" s="21"/>
      <c r="H113" s="22"/>
      <c r="I113" s="23"/>
      <c r="J113" s="23">
        <f>SUM(J114:J150)</f>
        <v>0</v>
      </c>
    </row>
    <row r="114" spans="3:14" ht="23.5" customHeight="1">
      <c r="C114" s="135">
        <f t="shared" ref="C114:C150" si="0">C113+1</f>
        <v>1</v>
      </c>
      <c r="D114" s="135" t="s">
        <v>368</v>
      </c>
      <c r="E114" s="136" t="s">
        <v>299</v>
      </c>
      <c r="F114" s="136" t="s">
        <v>296</v>
      </c>
      <c r="G114" s="140" t="s">
        <v>42</v>
      </c>
      <c r="H114" s="141">
        <v>374.99261600000006</v>
      </c>
      <c r="I114" s="159"/>
      <c r="J114" s="138">
        <f t="shared" ref="J114:J150" si="1">ROUND(H114*I114,2)</f>
        <v>0</v>
      </c>
    </row>
    <row r="115" spans="3:14" ht="23.5" customHeight="1">
      <c r="C115" s="135">
        <f t="shared" si="0"/>
        <v>2</v>
      </c>
      <c r="D115" s="135" t="s">
        <v>368</v>
      </c>
      <c r="E115" s="136" t="s">
        <v>298</v>
      </c>
      <c r="F115" s="140" t="s">
        <v>297</v>
      </c>
      <c r="G115" s="140" t="s">
        <v>58</v>
      </c>
      <c r="H115" s="141">
        <v>19.791490000000003</v>
      </c>
      <c r="I115" s="159"/>
      <c r="J115" s="138">
        <f t="shared" si="1"/>
        <v>0</v>
      </c>
      <c r="M115" s="169"/>
      <c r="N115" s="170"/>
    </row>
    <row r="116" spans="3:14" ht="23.5" customHeight="1">
      <c r="C116" s="135">
        <f t="shared" si="0"/>
        <v>3</v>
      </c>
      <c r="D116" s="135" t="s">
        <v>368</v>
      </c>
      <c r="E116" s="136" t="s">
        <v>293</v>
      </c>
      <c r="F116" s="140" t="s">
        <v>292</v>
      </c>
      <c r="G116" s="140" t="s">
        <v>61</v>
      </c>
      <c r="H116" s="141">
        <v>189</v>
      </c>
      <c r="I116" s="159"/>
      <c r="J116" s="138">
        <f t="shared" si="1"/>
        <v>0</v>
      </c>
    </row>
    <row r="117" spans="3:14" ht="24" customHeight="1">
      <c r="C117" s="135">
        <f t="shared" si="0"/>
        <v>4</v>
      </c>
      <c r="D117" s="135" t="s">
        <v>368</v>
      </c>
      <c r="E117" s="136" t="s">
        <v>295</v>
      </c>
      <c r="F117" s="140" t="s">
        <v>294</v>
      </c>
      <c r="G117" s="140" t="s">
        <v>61</v>
      </c>
      <c r="H117" s="141">
        <v>529</v>
      </c>
      <c r="I117" s="159"/>
      <c r="J117" s="138">
        <f t="shared" si="1"/>
        <v>0</v>
      </c>
    </row>
    <row r="118" spans="3:14" ht="23.5" customHeight="1">
      <c r="C118" s="135">
        <f t="shared" si="0"/>
        <v>5</v>
      </c>
      <c r="D118" s="135" t="s">
        <v>368</v>
      </c>
      <c r="E118" s="136" t="s">
        <v>289</v>
      </c>
      <c r="F118" s="140" t="s">
        <v>303</v>
      </c>
      <c r="G118" s="140" t="s">
        <v>61</v>
      </c>
      <c r="H118" s="141">
        <v>189</v>
      </c>
      <c r="I118" s="159"/>
      <c r="J118" s="138">
        <f t="shared" si="1"/>
        <v>0</v>
      </c>
    </row>
    <row r="119" spans="3:14" ht="25.4" customHeight="1">
      <c r="C119" s="135">
        <f t="shared" si="0"/>
        <v>6</v>
      </c>
      <c r="D119" s="135" t="s">
        <v>368</v>
      </c>
      <c r="E119" s="136" t="s">
        <v>290</v>
      </c>
      <c r="F119" s="140" t="s">
        <v>304</v>
      </c>
      <c r="G119" s="140" t="s">
        <v>61</v>
      </c>
      <c r="H119" s="141">
        <v>451</v>
      </c>
      <c r="I119" s="159"/>
      <c r="J119" s="138">
        <f t="shared" si="1"/>
        <v>0</v>
      </c>
    </row>
    <row r="120" spans="3:14" ht="22.75" customHeight="1">
      <c r="C120" s="135">
        <f t="shared" si="0"/>
        <v>7</v>
      </c>
      <c r="D120" s="135" t="s">
        <v>368</v>
      </c>
      <c r="E120" s="136" t="s">
        <v>291</v>
      </c>
      <c r="F120" s="140" t="s">
        <v>305</v>
      </c>
      <c r="G120" s="140" t="s">
        <v>61</v>
      </c>
      <c r="H120" s="141">
        <v>78</v>
      </c>
      <c r="I120" s="159"/>
      <c r="J120" s="138">
        <f t="shared" si="1"/>
        <v>0</v>
      </c>
    </row>
    <row r="121" spans="3:14" ht="24" customHeight="1">
      <c r="C121" s="135">
        <f t="shared" si="0"/>
        <v>8</v>
      </c>
      <c r="D121" s="135" t="s">
        <v>368</v>
      </c>
      <c r="E121" s="136" t="s">
        <v>68</v>
      </c>
      <c r="F121" s="140" t="s">
        <v>311</v>
      </c>
      <c r="G121" s="140" t="s">
        <v>42</v>
      </c>
      <c r="H121" s="141">
        <v>960.27744250000001</v>
      </c>
      <c r="I121" s="159"/>
      <c r="J121" s="138">
        <f t="shared" si="1"/>
        <v>0</v>
      </c>
    </row>
    <row r="122" spans="3:14" ht="27" customHeight="1">
      <c r="C122" s="135">
        <f t="shared" si="0"/>
        <v>9</v>
      </c>
      <c r="D122" s="135" t="s">
        <v>368</v>
      </c>
      <c r="E122" s="136" t="s">
        <v>306</v>
      </c>
      <c r="F122" s="136" t="s">
        <v>310</v>
      </c>
      <c r="G122" s="140" t="s">
        <v>42</v>
      </c>
      <c r="H122" s="141">
        <v>261.50856999999996</v>
      </c>
      <c r="I122" s="159"/>
      <c r="J122" s="138">
        <f t="shared" si="1"/>
        <v>0</v>
      </c>
    </row>
    <row r="123" spans="3:14" ht="24" customHeight="1">
      <c r="C123" s="160">
        <f t="shared" si="0"/>
        <v>10</v>
      </c>
      <c r="D123" s="135" t="s">
        <v>368</v>
      </c>
      <c r="E123" s="136" t="s">
        <v>184</v>
      </c>
      <c r="F123" s="136" t="s">
        <v>309</v>
      </c>
      <c r="G123" s="140" t="s">
        <v>42</v>
      </c>
      <c r="H123" s="141">
        <v>696.98762499999998</v>
      </c>
      <c r="I123" s="159"/>
      <c r="J123" s="138">
        <f t="shared" si="1"/>
        <v>0</v>
      </c>
    </row>
    <row r="124" spans="3:14" ht="23.5" customHeight="1">
      <c r="C124" s="160">
        <f t="shared" si="0"/>
        <v>11</v>
      </c>
      <c r="D124" s="135" t="s">
        <v>368</v>
      </c>
      <c r="E124" s="136" t="s">
        <v>184</v>
      </c>
      <c r="F124" s="140" t="s">
        <v>308</v>
      </c>
      <c r="G124" s="140" t="s">
        <v>42</v>
      </c>
      <c r="H124" s="141">
        <v>234.48869999999999</v>
      </c>
      <c r="I124" s="159"/>
      <c r="J124" s="138">
        <f t="shared" si="1"/>
        <v>0</v>
      </c>
    </row>
    <row r="125" spans="3:14" ht="24" customHeight="1">
      <c r="C125" s="160">
        <f t="shared" si="0"/>
        <v>12</v>
      </c>
      <c r="D125" s="135" t="s">
        <v>368</v>
      </c>
      <c r="E125" s="136" t="s">
        <v>307</v>
      </c>
      <c r="F125" s="140" t="s">
        <v>312</v>
      </c>
      <c r="G125" s="140" t="s">
        <v>42</v>
      </c>
      <c r="H125" s="141">
        <v>12.664574999999999</v>
      </c>
      <c r="I125" s="159"/>
      <c r="J125" s="138">
        <f t="shared" si="1"/>
        <v>0</v>
      </c>
    </row>
    <row r="126" spans="3:14" ht="32.65" customHeight="1">
      <c r="C126" s="160">
        <f t="shared" si="0"/>
        <v>13</v>
      </c>
      <c r="D126" s="135" t="s">
        <v>368</v>
      </c>
      <c r="E126" s="136" t="s">
        <v>919</v>
      </c>
      <c r="F126" s="140" t="s">
        <v>920</v>
      </c>
      <c r="G126" s="140" t="s">
        <v>42</v>
      </c>
      <c r="H126" s="141">
        <v>234.81209999999999</v>
      </c>
      <c r="I126" s="159"/>
      <c r="J126" s="138">
        <f t="shared" si="1"/>
        <v>0</v>
      </c>
    </row>
    <row r="127" spans="3:14" ht="13.5" customHeight="1">
      <c r="C127" s="135">
        <f t="shared" si="0"/>
        <v>14</v>
      </c>
      <c r="D127" s="135" t="s">
        <v>368</v>
      </c>
      <c r="E127" s="136" t="s">
        <v>80</v>
      </c>
      <c r="F127" s="136" t="s">
        <v>81</v>
      </c>
      <c r="G127" s="136" t="s">
        <v>60</v>
      </c>
      <c r="H127" s="141">
        <v>512.60980000000006</v>
      </c>
      <c r="I127" s="159"/>
      <c r="J127" s="138">
        <f t="shared" si="1"/>
        <v>0</v>
      </c>
    </row>
    <row r="128" spans="3:14" ht="13.5" customHeight="1">
      <c r="C128" s="163">
        <f t="shared" si="0"/>
        <v>15</v>
      </c>
      <c r="D128" s="135" t="s">
        <v>368</v>
      </c>
      <c r="E128" s="140" t="s">
        <v>82</v>
      </c>
      <c r="F128" s="140" t="s">
        <v>83</v>
      </c>
      <c r="G128" s="140" t="s">
        <v>60</v>
      </c>
      <c r="H128" s="141">
        <v>512.60980000000006</v>
      </c>
      <c r="I128" s="159"/>
      <c r="J128" s="159">
        <f t="shared" si="1"/>
        <v>0</v>
      </c>
    </row>
    <row r="129" spans="3:14" ht="13.5" customHeight="1">
      <c r="C129" s="163">
        <f t="shared" si="0"/>
        <v>16</v>
      </c>
      <c r="D129" s="135" t="s">
        <v>368</v>
      </c>
      <c r="E129" s="140" t="s">
        <v>84</v>
      </c>
      <c r="F129" s="140" t="s">
        <v>85</v>
      </c>
      <c r="G129" s="140" t="s">
        <v>58</v>
      </c>
      <c r="H129" s="141">
        <v>15.140815149999989</v>
      </c>
      <c r="I129" s="159"/>
      <c r="J129" s="159">
        <f t="shared" si="1"/>
        <v>0</v>
      </c>
      <c r="M129" s="164"/>
      <c r="N129" s="165"/>
    </row>
    <row r="130" spans="3:14" ht="13.5" customHeight="1">
      <c r="C130" s="163">
        <f t="shared" si="0"/>
        <v>17</v>
      </c>
      <c r="D130" s="135" t="s">
        <v>368</v>
      </c>
      <c r="E130" s="140" t="s">
        <v>86</v>
      </c>
      <c r="F130" s="140" t="s">
        <v>87</v>
      </c>
      <c r="G130" s="140" t="s">
        <v>58</v>
      </c>
      <c r="H130" s="141">
        <v>59.948499999999996</v>
      </c>
      <c r="I130" s="159"/>
      <c r="J130" s="159">
        <f t="shared" si="1"/>
        <v>0</v>
      </c>
    </row>
    <row r="131" spans="3:14" ht="25.5" customHeight="1">
      <c r="C131" s="160">
        <f t="shared" si="0"/>
        <v>18</v>
      </c>
      <c r="D131" s="135" t="s">
        <v>368</v>
      </c>
      <c r="E131" s="161" t="s">
        <v>239</v>
      </c>
      <c r="F131" s="136" t="s">
        <v>238</v>
      </c>
      <c r="G131" s="136" t="s">
        <v>42</v>
      </c>
      <c r="H131" s="141">
        <v>12.12</v>
      </c>
      <c r="I131" s="159"/>
      <c r="J131" s="138">
        <f t="shared" si="1"/>
        <v>0</v>
      </c>
    </row>
    <row r="132" spans="3:14" ht="24" customHeight="1">
      <c r="C132" s="160">
        <f t="shared" si="0"/>
        <v>19</v>
      </c>
      <c r="D132" s="135" t="s">
        <v>368</v>
      </c>
      <c r="E132" s="161" t="s">
        <v>241</v>
      </c>
      <c r="F132" s="136" t="s">
        <v>240</v>
      </c>
      <c r="G132" s="136" t="s">
        <v>42</v>
      </c>
      <c r="H132" s="141">
        <v>10.304499999999999</v>
      </c>
      <c r="I132" s="159"/>
      <c r="J132" s="138">
        <f t="shared" si="1"/>
        <v>0</v>
      </c>
    </row>
    <row r="133" spans="3:14" ht="24" customHeight="1">
      <c r="C133" s="160">
        <f t="shared" si="0"/>
        <v>20</v>
      </c>
      <c r="D133" s="135" t="s">
        <v>368</v>
      </c>
      <c r="E133" s="136" t="s">
        <v>314</v>
      </c>
      <c r="F133" s="136" t="s">
        <v>313</v>
      </c>
      <c r="G133" s="136" t="s">
        <v>42</v>
      </c>
      <c r="H133" s="141">
        <v>9.4545199999999987</v>
      </c>
      <c r="I133" s="159"/>
      <c r="J133" s="138">
        <f t="shared" si="1"/>
        <v>0</v>
      </c>
    </row>
    <row r="134" spans="3:14" ht="23.5" customHeight="1">
      <c r="C134" s="162">
        <f t="shared" si="0"/>
        <v>21</v>
      </c>
      <c r="D134" s="135" t="s">
        <v>368</v>
      </c>
      <c r="E134" s="140" t="s">
        <v>69</v>
      </c>
      <c r="F134" s="140" t="s">
        <v>315</v>
      </c>
      <c r="G134" s="140"/>
      <c r="H134" s="141">
        <v>39.025500000000001</v>
      </c>
      <c r="I134" s="159"/>
      <c r="J134" s="138">
        <f t="shared" si="1"/>
        <v>0</v>
      </c>
    </row>
    <row r="135" spans="3:14" ht="24" customHeight="1">
      <c r="C135" s="160">
        <f t="shared" si="0"/>
        <v>22</v>
      </c>
      <c r="D135" s="135" t="s">
        <v>368</v>
      </c>
      <c r="E135" s="136" t="s">
        <v>316</v>
      </c>
      <c r="F135" s="136" t="s">
        <v>246</v>
      </c>
      <c r="G135" s="136" t="s">
        <v>42</v>
      </c>
      <c r="H135" s="141">
        <v>338.76679999999993</v>
      </c>
      <c r="I135" s="159"/>
      <c r="J135" s="138">
        <f t="shared" si="1"/>
        <v>0</v>
      </c>
    </row>
    <row r="136" spans="3:14" ht="13.5" customHeight="1">
      <c r="C136" s="160">
        <f t="shared" si="0"/>
        <v>23</v>
      </c>
      <c r="D136" s="135" t="s">
        <v>368</v>
      </c>
      <c r="E136" s="136" t="s">
        <v>70</v>
      </c>
      <c r="F136" s="136" t="s">
        <v>71</v>
      </c>
      <c r="G136" s="136" t="s">
        <v>60</v>
      </c>
      <c r="H136" s="141">
        <v>921.44439999999997</v>
      </c>
      <c r="I136" s="159"/>
      <c r="J136" s="138">
        <f t="shared" si="1"/>
        <v>0</v>
      </c>
    </row>
    <row r="137" spans="3:14" ht="13.5" customHeight="1">
      <c r="C137" s="160">
        <f t="shared" si="0"/>
        <v>24</v>
      </c>
      <c r="D137" s="135" t="s">
        <v>368</v>
      </c>
      <c r="E137" s="136" t="s">
        <v>72</v>
      </c>
      <c r="F137" s="136" t="s">
        <v>73</v>
      </c>
      <c r="G137" s="136" t="s">
        <v>60</v>
      </c>
      <c r="H137" s="141">
        <v>921.44439999999997</v>
      </c>
      <c r="I137" s="159"/>
      <c r="J137" s="138">
        <f t="shared" si="1"/>
        <v>0</v>
      </c>
    </row>
    <row r="138" spans="3:14" ht="16.5" customHeight="1">
      <c r="C138" s="162">
        <f t="shared" si="0"/>
        <v>25</v>
      </c>
      <c r="D138" s="135" t="s">
        <v>368</v>
      </c>
      <c r="E138" s="140" t="s">
        <v>245</v>
      </c>
      <c r="F138" s="140" t="s">
        <v>244</v>
      </c>
      <c r="G138" s="140" t="s">
        <v>58</v>
      </c>
      <c r="H138" s="141">
        <v>24.107570389999999</v>
      </c>
      <c r="I138" s="159"/>
      <c r="J138" s="159">
        <f t="shared" si="1"/>
        <v>0</v>
      </c>
      <c r="M138" s="164"/>
      <c r="N138" s="165"/>
    </row>
    <row r="139" spans="3:14" ht="24" customHeight="1">
      <c r="C139" s="160">
        <f t="shared" si="0"/>
        <v>26</v>
      </c>
      <c r="D139" s="135" t="s">
        <v>368</v>
      </c>
      <c r="E139" s="136" t="s">
        <v>243</v>
      </c>
      <c r="F139" s="136" t="s">
        <v>242</v>
      </c>
      <c r="G139" s="136" t="s">
        <v>58</v>
      </c>
      <c r="H139" s="141">
        <v>1.7646624999999998</v>
      </c>
      <c r="I139" s="159"/>
      <c r="J139" s="138">
        <f t="shared" si="1"/>
        <v>0</v>
      </c>
    </row>
    <row r="140" spans="3:14" ht="26.25" customHeight="1">
      <c r="C140" s="160">
        <f t="shared" si="0"/>
        <v>27</v>
      </c>
      <c r="D140" s="135" t="s">
        <v>368</v>
      </c>
      <c r="E140" s="136" t="s">
        <v>248</v>
      </c>
      <c r="F140" s="136" t="s">
        <v>249</v>
      </c>
      <c r="G140" s="161" t="s">
        <v>42</v>
      </c>
      <c r="H140" s="141">
        <v>4.6980000000000004</v>
      </c>
      <c r="I140" s="159"/>
      <c r="J140" s="138">
        <f t="shared" si="1"/>
        <v>0</v>
      </c>
    </row>
    <row r="141" spans="3:14" ht="24" customHeight="1">
      <c r="C141" s="160">
        <f t="shared" si="0"/>
        <v>28</v>
      </c>
      <c r="D141" s="135" t="s">
        <v>368</v>
      </c>
      <c r="E141" s="136" t="s">
        <v>74</v>
      </c>
      <c r="F141" s="136" t="s">
        <v>247</v>
      </c>
      <c r="G141" s="136" t="s">
        <v>42</v>
      </c>
      <c r="H141" s="141">
        <v>39.979999999999997</v>
      </c>
      <c r="I141" s="159"/>
      <c r="J141" s="138">
        <f t="shared" si="1"/>
        <v>0</v>
      </c>
    </row>
    <row r="142" spans="3:14" ht="13.5" customHeight="1">
      <c r="C142" s="160">
        <f t="shared" si="0"/>
        <v>29</v>
      </c>
      <c r="D142" s="135" t="s">
        <v>368</v>
      </c>
      <c r="E142" s="136" t="s">
        <v>75</v>
      </c>
      <c r="F142" s="136" t="s">
        <v>76</v>
      </c>
      <c r="G142" s="136" t="s">
        <v>60</v>
      </c>
      <c r="H142" s="141">
        <v>192.12</v>
      </c>
      <c r="I142" s="159"/>
      <c r="J142" s="138">
        <f t="shared" si="1"/>
        <v>0</v>
      </c>
    </row>
    <row r="143" spans="3:14" ht="13.5" customHeight="1">
      <c r="C143" s="160">
        <f t="shared" si="0"/>
        <v>30</v>
      </c>
      <c r="D143" s="135" t="s">
        <v>368</v>
      </c>
      <c r="E143" s="136" t="s">
        <v>77</v>
      </c>
      <c r="F143" s="136" t="s">
        <v>317</v>
      </c>
      <c r="G143" s="136" t="s">
        <v>60</v>
      </c>
      <c r="H143" s="141">
        <v>192.12</v>
      </c>
      <c r="I143" s="159"/>
      <c r="J143" s="138">
        <f t="shared" si="1"/>
        <v>0</v>
      </c>
    </row>
    <row r="144" spans="3:14" ht="13.5" customHeight="1">
      <c r="C144" s="160">
        <f t="shared" si="0"/>
        <v>31</v>
      </c>
      <c r="D144" s="135" t="s">
        <v>368</v>
      </c>
      <c r="E144" s="136" t="s">
        <v>78</v>
      </c>
      <c r="F144" s="136" t="s">
        <v>79</v>
      </c>
      <c r="G144" s="136" t="s">
        <v>58</v>
      </c>
      <c r="H144" s="141">
        <v>3.7151042400000001</v>
      </c>
      <c r="I144" s="159"/>
      <c r="J144" s="138">
        <f t="shared" si="1"/>
        <v>0</v>
      </c>
    </row>
    <row r="145" spans="3:14" ht="24" customHeight="1">
      <c r="C145" s="160">
        <f t="shared" si="0"/>
        <v>32</v>
      </c>
      <c r="D145" s="135" t="s">
        <v>368</v>
      </c>
      <c r="E145" s="136" t="s">
        <v>88</v>
      </c>
      <c r="F145" s="136" t="s">
        <v>384</v>
      </c>
      <c r="G145" s="136" t="s">
        <v>42</v>
      </c>
      <c r="H145" s="141">
        <v>5.8598799999999995</v>
      </c>
      <c r="I145" s="159"/>
      <c r="J145" s="138">
        <f t="shared" si="1"/>
        <v>0</v>
      </c>
    </row>
    <row r="146" spans="3:14" ht="16" customHeight="1">
      <c r="C146" s="160">
        <f t="shared" si="0"/>
        <v>33</v>
      </c>
      <c r="D146" s="135" t="s">
        <v>368</v>
      </c>
      <c r="E146" s="136" t="s">
        <v>89</v>
      </c>
      <c r="F146" s="136" t="s">
        <v>318</v>
      </c>
      <c r="G146" s="136" t="s">
        <v>60</v>
      </c>
      <c r="H146" s="141">
        <v>29.299399999999995</v>
      </c>
      <c r="I146" s="159"/>
      <c r="J146" s="138">
        <f t="shared" si="1"/>
        <v>0</v>
      </c>
    </row>
    <row r="147" spans="3:14" ht="13.5" customHeight="1">
      <c r="C147" s="160">
        <f t="shared" si="0"/>
        <v>34</v>
      </c>
      <c r="D147" s="135" t="s">
        <v>368</v>
      </c>
      <c r="E147" s="136" t="s">
        <v>90</v>
      </c>
      <c r="F147" s="136" t="s">
        <v>91</v>
      </c>
      <c r="G147" s="136" t="s">
        <v>60</v>
      </c>
      <c r="H147" s="141">
        <v>58.59879999999999</v>
      </c>
      <c r="I147" s="159"/>
      <c r="J147" s="138">
        <f t="shared" si="1"/>
        <v>0</v>
      </c>
    </row>
    <row r="148" spans="3:14" ht="16" customHeight="1">
      <c r="C148" s="160">
        <f t="shared" si="0"/>
        <v>35</v>
      </c>
      <c r="D148" s="135" t="s">
        <v>368</v>
      </c>
      <c r="E148" s="136" t="s">
        <v>92</v>
      </c>
      <c r="F148" s="136" t="s">
        <v>93</v>
      </c>
      <c r="G148" s="136" t="s">
        <v>60</v>
      </c>
      <c r="H148" s="141">
        <v>58.59879999999999</v>
      </c>
      <c r="I148" s="159"/>
      <c r="J148" s="138">
        <f t="shared" si="1"/>
        <v>0</v>
      </c>
    </row>
    <row r="149" spans="3:14" ht="13.5" customHeight="1">
      <c r="C149" s="160">
        <f t="shared" si="0"/>
        <v>36</v>
      </c>
      <c r="D149" s="135" t="s">
        <v>368</v>
      </c>
      <c r="E149" s="136" t="s">
        <v>94</v>
      </c>
      <c r="F149" s="136" t="s">
        <v>95</v>
      </c>
      <c r="G149" s="136" t="s">
        <v>58</v>
      </c>
      <c r="H149" s="141">
        <v>8.0955250000000006E-2</v>
      </c>
      <c r="I149" s="159"/>
      <c r="J149" s="138">
        <f t="shared" si="1"/>
        <v>0</v>
      </c>
    </row>
    <row r="150" spans="3:14" ht="13.5" customHeight="1">
      <c r="C150" s="160">
        <f t="shared" si="0"/>
        <v>37</v>
      </c>
      <c r="D150" s="135" t="s">
        <v>368</v>
      </c>
      <c r="E150" s="136" t="s">
        <v>598</v>
      </c>
      <c r="F150" s="136" t="s">
        <v>597</v>
      </c>
      <c r="G150" s="136" t="s">
        <v>58</v>
      </c>
      <c r="H150" s="141">
        <v>0.30809999999999998</v>
      </c>
      <c r="I150" s="159"/>
      <c r="J150" s="138">
        <f t="shared" si="1"/>
        <v>0</v>
      </c>
    </row>
    <row r="151" spans="3:14" ht="28.5" customHeight="1">
      <c r="C151" s="20"/>
      <c r="D151" s="145" t="s">
        <v>25</v>
      </c>
      <c r="E151" s="21" t="s">
        <v>20</v>
      </c>
      <c r="F151" s="21" t="s">
        <v>63</v>
      </c>
      <c r="G151" s="21"/>
      <c r="H151" s="286"/>
      <c r="I151" s="287"/>
      <c r="J151" s="23">
        <f>SUM(J152:J174)</f>
        <v>0</v>
      </c>
    </row>
    <row r="152" spans="3:14" ht="24" customHeight="1">
      <c r="C152" s="135">
        <f>C150+1</f>
        <v>38</v>
      </c>
      <c r="D152" s="135" t="s">
        <v>368</v>
      </c>
      <c r="E152" s="136" t="s">
        <v>383</v>
      </c>
      <c r="F152" s="136" t="s">
        <v>592</v>
      </c>
      <c r="G152" s="136" t="s">
        <v>42</v>
      </c>
      <c r="H152" s="141">
        <v>88.174949999999995</v>
      </c>
      <c r="I152" s="159"/>
      <c r="J152" s="138">
        <f>ROUND(H152*I152,2)</f>
        <v>0</v>
      </c>
      <c r="N152" s="174"/>
    </row>
    <row r="153" spans="3:14" ht="24" customHeight="1">
      <c r="C153" s="135">
        <f t="shared" ref="C153:C174" si="2">C152+1</f>
        <v>39</v>
      </c>
      <c r="D153" s="135" t="s">
        <v>368</v>
      </c>
      <c r="E153" s="136" t="s">
        <v>337</v>
      </c>
      <c r="F153" s="136" t="s">
        <v>477</v>
      </c>
      <c r="G153" s="136" t="s">
        <v>42</v>
      </c>
      <c r="H153" s="141">
        <v>73.11675000000001</v>
      </c>
      <c r="I153" s="159"/>
      <c r="J153" s="138">
        <f>ROUND(H153*I153,2)</f>
        <v>0</v>
      </c>
    </row>
    <row r="154" spans="3:14" ht="23.15" customHeight="1">
      <c r="C154" s="135">
        <f t="shared" si="2"/>
        <v>40</v>
      </c>
      <c r="D154" s="135" t="s">
        <v>368</v>
      </c>
      <c r="E154" s="136" t="s">
        <v>500</v>
      </c>
      <c r="F154" s="136" t="s">
        <v>499</v>
      </c>
      <c r="G154" s="136" t="s">
        <v>62</v>
      </c>
      <c r="H154" s="141">
        <v>28</v>
      </c>
      <c r="I154" s="159"/>
      <c r="J154" s="138">
        <f>ROUND(H154*I154,2)</f>
        <v>0</v>
      </c>
    </row>
    <row r="155" spans="3:14" ht="20.5" customHeight="1">
      <c r="C155" s="135">
        <f t="shared" si="2"/>
        <v>41</v>
      </c>
      <c r="D155" s="135" t="s">
        <v>368</v>
      </c>
      <c r="E155" s="136" t="s">
        <v>502</v>
      </c>
      <c r="F155" s="136" t="s">
        <v>501</v>
      </c>
      <c r="G155" s="136" t="s">
        <v>62</v>
      </c>
      <c r="H155" s="141">
        <v>1</v>
      </c>
      <c r="I155" s="159"/>
      <c r="J155" s="138">
        <f>ROUND(H155*I155,2)</f>
        <v>0</v>
      </c>
    </row>
    <row r="156" spans="3:14" ht="25" customHeight="1">
      <c r="C156" s="151">
        <f t="shared" si="2"/>
        <v>42</v>
      </c>
      <c r="D156" s="151" t="s">
        <v>157</v>
      </c>
      <c r="E156" s="152" t="s">
        <v>503</v>
      </c>
      <c r="F156" s="152" t="s">
        <v>508</v>
      </c>
      <c r="G156" s="152" t="s">
        <v>62</v>
      </c>
      <c r="H156" s="288">
        <v>3</v>
      </c>
      <c r="I156" s="288"/>
      <c r="J156" s="153">
        <f t="shared" ref="J156:J161" si="3">ROUND(H156*I156,2)</f>
        <v>0</v>
      </c>
    </row>
    <row r="157" spans="3:14" ht="25" customHeight="1">
      <c r="C157" s="151">
        <f t="shared" si="2"/>
        <v>43</v>
      </c>
      <c r="D157" s="151" t="s">
        <v>157</v>
      </c>
      <c r="E157" s="152" t="s">
        <v>504</v>
      </c>
      <c r="F157" s="152" t="s">
        <v>593</v>
      </c>
      <c r="G157" s="152" t="s">
        <v>62</v>
      </c>
      <c r="H157" s="288">
        <v>1</v>
      </c>
      <c r="I157" s="288"/>
      <c r="J157" s="153">
        <f t="shared" si="3"/>
        <v>0</v>
      </c>
    </row>
    <row r="158" spans="3:14" ht="25" customHeight="1">
      <c r="C158" s="151">
        <f t="shared" si="2"/>
        <v>44</v>
      </c>
      <c r="D158" s="151" t="s">
        <v>157</v>
      </c>
      <c r="E158" s="152" t="s">
        <v>505</v>
      </c>
      <c r="F158" s="152" t="s">
        <v>594</v>
      </c>
      <c r="G158" s="152" t="s">
        <v>62</v>
      </c>
      <c r="H158" s="288">
        <v>23</v>
      </c>
      <c r="I158" s="288"/>
      <c r="J158" s="153">
        <f t="shared" si="3"/>
        <v>0</v>
      </c>
    </row>
    <row r="159" spans="3:14" ht="25" customHeight="1">
      <c r="C159" s="151">
        <f t="shared" si="2"/>
        <v>45</v>
      </c>
      <c r="D159" s="151" t="s">
        <v>157</v>
      </c>
      <c r="E159" s="152" t="s">
        <v>506</v>
      </c>
      <c r="F159" s="152" t="s">
        <v>595</v>
      </c>
      <c r="G159" s="152" t="s">
        <v>62</v>
      </c>
      <c r="H159" s="288">
        <v>1</v>
      </c>
      <c r="I159" s="288"/>
      <c r="J159" s="153">
        <f t="shared" si="3"/>
        <v>0</v>
      </c>
    </row>
    <row r="160" spans="3:14" ht="25" customHeight="1">
      <c r="C160" s="151">
        <f t="shared" si="2"/>
        <v>46</v>
      </c>
      <c r="D160" s="151" t="s">
        <v>157</v>
      </c>
      <c r="E160" s="152" t="s">
        <v>507</v>
      </c>
      <c r="F160" s="152" t="s">
        <v>596</v>
      </c>
      <c r="G160" s="152" t="s">
        <v>62</v>
      </c>
      <c r="H160" s="288">
        <v>1</v>
      </c>
      <c r="I160" s="288"/>
      <c r="J160" s="153">
        <f t="shared" si="3"/>
        <v>0</v>
      </c>
    </row>
    <row r="161" spans="3:14" ht="24" customHeight="1">
      <c r="C161" s="135">
        <f t="shared" si="2"/>
        <v>47</v>
      </c>
      <c r="D161" s="135" t="s">
        <v>368</v>
      </c>
      <c r="E161" s="136" t="s">
        <v>327</v>
      </c>
      <c r="F161" s="136" t="s">
        <v>334</v>
      </c>
      <c r="G161" s="136" t="s">
        <v>42</v>
      </c>
      <c r="H161" s="141">
        <v>537.46174200000019</v>
      </c>
      <c r="I161" s="159"/>
      <c r="J161" s="138">
        <f t="shared" si="3"/>
        <v>0</v>
      </c>
    </row>
    <row r="162" spans="3:14" ht="15" customHeight="1">
      <c r="C162" s="135">
        <f t="shared" si="2"/>
        <v>48</v>
      </c>
      <c r="D162" s="135" t="s">
        <v>368</v>
      </c>
      <c r="E162" s="136" t="s">
        <v>353</v>
      </c>
      <c r="F162" s="136" t="s">
        <v>352</v>
      </c>
      <c r="G162" s="136" t="s">
        <v>60</v>
      </c>
      <c r="H162" s="141">
        <v>662.06425000000002</v>
      </c>
      <c r="I162" s="159"/>
      <c r="J162" s="138">
        <f t="shared" ref="J162:J174" si="4">ROUND(H162*I162,2)</f>
        <v>0</v>
      </c>
    </row>
    <row r="163" spans="3:14" ht="15" customHeight="1">
      <c r="C163" s="135">
        <f t="shared" si="2"/>
        <v>49</v>
      </c>
      <c r="D163" s="135" t="s">
        <v>368</v>
      </c>
      <c r="E163" s="136" t="s">
        <v>356</v>
      </c>
      <c r="F163" s="136" t="s">
        <v>354</v>
      </c>
      <c r="G163" s="136" t="s">
        <v>60</v>
      </c>
      <c r="H163" s="141">
        <v>1610.1637999999998</v>
      </c>
      <c r="I163" s="159"/>
      <c r="J163" s="138">
        <f t="shared" si="4"/>
        <v>0</v>
      </c>
    </row>
    <row r="164" spans="3:14" ht="15" customHeight="1">
      <c r="C164" s="135">
        <f t="shared" si="2"/>
        <v>50</v>
      </c>
      <c r="D164" s="135" t="s">
        <v>368</v>
      </c>
      <c r="E164" s="136" t="s">
        <v>89</v>
      </c>
      <c r="F164" s="136" t="s">
        <v>355</v>
      </c>
      <c r="G164" s="136" t="s">
        <v>60</v>
      </c>
      <c r="H164" s="141">
        <v>484.72599999999989</v>
      </c>
      <c r="I164" s="159"/>
      <c r="J164" s="138">
        <f t="shared" si="4"/>
        <v>0</v>
      </c>
    </row>
    <row r="165" spans="3:14" ht="15" customHeight="1">
      <c r="C165" s="135">
        <f t="shared" si="2"/>
        <v>51</v>
      </c>
      <c r="D165" s="135" t="s">
        <v>368</v>
      </c>
      <c r="E165" s="136" t="s">
        <v>331</v>
      </c>
      <c r="F165" s="136" t="s">
        <v>330</v>
      </c>
      <c r="G165" s="136" t="s">
        <v>60</v>
      </c>
      <c r="H165" s="141">
        <v>5500.0191999999988</v>
      </c>
      <c r="I165" s="159"/>
      <c r="J165" s="138">
        <f t="shared" si="4"/>
        <v>0</v>
      </c>
    </row>
    <row r="166" spans="3:14" ht="15" customHeight="1">
      <c r="C166" s="135">
        <f t="shared" si="2"/>
        <v>52</v>
      </c>
      <c r="D166" s="135" t="s">
        <v>368</v>
      </c>
      <c r="E166" s="136" t="s">
        <v>333</v>
      </c>
      <c r="F166" s="136" t="s">
        <v>332</v>
      </c>
      <c r="G166" s="136" t="s">
        <v>60</v>
      </c>
      <c r="H166" s="141">
        <v>5500.0191999999988</v>
      </c>
      <c r="I166" s="159"/>
      <c r="J166" s="138">
        <f t="shared" si="4"/>
        <v>0</v>
      </c>
    </row>
    <row r="167" spans="3:14" ht="13.5" customHeight="1">
      <c r="C167" s="135">
        <f t="shared" si="2"/>
        <v>53</v>
      </c>
      <c r="D167" s="135" t="s">
        <v>368</v>
      </c>
      <c r="E167" s="136" t="s">
        <v>329</v>
      </c>
      <c r="F167" s="136" t="s">
        <v>328</v>
      </c>
      <c r="G167" s="136" t="s">
        <v>58</v>
      </c>
      <c r="H167" s="141">
        <v>29.495665449999994</v>
      </c>
      <c r="I167" s="159"/>
      <c r="J167" s="138">
        <f t="shared" si="4"/>
        <v>0</v>
      </c>
      <c r="M167" s="164"/>
      <c r="N167" s="165"/>
    </row>
    <row r="168" spans="3:14" ht="16.5" customHeight="1">
      <c r="C168" s="135">
        <f t="shared" si="2"/>
        <v>54</v>
      </c>
      <c r="D168" s="135" t="s">
        <v>368</v>
      </c>
      <c r="E168" s="136" t="s">
        <v>96</v>
      </c>
      <c r="F168" s="136" t="s">
        <v>97</v>
      </c>
      <c r="G168" s="136" t="s">
        <v>58</v>
      </c>
      <c r="H168" s="141">
        <v>22.43995</v>
      </c>
      <c r="I168" s="159"/>
      <c r="J168" s="138">
        <f t="shared" si="4"/>
        <v>0</v>
      </c>
    </row>
    <row r="169" spans="3:14" ht="24" customHeight="1">
      <c r="C169" s="135">
        <f t="shared" si="2"/>
        <v>55</v>
      </c>
      <c r="D169" s="135" t="s">
        <v>368</v>
      </c>
      <c r="E169" s="136" t="s">
        <v>336</v>
      </c>
      <c r="F169" s="136" t="s">
        <v>335</v>
      </c>
      <c r="G169" s="136" t="s">
        <v>42</v>
      </c>
      <c r="H169" s="141">
        <v>4.1288000000000009</v>
      </c>
      <c r="I169" s="159"/>
      <c r="J169" s="138">
        <f t="shared" si="4"/>
        <v>0</v>
      </c>
    </row>
    <row r="170" spans="3:14" ht="24" customHeight="1">
      <c r="C170" s="135">
        <f t="shared" si="2"/>
        <v>56</v>
      </c>
      <c r="D170" s="135" t="s">
        <v>368</v>
      </c>
      <c r="E170" s="136" t="s">
        <v>98</v>
      </c>
      <c r="F170" s="136" t="s">
        <v>99</v>
      </c>
      <c r="G170" s="136" t="s">
        <v>60</v>
      </c>
      <c r="H170" s="141">
        <v>54.868000000000002</v>
      </c>
      <c r="I170" s="159"/>
      <c r="J170" s="138">
        <f t="shared" si="4"/>
        <v>0</v>
      </c>
    </row>
    <row r="171" spans="3:14" ht="24" customHeight="1">
      <c r="C171" s="135">
        <f t="shared" si="2"/>
        <v>57</v>
      </c>
      <c r="D171" s="135" t="s">
        <v>368</v>
      </c>
      <c r="E171" s="136" t="s">
        <v>100</v>
      </c>
      <c r="F171" s="136" t="s">
        <v>101</v>
      </c>
      <c r="G171" s="136" t="s">
        <v>60</v>
      </c>
      <c r="H171" s="141">
        <v>54.868000000000002</v>
      </c>
      <c r="I171" s="159"/>
      <c r="J171" s="138">
        <f t="shared" si="4"/>
        <v>0</v>
      </c>
    </row>
    <row r="172" spans="3:14" ht="17.5" customHeight="1">
      <c r="C172" s="135">
        <f t="shared" si="2"/>
        <v>58</v>
      </c>
      <c r="D172" s="135" t="s">
        <v>368</v>
      </c>
      <c r="E172" s="136" t="s">
        <v>347</v>
      </c>
      <c r="F172" s="136" t="s">
        <v>346</v>
      </c>
      <c r="G172" s="136" t="s">
        <v>60</v>
      </c>
      <c r="H172" s="141">
        <v>18</v>
      </c>
      <c r="I172" s="159"/>
      <c r="J172" s="138">
        <f t="shared" si="4"/>
        <v>0</v>
      </c>
    </row>
    <row r="173" spans="3:14" ht="24" customHeight="1">
      <c r="C173" s="135">
        <f t="shared" si="2"/>
        <v>59</v>
      </c>
      <c r="D173" s="135" t="s">
        <v>368</v>
      </c>
      <c r="E173" s="136" t="s">
        <v>102</v>
      </c>
      <c r="F173" s="136" t="s">
        <v>103</v>
      </c>
      <c r="G173" s="136" t="s">
        <v>58</v>
      </c>
      <c r="H173" s="141">
        <v>0.71315000000000006</v>
      </c>
      <c r="I173" s="159"/>
      <c r="J173" s="138">
        <f t="shared" si="4"/>
        <v>0</v>
      </c>
      <c r="M173" s="166"/>
      <c r="N173" s="167"/>
    </row>
    <row r="174" spans="3:14" ht="24" customHeight="1">
      <c r="C174" s="135">
        <f t="shared" si="2"/>
        <v>60</v>
      </c>
      <c r="D174" s="135" t="s">
        <v>368</v>
      </c>
      <c r="E174" s="136" t="s">
        <v>339</v>
      </c>
      <c r="F174" s="136" t="s">
        <v>338</v>
      </c>
      <c r="G174" s="136" t="s">
        <v>58</v>
      </c>
      <c r="H174" s="141">
        <v>7.0388269999999995</v>
      </c>
      <c r="I174" s="159"/>
      <c r="J174" s="138">
        <f t="shared" si="4"/>
        <v>0</v>
      </c>
      <c r="M174" s="168"/>
      <c r="N174" s="167"/>
    </row>
    <row r="175" spans="3:14" ht="28.5" customHeight="1">
      <c r="C175" s="20"/>
      <c r="D175" s="145" t="s">
        <v>25</v>
      </c>
      <c r="E175" s="21" t="s">
        <v>22</v>
      </c>
      <c r="F175" s="21" t="s">
        <v>64</v>
      </c>
      <c r="G175" s="21"/>
      <c r="H175" s="286"/>
      <c r="I175" s="287"/>
      <c r="J175" s="23">
        <f>SUM(J176:J249)</f>
        <v>0</v>
      </c>
    </row>
    <row r="176" spans="3:14" ht="28.5" customHeight="1">
      <c r="C176" s="135">
        <f>C174+1</f>
        <v>61</v>
      </c>
      <c r="D176" s="135" t="s">
        <v>368</v>
      </c>
      <c r="E176" s="135" t="s">
        <v>457</v>
      </c>
      <c r="F176" s="136" t="s">
        <v>459</v>
      </c>
      <c r="G176" s="136" t="s">
        <v>62</v>
      </c>
      <c r="H176" s="141">
        <v>3</v>
      </c>
      <c r="I176" s="159"/>
      <c r="J176" s="138">
        <f t="shared" ref="J176:J185" si="5">ROUND(H176*I176,2)</f>
        <v>0</v>
      </c>
    </row>
    <row r="177" spans="3:15" ht="28.5" customHeight="1">
      <c r="C177" s="151">
        <f t="shared" ref="C177:C185" si="6">C176+1</f>
        <v>62</v>
      </c>
      <c r="D177" s="151" t="s">
        <v>157</v>
      </c>
      <c r="E177" s="152" t="s">
        <v>451</v>
      </c>
      <c r="F177" s="152" t="s">
        <v>462</v>
      </c>
      <c r="G177" s="152" t="s">
        <v>62</v>
      </c>
      <c r="H177" s="288">
        <v>1</v>
      </c>
      <c r="I177" s="289"/>
      <c r="J177" s="153">
        <f t="shared" si="5"/>
        <v>0</v>
      </c>
    </row>
    <row r="178" spans="3:15" ht="28.5" customHeight="1">
      <c r="C178" s="151">
        <f t="shared" si="6"/>
        <v>63</v>
      </c>
      <c r="D178" s="151" t="s">
        <v>157</v>
      </c>
      <c r="E178" s="152" t="s">
        <v>455</v>
      </c>
      <c r="F178" s="152" t="s">
        <v>466</v>
      </c>
      <c r="G178" s="152" t="s">
        <v>62</v>
      </c>
      <c r="H178" s="288">
        <v>1</v>
      </c>
      <c r="I178" s="289"/>
      <c r="J178" s="153">
        <f t="shared" si="5"/>
        <v>0</v>
      </c>
    </row>
    <row r="179" spans="3:15" ht="28.5" customHeight="1">
      <c r="C179" s="151">
        <f t="shared" si="6"/>
        <v>64</v>
      </c>
      <c r="D179" s="151" t="s">
        <v>157</v>
      </c>
      <c r="E179" s="152" t="s">
        <v>456</v>
      </c>
      <c r="F179" s="152" t="s">
        <v>467</v>
      </c>
      <c r="G179" s="152" t="s">
        <v>62</v>
      </c>
      <c r="H179" s="288">
        <v>1</v>
      </c>
      <c r="I179" s="289"/>
      <c r="J179" s="153">
        <f t="shared" si="5"/>
        <v>0</v>
      </c>
    </row>
    <row r="180" spans="3:15" ht="28.5" customHeight="1">
      <c r="C180" s="135">
        <f t="shared" si="6"/>
        <v>65</v>
      </c>
      <c r="D180" s="135" t="s">
        <v>368</v>
      </c>
      <c r="E180" s="135" t="s">
        <v>458</v>
      </c>
      <c r="F180" s="136" t="s">
        <v>460</v>
      </c>
      <c r="G180" s="136" t="s">
        <v>62</v>
      </c>
      <c r="H180" s="141">
        <v>38</v>
      </c>
      <c r="I180" s="159"/>
      <c r="J180" s="138">
        <f t="shared" si="5"/>
        <v>0</v>
      </c>
    </row>
    <row r="181" spans="3:15" ht="28.5" customHeight="1">
      <c r="C181" s="151">
        <f t="shared" si="6"/>
        <v>66</v>
      </c>
      <c r="D181" s="151" t="s">
        <v>157</v>
      </c>
      <c r="E181" s="152" t="s">
        <v>450</v>
      </c>
      <c r="F181" s="152" t="s">
        <v>461</v>
      </c>
      <c r="G181" s="152" t="s">
        <v>62</v>
      </c>
      <c r="H181" s="288">
        <v>34</v>
      </c>
      <c r="I181" s="289"/>
      <c r="J181" s="153">
        <f t="shared" si="5"/>
        <v>0</v>
      </c>
    </row>
    <row r="182" spans="3:15" ht="28.5" customHeight="1">
      <c r="C182" s="151">
        <f t="shared" si="6"/>
        <v>67</v>
      </c>
      <c r="D182" s="151" t="s">
        <v>157</v>
      </c>
      <c r="E182" s="152" t="s">
        <v>452</v>
      </c>
      <c r="F182" s="152" t="s">
        <v>463</v>
      </c>
      <c r="G182" s="152" t="s">
        <v>62</v>
      </c>
      <c r="H182" s="288">
        <v>1</v>
      </c>
      <c r="I182" s="289"/>
      <c r="J182" s="153">
        <f t="shared" si="5"/>
        <v>0</v>
      </c>
    </row>
    <row r="183" spans="3:15" ht="28.5" customHeight="1">
      <c r="C183" s="151">
        <f t="shared" si="6"/>
        <v>68</v>
      </c>
      <c r="D183" s="151" t="s">
        <v>157</v>
      </c>
      <c r="E183" s="152" t="s">
        <v>453</v>
      </c>
      <c r="F183" s="152" t="s">
        <v>464</v>
      </c>
      <c r="G183" s="152" t="s">
        <v>62</v>
      </c>
      <c r="H183" s="288">
        <v>2</v>
      </c>
      <c r="I183" s="289"/>
      <c r="J183" s="153">
        <f t="shared" si="5"/>
        <v>0</v>
      </c>
    </row>
    <row r="184" spans="3:15" ht="28.5" customHeight="1">
      <c r="C184" s="151">
        <f t="shared" si="6"/>
        <v>69</v>
      </c>
      <c r="D184" s="151" t="s">
        <v>157</v>
      </c>
      <c r="E184" s="152" t="s">
        <v>454</v>
      </c>
      <c r="F184" s="152" t="s">
        <v>465</v>
      </c>
      <c r="G184" s="152" t="s">
        <v>62</v>
      </c>
      <c r="H184" s="288">
        <v>1</v>
      </c>
      <c r="I184" s="289"/>
      <c r="J184" s="153">
        <f t="shared" si="5"/>
        <v>0</v>
      </c>
    </row>
    <row r="185" spans="3:15" ht="24" customHeight="1">
      <c r="C185" s="135">
        <f t="shared" si="6"/>
        <v>70</v>
      </c>
      <c r="D185" s="135" t="s">
        <v>368</v>
      </c>
      <c r="E185" s="136" t="s">
        <v>345</v>
      </c>
      <c r="F185" s="136" t="s">
        <v>344</v>
      </c>
      <c r="G185" s="136" t="s">
        <v>42</v>
      </c>
      <c r="H185" s="141">
        <v>699.96022974999994</v>
      </c>
      <c r="I185" s="159"/>
      <c r="J185" s="138">
        <f t="shared" si="5"/>
        <v>0</v>
      </c>
      <c r="M185" s="134"/>
      <c r="N185" s="173"/>
    </row>
    <row r="186" spans="3:15" ht="14.15" customHeight="1">
      <c r="C186" s="135">
        <f t="shared" ref="C186:C217" si="7">C185+1</f>
        <v>71</v>
      </c>
      <c r="D186" s="135" t="s">
        <v>368</v>
      </c>
      <c r="E186" s="136" t="s">
        <v>350</v>
      </c>
      <c r="F186" s="136" t="s">
        <v>351</v>
      </c>
      <c r="G186" s="136" t="s">
        <v>60</v>
      </c>
      <c r="H186" s="141">
        <v>167.041</v>
      </c>
      <c r="I186" s="159"/>
      <c r="J186" s="138">
        <f t="shared" ref="J186:J216" si="8">ROUND(H186*I186,2)</f>
        <v>0</v>
      </c>
    </row>
    <row r="187" spans="3:15" ht="14.15" customHeight="1">
      <c r="C187" s="135">
        <f t="shared" si="7"/>
        <v>72</v>
      </c>
      <c r="D187" s="135" t="s">
        <v>368</v>
      </c>
      <c r="E187" s="136" t="s">
        <v>349</v>
      </c>
      <c r="F187" s="136" t="s">
        <v>348</v>
      </c>
      <c r="G187" s="136" t="s">
        <v>60</v>
      </c>
      <c r="H187" s="141">
        <v>1267.7929750000001</v>
      </c>
      <c r="I187" s="159"/>
      <c r="J187" s="138">
        <f t="shared" si="8"/>
        <v>0</v>
      </c>
    </row>
    <row r="188" spans="3:15" ht="13.5" customHeight="1">
      <c r="C188" s="135">
        <f t="shared" si="7"/>
        <v>73</v>
      </c>
      <c r="D188" s="135" t="s">
        <v>368</v>
      </c>
      <c r="E188" s="136" t="s">
        <v>104</v>
      </c>
      <c r="F188" s="136" t="s">
        <v>105</v>
      </c>
      <c r="G188" s="136" t="s">
        <v>60</v>
      </c>
      <c r="H188" s="141">
        <v>1251.5480999999997</v>
      </c>
      <c r="I188" s="159"/>
      <c r="J188" s="138">
        <f t="shared" si="8"/>
        <v>0</v>
      </c>
    </row>
    <row r="189" spans="3:15" ht="13.5" customHeight="1">
      <c r="C189" s="135">
        <f t="shared" si="7"/>
        <v>74</v>
      </c>
      <c r="D189" s="135" t="s">
        <v>368</v>
      </c>
      <c r="E189" s="136" t="s">
        <v>371</v>
      </c>
      <c r="F189" s="136" t="s">
        <v>370</v>
      </c>
      <c r="G189" s="136" t="s">
        <v>60</v>
      </c>
      <c r="H189" s="141">
        <v>2892.7587250000001</v>
      </c>
      <c r="I189" s="159"/>
      <c r="J189" s="138">
        <f t="shared" si="8"/>
        <v>0</v>
      </c>
      <c r="M189" s="139"/>
    </row>
    <row r="190" spans="3:15" ht="13.5" customHeight="1">
      <c r="C190" s="135">
        <f t="shared" si="7"/>
        <v>75</v>
      </c>
      <c r="D190" s="135" t="s">
        <v>368</v>
      </c>
      <c r="E190" s="136" t="s">
        <v>373</v>
      </c>
      <c r="F190" s="136" t="s">
        <v>372</v>
      </c>
      <c r="G190" s="136" t="s">
        <v>60</v>
      </c>
      <c r="H190" s="141">
        <v>2892.7587250000001</v>
      </c>
      <c r="I190" s="159"/>
      <c r="J190" s="138">
        <f t="shared" si="8"/>
        <v>0</v>
      </c>
      <c r="M190" s="139"/>
      <c r="N190" s="139"/>
    </row>
    <row r="191" spans="3:15" ht="24" customHeight="1">
      <c r="C191" s="135">
        <f t="shared" si="7"/>
        <v>76</v>
      </c>
      <c r="D191" s="135" t="s">
        <v>368</v>
      </c>
      <c r="E191" s="136" t="s">
        <v>106</v>
      </c>
      <c r="F191" s="136" t="s">
        <v>107</v>
      </c>
      <c r="G191" s="136" t="s">
        <v>60</v>
      </c>
      <c r="H191" s="290">
        <v>2685.027</v>
      </c>
      <c r="I191" s="159"/>
      <c r="J191" s="138">
        <f t="shared" si="8"/>
        <v>0</v>
      </c>
      <c r="M191" s="143"/>
      <c r="N191" s="175"/>
      <c r="O191" s="143"/>
    </row>
    <row r="192" spans="3:15" ht="24" customHeight="1">
      <c r="C192" s="135">
        <f t="shared" si="7"/>
        <v>77</v>
      </c>
      <c r="D192" s="135" t="s">
        <v>368</v>
      </c>
      <c r="E192" s="136" t="s">
        <v>108</v>
      </c>
      <c r="F192" s="136" t="s">
        <v>109</v>
      </c>
      <c r="G192" s="136" t="s">
        <v>60</v>
      </c>
      <c r="H192" s="141">
        <v>2685.027</v>
      </c>
      <c r="I192" s="159"/>
      <c r="J192" s="138">
        <f t="shared" si="8"/>
        <v>0</v>
      </c>
      <c r="M192" s="143"/>
      <c r="N192" s="143"/>
      <c r="O192" s="143"/>
    </row>
    <row r="193" spans="3:14" ht="24" customHeight="1">
      <c r="C193" s="135">
        <f t="shared" si="7"/>
        <v>78</v>
      </c>
      <c r="D193" s="135" t="s">
        <v>368</v>
      </c>
      <c r="E193" s="136" t="s">
        <v>341</v>
      </c>
      <c r="F193" s="136" t="s">
        <v>340</v>
      </c>
      <c r="G193" s="136" t="s">
        <v>60</v>
      </c>
      <c r="H193" s="141">
        <v>799.64572500000008</v>
      </c>
      <c r="I193" s="159"/>
      <c r="J193" s="138">
        <f t="shared" si="8"/>
        <v>0</v>
      </c>
    </row>
    <row r="194" spans="3:14" ht="24" customHeight="1">
      <c r="C194" s="135">
        <f t="shared" si="7"/>
        <v>79</v>
      </c>
      <c r="D194" s="135" t="s">
        <v>368</v>
      </c>
      <c r="E194" s="136" t="s">
        <v>343</v>
      </c>
      <c r="F194" s="136" t="s">
        <v>342</v>
      </c>
      <c r="G194" s="136" t="s">
        <v>60</v>
      </c>
      <c r="H194" s="141">
        <v>799.64572500000008</v>
      </c>
      <c r="I194" s="159"/>
      <c r="J194" s="138">
        <f t="shared" si="8"/>
        <v>0</v>
      </c>
    </row>
    <row r="195" spans="3:14" ht="24" customHeight="1">
      <c r="C195" s="135">
        <f t="shared" si="7"/>
        <v>80</v>
      </c>
      <c r="D195" s="135" t="s">
        <v>368</v>
      </c>
      <c r="E195" s="136" t="s">
        <v>498</v>
      </c>
      <c r="F195" s="136" t="s">
        <v>497</v>
      </c>
      <c r="G195" s="136" t="s">
        <v>60</v>
      </c>
      <c r="H195" s="141">
        <v>68</v>
      </c>
      <c r="I195" s="159"/>
      <c r="J195" s="138">
        <f t="shared" si="8"/>
        <v>0</v>
      </c>
    </row>
    <row r="196" spans="3:14" ht="24" customHeight="1">
      <c r="C196" s="135">
        <f t="shared" si="7"/>
        <v>81</v>
      </c>
      <c r="D196" s="135" t="s">
        <v>368</v>
      </c>
      <c r="E196" s="136" t="s">
        <v>110</v>
      </c>
      <c r="F196" s="136" t="s">
        <v>111</v>
      </c>
      <c r="G196" s="136" t="s">
        <v>58</v>
      </c>
      <c r="H196" s="141">
        <v>71.954082639999996</v>
      </c>
      <c r="I196" s="159"/>
      <c r="J196" s="138">
        <f t="shared" si="8"/>
        <v>0</v>
      </c>
      <c r="M196" s="172"/>
      <c r="N196" s="170"/>
    </row>
    <row r="197" spans="3:14" ht="24.65" customHeight="1">
      <c r="C197" s="135">
        <f t="shared" si="7"/>
        <v>82</v>
      </c>
      <c r="D197" s="135" t="s">
        <v>368</v>
      </c>
      <c r="E197" s="136" t="s">
        <v>112</v>
      </c>
      <c r="F197" s="136" t="s">
        <v>113</v>
      </c>
      <c r="G197" s="140" t="s">
        <v>58</v>
      </c>
      <c r="H197" s="141">
        <v>3.8217499999999998</v>
      </c>
      <c r="I197" s="159"/>
      <c r="J197" s="138">
        <f t="shared" si="8"/>
        <v>0</v>
      </c>
    </row>
    <row r="198" spans="3:14" ht="24" customHeight="1">
      <c r="C198" s="24">
        <f t="shared" si="7"/>
        <v>83</v>
      </c>
      <c r="D198" s="135" t="s">
        <v>368</v>
      </c>
      <c r="E198" s="25" t="s">
        <v>114</v>
      </c>
      <c r="F198" s="25" t="s">
        <v>374</v>
      </c>
      <c r="G198" s="25" t="s">
        <v>42</v>
      </c>
      <c r="H198" s="291">
        <v>43.234138000000009</v>
      </c>
      <c r="I198" s="292"/>
      <c r="J198" s="26">
        <f t="shared" si="8"/>
        <v>0</v>
      </c>
    </row>
    <row r="199" spans="3:14" ht="13.5" customHeight="1">
      <c r="C199" s="24">
        <f t="shared" si="7"/>
        <v>84</v>
      </c>
      <c r="D199" s="135" t="s">
        <v>368</v>
      </c>
      <c r="E199" s="25" t="s">
        <v>115</v>
      </c>
      <c r="F199" s="25" t="s">
        <v>116</v>
      </c>
      <c r="G199" s="25" t="s">
        <v>60</v>
      </c>
      <c r="H199" s="291">
        <v>369.26182000000006</v>
      </c>
      <c r="I199" s="292"/>
      <c r="J199" s="26">
        <f t="shared" si="8"/>
        <v>0</v>
      </c>
    </row>
    <row r="200" spans="3:14" ht="13.5" customHeight="1">
      <c r="C200" s="24">
        <f t="shared" si="7"/>
        <v>85</v>
      </c>
      <c r="D200" s="135" t="s">
        <v>368</v>
      </c>
      <c r="E200" s="25" t="s">
        <v>117</v>
      </c>
      <c r="F200" s="25" t="s">
        <v>118</v>
      </c>
      <c r="G200" s="25" t="s">
        <v>60</v>
      </c>
      <c r="H200" s="291">
        <v>369.26182000000006</v>
      </c>
      <c r="I200" s="292"/>
      <c r="J200" s="26">
        <f t="shared" si="8"/>
        <v>0</v>
      </c>
    </row>
    <row r="201" spans="3:14" ht="24" customHeight="1">
      <c r="C201" s="24">
        <f t="shared" si="7"/>
        <v>86</v>
      </c>
      <c r="D201" s="135" t="s">
        <v>368</v>
      </c>
      <c r="E201" s="25" t="s">
        <v>376</v>
      </c>
      <c r="F201" s="25" t="s">
        <v>375</v>
      </c>
      <c r="G201" s="25" t="s">
        <v>60</v>
      </c>
      <c r="H201" s="291">
        <v>62.138900000000014</v>
      </c>
      <c r="I201" s="292"/>
      <c r="J201" s="26">
        <f t="shared" si="8"/>
        <v>0</v>
      </c>
    </row>
    <row r="202" spans="3:14" ht="24" customHeight="1">
      <c r="C202" s="135">
        <f t="shared" si="7"/>
        <v>87</v>
      </c>
      <c r="D202" s="135" t="s">
        <v>368</v>
      </c>
      <c r="E202" s="136" t="s">
        <v>378</v>
      </c>
      <c r="F202" s="136" t="s">
        <v>377</v>
      </c>
      <c r="G202" s="136" t="s">
        <v>60</v>
      </c>
      <c r="H202" s="141">
        <v>62.138900000000014</v>
      </c>
      <c r="I202" s="159"/>
      <c r="J202" s="138">
        <f t="shared" si="8"/>
        <v>0</v>
      </c>
    </row>
    <row r="203" spans="3:14" ht="24" customHeight="1">
      <c r="C203" s="135">
        <f t="shared" si="7"/>
        <v>88</v>
      </c>
      <c r="D203" s="135" t="s">
        <v>368</v>
      </c>
      <c r="E203" s="140" t="s">
        <v>380</v>
      </c>
      <c r="F203" s="140" t="s">
        <v>379</v>
      </c>
      <c r="G203" s="140" t="s">
        <v>60</v>
      </c>
      <c r="H203" s="141">
        <v>39.643900000000002</v>
      </c>
      <c r="I203" s="159"/>
      <c r="J203" s="138">
        <f t="shared" si="8"/>
        <v>0</v>
      </c>
    </row>
    <row r="204" spans="3:14" ht="24" customHeight="1">
      <c r="C204" s="135">
        <f t="shared" si="7"/>
        <v>89</v>
      </c>
      <c r="D204" s="135" t="s">
        <v>368</v>
      </c>
      <c r="E204" s="140" t="s">
        <v>382</v>
      </c>
      <c r="F204" s="140" t="s">
        <v>381</v>
      </c>
      <c r="G204" s="140" t="s">
        <v>60</v>
      </c>
      <c r="H204" s="141">
        <v>39.643900000000002</v>
      </c>
      <c r="I204" s="159"/>
      <c r="J204" s="138">
        <f t="shared" si="8"/>
        <v>0</v>
      </c>
    </row>
    <row r="205" spans="3:14" ht="24" customHeight="1">
      <c r="C205" s="135">
        <f t="shared" si="7"/>
        <v>90</v>
      </c>
      <c r="D205" s="135" t="s">
        <v>368</v>
      </c>
      <c r="E205" s="136" t="s">
        <v>119</v>
      </c>
      <c r="F205" s="136" t="s">
        <v>120</v>
      </c>
      <c r="G205" s="136" t="s">
        <v>58</v>
      </c>
      <c r="H205" s="141">
        <v>7.3704246600000003</v>
      </c>
      <c r="I205" s="159"/>
      <c r="J205" s="138">
        <f t="shared" si="8"/>
        <v>0</v>
      </c>
    </row>
    <row r="206" spans="3:14" ht="22" customHeight="1">
      <c r="C206" s="135">
        <f t="shared" si="7"/>
        <v>91</v>
      </c>
      <c r="D206" s="135" t="s">
        <v>368</v>
      </c>
      <c r="E206" s="136" t="s">
        <v>358</v>
      </c>
      <c r="F206" s="136" t="s">
        <v>359</v>
      </c>
      <c r="G206" s="136" t="s">
        <v>42</v>
      </c>
      <c r="H206" s="141">
        <v>23.824249999999999</v>
      </c>
      <c r="I206" s="159"/>
      <c r="J206" s="138">
        <f t="shared" si="8"/>
        <v>0</v>
      </c>
    </row>
    <row r="207" spans="3:14" ht="24" customHeight="1">
      <c r="C207" s="135">
        <f t="shared" si="7"/>
        <v>92</v>
      </c>
      <c r="D207" s="135" t="s">
        <v>368</v>
      </c>
      <c r="E207" s="136" t="s">
        <v>121</v>
      </c>
      <c r="F207" s="136" t="s">
        <v>357</v>
      </c>
      <c r="G207" s="136" t="s">
        <v>42</v>
      </c>
      <c r="H207" s="141">
        <v>0.98</v>
      </c>
      <c r="I207" s="159"/>
      <c r="J207" s="138">
        <f t="shared" si="8"/>
        <v>0</v>
      </c>
    </row>
    <row r="208" spans="3:14" ht="24" customHeight="1">
      <c r="C208" s="135">
        <f t="shared" si="7"/>
        <v>93</v>
      </c>
      <c r="D208" s="135" t="s">
        <v>368</v>
      </c>
      <c r="E208" s="136" t="s">
        <v>122</v>
      </c>
      <c r="F208" s="136" t="s">
        <v>123</v>
      </c>
      <c r="G208" s="136" t="s">
        <v>60</v>
      </c>
      <c r="H208" s="141">
        <v>92.618399999999994</v>
      </c>
      <c r="I208" s="159"/>
      <c r="J208" s="138">
        <f t="shared" si="8"/>
        <v>0</v>
      </c>
    </row>
    <row r="209" spans="3:14" ht="24" customHeight="1">
      <c r="C209" s="135">
        <f t="shared" si="7"/>
        <v>94</v>
      </c>
      <c r="D209" s="135" t="s">
        <v>368</v>
      </c>
      <c r="E209" s="136" t="s">
        <v>124</v>
      </c>
      <c r="F209" s="136" t="s">
        <v>125</v>
      </c>
      <c r="G209" s="136" t="s">
        <v>60</v>
      </c>
      <c r="H209" s="141">
        <v>92.618399999999994</v>
      </c>
      <c r="I209" s="159"/>
      <c r="J209" s="138">
        <f t="shared" si="8"/>
        <v>0</v>
      </c>
    </row>
    <row r="210" spans="3:14" ht="24" customHeight="1">
      <c r="C210" s="135">
        <f t="shared" si="7"/>
        <v>95</v>
      </c>
      <c r="D210" s="135" t="s">
        <v>368</v>
      </c>
      <c r="E210" s="136" t="s">
        <v>365</v>
      </c>
      <c r="F210" s="136" t="s">
        <v>364</v>
      </c>
      <c r="G210" s="136" t="s">
        <v>60</v>
      </c>
      <c r="H210" s="141">
        <v>91.936399999999992</v>
      </c>
      <c r="I210" s="159"/>
      <c r="J210" s="138">
        <f t="shared" si="8"/>
        <v>0</v>
      </c>
    </row>
    <row r="211" spans="3:14" ht="24" customHeight="1">
      <c r="C211" s="135">
        <f t="shared" si="7"/>
        <v>96</v>
      </c>
      <c r="D211" s="135" t="s">
        <v>368</v>
      </c>
      <c r="E211" s="136" t="s">
        <v>366</v>
      </c>
      <c r="F211" s="136" t="s">
        <v>367</v>
      </c>
      <c r="G211" s="136" t="s">
        <v>60</v>
      </c>
      <c r="H211" s="141">
        <v>91.936399999999992</v>
      </c>
      <c r="I211" s="159"/>
      <c r="J211" s="138">
        <f t="shared" si="8"/>
        <v>0</v>
      </c>
    </row>
    <row r="212" spans="3:14" ht="24" customHeight="1">
      <c r="C212" s="135">
        <f t="shared" si="7"/>
        <v>97</v>
      </c>
      <c r="D212" s="135" t="s">
        <v>368</v>
      </c>
      <c r="E212" s="136" t="s">
        <v>130</v>
      </c>
      <c r="F212" s="136" t="s">
        <v>131</v>
      </c>
      <c r="G212" s="136" t="s">
        <v>60</v>
      </c>
      <c r="H212" s="141">
        <v>2.6314000000000002</v>
      </c>
      <c r="I212" s="159"/>
      <c r="J212" s="138">
        <f t="shared" si="8"/>
        <v>0</v>
      </c>
    </row>
    <row r="213" spans="3:14" ht="24" customHeight="1">
      <c r="C213" s="135">
        <f t="shared" si="7"/>
        <v>98</v>
      </c>
      <c r="D213" s="135" t="s">
        <v>368</v>
      </c>
      <c r="E213" s="136" t="s">
        <v>132</v>
      </c>
      <c r="F213" s="136" t="s">
        <v>133</v>
      </c>
      <c r="G213" s="136" t="s">
        <v>60</v>
      </c>
      <c r="H213" s="141">
        <v>2.6314000000000002</v>
      </c>
      <c r="I213" s="159"/>
      <c r="J213" s="138">
        <f t="shared" si="8"/>
        <v>0</v>
      </c>
    </row>
    <row r="214" spans="3:14" ht="24" customHeight="1">
      <c r="C214" s="135">
        <f t="shared" si="7"/>
        <v>99</v>
      </c>
      <c r="D214" s="135" t="s">
        <v>368</v>
      </c>
      <c r="E214" s="136" t="s">
        <v>126</v>
      </c>
      <c r="F214" s="136" t="s">
        <v>127</v>
      </c>
      <c r="G214" s="136" t="s">
        <v>60</v>
      </c>
      <c r="H214" s="141">
        <v>2.6314000000000002</v>
      </c>
      <c r="I214" s="159"/>
      <c r="J214" s="138">
        <f t="shared" si="8"/>
        <v>0</v>
      </c>
    </row>
    <row r="215" spans="3:14" ht="24" customHeight="1">
      <c r="C215" s="135">
        <f t="shared" si="7"/>
        <v>100</v>
      </c>
      <c r="D215" s="135" t="s">
        <v>368</v>
      </c>
      <c r="E215" s="136" t="s">
        <v>128</v>
      </c>
      <c r="F215" s="136" t="s">
        <v>129</v>
      </c>
      <c r="G215" s="136" t="s">
        <v>60</v>
      </c>
      <c r="H215" s="141">
        <v>2.6314000000000002</v>
      </c>
      <c r="I215" s="159"/>
      <c r="J215" s="138">
        <f t="shared" si="8"/>
        <v>0</v>
      </c>
    </row>
    <row r="216" spans="3:14" ht="24" customHeight="1">
      <c r="C216" s="135">
        <f t="shared" si="7"/>
        <v>101</v>
      </c>
      <c r="D216" s="135" t="s">
        <v>368</v>
      </c>
      <c r="E216" s="136" t="s">
        <v>361</v>
      </c>
      <c r="F216" s="136" t="s">
        <v>360</v>
      </c>
      <c r="G216" s="136" t="s">
        <v>60</v>
      </c>
      <c r="H216" s="141">
        <v>50.20174999999999</v>
      </c>
      <c r="I216" s="159"/>
      <c r="J216" s="138">
        <f t="shared" si="8"/>
        <v>0</v>
      </c>
    </row>
    <row r="217" spans="3:14" ht="24" customHeight="1">
      <c r="C217" s="135">
        <f t="shared" si="7"/>
        <v>102</v>
      </c>
      <c r="D217" s="135" t="s">
        <v>368</v>
      </c>
      <c r="E217" s="136" t="s">
        <v>363</v>
      </c>
      <c r="F217" s="136" t="s">
        <v>362</v>
      </c>
      <c r="G217" s="136" t="s">
        <v>60</v>
      </c>
      <c r="H217" s="141">
        <v>50.20174999999999</v>
      </c>
      <c r="I217" s="159"/>
      <c r="J217" s="138">
        <f t="shared" ref="J217:J225" si="9">ROUND(H217*I217,2)</f>
        <v>0</v>
      </c>
    </row>
    <row r="218" spans="3:14" ht="24" customHeight="1">
      <c r="C218" s="135">
        <f t="shared" ref="C218:C225" si="10">C217+1</f>
        <v>103</v>
      </c>
      <c r="D218" s="135" t="s">
        <v>368</v>
      </c>
      <c r="E218" s="136" t="s">
        <v>478</v>
      </c>
      <c r="F218" s="136" t="s">
        <v>447</v>
      </c>
      <c r="G218" s="136" t="s">
        <v>62</v>
      </c>
      <c r="H218" s="141">
        <v>7</v>
      </c>
      <c r="I218" s="159"/>
      <c r="J218" s="138">
        <f t="shared" si="9"/>
        <v>0</v>
      </c>
      <c r="M218" s="165"/>
      <c r="N218" s="165"/>
    </row>
    <row r="219" spans="3:14" ht="32.5" customHeight="1">
      <c r="C219" s="151">
        <f t="shared" si="10"/>
        <v>104</v>
      </c>
      <c r="D219" s="151" t="s">
        <v>157</v>
      </c>
      <c r="E219" s="152" t="s">
        <v>435</v>
      </c>
      <c r="F219" s="300" t="s">
        <v>582</v>
      </c>
      <c r="G219" s="152" t="s">
        <v>62</v>
      </c>
      <c r="H219" s="288">
        <v>1</v>
      </c>
      <c r="I219" s="289"/>
      <c r="J219" s="153">
        <f t="shared" si="9"/>
        <v>0</v>
      </c>
      <c r="M219" s="165"/>
      <c r="N219" s="301"/>
    </row>
    <row r="220" spans="3:14" ht="30" customHeight="1">
      <c r="C220" s="151">
        <f t="shared" si="10"/>
        <v>105</v>
      </c>
      <c r="D220" s="151" t="s">
        <v>157</v>
      </c>
      <c r="E220" s="152" t="s">
        <v>437</v>
      </c>
      <c r="F220" s="300" t="s">
        <v>584</v>
      </c>
      <c r="G220" s="152" t="s">
        <v>62</v>
      </c>
      <c r="H220" s="288">
        <v>1</v>
      </c>
      <c r="I220" s="289"/>
      <c r="J220" s="153">
        <f t="shared" si="9"/>
        <v>0</v>
      </c>
      <c r="M220" s="165"/>
    </row>
    <row r="221" spans="3:14" ht="32.5" customHeight="1">
      <c r="C221" s="151">
        <f t="shared" si="10"/>
        <v>106</v>
      </c>
      <c r="D221" s="151" t="s">
        <v>157</v>
      </c>
      <c r="E221" s="152" t="s">
        <v>574</v>
      </c>
      <c r="F221" s="300" t="s">
        <v>577</v>
      </c>
      <c r="G221" s="152" t="s">
        <v>62</v>
      </c>
      <c r="H221" s="288">
        <v>1</v>
      </c>
      <c r="I221" s="289"/>
      <c r="J221" s="153">
        <f t="shared" si="9"/>
        <v>0</v>
      </c>
      <c r="M221" s="165"/>
    </row>
    <row r="222" spans="3:14" ht="32.5" customHeight="1">
      <c r="C222" s="151">
        <f t="shared" si="10"/>
        <v>107</v>
      </c>
      <c r="D222" s="151" t="s">
        <v>157</v>
      </c>
      <c r="E222" s="152" t="s">
        <v>576</v>
      </c>
      <c r="F222" s="300" t="s">
        <v>578</v>
      </c>
      <c r="G222" s="152" t="s">
        <v>62</v>
      </c>
      <c r="H222" s="288">
        <v>1</v>
      </c>
      <c r="I222" s="289"/>
      <c r="J222" s="153">
        <f t="shared" si="9"/>
        <v>0</v>
      </c>
      <c r="M222" s="165"/>
    </row>
    <row r="223" spans="3:14" ht="34.5" customHeight="1">
      <c r="C223" s="151">
        <f t="shared" si="10"/>
        <v>108</v>
      </c>
      <c r="D223" s="151" t="s">
        <v>157</v>
      </c>
      <c r="E223" s="152" t="s">
        <v>444</v>
      </c>
      <c r="F223" s="300" t="s">
        <v>591</v>
      </c>
      <c r="G223" s="152" t="s">
        <v>62</v>
      </c>
      <c r="H223" s="288">
        <v>3</v>
      </c>
      <c r="I223" s="289"/>
      <c r="J223" s="153">
        <f t="shared" si="9"/>
        <v>0</v>
      </c>
      <c r="M223" s="165"/>
      <c r="N223" s="301"/>
    </row>
    <row r="224" spans="3:14" ht="24" customHeight="1">
      <c r="C224" s="135">
        <f t="shared" si="10"/>
        <v>109</v>
      </c>
      <c r="D224" s="135" t="s">
        <v>368</v>
      </c>
      <c r="E224" s="136" t="s">
        <v>445</v>
      </c>
      <c r="F224" s="140" t="s">
        <v>448</v>
      </c>
      <c r="G224" s="136" t="s">
        <v>62</v>
      </c>
      <c r="H224" s="141">
        <v>14</v>
      </c>
      <c r="I224" s="159"/>
      <c r="J224" s="138">
        <f t="shared" si="9"/>
        <v>0</v>
      </c>
      <c r="M224" s="165"/>
      <c r="N224" s="165"/>
    </row>
    <row r="225" spans="3:14" ht="33.65" customHeight="1">
      <c r="C225" s="151">
        <f t="shared" si="10"/>
        <v>110</v>
      </c>
      <c r="D225" s="151" t="s">
        <v>157</v>
      </c>
      <c r="E225" s="152" t="s">
        <v>436</v>
      </c>
      <c r="F225" s="300" t="s">
        <v>583</v>
      </c>
      <c r="G225" s="152" t="s">
        <v>62</v>
      </c>
      <c r="H225" s="288">
        <v>1</v>
      </c>
      <c r="I225" s="289"/>
      <c r="J225" s="153">
        <f t="shared" si="9"/>
        <v>0</v>
      </c>
      <c r="M225" s="165"/>
      <c r="N225" s="301"/>
    </row>
    <row r="226" spans="3:14" ht="31.5" customHeight="1">
      <c r="C226" s="151">
        <f t="shared" ref="C226:C231" si="11">C225+1</f>
        <v>111</v>
      </c>
      <c r="D226" s="151" t="s">
        <v>157</v>
      </c>
      <c r="E226" s="152" t="s">
        <v>438</v>
      </c>
      <c r="F226" s="300" t="s">
        <v>585</v>
      </c>
      <c r="G226" s="152" t="s">
        <v>62</v>
      </c>
      <c r="H226" s="288">
        <v>1</v>
      </c>
      <c r="I226" s="289"/>
      <c r="J226" s="153">
        <f t="shared" ref="J226:J231" si="12">ROUND(H226*I226,2)</f>
        <v>0</v>
      </c>
      <c r="M226" s="165"/>
      <c r="N226" s="165"/>
    </row>
    <row r="227" spans="3:14" ht="32.5" customHeight="1">
      <c r="C227" s="151">
        <f t="shared" si="11"/>
        <v>112</v>
      </c>
      <c r="D227" s="151" t="s">
        <v>157</v>
      </c>
      <c r="E227" s="152" t="s">
        <v>575</v>
      </c>
      <c r="F227" s="300" t="s">
        <v>579</v>
      </c>
      <c r="G227" s="152" t="s">
        <v>62</v>
      </c>
      <c r="H227" s="288">
        <v>8</v>
      </c>
      <c r="I227" s="289"/>
      <c r="J227" s="153">
        <f>ROUND(H227*I227,2)</f>
        <v>0</v>
      </c>
      <c r="M227" s="165"/>
      <c r="N227" s="165"/>
    </row>
    <row r="228" spans="3:14" ht="31" customHeight="1">
      <c r="C228" s="151">
        <f t="shared" si="11"/>
        <v>113</v>
      </c>
      <c r="D228" s="151" t="s">
        <v>157</v>
      </c>
      <c r="E228" s="152" t="s">
        <v>439</v>
      </c>
      <c r="F228" s="300" t="s">
        <v>586</v>
      </c>
      <c r="G228" s="152" t="s">
        <v>62</v>
      </c>
      <c r="H228" s="288">
        <v>1</v>
      </c>
      <c r="I228" s="289"/>
      <c r="J228" s="153">
        <f>ROUND(H228*I228,2)</f>
        <v>0</v>
      </c>
      <c r="M228" s="165"/>
      <c r="N228" s="165"/>
    </row>
    <row r="229" spans="3:14" ht="31.5" customHeight="1">
      <c r="C229" s="151">
        <f t="shared" si="11"/>
        <v>114</v>
      </c>
      <c r="D229" s="151" t="s">
        <v>157</v>
      </c>
      <c r="E229" s="152" t="s">
        <v>440</v>
      </c>
      <c r="F229" s="300" t="s">
        <v>587</v>
      </c>
      <c r="G229" s="152" t="s">
        <v>62</v>
      </c>
      <c r="H229" s="288">
        <v>1</v>
      </c>
      <c r="I229" s="289"/>
      <c r="J229" s="153">
        <f>ROUND(H229*I229,2)</f>
        <v>0</v>
      </c>
      <c r="M229" s="165"/>
      <c r="N229" s="165"/>
    </row>
    <row r="230" spans="3:14" ht="29.5" customHeight="1">
      <c r="C230" s="151">
        <f t="shared" si="11"/>
        <v>115</v>
      </c>
      <c r="D230" s="151" t="s">
        <v>157</v>
      </c>
      <c r="E230" s="152" t="s">
        <v>441</v>
      </c>
      <c r="F230" s="300" t="s">
        <v>588</v>
      </c>
      <c r="G230" s="152" t="s">
        <v>62</v>
      </c>
      <c r="H230" s="288">
        <v>1</v>
      </c>
      <c r="I230" s="289"/>
      <c r="J230" s="153">
        <f t="shared" si="12"/>
        <v>0</v>
      </c>
      <c r="M230" s="165"/>
      <c r="N230" s="165"/>
    </row>
    <row r="231" spans="3:14" ht="32.5" customHeight="1">
      <c r="C231" s="151">
        <f t="shared" si="11"/>
        <v>116</v>
      </c>
      <c r="D231" s="151" t="s">
        <v>157</v>
      </c>
      <c r="E231" s="152" t="s">
        <v>442</v>
      </c>
      <c r="F231" s="300" t="s">
        <v>589</v>
      </c>
      <c r="G231" s="152" t="s">
        <v>62</v>
      </c>
      <c r="H231" s="288">
        <v>1</v>
      </c>
      <c r="I231" s="289"/>
      <c r="J231" s="153">
        <f t="shared" si="12"/>
        <v>0</v>
      </c>
      <c r="M231" s="165"/>
      <c r="N231" s="165"/>
    </row>
    <row r="232" spans="3:14" ht="24" customHeight="1">
      <c r="C232" s="135">
        <f t="shared" ref="C232:C249" si="13">C231+1</f>
        <v>117</v>
      </c>
      <c r="D232" s="135" t="s">
        <v>368</v>
      </c>
      <c r="E232" s="136" t="s">
        <v>446</v>
      </c>
      <c r="F232" s="140" t="s">
        <v>449</v>
      </c>
      <c r="G232" s="136" t="s">
        <v>62</v>
      </c>
      <c r="H232" s="141">
        <v>3</v>
      </c>
      <c r="I232" s="159"/>
      <c r="J232" s="138">
        <f>ROUND(H232*I232,2)</f>
        <v>0</v>
      </c>
      <c r="M232" s="165"/>
      <c r="N232" s="165"/>
    </row>
    <row r="233" spans="3:14" ht="32.5" customHeight="1">
      <c r="C233" s="151">
        <f t="shared" si="13"/>
        <v>118</v>
      </c>
      <c r="D233" s="151" t="s">
        <v>157</v>
      </c>
      <c r="E233" s="152" t="s">
        <v>433</v>
      </c>
      <c r="F233" s="300" t="s">
        <v>580</v>
      </c>
      <c r="G233" s="152" t="s">
        <v>62</v>
      </c>
      <c r="H233" s="288">
        <v>1</v>
      </c>
      <c r="I233" s="289"/>
      <c r="J233" s="153">
        <f>ROUND(H233*I233,2)</f>
        <v>0</v>
      </c>
      <c r="M233" s="165"/>
      <c r="N233" s="165"/>
    </row>
    <row r="234" spans="3:14" ht="32.5" customHeight="1">
      <c r="C234" s="151">
        <f t="shared" si="13"/>
        <v>119</v>
      </c>
      <c r="D234" s="151" t="s">
        <v>157</v>
      </c>
      <c r="E234" s="152" t="s">
        <v>434</v>
      </c>
      <c r="F234" s="300" t="s">
        <v>581</v>
      </c>
      <c r="G234" s="152" t="s">
        <v>62</v>
      </c>
      <c r="H234" s="288">
        <v>1</v>
      </c>
      <c r="I234" s="289"/>
      <c r="J234" s="153">
        <f>ROUND(H234*I234,2)</f>
        <v>0</v>
      </c>
      <c r="M234" s="165"/>
      <c r="N234" s="165"/>
    </row>
    <row r="235" spans="3:14" ht="32.5" customHeight="1">
      <c r="C235" s="151">
        <f t="shared" si="13"/>
        <v>120</v>
      </c>
      <c r="D235" s="151" t="s">
        <v>157</v>
      </c>
      <c r="E235" s="152" t="s">
        <v>443</v>
      </c>
      <c r="F235" s="300" t="s">
        <v>590</v>
      </c>
      <c r="G235" s="152" t="s">
        <v>62</v>
      </c>
      <c r="H235" s="288">
        <v>1</v>
      </c>
      <c r="I235" s="289"/>
      <c r="J235" s="153">
        <f>ROUND(H235*I235,2)</f>
        <v>0</v>
      </c>
      <c r="M235" s="165"/>
      <c r="N235" s="165"/>
    </row>
    <row r="236" spans="3:14" ht="24" customHeight="1">
      <c r="C236" s="135">
        <f t="shared" si="13"/>
        <v>121</v>
      </c>
      <c r="D236" s="135" t="s">
        <v>368</v>
      </c>
      <c r="E236" s="136" t="s">
        <v>414</v>
      </c>
      <c r="F236" s="136" t="s">
        <v>469</v>
      </c>
      <c r="G236" s="136" t="s">
        <v>62</v>
      </c>
      <c r="H236" s="141">
        <v>19</v>
      </c>
      <c r="I236" s="159"/>
      <c r="J236" s="138">
        <f t="shared" ref="J236:J246" si="14">ROUND(H236*I236,2)</f>
        <v>0</v>
      </c>
      <c r="M236" s="165"/>
      <c r="N236" s="165"/>
    </row>
    <row r="237" spans="3:14" ht="24" customHeight="1">
      <c r="C237" s="135">
        <f t="shared" si="13"/>
        <v>122</v>
      </c>
      <c r="D237" s="135" t="s">
        <v>368</v>
      </c>
      <c r="E237" s="136" t="s">
        <v>415</v>
      </c>
      <c r="F237" s="136" t="s">
        <v>470</v>
      </c>
      <c r="G237" s="136" t="s">
        <v>62</v>
      </c>
      <c r="H237" s="141">
        <v>2</v>
      </c>
      <c r="I237" s="159"/>
      <c r="J237" s="138">
        <f t="shared" si="14"/>
        <v>0</v>
      </c>
      <c r="M237" s="165"/>
      <c r="N237" s="165"/>
    </row>
    <row r="238" spans="3:14" ht="24" customHeight="1">
      <c r="C238" s="135">
        <f t="shared" si="13"/>
        <v>123</v>
      </c>
      <c r="D238" s="135" t="s">
        <v>368</v>
      </c>
      <c r="E238" s="136" t="s">
        <v>416</v>
      </c>
      <c r="F238" s="136" t="s">
        <v>471</v>
      </c>
      <c r="G238" s="136" t="s">
        <v>62</v>
      </c>
      <c r="H238" s="141">
        <v>4</v>
      </c>
      <c r="I238" s="159"/>
      <c r="J238" s="138">
        <f t="shared" si="14"/>
        <v>0</v>
      </c>
      <c r="M238" s="165"/>
      <c r="N238" s="165"/>
    </row>
    <row r="239" spans="3:14" ht="24" customHeight="1">
      <c r="C239" s="135">
        <f t="shared" si="13"/>
        <v>124</v>
      </c>
      <c r="D239" s="135" t="s">
        <v>368</v>
      </c>
      <c r="E239" s="136" t="s">
        <v>417</v>
      </c>
      <c r="F239" s="136" t="s">
        <v>472</v>
      </c>
      <c r="G239" s="136" t="s">
        <v>62</v>
      </c>
      <c r="H239" s="141">
        <v>1</v>
      </c>
      <c r="I239" s="159"/>
      <c r="J239" s="138">
        <f t="shared" si="14"/>
        <v>0</v>
      </c>
      <c r="M239" s="165"/>
      <c r="N239" s="165"/>
    </row>
    <row r="240" spans="3:14" ht="24" customHeight="1">
      <c r="C240" s="135">
        <f t="shared" si="13"/>
        <v>125</v>
      </c>
      <c r="D240" s="135" t="s">
        <v>368</v>
      </c>
      <c r="E240" s="136" t="s">
        <v>418</v>
      </c>
      <c r="F240" s="136" t="s">
        <v>473</v>
      </c>
      <c r="G240" s="136" t="s">
        <v>62</v>
      </c>
      <c r="H240" s="141">
        <v>4</v>
      </c>
      <c r="I240" s="159"/>
      <c r="J240" s="138">
        <f t="shared" si="14"/>
        <v>0</v>
      </c>
      <c r="M240" s="165"/>
      <c r="N240" s="165"/>
    </row>
    <row r="241" spans="3:14" ht="24" customHeight="1">
      <c r="C241" s="135">
        <f t="shared" si="13"/>
        <v>126</v>
      </c>
      <c r="D241" s="135" t="s">
        <v>368</v>
      </c>
      <c r="E241" s="136" t="s">
        <v>419</v>
      </c>
      <c r="F241" s="136" t="s">
        <v>474</v>
      </c>
      <c r="G241" s="136" t="s">
        <v>62</v>
      </c>
      <c r="H241" s="141">
        <v>1</v>
      </c>
      <c r="I241" s="159"/>
      <c r="J241" s="138">
        <f t="shared" si="14"/>
        <v>0</v>
      </c>
      <c r="M241" s="165"/>
      <c r="N241" s="165"/>
    </row>
    <row r="242" spans="3:14" ht="24" customHeight="1">
      <c r="C242" s="135">
        <f t="shared" si="13"/>
        <v>127</v>
      </c>
      <c r="D242" s="135" t="s">
        <v>368</v>
      </c>
      <c r="E242" s="136" t="s">
        <v>420</v>
      </c>
      <c r="F242" s="136" t="s">
        <v>475</v>
      </c>
      <c r="G242" s="136" t="s">
        <v>62</v>
      </c>
      <c r="H242" s="141">
        <v>7</v>
      </c>
      <c r="I242" s="159"/>
      <c r="J242" s="138">
        <f t="shared" si="14"/>
        <v>0</v>
      </c>
      <c r="M242" s="165"/>
      <c r="N242" s="165"/>
    </row>
    <row r="243" spans="3:14" ht="24" customHeight="1">
      <c r="C243" s="135">
        <f t="shared" si="13"/>
        <v>128</v>
      </c>
      <c r="D243" s="135" t="s">
        <v>368</v>
      </c>
      <c r="E243" s="136" t="s">
        <v>424</v>
      </c>
      <c r="F243" s="136" t="s">
        <v>426</v>
      </c>
      <c r="G243" s="136" t="s">
        <v>62</v>
      </c>
      <c r="H243" s="141">
        <v>2</v>
      </c>
      <c r="I243" s="159"/>
      <c r="J243" s="138">
        <f>ROUND(H243*I243,2)</f>
        <v>0</v>
      </c>
      <c r="M243" s="165"/>
      <c r="N243" s="165"/>
    </row>
    <row r="244" spans="3:14" ht="24" customHeight="1">
      <c r="C244" s="135">
        <f t="shared" si="13"/>
        <v>129</v>
      </c>
      <c r="D244" s="135" t="s">
        <v>368</v>
      </c>
      <c r="E244" s="136" t="s">
        <v>421</v>
      </c>
      <c r="F244" s="136" t="s">
        <v>430</v>
      </c>
      <c r="G244" s="136" t="s">
        <v>62</v>
      </c>
      <c r="H244" s="141">
        <v>12</v>
      </c>
      <c r="I244" s="159"/>
      <c r="J244" s="138">
        <f t="shared" si="14"/>
        <v>0</v>
      </c>
      <c r="M244" s="165"/>
      <c r="N244" s="165"/>
    </row>
    <row r="245" spans="3:14" ht="24" customHeight="1">
      <c r="C245" s="135">
        <f t="shared" si="13"/>
        <v>130</v>
      </c>
      <c r="D245" s="135" t="s">
        <v>368</v>
      </c>
      <c r="E245" s="136" t="s">
        <v>422</v>
      </c>
      <c r="F245" s="136" t="s">
        <v>427</v>
      </c>
      <c r="G245" s="136" t="s">
        <v>62</v>
      </c>
      <c r="H245" s="141">
        <v>8</v>
      </c>
      <c r="I245" s="159"/>
      <c r="J245" s="138">
        <f>ROUND(H245*I245,2)</f>
        <v>0</v>
      </c>
      <c r="M245" s="165"/>
      <c r="N245" s="165"/>
    </row>
    <row r="246" spans="3:14" ht="24" customHeight="1">
      <c r="C246" s="135">
        <f t="shared" si="13"/>
        <v>131</v>
      </c>
      <c r="D246" s="135" t="s">
        <v>368</v>
      </c>
      <c r="E246" s="136" t="s">
        <v>423</v>
      </c>
      <c r="F246" s="136" t="s">
        <v>428</v>
      </c>
      <c r="G246" s="136" t="s">
        <v>62</v>
      </c>
      <c r="H246" s="141">
        <v>13</v>
      </c>
      <c r="I246" s="159"/>
      <c r="J246" s="138">
        <f t="shared" si="14"/>
        <v>0</v>
      </c>
      <c r="M246" s="165"/>
      <c r="N246" s="165"/>
    </row>
    <row r="247" spans="3:14" ht="18.649999999999999" customHeight="1">
      <c r="C247" s="135">
        <f t="shared" si="13"/>
        <v>132</v>
      </c>
      <c r="D247" s="135" t="s">
        <v>368</v>
      </c>
      <c r="E247" s="136" t="s">
        <v>431</v>
      </c>
      <c r="F247" s="136" t="s">
        <v>432</v>
      </c>
      <c r="G247" s="136" t="s">
        <v>62</v>
      </c>
      <c r="H247" s="141">
        <v>29</v>
      </c>
      <c r="I247" s="159"/>
      <c r="J247" s="138">
        <f>ROUND(H247*I247,2)</f>
        <v>0</v>
      </c>
      <c r="M247" s="165"/>
      <c r="N247" s="165"/>
    </row>
    <row r="248" spans="3:14" ht="23.15" customHeight="1">
      <c r="C248" s="135">
        <f t="shared" si="13"/>
        <v>133</v>
      </c>
      <c r="D248" s="135" t="s">
        <v>368</v>
      </c>
      <c r="E248" s="136" t="s">
        <v>468</v>
      </c>
      <c r="F248" s="136" t="s">
        <v>476</v>
      </c>
      <c r="G248" s="136" t="s">
        <v>62</v>
      </c>
      <c r="H248" s="141">
        <v>29</v>
      </c>
      <c r="I248" s="159"/>
      <c r="J248" s="138">
        <f>ROUND(H248*I248,2)</f>
        <v>0</v>
      </c>
      <c r="M248" s="165"/>
      <c r="N248" s="165"/>
    </row>
    <row r="249" spans="3:14" ht="24" customHeight="1">
      <c r="C249" s="135">
        <f t="shared" si="13"/>
        <v>134</v>
      </c>
      <c r="D249" s="135" t="s">
        <v>368</v>
      </c>
      <c r="E249" s="136" t="s">
        <v>425</v>
      </c>
      <c r="F249" s="136" t="s">
        <v>429</v>
      </c>
      <c r="G249" s="136" t="s">
        <v>61</v>
      </c>
      <c r="H249" s="141">
        <v>9</v>
      </c>
      <c r="I249" s="159"/>
      <c r="J249" s="138">
        <f>ROUND(H249*I249,2)</f>
        <v>0</v>
      </c>
      <c r="M249" s="165"/>
      <c r="N249" s="165"/>
    </row>
    <row r="250" spans="3:14" ht="28.5" customHeight="1">
      <c r="C250" s="20"/>
      <c r="D250" s="145" t="s">
        <v>25</v>
      </c>
      <c r="E250" s="21" t="s">
        <v>19</v>
      </c>
      <c r="F250" s="21" t="s">
        <v>65</v>
      </c>
      <c r="G250" s="21"/>
      <c r="H250" s="286"/>
      <c r="I250" s="287"/>
      <c r="J250" s="23">
        <f>SUM(J251:J276)</f>
        <v>0</v>
      </c>
    </row>
    <row r="251" spans="3:14" ht="20.5" customHeight="1">
      <c r="C251" s="135">
        <f>C249+1</f>
        <v>135</v>
      </c>
      <c r="D251" s="135" t="s">
        <v>368</v>
      </c>
      <c r="E251" s="136" t="s">
        <v>319</v>
      </c>
      <c r="F251" s="136" t="s">
        <v>926</v>
      </c>
      <c r="G251" s="136" t="s">
        <v>60</v>
      </c>
      <c r="H251" s="141">
        <v>58.052</v>
      </c>
      <c r="I251" s="159"/>
      <c r="J251" s="150">
        <f t="shared" ref="J251:J262" si="15">ROUND(H251*I251,2)</f>
        <v>0</v>
      </c>
    </row>
    <row r="252" spans="3:14" ht="23.15" customHeight="1">
      <c r="C252" s="135">
        <f t="shared" ref="C252:C262" si="16">C251+1</f>
        <v>136</v>
      </c>
      <c r="D252" s="135" t="s">
        <v>368</v>
      </c>
      <c r="E252" s="136" t="s">
        <v>322</v>
      </c>
      <c r="F252" s="136" t="s">
        <v>321</v>
      </c>
      <c r="G252" s="136" t="s">
        <v>60</v>
      </c>
      <c r="H252" s="141">
        <v>149.51524999999998</v>
      </c>
      <c r="I252" s="159"/>
      <c r="J252" s="138">
        <f t="shared" si="15"/>
        <v>0</v>
      </c>
    </row>
    <row r="253" spans="3:14" ht="26.15" customHeight="1">
      <c r="C253" s="151">
        <f t="shared" si="16"/>
        <v>137</v>
      </c>
      <c r="D253" s="151" t="s">
        <v>157</v>
      </c>
      <c r="E253" s="152" t="s">
        <v>320</v>
      </c>
      <c r="F253" s="152" t="s">
        <v>325</v>
      </c>
      <c r="G253" s="152" t="s">
        <v>60</v>
      </c>
      <c r="H253" s="288">
        <v>8.2007999999999992</v>
      </c>
      <c r="I253" s="289"/>
      <c r="J253" s="153">
        <f t="shared" si="15"/>
        <v>0</v>
      </c>
    </row>
    <row r="254" spans="3:14" ht="26.15" customHeight="1">
      <c r="C254" s="151">
        <f t="shared" si="16"/>
        <v>138</v>
      </c>
      <c r="D254" s="151" t="s">
        <v>157</v>
      </c>
      <c r="E254" s="152" t="s">
        <v>176</v>
      </c>
      <c r="F254" s="152" t="s">
        <v>326</v>
      </c>
      <c r="G254" s="152" t="s">
        <v>60</v>
      </c>
      <c r="H254" s="288">
        <v>144.304755</v>
      </c>
      <c r="I254" s="289"/>
      <c r="J254" s="153">
        <f t="shared" si="15"/>
        <v>0</v>
      </c>
    </row>
    <row r="255" spans="3:14" ht="26.15" customHeight="1">
      <c r="C255" s="135">
        <f t="shared" si="16"/>
        <v>139</v>
      </c>
      <c r="D255" s="135" t="s">
        <v>368</v>
      </c>
      <c r="E255" s="136" t="s">
        <v>324</v>
      </c>
      <c r="F255" s="136" t="s">
        <v>323</v>
      </c>
      <c r="G255" s="136" t="s">
        <v>60</v>
      </c>
      <c r="H255" s="141">
        <v>4745.0740000000005</v>
      </c>
      <c r="I255" s="159"/>
      <c r="J255" s="138">
        <f t="shared" si="15"/>
        <v>0</v>
      </c>
    </row>
    <row r="256" spans="3:14" ht="26.15" customHeight="1">
      <c r="C256" s="151">
        <f t="shared" si="16"/>
        <v>140</v>
      </c>
      <c r="D256" s="151" t="s">
        <v>157</v>
      </c>
      <c r="E256" s="152" t="s">
        <v>320</v>
      </c>
      <c r="F256" s="152" t="s">
        <v>325</v>
      </c>
      <c r="G256" s="152" t="s">
        <v>60</v>
      </c>
      <c r="H256" s="288">
        <v>4783.5694800000001</v>
      </c>
      <c r="I256" s="289"/>
      <c r="J256" s="153">
        <f t="shared" si="15"/>
        <v>0</v>
      </c>
    </row>
    <row r="257" spans="3:10" ht="26.15" customHeight="1">
      <c r="C257" s="151">
        <f t="shared" si="16"/>
        <v>141</v>
      </c>
      <c r="D257" s="151" t="s">
        <v>157</v>
      </c>
      <c r="E257" s="152" t="s">
        <v>176</v>
      </c>
      <c r="F257" s="152" t="s">
        <v>326</v>
      </c>
      <c r="G257" s="152" t="s">
        <v>60</v>
      </c>
      <c r="H257" s="288">
        <v>56.405999999999999</v>
      </c>
      <c r="I257" s="289"/>
      <c r="J257" s="153">
        <f t="shared" si="15"/>
        <v>0</v>
      </c>
    </row>
    <row r="258" spans="3:10" ht="24" customHeight="1">
      <c r="C258" s="135">
        <f t="shared" si="16"/>
        <v>142</v>
      </c>
      <c r="D258" s="135" t="s">
        <v>368</v>
      </c>
      <c r="E258" s="136" t="s">
        <v>906</v>
      </c>
      <c r="F258" s="136" t="s">
        <v>907</v>
      </c>
      <c r="G258" s="136" t="s">
        <v>60</v>
      </c>
      <c r="H258" s="141">
        <v>72.88933999999999</v>
      </c>
      <c r="I258" s="159"/>
      <c r="J258" s="150">
        <f t="shared" si="15"/>
        <v>0</v>
      </c>
    </row>
    <row r="259" spans="3:10" ht="31" customHeight="1">
      <c r="C259" s="163">
        <f t="shared" si="16"/>
        <v>143</v>
      </c>
      <c r="D259" s="163" t="s">
        <v>368</v>
      </c>
      <c r="E259" s="140" t="s">
        <v>653</v>
      </c>
      <c r="F259" s="140" t="s">
        <v>654</v>
      </c>
      <c r="G259" s="140" t="s">
        <v>61</v>
      </c>
      <c r="H259" s="141">
        <v>57.744999999999997</v>
      </c>
      <c r="I259" s="159"/>
      <c r="J259" s="282">
        <f t="shared" si="15"/>
        <v>0</v>
      </c>
    </row>
    <row r="260" spans="3:10" ht="32.5" customHeight="1">
      <c r="C260" s="163">
        <f t="shared" si="16"/>
        <v>144</v>
      </c>
      <c r="D260" s="163" t="s">
        <v>368</v>
      </c>
      <c r="E260" s="140" t="s">
        <v>642</v>
      </c>
      <c r="F260" s="140" t="s">
        <v>641</v>
      </c>
      <c r="G260" s="140" t="s">
        <v>62</v>
      </c>
      <c r="H260" s="141">
        <v>78</v>
      </c>
      <c r="I260" s="159"/>
      <c r="J260" s="282">
        <f t="shared" si="15"/>
        <v>0</v>
      </c>
    </row>
    <row r="261" spans="3:10" ht="42" customHeight="1">
      <c r="C261" s="163">
        <f t="shared" si="16"/>
        <v>145</v>
      </c>
      <c r="D261" s="163" t="s">
        <v>368</v>
      </c>
      <c r="E261" s="140" t="s">
        <v>643</v>
      </c>
      <c r="F261" s="140" t="s">
        <v>652</v>
      </c>
      <c r="G261" s="140" t="s">
        <v>61</v>
      </c>
      <c r="H261" s="141">
        <v>35</v>
      </c>
      <c r="I261" s="159"/>
      <c r="J261" s="282">
        <f t="shared" si="15"/>
        <v>0</v>
      </c>
    </row>
    <row r="262" spans="3:10" ht="17.5" customHeight="1">
      <c r="C262" s="135">
        <f t="shared" si="16"/>
        <v>146</v>
      </c>
      <c r="D262" s="163" t="s">
        <v>368</v>
      </c>
      <c r="E262" s="136" t="s">
        <v>599</v>
      </c>
      <c r="F262" s="136" t="s">
        <v>600</v>
      </c>
      <c r="G262" s="171" t="s">
        <v>61</v>
      </c>
      <c r="H262" s="141">
        <v>5.8</v>
      </c>
      <c r="I262" s="159"/>
      <c r="J262" s="150">
        <f t="shared" si="15"/>
        <v>0</v>
      </c>
    </row>
    <row r="263" spans="3:10" ht="24" customHeight="1">
      <c r="C263" s="135">
        <f t="shared" ref="C263:C276" si="17">C262+1</f>
        <v>147</v>
      </c>
      <c r="D263" s="163" t="s">
        <v>368</v>
      </c>
      <c r="E263" s="136" t="s">
        <v>388</v>
      </c>
      <c r="F263" s="136" t="s">
        <v>405</v>
      </c>
      <c r="G263" s="171" t="s">
        <v>62</v>
      </c>
      <c r="H263" s="141">
        <v>61</v>
      </c>
      <c r="I263" s="159"/>
      <c r="J263" s="150">
        <f t="shared" ref="J263:J269" si="18">ROUND(H263*I263,2)</f>
        <v>0</v>
      </c>
    </row>
    <row r="264" spans="3:10" ht="24" customHeight="1">
      <c r="C264" s="135">
        <f t="shared" si="17"/>
        <v>148</v>
      </c>
      <c r="D264" s="163" t="s">
        <v>368</v>
      </c>
      <c r="E264" s="136" t="s">
        <v>387</v>
      </c>
      <c r="F264" s="136" t="s">
        <v>406</v>
      </c>
      <c r="G264" s="171" t="s">
        <v>62</v>
      </c>
      <c r="H264" s="141">
        <v>21</v>
      </c>
      <c r="I264" s="159"/>
      <c r="J264" s="150">
        <f t="shared" si="18"/>
        <v>0</v>
      </c>
    </row>
    <row r="265" spans="3:10" ht="24" customHeight="1">
      <c r="C265" s="135">
        <f t="shared" si="17"/>
        <v>149</v>
      </c>
      <c r="D265" s="163" t="s">
        <v>368</v>
      </c>
      <c r="E265" s="136" t="s">
        <v>389</v>
      </c>
      <c r="F265" s="136" t="s">
        <v>407</v>
      </c>
      <c r="G265" s="171" t="s">
        <v>42</v>
      </c>
      <c r="H265" s="141">
        <v>3.5047000000000006</v>
      </c>
      <c r="I265" s="159"/>
      <c r="J265" s="150">
        <f t="shared" si="18"/>
        <v>0</v>
      </c>
    </row>
    <row r="266" spans="3:10" ht="24" customHeight="1">
      <c r="C266" s="135">
        <f t="shared" si="17"/>
        <v>150</v>
      </c>
      <c r="D266" s="163" t="s">
        <v>368</v>
      </c>
      <c r="E266" s="136" t="s">
        <v>404</v>
      </c>
      <c r="F266" s="136" t="s">
        <v>408</v>
      </c>
      <c r="G266" s="171" t="s">
        <v>42</v>
      </c>
      <c r="H266" s="141">
        <v>0.60000000000000009</v>
      </c>
      <c r="I266" s="159"/>
      <c r="J266" s="150">
        <f>ROUND(H266*I266,2)</f>
        <v>0</v>
      </c>
    </row>
    <row r="267" spans="3:10" ht="24" customHeight="1">
      <c r="C267" s="135">
        <f t="shared" si="17"/>
        <v>151</v>
      </c>
      <c r="D267" s="163" t="s">
        <v>368</v>
      </c>
      <c r="E267" s="136" t="s">
        <v>410</v>
      </c>
      <c r="F267" s="136" t="s">
        <v>409</v>
      </c>
      <c r="G267" s="171" t="s">
        <v>62</v>
      </c>
      <c r="H267" s="141">
        <v>93</v>
      </c>
      <c r="I267" s="159"/>
      <c r="J267" s="150">
        <f>ROUND(H267*I267,2)</f>
        <v>0</v>
      </c>
    </row>
    <row r="268" spans="3:10" ht="24" customHeight="1">
      <c r="C268" s="135">
        <f t="shared" si="17"/>
        <v>152</v>
      </c>
      <c r="D268" s="163" t="s">
        <v>368</v>
      </c>
      <c r="E268" s="136" t="s">
        <v>412</v>
      </c>
      <c r="F268" s="136" t="s">
        <v>411</v>
      </c>
      <c r="G268" s="171" t="s">
        <v>62</v>
      </c>
      <c r="H268" s="141">
        <v>8</v>
      </c>
      <c r="I268" s="159"/>
      <c r="J268" s="150">
        <f>ROUND(H268*I268,2)</f>
        <v>0</v>
      </c>
    </row>
    <row r="269" spans="3:10" ht="24" customHeight="1">
      <c r="C269" s="135">
        <f t="shared" si="17"/>
        <v>153</v>
      </c>
      <c r="D269" s="163" t="s">
        <v>368</v>
      </c>
      <c r="E269" s="136" t="s">
        <v>397</v>
      </c>
      <c r="F269" s="136" t="s">
        <v>396</v>
      </c>
      <c r="G269" s="171" t="s">
        <v>58</v>
      </c>
      <c r="H269" s="141">
        <v>21.232780000000002</v>
      </c>
      <c r="I269" s="159"/>
      <c r="J269" s="150">
        <f t="shared" si="18"/>
        <v>0</v>
      </c>
    </row>
    <row r="270" spans="3:10" ht="24" customHeight="1">
      <c r="C270" s="135">
        <f t="shared" si="17"/>
        <v>154</v>
      </c>
      <c r="D270" s="163" t="s">
        <v>368</v>
      </c>
      <c r="E270" s="136" t="s">
        <v>403</v>
      </c>
      <c r="F270" s="136" t="s">
        <v>402</v>
      </c>
      <c r="G270" s="171" t="s">
        <v>58</v>
      </c>
      <c r="H270" s="141">
        <v>21.232780000000002</v>
      </c>
      <c r="I270" s="159"/>
      <c r="J270" s="150">
        <f t="shared" ref="J270:J276" si="19">ROUND(H270*I270,2)</f>
        <v>0</v>
      </c>
    </row>
    <row r="271" spans="3:10" ht="24" customHeight="1">
      <c r="C271" s="135">
        <f t="shared" si="17"/>
        <v>155</v>
      </c>
      <c r="D271" s="163" t="s">
        <v>368</v>
      </c>
      <c r="E271" s="136" t="s">
        <v>400</v>
      </c>
      <c r="F271" s="136" t="s">
        <v>398</v>
      </c>
      <c r="G271" s="171" t="s">
        <v>58</v>
      </c>
      <c r="H271" s="141">
        <v>21.232780000000002</v>
      </c>
      <c r="I271" s="159"/>
      <c r="J271" s="150">
        <f t="shared" si="19"/>
        <v>0</v>
      </c>
    </row>
    <row r="272" spans="3:10" ht="24" customHeight="1">
      <c r="C272" s="135">
        <f t="shared" si="17"/>
        <v>156</v>
      </c>
      <c r="D272" s="163" t="s">
        <v>368</v>
      </c>
      <c r="E272" s="136" t="s">
        <v>401</v>
      </c>
      <c r="F272" s="136" t="s">
        <v>399</v>
      </c>
      <c r="G272" s="171" t="s">
        <v>58</v>
      </c>
      <c r="H272" s="141">
        <v>169.86224000000001</v>
      </c>
      <c r="I272" s="159"/>
      <c r="J272" s="150">
        <f t="shared" si="19"/>
        <v>0</v>
      </c>
    </row>
    <row r="273" spans="3:14" ht="24" customHeight="1">
      <c r="C273" s="135">
        <f t="shared" si="17"/>
        <v>157</v>
      </c>
      <c r="D273" s="163" t="s">
        <v>368</v>
      </c>
      <c r="E273" s="136" t="s">
        <v>393</v>
      </c>
      <c r="F273" s="136" t="s">
        <v>392</v>
      </c>
      <c r="G273" s="171" t="s">
        <v>58</v>
      </c>
      <c r="H273" s="141">
        <v>21.232780000000002</v>
      </c>
      <c r="I273" s="159"/>
      <c r="J273" s="150">
        <f t="shared" si="19"/>
        <v>0</v>
      </c>
    </row>
    <row r="274" spans="3:14" ht="24" customHeight="1">
      <c r="C274" s="135">
        <f t="shared" si="17"/>
        <v>158</v>
      </c>
      <c r="D274" s="163" t="s">
        <v>368</v>
      </c>
      <c r="E274" s="136" t="s">
        <v>395</v>
      </c>
      <c r="F274" s="136" t="s">
        <v>394</v>
      </c>
      <c r="G274" s="171" t="s">
        <v>58</v>
      </c>
      <c r="H274" s="141">
        <v>360.95726000000002</v>
      </c>
      <c r="I274" s="159"/>
      <c r="J274" s="150">
        <f t="shared" si="19"/>
        <v>0</v>
      </c>
    </row>
    <row r="275" spans="3:14" ht="24" customHeight="1">
      <c r="C275" s="135">
        <f t="shared" si="17"/>
        <v>159</v>
      </c>
      <c r="D275" s="163" t="s">
        <v>368</v>
      </c>
      <c r="E275" s="136" t="s">
        <v>385</v>
      </c>
      <c r="F275" s="136" t="s">
        <v>386</v>
      </c>
      <c r="G275" s="171" t="s">
        <v>58</v>
      </c>
      <c r="H275" s="141">
        <v>21.232780000000002</v>
      </c>
      <c r="I275" s="159"/>
      <c r="J275" s="150">
        <f t="shared" si="19"/>
        <v>0</v>
      </c>
    </row>
    <row r="276" spans="3:14" ht="24" customHeight="1">
      <c r="C276" s="135">
        <f t="shared" si="17"/>
        <v>160</v>
      </c>
      <c r="D276" s="163" t="s">
        <v>368</v>
      </c>
      <c r="E276" s="136" t="s">
        <v>390</v>
      </c>
      <c r="F276" s="136" t="s">
        <v>391</v>
      </c>
      <c r="G276" s="171" t="s">
        <v>58</v>
      </c>
      <c r="H276" s="141">
        <v>21.232780000000002</v>
      </c>
      <c r="I276" s="159"/>
      <c r="J276" s="150">
        <f t="shared" si="19"/>
        <v>0</v>
      </c>
    </row>
    <row r="277" spans="3:14" ht="28.5" customHeight="1">
      <c r="C277" s="20"/>
      <c r="D277" s="145" t="s">
        <v>25</v>
      </c>
      <c r="E277" s="21" t="s">
        <v>66</v>
      </c>
      <c r="F277" s="21" t="s">
        <v>67</v>
      </c>
      <c r="G277" s="21"/>
      <c r="H277" s="286"/>
      <c r="I277" s="287"/>
      <c r="J277" s="23">
        <f>J278</f>
        <v>0</v>
      </c>
    </row>
    <row r="278" spans="3:14" ht="24" customHeight="1">
      <c r="C278" s="24">
        <f>C276+1</f>
        <v>161</v>
      </c>
      <c r="D278" s="24" t="s">
        <v>368</v>
      </c>
      <c r="E278" s="25" t="s">
        <v>524</v>
      </c>
      <c r="F278" s="25" t="s">
        <v>525</v>
      </c>
      <c r="G278" s="25" t="s">
        <v>58</v>
      </c>
      <c r="H278" s="293">
        <v>11502.530605364489</v>
      </c>
      <c r="I278" s="292"/>
      <c r="J278" s="41">
        <f>ROUND(H278*I278,2)</f>
        <v>0</v>
      </c>
    </row>
    <row r="279" spans="3:14" ht="28.5" customHeight="1">
      <c r="C279" s="144"/>
      <c r="D279" s="145" t="s">
        <v>25</v>
      </c>
      <c r="E279" s="17" t="s">
        <v>157</v>
      </c>
      <c r="F279" s="17" t="s">
        <v>480</v>
      </c>
      <c r="G279" s="177"/>
      <c r="H279" s="178"/>
      <c r="I279" s="157"/>
      <c r="J279" s="19">
        <f>J280</f>
        <v>0</v>
      </c>
    </row>
    <row r="280" spans="3:14" ht="24" customHeight="1">
      <c r="C280" s="144"/>
      <c r="D280" s="145" t="s">
        <v>25</v>
      </c>
      <c r="E280" s="21" t="s">
        <v>512</v>
      </c>
      <c r="F280" s="21" t="s">
        <v>479</v>
      </c>
      <c r="G280" s="146"/>
      <c r="H280" s="149"/>
      <c r="I280" s="157"/>
      <c r="J280" s="23">
        <f>SUM(J281:J295)</f>
        <v>0</v>
      </c>
    </row>
    <row r="281" spans="3:14" ht="33" customHeight="1">
      <c r="C281" s="163">
        <f>C278+1</f>
        <v>162</v>
      </c>
      <c r="D281" s="180" t="s">
        <v>368</v>
      </c>
      <c r="E281" s="182" t="s">
        <v>513</v>
      </c>
      <c r="F281" s="176" t="s">
        <v>514</v>
      </c>
      <c r="G281" s="181" t="s">
        <v>60</v>
      </c>
      <c r="H281" s="294">
        <v>5060</v>
      </c>
      <c r="I281" s="159"/>
      <c r="J281" s="41">
        <f t="shared" ref="J281:J295" si="20">ROUND(H281*I281,2)</f>
        <v>0</v>
      </c>
    </row>
    <row r="282" spans="3:14" ht="34.5" customHeight="1">
      <c r="C282" s="151">
        <f t="shared" ref="C282:C295" si="21">C281+1</f>
        <v>163</v>
      </c>
      <c r="D282" s="151" t="s">
        <v>157</v>
      </c>
      <c r="E282" s="152" t="s">
        <v>509</v>
      </c>
      <c r="F282" s="152" t="s">
        <v>515</v>
      </c>
      <c r="G282" s="152" t="s">
        <v>60</v>
      </c>
      <c r="H282" s="288">
        <v>2450</v>
      </c>
      <c r="I282" s="289"/>
      <c r="J282" s="153">
        <f t="shared" si="20"/>
        <v>0</v>
      </c>
    </row>
    <row r="283" spans="3:14" ht="36" customHeight="1">
      <c r="C283" s="151">
        <f t="shared" si="21"/>
        <v>164</v>
      </c>
      <c r="D283" s="151" t="s">
        <v>157</v>
      </c>
      <c r="E283" s="152" t="s">
        <v>510</v>
      </c>
      <c r="F283" s="152" t="s">
        <v>516</v>
      </c>
      <c r="G283" s="152" t="s">
        <v>60</v>
      </c>
      <c r="H283" s="288">
        <v>1720</v>
      </c>
      <c r="I283" s="289"/>
      <c r="J283" s="153">
        <f t="shared" si="20"/>
        <v>0</v>
      </c>
    </row>
    <row r="284" spans="3:14" ht="32.5" customHeight="1">
      <c r="C284" s="151">
        <f t="shared" si="21"/>
        <v>165</v>
      </c>
      <c r="D284" s="151" t="s">
        <v>157</v>
      </c>
      <c r="E284" s="152" t="s">
        <v>510</v>
      </c>
      <c r="F284" s="152" t="s">
        <v>517</v>
      </c>
      <c r="G284" s="152" t="s">
        <v>60</v>
      </c>
      <c r="H284" s="288">
        <v>590</v>
      </c>
      <c r="I284" s="289"/>
      <c r="J284" s="153">
        <f t="shared" si="20"/>
        <v>0</v>
      </c>
    </row>
    <row r="285" spans="3:14" ht="33.65" customHeight="1">
      <c r="C285" s="151">
        <f t="shared" si="21"/>
        <v>166</v>
      </c>
      <c r="D285" s="151" t="s">
        <v>157</v>
      </c>
      <c r="E285" s="152" t="s">
        <v>511</v>
      </c>
      <c r="F285" s="152" t="s">
        <v>518</v>
      </c>
      <c r="G285" s="152" t="s">
        <v>60</v>
      </c>
      <c r="H285" s="288">
        <v>300</v>
      </c>
      <c r="I285" s="289"/>
      <c r="J285" s="153">
        <f t="shared" si="20"/>
        <v>0</v>
      </c>
    </row>
    <row r="286" spans="3:14" ht="45.65" customHeight="1">
      <c r="C286" s="135">
        <f t="shared" si="21"/>
        <v>167</v>
      </c>
      <c r="D286" s="135" t="s">
        <v>368</v>
      </c>
      <c r="E286" s="136" t="s">
        <v>487</v>
      </c>
      <c r="F286" s="136" t="s">
        <v>492</v>
      </c>
      <c r="G286" s="136" t="s">
        <v>481</v>
      </c>
      <c r="H286" s="141">
        <v>160922.48899817999</v>
      </c>
      <c r="I286" s="159"/>
      <c r="J286" s="150">
        <f t="shared" si="20"/>
        <v>0</v>
      </c>
      <c r="M286" s="165"/>
      <c r="N286" s="179"/>
    </row>
    <row r="287" spans="3:14" ht="51" customHeight="1">
      <c r="C287" s="151">
        <f t="shared" si="21"/>
        <v>168</v>
      </c>
      <c r="D287" s="151" t="s">
        <v>157</v>
      </c>
      <c r="E287" s="152" t="s">
        <v>482</v>
      </c>
      <c r="F287" s="152" t="s">
        <v>519</v>
      </c>
      <c r="G287" s="152" t="s">
        <v>481</v>
      </c>
      <c r="H287" s="288">
        <v>168968.61344808899</v>
      </c>
      <c r="I287" s="289"/>
      <c r="J287" s="153">
        <f t="shared" si="20"/>
        <v>0</v>
      </c>
      <c r="M287" s="165"/>
      <c r="N287" s="165"/>
    </row>
    <row r="288" spans="3:14" ht="53.15" customHeight="1">
      <c r="C288" s="135">
        <f t="shared" si="21"/>
        <v>169</v>
      </c>
      <c r="D288" s="135" t="s">
        <v>368</v>
      </c>
      <c r="E288" s="136" t="s">
        <v>488</v>
      </c>
      <c r="F288" s="136" t="s">
        <v>496</v>
      </c>
      <c r="G288" s="136" t="s">
        <v>481</v>
      </c>
      <c r="H288" s="141">
        <v>10836.93279375</v>
      </c>
      <c r="I288" s="159"/>
      <c r="J288" s="150">
        <f t="shared" si="20"/>
        <v>0</v>
      </c>
    </row>
    <row r="289" spans="3:14" ht="51" customHeight="1">
      <c r="C289" s="151">
        <f t="shared" si="21"/>
        <v>170</v>
      </c>
      <c r="D289" s="151" t="s">
        <v>157</v>
      </c>
      <c r="E289" s="152" t="s">
        <v>483</v>
      </c>
      <c r="F289" s="152" t="s">
        <v>520</v>
      </c>
      <c r="G289" s="152" t="s">
        <v>481</v>
      </c>
      <c r="H289" s="288">
        <v>11378.779433437499</v>
      </c>
      <c r="I289" s="289"/>
      <c r="J289" s="153">
        <f t="shared" si="20"/>
        <v>0</v>
      </c>
    </row>
    <row r="290" spans="3:14" ht="51.65" customHeight="1">
      <c r="C290" s="135">
        <f t="shared" si="21"/>
        <v>171</v>
      </c>
      <c r="D290" s="135" t="s">
        <v>368</v>
      </c>
      <c r="E290" s="136" t="s">
        <v>489</v>
      </c>
      <c r="F290" s="136" t="s">
        <v>495</v>
      </c>
      <c r="G290" s="136" t="s">
        <v>481</v>
      </c>
      <c r="H290" s="141">
        <v>10153.907714999999</v>
      </c>
      <c r="I290" s="159"/>
      <c r="J290" s="150">
        <f t="shared" si="20"/>
        <v>0</v>
      </c>
    </row>
    <row r="291" spans="3:14" ht="52" customHeight="1">
      <c r="C291" s="151">
        <f t="shared" si="21"/>
        <v>172</v>
      </c>
      <c r="D291" s="151" t="s">
        <v>157</v>
      </c>
      <c r="E291" s="152" t="s">
        <v>484</v>
      </c>
      <c r="F291" s="152" t="s">
        <v>521</v>
      </c>
      <c r="G291" s="152" t="s">
        <v>481</v>
      </c>
      <c r="H291" s="288">
        <v>10661.603100749999</v>
      </c>
      <c r="I291" s="289"/>
      <c r="J291" s="153">
        <f t="shared" si="20"/>
        <v>0</v>
      </c>
    </row>
    <row r="292" spans="3:14" ht="52.75" customHeight="1">
      <c r="C292" s="135">
        <f t="shared" si="21"/>
        <v>173</v>
      </c>
      <c r="D292" s="135" t="s">
        <v>368</v>
      </c>
      <c r="E292" s="136" t="s">
        <v>490</v>
      </c>
      <c r="F292" s="136" t="s">
        <v>494</v>
      </c>
      <c r="G292" s="136" t="s">
        <v>481</v>
      </c>
      <c r="H292" s="141">
        <v>13490.324379000001</v>
      </c>
      <c r="I292" s="159"/>
      <c r="J292" s="150">
        <f t="shared" si="20"/>
        <v>0</v>
      </c>
    </row>
    <row r="293" spans="3:14" ht="53.15" customHeight="1">
      <c r="C293" s="151">
        <f t="shared" si="21"/>
        <v>174</v>
      </c>
      <c r="D293" s="151" t="s">
        <v>157</v>
      </c>
      <c r="E293" s="152" t="s">
        <v>485</v>
      </c>
      <c r="F293" s="152" t="s">
        <v>522</v>
      </c>
      <c r="G293" s="152" t="s">
        <v>481</v>
      </c>
      <c r="H293" s="288">
        <v>14164.840597950002</v>
      </c>
      <c r="I293" s="289"/>
      <c r="J293" s="153">
        <f t="shared" si="20"/>
        <v>0</v>
      </c>
    </row>
    <row r="294" spans="3:14" ht="45" customHeight="1">
      <c r="C294" s="135">
        <f t="shared" si="21"/>
        <v>175</v>
      </c>
      <c r="D294" s="135" t="s">
        <v>368</v>
      </c>
      <c r="E294" s="136" t="s">
        <v>491</v>
      </c>
      <c r="F294" s="136" t="s">
        <v>493</v>
      </c>
      <c r="G294" s="136" t="s">
        <v>481</v>
      </c>
      <c r="H294" s="141">
        <v>131531.24196954002</v>
      </c>
      <c r="I294" s="159"/>
      <c r="J294" s="150">
        <f t="shared" si="20"/>
        <v>0</v>
      </c>
    </row>
    <row r="295" spans="3:14" ht="54" customHeight="1">
      <c r="C295" s="151">
        <f t="shared" si="21"/>
        <v>176</v>
      </c>
      <c r="D295" s="151" t="s">
        <v>157</v>
      </c>
      <c r="E295" s="152" t="s">
        <v>486</v>
      </c>
      <c r="F295" s="152" t="s">
        <v>523</v>
      </c>
      <c r="G295" s="152" t="s">
        <v>481</v>
      </c>
      <c r="H295" s="288">
        <v>138107.80406801702</v>
      </c>
      <c r="I295" s="289"/>
      <c r="J295" s="153">
        <f t="shared" si="20"/>
        <v>0</v>
      </c>
      <c r="N295" s="284"/>
    </row>
    <row r="296" spans="3:14" ht="30.75" customHeight="1">
      <c r="C296" s="30"/>
      <c r="D296" s="30"/>
      <c r="E296" s="31"/>
      <c r="F296" s="31" t="s">
        <v>34</v>
      </c>
      <c r="G296" s="31"/>
      <c r="H296" s="32"/>
      <c r="I296" s="33"/>
      <c r="J296" s="33">
        <f>J112+J279</f>
        <v>0</v>
      </c>
      <c r="N296" s="129"/>
    </row>
    <row r="298" spans="3:14" ht="12" customHeight="1">
      <c r="J298" s="33"/>
    </row>
    <row r="299" spans="3:14" ht="12" customHeight="1">
      <c r="L299" s="37"/>
    </row>
    <row r="300" spans="3:14" ht="12" customHeight="1">
      <c r="J300" s="283"/>
      <c r="L300" s="283"/>
    </row>
  </sheetData>
  <mergeCells count="9">
    <mergeCell ref="L2:R2"/>
    <mergeCell ref="E73:H73"/>
    <mergeCell ref="E75:H75"/>
    <mergeCell ref="E77:H77"/>
    <mergeCell ref="E10:H10"/>
    <mergeCell ref="E12:H12"/>
    <mergeCell ref="E21:H21"/>
    <mergeCell ref="E30:H30"/>
    <mergeCell ref="E8:F8"/>
  </mergeCells>
  <pageMargins left="0.39370078740157483" right="0.39370078740157483" top="0.78740157480314965" bottom="0.78740157480314965" header="0" footer="0"/>
  <pageSetup paperSize="9" scale="85" fitToHeight="11" orientation="portrait" r:id="rId1"/>
  <headerFooter alignWithMargins="0">
    <oddFooter>&amp;C   Strana &amp;P  z &amp;N</oddFooter>
  </headerFooter>
  <rowBreaks count="2" manualBreakCount="2">
    <brk id="65" min="2" max="13" man="1"/>
    <brk id="99" min="2" max="1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CA709-6460-4D43-8D38-4BA237728155}">
  <dimension ref="A1:AMJ280"/>
  <sheetViews>
    <sheetView view="pageBreakPreview" zoomScale="60" zoomScaleNormal="70" workbookViewId="0">
      <selection activeCell="R33" sqref="R33"/>
    </sheetView>
  </sheetViews>
  <sheetFormatPr defaultColWidth="8.81640625" defaultRowHeight="14.5"/>
  <cols>
    <col min="1" max="1" width="13.54296875" style="1496" customWidth="1"/>
    <col min="2" max="2" width="6.7265625" style="1496" customWidth="1"/>
    <col min="3" max="3" width="18.81640625" style="1496" customWidth="1"/>
    <col min="4" max="4" width="16" style="1496" customWidth="1"/>
    <col min="5" max="5" width="85" style="1496" customWidth="1"/>
    <col min="6" max="6" width="8.453125" style="1496" customWidth="1"/>
    <col min="7" max="7" width="11" style="1496" customWidth="1"/>
    <col min="8" max="11" width="14.7265625" style="1496" customWidth="1"/>
    <col min="12" max="12" width="26.26953125" style="1496" customWidth="1"/>
    <col min="13" max="64" width="8.81640625" style="1496" customWidth="1"/>
    <col min="65" max="1024" width="11.81640625" style="1496" customWidth="1"/>
    <col min="1025" max="1025" width="8.81640625" style="1537" customWidth="1"/>
    <col min="1026" max="16384" width="8.81640625" style="1537"/>
  </cols>
  <sheetData>
    <row r="1" spans="1:64" ht="16.899999999999999" customHeight="1">
      <c r="A1" s="1884" t="s">
        <v>5189</v>
      </c>
      <c r="B1" s="1884"/>
      <c r="C1" s="1897" t="s">
        <v>1461</v>
      </c>
      <c r="D1" s="1897"/>
      <c r="E1" s="1897"/>
      <c r="F1" s="1897"/>
      <c r="G1" s="1897"/>
      <c r="H1" s="1897"/>
      <c r="I1" s="1897"/>
      <c r="J1" s="1898" t="s">
        <v>5213</v>
      </c>
      <c r="K1" s="1898"/>
      <c r="L1" s="189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row>
    <row r="2" spans="1:64" ht="16.899999999999999" customHeight="1">
      <c r="A2" s="1885" t="s">
        <v>0</v>
      </c>
      <c r="B2" s="1885"/>
      <c r="C2" s="1899" t="s">
        <v>5190</v>
      </c>
      <c r="D2" s="1899"/>
      <c r="E2" s="1899"/>
      <c r="F2" s="1899"/>
      <c r="G2" s="1899"/>
      <c r="H2" s="1899"/>
      <c r="I2" s="1899"/>
      <c r="J2" s="1896"/>
      <c r="K2" s="1896"/>
      <c r="L2" s="1896"/>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c r="AO2" s="1538"/>
      <c r="AP2" s="1538"/>
      <c r="AQ2" s="1538"/>
      <c r="AR2" s="1538"/>
      <c r="AS2" s="1538"/>
      <c r="AT2" s="1538"/>
      <c r="AU2" s="1538"/>
      <c r="AV2" s="1538"/>
      <c r="AW2" s="1538"/>
      <c r="AX2" s="1538"/>
      <c r="AY2" s="1538"/>
      <c r="AZ2" s="1538"/>
      <c r="BA2" s="1538"/>
      <c r="BB2" s="1538"/>
      <c r="BC2" s="1538"/>
      <c r="BD2" s="1538"/>
      <c r="BE2" s="1538"/>
      <c r="BF2" s="1538"/>
      <c r="BG2" s="1538"/>
      <c r="BH2" s="1538"/>
      <c r="BI2" s="1538"/>
      <c r="BJ2" s="1538"/>
      <c r="BK2" s="1538"/>
      <c r="BL2" s="1538"/>
    </row>
    <row r="3" spans="1:64" ht="16.899999999999999" customHeight="1">
      <c r="A3" s="1885" t="s">
        <v>1464</v>
      </c>
      <c r="B3" s="1885"/>
      <c r="C3" s="1891" t="s">
        <v>552</v>
      </c>
      <c r="D3" s="1891"/>
      <c r="E3" s="1891"/>
      <c r="F3" s="1891"/>
      <c r="G3" s="1891"/>
      <c r="H3" s="1891"/>
      <c r="I3" s="1891"/>
      <c r="J3" s="1892" t="s">
        <v>5214</v>
      </c>
      <c r="K3" s="1892"/>
      <c r="L3" s="1539"/>
      <c r="M3" s="1538"/>
      <c r="N3" s="1538"/>
      <c r="O3" s="1538"/>
      <c r="P3" s="1538"/>
      <c r="Q3" s="1538"/>
      <c r="R3" s="1538"/>
      <c r="S3" s="1538"/>
      <c r="T3" s="1538"/>
      <c r="U3" s="1538"/>
      <c r="V3" s="1538"/>
      <c r="W3" s="1538"/>
      <c r="X3" s="1538"/>
      <c r="Y3" s="1538"/>
      <c r="Z3" s="1538"/>
      <c r="AA3" s="1538"/>
      <c r="AB3" s="1538"/>
      <c r="AC3" s="1538"/>
      <c r="AD3" s="1538"/>
      <c r="AE3" s="1538"/>
      <c r="AF3" s="1538"/>
      <c r="AG3" s="1538"/>
      <c r="AH3" s="1538"/>
      <c r="AI3" s="1538"/>
      <c r="AJ3" s="1538"/>
      <c r="AK3" s="1538"/>
      <c r="AL3" s="1538"/>
      <c r="AM3" s="1538"/>
      <c r="AN3" s="1538"/>
      <c r="AO3" s="1538"/>
      <c r="AP3" s="1538"/>
      <c r="AQ3" s="1538"/>
      <c r="AR3" s="1538"/>
      <c r="AS3" s="1538"/>
      <c r="AT3" s="1538"/>
      <c r="AU3" s="1538"/>
      <c r="AV3" s="1538"/>
      <c r="AW3" s="1538"/>
      <c r="AX3" s="1538"/>
      <c r="AY3" s="1538"/>
      <c r="AZ3" s="1538"/>
      <c r="BA3" s="1538"/>
      <c r="BB3" s="1538"/>
      <c r="BC3" s="1538"/>
      <c r="BD3" s="1538"/>
      <c r="BE3" s="1538"/>
      <c r="BF3" s="1538"/>
      <c r="BG3" s="1538"/>
      <c r="BH3" s="1538"/>
      <c r="BI3" s="1538"/>
      <c r="BJ3" s="1538"/>
      <c r="BK3" s="1538"/>
      <c r="BL3" s="1538"/>
    </row>
    <row r="4" spans="1:64" ht="16.899999999999999" customHeight="1">
      <c r="A4" s="1885" t="s">
        <v>5191</v>
      </c>
      <c r="B4" s="1885"/>
      <c r="C4" s="1891" t="s">
        <v>5192</v>
      </c>
      <c r="D4" s="1891"/>
      <c r="E4" s="1891"/>
      <c r="F4" s="1891"/>
      <c r="G4" s="1891"/>
      <c r="H4" s="1891"/>
      <c r="I4" s="1891"/>
      <c r="J4" s="1896"/>
      <c r="K4" s="1896"/>
      <c r="L4" s="1896"/>
      <c r="M4" s="1538"/>
      <c r="N4" s="1538"/>
      <c r="O4" s="1538"/>
      <c r="P4" s="1538"/>
      <c r="Q4" s="1538"/>
      <c r="R4" s="1538"/>
      <c r="S4" s="1538"/>
      <c r="T4" s="1538"/>
      <c r="U4" s="1538"/>
      <c r="V4" s="1538"/>
      <c r="W4" s="1538"/>
      <c r="X4" s="1538"/>
      <c r="Y4" s="1538"/>
      <c r="Z4" s="1538"/>
      <c r="AA4" s="1538"/>
      <c r="AB4" s="1538"/>
      <c r="AC4" s="1538"/>
      <c r="AD4" s="1538"/>
      <c r="AE4" s="1538"/>
      <c r="AF4" s="1538"/>
      <c r="AG4" s="1538"/>
      <c r="AH4" s="1538"/>
      <c r="AI4" s="1538"/>
      <c r="AJ4" s="1538"/>
      <c r="AK4" s="1538"/>
      <c r="AL4" s="1538"/>
      <c r="AM4" s="1538"/>
      <c r="AN4" s="1538"/>
      <c r="AO4" s="1538"/>
      <c r="AP4" s="1538"/>
      <c r="AQ4" s="1538"/>
      <c r="AR4" s="1538"/>
      <c r="AS4" s="1538"/>
      <c r="AT4" s="1538"/>
      <c r="AU4" s="1538"/>
      <c r="AV4" s="1538"/>
      <c r="AW4" s="1538"/>
      <c r="AX4" s="1538"/>
      <c r="AY4" s="1538"/>
      <c r="AZ4" s="1538"/>
      <c r="BA4" s="1538"/>
      <c r="BB4" s="1538"/>
      <c r="BC4" s="1538"/>
      <c r="BD4" s="1538"/>
      <c r="BE4" s="1538"/>
      <c r="BF4" s="1538"/>
      <c r="BG4" s="1538"/>
      <c r="BH4" s="1538"/>
      <c r="BI4" s="1538"/>
      <c r="BJ4" s="1538"/>
      <c r="BK4" s="1538"/>
      <c r="BL4" s="1538"/>
    </row>
    <row r="5" spans="1:64" ht="16.899999999999999" customHeight="1">
      <c r="A5" s="1885" t="s">
        <v>5193</v>
      </c>
      <c r="B5" s="1885"/>
      <c r="C5" s="1891" t="s">
        <v>5194</v>
      </c>
      <c r="D5" s="1891"/>
      <c r="E5" s="1891"/>
      <c r="F5" s="1891"/>
      <c r="G5" s="1891"/>
      <c r="H5" s="1891"/>
      <c r="I5" s="1891"/>
      <c r="J5" s="1892" t="s">
        <v>197</v>
      </c>
      <c r="K5" s="1892"/>
      <c r="L5" s="1540"/>
      <c r="M5" s="1538"/>
      <c r="N5" s="1538"/>
      <c r="O5" s="1538"/>
      <c r="P5" s="1538"/>
      <c r="Q5" s="1538"/>
      <c r="R5" s="1538"/>
      <c r="S5" s="1538"/>
      <c r="T5" s="1538"/>
      <c r="U5" s="1538"/>
      <c r="V5" s="1538"/>
      <c r="W5" s="1538"/>
      <c r="X5" s="1538"/>
      <c r="Y5" s="1538"/>
      <c r="Z5" s="1538"/>
      <c r="AA5" s="1538"/>
      <c r="AB5" s="1538"/>
      <c r="AC5" s="1538"/>
      <c r="AD5" s="1538"/>
      <c r="AE5" s="1538"/>
      <c r="AF5" s="1538"/>
      <c r="AG5" s="1538"/>
      <c r="AH5" s="1538"/>
      <c r="AI5" s="1538"/>
      <c r="AJ5" s="1538"/>
      <c r="AK5" s="1538"/>
      <c r="AL5" s="1538"/>
      <c r="AM5" s="1538"/>
      <c r="AN5" s="1538"/>
      <c r="AO5" s="1538"/>
      <c r="AP5" s="1538"/>
      <c r="AQ5" s="1538"/>
      <c r="AR5" s="1538"/>
      <c r="AS5" s="1538"/>
      <c r="AT5" s="1538"/>
      <c r="AU5" s="1538"/>
      <c r="AV5" s="1538"/>
      <c r="AW5" s="1538"/>
      <c r="AX5" s="1538"/>
      <c r="AY5" s="1538"/>
      <c r="AZ5" s="1538"/>
      <c r="BA5" s="1538"/>
      <c r="BB5" s="1538"/>
      <c r="BC5" s="1538"/>
      <c r="BD5" s="1538"/>
      <c r="BE5" s="1538"/>
      <c r="BF5" s="1538"/>
      <c r="BG5" s="1538"/>
      <c r="BH5" s="1538"/>
      <c r="BI5" s="1538"/>
      <c r="BJ5" s="1538"/>
      <c r="BK5" s="1538"/>
      <c r="BL5" s="1538"/>
    </row>
    <row r="6" spans="1:64" ht="16.899999999999999" customHeight="1">
      <c r="A6" s="1893" t="s">
        <v>5215</v>
      </c>
      <c r="B6" s="1893"/>
      <c r="C6" s="1894" t="s">
        <v>6052</v>
      </c>
      <c r="D6" s="1894"/>
      <c r="E6" s="1894"/>
      <c r="F6" s="1894"/>
      <c r="G6" s="1894"/>
      <c r="H6" s="1894"/>
      <c r="I6" s="1894"/>
      <c r="J6" s="1895"/>
      <c r="K6" s="1895"/>
      <c r="L6" s="1895"/>
      <c r="M6" s="1538"/>
      <c r="N6" s="1538"/>
      <c r="O6" s="1538"/>
      <c r="P6" s="1538"/>
      <c r="Q6" s="1538"/>
      <c r="R6" s="1538"/>
      <c r="S6" s="1538"/>
      <c r="T6" s="1538"/>
      <c r="U6" s="1538"/>
      <c r="V6" s="1538"/>
      <c r="W6" s="1538"/>
      <c r="X6" s="1538"/>
      <c r="Y6" s="1538"/>
      <c r="Z6" s="1538"/>
      <c r="AA6" s="1538"/>
      <c r="AB6" s="1538"/>
      <c r="AC6" s="1538"/>
      <c r="AD6" s="1538"/>
      <c r="AE6" s="1538"/>
      <c r="AF6" s="1538"/>
      <c r="AG6" s="1538"/>
      <c r="AH6" s="1538"/>
      <c r="AI6" s="1538"/>
      <c r="AJ6" s="1538"/>
      <c r="AK6" s="1538"/>
      <c r="AL6" s="1538"/>
      <c r="AM6" s="1538"/>
      <c r="AN6" s="1538"/>
      <c r="AO6" s="1538"/>
      <c r="AP6" s="1538"/>
      <c r="AQ6" s="1538"/>
      <c r="AR6" s="1538"/>
      <c r="AS6" s="1538"/>
      <c r="AT6" s="1538"/>
      <c r="AU6" s="1538"/>
      <c r="AV6" s="1538"/>
      <c r="AW6" s="1538"/>
      <c r="AX6" s="1538"/>
      <c r="AY6" s="1538"/>
      <c r="AZ6" s="1538"/>
      <c r="BA6" s="1538"/>
      <c r="BB6" s="1538"/>
      <c r="BC6" s="1538"/>
      <c r="BD6" s="1538"/>
      <c r="BE6" s="1538"/>
      <c r="BF6" s="1538"/>
      <c r="BG6" s="1538"/>
      <c r="BH6" s="1538"/>
      <c r="BI6" s="1538"/>
      <c r="BJ6" s="1538"/>
      <c r="BK6" s="1538"/>
      <c r="BL6" s="1538"/>
    </row>
    <row r="7" spans="1:64" ht="33" customHeight="1">
      <c r="A7" s="1541"/>
      <c r="B7" s="1888" t="s">
        <v>1922</v>
      </c>
      <c r="C7" s="1541" t="s">
        <v>5216</v>
      </c>
      <c r="D7" s="1541" t="s">
        <v>5217</v>
      </c>
      <c r="E7" s="1542"/>
      <c r="F7" s="1541"/>
      <c r="G7" s="1541"/>
      <c r="H7" s="1889" t="s">
        <v>5218</v>
      </c>
      <c r="I7" s="1889"/>
      <c r="J7" s="1889" t="s">
        <v>5219</v>
      </c>
      <c r="K7" s="1889"/>
      <c r="L7" s="1543" t="s">
        <v>5220</v>
      </c>
      <c r="M7" s="1544"/>
      <c r="N7" s="1544"/>
      <c r="O7" s="1544"/>
      <c r="P7" s="1544"/>
      <c r="Q7" s="1544"/>
      <c r="R7" s="1544"/>
      <c r="S7" s="1544"/>
      <c r="T7" s="1544"/>
      <c r="U7" s="1544"/>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row>
    <row r="8" spans="1:64" ht="16.899999999999999" customHeight="1">
      <c r="A8" s="1545"/>
      <c r="B8" s="1888"/>
      <c r="C8" s="1545" t="s">
        <v>5221</v>
      </c>
      <c r="D8" s="1545" t="s">
        <v>217</v>
      </c>
      <c r="E8" s="1546" t="s">
        <v>28</v>
      </c>
      <c r="F8" s="1545" t="s">
        <v>5222</v>
      </c>
      <c r="G8" s="1545" t="s">
        <v>1032</v>
      </c>
      <c r="H8" s="1545" t="s">
        <v>1471</v>
      </c>
      <c r="I8" s="1545" t="s">
        <v>5223</v>
      </c>
      <c r="J8" s="1545" t="s">
        <v>1471</v>
      </c>
      <c r="K8" s="1545" t="s">
        <v>5223</v>
      </c>
      <c r="L8" s="1545" t="s">
        <v>5224</v>
      </c>
      <c r="M8" s="1544"/>
      <c r="N8" s="1544"/>
      <c r="O8" s="1544"/>
      <c r="P8" s="1544"/>
      <c r="Q8" s="1544"/>
      <c r="R8" s="1544"/>
      <c r="S8" s="1544"/>
      <c r="T8" s="1544"/>
      <c r="U8" s="1544"/>
      <c r="V8" s="1544"/>
      <c r="W8" s="1544"/>
      <c r="X8" s="1544"/>
      <c r="Y8" s="1544"/>
      <c r="Z8" s="1544"/>
      <c r="AA8" s="1544"/>
      <c r="AB8" s="1544"/>
      <c r="AC8" s="1544"/>
      <c r="AD8" s="1544"/>
      <c r="AE8" s="1544"/>
      <c r="AF8" s="1544"/>
      <c r="AG8" s="1544"/>
      <c r="AH8" s="1544"/>
      <c r="AI8" s="1544"/>
      <c r="AJ8" s="1544"/>
      <c r="AK8" s="1544"/>
      <c r="AL8" s="1544"/>
      <c r="AM8" s="1544"/>
      <c r="AN8" s="1544"/>
      <c r="AO8" s="1544"/>
      <c r="AP8" s="1544"/>
      <c r="AQ8" s="1544"/>
      <c r="AR8" s="1544"/>
      <c r="AS8" s="1544"/>
      <c r="AT8" s="1544"/>
      <c r="AU8" s="1544"/>
      <c r="AV8" s="1544"/>
      <c r="AW8" s="1544"/>
      <c r="AX8" s="1544"/>
      <c r="AY8" s="1544"/>
      <c r="AZ8" s="1544"/>
      <c r="BA8" s="1544"/>
      <c r="BB8" s="1544"/>
      <c r="BC8" s="1544"/>
      <c r="BD8" s="1544"/>
      <c r="BE8" s="1544"/>
      <c r="BF8" s="1544"/>
      <c r="BG8" s="1544"/>
      <c r="BH8" s="1544"/>
      <c r="BI8" s="1544"/>
      <c r="BJ8" s="1544"/>
      <c r="BK8" s="1544"/>
      <c r="BL8" s="1544"/>
    </row>
    <row r="9" spans="1:64" ht="16.899999999999999" customHeight="1">
      <c r="A9" s="1500"/>
      <c r="B9" s="1547"/>
      <c r="C9" s="1548"/>
      <c r="D9" s="1549"/>
      <c r="E9" s="1549"/>
      <c r="F9" s="1548"/>
      <c r="G9" s="1550"/>
      <c r="H9" s="1551"/>
      <c r="I9" s="1551"/>
      <c r="J9" s="1552"/>
      <c r="K9" s="1552"/>
      <c r="L9" s="1552"/>
    </row>
    <row r="10" spans="1:64" ht="16.899999999999999" customHeight="1">
      <c r="A10" s="1500"/>
      <c r="B10" s="1547"/>
      <c r="C10" s="1548"/>
      <c r="D10" s="1549"/>
      <c r="E10" s="1553" t="s">
        <v>6053</v>
      </c>
      <c r="F10" s="1548" t="s">
        <v>1541</v>
      </c>
      <c r="G10" s="1554">
        <v>1</v>
      </c>
      <c r="H10" s="1551"/>
      <c r="I10" s="1552"/>
      <c r="J10" s="1552">
        <f>H10*G10</f>
        <v>0</v>
      </c>
      <c r="K10" s="1552">
        <f>I10*G10</f>
        <v>0</v>
      </c>
      <c r="L10" s="1552">
        <f>K10+J10</f>
        <v>0</v>
      </c>
    </row>
    <row r="11" spans="1:64" ht="16.899999999999999" customHeight="1">
      <c r="A11" s="1553"/>
      <c r="B11" s="1553"/>
      <c r="C11" s="1553"/>
      <c r="D11" s="1553"/>
      <c r="E11" s="1547" t="s">
        <v>6054</v>
      </c>
      <c r="F11" s="1554" t="s">
        <v>1541</v>
      </c>
      <c r="G11" s="1554">
        <v>1</v>
      </c>
      <c r="H11" s="1555"/>
      <c r="I11" s="1555"/>
      <c r="J11" s="1555">
        <f>H11*G11</f>
        <v>0</v>
      </c>
      <c r="K11" s="1555">
        <f>I11*G11</f>
        <v>0</v>
      </c>
      <c r="L11" s="1555">
        <f>K11+J11</f>
        <v>0</v>
      </c>
    </row>
    <row r="12" spans="1:64" ht="16.899999999999999" customHeight="1">
      <c r="A12" s="1553"/>
      <c r="B12" s="1553"/>
      <c r="C12" s="1553"/>
      <c r="D12" s="1553"/>
      <c r="E12" s="1547" t="s">
        <v>6055</v>
      </c>
      <c r="F12" s="1554" t="s">
        <v>1541</v>
      </c>
      <c r="G12" s="1554">
        <v>1</v>
      </c>
      <c r="H12" s="1555"/>
      <c r="I12" s="1555"/>
      <c r="J12" s="1555">
        <f>H12*G12</f>
        <v>0</v>
      </c>
      <c r="K12" s="1555">
        <f>I12*G12</f>
        <v>0</v>
      </c>
      <c r="L12" s="1555">
        <f>K12+J12</f>
        <v>0</v>
      </c>
    </row>
    <row r="13" spans="1:64" ht="16.899999999999999" customHeight="1">
      <c r="A13" s="1500"/>
      <c r="B13" s="1547"/>
      <c r="C13" s="1548"/>
      <c r="D13" s="1549"/>
      <c r="E13" s="1556" t="s">
        <v>6056</v>
      </c>
      <c r="F13" s="1554" t="s">
        <v>1541</v>
      </c>
      <c r="G13" s="1554">
        <v>1</v>
      </c>
      <c r="H13" s="1555"/>
      <c r="I13" s="1555"/>
      <c r="J13" s="1555">
        <f>H13*G13</f>
        <v>0</v>
      </c>
      <c r="K13" s="1555">
        <f>I13*G13</f>
        <v>0</v>
      </c>
      <c r="L13" s="1555">
        <f>K13+J13</f>
        <v>0</v>
      </c>
    </row>
    <row r="14" spans="1:64" ht="16.899999999999999" customHeight="1">
      <c r="A14" s="1500"/>
      <c r="B14" s="1547"/>
      <c r="C14" s="1548"/>
      <c r="D14" s="1549"/>
      <c r="E14" s="1553"/>
      <c r="F14" s="1548"/>
      <c r="G14" s="1554"/>
      <c r="H14" s="1551"/>
      <c r="I14" s="1557"/>
      <c r="J14" s="1552"/>
      <c r="K14" s="1552"/>
      <c r="L14" s="1552"/>
    </row>
    <row r="15" spans="1:64" ht="16.899999999999999" customHeight="1">
      <c r="A15" s="1500"/>
      <c r="B15" s="1547"/>
      <c r="C15" s="1548"/>
      <c r="D15" s="1549"/>
      <c r="E15" s="1553"/>
      <c r="F15" s="1548"/>
      <c r="G15" s="1554"/>
      <c r="H15" s="1551"/>
      <c r="I15" s="1557"/>
      <c r="J15" s="1552"/>
      <c r="K15" s="1552"/>
      <c r="L15" s="1552"/>
    </row>
    <row r="16" spans="1:64" ht="16.899999999999999" customHeight="1">
      <c r="A16" s="1500"/>
      <c r="B16" s="1547"/>
      <c r="C16" s="1548"/>
      <c r="D16" s="1549"/>
      <c r="E16" s="1579" t="s">
        <v>6057</v>
      </c>
      <c r="F16" s="1548" t="s">
        <v>1541</v>
      </c>
      <c r="G16" s="1554">
        <v>1</v>
      </c>
      <c r="H16" s="1551"/>
      <c r="I16" s="1552"/>
      <c r="J16" s="1552">
        <f>H16*G16</f>
        <v>0</v>
      </c>
      <c r="K16" s="1552">
        <f>I16*G16</f>
        <v>0</v>
      </c>
      <c r="L16" s="1552">
        <f>K16+J16</f>
        <v>0</v>
      </c>
    </row>
    <row r="17" spans="1:12" ht="16.899999999999999" customHeight="1">
      <c r="A17" s="1500"/>
      <c r="B17" s="1547"/>
      <c r="C17" s="1548"/>
      <c r="D17" s="1549"/>
      <c r="E17" s="1553" t="s">
        <v>6058</v>
      </c>
      <c r="F17" s="1548"/>
      <c r="G17" s="1554"/>
      <c r="H17" s="1551"/>
      <c r="I17" s="1552"/>
      <c r="J17" s="1552"/>
      <c r="K17" s="1552"/>
      <c r="L17" s="1552"/>
    </row>
    <row r="18" spans="1:12" ht="16.899999999999999" customHeight="1">
      <c r="A18" s="1500"/>
      <c r="B18" s="1547"/>
      <c r="C18" s="1548"/>
      <c r="D18" s="1549"/>
      <c r="E18" s="1553"/>
      <c r="F18" s="1548"/>
      <c r="G18" s="1554"/>
      <c r="H18" s="1551"/>
      <c r="I18" s="1557"/>
      <c r="J18" s="1552"/>
      <c r="K18" s="1552"/>
      <c r="L18" s="1552"/>
    </row>
    <row r="19" spans="1:12" ht="16.899999999999999" customHeight="1">
      <c r="A19" s="1500"/>
      <c r="B19" s="1547"/>
      <c r="C19" s="1548"/>
      <c r="D19" s="1549"/>
      <c r="E19" s="1579" t="s">
        <v>6059</v>
      </c>
      <c r="F19" s="1548" t="s">
        <v>1541</v>
      </c>
      <c r="G19" s="1554">
        <v>1</v>
      </c>
      <c r="H19" s="1551"/>
      <c r="I19" s="1552"/>
      <c r="J19" s="1552">
        <f>H19*G19</f>
        <v>0</v>
      </c>
      <c r="K19" s="1552">
        <f>I19*G19</f>
        <v>0</v>
      </c>
      <c r="L19" s="1552">
        <f>K19+J19</f>
        <v>0</v>
      </c>
    </row>
    <row r="20" spans="1:12" ht="16.899999999999999" customHeight="1">
      <c r="A20" s="1500"/>
      <c r="B20" s="1547"/>
      <c r="C20" s="1548"/>
      <c r="D20" s="1549"/>
      <c r="E20" s="1553" t="s">
        <v>6060</v>
      </c>
      <c r="F20" s="1548"/>
      <c r="G20" s="1554"/>
      <c r="H20" s="1551"/>
      <c r="I20" s="1557"/>
      <c r="J20" s="1552"/>
      <c r="K20" s="1552"/>
      <c r="L20" s="1552"/>
    </row>
    <row r="21" spans="1:12" ht="16.899999999999999" customHeight="1">
      <c r="A21" s="1500"/>
      <c r="B21" s="1547"/>
      <c r="C21" s="1548"/>
      <c r="D21" s="1549"/>
      <c r="E21" s="1553"/>
      <c r="F21" s="1548"/>
      <c r="G21" s="1554"/>
      <c r="H21" s="1551"/>
      <c r="I21" s="1557"/>
      <c r="J21" s="1552"/>
      <c r="K21" s="1552"/>
      <c r="L21" s="1552"/>
    </row>
    <row r="22" spans="1:12" ht="16.899999999999999" customHeight="1">
      <c r="A22" s="1500"/>
      <c r="B22" s="1547"/>
      <c r="C22" s="1548"/>
      <c r="D22" s="1549"/>
      <c r="E22" s="1642" t="s">
        <v>6061</v>
      </c>
      <c r="F22" s="1548" t="s">
        <v>1541</v>
      </c>
      <c r="G22" s="1554">
        <v>1</v>
      </c>
      <c r="H22" s="1551"/>
      <c r="I22" s="1552"/>
      <c r="J22" s="1552">
        <f>H22*G22</f>
        <v>0</v>
      </c>
      <c r="K22" s="1552">
        <f>I22*G22</f>
        <v>0</v>
      </c>
      <c r="L22" s="1552">
        <f>K22+J22</f>
        <v>0</v>
      </c>
    </row>
    <row r="23" spans="1:12" ht="16.899999999999999" customHeight="1">
      <c r="A23" s="1500"/>
      <c r="B23" s="1547"/>
      <c r="C23" s="1548"/>
      <c r="D23" s="1549"/>
      <c r="E23" s="1556" t="s">
        <v>6062</v>
      </c>
      <c r="F23" s="1548"/>
      <c r="G23" s="1554"/>
      <c r="H23" s="1551"/>
      <c r="I23" s="1557"/>
      <c r="J23" s="1552"/>
      <c r="K23" s="1552"/>
      <c r="L23" s="1552"/>
    </row>
    <row r="24" spans="1:12" ht="16.899999999999999" customHeight="1">
      <c r="A24" s="1500"/>
      <c r="B24" s="1547"/>
      <c r="C24" s="1548"/>
      <c r="D24" s="1549"/>
      <c r="E24" s="1556" t="s">
        <v>6063</v>
      </c>
      <c r="F24" s="1548"/>
      <c r="G24" s="1554"/>
      <c r="H24" s="1551"/>
      <c r="I24" s="1557"/>
      <c r="J24" s="1552"/>
      <c r="K24" s="1552"/>
      <c r="L24" s="1552"/>
    </row>
    <row r="25" spans="1:12" ht="16.899999999999999" customHeight="1">
      <c r="A25" s="1500"/>
      <c r="B25" s="1547"/>
      <c r="C25" s="1548"/>
      <c r="D25" s="1549"/>
      <c r="E25" s="1556" t="s">
        <v>6064</v>
      </c>
      <c r="F25" s="1548"/>
      <c r="G25" s="1554"/>
      <c r="H25" s="1551"/>
      <c r="I25" s="1557"/>
      <c r="J25" s="1552"/>
      <c r="K25" s="1552"/>
      <c r="L25" s="1552"/>
    </row>
    <row r="26" spans="1:12" ht="16.899999999999999" customHeight="1">
      <c r="A26" s="1500"/>
      <c r="B26" s="1547"/>
      <c r="C26" s="1548"/>
      <c r="D26" s="1549"/>
      <c r="E26" s="1556"/>
      <c r="F26" s="1548"/>
      <c r="G26" s="1554"/>
      <c r="H26" s="1551"/>
      <c r="I26" s="1557"/>
      <c r="J26" s="1552"/>
      <c r="K26" s="1552"/>
      <c r="L26" s="1552"/>
    </row>
    <row r="27" spans="1:12" ht="16.899999999999999" customHeight="1">
      <c r="A27" s="1500"/>
      <c r="B27" s="1547"/>
      <c r="C27" s="1548"/>
      <c r="D27" s="1549"/>
      <c r="E27" s="1642" t="s">
        <v>6065</v>
      </c>
      <c r="F27" s="1548"/>
      <c r="G27" s="1554"/>
      <c r="H27" s="1551"/>
      <c r="I27" s="1557"/>
      <c r="J27" s="1552"/>
      <c r="K27" s="1552"/>
      <c r="L27" s="1552"/>
    </row>
    <row r="28" spans="1:12" ht="16.899999999999999" customHeight="1">
      <c r="A28" s="1500"/>
      <c r="B28" s="1547"/>
      <c r="C28" s="1548"/>
      <c r="D28" s="1549"/>
      <c r="E28" s="1556" t="s">
        <v>6066</v>
      </c>
      <c r="F28" s="1548" t="s">
        <v>1541</v>
      </c>
      <c r="G28" s="1554">
        <v>1</v>
      </c>
      <c r="H28" s="1551"/>
      <c r="I28" s="1552"/>
      <c r="J28" s="1552">
        <f>H28*G28</f>
        <v>0</v>
      </c>
      <c r="K28" s="1552">
        <f>I28*G28</f>
        <v>0</v>
      </c>
      <c r="L28" s="1552">
        <f>K28+J28</f>
        <v>0</v>
      </c>
    </row>
    <row r="29" spans="1:12" ht="16.899999999999999" customHeight="1">
      <c r="A29" s="1500"/>
      <c r="B29" s="1547"/>
      <c r="C29" s="1548"/>
      <c r="D29" s="1549"/>
      <c r="E29" s="1556" t="s">
        <v>6067</v>
      </c>
      <c r="F29" s="1548" t="s">
        <v>1541</v>
      </c>
      <c r="G29" s="1554">
        <v>1</v>
      </c>
      <c r="H29" s="1551"/>
      <c r="I29" s="1552"/>
      <c r="J29" s="1552">
        <f>H29*G29</f>
        <v>0</v>
      </c>
      <c r="K29" s="1552">
        <f>I29*G29</f>
        <v>0</v>
      </c>
      <c r="L29" s="1552">
        <f>K29+J29</f>
        <v>0</v>
      </c>
    </row>
    <row r="30" spans="1:12" ht="16.899999999999999" customHeight="1">
      <c r="A30" s="1500"/>
      <c r="B30" s="1547"/>
      <c r="C30" s="1548"/>
      <c r="D30" s="1549"/>
      <c r="E30" s="1549"/>
      <c r="F30" s="1548"/>
      <c r="G30" s="1550"/>
      <c r="H30" s="1551"/>
      <c r="I30" s="1552"/>
      <c r="J30" s="1552"/>
      <c r="K30" s="1552"/>
      <c r="L30" s="1552"/>
    </row>
    <row r="31" spans="1:12" ht="16.899999999999999" customHeight="1">
      <c r="A31" s="1500"/>
      <c r="B31" s="1547"/>
      <c r="C31" s="1548"/>
      <c r="D31" s="1549"/>
      <c r="E31" s="1549"/>
      <c r="F31" s="1548"/>
      <c r="G31" s="1550"/>
      <c r="H31" s="1551"/>
      <c r="I31" s="1552"/>
      <c r="J31" s="1552"/>
      <c r="K31" s="1552"/>
      <c r="L31" s="1552"/>
    </row>
    <row r="32" spans="1:12" ht="16.899999999999999" customHeight="1">
      <c r="A32" s="1500"/>
      <c r="B32" s="1547"/>
      <c r="C32" s="1548"/>
      <c r="D32" s="1549"/>
      <c r="E32" s="1549"/>
      <c r="F32" s="1548"/>
      <c r="G32" s="1550"/>
      <c r="H32" s="1551"/>
      <c r="I32" s="1557"/>
      <c r="J32" s="1552"/>
      <c r="K32" s="1552"/>
      <c r="L32" s="1552"/>
    </row>
    <row r="33" spans="1:12" ht="16.899999999999999" customHeight="1">
      <c r="A33" s="1558"/>
      <c r="B33" s="1559"/>
      <c r="C33" s="1560"/>
      <c r="D33" s="1561"/>
      <c r="E33" s="1559"/>
      <c r="F33" s="1890" t="s">
        <v>5245</v>
      </c>
      <c r="G33" s="1890"/>
      <c r="H33" s="1890"/>
      <c r="I33" s="1890"/>
      <c r="J33" s="1562">
        <f>SUM(J9:J32)</f>
        <v>0</v>
      </c>
      <c r="K33" s="1562">
        <f>SUM(K9:K32)</f>
        <v>0</v>
      </c>
      <c r="L33" s="1562">
        <f>SUM(L9:L32)</f>
        <v>0</v>
      </c>
    </row>
    <row r="34" spans="1:12" ht="16.899999999999999" customHeight="1"/>
    <row r="35" spans="1:12" ht="16.899999999999999" customHeight="1"/>
    <row r="36" spans="1:12" ht="16.899999999999999" customHeight="1"/>
    <row r="37" spans="1:12" ht="16.899999999999999" customHeight="1"/>
    <row r="38" spans="1:12" ht="16.899999999999999" customHeight="1"/>
    <row r="39" spans="1:12" ht="16.899999999999999" customHeight="1"/>
    <row r="40" spans="1:12" ht="16.899999999999999" customHeight="1"/>
    <row r="41" spans="1:12" ht="16.899999999999999" customHeight="1"/>
    <row r="42" spans="1:12" ht="16.899999999999999" customHeight="1"/>
    <row r="43" spans="1:12" ht="16.899999999999999" customHeight="1"/>
    <row r="44" spans="1:12" ht="16.899999999999999" customHeight="1"/>
    <row r="45" spans="1:12" ht="16.899999999999999" customHeight="1"/>
    <row r="46" spans="1:12" ht="16.899999999999999" customHeight="1"/>
    <row r="47" spans="1:12" ht="16.899999999999999" customHeight="1"/>
    <row r="48" spans="1:12" ht="16.899999999999999" customHeight="1"/>
    <row r="49" ht="16.899999999999999" customHeight="1"/>
    <row r="50" ht="16.899999999999999" customHeight="1"/>
    <row r="51" ht="16.899999999999999" customHeight="1"/>
    <row r="52" ht="16.899999999999999" customHeight="1"/>
    <row r="53" ht="16.899999999999999" customHeight="1"/>
    <row r="54" ht="16.899999999999999" customHeight="1"/>
    <row r="55" ht="16.899999999999999" customHeight="1"/>
    <row r="56" ht="16.899999999999999" customHeight="1"/>
    <row r="57" ht="16.899999999999999" customHeight="1"/>
    <row r="58" ht="16.899999999999999" customHeight="1"/>
    <row r="59" ht="16.899999999999999" customHeight="1"/>
    <row r="60" ht="16.899999999999999" customHeight="1"/>
    <row r="61" ht="16.899999999999999" customHeight="1"/>
    <row r="62" ht="16.899999999999999" customHeight="1"/>
    <row r="63" ht="16.899999999999999" customHeight="1"/>
    <row r="64" ht="16.899999999999999" customHeight="1"/>
    <row r="65" ht="16.899999999999999" customHeight="1"/>
    <row r="66" ht="16.899999999999999" customHeight="1"/>
    <row r="67" ht="16.899999999999999" customHeight="1"/>
    <row r="68" ht="16.899999999999999" customHeight="1"/>
    <row r="69" ht="16.899999999999999" customHeight="1"/>
    <row r="70" ht="16.899999999999999" customHeight="1"/>
    <row r="71" ht="16.899999999999999" customHeight="1"/>
    <row r="72" ht="16.899999999999999" customHeight="1"/>
    <row r="73" ht="16.899999999999999" customHeight="1"/>
    <row r="74" ht="16.899999999999999" customHeight="1"/>
    <row r="75" ht="16.899999999999999" customHeight="1"/>
    <row r="76" ht="16.899999999999999" customHeight="1"/>
    <row r="77" ht="16.899999999999999" customHeight="1"/>
    <row r="78" ht="16.899999999999999" customHeight="1"/>
    <row r="79" ht="16.899999999999999" customHeight="1"/>
    <row r="80" ht="16.899999999999999" customHeight="1"/>
    <row r="81" ht="16.899999999999999" customHeight="1"/>
    <row r="82" ht="16.899999999999999" customHeight="1"/>
    <row r="83" ht="16.899999999999999" customHeight="1"/>
    <row r="84" ht="16.899999999999999" customHeight="1"/>
    <row r="85" ht="16.899999999999999" customHeight="1"/>
    <row r="86" ht="16.899999999999999" customHeight="1"/>
    <row r="87" ht="16.899999999999999" customHeight="1"/>
    <row r="88" ht="16.899999999999999" customHeight="1"/>
    <row r="89" ht="16.899999999999999" customHeight="1"/>
    <row r="90" ht="16.899999999999999" customHeight="1"/>
    <row r="91" ht="16.899999999999999" customHeight="1"/>
    <row r="92" ht="16.899999999999999" customHeight="1"/>
    <row r="93" ht="16.899999999999999" customHeight="1"/>
    <row r="94" ht="16.899999999999999" customHeight="1"/>
    <row r="95" ht="16.899999999999999" customHeight="1"/>
    <row r="96" ht="16.899999999999999" customHeight="1"/>
    <row r="97" ht="16.899999999999999" customHeight="1"/>
    <row r="98" ht="16.899999999999999" customHeight="1"/>
    <row r="99" ht="16.899999999999999" customHeight="1"/>
    <row r="100" ht="16.899999999999999" customHeight="1"/>
    <row r="101" ht="16.899999999999999" customHeight="1"/>
    <row r="102" ht="16.899999999999999" customHeight="1"/>
    <row r="103" ht="16.899999999999999" customHeight="1"/>
    <row r="104" ht="16.899999999999999" customHeight="1"/>
    <row r="105" ht="16.899999999999999" customHeight="1"/>
    <row r="106" ht="16.899999999999999" customHeight="1"/>
    <row r="107" ht="16.899999999999999" customHeight="1"/>
    <row r="108" ht="16.899999999999999" customHeight="1"/>
    <row r="109" ht="16.899999999999999" customHeight="1"/>
    <row r="110" ht="16.899999999999999" customHeight="1"/>
    <row r="111" ht="16.899999999999999" customHeight="1"/>
    <row r="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33:I33"/>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F3824-CA48-4EF7-8C96-ACEE7AE18191}">
  <sheetPr>
    <pageSetUpPr fitToPage="1"/>
  </sheetPr>
  <dimension ref="A1:K219"/>
  <sheetViews>
    <sheetView view="pageBreakPreview" topLeftCell="A76" zoomScaleNormal="100" zoomScaleSheetLayoutView="100" workbookViewId="0">
      <selection activeCell="K153" sqref="K153"/>
    </sheetView>
  </sheetViews>
  <sheetFormatPr defaultColWidth="9.26953125" defaultRowHeight="12.5"/>
  <cols>
    <col min="1" max="1" width="12.54296875" style="457" bestFit="1" customWidth="1"/>
    <col min="2" max="2" width="8.26953125" style="557" bestFit="1" customWidth="1"/>
    <col min="3" max="3" width="10.54296875" style="557" customWidth="1"/>
    <col min="4" max="4" width="115" style="1459" customWidth="1"/>
    <col min="5" max="5" width="4" style="557" bestFit="1" customWidth="1"/>
    <col min="6" max="6" width="10.453125" style="490" customWidth="1"/>
    <col min="7" max="7" width="9.26953125" style="422"/>
    <col min="8" max="8" width="10.7265625" style="422" bestFit="1" customWidth="1"/>
    <col min="9" max="9" width="9.453125" style="422" bestFit="1" customWidth="1"/>
    <col min="10" max="10" width="10.453125" style="422" bestFit="1" customWidth="1"/>
    <col min="11" max="256" width="9.26953125" style="422"/>
    <col min="257" max="257" width="12.54296875" style="422" bestFit="1" customWidth="1"/>
    <col min="258" max="258" width="8.26953125" style="422" bestFit="1" customWidth="1"/>
    <col min="259" max="259" width="10.54296875" style="422" customWidth="1"/>
    <col min="260" max="260" width="115" style="422" customWidth="1"/>
    <col min="261" max="261" width="4" style="422" bestFit="1" customWidth="1"/>
    <col min="262" max="262" width="10.453125" style="422" customWidth="1"/>
    <col min="263" max="263" width="9.26953125" style="422"/>
    <col min="264" max="264" width="10.7265625" style="422" bestFit="1" customWidth="1"/>
    <col min="265" max="265" width="9.453125" style="422" bestFit="1" customWidth="1"/>
    <col min="266" max="266" width="10.453125" style="422" bestFit="1" customWidth="1"/>
    <col min="267" max="512" width="9.26953125" style="422"/>
    <col min="513" max="513" width="12.54296875" style="422" bestFit="1" customWidth="1"/>
    <col min="514" max="514" width="8.26953125" style="422" bestFit="1" customWidth="1"/>
    <col min="515" max="515" width="10.54296875" style="422" customWidth="1"/>
    <col min="516" max="516" width="115" style="422" customWidth="1"/>
    <col min="517" max="517" width="4" style="422" bestFit="1" customWidth="1"/>
    <col min="518" max="518" width="10.453125" style="422" customWidth="1"/>
    <col min="519" max="519" width="9.26953125" style="422"/>
    <col min="520" max="520" width="10.7265625" style="422" bestFit="1" customWidth="1"/>
    <col min="521" max="521" width="9.453125" style="422" bestFit="1" customWidth="1"/>
    <col min="522" max="522" width="10.453125" style="422" bestFit="1" customWidth="1"/>
    <col min="523" max="768" width="9.26953125" style="422"/>
    <col min="769" max="769" width="12.54296875" style="422" bestFit="1" customWidth="1"/>
    <col min="770" max="770" width="8.26953125" style="422" bestFit="1" customWidth="1"/>
    <col min="771" max="771" width="10.54296875" style="422" customWidth="1"/>
    <col min="772" max="772" width="115" style="422" customWidth="1"/>
    <col min="773" max="773" width="4" style="422" bestFit="1" customWidth="1"/>
    <col min="774" max="774" width="10.453125" style="422" customWidth="1"/>
    <col min="775" max="775" width="9.26953125" style="422"/>
    <col min="776" max="776" width="10.7265625" style="422" bestFit="1" customWidth="1"/>
    <col min="777" max="777" width="9.453125" style="422" bestFit="1" customWidth="1"/>
    <col min="778" max="778" width="10.453125" style="422" bestFit="1" customWidth="1"/>
    <col min="779" max="1024" width="9.26953125" style="422"/>
    <col min="1025" max="1025" width="12.54296875" style="422" bestFit="1" customWidth="1"/>
    <col min="1026" max="1026" width="8.26953125" style="422" bestFit="1" customWidth="1"/>
    <col min="1027" max="1027" width="10.54296875" style="422" customWidth="1"/>
    <col min="1028" max="1028" width="115" style="422" customWidth="1"/>
    <col min="1029" max="1029" width="4" style="422" bestFit="1" customWidth="1"/>
    <col min="1030" max="1030" width="10.453125" style="422" customWidth="1"/>
    <col min="1031" max="1031" width="9.26953125" style="422"/>
    <col min="1032" max="1032" width="10.7265625" style="422" bestFit="1" customWidth="1"/>
    <col min="1033" max="1033" width="9.453125" style="422" bestFit="1" customWidth="1"/>
    <col min="1034" max="1034" width="10.453125" style="422" bestFit="1" customWidth="1"/>
    <col min="1035" max="1280" width="9.26953125" style="422"/>
    <col min="1281" max="1281" width="12.54296875" style="422" bestFit="1" customWidth="1"/>
    <col min="1282" max="1282" width="8.26953125" style="422" bestFit="1" customWidth="1"/>
    <col min="1283" max="1283" width="10.54296875" style="422" customWidth="1"/>
    <col min="1284" max="1284" width="115" style="422" customWidth="1"/>
    <col min="1285" max="1285" width="4" style="422" bestFit="1" customWidth="1"/>
    <col min="1286" max="1286" width="10.453125" style="422" customWidth="1"/>
    <col min="1287" max="1287" width="9.26953125" style="422"/>
    <col min="1288" max="1288" width="10.7265625" style="422" bestFit="1" customWidth="1"/>
    <col min="1289" max="1289" width="9.453125" style="422" bestFit="1" customWidth="1"/>
    <col min="1290" max="1290" width="10.453125" style="422" bestFit="1" customWidth="1"/>
    <col min="1291" max="1536" width="9.26953125" style="422"/>
    <col min="1537" max="1537" width="12.54296875" style="422" bestFit="1" customWidth="1"/>
    <col min="1538" max="1538" width="8.26953125" style="422" bestFit="1" customWidth="1"/>
    <col min="1539" max="1539" width="10.54296875" style="422" customWidth="1"/>
    <col min="1540" max="1540" width="115" style="422" customWidth="1"/>
    <col min="1541" max="1541" width="4" style="422" bestFit="1" customWidth="1"/>
    <col min="1542" max="1542" width="10.453125" style="422" customWidth="1"/>
    <col min="1543" max="1543" width="9.26953125" style="422"/>
    <col min="1544" max="1544" width="10.7265625" style="422" bestFit="1" customWidth="1"/>
    <col min="1545" max="1545" width="9.453125" style="422" bestFit="1" customWidth="1"/>
    <col min="1546" max="1546" width="10.453125" style="422" bestFit="1" customWidth="1"/>
    <col min="1547" max="1792" width="9.26953125" style="422"/>
    <col min="1793" max="1793" width="12.54296875" style="422" bestFit="1" customWidth="1"/>
    <col min="1794" max="1794" width="8.26953125" style="422" bestFit="1" customWidth="1"/>
    <col min="1795" max="1795" width="10.54296875" style="422" customWidth="1"/>
    <col min="1796" max="1796" width="115" style="422" customWidth="1"/>
    <col min="1797" max="1797" width="4" style="422" bestFit="1" customWidth="1"/>
    <col min="1798" max="1798" width="10.453125" style="422" customWidth="1"/>
    <col min="1799" max="1799" width="9.26953125" style="422"/>
    <col min="1800" max="1800" width="10.7265625" style="422" bestFit="1" customWidth="1"/>
    <col min="1801" max="1801" width="9.453125" style="422" bestFit="1" customWidth="1"/>
    <col min="1802" max="1802" width="10.453125" style="422" bestFit="1" customWidth="1"/>
    <col min="1803" max="2048" width="9.26953125" style="422"/>
    <col min="2049" max="2049" width="12.54296875" style="422" bestFit="1" customWidth="1"/>
    <col min="2050" max="2050" width="8.26953125" style="422" bestFit="1" customWidth="1"/>
    <col min="2051" max="2051" width="10.54296875" style="422" customWidth="1"/>
    <col min="2052" max="2052" width="115" style="422" customWidth="1"/>
    <col min="2053" max="2053" width="4" style="422" bestFit="1" customWidth="1"/>
    <col min="2054" max="2054" width="10.453125" style="422" customWidth="1"/>
    <col min="2055" max="2055" width="9.26953125" style="422"/>
    <col min="2056" max="2056" width="10.7265625" style="422" bestFit="1" customWidth="1"/>
    <col min="2057" max="2057" width="9.453125" style="422" bestFit="1" customWidth="1"/>
    <col min="2058" max="2058" width="10.453125" style="422" bestFit="1" customWidth="1"/>
    <col min="2059" max="2304" width="9.26953125" style="422"/>
    <col min="2305" max="2305" width="12.54296875" style="422" bestFit="1" customWidth="1"/>
    <col min="2306" max="2306" width="8.26953125" style="422" bestFit="1" customWidth="1"/>
    <col min="2307" max="2307" width="10.54296875" style="422" customWidth="1"/>
    <col min="2308" max="2308" width="115" style="422" customWidth="1"/>
    <col min="2309" max="2309" width="4" style="422" bestFit="1" customWidth="1"/>
    <col min="2310" max="2310" width="10.453125" style="422" customWidth="1"/>
    <col min="2311" max="2311" width="9.26953125" style="422"/>
    <col min="2312" max="2312" width="10.7265625" style="422" bestFit="1" customWidth="1"/>
    <col min="2313" max="2313" width="9.453125" style="422" bestFit="1" customWidth="1"/>
    <col min="2314" max="2314" width="10.453125" style="422" bestFit="1" customWidth="1"/>
    <col min="2315" max="2560" width="9.26953125" style="422"/>
    <col min="2561" max="2561" width="12.54296875" style="422" bestFit="1" customWidth="1"/>
    <col min="2562" max="2562" width="8.26953125" style="422" bestFit="1" customWidth="1"/>
    <col min="2563" max="2563" width="10.54296875" style="422" customWidth="1"/>
    <col min="2564" max="2564" width="115" style="422" customWidth="1"/>
    <col min="2565" max="2565" width="4" style="422" bestFit="1" customWidth="1"/>
    <col min="2566" max="2566" width="10.453125" style="422" customWidth="1"/>
    <col min="2567" max="2567" width="9.26953125" style="422"/>
    <col min="2568" max="2568" width="10.7265625" style="422" bestFit="1" customWidth="1"/>
    <col min="2569" max="2569" width="9.453125" style="422" bestFit="1" customWidth="1"/>
    <col min="2570" max="2570" width="10.453125" style="422" bestFit="1" customWidth="1"/>
    <col min="2571" max="2816" width="9.26953125" style="422"/>
    <col min="2817" max="2817" width="12.54296875" style="422" bestFit="1" customWidth="1"/>
    <col min="2818" max="2818" width="8.26953125" style="422" bestFit="1" customWidth="1"/>
    <col min="2819" max="2819" width="10.54296875" style="422" customWidth="1"/>
    <col min="2820" max="2820" width="115" style="422" customWidth="1"/>
    <col min="2821" max="2821" width="4" style="422" bestFit="1" customWidth="1"/>
    <col min="2822" max="2822" width="10.453125" style="422" customWidth="1"/>
    <col min="2823" max="2823" width="9.26953125" style="422"/>
    <col min="2824" max="2824" width="10.7265625" style="422" bestFit="1" customWidth="1"/>
    <col min="2825" max="2825" width="9.453125" style="422" bestFit="1" customWidth="1"/>
    <col min="2826" max="2826" width="10.453125" style="422" bestFit="1" customWidth="1"/>
    <col min="2827" max="3072" width="9.26953125" style="422"/>
    <col min="3073" max="3073" width="12.54296875" style="422" bestFit="1" customWidth="1"/>
    <col min="3074" max="3074" width="8.26953125" style="422" bestFit="1" customWidth="1"/>
    <col min="3075" max="3075" width="10.54296875" style="422" customWidth="1"/>
    <col min="3076" max="3076" width="115" style="422" customWidth="1"/>
    <col min="3077" max="3077" width="4" style="422" bestFit="1" customWidth="1"/>
    <col min="3078" max="3078" width="10.453125" style="422" customWidth="1"/>
    <col min="3079" max="3079" width="9.26953125" style="422"/>
    <col min="3080" max="3080" width="10.7265625" style="422" bestFit="1" customWidth="1"/>
    <col min="3081" max="3081" width="9.453125" style="422" bestFit="1" customWidth="1"/>
    <col min="3082" max="3082" width="10.453125" style="422" bestFit="1" customWidth="1"/>
    <col min="3083" max="3328" width="9.26953125" style="422"/>
    <col min="3329" max="3329" width="12.54296875" style="422" bestFit="1" customWidth="1"/>
    <col min="3330" max="3330" width="8.26953125" style="422" bestFit="1" customWidth="1"/>
    <col min="3331" max="3331" width="10.54296875" style="422" customWidth="1"/>
    <col min="3332" max="3332" width="115" style="422" customWidth="1"/>
    <col min="3333" max="3333" width="4" style="422" bestFit="1" customWidth="1"/>
    <col min="3334" max="3334" width="10.453125" style="422" customWidth="1"/>
    <col min="3335" max="3335" width="9.26953125" style="422"/>
    <col min="3336" max="3336" width="10.7265625" style="422" bestFit="1" customWidth="1"/>
    <col min="3337" max="3337" width="9.453125" style="422" bestFit="1" customWidth="1"/>
    <col min="3338" max="3338" width="10.453125" style="422" bestFit="1" customWidth="1"/>
    <col min="3339" max="3584" width="9.26953125" style="422"/>
    <col min="3585" max="3585" width="12.54296875" style="422" bestFit="1" customWidth="1"/>
    <col min="3586" max="3586" width="8.26953125" style="422" bestFit="1" customWidth="1"/>
    <col min="3587" max="3587" width="10.54296875" style="422" customWidth="1"/>
    <col min="3588" max="3588" width="115" style="422" customWidth="1"/>
    <col min="3589" max="3589" width="4" style="422" bestFit="1" customWidth="1"/>
    <col min="3590" max="3590" width="10.453125" style="422" customWidth="1"/>
    <col min="3591" max="3591" width="9.26953125" style="422"/>
    <col min="3592" max="3592" width="10.7265625" style="422" bestFit="1" customWidth="1"/>
    <col min="3593" max="3593" width="9.453125" style="422" bestFit="1" customWidth="1"/>
    <col min="3594" max="3594" width="10.453125" style="422" bestFit="1" customWidth="1"/>
    <col min="3595" max="3840" width="9.26953125" style="422"/>
    <col min="3841" max="3841" width="12.54296875" style="422" bestFit="1" customWidth="1"/>
    <col min="3842" max="3842" width="8.26953125" style="422" bestFit="1" customWidth="1"/>
    <col min="3843" max="3843" width="10.54296875" style="422" customWidth="1"/>
    <col min="3844" max="3844" width="115" style="422" customWidth="1"/>
    <col min="3845" max="3845" width="4" style="422" bestFit="1" customWidth="1"/>
    <col min="3846" max="3846" width="10.453125" style="422" customWidth="1"/>
    <col min="3847" max="3847" width="9.26953125" style="422"/>
    <col min="3848" max="3848" width="10.7265625" style="422" bestFit="1" customWidth="1"/>
    <col min="3849" max="3849" width="9.453125" style="422" bestFit="1" customWidth="1"/>
    <col min="3850" max="3850" width="10.453125" style="422" bestFit="1" customWidth="1"/>
    <col min="3851" max="4096" width="9.26953125" style="422"/>
    <col min="4097" max="4097" width="12.54296875" style="422" bestFit="1" customWidth="1"/>
    <col min="4098" max="4098" width="8.26953125" style="422" bestFit="1" customWidth="1"/>
    <col min="4099" max="4099" width="10.54296875" style="422" customWidth="1"/>
    <col min="4100" max="4100" width="115" style="422" customWidth="1"/>
    <col min="4101" max="4101" width="4" style="422" bestFit="1" customWidth="1"/>
    <col min="4102" max="4102" width="10.453125" style="422" customWidth="1"/>
    <col min="4103" max="4103" width="9.26953125" style="422"/>
    <col min="4104" max="4104" width="10.7265625" style="422" bestFit="1" customWidth="1"/>
    <col min="4105" max="4105" width="9.453125" style="422" bestFit="1" customWidth="1"/>
    <col min="4106" max="4106" width="10.453125" style="422" bestFit="1" customWidth="1"/>
    <col min="4107" max="4352" width="9.26953125" style="422"/>
    <col min="4353" max="4353" width="12.54296875" style="422" bestFit="1" customWidth="1"/>
    <col min="4354" max="4354" width="8.26953125" style="422" bestFit="1" customWidth="1"/>
    <col min="4355" max="4355" width="10.54296875" style="422" customWidth="1"/>
    <col min="4356" max="4356" width="115" style="422" customWidth="1"/>
    <col min="4357" max="4357" width="4" style="422" bestFit="1" customWidth="1"/>
    <col min="4358" max="4358" width="10.453125" style="422" customWidth="1"/>
    <col min="4359" max="4359" width="9.26953125" style="422"/>
    <col min="4360" max="4360" width="10.7265625" style="422" bestFit="1" customWidth="1"/>
    <col min="4361" max="4361" width="9.453125" style="422" bestFit="1" customWidth="1"/>
    <col min="4362" max="4362" width="10.453125" style="422" bestFit="1" customWidth="1"/>
    <col min="4363" max="4608" width="9.26953125" style="422"/>
    <col min="4609" max="4609" width="12.54296875" style="422" bestFit="1" customWidth="1"/>
    <col min="4610" max="4610" width="8.26953125" style="422" bestFit="1" customWidth="1"/>
    <col min="4611" max="4611" width="10.54296875" style="422" customWidth="1"/>
    <col min="4612" max="4612" width="115" style="422" customWidth="1"/>
    <col min="4613" max="4613" width="4" style="422" bestFit="1" customWidth="1"/>
    <col min="4614" max="4614" width="10.453125" style="422" customWidth="1"/>
    <col min="4615" max="4615" width="9.26953125" style="422"/>
    <col min="4616" max="4616" width="10.7265625" style="422" bestFit="1" customWidth="1"/>
    <col min="4617" max="4617" width="9.453125" style="422" bestFit="1" customWidth="1"/>
    <col min="4618" max="4618" width="10.453125" style="422" bestFit="1" customWidth="1"/>
    <col min="4619" max="4864" width="9.26953125" style="422"/>
    <col min="4865" max="4865" width="12.54296875" style="422" bestFit="1" customWidth="1"/>
    <col min="4866" max="4866" width="8.26953125" style="422" bestFit="1" customWidth="1"/>
    <col min="4867" max="4867" width="10.54296875" style="422" customWidth="1"/>
    <col min="4868" max="4868" width="115" style="422" customWidth="1"/>
    <col min="4869" max="4869" width="4" style="422" bestFit="1" customWidth="1"/>
    <col min="4870" max="4870" width="10.453125" style="422" customWidth="1"/>
    <col min="4871" max="4871" width="9.26953125" style="422"/>
    <col min="4872" max="4872" width="10.7265625" style="422" bestFit="1" customWidth="1"/>
    <col min="4873" max="4873" width="9.453125" style="422" bestFit="1" customWidth="1"/>
    <col min="4874" max="4874" width="10.453125" style="422" bestFit="1" customWidth="1"/>
    <col min="4875" max="5120" width="9.26953125" style="422"/>
    <col min="5121" max="5121" width="12.54296875" style="422" bestFit="1" customWidth="1"/>
    <col min="5122" max="5122" width="8.26953125" style="422" bestFit="1" customWidth="1"/>
    <col min="5123" max="5123" width="10.54296875" style="422" customWidth="1"/>
    <col min="5124" max="5124" width="115" style="422" customWidth="1"/>
    <col min="5125" max="5125" width="4" style="422" bestFit="1" customWidth="1"/>
    <col min="5126" max="5126" width="10.453125" style="422" customWidth="1"/>
    <col min="5127" max="5127" width="9.26953125" style="422"/>
    <col min="5128" max="5128" width="10.7265625" style="422" bestFit="1" customWidth="1"/>
    <col min="5129" max="5129" width="9.453125" style="422" bestFit="1" customWidth="1"/>
    <col min="5130" max="5130" width="10.453125" style="422" bestFit="1" customWidth="1"/>
    <col min="5131" max="5376" width="9.26953125" style="422"/>
    <col min="5377" max="5377" width="12.54296875" style="422" bestFit="1" customWidth="1"/>
    <col min="5378" max="5378" width="8.26953125" style="422" bestFit="1" customWidth="1"/>
    <col min="5379" max="5379" width="10.54296875" style="422" customWidth="1"/>
    <col min="5380" max="5380" width="115" style="422" customWidth="1"/>
    <col min="5381" max="5381" width="4" style="422" bestFit="1" customWidth="1"/>
    <col min="5382" max="5382" width="10.453125" style="422" customWidth="1"/>
    <col min="5383" max="5383" width="9.26953125" style="422"/>
    <col min="5384" max="5384" width="10.7265625" style="422" bestFit="1" customWidth="1"/>
    <col min="5385" max="5385" width="9.453125" style="422" bestFit="1" customWidth="1"/>
    <col min="5386" max="5386" width="10.453125" style="422" bestFit="1" customWidth="1"/>
    <col min="5387" max="5632" width="9.26953125" style="422"/>
    <col min="5633" max="5633" width="12.54296875" style="422" bestFit="1" customWidth="1"/>
    <col min="5634" max="5634" width="8.26953125" style="422" bestFit="1" customWidth="1"/>
    <col min="5635" max="5635" width="10.54296875" style="422" customWidth="1"/>
    <col min="5636" max="5636" width="115" style="422" customWidth="1"/>
    <col min="5637" max="5637" width="4" style="422" bestFit="1" customWidth="1"/>
    <col min="5638" max="5638" width="10.453125" style="422" customWidth="1"/>
    <col min="5639" max="5639" width="9.26953125" style="422"/>
    <col min="5640" max="5640" width="10.7265625" style="422" bestFit="1" customWidth="1"/>
    <col min="5641" max="5641" width="9.453125" style="422" bestFit="1" customWidth="1"/>
    <col min="5642" max="5642" width="10.453125" style="422" bestFit="1" customWidth="1"/>
    <col min="5643" max="5888" width="9.26953125" style="422"/>
    <col min="5889" max="5889" width="12.54296875" style="422" bestFit="1" customWidth="1"/>
    <col min="5890" max="5890" width="8.26953125" style="422" bestFit="1" customWidth="1"/>
    <col min="5891" max="5891" width="10.54296875" style="422" customWidth="1"/>
    <col min="5892" max="5892" width="115" style="422" customWidth="1"/>
    <col min="5893" max="5893" width="4" style="422" bestFit="1" customWidth="1"/>
    <col min="5894" max="5894" width="10.453125" style="422" customWidth="1"/>
    <col min="5895" max="5895" width="9.26953125" style="422"/>
    <col min="5896" max="5896" width="10.7265625" style="422" bestFit="1" customWidth="1"/>
    <col min="5897" max="5897" width="9.453125" style="422" bestFit="1" customWidth="1"/>
    <col min="5898" max="5898" width="10.453125" style="422" bestFit="1" customWidth="1"/>
    <col min="5899" max="6144" width="9.26953125" style="422"/>
    <col min="6145" max="6145" width="12.54296875" style="422" bestFit="1" customWidth="1"/>
    <col min="6146" max="6146" width="8.26953125" style="422" bestFit="1" customWidth="1"/>
    <col min="6147" max="6147" width="10.54296875" style="422" customWidth="1"/>
    <col min="6148" max="6148" width="115" style="422" customWidth="1"/>
    <col min="6149" max="6149" width="4" style="422" bestFit="1" customWidth="1"/>
    <col min="6150" max="6150" width="10.453125" style="422" customWidth="1"/>
    <col min="6151" max="6151" width="9.26953125" style="422"/>
    <col min="6152" max="6152" width="10.7265625" style="422" bestFit="1" customWidth="1"/>
    <col min="6153" max="6153" width="9.453125" style="422" bestFit="1" customWidth="1"/>
    <col min="6154" max="6154" width="10.453125" style="422" bestFit="1" customWidth="1"/>
    <col min="6155" max="6400" width="9.26953125" style="422"/>
    <col min="6401" max="6401" width="12.54296875" style="422" bestFit="1" customWidth="1"/>
    <col min="6402" max="6402" width="8.26953125" style="422" bestFit="1" customWidth="1"/>
    <col min="6403" max="6403" width="10.54296875" style="422" customWidth="1"/>
    <col min="6404" max="6404" width="115" style="422" customWidth="1"/>
    <col min="6405" max="6405" width="4" style="422" bestFit="1" customWidth="1"/>
    <col min="6406" max="6406" width="10.453125" style="422" customWidth="1"/>
    <col min="6407" max="6407" width="9.26953125" style="422"/>
    <col min="6408" max="6408" width="10.7265625" style="422" bestFit="1" customWidth="1"/>
    <col min="6409" max="6409" width="9.453125" style="422" bestFit="1" customWidth="1"/>
    <col min="6410" max="6410" width="10.453125" style="422" bestFit="1" customWidth="1"/>
    <col min="6411" max="6656" width="9.26953125" style="422"/>
    <col min="6657" max="6657" width="12.54296875" style="422" bestFit="1" customWidth="1"/>
    <col min="6658" max="6658" width="8.26953125" style="422" bestFit="1" customWidth="1"/>
    <col min="6659" max="6659" width="10.54296875" style="422" customWidth="1"/>
    <col min="6660" max="6660" width="115" style="422" customWidth="1"/>
    <col min="6661" max="6661" width="4" style="422" bestFit="1" customWidth="1"/>
    <col min="6662" max="6662" width="10.453125" style="422" customWidth="1"/>
    <col min="6663" max="6663" width="9.26953125" style="422"/>
    <col min="6664" max="6664" width="10.7265625" style="422" bestFit="1" customWidth="1"/>
    <col min="6665" max="6665" width="9.453125" style="422" bestFit="1" customWidth="1"/>
    <col min="6666" max="6666" width="10.453125" style="422" bestFit="1" customWidth="1"/>
    <col min="6667" max="6912" width="9.26953125" style="422"/>
    <col min="6913" max="6913" width="12.54296875" style="422" bestFit="1" customWidth="1"/>
    <col min="6914" max="6914" width="8.26953125" style="422" bestFit="1" customWidth="1"/>
    <col min="6915" max="6915" width="10.54296875" style="422" customWidth="1"/>
    <col min="6916" max="6916" width="115" style="422" customWidth="1"/>
    <col min="6917" max="6917" width="4" style="422" bestFit="1" customWidth="1"/>
    <col min="6918" max="6918" width="10.453125" style="422" customWidth="1"/>
    <col min="6919" max="6919" width="9.26953125" style="422"/>
    <col min="6920" max="6920" width="10.7265625" style="422" bestFit="1" customWidth="1"/>
    <col min="6921" max="6921" width="9.453125" style="422" bestFit="1" customWidth="1"/>
    <col min="6922" max="6922" width="10.453125" style="422" bestFit="1" customWidth="1"/>
    <col min="6923" max="7168" width="9.26953125" style="422"/>
    <col min="7169" max="7169" width="12.54296875" style="422" bestFit="1" customWidth="1"/>
    <col min="7170" max="7170" width="8.26953125" style="422" bestFit="1" customWidth="1"/>
    <col min="7171" max="7171" width="10.54296875" style="422" customWidth="1"/>
    <col min="7172" max="7172" width="115" style="422" customWidth="1"/>
    <col min="7173" max="7173" width="4" style="422" bestFit="1" customWidth="1"/>
    <col min="7174" max="7174" width="10.453125" style="422" customWidth="1"/>
    <col min="7175" max="7175" width="9.26953125" style="422"/>
    <col min="7176" max="7176" width="10.7265625" style="422" bestFit="1" customWidth="1"/>
    <col min="7177" max="7177" width="9.453125" style="422" bestFit="1" customWidth="1"/>
    <col min="7178" max="7178" width="10.453125" style="422" bestFit="1" customWidth="1"/>
    <col min="7179" max="7424" width="9.26953125" style="422"/>
    <col min="7425" max="7425" width="12.54296875" style="422" bestFit="1" customWidth="1"/>
    <col min="7426" max="7426" width="8.26953125" style="422" bestFit="1" customWidth="1"/>
    <col min="7427" max="7427" width="10.54296875" style="422" customWidth="1"/>
    <col min="7428" max="7428" width="115" style="422" customWidth="1"/>
    <col min="7429" max="7429" width="4" style="422" bestFit="1" customWidth="1"/>
    <col min="7430" max="7430" width="10.453125" style="422" customWidth="1"/>
    <col min="7431" max="7431" width="9.26953125" style="422"/>
    <col min="7432" max="7432" width="10.7265625" style="422" bestFit="1" customWidth="1"/>
    <col min="7433" max="7433" width="9.453125" style="422" bestFit="1" customWidth="1"/>
    <col min="7434" max="7434" width="10.453125" style="422" bestFit="1" customWidth="1"/>
    <col min="7435" max="7680" width="9.26953125" style="422"/>
    <col min="7681" max="7681" width="12.54296875" style="422" bestFit="1" customWidth="1"/>
    <col min="7682" max="7682" width="8.26953125" style="422" bestFit="1" customWidth="1"/>
    <col min="7683" max="7683" width="10.54296875" style="422" customWidth="1"/>
    <col min="7684" max="7684" width="115" style="422" customWidth="1"/>
    <col min="7685" max="7685" width="4" style="422" bestFit="1" customWidth="1"/>
    <col min="7686" max="7686" width="10.453125" style="422" customWidth="1"/>
    <col min="7687" max="7687" width="9.26953125" style="422"/>
    <col min="7688" max="7688" width="10.7265625" style="422" bestFit="1" customWidth="1"/>
    <col min="7689" max="7689" width="9.453125" style="422" bestFit="1" customWidth="1"/>
    <col min="7690" max="7690" width="10.453125" style="422" bestFit="1" customWidth="1"/>
    <col min="7691" max="7936" width="9.26953125" style="422"/>
    <col min="7937" max="7937" width="12.54296875" style="422" bestFit="1" customWidth="1"/>
    <col min="7938" max="7938" width="8.26953125" style="422" bestFit="1" customWidth="1"/>
    <col min="7939" max="7939" width="10.54296875" style="422" customWidth="1"/>
    <col min="7940" max="7940" width="115" style="422" customWidth="1"/>
    <col min="7941" max="7941" width="4" style="422" bestFit="1" customWidth="1"/>
    <col min="7942" max="7942" width="10.453125" style="422" customWidth="1"/>
    <col min="7943" max="7943" width="9.26953125" style="422"/>
    <col min="7944" max="7944" width="10.7265625" style="422" bestFit="1" customWidth="1"/>
    <col min="7945" max="7945" width="9.453125" style="422" bestFit="1" customWidth="1"/>
    <col min="7946" max="7946" width="10.453125" style="422" bestFit="1" customWidth="1"/>
    <col min="7947" max="8192" width="9.26953125" style="422"/>
    <col min="8193" max="8193" width="12.54296875" style="422" bestFit="1" customWidth="1"/>
    <col min="8194" max="8194" width="8.26953125" style="422" bestFit="1" customWidth="1"/>
    <col min="8195" max="8195" width="10.54296875" style="422" customWidth="1"/>
    <col min="8196" max="8196" width="115" style="422" customWidth="1"/>
    <col min="8197" max="8197" width="4" style="422" bestFit="1" customWidth="1"/>
    <col min="8198" max="8198" width="10.453125" style="422" customWidth="1"/>
    <col min="8199" max="8199" width="9.26953125" style="422"/>
    <col min="8200" max="8200" width="10.7265625" style="422" bestFit="1" customWidth="1"/>
    <col min="8201" max="8201" width="9.453125" style="422" bestFit="1" customWidth="1"/>
    <col min="8202" max="8202" width="10.453125" style="422" bestFit="1" customWidth="1"/>
    <col min="8203" max="8448" width="9.26953125" style="422"/>
    <col min="8449" max="8449" width="12.54296875" style="422" bestFit="1" customWidth="1"/>
    <col min="8450" max="8450" width="8.26953125" style="422" bestFit="1" customWidth="1"/>
    <col min="8451" max="8451" width="10.54296875" style="422" customWidth="1"/>
    <col min="8452" max="8452" width="115" style="422" customWidth="1"/>
    <col min="8453" max="8453" width="4" style="422" bestFit="1" customWidth="1"/>
    <col min="8454" max="8454" width="10.453125" style="422" customWidth="1"/>
    <col min="8455" max="8455" width="9.26953125" style="422"/>
    <col min="8456" max="8456" width="10.7265625" style="422" bestFit="1" customWidth="1"/>
    <col min="8457" max="8457" width="9.453125" style="422" bestFit="1" customWidth="1"/>
    <col min="8458" max="8458" width="10.453125" style="422" bestFit="1" customWidth="1"/>
    <col min="8459" max="8704" width="9.26953125" style="422"/>
    <col min="8705" max="8705" width="12.54296875" style="422" bestFit="1" customWidth="1"/>
    <col min="8706" max="8706" width="8.26953125" style="422" bestFit="1" customWidth="1"/>
    <col min="8707" max="8707" width="10.54296875" style="422" customWidth="1"/>
    <col min="8708" max="8708" width="115" style="422" customWidth="1"/>
    <col min="8709" max="8709" width="4" style="422" bestFit="1" customWidth="1"/>
    <col min="8710" max="8710" width="10.453125" style="422" customWidth="1"/>
    <col min="8711" max="8711" width="9.26953125" style="422"/>
    <col min="8712" max="8712" width="10.7265625" style="422" bestFit="1" customWidth="1"/>
    <col min="8713" max="8713" width="9.453125" style="422" bestFit="1" customWidth="1"/>
    <col min="8714" max="8714" width="10.453125" style="422" bestFit="1" customWidth="1"/>
    <col min="8715" max="8960" width="9.26953125" style="422"/>
    <col min="8961" max="8961" width="12.54296875" style="422" bestFit="1" customWidth="1"/>
    <col min="8962" max="8962" width="8.26953125" style="422" bestFit="1" customWidth="1"/>
    <col min="8963" max="8963" width="10.54296875" style="422" customWidth="1"/>
    <col min="8964" max="8964" width="115" style="422" customWidth="1"/>
    <col min="8965" max="8965" width="4" style="422" bestFit="1" customWidth="1"/>
    <col min="8966" max="8966" width="10.453125" style="422" customWidth="1"/>
    <col min="8967" max="8967" width="9.26953125" style="422"/>
    <col min="8968" max="8968" width="10.7265625" style="422" bestFit="1" customWidth="1"/>
    <col min="8969" max="8969" width="9.453125" style="422" bestFit="1" customWidth="1"/>
    <col min="8970" max="8970" width="10.453125" style="422" bestFit="1" customWidth="1"/>
    <col min="8971" max="9216" width="9.26953125" style="422"/>
    <col min="9217" max="9217" width="12.54296875" style="422" bestFit="1" customWidth="1"/>
    <col min="9218" max="9218" width="8.26953125" style="422" bestFit="1" customWidth="1"/>
    <col min="9219" max="9219" width="10.54296875" style="422" customWidth="1"/>
    <col min="9220" max="9220" width="115" style="422" customWidth="1"/>
    <col min="9221" max="9221" width="4" style="422" bestFit="1" customWidth="1"/>
    <col min="9222" max="9222" width="10.453125" style="422" customWidth="1"/>
    <col min="9223" max="9223" width="9.26953125" style="422"/>
    <col min="9224" max="9224" width="10.7265625" style="422" bestFit="1" customWidth="1"/>
    <col min="9225" max="9225" width="9.453125" style="422" bestFit="1" customWidth="1"/>
    <col min="9226" max="9226" width="10.453125" style="422" bestFit="1" customWidth="1"/>
    <col min="9227" max="9472" width="9.26953125" style="422"/>
    <col min="9473" max="9473" width="12.54296875" style="422" bestFit="1" customWidth="1"/>
    <col min="9474" max="9474" width="8.26953125" style="422" bestFit="1" customWidth="1"/>
    <col min="9475" max="9475" width="10.54296875" style="422" customWidth="1"/>
    <col min="9476" max="9476" width="115" style="422" customWidth="1"/>
    <col min="9477" max="9477" width="4" style="422" bestFit="1" customWidth="1"/>
    <col min="9478" max="9478" width="10.453125" style="422" customWidth="1"/>
    <col min="9479" max="9479" width="9.26953125" style="422"/>
    <col min="9480" max="9480" width="10.7265625" style="422" bestFit="1" customWidth="1"/>
    <col min="9481" max="9481" width="9.453125" style="422" bestFit="1" customWidth="1"/>
    <col min="9482" max="9482" width="10.453125" style="422" bestFit="1" customWidth="1"/>
    <col min="9483" max="9728" width="9.26953125" style="422"/>
    <col min="9729" max="9729" width="12.54296875" style="422" bestFit="1" customWidth="1"/>
    <col min="9730" max="9730" width="8.26953125" style="422" bestFit="1" customWidth="1"/>
    <col min="9731" max="9731" width="10.54296875" style="422" customWidth="1"/>
    <col min="9732" max="9732" width="115" style="422" customWidth="1"/>
    <col min="9733" max="9733" width="4" style="422" bestFit="1" customWidth="1"/>
    <col min="9734" max="9734" width="10.453125" style="422" customWidth="1"/>
    <col min="9735" max="9735" width="9.26953125" style="422"/>
    <col min="9736" max="9736" width="10.7265625" style="422" bestFit="1" customWidth="1"/>
    <col min="9737" max="9737" width="9.453125" style="422" bestFit="1" customWidth="1"/>
    <col min="9738" max="9738" width="10.453125" style="422" bestFit="1" customWidth="1"/>
    <col min="9739" max="9984" width="9.26953125" style="422"/>
    <col min="9985" max="9985" width="12.54296875" style="422" bestFit="1" customWidth="1"/>
    <col min="9986" max="9986" width="8.26953125" style="422" bestFit="1" customWidth="1"/>
    <col min="9987" max="9987" width="10.54296875" style="422" customWidth="1"/>
    <col min="9988" max="9988" width="115" style="422" customWidth="1"/>
    <col min="9989" max="9989" width="4" style="422" bestFit="1" customWidth="1"/>
    <col min="9990" max="9990" width="10.453125" style="422" customWidth="1"/>
    <col min="9991" max="9991" width="9.26953125" style="422"/>
    <col min="9992" max="9992" width="10.7265625" style="422" bestFit="1" customWidth="1"/>
    <col min="9993" max="9993" width="9.453125" style="422" bestFit="1" customWidth="1"/>
    <col min="9994" max="9994" width="10.453125" style="422" bestFit="1" customWidth="1"/>
    <col min="9995" max="10240" width="9.26953125" style="422"/>
    <col min="10241" max="10241" width="12.54296875" style="422" bestFit="1" customWidth="1"/>
    <col min="10242" max="10242" width="8.26953125" style="422" bestFit="1" customWidth="1"/>
    <col min="10243" max="10243" width="10.54296875" style="422" customWidth="1"/>
    <col min="10244" max="10244" width="115" style="422" customWidth="1"/>
    <col min="10245" max="10245" width="4" style="422" bestFit="1" customWidth="1"/>
    <col min="10246" max="10246" width="10.453125" style="422" customWidth="1"/>
    <col min="10247" max="10247" width="9.26953125" style="422"/>
    <col min="10248" max="10248" width="10.7265625" style="422" bestFit="1" customWidth="1"/>
    <col min="10249" max="10249" width="9.453125" style="422" bestFit="1" customWidth="1"/>
    <col min="10250" max="10250" width="10.453125" style="422" bestFit="1" customWidth="1"/>
    <col min="10251" max="10496" width="9.26953125" style="422"/>
    <col min="10497" max="10497" width="12.54296875" style="422" bestFit="1" customWidth="1"/>
    <col min="10498" max="10498" width="8.26953125" style="422" bestFit="1" customWidth="1"/>
    <col min="10499" max="10499" width="10.54296875" style="422" customWidth="1"/>
    <col min="10500" max="10500" width="115" style="422" customWidth="1"/>
    <col min="10501" max="10501" width="4" style="422" bestFit="1" customWidth="1"/>
    <col min="10502" max="10502" width="10.453125" style="422" customWidth="1"/>
    <col min="10503" max="10503" width="9.26953125" style="422"/>
    <col min="10504" max="10504" width="10.7265625" style="422" bestFit="1" customWidth="1"/>
    <col min="10505" max="10505" width="9.453125" style="422" bestFit="1" customWidth="1"/>
    <col min="10506" max="10506" width="10.453125" style="422" bestFit="1" customWidth="1"/>
    <col min="10507" max="10752" width="9.26953125" style="422"/>
    <col min="10753" max="10753" width="12.54296875" style="422" bestFit="1" customWidth="1"/>
    <col min="10754" max="10754" width="8.26953125" style="422" bestFit="1" customWidth="1"/>
    <col min="10755" max="10755" width="10.54296875" style="422" customWidth="1"/>
    <col min="10756" max="10756" width="115" style="422" customWidth="1"/>
    <col min="10757" max="10757" width="4" style="422" bestFit="1" customWidth="1"/>
    <col min="10758" max="10758" width="10.453125" style="422" customWidth="1"/>
    <col min="10759" max="10759" width="9.26953125" style="422"/>
    <col min="10760" max="10760" width="10.7265625" style="422" bestFit="1" customWidth="1"/>
    <col min="10761" max="10761" width="9.453125" style="422" bestFit="1" customWidth="1"/>
    <col min="10762" max="10762" width="10.453125" style="422" bestFit="1" customWidth="1"/>
    <col min="10763" max="11008" width="9.26953125" style="422"/>
    <col min="11009" max="11009" width="12.54296875" style="422" bestFit="1" customWidth="1"/>
    <col min="11010" max="11010" width="8.26953125" style="422" bestFit="1" customWidth="1"/>
    <col min="11011" max="11011" width="10.54296875" style="422" customWidth="1"/>
    <col min="11012" max="11012" width="115" style="422" customWidth="1"/>
    <col min="11013" max="11013" width="4" style="422" bestFit="1" customWidth="1"/>
    <col min="11014" max="11014" width="10.453125" style="422" customWidth="1"/>
    <col min="11015" max="11015" width="9.26953125" style="422"/>
    <col min="11016" max="11016" width="10.7265625" style="422" bestFit="1" customWidth="1"/>
    <col min="11017" max="11017" width="9.453125" style="422" bestFit="1" customWidth="1"/>
    <col min="11018" max="11018" width="10.453125" style="422" bestFit="1" customWidth="1"/>
    <col min="11019" max="11264" width="9.26953125" style="422"/>
    <col min="11265" max="11265" width="12.54296875" style="422" bestFit="1" customWidth="1"/>
    <col min="11266" max="11266" width="8.26953125" style="422" bestFit="1" customWidth="1"/>
    <col min="11267" max="11267" width="10.54296875" style="422" customWidth="1"/>
    <col min="11268" max="11268" width="115" style="422" customWidth="1"/>
    <col min="11269" max="11269" width="4" style="422" bestFit="1" customWidth="1"/>
    <col min="11270" max="11270" width="10.453125" style="422" customWidth="1"/>
    <col min="11271" max="11271" width="9.26953125" style="422"/>
    <col min="11272" max="11272" width="10.7265625" style="422" bestFit="1" customWidth="1"/>
    <col min="11273" max="11273" width="9.453125" style="422" bestFit="1" customWidth="1"/>
    <col min="11274" max="11274" width="10.453125" style="422" bestFit="1" customWidth="1"/>
    <col min="11275" max="11520" width="9.26953125" style="422"/>
    <col min="11521" max="11521" width="12.54296875" style="422" bestFit="1" customWidth="1"/>
    <col min="11522" max="11522" width="8.26953125" style="422" bestFit="1" customWidth="1"/>
    <col min="11523" max="11523" width="10.54296875" style="422" customWidth="1"/>
    <col min="11524" max="11524" width="115" style="422" customWidth="1"/>
    <col min="11525" max="11525" width="4" style="422" bestFit="1" customWidth="1"/>
    <col min="11526" max="11526" width="10.453125" style="422" customWidth="1"/>
    <col min="11527" max="11527" width="9.26953125" style="422"/>
    <col min="11528" max="11528" width="10.7265625" style="422" bestFit="1" customWidth="1"/>
    <col min="11529" max="11529" width="9.453125" style="422" bestFit="1" customWidth="1"/>
    <col min="11530" max="11530" width="10.453125" style="422" bestFit="1" customWidth="1"/>
    <col min="11531" max="11776" width="9.26953125" style="422"/>
    <col min="11777" max="11777" width="12.54296875" style="422" bestFit="1" customWidth="1"/>
    <col min="11778" max="11778" width="8.26953125" style="422" bestFit="1" customWidth="1"/>
    <col min="11779" max="11779" width="10.54296875" style="422" customWidth="1"/>
    <col min="11780" max="11780" width="115" style="422" customWidth="1"/>
    <col min="11781" max="11781" width="4" style="422" bestFit="1" customWidth="1"/>
    <col min="11782" max="11782" width="10.453125" style="422" customWidth="1"/>
    <col min="11783" max="11783" width="9.26953125" style="422"/>
    <col min="11784" max="11784" width="10.7265625" style="422" bestFit="1" customWidth="1"/>
    <col min="11785" max="11785" width="9.453125" style="422" bestFit="1" customWidth="1"/>
    <col min="11786" max="11786" width="10.453125" style="422" bestFit="1" customWidth="1"/>
    <col min="11787" max="12032" width="9.26953125" style="422"/>
    <col min="12033" max="12033" width="12.54296875" style="422" bestFit="1" customWidth="1"/>
    <col min="12034" max="12034" width="8.26953125" style="422" bestFit="1" customWidth="1"/>
    <col min="12035" max="12035" width="10.54296875" style="422" customWidth="1"/>
    <col min="12036" max="12036" width="115" style="422" customWidth="1"/>
    <col min="12037" max="12037" width="4" style="422" bestFit="1" customWidth="1"/>
    <col min="12038" max="12038" width="10.453125" style="422" customWidth="1"/>
    <col min="12039" max="12039" width="9.26953125" style="422"/>
    <col min="12040" max="12040" width="10.7265625" style="422" bestFit="1" customWidth="1"/>
    <col min="12041" max="12041" width="9.453125" style="422" bestFit="1" customWidth="1"/>
    <col min="12042" max="12042" width="10.453125" style="422" bestFit="1" customWidth="1"/>
    <col min="12043" max="12288" width="9.26953125" style="422"/>
    <col min="12289" max="12289" width="12.54296875" style="422" bestFit="1" customWidth="1"/>
    <col min="12290" max="12290" width="8.26953125" style="422" bestFit="1" customWidth="1"/>
    <col min="12291" max="12291" width="10.54296875" style="422" customWidth="1"/>
    <col min="12292" max="12292" width="115" style="422" customWidth="1"/>
    <col min="12293" max="12293" width="4" style="422" bestFit="1" customWidth="1"/>
    <col min="12294" max="12294" width="10.453125" style="422" customWidth="1"/>
    <col min="12295" max="12295" width="9.26953125" style="422"/>
    <col min="12296" max="12296" width="10.7265625" style="422" bestFit="1" customWidth="1"/>
    <col min="12297" max="12297" width="9.453125" style="422" bestFit="1" customWidth="1"/>
    <col min="12298" max="12298" width="10.453125" style="422" bestFit="1" customWidth="1"/>
    <col min="12299" max="12544" width="9.26953125" style="422"/>
    <col min="12545" max="12545" width="12.54296875" style="422" bestFit="1" customWidth="1"/>
    <col min="12546" max="12546" width="8.26953125" style="422" bestFit="1" customWidth="1"/>
    <col min="12547" max="12547" width="10.54296875" style="422" customWidth="1"/>
    <col min="12548" max="12548" width="115" style="422" customWidth="1"/>
    <col min="12549" max="12549" width="4" style="422" bestFit="1" customWidth="1"/>
    <col min="12550" max="12550" width="10.453125" style="422" customWidth="1"/>
    <col min="12551" max="12551" width="9.26953125" style="422"/>
    <col min="12552" max="12552" width="10.7265625" style="422" bestFit="1" customWidth="1"/>
    <col min="12553" max="12553" width="9.453125" style="422" bestFit="1" customWidth="1"/>
    <col min="12554" max="12554" width="10.453125" style="422" bestFit="1" customWidth="1"/>
    <col min="12555" max="12800" width="9.26953125" style="422"/>
    <col min="12801" max="12801" width="12.54296875" style="422" bestFit="1" customWidth="1"/>
    <col min="12802" max="12802" width="8.26953125" style="422" bestFit="1" customWidth="1"/>
    <col min="12803" max="12803" width="10.54296875" style="422" customWidth="1"/>
    <col min="12804" max="12804" width="115" style="422" customWidth="1"/>
    <col min="12805" max="12805" width="4" style="422" bestFit="1" customWidth="1"/>
    <col min="12806" max="12806" width="10.453125" style="422" customWidth="1"/>
    <col min="12807" max="12807" width="9.26953125" style="422"/>
    <col min="12808" max="12808" width="10.7265625" style="422" bestFit="1" customWidth="1"/>
    <col min="12809" max="12809" width="9.453125" style="422" bestFit="1" customWidth="1"/>
    <col min="12810" max="12810" width="10.453125" style="422" bestFit="1" customWidth="1"/>
    <col min="12811" max="13056" width="9.26953125" style="422"/>
    <col min="13057" max="13057" width="12.54296875" style="422" bestFit="1" customWidth="1"/>
    <col min="13058" max="13058" width="8.26953125" style="422" bestFit="1" customWidth="1"/>
    <col min="13059" max="13059" width="10.54296875" style="422" customWidth="1"/>
    <col min="13060" max="13060" width="115" style="422" customWidth="1"/>
    <col min="13061" max="13061" width="4" style="422" bestFit="1" customWidth="1"/>
    <col min="13062" max="13062" width="10.453125" style="422" customWidth="1"/>
    <col min="13063" max="13063" width="9.26953125" style="422"/>
    <col min="13064" max="13064" width="10.7265625" style="422" bestFit="1" customWidth="1"/>
    <col min="13065" max="13065" width="9.453125" style="422" bestFit="1" customWidth="1"/>
    <col min="13066" max="13066" width="10.453125" style="422" bestFit="1" customWidth="1"/>
    <col min="13067" max="13312" width="9.26953125" style="422"/>
    <col min="13313" max="13313" width="12.54296875" style="422" bestFit="1" customWidth="1"/>
    <col min="13314" max="13314" width="8.26953125" style="422" bestFit="1" customWidth="1"/>
    <col min="13315" max="13315" width="10.54296875" style="422" customWidth="1"/>
    <col min="13316" max="13316" width="115" style="422" customWidth="1"/>
    <col min="13317" max="13317" width="4" style="422" bestFit="1" customWidth="1"/>
    <col min="13318" max="13318" width="10.453125" style="422" customWidth="1"/>
    <col min="13319" max="13319" width="9.26953125" style="422"/>
    <col min="13320" max="13320" width="10.7265625" style="422" bestFit="1" customWidth="1"/>
    <col min="13321" max="13321" width="9.453125" style="422" bestFit="1" customWidth="1"/>
    <col min="13322" max="13322" width="10.453125" style="422" bestFit="1" customWidth="1"/>
    <col min="13323" max="13568" width="9.26953125" style="422"/>
    <col min="13569" max="13569" width="12.54296875" style="422" bestFit="1" customWidth="1"/>
    <col min="13570" max="13570" width="8.26953125" style="422" bestFit="1" customWidth="1"/>
    <col min="13571" max="13571" width="10.54296875" style="422" customWidth="1"/>
    <col min="13572" max="13572" width="115" style="422" customWidth="1"/>
    <col min="13573" max="13573" width="4" style="422" bestFit="1" customWidth="1"/>
    <col min="13574" max="13574" width="10.453125" style="422" customWidth="1"/>
    <col min="13575" max="13575" width="9.26953125" style="422"/>
    <col min="13576" max="13576" width="10.7265625" style="422" bestFit="1" customWidth="1"/>
    <col min="13577" max="13577" width="9.453125" style="422" bestFit="1" customWidth="1"/>
    <col min="13578" max="13578" width="10.453125" style="422" bestFit="1" customWidth="1"/>
    <col min="13579" max="13824" width="9.26953125" style="422"/>
    <col min="13825" max="13825" width="12.54296875" style="422" bestFit="1" customWidth="1"/>
    <col min="13826" max="13826" width="8.26953125" style="422" bestFit="1" customWidth="1"/>
    <col min="13827" max="13827" width="10.54296875" style="422" customWidth="1"/>
    <col min="13828" max="13828" width="115" style="422" customWidth="1"/>
    <col min="13829" max="13829" width="4" style="422" bestFit="1" customWidth="1"/>
    <col min="13830" max="13830" width="10.453125" style="422" customWidth="1"/>
    <col min="13831" max="13831" width="9.26953125" style="422"/>
    <col min="13832" max="13832" width="10.7265625" style="422" bestFit="1" customWidth="1"/>
    <col min="13833" max="13833" width="9.453125" style="422" bestFit="1" customWidth="1"/>
    <col min="13834" max="13834" width="10.453125" style="422" bestFit="1" customWidth="1"/>
    <col min="13835" max="14080" width="9.26953125" style="422"/>
    <col min="14081" max="14081" width="12.54296875" style="422" bestFit="1" customWidth="1"/>
    <col min="14082" max="14082" width="8.26953125" style="422" bestFit="1" customWidth="1"/>
    <col min="14083" max="14083" width="10.54296875" style="422" customWidth="1"/>
    <col min="14084" max="14084" width="115" style="422" customWidth="1"/>
    <col min="14085" max="14085" width="4" style="422" bestFit="1" customWidth="1"/>
    <col min="14086" max="14086" width="10.453125" style="422" customWidth="1"/>
    <col min="14087" max="14087" width="9.26953125" style="422"/>
    <col min="14088" max="14088" width="10.7265625" style="422" bestFit="1" customWidth="1"/>
    <col min="14089" max="14089" width="9.453125" style="422" bestFit="1" customWidth="1"/>
    <col min="14090" max="14090" width="10.453125" style="422" bestFit="1" customWidth="1"/>
    <col min="14091" max="14336" width="9.26953125" style="422"/>
    <col min="14337" max="14337" width="12.54296875" style="422" bestFit="1" customWidth="1"/>
    <col min="14338" max="14338" width="8.26953125" style="422" bestFit="1" customWidth="1"/>
    <col min="14339" max="14339" width="10.54296875" style="422" customWidth="1"/>
    <col min="14340" max="14340" width="115" style="422" customWidth="1"/>
    <col min="14341" max="14341" width="4" style="422" bestFit="1" customWidth="1"/>
    <col min="14342" max="14342" width="10.453125" style="422" customWidth="1"/>
    <col min="14343" max="14343" width="9.26953125" style="422"/>
    <col min="14344" max="14344" width="10.7265625" style="422" bestFit="1" customWidth="1"/>
    <col min="14345" max="14345" width="9.453125" style="422" bestFit="1" customWidth="1"/>
    <col min="14346" max="14346" width="10.453125" style="422" bestFit="1" customWidth="1"/>
    <col min="14347" max="14592" width="9.26953125" style="422"/>
    <col min="14593" max="14593" width="12.54296875" style="422" bestFit="1" customWidth="1"/>
    <col min="14594" max="14594" width="8.26953125" style="422" bestFit="1" customWidth="1"/>
    <col min="14595" max="14595" width="10.54296875" style="422" customWidth="1"/>
    <col min="14596" max="14596" width="115" style="422" customWidth="1"/>
    <col min="14597" max="14597" width="4" style="422" bestFit="1" customWidth="1"/>
    <col min="14598" max="14598" width="10.453125" style="422" customWidth="1"/>
    <col min="14599" max="14599" width="9.26953125" style="422"/>
    <col min="14600" max="14600" width="10.7265625" style="422" bestFit="1" customWidth="1"/>
    <col min="14601" max="14601" width="9.453125" style="422" bestFit="1" customWidth="1"/>
    <col min="14602" max="14602" width="10.453125" style="422" bestFit="1" customWidth="1"/>
    <col min="14603" max="14848" width="9.26953125" style="422"/>
    <col min="14849" max="14849" width="12.54296875" style="422" bestFit="1" customWidth="1"/>
    <col min="14850" max="14850" width="8.26953125" style="422" bestFit="1" customWidth="1"/>
    <col min="14851" max="14851" width="10.54296875" style="422" customWidth="1"/>
    <col min="14852" max="14852" width="115" style="422" customWidth="1"/>
    <col min="14853" max="14853" width="4" style="422" bestFit="1" customWidth="1"/>
    <col min="14854" max="14854" width="10.453125" style="422" customWidth="1"/>
    <col min="14855" max="14855" width="9.26953125" style="422"/>
    <col min="14856" max="14856" width="10.7265625" style="422" bestFit="1" customWidth="1"/>
    <col min="14857" max="14857" width="9.453125" style="422" bestFit="1" customWidth="1"/>
    <col min="14858" max="14858" width="10.453125" style="422" bestFit="1" customWidth="1"/>
    <col min="14859" max="15104" width="9.26953125" style="422"/>
    <col min="15105" max="15105" width="12.54296875" style="422" bestFit="1" customWidth="1"/>
    <col min="15106" max="15106" width="8.26953125" style="422" bestFit="1" customWidth="1"/>
    <col min="15107" max="15107" width="10.54296875" style="422" customWidth="1"/>
    <col min="15108" max="15108" width="115" style="422" customWidth="1"/>
    <col min="15109" max="15109" width="4" style="422" bestFit="1" customWidth="1"/>
    <col min="15110" max="15110" width="10.453125" style="422" customWidth="1"/>
    <col min="15111" max="15111" width="9.26953125" style="422"/>
    <col min="15112" max="15112" width="10.7265625" style="422" bestFit="1" customWidth="1"/>
    <col min="15113" max="15113" width="9.453125" style="422" bestFit="1" customWidth="1"/>
    <col min="15114" max="15114" width="10.453125" style="422" bestFit="1" customWidth="1"/>
    <col min="15115" max="15360" width="9.26953125" style="422"/>
    <col min="15361" max="15361" width="12.54296875" style="422" bestFit="1" customWidth="1"/>
    <col min="15362" max="15362" width="8.26953125" style="422" bestFit="1" customWidth="1"/>
    <col min="15363" max="15363" width="10.54296875" style="422" customWidth="1"/>
    <col min="15364" max="15364" width="115" style="422" customWidth="1"/>
    <col min="15365" max="15365" width="4" style="422" bestFit="1" customWidth="1"/>
    <col min="15366" max="15366" width="10.453125" style="422" customWidth="1"/>
    <col min="15367" max="15367" width="9.26953125" style="422"/>
    <col min="15368" max="15368" width="10.7265625" style="422" bestFit="1" customWidth="1"/>
    <col min="15369" max="15369" width="9.453125" style="422" bestFit="1" customWidth="1"/>
    <col min="15370" max="15370" width="10.453125" style="422" bestFit="1" customWidth="1"/>
    <col min="15371" max="15616" width="9.26953125" style="422"/>
    <col min="15617" max="15617" width="12.54296875" style="422" bestFit="1" customWidth="1"/>
    <col min="15618" max="15618" width="8.26953125" style="422" bestFit="1" customWidth="1"/>
    <col min="15619" max="15619" width="10.54296875" style="422" customWidth="1"/>
    <col min="15620" max="15620" width="115" style="422" customWidth="1"/>
    <col min="15621" max="15621" width="4" style="422" bestFit="1" customWidth="1"/>
    <col min="15622" max="15622" width="10.453125" style="422" customWidth="1"/>
    <col min="15623" max="15623" width="9.26953125" style="422"/>
    <col min="15624" max="15624" width="10.7265625" style="422" bestFit="1" customWidth="1"/>
    <col min="15625" max="15625" width="9.453125" style="422" bestFit="1" customWidth="1"/>
    <col min="15626" max="15626" width="10.453125" style="422" bestFit="1" customWidth="1"/>
    <col min="15627" max="15872" width="9.26953125" style="422"/>
    <col min="15873" max="15873" width="12.54296875" style="422" bestFit="1" customWidth="1"/>
    <col min="15874" max="15874" width="8.26953125" style="422" bestFit="1" customWidth="1"/>
    <col min="15875" max="15875" width="10.54296875" style="422" customWidth="1"/>
    <col min="15876" max="15876" width="115" style="422" customWidth="1"/>
    <col min="15877" max="15877" width="4" style="422" bestFit="1" customWidth="1"/>
    <col min="15878" max="15878" width="10.453125" style="422" customWidth="1"/>
    <col min="15879" max="15879" width="9.26953125" style="422"/>
    <col min="15880" max="15880" width="10.7265625" style="422" bestFit="1" customWidth="1"/>
    <col min="15881" max="15881" width="9.453125" style="422" bestFit="1" customWidth="1"/>
    <col min="15882" max="15882" width="10.453125" style="422" bestFit="1" customWidth="1"/>
    <col min="15883" max="16128" width="9.26953125" style="422"/>
    <col min="16129" max="16129" width="12.54296875" style="422" bestFit="1" customWidth="1"/>
    <col min="16130" max="16130" width="8.26953125" style="422" bestFit="1" customWidth="1"/>
    <col min="16131" max="16131" width="10.54296875" style="422" customWidth="1"/>
    <col min="16132" max="16132" width="115" style="422" customWidth="1"/>
    <col min="16133" max="16133" width="4" style="422" bestFit="1" customWidth="1"/>
    <col min="16134" max="16134" width="10.453125" style="422" customWidth="1"/>
    <col min="16135" max="16135" width="9.26953125" style="422"/>
    <col min="16136" max="16136" width="10.7265625" style="422" bestFit="1" customWidth="1"/>
    <col min="16137" max="16137" width="9.453125" style="422" bestFit="1" customWidth="1"/>
    <col min="16138" max="16138" width="10.453125" style="422" bestFit="1" customWidth="1"/>
    <col min="16139" max="16384" width="9.26953125" style="422"/>
  </cols>
  <sheetData>
    <row r="1" spans="1:11" s="407" customFormat="1" ht="18">
      <c r="A1" s="1902" t="s">
        <v>1459</v>
      </c>
      <c r="B1" s="1902"/>
      <c r="C1" s="1902"/>
      <c r="D1" s="1902"/>
      <c r="E1" s="1902"/>
      <c r="F1" s="1902"/>
      <c r="G1" s="406"/>
    </row>
    <row r="2" spans="1:11" s="1455" customFormat="1" ht="18.75" customHeight="1">
      <c r="A2" s="1452" t="s">
        <v>1460</v>
      </c>
      <c r="B2" s="1453" t="s">
        <v>1461</v>
      </c>
      <c r="C2" s="1454"/>
      <c r="D2" s="1454"/>
      <c r="E2" s="1454"/>
      <c r="F2" s="1454"/>
    </row>
    <row r="3" spans="1:11" s="1456" customFormat="1" ht="13.9" customHeight="1">
      <c r="A3" s="1452" t="s">
        <v>1462</v>
      </c>
      <c r="B3" s="1453" t="s">
        <v>5143</v>
      </c>
      <c r="C3" s="1453"/>
      <c r="D3" s="1453"/>
      <c r="E3" s="1454"/>
      <c r="F3" s="1454"/>
    </row>
    <row r="4" spans="1:11" s="1455" customFormat="1" ht="17.25" customHeight="1">
      <c r="A4" s="1452" t="s">
        <v>1464</v>
      </c>
      <c r="B4" s="1453" t="s">
        <v>1465</v>
      </c>
      <c r="C4" s="1454"/>
      <c r="D4" s="1454"/>
      <c r="E4" s="1454"/>
      <c r="F4" s="1454"/>
    </row>
    <row r="5" spans="1:11" s="415" customFormat="1" ht="10.5" customHeight="1">
      <c r="A5" s="1903"/>
      <c r="B5" s="1903"/>
      <c r="C5" s="1903"/>
      <c r="D5" s="1903"/>
      <c r="E5" s="1903"/>
      <c r="F5" s="1903"/>
      <c r="G5" s="414"/>
    </row>
    <row r="6" spans="1:11" ht="26">
      <c r="A6" s="416" t="s">
        <v>1466</v>
      </c>
      <c r="B6" s="417" t="s">
        <v>1467</v>
      </c>
      <c r="C6" s="418" t="s">
        <v>37</v>
      </c>
      <c r="D6" s="418" t="s">
        <v>1468</v>
      </c>
      <c r="E6" s="418" t="s">
        <v>38</v>
      </c>
      <c r="F6" s="419" t="s">
        <v>1032</v>
      </c>
      <c r="G6" s="420" t="s">
        <v>1469</v>
      </c>
      <c r="H6" s="420" t="s">
        <v>1470</v>
      </c>
      <c r="I6" s="420" t="s">
        <v>1471</v>
      </c>
      <c r="J6" s="421" t="s">
        <v>29</v>
      </c>
    </row>
    <row r="7" spans="1:11" s="1456" customFormat="1" ht="13">
      <c r="A7" s="423"/>
      <c r="B7" s="424"/>
      <c r="C7" s="425"/>
      <c r="D7" s="426" t="s">
        <v>1472</v>
      </c>
      <c r="E7" s="425"/>
      <c r="F7" s="427"/>
      <c r="G7" s="428" t="s">
        <v>1473</v>
      </c>
      <c r="H7" s="429">
        <f>SUM(H10:H151)</f>
        <v>0</v>
      </c>
      <c r="I7" s="429">
        <f>SUM(I10:I303)</f>
        <v>0</v>
      </c>
      <c r="J7" s="430">
        <f>I7+H7</f>
        <v>0</v>
      </c>
    </row>
    <row r="8" spans="1:11" s="440" customFormat="1" ht="10.5" customHeight="1">
      <c r="A8" s="498"/>
      <c r="B8" s="527"/>
      <c r="C8" s="513"/>
      <c r="E8" s="441"/>
      <c r="F8" s="438"/>
      <c r="G8" s="520"/>
      <c r="H8" s="520"/>
      <c r="I8" s="520"/>
      <c r="J8" s="520"/>
      <c r="K8" s="520"/>
    </row>
    <row r="9" spans="1:11" ht="10.5" customHeight="1">
      <c r="A9" s="505"/>
      <c r="B9" s="1457"/>
      <c r="C9" s="1457"/>
      <c r="D9" s="507" t="s">
        <v>5144</v>
      </c>
      <c r="E9" s="1457"/>
      <c r="F9" s="1458"/>
      <c r="G9" s="508"/>
      <c r="H9" s="508"/>
      <c r="I9" s="508"/>
      <c r="J9" s="520"/>
    </row>
    <row r="10" spans="1:11" ht="10.5" customHeight="1">
      <c r="A10" s="436" t="s">
        <v>157</v>
      </c>
      <c r="B10" s="436" t="s">
        <v>1475</v>
      </c>
      <c r="C10" s="436" t="s">
        <v>5145</v>
      </c>
      <c r="D10" s="437" t="s">
        <v>5146</v>
      </c>
      <c r="E10" s="436" t="s">
        <v>62</v>
      </c>
      <c r="F10" s="438">
        <v>1</v>
      </c>
      <c r="G10" s="439"/>
      <c r="H10" s="439"/>
      <c r="I10" s="439">
        <f t="shared" ref="I10:I26" si="0">G10*F10</f>
        <v>0</v>
      </c>
      <c r="J10" s="520"/>
    </row>
    <row r="11" spans="1:11" ht="10.5" customHeight="1">
      <c r="A11" s="436" t="s">
        <v>157</v>
      </c>
      <c r="B11" s="436" t="s">
        <v>1475</v>
      </c>
      <c r="C11" s="436" t="s">
        <v>5145</v>
      </c>
      <c r="D11" s="437" t="s">
        <v>1557</v>
      </c>
      <c r="E11" s="436" t="s">
        <v>62</v>
      </c>
      <c r="F11" s="438">
        <v>1</v>
      </c>
      <c r="G11" s="439"/>
      <c r="H11" s="439"/>
      <c r="I11" s="439">
        <f t="shared" si="0"/>
        <v>0</v>
      </c>
      <c r="J11" s="520"/>
    </row>
    <row r="12" spans="1:11" ht="10.5" customHeight="1">
      <c r="A12" s="436" t="s">
        <v>157</v>
      </c>
      <c r="B12" s="436" t="s">
        <v>1475</v>
      </c>
      <c r="C12" s="436" t="s">
        <v>5145</v>
      </c>
      <c r="D12" s="437" t="s">
        <v>1587</v>
      </c>
      <c r="E12" s="436" t="s">
        <v>62</v>
      </c>
      <c r="F12" s="438">
        <v>2</v>
      </c>
      <c r="G12" s="439"/>
      <c r="H12" s="439"/>
      <c r="I12" s="439">
        <f t="shared" si="0"/>
        <v>0</v>
      </c>
      <c r="J12" s="520"/>
    </row>
    <row r="13" spans="1:11" ht="10.5" customHeight="1">
      <c r="A13" s="436" t="s">
        <v>157</v>
      </c>
      <c r="B13" s="436" t="s">
        <v>1475</v>
      </c>
      <c r="C13" s="436" t="s">
        <v>5145</v>
      </c>
      <c r="D13" s="437" t="s">
        <v>5147</v>
      </c>
      <c r="E13" s="436" t="s">
        <v>62</v>
      </c>
      <c r="F13" s="438">
        <v>1</v>
      </c>
      <c r="G13" s="439"/>
      <c r="H13" s="439"/>
      <c r="I13" s="439">
        <f t="shared" si="0"/>
        <v>0</v>
      </c>
      <c r="J13" s="520"/>
    </row>
    <row r="14" spans="1:11" ht="10.5" customHeight="1">
      <c r="A14" s="436" t="s">
        <v>157</v>
      </c>
      <c r="B14" s="436" t="s">
        <v>1475</v>
      </c>
      <c r="C14" s="436" t="s">
        <v>5145</v>
      </c>
      <c r="D14" s="437" t="s">
        <v>5148</v>
      </c>
      <c r="E14" s="436" t="s">
        <v>62</v>
      </c>
      <c r="F14" s="438">
        <v>1</v>
      </c>
      <c r="G14" s="439"/>
      <c r="H14" s="439"/>
      <c r="I14" s="439">
        <f t="shared" si="0"/>
        <v>0</v>
      </c>
      <c r="J14" s="520"/>
    </row>
    <row r="15" spans="1:11" ht="10.5" customHeight="1">
      <c r="A15" s="436" t="s">
        <v>157</v>
      </c>
      <c r="B15" s="436" t="s">
        <v>1475</v>
      </c>
      <c r="C15" s="436" t="s">
        <v>5145</v>
      </c>
      <c r="D15" s="437" t="s">
        <v>5149</v>
      </c>
      <c r="E15" s="436" t="s">
        <v>62</v>
      </c>
      <c r="F15" s="438">
        <v>3</v>
      </c>
      <c r="G15" s="439"/>
      <c r="H15" s="439"/>
      <c r="I15" s="439">
        <f t="shared" si="0"/>
        <v>0</v>
      </c>
      <c r="J15" s="520"/>
    </row>
    <row r="16" spans="1:11" ht="10.5" customHeight="1">
      <c r="A16" s="436" t="s">
        <v>157</v>
      </c>
      <c r="B16" s="436" t="s">
        <v>1475</v>
      </c>
      <c r="C16" s="436" t="s">
        <v>5145</v>
      </c>
      <c r="D16" s="437" t="s">
        <v>1624</v>
      </c>
      <c r="E16" s="436" t="s">
        <v>62</v>
      </c>
      <c r="F16" s="438">
        <v>3</v>
      </c>
      <c r="G16" s="439"/>
      <c r="H16" s="439"/>
      <c r="I16" s="439">
        <f t="shared" si="0"/>
        <v>0</v>
      </c>
      <c r="J16" s="520"/>
    </row>
    <row r="17" spans="1:11" ht="10.5" customHeight="1">
      <c r="A17" s="436" t="s">
        <v>157</v>
      </c>
      <c r="B17" s="436" t="s">
        <v>1475</v>
      </c>
      <c r="C17" s="436" t="s">
        <v>5145</v>
      </c>
      <c r="D17" s="437" t="s">
        <v>1584</v>
      </c>
      <c r="E17" s="436" t="s">
        <v>62</v>
      </c>
      <c r="F17" s="438">
        <v>8</v>
      </c>
      <c r="G17" s="439"/>
      <c r="H17" s="439"/>
      <c r="I17" s="439">
        <f t="shared" si="0"/>
        <v>0</v>
      </c>
      <c r="J17" s="520"/>
    </row>
    <row r="18" spans="1:11" ht="10.5" customHeight="1">
      <c r="A18" s="436" t="s">
        <v>157</v>
      </c>
      <c r="B18" s="436" t="s">
        <v>1475</v>
      </c>
      <c r="C18" s="436" t="s">
        <v>5145</v>
      </c>
      <c r="D18" s="437" t="s">
        <v>1613</v>
      </c>
      <c r="E18" s="436" t="s">
        <v>62</v>
      </c>
      <c r="F18" s="438">
        <v>1</v>
      </c>
      <c r="G18" s="439"/>
      <c r="H18" s="439"/>
      <c r="I18" s="439">
        <f t="shared" si="0"/>
        <v>0</v>
      </c>
      <c r="J18" s="520"/>
    </row>
    <row r="19" spans="1:11" ht="10.5" customHeight="1">
      <c r="A19" s="436" t="s">
        <v>157</v>
      </c>
      <c r="B19" s="436" t="s">
        <v>1475</v>
      </c>
      <c r="C19" s="436" t="s">
        <v>5145</v>
      </c>
      <c r="D19" s="437" t="s">
        <v>1614</v>
      </c>
      <c r="E19" s="436" t="s">
        <v>62</v>
      </c>
      <c r="F19" s="438">
        <v>1</v>
      </c>
      <c r="G19" s="439"/>
      <c r="H19" s="439"/>
      <c r="I19" s="439">
        <f t="shared" si="0"/>
        <v>0</v>
      </c>
      <c r="J19" s="520"/>
    </row>
    <row r="20" spans="1:11" ht="10.5" customHeight="1">
      <c r="A20" s="436" t="s">
        <v>157</v>
      </c>
      <c r="B20" s="436" t="s">
        <v>1475</v>
      </c>
      <c r="C20" s="436" t="s">
        <v>5145</v>
      </c>
      <c r="D20" s="437" t="s">
        <v>1615</v>
      </c>
      <c r="E20" s="436" t="s">
        <v>62</v>
      </c>
      <c r="F20" s="438">
        <v>1</v>
      </c>
      <c r="G20" s="439"/>
      <c r="H20" s="439"/>
      <c r="I20" s="439">
        <f t="shared" si="0"/>
        <v>0</v>
      </c>
      <c r="J20" s="520"/>
    </row>
    <row r="21" spans="1:11" ht="10.5" customHeight="1">
      <c r="A21" s="436" t="s">
        <v>157</v>
      </c>
      <c r="B21" s="436" t="s">
        <v>1475</v>
      </c>
      <c r="C21" s="436" t="s">
        <v>5145</v>
      </c>
      <c r="D21" s="437" t="s">
        <v>1616</v>
      </c>
      <c r="E21" s="436" t="s">
        <v>62</v>
      </c>
      <c r="F21" s="438">
        <v>1</v>
      </c>
      <c r="G21" s="439"/>
      <c r="H21" s="439"/>
      <c r="I21" s="439">
        <f t="shared" si="0"/>
        <v>0</v>
      </c>
      <c r="J21" s="520"/>
    </row>
    <row r="22" spans="1:11" ht="10.5" customHeight="1">
      <c r="A22" s="436" t="s">
        <v>157</v>
      </c>
      <c r="B22" s="436" t="s">
        <v>1475</v>
      </c>
      <c r="C22" s="436" t="s">
        <v>5145</v>
      </c>
      <c r="D22" s="437" t="s">
        <v>1617</v>
      </c>
      <c r="E22" s="436" t="s">
        <v>62</v>
      </c>
      <c r="F22" s="438">
        <v>3</v>
      </c>
      <c r="G22" s="439"/>
      <c r="H22" s="439"/>
      <c r="I22" s="439">
        <f t="shared" si="0"/>
        <v>0</v>
      </c>
      <c r="J22" s="520"/>
    </row>
    <row r="23" spans="1:11" ht="10.5" customHeight="1">
      <c r="A23" s="436" t="s">
        <v>157</v>
      </c>
      <c r="B23" s="436" t="s">
        <v>1475</v>
      </c>
      <c r="C23" s="436" t="s">
        <v>5145</v>
      </c>
      <c r="D23" s="437" t="s">
        <v>1618</v>
      </c>
      <c r="E23" s="436" t="s">
        <v>62</v>
      </c>
      <c r="F23" s="438">
        <v>1</v>
      </c>
      <c r="G23" s="439"/>
      <c r="H23" s="439"/>
      <c r="I23" s="439">
        <f t="shared" si="0"/>
        <v>0</v>
      </c>
      <c r="J23" s="520"/>
    </row>
    <row r="24" spans="1:11" ht="10.5" customHeight="1">
      <c r="A24" s="436" t="s">
        <v>157</v>
      </c>
      <c r="B24" s="436" t="s">
        <v>1475</v>
      </c>
      <c r="C24" s="436" t="s">
        <v>5145</v>
      </c>
      <c r="D24" s="437" t="s">
        <v>1619</v>
      </c>
      <c r="E24" s="436" t="s">
        <v>62</v>
      </c>
      <c r="F24" s="438">
        <v>1</v>
      </c>
      <c r="G24" s="439"/>
      <c r="H24" s="439"/>
      <c r="I24" s="439">
        <f t="shared" si="0"/>
        <v>0</v>
      </c>
      <c r="J24" s="520"/>
    </row>
    <row r="25" spans="1:11" s="440" customFormat="1" ht="10.5" customHeight="1">
      <c r="A25" s="436" t="s">
        <v>157</v>
      </c>
      <c r="B25" s="436" t="s">
        <v>1475</v>
      </c>
      <c r="C25" s="436" t="s">
        <v>5145</v>
      </c>
      <c r="D25" s="437" t="s">
        <v>1620</v>
      </c>
      <c r="E25" s="436" t="s">
        <v>62</v>
      </c>
      <c r="F25" s="438">
        <v>1</v>
      </c>
      <c r="G25" s="439"/>
      <c r="H25" s="439"/>
      <c r="I25" s="439">
        <f t="shared" si="0"/>
        <v>0</v>
      </c>
      <c r="J25" s="520"/>
      <c r="K25" s="520"/>
    </row>
    <row r="26" spans="1:11" ht="10.5" customHeight="1">
      <c r="A26" s="436" t="s">
        <v>157</v>
      </c>
      <c r="B26" s="436" t="s">
        <v>1475</v>
      </c>
      <c r="C26" s="436" t="s">
        <v>5145</v>
      </c>
      <c r="D26" s="437" t="s">
        <v>1621</v>
      </c>
      <c r="E26" s="436" t="s">
        <v>62</v>
      </c>
      <c r="F26" s="438">
        <v>3</v>
      </c>
      <c r="G26" s="439"/>
      <c r="H26" s="439"/>
      <c r="I26" s="439">
        <f t="shared" si="0"/>
        <v>0</v>
      </c>
      <c r="J26" s="520"/>
    </row>
    <row r="27" spans="1:11" ht="10.5" customHeight="1">
      <c r="A27" s="436" t="s">
        <v>157</v>
      </c>
      <c r="B27" s="436" t="s">
        <v>1475</v>
      </c>
      <c r="C27" s="436" t="s">
        <v>5145</v>
      </c>
      <c r="D27" s="440" t="s">
        <v>1540</v>
      </c>
      <c r="E27" s="441" t="s">
        <v>1541</v>
      </c>
      <c r="F27" s="438">
        <v>1</v>
      </c>
      <c r="I27" s="439">
        <f>G27*F27</f>
        <v>0</v>
      </c>
      <c r="J27" s="520"/>
    </row>
    <row r="28" spans="1:11" ht="10.5" customHeight="1">
      <c r="J28" s="520"/>
    </row>
    <row r="29" spans="1:11" ht="10.5" customHeight="1">
      <c r="A29" s="436" t="s">
        <v>368</v>
      </c>
      <c r="B29" s="436" t="s">
        <v>1542</v>
      </c>
      <c r="C29" s="436" t="s">
        <v>5145</v>
      </c>
      <c r="D29" s="437" t="s">
        <v>1543</v>
      </c>
      <c r="E29" s="436" t="s">
        <v>1541</v>
      </c>
      <c r="F29" s="438">
        <v>1</v>
      </c>
      <c r="G29" s="439"/>
      <c r="H29" s="439">
        <f>G29*F29</f>
        <v>0</v>
      </c>
      <c r="J29" s="520"/>
    </row>
    <row r="30" spans="1:11" ht="10.5" customHeight="1">
      <c r="F30" s="438"/>
    </row>
    <row r="31" spans="1:11" ht="10.5" customHeight="1">
      <c r="A31" s="1460"/>
      <c r="B31" s="1461"/>
      <c r="C31" s="1462"/>
      <c r="D31" s="1463" t="s">
        <v>278</v>
      </c>
      <c r="E31" s="1461"/>
      <c r="F31" s="1464"/>
      <c r="G31" s="1464"/>
      <c r="H31" s="1464"/>
      <c r="I31" s="1464"/>
    </row>
    <row r="32" spans="1:11" ht="10.5" customHeight="1">
      <c r="A32" s="436" t="s">
        <v>157</v>
      </c>
      <c r="B32" s="436" t="s">
        <v>1475</v>
      </c>
      <c r="C32" s="436" t="s">
        <v>5150</v>
      </c>
      <c r="D32" s="437" t="s">
        <v>5151</v>
      </c>
      <c r="E32" s="436" t="s">
        <v>62</v>
      </c>
      <c r="F32" s="438">
        <v>3</v>
      </c>
      <c r="G32" s="439"/>
      <c r="H32" s="439"/>
      <c r="I32" s="439">
        <f>F32*G32</f>
        <v>0</v>
      </c>
      <c r="J32" s="439"/>
    </row>
    <row r="33" spans="1:10" ht="10.5" customHeight="1">
      <c r="A33" s="436" t="s">
        <v>157</v>
      </c>
      <c r="B33" s="436" t="s">
        <v>1475</v>
      </c>
      <c r="C33" s="436" t="s">
        <v>5150</v>
      </c>
      <c r="D33" s="437" t="s">
        <v>5152</v>
      </c>
      <c r="E33" s="436" t="s">
        <v>62</v>
      </c>
      <c r="F33" s="438">
        <v>5</v>
      </c>
      <c r="G33" s="439"/>
      <c r="H33" s="439"/>
      <c r="I33" s="439">
        <f t="shared" ref="I33:I46" si="1">F33*G33</f>
        <v>0</v>
      </c>
      <c r="J33" s="439"/>
    </row>
    <row r="34" spans="1:10" ht="10.5" customHeight="1">
      <c r="A34" s="436" t="s">
        <v>157</v>
      </c>
      <c r="B34" s="436" t="s">
        <v>1475</v>
      </c>
      <c r="C34" s="436" t="s">
        <v>5150</v>
      </c>
      <c r="D34" s="437" t="s">
        <v>5153</v>
      </c>
      <c r="E34" s="436" t="s">
        <v>62</v>
      </c>
      <c r="F34" s="438">
        <v>10</v>
      </c>
      <c r="G34" s="439"/>
      <c r="H34" s="439"/>
      <c r="I34" s="439">
        <f t="shared" si="1"/>
        <v>0</v>
      </c>
      <c r="J34" s="439"/>
    </row>
    <row r="35" spans="1:10" ht="10.5" customHeight="1">
      <c r="A35" s="436" t="s">
        <v>157</v>
      </c>
      <c r="B35" s="436" t="s">
        <v>1475</v>
      </c>
      <c r="C35" s="436" t="s">
        <v>5150</v>
      </c>
      <c r="D35" s="437" t="s">
        <v>5154</v>
      </c>
      <c r="E35" s="436" t="s">
        <v>62</v>
      </c>
      <c r="F35" s="438">
        <v>18</v>
      </c>
      <c r="G35" s="439"/>
      <c r="H35" s="439"/>
      <c r="I35" s="439">
        <f t="shared" si="1"/>
        <v>0</v>
      </c>
      <c r="J35" s="439"/>
    </row>
    <row r="36" spans="1:10" ht="10.5" customHeight="1">
      <c r="A36" s="436" t="s">
        <v>157</v>
      </c>
      <c r="B36" s="436" t="s">
        <v>1475</v>
      </c>
      <c r="C36" s="436" t="s">
        <v>5150</v>
      </c>
      <c r="D36" s="437" t="s">
        <v>5155</v>
      </c>
      <c r="E36" s="436" t="s">
        <v>62</v>
      </c>
      <c r="F36" s="438">
        <v>1</v>
      </c>
      <c r="G36" s="439"/>
      <c r="H36" s="439"/>
      <c r="I36" s="439">
        <f t="shared" si="1"/>
        <v>0</v>
      </c>
      <c r="J36" s="439"/>
    </row>
    <row r="37" spans="1:10" ht="10.5" customHeight="1">
      <c r="A37" s="436" t="s">
        <v>157</v>
      </c>
      <c r="B37" s="436" t="s">
        <v>1475</v>
      </c>
      <c r="C37" s="436" t="s">
        <v>5150</v>
      </c>
      <c r="D37" s="437" t="s">
        <v>5156</v>
      </c>
      <c r="E37" s="436" t="s">
        <v>62</v>
      </c>
      <c r="F37" s="438">
        <v>8</v>
      </c>
      <c r="G37" s="439"/>
      <c r="H37" s="439"/>
      <c r="I37" s="439">
        <f t="shared" si="1"/>
        <v>0</v>
      </c>
      <c r="J37" s="439"/>
    </row>
    <row r="38" spans="1:10" ht="10.5" customHeight="1">
      <c r="A38" s="436" t="s">
        <v>157</v>
      </c>
      <c r="B38" s="436" t="s">
        <v>1475</v>
      </c>
      <c r="C38" s="436" t="s">
        <v>5150</v>
      </c>
      <c r="D38" s="437" t="s">
        <v>5157</v>
      </c>
      <c r="E38" s="436" t="s">
        <v>62</v>
      </c>
      <c r="F38" s="438">
        <v>8</v>
      </c>
      <c r="G38" s="439"/>
      <c r="H38" s="439"/>
      <c r="I38" s="439">
        <f t="shared" si="1"/>
        <v>0</v>
      </c>
      <c r="J38" s="439"/>
    </row>
    <row r="39" spans="1:10" ht="10.5" customHeight="1">
      <c r="A39" s="436" t="s">
        <v>157</v>
      </c>
      <c r="B39" s="436" t="s">
        <v>1475</v>
      </c>
      <c r="C39" s="436" t="s">
        <v>5150</v>
      </c>
      <c r="D39" s="437" t="s">
        <v>5158</v>
      </c>
      <c r="E39" s="436" t="s">
        <v>62</v>
      </c>
      <c r="F39" s="438">
        <v>7</v>
      </c>
      <c r="G39" s="439"/>
      <c r="H39" s="439"/>
      <c r="I39" s="439">
        <f t="shared" si="1"/>
        <v>0</v>
      </c>
      <c r="J39" s="439"/>
    </row>
    <row r="40" spans="1:10" ht="10.5" customHeight="1">
      <c r="A40" s="436" t="s">
        <v>157</v>
      </c>
      <c r="B40" s="436" t="s">
        <v>1475</v>
      </c>
      <c r="C40" s="436" t="s">
        <v>5150</v>
      </c>
      <c r="D40" s="437" t="s">
        <v>5159</v>
      </c>
      <c r="E40" s="436" t="s">
        <v>62</v>
      </c>
      <c r="F40" s="438">
        <v>7</v>
      </c>
      <c r="G40" s="439"/>
      <c r="H40" s="439"/>
      <c r="I40" s="439">
        <f t="shared" si="1"/>
        <v>0</v>
      </c>
      <c r="J40" s="439"/>
    </row>
    <row r="41" spans="1:10" ht="10.5" customHeight="1">
      <c r="A41" s="436" t="s">
        <v>157</v>
      </c>
      <c r="B41" s="436" t="s">
        <v>1475</v>
      </c>
      <c r="C41" s="436" t="s">
        <v>5150</v>
      </c>
      <c r="D41" s="437" t="s">
        <v>5160</v>
      </c>
      <c r="E41" s="436" t="s">
        <v>62</v>
      </c>
      <c r="F41" s="438">
        <v>4</v>
      </c>
      <c r="G41" s="439"/>
      <c r="H41" s="439"/>
      <c r="I41" s="439">
        <f t="shared" si="1"/>
        <v>0</v>
      </c>
      <c r="J41" s="439"/>
    </row>
    <row r="42" spans="1:10" ht="10.5" customHeight="1">
      <c r="A42" s="436" t="s">
        <v>157</v>
      </c>
      <c r="B42" s="436" t="s">
        <v>1475</v>
      </c>
      <c r="C42" s="436" t="s">
        <v>5150</v>
      </c>
      <c r="D42" s="437" t="s">
        <v>5161</v>
      </c>
      <c r="E42" s="436" t="s">
        <v>62</v>
      </c>
      <c r="F42" s="438">
        <v>3</v>
      </c>
      <c r="G42" s="439"/>
      <c r="H42" s="439"/>
      <c r="I42" s="439">
        <f t="shared" si="1"/>
        <v>0</v>
      </c>
      <c r="J42" s="439"/>
    </row>
    <row r="43" spans="1:10" ht="10.5" customHeight="1">
      <c r="A43" s="436" t="s">
        <v>157</v>
      </c>
      <c r="B43" s="436" t="s">
        <v>1475</v>
      </c>
      <c r="C43" s="436" t="s">
        <v>5150</v>
      </c>
      <c r="D43" s="437" t="s">
        <v>5162</v>
      </c>
      <c r="E43" s="436" t="s">
        <v>62</v>
      </c>
      <c r="F43" s="438">
        <v>18</v>
      </c>
      <c r="G43" s="439"/>
      <c r="H43" s="439"/>
      <c r="I43" s="439">
        <f t="shared" si="1"/>
        <v>0</v>
      </c>
      <c r="J43" s="520"/>
    </row>
    <row r="44" spans="1:10" ht="10.5" customHeight="1">
      <c r="A44" s="436" t="s">
        <v>157</v>
      </c>
      <c r="B44" s="436" t="s">
        <v>1475</v>
      </c>
      <c r="C44" s="436" t="s">
        <v>5150</v>
      </c>
      <c r="D44" s="437" t="s">
        <v>5163</v>
      </c>
      <c r="E44" s="436" t="s">
        <v>62</v>
      </c>
      <c r="F44" s="438">
        <v>18</v>
      </c>
      <c r="G44" s="439"/>
      <c r="H44" s="439"/>
      <c r="I44" s="439">
        <f t="shared" si="1"/>
        <v>0</v>
      </c>
      <c r="J44" s="520"/>
    </row>
    <row r="45" spans="1:10" ht="10.5" customHeight="1">
      <c r="A45" s="436" t="s">
        <v>157</v>
      </c>
      <c r="B45" s="436" t="s">
        <v>1475</v>
      </c>
      <c r="C45" s="436" t="s">
        <v>5150</v>
      </c>
      <c r="D45" s="437" t="s">
        <v>5164</v>
      </c>
      <c r="E45" s="436" t="s">
        <v>62</v>
      </c>
      <c r="F45" s="438">
        <v>18</v>
      </c>
      <c r="G45" s="439"/>
      <c r="H45" s="439"/>
      <c r="I45" s="439">
        <f t="shared" si="1"/>
        <v>0</v>
      </c>
      <c r="J45" s="520"/>
    </row>
    <row r="46" spans="1:10" ht="10.5" customHeight="1">
      <c r="A46" s="436" t="s">
        <v>157</v>
      </c>
      <c r="B46" s="436" t="s">
        <v>1475</v>
      </c>
      <c r="C46" s="436" t="s">
        <v>5150</v>
      </c>
      <c r="D46" s="437" t="s">
        <v>5165</v>
      </c>
      <c r="E46" s="436" t="s">
        <v>62</v>
      </c>
      <c r="F46" s="438">
        <v>18</v>
      </c>
      <c r="G46" s="439"/>
      <c r="H46" s="439"/>
      <c r="I46" s="439">
        <f t="shared" si="1"/>
        <v>0</v>
      </c>
      <c r="J46" s="520"/>
    </row>
    <row r="47" spans="1:10" ht="10.5" customHeight="1">
      <c r="A47" s="422"/>
      <c r="B47" s="422"/>
      <c r="C47" s="422"/>
      <c r="D47" s="422"/>
      <c r="E47" s="422"/>
      <c r="F47" s="422"/>
      <c r="J47" s="520"/>
    </row>
    <row r="48" spans="1:10" ht="10.5" customHeight="1">
      <c r="A48" s="436" t="s">
        <v>368</v>
      </c>
      <c r="B48" s="436" t="s">
        <v>1542</v>
      </c>
      <c r="C48" s="436" t="s">
        <v>5150</v>
      </c>
      <c r="D48" s="437" t="s">
        <v>5151</v>
      </c>
      <c r="E48" s="436" t="s">
        <v>62</v>
      </c>
      <c r="F48" s="438">
        <v>3</v>
      </c>
      <c r="G48" s="439"/>
      <c r="H48" s="439">
        <f>G48*F48</f>
        <v>0</v>
      </c>
    </row>
    <row r="49" spans="1:10" ht="10.5" customHeight="1">
      <c r="A49" s="436" t="s">
        <v>368</v>
      </c>
      <c r="B49" s="436" t="s">
        <v>1542</v>
      </c>
      <c r="C49" s="436" t="s">
        <v>5150</v>
      </c>
      <c r="D49" s="437" t="s">
        <v>5152</v>
      </c>
      <c r="E49" s="436" t="s">
        <v>62</v>
      </c>
      <c r="F49" s="438">
        <v>5</v>
      </c>
      <c r="G49" s="439"/>
      <c r="H49" s="439">
        <f t="shared" ref="H49:H61" si="2">G49*F49</f>
        <v>0</v>
      </c>
    </row>
    <row r="50" spans="1:10" ht="10.5" customHeight="1">
      <c r="A50" s="436" t="s">
        <v>368</v>
      </c>
      <c r="B50" s="436" t="s">
        <v>1542</v>
      </c>
      <c r="C50" s="436" t="s">
        <v>5150</v>
      </c>
      <c r="D50" s="437" t="s">
        <v>5153</v>
      </c>
      <c r="E50" s="436" t="s">
        <v>62</v>
      </c>
      <c r="F50" s="438">
        <v>10</v>
      </c>
      <c r="G50" s="439"/>
      <c r="H50" s="439">
        <f t="shared" si="2"/>
        <v>0</v>
      </c>
    </row>
    <row r="51" spans="1:10" ht="10.5" customHeight="1">
      <c r="A51" s="436" t="s">
        <v>368</v>
      </c>
      <c r="B51" s="436" t="s">
        <v>1542</v>
      </c>
      <c r="C51" s="436" t="s">
        <v>5150</v>
      </c>
      <c r="D51" s="437" t="s">
        <v>5154</v>
      </c>
      <c r="E51" s="436" t="s">
        <v>62</v>
      </c>
      <c r="F51" s="438">
        <v>18</v>
      </c>
      <c r="G51" s="439"/>
      <c r="H51" s="439">
        <f t="shared" si="2"/>
        <v>0</v>
      </c>
    </row>
    <row r="52" spans="1:10" ht="10.5" customHeight="1">
      <c r="A52" s="436" t="s">
        <v>368</v>
      </c>
      <c r="B52" s="436" t="s">
        <v>1542</v>
      </c>
      <c r="C52" s="436" t="s">
        <v>5150</v>
      </c>
      <c r="D52" s="437" t="s">
        <v>5155</v>
      </c>
      <c r="E52" s="436" t="s">
        <v>62</v>
      </c>
      <c r="F52" s="438">
        <v>1</v>
      </c>
      <c r="G52" s="439"/>
      <c r="H52" s="439">
        <f t="shared" si="2"/>
        <v>0</v>
      </c>
    </row>
    <row r="53" spans="1:10" ht="10.5" customHeight="1">
      <c r="A53" s="436" t="s">
        <v>368</v>
      </c>
      <c r="B53" s="436" t="s">
        <v>1542</v>
      </c>
      <c r="C53" s="436" t="s">
        <v>5150</v>
      </c>
      <c r="D53" s="437" t="s">
        <v>5156</v>
      </c>
      <c r="E53" s="436" t="s">
        <v>62</v>
      </c>
      <c r="F53" s="438">
        <v>8</v>
      </c>
      <c r="G53" s="439"/>
      <c r="H53" s="439">
        <f t="shared" si="2"/>
        <v>0</v>
      </c>
    </row>
    <row r="54" spans="1:10" ht="10.5" customHeight="1">
      <c r="A54" s="436" t="s">
        <v>368</v>
      </c>
      <c r="B54" s="436" t="s">
        <v>1542</v>
      </c>
      <c r="C54" s="436" t="s">
        <v>5150</v>
      </c>
      <c r="D54" s="437" t="s">
        <v>5157</v>
      </c>
      <c r="E54" s="436" t="s">
        <v>62</v>
      </c>
      <c r="F54" s="438">
        <v>8</v>
      </c>
      <c r="G54" s="439"/>
      <c r="H54" s="439">
        <f t="shared" si="2"/>
        <v>0</v>
      </c>
    </row>
    <row r="55" spans="1:10" ht="10.5" customHeight="1">
      <c r="A55" s="436" t="s">
        <v>368</v>
      </c>
      <c r="B55" s="436" t="s">
        <v>1542</v>
      </c>
      <c r="C55" s="436" t="s">
        <v>5150</v>
      </c>
      <c r="D55" s="437" t="s">
        <v>5158</v>
      </c>
      <c r="E55" s="436" t="s">
        <v>62</v>
      </c>
      <c r="F55" s="438">
        <v>7</v>
      </c>
      <c r="G55" s="439"/>
      <c r="H55" s="439">
        <f t="shared" si="2"/>
        <v>0</v>
      </c>
    </row>
    <row r="56" spans="1:10" ht="10.5" customHeight="1">
      <c r="A56" s="436" t="s">
        <v>368</v>
      </c>
      <c r="B56" s="436" t="s">
        <v>1542</v>
      </c>
      <c r="C56" s="436" t="s">
        <v>5150</v>
      </c>
      <c r="D56" s="437" t="s">
        <v>5159</v>
      </c>
      <c r="E56" s="436" t="s">
        <v>62</v>
      </c>
      <c r="F56" s="438">
        <v>7</v>
      </c>
      <c r="G56" s="439"/>
      <c r="H56" s="439">
        <f t="shared" si="2"/>
        <v>0</v>
      </c>
    </row>
    <row r="57" spans="1:10" ht="10.5" customHeight="1">
      <c r="A57" s="436" t="s">
        <v>368</v>
      </c>
      <c r="B57" s="436" t="s">
        <v>1542</v>
      </c>
      <c r="C57" s="436" t="s">
        <v>5150</v>
      </c>
      <c r="D57" s="437" t="s">
        <v>5160</v>
      </c>
      <c r="E57" s="436" t="s">
        <v>62</v>
      </c>
      <c r="F57" s="438">
        <v>4</v>
      </c>
      <c r="G57" s="439"/>
      <c r="H57" s="439">
        <f t="shared" si="2"/>
        <v>0</v>
      </c>
    </row>
    <row r="58" spans="1:10" ht="10.5" customHeight="1">
      <c r="A58" s="436" t="s">
        <v>368</v>
      </c>
      <c r="B58" s="436" t="s">
        <v>1542</v>
      </c>
      <c r="C58" s="436" t="s">
        <v>5150</v>
      </c>
      <c r="D58" s="437" t="s">
        <v>5161</v>
      </c>
      <c r="E58" s="436" t="s">
        <v>62</v>
      </c>
      <c r="F58" s="438">
        <v>3</v>
      </c>
      <c r="G58" s="439"/>
      <c r="H58" s="439">
        <f t="shared" si="2"/>
        <v>0</v>
      </c>
    </row>
    <row r="59" spans="1:10" ht="10.5" customHeight="1">
      <c r="A59" s="436" t="s">
        <v>368</v>
      </c>
      <c r="B59" s="436" t="s">
        <v>1542</v>
      </c>
      <c r="C59" s="436" t="s">
        <v>5150</v>
      </c>
      <c r="D59" s="437" t="s">
        <v>5162</v>
      </c>
      <c r="E59" s="436" t="s">
        <v>62</v>
      </c>
      <c r="F59" s="438">
        <v>18</v>
      </c>
      <c r="G59" s="439"/>
      <c r="H59" s="439">
        <f t="shared" si="2"/>
        <v>0</v>
      </c>
      <c r="J59" s="520"/>
    </row>
    <row r="60" spans="1:10" ht="10.5" customHeight="1">
      <c r="A60" s="436" t="s">
        <v>368</v>
      </c>
      <c r="B60" s="436" t="s">
        <v>1542</v>
      </c>
      <c r="C60" s="436" t="s">
        <v>5150</v>
      </c>
      <c r="D60" s="437" t="s">
        <v>5163</v>
      </c>
      <c r="E60" s="436" t="s">
        <v>62</v>
      </c>
      <c r="F60" s="438">
        <v>18</v>
      </c>
      <c r="G60" s="439"/>
      <c r="H60" s="439">
        <f t="shared" si="2"/>
        <v>0</v>
      </c>
    </row>
    <row r="61" spans="1:10" ht="10.5" customHeight="1">
      <c r="A61" s="436" t="s">
        <v>368</v>
      </c>
      <c r="B61" s="436" t="s">
        <v>1542</v>
      </c>
      <c r="C61" s="436" t="s">
        <v>5150</v>
      </c>
      <c r="D61" s="437" t="s">
        <v>5164</v>
      </c>
      <c r="E61" s="436" t="s">
        <v>62</v>
      </c>
      <c r="F61" s="438">
        <v>18</v>
      </c>
      <c r="G61" s="439"/>
      <c r="H61" s="439">
        <f t="shared" si="2"/>
        <v>0</v>
      </c>
    </row>
    <row r="62" spans="1:10" ht="10.5" customHeight="1">
      <c r="A62" s="436" t="s">
        <v>368</v>
      </c>
      <c r="B62" s="436" t="s">
        <v>1542</v>
      </c>
      <c r="C62" s="436" t="s">
        <v>5150</v>
      </c>
      <c r="D62" s="437" t="s">
        <v>5165</v>
      </c>
      <c r="E62" s="436" t="s">
        <v>62</v>
      </c>
      <c r="F62" s="438">
        <v>18</v>
      </c>
      <c r="G62" s="439"/>
      <c r="H62" s="439">
        <f>G62*F62</f>
        <v>0</v>
      </c>
    </row>
    <row r="63" spans="1:10" ht="10.5" customHeight="1">
      <c r="A63" s="422"/>
      <c r="B63" s="422"/>
      <c r="C63" s="422"/>
      <c r="D63" s="422"/>
      <c r="E63" s="422"/>
      <c r="F63" s="422"/>
      <c r="J63" s="520"/>
    </row>
    <row r="64" spans="1:10" ht="10.5" customHeight="1">
      <c r="A64" s="1465"/>
      <c r="B64" s="1466"/>
      <c r="C64" s="1466"/>
      <c r="D64" s="1467" t="s">
        <v>5166</v>
      </c>
      <c r="E64" s="1466"/>
      <c r="F64" s="1468"/>
      <c r="G64" s="1468"/>
      <c r="H64" s="1468"/>
      <c r="I64" s="1468"/>
    </row>
    <row r="65" spans="1:10" ht="10.5" customHeight="1">
      <c r="A65" s="436" t="s">
        <v>157</v>
      </c>
      <c r="B65" s="436" t="s">
        <v>1475</v>
      </c>
      <c r="C65" s="436" t="s">
        <v>3569</v>
      </c>
      <c r="D65" s="437" t="s">
        <v>5167</v>
      </c>
      <c r="E65" s="436" t="s">
        <v>62</v>
      </c>
      <c r="F65" s="438">
        <v>34</v>
      </c>
      <c r="G65" s="439"/>
      <c r="H65" s="439"/>
      <c r="I65" s="439">
        <f>F65*G65</f>
        <v>0</v>
      </c>
      <c r="J65" s="439"/>
    </row>
    <row r="66" spans="1:10" ht="10.5" customHeight="1">
      <c r="A66" s="436" t="s">
        <v>157</v>
      </c>
      <c r="B66" s="436" t="s">
        <v>1475</v>
      </c>
      <c r="C66" s="436" t="s">
        <v>3569</v>
      </c>
      <c r="D66" s="437" t="s">
        <v>5168</v>
      </c>
      <c r="E66" s="436" t="s">
        <v>62</v>
      </c>
      <c r="F66" s="438">
        <v>5</v>
      </c>
      <c r="G66" s="439"/>
      <c r="H66" s="439"/>
      <c r="I66" s="439">
        <f t="shared" ref="I66:I72" si="3">F66*G66</f>
        <v>0</v>
      </c>
      <c r="J66" s="439"/>
    </row>
    <row r="67" spans="1:10" ht="10.5" customHeight="1">
      <c r="A67" s="436" t="s">
        <v>157</v>
      </c>
      <c r="B67" s="436" t="s">
        <v>1475</v>
      </c>
      <c r="C67" s="436" t="s">
        <v>3569</v>
      </c>
      <c r="D67" s="437" t="s">
        <v>5169</v>
      </c>
      <c r="E67" s="436" t="s">
        <v>62</v>
      </c>
      <c r="F67" s="438">
        <v>19</v>
      </c>
      <c r="G67" s="439"/>
      <c r="H67" s="439"/>
      <c r="I67" s="439">
        <f t="shared" si="3"/>
        <v>0</v>
      </c>
      <c r="J67" s="439"/>
    </row>
    <row r="68" spans="1:10" ht="10.5" customHeight="1">
      <c r="A68" s="436" t="s">
        <v>157</v>
      </c>
      <c r="B68" s="436" t="s">
        <v>1475</v>
      </c>
      <c r="C68" s="436" t="s">
        <v>3569</v>
      </c>
      <c r="D68" s="437" t="s">
        <v>5170</v>
      </c>
      <c r="E68" s="436" t="s">
        <v>62</v>
      </c>
      <c r="F68" s="438">
        <v>9</v>
      </c>
      <c r="G68" s="439"/>
      <c r="H68" s="439"/>
      <c r="I68" s="439">
        <f t="shared" si="3"/>
        <v>0</v>
      </c>
      <c r="J68" s="439"/>
    </row>
    <row r="69" spans="1:10" ht="10.5" customHeight="1">
      <c r="A69" s="436" t="s">
        <v>157</v>
      </c>
      <c r="B69" s="436" t="s">
        <v>1475</v>
      </c>
      <c r="C69" s="436" t="s">
        <v>3569</v>
      </c>
      <c r="D69" s="437" t="s">
        <v>5171</v>
      </c>
      <c r="E69" s="436" t="s">
        <v>62</v>
      </c>
      <c r="F69" s="438">
        <v>28</v>
      </c>
      <c r="G69" s="439"/>
      <c r="H69" s="439"/>
      <c r="I69" s="439">
        <f t="shared" si="3"/>
        <v>0</v>
      </c>
      <c r="J69" s="439"/>
    </row>
    <row r="70" spans="1:10" ht="10.5" customHeight="1">
      <c r="A70" s="436" t="s">
        <v>157</v>
      </c>
      <c r="B70" s="436" t="s">
        <v>1475</v>
      </c>
      <c r="C70" s="436" t="s">
        <v>3569</v>
      </c>
      <c r="D70" s="437" t="s">
        <v>5172</v>
      </c>
      <c r="E70" s="436" t="s">
        <v>62</v>
      </c>
      <c r="F70" s="438">
        <v>25</v>
      </c>
      <c r="G70" s="439"/>
      <c r="H70" s="439"/>
      <c r="I70" s="439">
        <f t="shared" si="3"/>
        <v>0</v>
      </c>
      <c r="J70" s="439"/>
    </row>
    <row r="71" spans="1:10" ht="10.5" customHeight="1">
      <c r="A71" s="436" t="s">
        <v>157</v>
      </c>
      <c r="B71" s="436" t="s">
        <v>1475</v>
      </c>
      <c r="C71" s="436" t="s">
        <v>3569</v>
      </c>
      <c r="D71" s="437" t="s">
        <v>5173</v>
      </c>
      <c r="E71" s="436" t="s">
        <v>62</v>
      </c>
      <c r="F71" s="438">
        <v>1</v>
      </c>
      <c r="G71" s="439"/>
      <c r="H71" s="439"/>
      <c r="I71" s="439">
        <f t="shared" si="3"/>
        <v>0</v>
      </c>
      <c r="J71" s="439"/>
    </row>
    <row r="72" spans="1:10" ht="10.5" customHeight="1">
      <c r="A72" s="436" t="s">
        <v>157</v>
      </c>
      <c r="B72" s="436" t="s">
        <v>1475</v>
      </c>
      <c r="C72" s="436" t="s">
        <v>3569</v>
      </c>
      <c r="D72" s="437" t="s">
        <v>5168</v>
      </c>
      <c r="E72" s="436" t="s">
        <v>62</v>
      </c>
      <c r="F72" s="438">
        <v>5</v>
      </c>
      <c r="G72" s="439"/>
      <c r="H72" s="439"/>
      <c r="I72" s="439">
        <f t="shared" si="3"/>
        <v>0</v>
      </c>
      <c r="J72" s="439"/>
    </row>
    <row r="73" spans="1:10" ht="10.5" customHeight="1">
      <c r="A73" s="436" t="s">
        <v>157</v>
      </c>
      <c r="B73" s="436" t="s">
        <v>1475</v>
      </c>
      <c r="C73" s="499" t="s">
        <v>3569</v>
      </c>
      <c r="D73" s="437" t="s">
        <v>5174</v>
      </c>
      <c r="E73" s="436" t="s">
        <v>62</v>
      </c>
      <c r="F73" s="438">
        <v>22</v>
      </c>
      <c r="G73" s="439"/>
      <c r="I73" s="439">
        <f>G73*F73</f>
        <v>0</v>
      </c>
    </row>
    <row r="74" spans="1:10" ht="10.5" customHeight="1">
      <c r="F74" s="438"/>
    </row>
    <row r="75" spans="1:10" ht="10.5" customHeight="1">
      <c r="A75" s="436" t="s">
        <v>368</v>
      </c>
      <c r="B75" s="436" t="s">
        <v>1542</v>
      </c>
      <c r="C75" s="436" t="s">
        <v>3569</v>
      </c>
      <c r="D75" s="437" t="s">
        <v>5167</v>
      </c>
      <c r="E75" s="436" t="s">
        <v>62</v>
      </c>
      <c r="F75" s="438">
        <v>34</v>
      </c>
      <c r="G75" s="439"/>
      <c r="H75" s="439">
        <f>G75*F75</f>
        <v>0</v>
      </c>
    </row>
    <row r="76" spans="1:10" ht="10.5" customHeight="1">
      <c r="A76" s="436" t="s">
        <v>368</v>
      </c>
      <c r="B76" s="436" t="s">
        <v>1542</v>
      </c>
      <c r="C76" s="436" t="s">
        <v>3569</v>
      </c>
      <c r="D76" s="437" t="s">
        <v>5168</v>
      </c>
      <c r="E76" s="436" t="s">
        <v>62</v>
      </c>
      <c r="F76" s="438">
        <v>5</v>
      </c>
      <c r="G76" s="439"/>
      <c r="H76" s="439">
        <f t="shared" ref="H76:H82" si="4">G76*F76</f>
        <v>0</v>
      </c>
    </row>
    <row r="77" spans="1:10" ht="10.5" customHeight="1">
      <c r="A77" s="436" t="s">
        <v>368</v>
      </c>
      <c r="B77" s="436" t="s">
        <v>1542</v>
      </c>
      <c r="C77" s="436" t="s">
        <v>3569</v>
      </c>
      <c r="D77" s="437" t="s">
        <v>5169</v>
      </c>
      <c r="E77" s="436" t="s">
        <v>62</v>
      </c>
      <c r="F77" s="438">
        <v>19</v>
      </c>
      <c r="G77" s="439"/>
      <c r="H77" s="439">
        <f t="shared" si="4"/>
        <v>0</v>
      </c>
    </row>
    <row r="78" spans="1:10" ht="10.5" customHeight="1">
      <c r="A78" s="436" t="s">
        <v>368</v>
      </c>
      <c r="B78" s="436" t="s">
        <v>1542</v>
      </c>
      <c r="C78" s="436" t="s">
        <v>3569</v>
      </c>
      <c r="D78" s="437" t="s">
        <v>5170</v>
      </c>
      <c r="E78" s="436" t="s">
        <v>62</v>
      </c>
      <c r="F78" s="438">
        <v>9</v>
      </c>
      <c r="G78" s="439"/>
      <c r="H78" s="439">
        <f t="shared" si="4"/>
        <v>0</v>
      </c>
    </row>
    <row r="79" spans="1:10" ht="10.5" customHeight="1">
      <c r="A79" s="436" t="s">
        <v>368</v>
      </c>
      <c r="B79" s="436" t="s">
        <v>1542</v>
      </c>
      <c r="C79" s="436" t="s">
        <v>3569</v>
      </c>
      <c r="D79" s="437" t="s">
        <v>5171</v>
      </c>
      <c r="E79" s="436" t="s">
        <v>62</v>
      </c>
      <c r="F79" s="438">
        <v>28</v>
      </c>
      <c r="G79" s="439"/>
      <c r="H79" s="439">
        <f t="shared" si="4"/>
        <v>0</v>
      </c>
    </row>
    <row r="80" spans="1:10" ht="10.5" customHeight="1">
      <c r="A80" s="436" t="s">
        <v>368</v>
      </c>
      <c r="B80" s="436" t="s">
        <v>1542</v>
      </c>
      <c r="C80" s="436" t="s">
        <v>3569</v>
      </c>
      <c r="D80" s="437" t="s">
        <v>5172</v>
      </c>
      <c r="E80" s="436" t="s">
        <v>62</v>
      </c>
      <c r="F80" s="438">
        <v>25</v>
      </c>
      <c r="G80" s="439"/>
      <c r="H80" s="439">
        <f t="shared" si="4"/>
        <v>0</v>
      </c>
    </row>
    <row r="81" spans="1:9" ht="10.5" customHeight="1">
      <c r="A81" s="436" t="s">
        <v>368</v>
      </c>
      <c r="B81" s="436" t="s">
        <v>1542</v>
      </c>
      <c r="C81" s="436" t="s">
        <v>3569</v>
      </c>
      <c r="D81" s="437" t="s">
        <v>5173</v>
      </c>
      <c r="E81" s="436" t="s">
        <v>62</v>
      </c>
      <c r="F81" s="438">
        <v>1</v>
      </c>
      <c r="G81" s="439"/>
      <c r="H81" s="439">
        <f t="shared" si="4"/>
        <v>0</v>
      </c>
    </row>
    <row r="82" spans="1:9" ht="10.5" customHeight="1">
      <c r="A82" s="436" t="s">
        <v>368</v>
      </c>
      <c r="B82" s="436" t="s">
        <v>1542</v>
      </c>
      <c r="C82" s="436" t="s">
        <v>3569</v>
      </c>
      <c r="D82" s="437" t="s">
        <v>5168</v>
      </c>
      <c r="E82" s="436" t="s">
        <v>62</v>
      </c>
      <c r="F82" s="438">
        <v>5</v>
      </c>
      <c r="G82" s="439"/>
      <c r="H82" s="439">
        <f t="shared" si="4"/>
        <v>0</v>
      </c>
    </row>
    <row r="83" spans="1:9" ht="10.5" customHeight="1">
      <c r="A83" s="436" t="s">
        <v>368</v>
      </c>
      <c r="B83" s="436" t="s">
        <v>1542</v>
      </c>
      <c r="C83" s="499" t="s">
        <v>3569</v>
      </c>
      <c r="D83" s="437" t="s">
        <v>5174</v>
      </c>
      <c r="E83" s="436" t="s">
        <v>62</v>
      </c>
      <c r="F83" s="438">
        <v>22</v>
      </c>
      <c r="G83" s="439"/>
      <c r="H83" s="439">
        <f>G83*F83</f>
        <v>0</v>
      </c>
    </row>
    <row r="84" spans="1:9" ht="10.5" customHeight="1">
      <c r="F84" s="438"/>
    </row>
    <row r="85" spans="1:9" ht="10.5" customHeight="1">
      <c r="A85" s="460"/>
      <c r="B85" s="1469"/>
      <c r="C85" s="1469"/>
      <c r="D85" s="462" t="s">
        <v>1722</v>
      </c>
      <c r="E85" s="1469"/>
      <c r="F85" s="463"/>
      <c r="G85" s="464"/>
      <c r="H85" s="464"/>
      <c r="I85" s="464"/>
    </row>
    <row r="86" spans="1:9" ht="10.5" customHeight="1">
      <c r="A86" s="436" t="s">
        <v>157</v>
      </c>
      <c r="B86" s="436" t="s">
        <v>1475</v>
      </c>
      <c r="C86" s="499" t="s">
        <v>1723</v>
      </c>
      <c r="D86" s="437" t="s">
        <v>1727</v>
      </c>
      <c r="E86" s="436" t="s">
        <v>61</v>
      </c>
      <c r="F86" s="1470">
        <v>25</v>
      </c>
      <c r="G86" s="439"/>
      <c r="I86" s="439">
        <f t="shared" ref="I86:I92" si="5">F86*G86</f>
        <v>0</v>
      </c>
    </row>
    <row r="87" spans="1:9" ht="10.5" customHeight="1">
      <c r="A87" s="436" t="s">
        <v>157</v>
      </c>
      <c r="B87" s="436" t="s">
        <v>1475</v>
      </c>
      <c r="C87" s="499" t="s">
        <v>1723</v>
      </c>
      <c r="D87" s="437" t="s">
        <v>5175</v>
      </c>
      <c r="E87" s="436" t="s">
        <v>61</v>
      </c>
      <c r="F87" s="438">
        <v>200</v>
      </c>
      <c r="G87" s="439"/>
      <c r="I87" s="439">
        <f t="shared" si="5"/>
        <v>0</v>
      </c>
    </row>
    <row r="88" spans="1:9" ht="10.5" customHeight="1">
      <c r="A88" s="436" t="s">
        <v>157</v>
      </c>
      <c r="B88" s="436" t="s">
        <v>1475</v>
      </c>
      <c r="C88" s="499" t="s">
        <v>1723</v>
      </c>
      <c r="D88" s="437" t="s">
        <v>1725</v>
      </c>
      <c r="E88" s="436" t="s">
        <v>61</v>
      </c>
      <c r="F88" s="438">
        <v>960</v>
      </c>
      <c r="G88" s="439"/>
      <c r="I88" s="439">
        <f t="shared" si="5"/>
        <v>0</v>
      </c>
    </row>
    <row r="89" spans="1:9" ht="10.5" customHeight="1">
      <c r="A89" s="436" t="s">
        <v>157</v>
      </c>
      <c r="B89" s="436" t="s">
        <v>1475</v>
      </c>
      <c r="C89" s="499" t="s">
        <v>1723</v>
      </c>
      <c r="D89" s="437" t="s">
        <v>1729</v>
      </c>
      <c r="E89" s="436" t="s">
        <v>61</v>
      </c>
      <c r="F89" s="438">
        <v>450</v>
      </c>
      <c r="G89" s="439"/>
      <c r="I89" s="439">
        <f t="shared" si="5"/>
        <v>0</v>
      </c>
    </row>
    <row r="90" spans="1:9" ht="10.5" customHeight="1">
      <c r="A90" s="436" t="s">
        <v>157</v>
      </c>
      <c r="B90" s="436" t="s">
        <v>1475</v>
      </c>
      <c r="C90" s="499" t="s">
        <v>1723</v>
      </c>
      <c r="D90" s="437" t="s">
        <v>1731</v>
      </c>
      <c r="E90" s="436" t="s">
        <v>61</v>
      </c>
      <c r="F90" s="438">
        <v>300</v>
      </c>
      <c r="G90" s="439"/>
      <c r="I90" s="439">
        <f t="shared" si="5"/>
        <v>0</v>
      </c>
    </row>
    <row r="91" spans="1:9" ht="10.5" customHeight="1">
      <c r="A91" s="436" t="s">
        <v>157</v>
      </c>
      <c r="B91" s="436" t="s">
        <v>1475</v>
      </c>
      <c r="C91" s="499" t="s">
        <v>1723</v>
      </c>
      <c r="D91" s="437" t="s">
        <v>5176</v>
      </c>
      <c r="E91" s="436" t="s">
        <v>61</v>
      </c>
      <c r="F91" s="438">
        <v>270</v>
      </c>
      <c r="G91" s="439"/>
      <c r="I91" s="439">
        <f t="shared" si="5"/>
        <v>0</v>
      </c>
    </row>
    <row r="92" spans="1:9" ht="10.5" customHeight="1">
      <c r="A92" s="436" t="s">
        <v>157</v>
      </c>
      <c r="B92" s="436" t="s">
        <v>1475</v>
      </c>
      <c r="C92" s="499" t="s">
        <v>1723</v>
      </c>
      <c r="D92" s="437" t="s">
        <v>5177</v>
      </c>
      <c r="E92" s="436" t="s">
        <v>61</v>
      </c>
      <c r="F92" s="438">
        <v>300</v>
      </c>
      <c r="G92" s="439"/>
      <c r="I92" s="439">
        <f t="shared" si="5"/>
        <v>0</v>
      </c>
    </row>
    <row r="93" spans="1:9" ht="10.5" customHeight="1">
      <c r="F93" s="438"/>
    </row>
    <row r="94" spans="1:9" ht="10.5" customHeight="1">
      <c r="A94" s="436" t="s">
        <v>368</v>
      </c>
      <c r="B94" s="436" t="s">
        <v>1542</v>
      </c>
      <c r="C94" s="499" t="s">
        <v>1723</v>
      </c>
      <c r="D94" s="437" t="s">
        <v>1727</v>
      </c>
      <c r="E94" s="436" t="s">
        <v>61</v>
      </c>
      <c r="F94" s="438">
        <v>25</v>
      </c>
      <c r="G94" s="439"/>
      <c r="H94" s="439">
        <f t="shared" ref="H94:H100" si="6">G94*F94</f>
        <v>0</v>
      </c>
      <c r="I94" s="439"/>
    </row>
    <row r="95" spans="1:9" ht="10.5" customHeight="1">
      <c r="A95" s="436" t="s">
        <v>368</v>
      </c>
      <c r="B95" s="436" t="s">
        <v>1542</v>
      </c>
      <c r="C95" s="499" t="s">
        <v>1723</v>
      </c>
      <c r="D95" s="437" t="s">
        <v>5175</v>
      </c>
      <c r="E95" s="436" t="s">
        <v>61</v>
      </c>
      <c r="F95" s="438">
        <v>200</v>
      </c>
      <c r="G95" s="439"/>
      <c r="H95" s="439">
        <f t="shared" si="6"/>
        <v>0</v>
      </c>
      <c r="I95" s="439"/>
    </row>
    <row r="96" spans="1:9" ht="10.5" customHeight="1">
      <c r="A96" s="436" t="s">
        <v>368</v>
      </c>
      <c r="B96" s="436" t="s">
        <v>1542</v>
      </c>
      <c r="C96" s="499" t="s">
        <v>1723</v>
      </c>
      <c r="D96" s="437" t="s">
        <v>1725</v>
      </c>
      <c r="E96" s="436" t="s">
        <v>61</v>
      </c>
      <c r="F96" s="438">
        <v>960</v>
      </c>
      <c r="G96" s="439"/>
      <c r="H96" s="439">
        <f t="shared" si="6"/>
        <v>0</v>
      </c>
      <c r="I96" s="520"/>
    </row>
    <row r="97" spans="1:10" ht="10.5" customHeight="1">
      <c r="A97" s="436" t="s">
        <v>368</v>
      </c>
      <c r="B97" s="436" t="s">
        <v>1542</v>
      </c>
      <c r="C97" s="499" t="s">
        <v>1723</v>
      </c>
      <c r="D97" s="437" t="s">
        <v>1729</v>
      </c>
      <c r="E97" s="436" t="s">
        <v>61</v>
      </c>
      <c r="F97" s="438">
        <v>450</v>
      </c>
      <c r="G97" s="439"/>
      <c r="H97" s="439">
        <f t="shared" si="6"/>
        <v>0</v>
      </c>
      <c r="I97" s="520"/>
    </row>
    <row r="98" spans="1:10" ht="10.5" customHeight="1">
      <c r="A98" s="436" t="s">
        <v>368</v>
      </c>
      <c r="B98" s="436" t="s">
        <v>1542</v>
      </c>
      <c r="C98" s="499" t="s">
        <v>1723</v>
      </c>
      <c r="D98" s="437" t="s">
        <v>1731</v>
      </c>
      <c r="E98" s="436" t="s">
        <v>61</v>
      </c>
      <c r="F98" s="438">
        <v>300</v>
      </c>
      <c r="G98" s="439"/>
      <c r="H98" s="439">
        <f t="shared" si="6"/>
        <v>0</v>
      </c>
      <c r="I98" s="439"/>
    </row>
    <row r="99" spans="1:10" ht="10.5" customHeight="1">
      <c r="A99" s="436" t="s">
        <v>368</v>
      </c>
      <c r="B99" s="436" t="s">
        <v>1542</v>
      </c>
      <c r="C99" s="499" t="s">
        <v>1723</v>
      </c>
      <c r="D99" s="437" t="s">
        <v>5176</v>
      </c>
      <c r="E99" s="436" t="s">
        <v>61</v>
      </c>
      <c r="F99" s="438">
        <v>270</v>
      </c>
      <c r="G99" s="439"/>
      <c r="H99" s="439">
        <f t="shared" si="6"/>
        <v>0</v>
      </c>
    </row>
    <row r="100" spans="1:10" ht="10.5" customHeight="1">
      <c r="A100" s="436" t="s">
        <v>368</v>
      </c>
      <c r="B100" s="436" t="s">
        <v>1542</v>
      </c>
      <c r="C100" s="499" t="s">
        <v>1723</v>
      </c>
      <c r="D100" s="437" t="s">
        <v>5177</v>
      </c>
      <c r="E100" s="436" t="s">
        <v>61</v>
      </c>
      <c r="F100" s="438">
        <v>300</v>
      </c>
      <c r="G100" s="439"/>
      <c r="H100" s="439">
        <f t="shared" si="6"/>
        <v>0</v>
      </c>
      <c r="I100" s="439"/>
      <c r="J100" s="520"/>
    </row>
    <row r="101" spans="1:10" ht="10.5" customHeight="1">
      <c r="A101" s="1471"/>
      <c r="B101" s="1471"/>
      <c r="C101" s="499"/>
      <c r="D101" s="1472"/>
      <c r="E101" s="1471"/>
      <c r="F101" s="438"/>
      <c r="G101" s="1473"/>
      <c r="H101" s="1473"/>
      <c r="I101" s="1473"/>
      <c r="J101" s="520"/>
    </row>
    <row r="102" spans="1:10" ht="10.5" customHeight="1">
      <c r="A102" s="491"/>
      <c r="B102" s="491"/>
      <c r="C102" s="492"/>
      <c r="D102" s="493" t="s">
        <v>1630</v>
      </c>
      <c r="E102" s="494"/>
      <c r="F102" s="495"/>
      <c r="G102" s="496"/>
      <c r="H102" s="496"/>
      <c r="I102" s="497"/>
    </row>
    <row r="103" spans="1:10" ht="10.5" customHeight="1">
      <c r="A103" s="498" t="s">
        <v>368</v>
      </c>
      <c r="B103" s="498" t="s">
        <v>1542</v>
      </c>
      <c r="C103" s="499" t="s">
        <v>1631</v>
      </c>
      <c r="D103" s="500" t="s">
        <v>1632</v>
      </c>
      <c r="E103" s="441" t="s">
        <v>62</v>
      </c>
      <c r="F103" s="501">
        <v>200</v>
      </c>
      <c r="G103" s="439"/>
      <c r="H103" s="439">
        <f>G103*F103</f>
        <v>0</v>
      </c>
      <c r="I103" s="440"/>
    </row>
    <row r="104" spans="1:10" ht="10.5" customHeight="1">
      <c r="A104" s="498" t="s">
        <v>368</v>
      </c>
      <c r="B104" s="498" t="s">
        <v>1542</v>
      </c>
      <c r="C104" s="499" t="s">
        <v>1631</v>
      </c>
      <c r="D104" s="500" t="s">
        <v>1633</v>
      </c>
      <c r="E104" s="441" t="s">
        <v>62</v>
      </c>
      <c r="F104" s="501">
        <v>20</v>
      </c>
      <c r="G104" s="439"/>
      <c r="H104" s="439">
        <f>G104*F104</f>
        <v>0</v>
      </c>
      <c r="I104" s="440"/>
    </row>
    <row r="105" spans="1:10" ht="10.5" customHeight="1">
      <c r="A105" s="436"/>
      <c r="B105" s="436"/>
      <c r="C105" s="499"/>
      <c r="D105" s="437"/>
      <c r="E105" s="436"/>
      <c r="F105" s="438"/>
      <c r="G105" s="520"/>
      <c r="H105" s="520"/>
      <c r="I105" s="520"/>
      <c r="J105" s="520"/>
    </row>
    <row r="106" spans="1:10" ht="10.5" customHeight="1">
      <c r="A106" s="514"/>
      <c r="B106" s="1474"/>
      <c r="C106" s="1474"/>
      <c r="D106" s="516" t="s">
        <v>5178</v>
      </c>
      <c r="E106" s="1474"/>
      <c r="F106" s="517"/>
      <c r="G106" s="518"/>
      <c r="H106" s="518"/>
      <c r="I106" s="518"/>
    </row>
    <row r="107" spans="1:10" ht="10.5" customHeight="1">
      <c r="A107" s="436" t="s">
        <v>157</v>
      </c>
      <c r="B107" s="436" t="s">
        <v>1475</v>
      </c>
      <c r="C107" s="499" t="s">
        <v>1743</v>
      </c>
      <c r="D107" s="437" t="s">
        <v>1689</v>
      </c>
      <c r="E107" s="436" t="s">
        <v>61</v>
      </c>
      <c r="F107" s="438">
        <v>250</v>
      </c>
      <c r="G107" s="439"/>
      <c r="I107" s="439">
        <f>G107*F107</f>
        <v>0</v>
      </c>
    </row>
    <row r="108" spans="1:10" ht="10.5" customHeight="1">
      <c r="A108" s="436" t="s">
        <v>157</v>
      </c>
      <c r="B108" s="436" t="s">
        <v>1475</v>
      </c>
      <c r="C108" s="499" t="s">
        <v>1743</v>
      </c>
      <c r="D108" s="437" t="s">
        <v>1692</v>
      </c>
      <c r="E108" s="436" t="s">
        <v>62</v>
      </c>
      <c r="F108" s="438">
        <v>80</v>
      </c>
      <c r="G108" s="439"/>
      <c r="I108" s="439">
        <f>G108*F108</f>
        <v>0</v>
      </c>
    </row>
    <row r="109" spans="1:10" ht="10.5" customHeight="1">
      <c r="A109" s="436" t="s">
        <v>157</v>
      </c>
      <c r="B109" s="436" t="s">
        <v>1475</v>
      </c>
      <c r="C109" s="499" t="s">
        <v>1743</v>
      </c>
      <c r="D109" s="437" t="s">
        <v>1695</v>
      </c>
      <c r="E109" s="436" t="s">
        <v>61</v>
      </c>
      <c r="F109" s="438">
        <v>100</v>
      </c>
      <c r="G109" s="439"/>
      <c r="I109" s="439">
        <f>G109*F109</f>
        <v>0</v>
      </c>
    </row>
    <row r="110" spans="1:10" ht="10.5" customHeight="1">
      <c r="A110" s="436" t="s">
        <v>157</v>
      </c>
      <c r="B110" s="436" t="s">
        <v>1475</v>
      </c>
      <c r="C110" s="499" t="s">
        <v>1743</v>
      </c>
      <c r="D110" s="437" t="s">
        <v>5179</v>
      </c>
      <c r="E110" s="436" t="s">
        <v>62</v>
      </c>
      <c r="F110" s="438">
        <v>18</v>
      </c>
      <c r="G110" s="439"/>
      <c r="H110" s="520"/>
      <c r="I110" s="439">
        <f>G110*F110</f>
        <v>0</v>
      </c>
    </row>
    <row r="111" spans="1:10" ht="10.5" customHeight="1">
      <c r="A111" s="436" t="s">
        <v>157</v>
      </c>
      <c r="B111" s="436" t="s">
        <v>1475</v>
      </c>
      <c r="C111" s="499" t="s">
        <v>1743</v>
      </c>
      <c r="D111" s="437" t="s">
        <v>5180</v>
      </c>
      <c r="E111" s="436" t="s">
        <v>62</v>
      </c>
      <c r="F111" s="438">
        <v>2</v>
      </c>
      <c r="G111" s="520"/>
      <c r="H111" s="520"/>
      <c r="I111" s="439">
        <f>G111*F111</f>
        <v>0</v>
      </c>
    </row>
    <row r="112" spans="1:10" ht="10.5" customHeight="1">
      <c r="A112" s="436"/>
      <c r="B112" s="436"/>
      <c r="C112" s="499"/>
      <c r="D112" s="437"/>
      <c r="E112" s="436"/>
      <c r="F112" s="438"/>
      <c r="G112" s="520"/>
      <c r="H112" s="520"/>
      <c r="I112" s="520"/>
      <c r="J112" s="520"/>
    </row>
    <row r="113" spans="1:11" ht="10.5" customHeight="1">
      <c r="A113" s="436" t="s">
        <v>368</v>
      </c>
      <c r="B113" s="436" t="s">
        <v>1542</v>
      </c>
      <c r="C113" s="499" t="s">
        <v>1743</v>
      </c>
      <c r="D113" s="437" t="s">
        <v>1689</v>
      </c>
      <c r="E113" s="436" t="s">
        <v>61</v>
      </c>
      <c r="F113" s="438">
        <v>250</v>
      </c>
      <c r="G113" s="439"/>
      <c r="H113" s="439">
        <f>F113*G113</f>
        <v>0</v>
      </c>
      <c r="I113" s="520"/>
    </row>
    <row r="114" spans="1:11" ht="10.5" customHeight="1">
      <c r="A114" s="436" t="s">
        <v>368</v>
      </c>
      <c r="B114" s="436" t="s">
        <v>1542</v>
      </c>
      <c r="C114" s="499" t="s">
        <v>1743</v>
      </c>
      <c r="D114" s="437" t="s">
        <v>1692</v>
      </c>
      <c r="E114" s="436" t="s">
        <v>62</v>
      </c>
      <c r="F114" s="438">
        <v>80</v>
      </c>
      <c r="G114" s="439"/>
      <c r="H114" s="439">
        <f>F114*G114</f>
        <v>0</v>
      </c>
      <c r="I114" s="520"/>
    </row>
    <row r="115" spans="1:11" ht="10.5" customHeight="1">
      <c r="A115" s="436" t="s">
        <v>368</v>
      </c>
      <c r="B115" s="436" t="s">
        <v>1542</v>
      </c>
      <c r="C115" s="499" t="s">
        <v>1743</v>
      </c>
      <c r="D115" s="437" t="s">
        <v>1695</v>
      </c>
      <c r="E115" s="436" t="s">
        <v>61</v>
      </c>
      <c r="F115" s="438">
        <v>100</v>
      </c>
      <c r="G115" s="439"/>
      <c r="H115" s="439">
        <f>F115*G115</f>
        <v>0</v>
      </c>
      <c r="I115" s="520"/>
    </row>
    <row r="116" spans="1:11" ht="10.5" customHeight="1">
      <c r="A116" s="436" t="s">
        <v>368</v>
      </c>
      <c r="B116" s="436" t="s">
        <v>1542</v>
      </c>
      <c r="C116" s="499" t="s">
        <v>1743</v>
      </c>
      <c r="D116" s="437" t="s">
        <v>5179</v>
      </c>
      <c r="E116" s="436" t="s">
        <v>62</v>
      </c>
      <c r="F116" s="438">
        <v>18</v>
      </c>
      <c r="G116" s="439"/>
      <c r="H116" s="439">
        <f>F116*G116</f>
        <v>0</v>
      </c>
      <c r="I116" s="520"/>
      <c r="J116" s="520"/>
    </row>
    <row r="117" spans="1:11" ht="10.5" customHeight="1">
      <c r="A117" s="436" t="s">
        <v>368</v>
      </c>
      <c r="B117" s="436" t="s">
        <v>1542</v>
      </c>
      <c r="C117" s="499" t="s">
        <v>1743</v>
      </c>
      <c r="D117" s="437" t="s">
        <v>5180</v>
      </c>
      <c r="E117" s="436" t="s">
        <v>62</v>
      </c>
      <c r="F117" s="438">
        <v>2</v>
      </c>
      <c r="G117" s="439"/>
      <c r="H117" s="439">
        <f>F117*G117</f>
        <v>0</v>
      </c>
      <c r="I117" s="520"/>
    </row>
    <row r="118" spans="1:11" ht="10.5" customHeight="1">
      <c r="A118" s="436"/>
      <c r="B118" s="436"/>
      <c r="C118" s="499"/>
      <c r="D118" s="437"/>
      <c r="E118" s="436"/>
      <c r="F118" s="438"/>
      <c r="G118" s="520"/>
      <c r="H118" s="520"/>
      <c r="I118" s="520"/>
      <c r="J118" s="520"/>
    </row>
    <row r="119" spans="1:11" ht="10.5" customHeight="1">
      <c r="A119" s="485"/>
      <c r="B119" s="1475"/>
      <c r="C119" s="1475"/>
      <c r="D119" s="487" t="s">
        <v>5181</v>
      </c>
      <c r="E119" s="1475"/>
      <c r="F119" s="488"/>
      <c r="G119" s="489"/>
      <c r="H119" s="489"/>
      <c r="I119" s="489"/>
      <c r="J119" s="520"/>
    </row>
    <row r="120" spans="1:11" ht="10.5" customHeight="1">
      <c r="A120" s="436" t="s">
        <v>368</v>
      </c>
      <c r="B120" s="436" t="s">
        <v>1542</v>
      </c>
      <c r="C120" s="499" t="s">
        <v>5182</v>
      </c>
      <c r="D120" s="541" t="s">
        <v>5183</v>
      </c>
      <c r="E120" s="499" t="s">
        <v>61</v>
      </c>
      <c r="F120" s="438">
        <v>155</v>
      </c>
      <c r="G120" s="439"/>
      <c r="H120" s="439">
        <f>G120*F120</f>
        <v>0</v>
      </c>
      <c r="I120" s="439"/>
      <c r="J120" s="520"/>
    </row>
    <row r="121" spans="1:11" ht="10.5" customHeight="1">
      <c r="A121" s="436" t="s">
        <v>368</v>
      </c>
      <c r="B121" s="436" t="s">
        <v>1542</v>
      </c>
      <c r="C121" s="499" t="s">
        <v>5182</v>
      </c>
      <c r="D121" s="541" t="s">
        <v>5184</v>
      </c>
      <c r="E121" s="441" t="s">
        <v>61</v>
      </c>
      <c r="F121" s="438">
        <v>140</v>
      </c>
      <c r="G121" s="439"/>
      <c r="H121" s="439">
        <f>G121*F121</f>
        <v>0</v>
      </c>
      <c r="I121" s="439"/>
      <c r="J121" s="520"/>
    </row>
    <row r="122" spans="1:11" ht="10.5" customHeight="1">
      <c r="A122" s="498"/>
      <c r="B122" s="527"/>
      <c r="C122" s="513"/>
      <c r="D122" s="440"/>
      <c r="E122" s="441"/>
      <c r="F122" s="438"/>
      <c r="G122" s="520"/>
      <c r="H122" s="520"/>
      <c r="I122" s="520"/>
      <c r="J122" s="520"/>
    </row>
    <row r="123" spans="1:11" ht="10.5" customHeight="1">
      <c r="A123" s="528"/>
      <c r="B123" s="1476"/>
      <c r="C123" s="1476"/>
      <c r="D123" s="530" t="s">
        <v>1887</v>
      </c>
      <c r="E123" s="1476"/>
      <c r="F123" s="1477"/>
      <c r="G123" s="531"/>
      <c r="H123" s="531"/>
      <c r="I123" s="531"/>
      <c r="J123" s="520"/>
    </row>
    <row r="124" spans="1:11" ht="10.5" customHeight="1">
      <c r="A124" s="436" t="s">
        <v>157</v>
      </c>
      <c r="B124" s="436" t="s">
        <v>1475</v>
      </c>
      <c r="C124" s="499" t="s">
        <v>1475</v>
      </c>
      <c r="D124" s="541" t="s">
        <v>5185</v>
      </c>
      <c r="E124" s="441" t="s">
        <v>61</v>
      </c>
      <c r="F124" s="438">
        <v>600</v>
      </c>
      <c r="G124" s="439"/>
      <c r="H124" s="439"/>
      <c r="I124" s="439">
        <f>G124*F124</f>
        <v>0</v>
      </c>
      <c r="J124" s="520"/>
    </row>
    <row r="125" spans="1:11" ht="10.5" customHeight="1">
      <c r="A125" s="436" t="s">
        <v>157</v>
      </c>
      <c r="B125" s="436" t="s">
        <v>1475</v>
      </c>
      <c r="C125" s="499" t="s">
        <v>1475</v>
      </c>
      <c r="D125" s="541" t="s">
        <v>5186</v>
      </c>
      <c r="E125" s="441" t="s">
        <v>62</v>
      </c>
      <c r="F125" s="438">
        <v>6</v>
      </c>
      <c r="G125" s="520"/>
      <c r="H125" s="520"/>
      <c r="I125" s="439">
        <f>G125*F125</f>
        <v>0</v>
      </c>
      <c r="J125" s="520"/>
    </row>
    <row r="126" spans="1:11" s="440" customFormat="1" ht="10.5" customHeight="1">
      <c r="A126" s="498"/>
      <c r="B126" s="527"/>
      <c r="C126" s="513"/>
      <c r="E126" s="441"/>
      <c r="F126" s="438"/>
      <c r="G126" s="520"/>
      <c r="H126" s="520"/>
      <c r="I126" s="439"/>
      <c r="J126" s="520"/>
      <c r="K126" s="520"/>
    </row>
    <row r="127" spans="1:11" ht="10.5" customHeight="1">
      <c r="A127" s="436" t="s">
        <v>368</v>
      </c>
      <c r="B127" s="436" t="s">
        <v>1542</v>
      </c>
      <c r="C127" s="499" t="s">
        <v>1475</v>
      </c>
      <c r="D127" s="541" t="s">
        <v>5185</v>
      </c>
      <c r="E127" s="1478" t="s">
        <v>61</v>
      </c>
      <c r="F127" s="439">
        <v>600</v>
      </c>
      <c r="G127" s="439"/>
      <c r="H127" s="439">
        <f>G127*F127</f>
        <v>0</v>
      </c>
      <c r="J127" s="520"/>
    </row>
    <row r="128" spans="1:11" ht="10.5" customHeight="1">
      <c r="A128" s="436" t="s">
        <v>368</v>
      </c>
      <c r="B128" s="436" t="s">
        <v>1542</v>
      </c>
      <c r="C128" s="499" t="s">
        <v>1475</v>
      </c>
      <c r="D128" s="541" t="s">
        <v>5186</v>
      </c>
      <c r="E128" s="1478" t="s">
        <v>62</v>
      </c>
      <c r="F128" s="439">
        <v>6</v>
      </c>
      <c r="G128" s="439"/>
      <c r="H128" s="439">
        <f>G128*F128</f>
        <v>0</v>
      </c>
      <c r="I128" s="520"/>
      <c r="J128" s="520"/>
    </row>
    <row r="129" spans="1:11" ht="10.5" customHeight="1">
      <c r="A129" s="498"/>
      <c r="B129" s="527"/>
      <c r="C129" s="513"/>
      <c r="D129" s="440"/>
      <c r="E129" s="441"/>
      <c r="F129" s="438"/>
      <c r="G129" s="520"/>
      <c r="H129" s="520"/>
      <c r="I129" s="520"/>
      <c r="J129" s="520"/>
    </row>
    <row r="130" spans="1:11" ht="10.5" customHeight="1">
      <c r="A130" s="1479"/>
      <c r="B130" s="1480"/>
      <c r="C130" s="1481"/>
      <c r="D130" s="1463" t="s">
        <v>1867</v>
      </c>
      <c r="E130" s="1480"/>
      <c r="F130" s="1482"/>
      <c r="G130" s="1483"/>
      <c r="H130" s="1483"/>
      <c r="I130" s="1483"/>
      <c r="J130" s="520"/>
    </row>
    <row r="131" spans="1:11" ht="10.5" customHeight="1">
      <c r="A131" s="1484"/>
      <c r="B131" s="441" t="s">
        <v>1542</v>
      </c>
      <c r="C131" s="499" t="s">
        <v>1868</v>
      </c>
      <c r="D131" s="440" t="s">
        <v>1869</v>
      </c>
      <c r="E131" s="441" t="s">
        <v>1870</v>
      </c>
      <c r="F131" s="438">
        <v>8</v>
      </c>
      <c r="G131" s="439"/>
      <c r="H131" s="439">
        <f>G131*F131</f>
        <v>0</v>
      </c>
      <c r="I131" s="520"/>
      <c r="J131" s="520"/>
    </row>
    <row r="132" spans="1:11" ht="10.5" customHeight="1">
      <c r="A132" s="1484"/>
      <c r="B132" s="441" t="s">
        <v>1542</v>
      </c>
      <c r="C132" s="499" t="s">
        <v>1868</v>
      </c>
      <c r="D132" s="440" t="s">
        <v>1871</v>
      </c>
      <c r="E132" s="441" t="s">
        <v>1870</v>
      </c>
      <c r="F132" s="438">
        <v>36</v>
      </c>
      <c r="G132" s="439"/>
      <c r="H132" s="439">
        <f t="shared" ref="H132:H141" si="7">G132*F132</f>
        <v>0</v>
      </c>
      <c r="I132" s="520"/>
      <c r="J132" s="520"/>
    </row>
    <row r="133" spans="1:11" s="440" customFormat="1" ht="10.5" customHeight="1">
      <c r="A133" s="498"/>
      <c r="B133" s="441" t="s">
        <v>1542</v>
      </c>
      <c r="C133" s="499" t="s">
        <v>1868</v>
      </c>
      <c r="D133" s="440" t="s">
        <v>5187</v>
      </c>
      <c r="E133" s="441" t="s">
        <v>1870</v>
      </c>
      <c r="F133" s="438">
        <v>12</v>
      </c>
      <c r="G133" s="439"/>
      <c r="H133" s="439">
        <f t="shared" si="7"/>
        <v>0</v>
      </c>
      <c r="I133" s="520"/>
      <c r="J133" s="520"/>
      <c r="K133" s="520"/>
    </row>
    <row r="134" spans="1:11" s="440" customFormat="1" ht="10.5" customHeight="1">
      <c r="A134" s="498"/>
      <c r="B134" s="441" t="s">
        <v>1542</v>
      </c>
      <c r="C134" s="499" t="s">
        <v>1868</v>
      </c>
      <c r="D134" s="440" t="s">
        <v>1873</v>
      </c>
      <c r="E134" s="441" t="s">
        <v>1870</v>
      </c>
      <c r="F134" s="438">
        <v>16</v>
      </c>
      <c r="G134" s="439"/>
      <c r="H134" s="439">
        <f t="shared" si="7"/>
        <v>0</v>
      </c>
      <c r="I134" s="520"/>
      <c r="J134" s="520"/>
      <c r="K134" s="520"/>
    </row>
    <row r="135" spans="1:11" s="440" customFormat="1" ht="10.5" customHeight="1">
      <c r="A135" s="498"/>
      <c r="B135" s="441" t="s">
        <v>1542</v>
      </c>
      <c r="C135" s="499" t="s">
        <v>1868</v>
      </c>
      <c r="D135" s="440" t="s">
        <v>1874</v>
      </c>
      <c r="E135" s="441" t="s">
        <v>1870</v>
      </c>
      <c r="F135" s="438">
        <v>50</v>
      </c>
      <c r="G135" s="439"/>
      <c r="H135" s="439">
        <f t="shared" si="7"/>
        <v>0</v>
      </c>
      <c r="I135" s="520"/>
      <c r="J135" s="520"/>
      <c r="K135" s="520"/>
    </row>
    <row r="136" spans="1:11" s="440" customFormat="1" ht="10.5" customHeight="1">
      <c r="A136" s="498"/>
      <c r="B136" s="441" t="s">
        <v>1542</v>
      </c>
      <c r="C136" s="499" t="s">
        <v>1868</v>
      </c>
      <c r="D136" s="440" t="s">
        <v>1875</v>
      </c>
      <c r="E136" s="441" t="s">
        <v>1870</v>
      </c>
      <c r="F136" s="438">
        <v>100</v>
      </c>
      <c r="G136" s="439"/>
      <c r="H136" s="439">
        <f t="shared" si="7"/>
        <v>0</v>
      </c>
      <c r="I136" s="520"/>
      <c r="J136" s="520"/>
      <c r="K136" s="520"/>
    </row>
    <row r="137" spans="1:11" ht="10.5" customHeight="1">
      <c r="A137" s="498"/>
      <c r="B137" s="441" t="s">
        <v>1542</v>
      </c>
      <c r="C137" s="499" t="s">
        <v>1868</v>
      </c>
      <c r="D137" s="440" t="s">
        <v>1876</v>
      </c>
      <c r="E137" s="441" t="s">
        <v>1870</v>
      </c>
      <c r="F137" s="438">
        <v>8</v>
      </c>
      <c r="G137" s="439"/>
      <c r="H137" s="439">
        <f>G137*F137</f>
        <v>0</v>
      </c>
      <c r="I137" s="520"/>
      <c r="J137" s="520"/>
    </row>
    <row r="138" spans="1:11" ht="10.5" customHeight="1">
      <c r="A138" s="1484"/>
      <c r="B138" s="441" t="s">
        <v>1542</v>
      </c>
      <c r="C138" s="499" t="s">
        <v>1868</v>
      </c>
      <c r="D138" s="440" t="s">
        <v>5188</v>
      </c>
      <c r="E138" s="441" t="s">
        <v>1870</v>
      </c>
      <c r="F138" s="438">
        <v>8</v>
      </c>
      <c r="G138" s="439"/>
      <c r="H138" s="439">
        <f t="shared" si="7"/>
        <v>0</v>
      </c>
      <c r="I138" s="520"/>
      <c r="J138" s="520"/>
    </row>
    <row r="139" spans="1:11" ht="10.5" customHeight="1">
      <c r="A139" s="1484"/>
      <c r="B139" s="441" t="s">
        <v>1542</v>
      </c>
      <c r="C139" s="499" t="s">
        <v>1868</v>
      </c>
      <c r="D139" s="440" t="s">
        <v>1878</v>
      </c>
      <c r="E139" s="441" t="s">
        <v>1870</v>
      </c>
      <c r="F139" s="438">
        <v>3</v>
      </c>
      <c r="G139" s="439"/>
      <c r="H139" s="439">
        <f>G139*F139</f>
        <v>0</v>
      </c>
      <c r="I139" s="520"/>
      <c r="J139" s="520"/>
    </row>
    <row r="140" spans="1:11" ht="10.5" customHeight="1">
      <c r="A140" s="1484"/>
      <c r="B140" s="441" t="s">
        <v>1542</v>
      </c>
      <c r="C140" s="499" t="s">
        <v>1868</v>
      </c>
      <c r="D140" s="440" t="s">
        <v>1879</v>
      </c>
      <c r="E140" s="441" t="s">
        <v>1541</v>
      </c>
      <c r="F140" s="438">
        <v>1</v>
      </c>
      <c r="G140" s="439"/>
      <c r="H140" s="439">
        <f t="shared" si="7"/>
        <v>0</v>
      </c>
      <c r="I140" s="520"/>
      <c r="J140" s="520"/>
    </row>
    <row r="141" spans="1:11" ht="10.5" customHeight="1">
      <c r="A141" s="1484"/>
      <c r="B141" s="441" t="s">
        <v>1542</v>
      </c>
      <c r="C141" s="499" t="s">
        <v>1868</v>
      </c>
      <c r="D141" s="440" t="s">
        <v>1880</v>
      </c>
      <c r="E141" s="441" t="s">
        <v>1541</v>
      </c>
      <c r="F141" s="438">
        <v>1</v>
      </c>
      <c r="G141" s="439"/>
      <c r="H141" s="439">
        <f t="shared" si="7"/>
        <v>0</v>
      </c>
      <c r="I141" s="520"/>
      <c r="J141" s="520"/>
    </row>
    <row r="142" spans="1:11" ht="10.5" customHeight="1">
      <c r="A142" s="1484"/>
      <c r="B142" s="441" t="s">
        <v>1542</v>
      </c>
      <c r="C142" s="499" t="s">
        <v>1868</v>
      </c>
      <c r="D142" s="440" t="s">
        <v>1881</v>
      </c>
      <c r="E142" s="441" t="s">
        <v>1541</v>
      </c>
      <c r="F142" s="438">
        <v>1</v>
      </c>
      <c r="G142" s="439"/>
      <c r="H142" s="439">
        <f>G142*F142</f>
        <v>0</v>
      </c>
      <c r="I142" s="520"/>
      <c r="J142" s="520"/>
    </row>
    <row r="143" spans="1:11" s="440" customFormat="1" ht="10.5" customHeight="1">
      <c r="A143" s="498"/>
      <c r="B143" s="1732" t="s">
        <v>1542</v>
      </c>
      <c r="C143" s="1733" t="s">
        <v>1868</v>
      </c>
      <c r="D143" s="1734" t="s">
        <v>1882</v>
      </c>
      <c r="E143" s="1732" t="s">
        <v>3</v>
      </c>
      <c r="F143" s="1735"/>
      <c r="G143" s="1736"/>
      <c r="H143" s="1737"/>
      <c r="I143" s="1737">
        <f>(SUM(I10:I141)/100)*F143</f>
        <v>0</v>
      </c>
      <c r="J143" s="520"/>
      <c r="K143" s="520"/>
    </row>
    <row r="144" spans="1:11" ht="10.5" customHeight="1">
      <c r="A144" s="1484"/>
      <c r="B144" s="1732" t="s">
        <v>1542</v>
      </c>
      <c r="C144" s="1732" t="s">
        <v>1868</v>
      </c>
      <c r="D144" s="1738" t="s">
        <v>1883</v>
      </c>
      <c r="E144" s="1732" t="s">
        <v>3</v>
      </c>
      <c r="F144" s="1735"/>
      <c r="G144" s="1736"/>
      <c r="H144" s="1737">
        <f>(SUM(H32:H141)/100)*F144</f>
        <v>0</v>
      </c>
      <c r="I144" s="1740"/>
      <c r="J144" s="520"/>
    </row>
    <row r="145" spans="1:11" ht="10.5" customHeight="1">
      <c r="A145" s="1484"/>
      <c r="B145" s="1732" t="s">
        <v>1542</v>
      </c>
      <c r="C145" s="1732" t="s">
        <v>1868</v>
      </c>
      <c r="D145" s="1738" t="s">
        <v>1884</v>
      </c>
      <c r="E145" s="1732" t="s">
        <v>3</v>
      </c>
      <c r="F145" s="1735"/>
      <c r="G145" s="1736"/>
      <c r="H145" s="1737"/>
      <c r="I145" s="1737">
        <f>(SUM(I10:I141)/100)*F145</f>
        <v>0</v>
      </c>
      <c r="J145" s="520"/>
    </row>
    <row r="146" spans="1:11" ht="10.5" customHeight="1">
      <c r="A146" s="1484"/>
      <c r="B146" s="1732" t="s">
        <v>1542</v>
      </c>
      <c r="C146" s="1732" t="s">
        <v>1868</v>
      </c>
      <c r="D146" s="1738" t="s">
        <v>1885</v>
      </c>
      <c r="E146" s="1732" t="s">
        <v>3</v>
      </c>
      <c r="F146" s="1735"/>
      <c r="G146" s="1741"/>
      <c r="H146" s="1737">
        <f>(SUM(H32:H141)/100)*F146</f>
        <v>0</v>
      </c>
      <c r="I146" s="1740"/>
      <c r="J146" s="520"/>
    </row>
    <row r="147" spans="1:11" ht="10.5" customHeight="1">
      <c r="A147" s="1484"/>
      <c r="B147" s="1732" t="s">
        <v>1542</v>
      </c>
      <c r="C147" s="1732" t="s">
        <v>1868</v>
      </c>
      <c r="D147" s="1738" t="s">
        <v>1886</v>
      </c>
      <c r="E147" s="1732" t="s">
        <v>3</v>
      </c>
      <c r="F147" s="1735"/>
      <c r="G147" s="1741"/>
      <c r="H147" s="1737"/>
      <c r="I147" s="1737">
        <f>(SUM(I10:I141)/100)*F147</f>
        <v>0</v>
      </c>
      <c r="J147" s="520"/>
    </row>
    <row r="148" spans="1:11" ht="10.5" customHeight="1">
      <c r="A148" s="1484"/>
      <c r="B148" s="1732" t="s">
        <v>1475</v>
      </c>
      <c r="C148" s="1732" t="s">
        <v>1868</v>
      </c>
      <c r="D148" s="1738" t="s">
        <v>1887</v>
      </c>
      <c r="E148" s="1732" t="s">
        <v>3</v>
      </c>
      <c r="F148" s="1735"/>
      <c r="G148" s="1736"/>
      <c r="H148" s="1740"/>
      <c r="I148" s="1737">
        <f>(SUM(I32:I142)/100)*F148</f>
        <v>0</v>
      </c>
      <c r="J148" s="520"/>
    </row>
    <row r="149" spans="1:11" s="440" customFormat="1" ht="10.5" customHeight="1">
      <c r="A149" s="498"/>
      <c r="B149" s="527"/>
      <c r="C149" s="513"/>
      <c r="E149" s="441"/>
      <c r="F149" s="438"/>
      <c r="G149" s="520"/>
      <c r="H149" s="520"/>
      <c r="I149" s="520"/>
      <c r="J149" s="520"/>
      <c r="K149" s="520"/>
    </row>
    <row r="150" spans="1:11" ht="10.5" customHeight="1">
      <c r="A150" s="1484"/>
      <c r="B150" s="441"/>
      <c r="D150" s="500"/>
      <c r="F150" s="438"/>
      <c r="G150" s="520"/>
      <c r="H150" s="520"/>
      <c r="I150" s="520"/>
      <c r="J150" s="520"/>
    </row>
    <row r="151" spans="1:11">
      <c r="A151" s="1484"/>
      <c r="B151" s="441"/>
      <c r="C151" s="558"/>
      <c r="D151" s="500"/>
      <c r="F151" s="438"/>
      <c r="G151" s="520"/>
      <c r="H151" s="520"/>
      <c r="I151" s="520"/>
      <c r="J151" s="520"/>
    </row>
    <row r="152" spans="1:11">
      <c r="A152" s="1484"/>
      <c r="B152" s="441"/>
      <c r="C152" s="558"/>
      <c r="D152" s="500"/>
      <c r="F152" s="438"/>
      <c r="G152" s="520"/>
      <c r="H152" s="520"/>
      <c r="I152" s="520"/>
      <c r="J152" s="520"/>
    </row>
    <row r="153" spans="1:11" s="440" customFormat="1" ht="10">
      <c r="A153" s="498"/>
      <c r="B153" s="527"/>
      <c r="C153" s="1485"/>
      <c r="D153" s="500"/>
      <c r="E153" s="441"/>
      <c r="F153" s="438"/>
      <c r="G153" s="520"/>
      <c r="H153" s="520"/>
      <c r="I153" s="520"/>
      <c r="J153" s="520"/>
      <c r="K153" s="520"/>
    </row>
    <row r="154" spans="1:11" s="440" customFormat="1" ht="10.5" customHeight="1">
      <c r="A154" s="498"/>
      <c r="B154" s="527"/>
      <c r="C154" s="513"/>
      <c r="E154" s="441"/>
      <c r="F154" s="438"/>
      <c r="G154" s="520"/>
      <c r="H154" s="520"/>
      <c r="I154" s="520"/>
      <c r="J154" s="520"/>
      <c r="K154" s="520"/>
    </row>
    <row r="155" spans="1:11" ht="10.5" customHeight="1">
      <c r="A155" s="498"/>
      <c r="B155" s="527"/>
      <c r="C155" s="513"/>
      <c r="D155" s="440"/>
      <c r="E155" s="441"/>
      <c r="F155" s="438"/>
      <c r="G155" s="520"/>
      <c r="H155" s="520"/>
      <c r="I155" s="520"/>
      <c r="J155" s="520"/>
    </row>
    <row r="156" spans="1:11" ht="10.5" customHeight="1">
      <c r="A156" s="498"/>
      <c r="B156" s="527"/>
      <c r="C156" s="513"/>
      <c r="D156" s="440"/>
      <c r="E156" s="441"/>
      <c r="F156" s="438"/>
      <c r="G156" s="520"/>
      <c r="H156" s="520"/>
      <c r="I156" s="520"/>
      <c r="J156" s="520"/>
    </row>
    <row r="157" spans="1:11" ht="10.5" customHeight="1">
      <c r="A157" s="498"/>
      <c r="B157" s="527"/>
      <c r="C157" s="513"/>
      <c r="D157" s="422"/>
      <c r="E157" s="441"/>
      <c r="F157" s="438"/>
      <c r="G157" s="520"/>
      <c r="H157" s="520"/>
      <c r="I157" s="520"/>
      <c r="J157" s="520"/>
    </row>
    <row r="158" spans="1:11" ht="10.5" customHeight="1">
      <c r="A158" s="498"/>
      <c r="B158" s="527"/>
      <c r="C158" s="513"/>
      <c r="D158" s="440"/>
      <c r="E158" s="441"/>
      <c r="F158" s="438"/>
      <c r="G158" s="520"/>
      <c r="H158" s="520"/>
      <c r="I158" s="520"/>
      <c r="J158" s="520"/>
    </row>
    <row r="159" spans="1:11" ht="10.5" customHeight="1">
      <c r="A159" s="498"/>
      <c r="B159" s="527"/>
      <c r="C159" s="513"/>
      <c r="D159" s="440"/>
      <c r="E159" s="441"/>
      <c r="F159" s="438"/>
      <c r="G159" s="520"/>
      <c r="H159" s="520"/>
      <c r="I159" s="520"/>
      <c r="J159" s="520"/>
    </row>
    <row r="160" spans="1:11" ht="10.5" customHeight="1">
      <c r="A160" s="498"/>
      <c r="B160" s="527"/>
      <c r="C160" s="513"/>
      <c r="D160" s="440"/>
      <c r="E160" s="441"/>
      <c r="F160" s="438"/>
      <c r="G160" s="520"/>
      <c r="H160" s="520"/>
      <c r="I160" s="520"/>
      <c r="J160" s="520"/>
    </row>
    <row r="161" spans="10:11" s="422" customFormat="1" ht="10.5" customHeight="1">
      <c r="J161" s="520"/>
    </row>
    <row r="162" spans="10:11" s="422" customFormat="1" ht="10.5" customHeight="1">
      <c r="J162" s="520"/>
    </row>
    <row r="163" spans="10:11" s="422" customFormat="1" ht="10.5" customHeight="1">
      <c r="J163" s="520"/>
    </row>
    <row r="164" spans="10:11" s="422" customFormat="1" ht="10.5" customHeight="1">
      <c r="J164" s="520"/>
    </row>
    <row r="165" spans="10:11" s="422" customFormat="1" ht="10.5" customHeight="1">
      <c r="J165" s="520"/>
    </row>
    <row r="166" spans="10:11" s="422" customFormat="1" ht="10.5" customHeight="1">
      <c r="J166" s="520"/>
    </row>
    <row r="167" spans="10:11" s="422" customFormat="1" ht="10.5" customHeight="1">
      <c r="J167" s="520"/>
    </row>
    <row r="168" spans="10:11" s="422" customFormat="1" ht="10.5" customHeight="1">
      <c r="J168" s="520"/>
    </row>
    <row r="169" spans="10:11" s="422" customFormat="1" ht="10.5" customHeight="1">
      <c r="J169" s="520"/>
    </row>
    <row r="170" spans="10:11" s="422" customFormat="1" ht="10.5" customHeight="1">
      <c r="J170" s="520"/>
    </row>
    <row r="171" spans="10:11" s="440" customFormat="1" ht="10.5" customHeight="1">
      <c r="J171" s="520"/>
      <c r="K171" s="520"/>
    </row>
    <row r="172" spans="10:11" s="422" customFormat="1" ht="10.5" customHeight="1">
      <c r="J172" s="520"/>
    </row>
    <row r="173" spans="10:11" s="422" customFormat="1" ht="10.5" customHeight="1">
      <c r="J173" s="520"/>
    </row>
    <row r="174" spans="10:11" s="422" customFormat="1" ht="10.5" customHeight="1">
      <c r="J174" s="520"/>
    </row>
    <row r="175" spans="10:11" s="422" customFormat="1" ht="10.5" customHeight="1">
      <c r="J175" s="520"/>
    </row>
    <row r="176" spans="10:11" s="440" customFormat="1" ht="10.5" customHeight="1">
      <c r="J176" s="520"/>
      <c r="K176" s="520"/>
    </row>
    <row r="177" spans="1:11" s="440" customFormat="1" ht="10.5" customHeight="1">
      <c r="J177" s="520"/>
      <c r="K177" s="520"/>
    </row>
    <row r="178" spans="1:11" ht="10.5" customHeight="1">
      <c r="A178" s="422"/>
      <c r="B178" s="422"/>
      <c r="C178" s="422"/>
      <c r="D178" s="422"/>
      <c r="E178" s="422"/>
      <c r="F178" s="422"/>
      <c r="J178" s="520"/>
    </row>
    <row r="179" spans="1:11" ht="10.5" customHeight="1">
      <c r="A179" s="1486"/>
      <c r="B179" s="527"/>
      <c r="C179" s="499"/>
      <c r="D179" s="440"/>
      <c r="E179" s="527"/>
      <c r="F179" s="438"/>
      <c r="G179" s="520"/>
      <c r="H179" s="520"/>
      <c r="I179" s="520"/>
      <c r="J179" s="520"/>
    </row>
    <row r="180" spans="1:11" ht="10.5" customHeight="1">
      <c r="A180" s="440"/>
      <c r="B180" s="440"/>
      <c r="C180" s="440"/>
      <c r="D180" s="440"/>
      <c r="E180" s="440"/>
      <c r="F180" s="438"/>
      <c r="G180" s="520"/>
      <c r="H180" s="520"/>
      <c r="I180" s="520"/>
      <c r="J180" s="520"/>
    </row>
    <row r="181" spans="1:11" s="440" customFormat="1" ht="10.5" customHeight="1">
      <c r="A181" s="498"/>
      <c r="B181" s="498"/>
      <c r="C181" s="499"/>
      <c r="E181" s="527"/>
      <c r="F181" s="438"/>
      <c r="G181" s="520"/>
      <c r="H181" s="520"/>
      <c r="I181" s="520"/>
      <c r="J181" s="520"/>
    </row>
    <row r="182" spans="1:11" s="440" customFormat="1" ht="10.5" customHeight="1">
      <c r="A182" s="498"/>
      <c r="B182" s="498"/>
      <c r="C182" s="499"/>
      <c r="E182" s="527"/>
      <c r="F182" s="438"/>
      <c r="G182" s="520"/>
      <c r="H182" s="520"/>
      <c r="I182" s="520"/>
      <c r="J182" s="520"/>
    </row>
    <row r="183" spans="1:11" s="440" customFormat="1" ht="10.5" customHeight="1">
      <c r="A183" s="498"/>
      <c r="B183" s="498"/>
      <c r="C183" s="499"/>
      <c r="E183" s="527"/>
      <c r="F183" s="438"/>
      <c r="G183" s="520"/>
      <c r="H183" s="520"/>
      <c r="I183" s="520"/>
      <c r="J183" s="520"/>
    </row>
    <row r="184" spans="1:11" s="440" customFormat="1" ht="10.5" customHeight="1">
      <c r="A184" s="498"/>
      <c r="B184" s="498"/>
      <c r="C184" s="499"/>
      <c r="E184" s="527"/>
      <c r="F184" s="438"/>
      <c r="G184" s="520"/>
      <c r="H184" s="520"/>
      <c r="I184" s="520"/>
      <c r="J184" s="520"/>
    </row>
    <row r="185" spans="1:11" s="440" customFormat="1" ht="10.5" customHeight="1">
      <c r="A185" s="498"/>
      <c r="B185" s="498"/>
      <c r="C185" s="499"/>
      <c r="E185" s="527"/>
      <c r="F185" s="438"/>
      <c r="G185" s="520"/>
      <c r="H185" s="520"/>
      <c r="I185" s="520"/>
      <c r="J185" s="520"/>
    </row>
    <row r="186" spans="1:11" s="440" customFormat="1" ht="10.5" customHeight="1">
      <c r="A186" s="498"/>
      <c r="B186" s="498"/>
      <c r="C186" s="499"/>
      <c r="E186" s="527"/>
      <c r="F186" s="438"/>
      <c r="G186" s="520"/>
      <c r="H186" s="520"/>
      <c r="I186" s="520"/>
      <c r="J186" s="520"/>
    </row>
    <row r="187" spans="1:11" s="440" customFormat="1" ht="10.5" customHeight="1">
      <c r="A187" s="498"/>
      <c r="B187" s="498"/>
      <c r="C187" s="499"/>
      <c r="E187" s="527"/>
      <c r="F187" s="438"/>
      <c r="G187" s="520"/>
      <c r="H187" s="520"/>
      <c r="I187" s="520"/>
      <c r="J187" s="520"/>
    </row>
    <row r="188" spans="1:11" s="440" customFormat="1" ht="10.5" customHeight="1">
      <c r="A188" s="498"/>
      <c r="B188" s="498"/>
      <c r="C188" s="499"/>
      <c r="D188" s="533"/>
      <c r="E188" s="527"/>
      <c r="F188" s="438"/>
      <c r="G188" s="520"/>
      <c r="H188" s="520"/>
      <c r="I188" s="520"/>
      <c r="J188" s="520"/>
    </row>
    <row r="189" spans="1:11" s="440" customFormat="1" ht="10.5" customHeight="1">
      <c r="F189" s="438"/>
      <c r="G189" s="520"/>
      <c r="H189" s="520"/>
      <c r="I189" s="520"/>
      <c r="J189" s="520"/>
    </row>
    <row r="190" spans="1:11" s="440" customFormat="1" ht="10.5" customHeight="1">
      <c r="A190" s="1487"/>
      <c r="B190" s="498"/>
      <c r="C190" s="499"/>
      <c r="D190" s="1488"/>
      <c r="E190" s="441"/>
      <c r="F190" s="438"/>
      <c r="G190" s="520"/>
      <c r="H190" s="520"/>
      <c r="I190" s="520"/>
      <c r="J190" s="520"/>
    </row>
    <row r="191" spans="1:11" s="440" customFormat="1" ht="10.5" customHeight="1">
      <c r="A191" s="1486"/>
      <c r="B191" s="527"/>
      <c r="C191" s="499"/>
      <c r="E191" s="1489"/>
      <c r="F191" s="438"/>
      <c r="G191" s="520"/>
      <c r="H191" s="520"/>
      <c r="I191" s="520"/>
      <c r="J191" s="520"/>
    </row>
    <row r="192" spans="1:11" s="440" customFormat="1" ht="10.5" customHeight="1">
      <c r="A192" s="1486"/>
      <c r="B192" s="527"/>
      <c r="C192" s="499"/>
      <c r="E192" s="1489"/>
      <c r="F192" s="438"/>
      <c r="G192" s="520"/>
      <c r="H192" s="520"/>
      <c r="I192" s="520"/>
      <c r="J192" s="520"/>
    </row>
    <row r="193" spans="1:10" s="440" customFormat="1" ht="10.5" customHeight="1">
      <c r="A193" s="498"/>
      <c r="B193" s="527"/>
      <c r="C193" s="499"/>
      <c r="D193" s="1490"/>
      <c r="E193" s="527"/>
      <c r="F193" s="438"/>
      <c r="G193" s="520"/>
      <c r="H193" s="520"/>
      <c r="I193" s="520"/>
      <c r="J193" s="520"/>
    </row>
    <row r="194" spans="1:10" s="440" customFormat="1" ht="10.5" customHeight="1">
      <c r="A194" s="498"/>
      <c r="B194" s="498"/>
      <c r="C194" s="499"/>
      <c r="E194" s="1489"/>
      <c r="F194" s="438"/>
      <c r="G194" s="520"/>
      <c r="H194" s="520"/>
      <c r="I194" s="520"/>
      <c r="J194" s="520"/>
    </row>
    <row r="195" spans="1:10" s="440" customFormat="1" ht="10.5" customHeight="1">
      <c r="A195" s="498"/>
      <c r="B195" s="498"/>
      <c r="C195" s="499"/>
      <c r="E195" s="1489"/>
      <c r="F195" s="438"/>
      <c r="G195" s="520"/>
      <c r="H195" s="520"/>
      <c r="I195" s="520"/>
      <c r="J195" s="520"/>
    </row>
    <row r="196" spans="1:10" s="440" customFormat="1" ht="10.5" customHeight="1">
      <c r="A196" s="498"/>
      <c r="B196" s="527"/>
      <c r="C196" s="499"/>
      <c r="D196" s="1490"/>
      <c r="E196" s="527"/>
      <c r="F196" s="438"/>
      <c r="G196" s="520"/>
      <c r="H196" s="520"/>
      <c r="I196" s="520"/>
      <c r="J196" s="520"/>
    </row>
    <row r="197" spans="1:10" s="440" customFormat="1" ht="10.5" customHeight="1">
      <c r="A197" s="498"/>
      <c r="B197" s="498"/>
      <c r="C197" s="499"/>
      <c r="D197" s="1491"/>
      <c r="E197" s="1489"/>
      <c r="F197" s="438"/>
      <c r="G197" s="520"/>
      <c r="H197" s="520"/>
      <c r="I197" s="520"/>
      <c r="J197" s="520"/>
    </row>
    <row r="198" spans="1:10" s="440" customFormat="1" ht="10.5" customHeight="1">
      <c r="A198" s="498"/>
      <c r="B198" s="498"/>
      <c r="C198" s="499"/>
      <c r="D198" s="500"/>
      <c r="E198" s="441"/>
      <c r="F198" s="438"/>
      <c r="G198" s="520"/>
      <c r="H198" s="520"/>
      <c r="I198" s="520"/>
      <c r="J198" s="520"/>
    </row>
    <row r="199" spans="1:10" s="440" customFormat="1" ht="10.5" customHeight="1">
      <c r="A199" s="498"/>
      <c r="B199" s="498"/>
      <c r="C199" s="499"/>
      <c r="D199" s="500"/>
      <c r="E199" s="441"/>
      <c r="F199" s="438"/>
      <c r="G199" s="520"/>
      <c r="H199" s="520"/>
      <c r="I199" s="520"/>
      <c r="J199" s="520"/>
    </row>
    <row r="200" spans="1:10" s="440" customFormat="1" ht="10.5" customHeight="1">
      <c r="A200" s="498"/>
      <c r="B200" s="498"/>
      <c r="C200" s="499"/>
      <c r="D200" s="500"/>
      <c r="E200" s="441"/>
      <c r="F200" s="438"/>
      <c r="G200" s="520"/>
      <c r="H200" s="520"/>
      <c r="I200" s="520"/>
      <c r="J200" s="520"/>
    </row>
    <row r="201" spans="1:10" s="440" customFormat="1" ht="10.5" customHeight="1">
      <c r="A201" s="498"/>
      <c r="B201" s="498"/>
      <c r="C201" s="499"/>
      <c r="D201" s="500"/>
      <c r="E201" s="441"/>
      <c r="F201" s="438"/>
      <c r="G201" s="520"/>
      <c r="H201" s="520"/>
      <c r="I201" s="520"/>
      <c r="J201" s="520"/>
    </row>
    <row r="202" spans="1:10" s="440" customFormat="1" ht="10.5" customHeight="1">
      <c r="A202" s="498"/>
      <c r="B202" s="498"/>
      <c r="C202" s="499"/>
      <c r="D202" s="500"/>
      <c r="E202" s="441"/>
      <c r="F202" s="438"/>
      <c r="G202" s="520"/>
      <c r="H202" s="520"/>
      <c r="I202" s="520"/>
      <c r="J202" s="520"/>
    </row>
    <row r="203" spans="1:10" s="440" customFormat="1" ht="10.5" customHeight="1">
      <c r="A203" s="498"/>
      <c r="B203" s="498"/>
      <c r="C203" s="499"/>
      <c r="D203" s="1491"/>
      <c r="E203" s="441"/>
      <c r="F203" s="438"/>
      <c r="G203" s="520"/>
      <c r="H203" s="520"/>
      <c r="I203" s="520"/>
      <c r="J203" s="520"/>
    </row>
    <row r="204" spans="1:10" s="440" customFormat="1" ht="10.5" customHeight="1">
      <c r="A204" s="498"/>
      <c r="B204" s="527"/>
      <c r="C204" s="499"/>
      <c r="D204" s="1492"/>
      <c r="E204" s="532"/>
      <c r="F204" s="438"/>
      <c r="G204" s="520"/>
      <c r="H204" s="520"/>
      <c r="I204" s="520"/>
      <c r="J204" s="520"/>
    </row>
    <row r="205" spans="1:10" s="440" customFormat="1" ht="10.5" customHeight="1">
      <c r="A205" s="498"/>
      <c r="B205" s="527"/>
      <c r="C205" s="499"/>
      <c r="D205" s="1492"/>
      <c r="E205" s="532"/>
      <c r="F205" s="438"/>
      <c r="G205" s="520"/>
      <c r="H205" s="520"/>
      <c r="I205" s="520"/>
      <c r="J205" s="520"/>
    </row>
    <row r="206" spans="1:10" s="440" customFormat="1" ht="10.5" customHeight="1">
      <c r="A206" s="498"/>
      <c r="B206" s="527"/>
      <c r="C206" s="499"/>
      <c r="D206" s="1492"/>
      <c r="E206" s="532"/>
      <c r="F206" s="438"/>
      <c r="G206" s="520"/>
      <c r="H206" s="520"/>
      <c r="I206" s="520"/>
      <c r="J206" s="520"/>
    </row>
    <row r="207" spans="1:10" s="440" customFormat="1" ht="10.5" customHeight="1">
      <c r="A207" s="498"/>
      <c r="B207" s="498"/>
      <c r="C207" s="499"/>
      <c r="E207" s="441"/>
      <c r="F207" s="438"/>
      <c r="G207" s="520"/>
      <c r="H207" s="520"/>
      <c r="I207" s="520"/>
      <c r="J207" s="520"/>
    </row>
    <row r="208" spans="1:10" s="440" customFormat="1" ht="10.5" customHeight="1">
      <c r="A208" s="498"/>
      <c r="B208" s="498"/>
      <c r="C208" s="499"/>
      <c r="E208" s="441"/>
      <c r="F208" s="438"/>
      <c r="G208" s="520"/>
      <c r="H208" s="520"/>
      <c r="I208" s="520"/>
      <c r="J208" s="520"/>
    </row>
    <row r="209" spans="1:10" s="440" customFormat="1" ht="10.5" customHeight="1">
      <c r="A209" s="498"/>
      <c r="B209" s="498"/>
      <c r="C209" s="499"/>
      <c r="E209" s="441"/>
      <c r="F209" s="438"/>
      <c r="G209" s="520"/>
      <c r="H209" s="520"/>
      <c r="I209" s="520"/>
      <c r="J209" s="520"/>
    </row>
    <row r="210" spans="1:10" s="440" customFormat="1" ht="10.5" customHeight="1">
      <c r="A210" s="498"/>
      <c r="B210" s="498"/>
      <c r="C210" s="499"/>
      <c r="D210" s="1493"/>
      <c r="E210" s="1489"/>
      <c r="F210" s="438"/>
      <c r="G210" s="520"/>
      <c r="H210" s="520"/>
      <c r="I210" s="520"/>
      <c r="J210" s="520"/>
    </row>
    <row r="211" spans="1:10" s="440" customFormat="1" ht="10.5" customHeight="1">
      <c r="A211" s="549"/>
      <c r="B211" s="527"/>
      <c r="C211" s="532"/>
      <c r="D211" s="500"/>
      <c r="E211" s="527"/>
      <c r="F211" s="438"/>
      <c r="G211" s="520"/>
      <c r="H211" s="520"/>
      <c r="I211" s="520"/>
      <c r="J211" s="520"/>
    </row>
    <row r="212" spans="1:10" s="440" customFormat="1" ht="10.5" customHeight="1">
      <c r="A212" s="498"/>
      <c r="B212" s="527"/>
      <c r="C212" s="499"/>
      <c r="D212" s="1490"/>
      <c r="E212" s="527"/>
      <c r="F212" s="438"/>
      <c r="G212" s="520"/>
      <c r="H212" s="520"/>
      <c r="I212" s="520"/>
      <c r="J212" s="520"/>
    </row>
    <row r="213" spans="1:10" s="440" customFormat="1" ht="10.5" customHeight="1">
      <c r="A213" s="498"/>
      <c r="B213" s="527"/>
      <c r="C213" s="499"/>
      <c r="E213" s="527"/>
      <c r="F213" s="438"/>
      <c r="G213" s="520"/>
      <c r="H213" s="520"/>
      <c r="I213" s="520"/>
      <c r="J213" s="520"/>
    </row>
    <row r="214" spans="1:10" s="440" customFormat="1" ht="10.5" customHeight="1">
      <c r="A214" s="498"/>
      <c r="B214" s="498"/>
      <c r="C214" s="499"/>
      <c r="E214" s="441"/>
      <c r="F214" s="438"/>
      <c r="G214" s="520"/>
      <c r="H214" s="520"/>
      <c r="I214" s="520"/>
      <c r="J214" s="520"/>
    </row>
    <row r="215" spans="1:10" ht="10.5" customHeight="1">
      <c r="A215" s="498"/>
      <c r="B215" s="498"/>
      <c r="C215" s="532"/>
      <c r="D215" s="500"/>
      <c r="E215" s="527"/>
      <c r="F215" s="438"/>
      <c r="G215" s="520"/>
      <c r="H215" s="520"/>
      <c r="I215" s="520"/>
      <c r="J215" s="520"/>
    </row>
    <row r="216" spans="1:10" ht="10.5" customHeight="1">
      <c r="A216" s="498"/>
      <c r="B216" s="498"/>
      <c r="C216" s="499"/>
      <c r="D216" s="1490"/>
      <c r="E216" s="527"/>
      <c r="F216" s="438"/>
      <c r="G216" s="520"/>
      <c r="H216" s="520"/>
      <c r="I216" s="520"/>
      <c r="J216" s="520"/>
    </row>
    <row r="217" spans="1:10" ht="10.5" customHeight="1">
      <c r="A217" s="498"/>
      <c r="B217" s="498"/>
      <c r="C217" s="499"/>
      <c r="D217" s="440"/>
      <c r="E217" s="527"/>
      <c r="F217" s="438"/>
      <c r="G217" s="520"/>
      <c r="H217" s="520"/>
      <c r="I217" s="520"/>
      <c r="J217" s="520"/>
    </row>
    <row r="218" spans="1:10" ht="10.5" customHeight="1">
      <c r="A218" s="498"/>
      <c r="B218" s="527"/>
      <c r="C218" s="499"/>
      <c r="D218" s="440"/>
      <c r="E218" s="527"/>
      <c r="F218" s="438"/>
      <c r="G218" s="520"/>
      <c r="H218" s="520"/>
      <c r="I218" s="520"/>
      <c r="J218" s="520"/>
    </row>
    <row r="219" spans="1:10" ht="10.5" customHeight="1">
      <c r="F219" s="438"/>
    </row>
  </sheetData>
  <mergeCells count="2">
    <mergeCell ref="A1:F1"/>
    <mergeCell ref="A5:F5"/>
  </mergeCells>
  <pageMargins left="0.7" right="0.7" top="0.75" bottom="0.75" header="0.3" footer="0.3"/>
  <pageSetup paperSize="9" scale="65"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BAC6C-2408-424F-9B5A-81F737E1BC11}">
  <sheetPr>
    <pageSetUpPr fitToPage="1"/>
  </sheetPr>
  <dimension ref="A1:ALD82"/>
  <sheetViews>
    <sheetView showGridLines="0" view="pageBreakPreview" zoomScaleNormal="100" zoomScaleSheetLayoutView="100" workbookViewId="0">
      <pane xSplit="4" ySplit="10" topLeftCell="E32" activePane="bottomRight" state="frozen"/>
      <selection pane="topRight"/>
      <selection pane="bottomLeft"/>
      <selection pane="bottomRight" activeCell="D88" sqref="D88"/>
    </sheetView>
  </sheetViews>
  <sheetFormatPr defaultColWidth="9" defaultRowHeight="12.5"/>
  <cols>
    <col min="1" max="1" width="6.7265625" style="1436" customWidth="1"/>
    <col min="2" max="2" width="3.7265625" style="1445" customWidth="1"/>
    <col min="3" max="3" width="13" style="1438" customWidth="1"/>
    <col min="4" max="4" width="45.7265625" style="1439" customWidth="1"/>
    <col min="5" max="5" width="11.26953125" style="1440" customWidth="1"/>
    <col min="6" max="6" width="5.7265625" style="1402" customWidth="1"/>
    <col min="7" max="7" width="8.7265625" style="1441" customWidth="1"/>
    <col min="8" max="10" width="9.7265625" style="1441" customWidth="1"/>
    <col min="11" max="11" width="7.453125" style="1442" customWidth="1"/>
    <col min="12" max="12" width="8.26953125" style="1442" customWidth="1"/>
    <col min="13" max="13" width="7.26953125" style="1440" customWidth="1"/>
    <col min="14" max="14" width="7" style="1440" customWidth="1"/>
    <col min="15" max="15" width="3.54296875" style="1402" customWidth="1"/>
    <col min="16" max="992" width="9" style="1375"/>
    <col min="993" max="16384" width="9" style="796"/>
  </cols>
  <sheetData>
    <row r="1" spans="1:15" s="1375" customFormat="1" ht="12.75" customHeight="1">
      <c r="A1" s="1405" t="s">
        <v>1888</v>
      </c>
      <c r="G1" s="1406"/>
      <c r="I1" s="1405" t="s">
        <v>1889</v>
      </c>
      <c r="J1" s="1406"/>
      <c r="K1" s="1407"/>
    </row>
    <row r="2" spans="1:15" s="1375" customFormat="1" ht="10.5">
      <c r="A2" s="1405" t="s">
        <v>1897</v>
      </c>
      <c r="G2" s="1406"/>
      <c r="H2" s="1412"/>
      <c r="I2" s="1405" t="s">
        <v>1898</v>
      </c>
      <c r="J2" s="1406"/>
      <c r="K2" s="1407"/>
    </row>
    <row r="3" spans="1:15" s="1375" customFormat="1" ht="10.5">
      <c r="A3" s="1405" t="s">
        <v>1901</v>
      </c>
      <c r="G3" s="1406"/>
      <c r="I3" s="1405" t="s">
        <v>2534</v>
      </c>
      <c r="J3" s="1406"/>
      <c r="K3" s="1407"/>
    </row>
    <row r="4" spans="1:15" s="1375" customFormat="1" ht="10.5"/>
    <row r="5" spans="1:15" s="1375" customFormat="1" ht="10.5">
      <c r="A5" s="1405" t="s">
        <v>1908</v>
      </c>
    </row>
    <row r="6" spans="1:15" s="1375" customFormat="1" ht="10.5">
      <c r="A6" s="1405" t="s">
        <v>5120</v>
      </c>
    </row>
    <row r="7" spans="1:15" s="1375" customFormat="1" ht="10.5">
      <c r="A7" s="1405"/>
    </row>
    <row r="8" spans="1:15" s="1375" customFormat="1" ht="13">
      <c r="B8" s="1417"/>
      <c r="C8" s="1412"/>
      <c r="D8" s="1418" t="s">
        <v>4448</v>
      </c>
      <c r="E8" s="1408"/>
      <c r="G8" s="1406"/>
      <c r="H8" s="1406"/>
      <c r="I8" s="1406"/>
      <c r="J8" s="1406"/>
      <c r="K8" s="1407"/>
      <c r="L8" s="1407"/>
      <c r="M8" s="1408"/>
      <c r="N8" s="1408"/>
    </row>
    <row r="9" spans="1:15">
      <c r="A9" s="1419" t="s">
        <v>1913</v>
      </c>
      <c r="B9" s="1419" t="s">
        <v>10</v>
      </c>
      <c r="C9" s="1419" t="s">
        <v>37</v>
      </c>
      <c r="D9" s="1419" t="s">
        <v>1914</v>
      </c>
      <c r="E9" s="1419" t="s">
        <v>1032</v>
      </c>
      <c r="F9" s="1419" t="s">
        <v>1915</v>
      </c>
      <c r="G9" s="1419" t="s">
        <v>1916</v>
      </c>
      <c r="H9" s="1419" t="s">
        <v>1917</v>
      </c>
      <c r="I9" s="1419" t="s">
        <v>1918</v>
      </c>
      <c r="J9" s="1419" t="s">
        <v>1919</v>
      </c>
      <c r="K9" s="1904" t="s">
        <v>1920</v>
      </c>
      <c r="L9" s="1904"/>
      <c r="M9" s="1905" t="s">
        <v>1921</v>
      </c>
      <c r="N9" s="1905"/>
      <c r="O9" s="1419" t="s">
        <v>2</v>
      </c>
    </row>
    <row r="10" spans="1:15">
      <c r="A10" s="1426" t="s">
        <v>1935</v>
      </c>
      <c r="B10" s="1426" t="s">
        <v>1936</v>
      </c>
      <c r="C10" s="1427"/>
      <c r="D10" s="1426" t="s">
        <v>1937</v>
      </c>
      <c r="E10" s="1426" t="s">
        <v>1938</v>
      </c>
      <c r="F10" s="1426" t="s">
        <v>1939</v>
      </c>
      <c r="G10" s="1426" t="s">
        <v>1940</v>
      </c>
      <c r="H10" s="1426"/>
      <c r="I10" s="1426" t="s">
        <v>1941</v>
      </c>
      <c r="J10" s="1426"/>
      <c r="K10" s="1426" t="s">
        <v>1916</v>
      </c>
      <c r="L10" s="1426" t="s">
        <v>1919</v>
      </c>
      <c r="M10" s="1428" t="s">
        <v>1916</v>
      </c>
      <c r="N10" s="1426" t="s">
        <v>1919</v>
      </c>
      <c r="O10" s="1426" t="s">
        <v>3</v>
      </c>
    </row>
    <row r="12" spans="1:15">
      <c r="B12" s="1437" t="s">
        <v>1953</v>
      </c>
    </row>
    <row r="13" spans="1:15">
      <c r="B13" s="1438" t="s">
        <v>1954</v>
      </c>
    </row>
    <row r="14" spans="1:15">
      <c r="A14" s="1436">
        <v>1</v>
      </c>
      <c r="B14" s="1445" t="s">
        <v>1955</v>
      </c>
      <c r="C14" s="1438" t="s">
        <v>1956</v>
      </c>
      <c r="D14" s="1439" t="s">
        <v>1957</v>
      </c>
      <c r="E14" s="1440">
        <v>0.27300000000000002</v>
      </c>
      <c r="F14" s="1402" t="s">
        <v>1958</v>
      </c>
      <c r="H14" s="1441">
        <f>ROUND(E14*G14,2)</f>
        <v>0</v>
      </c>
      <c r="J14" s="1441">
        <f t="shared" ref="J14:J27" si="0">ROUND(E14*G14,2)</f>
        <v>0</v>
      </c>
      <c r="K14" s="1442">
        <v>0.40872999999999998</v>
      </c>
      <c r="L14" s="1442">
        <f t="shared" ref="L14:L27" si="1">E14*K14</f>
        <v>0.11158329</v>
      </c>
      <c r="N14" s="1440">
        <f t="shared" ref="N14:N27" si="2">E14*M14</f>
        <v>0</v>
      </c>
      <c r="O14" s="1402">
        <v>20</v>
      </c>
    </row>
    <row r="15" spans="1:15">
      <c r="A15" s="1436">
        <v>2</v>
      </c>
      <c r="B15" s="1445" t="s">
        <v>1965</v>
      </c>
      <c r="C15" s="1438" t="s">
        <v>1966</v>
      </c>
      <c r="D15" s="1439" t="s">
        <v>1967</v>
      </c>
      <c r="E15" s="1440">
        <v>477.75</v>
      </c>
      <c r="F15" s="1402" t="s">
        <v>42</v>
      </c>
      <c r="H15" s="1441">
        <f>ROUND(E15*G15,2)</f>
        <v>0</v>
      </c>
      <c r="J15" s="1441">
        <f t="shared" si="0"/>
        <v>0</v>
      </c>
      <c r="L15" s="1442">
        <f t="shared" si="1"/>
        <v>0</v>
      </c>
      <c r="N15" s="1440">
        <f t="shared" si="2"/>
        <v>0</v>
      </c>
      <c r="O15" s="1402">
        <v>20</v>
      </c>
    </row>
    <row r="16" spans="1:15">
      <c r="A16" s="1436">
        <v>3</v>
      </c>
      <c r="B16" s="1445" t="s">
        <v>1965</v>
      </c>
      <c r="C16" s="1438" t="s">
        <v>4957</v>
      </c>
      <c r="D16" s="1439" t="s">
        <v>4453</v>
      </c>
      <c r="E16" s="1440">
        <v>477.75</v>
      </c>
      <c r="F16" s="1402" t="s">
        <v>42</v>
      </c>
      <c r="H16" s="1441">
        <f>ROUND(E16*G16,2)</f>
        <v>0</v>
      </c>
      <c r="J16" s="1441">
        <f t="shared" si="0"/>
        <v>0</v>
      </c>
      <c r="L16" s="1442">
        <f t="shared" si="1"/>
        <v>0</v>
      </c>
      <c r="N16" s="1440">
        <f t="shared" si="2"/>
        <v>0</v>
      </c>
      <c r="O16" s="1402">
        <v>20</v>
      </c>
    </row>
    <row r="17" spans="1:15">
      <c r="A17" s="1436">
        <v>4</v>
      </c>
      <c r="B17" s="1445" t="s">
        <v>1969</v>
      </c>
      <c r="C17" s="1438" t="s">
        <v>4722</v>
      </c>
      <c r="D17" s="1439" t="s">
        <v>4723</v>
      </c>
      <c r="E17" s="1440">
        <v>560</v>
      </c>
      <c r="F17" s="1402" t="s">
        <v>60</v>
      </c>
      <c r="H17" s="1441">
        <f>ROUND(E17*G17,2)</f>
        <v>0</v>
      </c>
      <c r="J17" s="1441">
        <f t="shared" si="0"/>
        <v>0</v>
      </c>
      <c r="K17" s="1442">
        <v>2.1000000000000001E-4</v>
      </c>
      <c r="L17" s="1442">
        <f t="shared" si="1"/>
        <v>0.11760000000000001</v>
      </c>
      <c r="N17" s="1440">
        <f t="shared" si="2"/>
        <v>0</v>
      </c>
      <c r="O17" s="1402">
        <v>20</v>
      </c>
    </row>
    <row r="18" spans="1:15">
      <c r="A18" s="1436">
        <v>5</v>
      </c>
      <c r="B18" s="1445" t="s">
        <v>1475</v>
      </c>
      <c r="C18" s="1438" t="s">
        <v>4959</v>
      </c>
      <c r="D18" s="1439" t="s">
        <v>4960</v>
      </c>
      <c r="E18" s="1440">
        <v>2</v>
      </c>
      <c r="F18" s="1402" t="s">
        <v>2002</v>
      </c>
      <c r="I18" s="1441">
        <f>ROUND(E18*G18,2)</f>
        <v>0</v>
      </c>
      <c r="J18" s="1441">
        <f t="shared" si="0"/>
        <v>0</v>
      </c>
      <c r="K18" s="1442">
        <v>1.6500000000000001E-2</v>
      </c>
      <c r="L18" s="1442">
        <f t="shared" si="1"/>
        <v>3.3000000000000002E-2</v>
      </c>
      <c r="N18" s="1440">
        <f t="shared" si="2"/>
        <v>0</v>
      </c>
      <c r="O18" s="1402">
        <v>20</v>
      </c>
    </row>
    <row r="19" spans="1:15">
      <c r="A19" s="1436">
        <v>6</v>
      </c>
      <c r="B19" s="1445" t="s">
        <v>1475</v>
      </c>
      <c r="C19" s="1438" t="s">
        <v>4962</v>
      </c>
      <c r="D19" s="1439" t="s">
        <v>4963</v>
      </c>
      <c r="E19" s="1440">
        <v>3</v>
      </c>
      <c r="F19" s="1402" t="s">
        <v>2002</v>
      </c>
      <c r="I19" s="1441">
        <f>ROUND(E19*G19,2)</f>
        <v>0</v>
      </c>
      <c r="J19" s="1441">
        <f t="shared" si="0"/>
        <v>0</v>
      </c>
      <c r="K19" s="1442">
        <v>3.6999999999999998E-2</v>
      </c>
      <c r="L19" s="1442">
        <f t="shared" si="1"/>
        <v>0.11099999999999999</v>
      </c>
      <c r="N19" s="1440">
        <f t="shared" si="2"/>
        <v>0</v>
      </c>
      <c r="O19" s="1402">
        <v>20</v>
      </c>
    </row>
    <row r="20" spans="1:15">
      <c r="A20" s="1436">
        <v>7</v>
      </c>
      <c r="B20" s="1445" t="s">
        <v>1969</v>
      </c>
      <c r="C20" s="1438" t="s">
        <v>1973</v>
      </c>
      <c r="D20" s="1439" t="s">
        <v>1974</v>
      </c>
      <c r="E20" s="1440">
        <v>477.75</v>
      </c>
      <c r="F20" s="1402" t="s">
        <v>42</v>
      </c>
      <c r="H20" s="1441">
        <f t="shared" ref="H20:H25" si="3">ROUND(E20*G20,2)</f>
        <v>0</v>
      </c>
      <c r="J20" s="1441">
        <f t="shared" si="0"/>
        <v>0</v>
      </c>
      <c r="L20" s="1442">
        <f t="shared" si="1"/>
        <v>0</v>
      </c>
      <c r="N20" s="1440">
        <f t="shared" si="2"/>
        <v>0</v>
      </c>
      <c r="O20" s="1402">
        <v>20</v>
      </c>
    </row>
    <row r="21" spans="1:15">
      <c r="A21" s="1436">
        <v>8</v>
      </c>
      <c r="B21" s="1445" t="s">
        <v>1969</v>
      </c>
      <c r="C21" s="1438" t="s">
        <v>4728</v>
      </c>
      <c r="D21" s="1439" t="s">
        <v>4729</v>
      </c>
      <c r="E21" s="1440">
        <v>109.2</v>
      </c>
      <c r="F21" s="1402" t="s">
        <v>42</v>
      </c>
      <c r="H21" s="1441">
        <f t="shared" si="3"/>
        <v>0</v>
      </c>
      <c r="J21" s="1441">
        <f t="shared" si="0"/>
        <v>0</v>
      </c>
      <c r="L21" s="1442">
        <f t="shared" si="1"/>
        <v>0</v>
      </c>
      <c r="N21" s="1440">
        <f t="shared" si="2"/>
        <v>0</v>
      </c>
      <c r="O21" s="1402">
        <v>20</v>
      </c>
    </row>
    <row r="22" spans="1:15">
      <c r="A22" s="1436">
        <v>9</v>
      </c>
      <c r="B22" s="1445" t="s">
        <v>1969</v>
      </c>
      <c r="C22" s="1438" t="s">
        <v>4731</v>
      </c>
      <c r="D22" s="1439" t="s">
        <v>4464</v>
      </c>
      <c r="E22" s="1440">
        <v>109.2</v>
      </c>
      <c r="F22" s="1402" t="s">
        <v>42</v>
      </c>
      <c r="H22" s="1441">
        <f t="shared" si="3"/>
        <v>0</v>
      </c>
      <c r="J22" s="1441">
        <f t="shared" si="0"/>
        <v>0</v>
      </c>
      <c r="L22" s="1442">
        <f t="shared" si="1"/>
        <v>0</v>
      </c>
      <c r="N22" s="1440">
        <f t="shared" si="2"/>
        <v>0</v>
      </c>
      <c r="O22" s="1402">
        <v>20</v>
      </c>
    </row>
    <row r="23" spans="1:15">
      <c r="A23" s="1436">
        <v>10</v>
      </c>
      <c r="B23" s="1445" t="s">
        <v>1965</v>
      </c>
      <c r="C23" s="1438" t="s">
        <v>4561</v>
      </c>
      <c r="D23" s="1439" t="s">
        <v>4562</v>
      </c>
      <c r="E23" s="1440">
        <v>109.2</v>
      </c>
      <c r="F23" s="1402" t="s">
        <v>42</v>
      </c>
      <c r="H23" s="1441">
        <f t="shared" si="3"/>
        <v>0</v>
      </c>
      <c r="J23" s="1441">
        <f t="shared" si="0"/>
        <v>0</v>
      </c>
      <c r="L23" s="1442">
        <f t="shared" si="1"/>
        <v>0</v>
      </c>
      <c r="N23" s="1440">
        <f t="shared" si="2"/>
        <v>0</v>
      </c>
      <c r="O23" s="1402">
        <v>20</v>
      </c>
    </row>
    <row r="24" spans="1:15">
      <c r="A24" s="1436">
        <v>11</v>
      </c>
      <c r="B24" s="1445" t="s">
        <v>1969</v>
      </c>
      <c r="C24" s="1438" t="s">
        <v>4564</v>
      </c>
      <c r="D24" s="1439" t="s">
        <v>4565</v>
      </c>
      <c r="E24" s="1440">
        <v>368.55</v>
      </c>
      <c r="F24" s="1402" t="s">
        <v>42</v>
      </c>
      <c r="H24" s="1441">
        <f t="shared" si="3"/>
        <v>0</v>
      </c>
      <c r="J24" s="1441">
        <f t="shared" si="0"/>
        <v>0</v>
      </c>
      <c r="L24" s="1442">
        <f t="shared" si="1"/>
        <v>0</v>
      </c>
      <c r="N24" s="1440">
        <f t="shared" si="2"/>
        <v>0</v>
      </c>
      <c r="O24" s="1402">
        <v>20</v>
      </c>
    </row>
    <row r="25" spans="1:15">
      <c r="A25" s="1436">
        <v>12</v>
      </c>
      <c r="B25" s="1445" t="s">
        <v>1965</v>
      </c>
      <c r="C25" s="1438" t="s">
        <v>1980</v>
      </c>
      <c r="D25" s="1439" t="s">
        <v>1981</v>
      </c>
      <c r="E25" s="1440">
        <v>68.25</v>
      </c>
      <c r="F25" s="1402" t="s">
        <v>42</v>
      </c>
      <c r="H25" s="1441">
        <f t="shared" si="3"/>
        <v>0</v>
      </c>
      <c r="J25" s="1441">
        <f t="shared" si="0"/>
        <v>0</v>
      </c>
      <c r="L25" s="1442">
        <f t="shared" si="1"/>
        <v>0</v>
      </c>
      <c r="N25" s="1440">
        <f t="shared" si="2"/>
        <v>0</v>
      </c>
      <c r="O25" s="1402">
        <v>20</v>
      </c>
    </row>
    <row r="26" spans="1:15">
      <c r="A26" s="1436">
        <v>13</v>
      </c>
      <c r="B26" s="1445" t="s">
        <v>1475</v>
      </c>
      <c r="C26" s="1438" t="s">
        <v>4567</v>
      </c>
      <c r="D26" s="1439" t="s">
        <v>4568</v>
      </c>
      <c r="E26" s="1440">
        <v>143.32499999999999</v>
      </c>
      <c r="F26" s="1402" t="s">
        <v>58</v>
      </c>
      <c r="I26" s="1441">
        <f>ROUND(E26*G26,2)</f>
        <v>0</v>
      </c>
      <c r="J26" s="1441">
        <f t="shared" si="0"/>
        <v>0</v>
      </c>
      <c r="K26" s="1442">
        <v>1</v>
      </c>
      <c r="L26" s="1442">
        <f t="shared" si="1"/>
        <v>143.32499999999999</v>
      </c>
      <c r="N26" s="1440">
        <f t="shared" si="2"/>
        <v>0</v>
      </c>
      <c r="O26" s="1402">
        <v>20</v>
      </c>
    </row>
    <row r="27" spans="1:15">
      <c r="A27" s="1436">
        <v>14</v>
      </c>
      <c r="B27" s="1445" t="s">
        <v>1965</v>
      </c>
      <c r="C27" s="1438" t="s">
        <v>1983</v>
      </c>
      <c r="D27" s="1439" t="s">
        <v>1984</v>
      </c>
      <c r="E27" s="1440">
        <v>38.25</v>
      </c>
      <c r="F27" s="1402" t="s">
        <v>42</v>
      </c>
      <c r="H27" s="1441">
        <f>ROUND(E27*G27,2)</f>
        <v>0</v>
      </c>
      <c r="J27" s="1441">
        <f t="shared" si="0"/>
        <v>0</v>
      </c>
      <c r="L27" s="1442">
        <f t="shared" si="1"/>
        <v>0</v>
      </c>
      <c r="N27" s="1440">
        <f t="shared" si="2"/>
        <v>0</v>
      </c>
      <c r="O27" s="1402">
        <v>20</v>
      </c>
    </row>
    <row r="28" spans="1:15">
      <c r="D28" s="1447" t="s">
        <v>1990</v>
      </c>
      <c r="E28" s="1448">
        <f>J28</f>
        <v>0</v>
      </c>
      <c r="H28" s="1448">
        <f>SUM(H12:H27)</f>
        <v>0</v>
      </c>
      <c r="I28" s="1448">
        <f>SUM(I12:I27)</f>
        <v>0</v>
      </c>
      <c r="J28" s="1448">
        <f>SUM(J12:J27)</f>
        <v>0</v>
      </c>
      <c r="L28" s="1449">
        <f>SUM(L12:L27)</f>
        <v>143.69818328999997</v>
      </c>
      <c r="N28" s="1450">
        <f>SUM(N12:N27)</f>
        <v>0</v>
      </c>
    </row>
    <row r="30" spans="1:15">
      <c r="B30" s="1438" t="s">
        <v>1991</v>
      </c>
    </row>
    <row r="31" spans="1:15">
      <c r="A31" s="1436">
        <v>15</v>
      </c>
      <c r="B31" s="1445" t="s">
        <v>1955</v>
      </c>
      <c r="C31" s="1438" t="s">
        <v>1992</v>
      </c>
      <c r="D31" s="1439" t="s">
        <v>1993</v>
      </c>
      <c r="E31" s="1440">
        <v>40.950000000000003</v>
      </c>
      <c r="F31" s="1402" t="s">
        <v>42</v>
      </c>
      <c r="H31" s="1441">
        <f>ROUND(E31*G31,2)</f>
        <v>0</v>
      </c>
      <c r="J31" s="1441">
        <f>ROUND(E31*G31,2)</f>
        <v>0</v>
      </c>
      <c r="K31" s="1442">
        <v>1.7034</v>
      </c>
      <c r="L31" s="1442">
        <f>E31*K31</f>
        <v>69.754230000000007</v>
      </c>
      <c r="N31" s="1440">
        <f>E31*M31</f>
        <v>0</v>
      </c>
      <c r="O31" s="1402">
        <v>20</v>
      </c>
    </row>
    <row r="32" spans="1:15">
      <c r="D32" s="1447" t="s">
        <v>1996</v>
      </c>
      <c r="E32" s="1448">
        <f>J32</f>
        <v>0</v>
      </c>
      <c r="H32" s="1448">
        <f>SUM(H30:H31)</f>
        <v>0</v>
      </c>
      <c r="I32" s="1448">
        <f>SUM(I30:I31)</f>
        <v>0</v>
      </c>
      <c r="J32" s="1448">
        <f>SUM(J30:J31)</f>
        <v>0</v>
      </c>
      <c r="L32" s="1449">
        <f>SUM(L30:L31)</f>
        <v>69.754230000000007</v>
      </c>
      <c r="N32" s="1450">
        <f>SUM(N30:N31)</f>
        <v>0</v>
      </c>
    </row>
    <row r="34" spans="1:15">
      <c r="B34" s="1438" t="s">
        <v>1997</v>
      </c>
    </row>
    <row r="35" spans="1:15">
      <c r="A35" s="1436">
        <v>16</v>
      </c>
      <c r="B35" s="1445" t="s">
        <v>1955</v>
      </c>
      <c r="C35" s="1438" t="s">
        <v>5121</v>
      </c>
      <c r="D35" s="1439" t="s">
        <v>5122</v>
      </c>
      <c r="E35" s="1440">
        <v>1</v>
      </c>
      <c r="F35" s="1402" t="s">
        <v>2002</v>
      </c>
      <c r="H35" s="1441">
        <f>ROUND(E35*G35,2)</f>
        <v>0</v>
      </c>
      <c r="J35" s="1441">
        <f t="shared" ref="J35:J66" si="4">ROUND(E35*G35,2)</f>
        <v>0</v>
      </c>
      <c r="L35" s="1442">
        <f t="shared" ref="L35:L66" si="5">E35*K35</f>
        <v>0</v>
      </c>
      <c r="N35" s="1440">
        <f t="shared" ref="N35:N66" si="6">E35*M35</f>
        <v>0</v>
      </c>
      <c r="O35" s="1402">
        <v>20</v>
      </c>
    </row>
    <row r="36" spans="1:15" ht="21">
      <c r="A36" s="1436">
        <v>17</v>
      </c>
      <c r="B36" s="1445" t="s">
        <v>1955</v>
      </c>
      <c r="C36" s="1438" t="s">
        <v>4978</v>
      </c>
      <c r="D36" s="1439" t="s">
        <v>4979</v>
      </c>
      <c r="E36" s="1440">
        <v>273</v>
      </c>
      <c r="F36" s="1402" t="s">
        <v>61</v>
      </c>
      <c r="H36" s="1441">
        <f>ROUND(E36*G36,2)</f>
        <v>0</v>
      </c>
      <c r="J36" s="1441">
        <f t="shared" si="4"/>
        <v>0</v>
      </c>
      <c r="K36" s="1442">
        <v>7.5000000000000002E-4</v>
      </c>
      <c r="L36" s="1442">
        <f t="shared" si="5"/>
        <v>0.20475000000000002</v>
      </c>
      <c r="N36" s="1440">
        <f t="shared" si="6"/>
        <v>0</v>
      </c>
      <c r="O36" s="1402">
        <v>20</v>
      </c>
    </row>
    <row r="37" spans="1:15">
      <c r="A37" s="1436">
        <v>18</v>
      </c>
      <c r="B37" s="1445" t="s">
        <v>1475</v>
      </c>
      <c r="C37" s="1438" t="s">
        <v>5123</v>
      </c>
      <c r="D37" s="1439" t="s">
        <v>5124</v>
      </c>
      <c r="E37" s="1440">
        <v>2</v>
      </c>
      <c r="F37" s="1402" t="s">
        <v>2002</v>
      </c>
      <c r="I37" s="1441">
        <f>ROUND(E37*G37,2)</f>
        <v>0</v>
      </c>
      <c r="J37" s="1441">
        <f t="shared" si="4"/>
        <v>0</v>
      </c>
      <c r="K37" s="1442">
        <v>7.0999999999999994E-2</v>
      </c>
      <c r="L37" s="1442">
        <f t="shared" si="5"/>
        <v>0.14199999999999999</v>
      </c>
      <c r="N37" s="1440">
        <f t="shared" si="6"/>
        <v>0</v>
      </c>
      <c r="O37" s="1402">
        <v>20</v>
      </c>
    </row>
    <row r="38" spans="1:15">
      <c r="A38" s="1436">
        <v>19</v>
      </c>
      <c r="B38" s="1445" t="s">
        <v>1475</v>
      </c>
      <c r="C38" s="1438" t="s">
        <v>4976</v>
      </c>
      <c r="D38" s="1439" t="s">
        <v>4977</v>
      </c>
      <c r="E38" s="1440">
        <v>273</v>
      </c>
      <c r="F38" s="1402" t="s">
        <v>61</v>
      </c>
      <c r="I38" s="1441">
        <f>ROUND(E38*G38,2)</f>
        <v>0</v>
      </c>
      <c r="J38" s="1441">
        <f t="shared" si="4"/>
        <v>0</v>
      </c>
      <c r="K38" s="1442">
        <v>2.75E-2</v>
      </c>
      <c r="L38" s="1442">
        <f t="shared" si="5"/>
        <v>7.5075000000000003</v>
      </c>
      <c r="N38" s="1440">
        <f t="shared" si="6"/>
        <v>0</v>
      </c>
      <c r="O38" s="1402">
        <v>20</v>
      </c>
    </row>
    <row r="39" spans="1:15" ht="21">
      <c r="A39" s="1436">
        <v>20</v>
      </c>
      <c r="B39" s="1445" t="s">
        <v>1955</v>
      </c>
      <c r="C39" s="1438" t="s">
        <v>4981</v>
      </c>
      <c r="D39" s="1439" t="s">
        <v>4982</v>
      </c>
      <c r="E39" s="1440">
        <v>10</v>
      </c>
      <c r="F39" s="1402" t="s">
        <v>2002</v>
      </c>
      <c r="H39" s="1441">
        <f>ROUND(E39*G39,2)</f>
        <v>0</v>
      </c>
      <c r="J39" s="1441">
        <f t="shared" si="4"/>
        <v>0</v>
      </c>
      <c r="K39" s="1442">
        <v>8.3000000000000001E-4</v>
      </c>
      <c r="L39" s="1442">
        <f t="shared" si="5"/>
        <v>8.3000000000000001E-3</v>
      </c>
      <c r="N39" s="1440">
        <f t="shared" si="6"/>
        <v>0</v>
      </c>
      <c r="O39" s="1402">
        <v>20</v>
      </c>
    </row>
    <row r="40" spans="1:15" ht="21">
      <c r="A40" s="1436">
        <v>21</v>
      </c>
      <c r="B40" s="1445" t="s">
        <v>1955</v>
      </c>
      <c r="C40" s="1438" t="s">
        <v>4984</v>
      </c>
      <c r="D40" s="1439" t="s">
        <v>4985</v>
      </c>
      <c r="E40" s="1440">
        <v>11</v>
      </c>
      <c r="F40" s="1402" t="s">
        <v>2002</v>
      </c>
      <c r="H40" s="1441">
        <f>ROUND(E40*G40,2)</f>
        <v>0</v>
      </c>
      <c r="J40" s="1441">
        <f t="shared" si="4"/>
        <v>0</v>
      </c>
      <c r="K40" s="1442">
        <v>2.7899999999999999E-3</v>
      </c>
      <c r="L40" s="1442">
        <f t="shared" si="5"/>
        <v>3.0689999999999999E-2</v>
      </c>
      <c r="N40" s="1440">
        <f t="shared" si="6"/>
        <v>0</v>
      </c>
      <c r="O40" s="1402">
        <v>20</v>
      </c>
    </row>
    <row r="41" spans="1:15">
      <c r="A41" s="1436">
        <v>22</v>
      </c>
      <c r="B41" s="1445" t="s">
        <v>1475</v>
      </c>
      <c r="C41" s="1438" t="s">
        <v>5125</v>
      </c>
      <c r="D41" s="1439" t="s">
        <v>5126</v>
      </c>
      <c r="E41" s="1440">
        <v>2</v>
      </c>
      <c r="F41" s="1402" t="s">
        <v>2002</v>
      </c>
      <c r="I41" s="1441">
        <f t="shared" ref="I41:I50" si="7">ROUND(E41*G41,2)</f>
        <v>0</v>
      </c>
      <c r="J41" s="1441">
        <f t="shared" si="4"/>
        <v>0</v>
      </c>
      <c r="K41" s="1442">
        <v>1.15E-2</v>
      </c>
      <c r="L41" s="1442">
        <f t="shared" si="5"/>
        <v>2.3E-2</v>
      </c>
      <c r="N41" s="1440">
        <f t="shared" si="6"/>
        <v>0</v>
      </c>
      <c r="O41" s="1402">
        <v>20</v>
      </c>
    </row>
    <row r="42" spans="1:15">
      <c r="A42" s="1436">
        <v>23</v>
      </c>
      <c r="B42" s="1445" t="s">
        <v>1475</v>
      </c>
      <c r="C42" s="1438" t="s">
        <v>5127</v>
      </c>
      <c r="D42" s="1439" t="s">
        <v>5128</v>
      </c>
      <c r="E42" s="1440">
        <v>2</v>
      </c>
      <c r="F42" s="1402" t="s">
        <v>2002</v>
      </c>
      <c r="I42" s="1441">
        <f t="shared" si="7"/>
        <v>0</v>
      </c>
      <c r="J42" s="1441">
        <f t="shared" si="4"/>
        <v>0</v>
      </c>
      <c r="K42" s="1442">
        <v>1.7999999999999999E-2</v>
      </c>
      <c r="L42" s="1442">
        <f t="shared" si="5"/>
        <v>3.5999999999999997E-2</v>
      </c>
      <c r="N42" s="1440">
        <f t="shared" si="6"/>
        <v>0</v>
      </c>
      <c r="O42" s="1402">
        <v>20</v>
      </c>
    </row>
    <row r="43" spans="1:15">
      <c r="A43" s="1436">
        <v>24</v>
      </c>
      <c r="B43" s="1445" t="s">
        <v>1475</v>
      </c>
      <c r="C43" s="1438" t="s">
        <v>5129</v>
      </c>
      <c r="D43" s="1439" t="s">
        <v>5130</v>
      </c>
      <c r="E43" s="1440">
        <v>1</v>
      </c>
      <c r="F43" s="1402" t="s">
        <v>2002</v>
      </c>
      <c r="I43" s="1441">
        <f t="shared" si="7"/>
        <v>0</v>
      </c>
      <c r="J43" s="1441">
        <f t="shared" si="4"/>
        <v>0</v>
      </c>
      <c r="K43" s="1442">
        <v>0.04</v>
      </c>
      <c r="L43" s="1442">
        <f t="shared" si="5"/>
        <v>0.04</v>
      </c>
      <c r="N43" s="1440">
        <f t="shared" si="6"/>
        <v>0</v>
      </c>
      <c r="O43" s="1402">
        <v>20</v>
      </c>
    </row>
    <row r="44" spans="1:15">
      <c r="A44" s="1436">
        <v>25</v>
      </c>
      <c r="B44" s="1445" t="s">
        <v>1475</v>
      </c>
      <c r="C44" s="1438" t="s">
        <v>4992</v>
      </c>
      <c r="D44" s="1439" t="s">
        <v>4993</v>
      </c>
      <c r="E44" s="1440">
        <v>1</v>
      </c>
      <c r="F44" s="1402" t="s">
        <v>2002</v>
      </c>
      <c r="I44" s="1441">
        <f t="shared" si="7"/>
        <v>0</v>
      </c>
      <c r="J44" s="1441">
        <f t="shared" si="4"/>
        <v>0</v>
      </c>
      <c r="K44" s="1442">
        <v>4.5999999999999999E-2</v>
      </c>
      <c r="L44" s="1442">
        <f t="shared" si="5"/>
        <v>4.5999999999999999E-2</v>
      </c>
      <c r="N44" s="1440">
        <f t="shared" si="6"/>
        <v>0</v>
      </c>
      <c r="O44" s="1402">
        <v>20</v>
      </c>
    </row>
    <row r="45" spans="1:15">
      <c r="A45" s="1436">
        <v>26</v>
      </c>
      <c r="B45" s="1445" t="s">
        <v>1475</v>
      </c>
      <c r="C45" s="1438" t="s">
        <v>5131</v>
      </c>
      <c r="D45" s="1439" t="s">
        <v>5132</v>
      </c>
      <c r="E45" s="1440">
        <v>1</v>
      </c>
      <c r="F45" s="1402" t="s">
        <v>2002</v>
      </c>
      <c r="I45" s="1441">
        <f t="shared" si="7"/>
        <v>0</v>
      </c>
      <c r="J45" s="1441">
        <f t="shared" si="4"/>
        <v>0</v>
      </c>
      <c r="K45" s="1442">
        <v>0.06</v>
      </c>
      <c r="L45" s="1442">
        <f t="shared" si="5"/>
        <v>0.06</v>
      </c>
      <c r="N45" s="1440">
        <f t="shared" si="6"/>
        <v>0</v>
      </c>
      <c r="O45" s="1402">
        <v>20</v>
      </c>
    </row>
    <row r="46" spans="1:15">
      <c r="A46" s="1436">
        <v>27</v>
      </c>
      <c r="B46" s="1445" t="s">
        <v>1475</v>
      </c>
      <c r="C46" s="1438" t="s">
        <v>5133</v>
      </c>
      <c r="D46" s="1439" t="s">
        <v>5134</v>
      </c>
      <c r="E46" s="1440">
        <v>2</v>
      </c>
      <c r="F46" s="1402" t="s">
        <v>2002</v>
      </c>
      <c r="I46" s="1441">
        <f t="shared" si="7"/>
        <v>0</v>
      </c>
      <c r="J46" s="1441">
        <f t="shared" si="4"/>
        <v>0</v>
      </c>
      <c r="K46" s="1442">
        <v>9.1999999999999998E-3</v>
      </c>
      <c r="L46" s="1442">
        <f t="shared" si="5"/>
        <v>1.84E-2</v>
      </c>
      <c r="N46" s="1440">
        <f t="shared" si="6"/>
        <v>0</v>
      </c>
      <c r="O46" s="1402">
        <v>20</v>
      </c>
    </row>
    <row r="47" spans="1:15">
      <c r="A47" s="1436">
        <v>28</v>
      </c>
      <c r="B47" s="1445" t="s">
        <v>1475</v>
      </c>
      <c r="C47" s="1438" t="s">
        <v>4996</v>
      </c>
      <c r="D47" s="1439" t="s">
        <v>4997</v>
      </c>
      <c r="E47" s="1440">
        <v>2</v>
      </c>
      <c r="F47" s="1402" t="s">
        <v>2002</v>
      </c>
      <c r="I47" s="1441">
        <f t="shared" si="7"/>
        <v>0</v>
      </c>
      <c r="J47" s="1441">
        <f t="shared" si="4"/>
        <v>0</v>
      </c>
      <c r="K47" s="1442">
        <v>1.5699999999999999E-2</v>
      </c>
      <c r="L47" s="1442">
        <f t="shared" si="5"/>
        <v>3.1399999999999997E-2</v>
      </c>
      <c r="N47" s="1440">
        <f t="shared" si="6"/>
        <v>0</v>
      </c>
      <c r="O47" s="1402">
        <v>20</v>
      </c>
    </row>
    <row r="48" spans="1:15">
      <c r="A48" s="1436">
        <v>29</v>
      </c>
      <c r="B48" s="1445" t="s">
        <v>1475</v>
      </c>
      <c r="C48" s="1438" t="s">
        <v>5135</v>
      </c>
      <c r="D48" s="1439" t="s">
        <v>5136</v>
      </c>
      <c r="E48" s="1440">
        <v>2</v>
      </c>
      <c r="F48" s="1402" t="s">
        <v>2002</v>
      </c>
      <c r="I48" s="1441">
        <f t="shared" si="7"/>
        <v>0</v>
      </c>
      <c r="J48" s="1441">
        <f t="shared" si="4"/>
        <v>0</v>
      </c>
      <c r="K48" s="1442">
        <v>2.5000000000000001E-2</v>
      </c>
      <c r="L48" s="1442">
        <f t="shared" si="5"/>
        <v>0.05</v>
      </c>
      <c r="N48" s="1440">
        <f t="shared" si="6"/>
        <v>0</v>
      </c>
      <c r="O48" s="1402">
        <v>20</v>
      </c>
    </row>
    <row r="49" spans="1:15">
      <c r="A49" s="1436">
        <v>30</v>
      </c>
      <c r="B49" s="1445" t="s">
        <v>1475</v>
      </c>
      <c r="C49" s="1438" t="s">
        <v>5002</v>
      </c>
      <c r="D49" s="1439" t="s">
        <v>5003</v>
      </c>
      <c r="E49" s="1440">
        <v>2</v>
      </c>
      <c r="F49" s="1402" t="s">
        <v>2002</v>
      </c>
      <c r="I49" s="1441">
        <f t="shared" si="7"/>
        <v>0</v>
      </c>
      <c r="J49" s="1441">
        <f t="shared" si="4"/>
        <v>0</v>
      </c>
      <c r="K49" s="1442">
        <v>2.5000000000000001E-2</v>
      </c>
      <c r="L49" s="1442">
        <f t="shared" si="5"/>
        <v>0.05</v>
      </c>
      <c r="N49" s="1440">
        <f t="shared" si="6"/>
        <v>0</v>
      </c>
      <c r="O49" s="1402">
        <v>20</v>
      </c>
    </row>
    <row r="50" spans="1:15">
      <c r="A50" s="1436">
        <v>31</v>
      </c>
      <c r="B50" s="1445" t="s">
        <v>1475</v>
      </c>
      <c r="C50" s="1438" t="s">
        <v>5137</v>
      </c>
      <c r="D50" s="1439" t="s">
        <v>5138</v>
      </c>
      <c r="E50" s="1440">
        <v>2</v>
      </c>
      <c r="F50" s="1402" t="s">
        <v>2002</v>
      </c>
      <c r="I50" s="1441">
        <f t="shared" si="7"/>
        <v>0</v>
      </c>
      <c r="J50" s="1441">
        <f t="shared" si="4"/>
        <v>0</v>
      </c>
      <c r="K50" s="1442">
        <v>4.7E-2</v>
      </c>
      <c r="L50" s="1442">
        <f t="shared" si="5"/>
        <v>9.4E-2</v>
      </c>
      <c r="N50" s="1440">
        <f t="shared" si="6"/>
        <v>0</v>
      </c>
      <c r="O50" s="1402">
        <v>20</v>
      </c>
    </row>
    <row r="51" spans="1:15" ht="21">
      <c r="A51" s="1436">
        <v>32</v>
      </c>
      <c r="B51" s="1445" t="s">
        <v>1955</v>
      </c>
      <c r="C51" s="1438" t="s">
        <v>5014</v>
      </c>
      <c r="D51" s="1439" t="s">
        <v>5015</v>
      </c>
      <c r="E51" s="1440">
        <v>2</v>
      </c>
      <c r="F51" s="1402" t="s">
        <v>2002</v>
      </c>
      <c r="H51" s="1441">
        <f t="shared" ref="H51:H56" si="8">ROUND(E51*G51,2)</f>
        <v>0</v>
      </c>
      <c r="J51" s="1441">
        <f t="shared" si="4"/>
        <v>0</v>
      </c>
      <c r="K51" s="1442">
        <v>8.3000000000000001E-4</v>
      </c>
      <c r="L51" s="1442">
        <f t="shared" si="5"/>
        <v>1.66E-3</v>
      </c>
      <c r="N51" s="1440">
        <f t="shared" si="6"/>
        <v>0</v>
      </c>
      <c r="O51" s="1402">
        <v>20</v>
      </c>
    </row>
    <row r="52" spans="1:15">
      <c r="A52" s="1436">
        <v>33</v>
      </c>
      <c r="B52" s="1445" t="s">
        <v>1955</v>
      </c>
      <c r="C52" s="1438" t="s">
        <v>5139</v>
      </c>
      <c r="D52" s="1439" t="s">
        <v>5140</v>
      </c>
      <c r="E52" s="1440">
        <v>2</v>
      </c>
      <c r="F52" s="1402" t="s">
        <v>2002</v>
      </c>
      <c r="H52" s="1441">
        <f t="shared" si="8"/>
        <v>0</v>
      </c>
      <c r="J52" s="1441">
        <f t="shared" si="4"/>
        <v>0</v>
      </c>
      <c r="K52" s="1442">
        <v>3.0899999999999999E-3</v>
      </c>
      <c r="L52" s="1442">
        <f t="shared" si="5"/>
        <v>6.1799999999999997E-3</v>
      </c>
      <c r="N52" s="1440">
        <f t="shared" si="6"/>
        <v>0</v>
      </c>
      <c r="O52" s="1402">
        <v>20</v>
      </c>
    </row>
    <row r="53" spans="1:15" ht="21">
      <c r="A53" s="1436">
        <v>34</v>
      </c>
      <c r="B53" s="1445" t="s">
        <v>1955</v>
      </c>
      <c r="C53" s="1438" t="s">
        <v>5023</v>
      </c>
      <c r="D53" s="1439" t="s">
        <v>5024</v>
      </c>
      <c r="E53" s="1440">
        <v>3</v>
      </c>
      <c r="F53" s="1402" t="s">
        <v>2002</v>
      </c>
      <c r="H53" s="1441">
        <f t="shared" si="8"/>
        <v>0</v>
      </c>
      <c r="J53" s="1441">
        <f t="shared" si="4"/>
        <v>0</v>
      </c>
      <c r="K53" s="1442">
        <v>2.7899999999999999E-3</v>
      </c>
      <c r="L53" s="1442">
        <f t="shared" si="5"/>
        <v>8.369999999999999E-3</v>
      </c>
      <c r="N53" s="1440">
        <f t="shared" si="6"/>
        <v>0</v>
      </c>
      <c r="O53" s="1402">
        <v>20</v>
      </c>
    </row>
    <row r="54" spans="1:15">
      <c r="A54" s="1436">
        <v>35</v>
      </c>
      <c r="B54" s="1445" t="s">
        <v>1955</v>
      </c>
      <c r="C54" s="1438" t="s">
        <v>5026</v>
      </c>
      <c r="D54" s="1439" t="s">
        <v>5027</v>
      </c>
      <c r="E54" s="1440">
        <v>273</v>
      </c>
      <c r="F54" s="1402" t="s">
        <v>61</v>
      </c>
      <c r="H54" s="1441">
        <f t="shared" si="8"/>
        <v>0</v>
      </c>
      <c r="J54" s="1441">
        <f t="shared" si="4"/>
        <v>0</v>
      </c>
      <c r="L54" s="1442">
        <f t="shared" si="5"/>
        <v>0</v>
      </c>
      <c r="N54" s="1440">
        <f t="shared" si="6"/>
        <v>0</v>
      </c>
      <c r="O54" s="1402">
        <v>20</v>
      </c>
    </row>
    <row r="55" spans="1:15">
      <c r="A55" s="1436">
        <v>36</v>
      </c>
      <c r="B55" s="1445" t="s">
        <v>1955</v>
      </c>
      <c r="C55" s="1438" t="s">
        <v>5029</v>
      </c>
      <c r="D55" s="1439" t="s">
        <v>5030</v>
      </c>
      <c r="E55" s="1440">
        <v>273</v>
      </c>
      <c r="F55" s="1402" t="s">
        <v>61</v>
      </c>
      <c r="H55" s="1441">
        <f t="shared" si="8"/>
        <v>0</v>
      </c>
      <c r="J55" s="1441">
        <f t="shared" si="4"/>
        <v>0</v>
      </c>
      <c r="L55" s="1442">
        <f t="shared" si="5"/>
        <v>0</v>
      </c>
      <c r="N55" s="1440">
        <f t="shared" si="6"/>
        <v>0</v>
      </c>
      <c r="O55" s="1402">
        <v>20</v>
      </c>
    </row>
    <row r="56" spans="1:15">
      <c r="A56" s="1436">
        <v>37</v>
      </c>
      <c r="B56" s="1445" t="s">
        <v>1955</v>
      </c>
      <c r="C56" s="1438" t="s">
        <v>5032</v>
      </c>
      <c r="D56" s="1439" t="s">
        <v>5033</v>
      </c>
      <c r="E56" s="1440">
        <v>2</v>
      </c>
      <c r="F56" s="1402" t="s">
        <v>2002</v>
      </c>
      <c r="H56" s="1441">
        <f t="shared" si="8"/>
        <v>0</v>
      </c>
      <c r="J56" s="1441">
        <f t="shared" si="4"/>
        <v>0</v>
      </c>
      <c r="K56" s="1442">
        <v>4.8099999999999997E-2</v>
      </c>
      <c r="L56" s="1442">
        <f t="shared" si="5"/>
        <v>9.6199999999999994E-2</v>
      </c>
      <c r="N56" s="1440">
        <f t="shared" si="6"/>
        <v>0</v>
      </c>
      <c r="O56" s="1402">
        <v>20</v>
      </c>
    </row>
    <row r="57" spans="1:15">
      <c r="A57" s="1436">
        <v>38</v>
      </c>
      <c r="B57" s="1445" t="s">
        <v>1475</v>
      </c>
      <c r="C57" s="1438" t="s">
        <v>5035</v>
      </c>
      <c r="D57" s="1439" t="s">
        <v>5036</v>
      </c>
      <c r="E57" s="1440">
        <v>2</v>
      </c>
      <c r="F57" s="1402" t="s">
        <v>2002</v>
      </c>
      <c r="I57" s="1441">
        <f>ROUND(E57*G57,2)</f>
        <v>0</v>
      </c>
      <c r="J57" s="1441">
        <f t="shared" si="4"/>
        <v>0</v>
      </c>
      <c r="K57" s="1442">
        <v>8.0000000000000002E-3</v>
      </c>
      <c r="L57" s="1442">
        <f t="shared" si="5"/>
        <v>1.6E-2</v>
      </c>
      <c r="N57" s="1440">
        <f t="shared" si="6"/>
        <v>0</v>
      </c>
      <c r="O57" s="1402">
        <v>20</v>
      </c>
    </row>
    <row r="58" spans="1:15">
      <c r="A58" s="1436">
        <v>39</v>
      </c>
      <c r="B58" s="1445" t="s">
        <v>1475</v>
      </c>
      <c r="C58" s="1438" t="s">
        <v>5037</v>
      </c>
      <c r="D58" s="1439" t="s">
        <v>5038</v>
      </c>
      <c r="E58" s="1440">
        <v>3</v>
      </c>
      <c r="F58" s="1402" t="s">
        <v>2002</v>
      </c>
      <c r="I58" s="1441">
        <f>ROUND(E58*G58,2)</f>
        <v>0</v>
      </c>
      <c r="J58" s="1441">
        <f t="shared" si="4"/>
        <v>0</v>
      </c>
      <c r="K58" s="1442">
        <v>9.4999999999999998E-3</v>
      </c>
      <c r="L58" s="1442">
        <f t="shared" si="5"/>
        <v>2.8499999999999998E-2</v>
      </c>
      <c r="N58" s="1440">
        <f t="shared" si="6"/>
        <v>0</v>
      </c>
      <c r="O58" s="1402">
        <v>20</v>
      </c>
    </row>
    <row r="59" spans="1:15">
      <c r="A59" s="1436">
        <v>40</v>
      </c>
      <c r="B59" s="1445" t="s">
        <v>1475</v>
      </c>
      <c r="C59" s="1438" t="s">
        <v>5039</v>
      </c>
      <c r="D59" s="1439" t="s">
        <v>5040</v>
      </c>
      <c r="E59" s="1440">
        <v>5</v>
      </c>
      <c r="F59" s="1402" t="s">
        <v>2002</v>
      </c>
      <c r="I59" s="1441">
        <f>ROUND(E59*G59,2)</f>
        <v>0</v>
      </c>
      <c r="J59" s="1441">
        <f t="shared" si="4"/>
        <v>0</v>
      </c>
      <c r="K59" s="1442">
        <v>1.6E-2</v>
      </c>
      <c r="L59" s="1442">
        <f t="shared" si="5"/>
        <v>0.08</v>
      </c>
      <c r="N59" s="1440">
        <f t="shared" si="6"/>
        <v>0</v>
      </c>
      <c r="O59" s="1402">
        <v>20</v>
      </c>
    </row>
    <row r="60" spans="1:15">
      <c r="A60" s="1436">
        <v>41</v>
      </c>
      <c r="B60" s="1445" t="s">
        <v>1475</v>
      </c>
      <c r="C60" s="1438" t="s">
        <v>5041</v>
      </c>
      <c r="D60" s="1439" t="s">
        <v>5042</v>
      </c>
      <c r="E60" s="1440">
        <v>2</v>
      </c>
      <c r="F60" s="1402" t="s">
        <v>2002</v>
      </c>
      <c r="I60" s="1441">
        <f>ROUND(E60*G60,2)</f>
        <v>0</v>
      </c>
      <c r="J60" s="1441">
        <f t="shared" si="4"/>
        <v>0</v>
      </c>
      <c r="K60" s="1442">
        <v>3.2000000000000001E-2</v>
      </c>
      <c r="L60" s="1442">
        <f t="shared" si="5"/>
        <v>6.4000000000000001E-2</v>
      </c>
      <c r="N60" s="1440">
        <f t="shared" si="6"/>
        <v>0</v>
      </c>
      <c r="O60" s="1402">
        <v>20</v>
      </c>
    </row>
    <row r="61" spans="1:15">
      <c r="A61" s="1436">
        <v>42</v>
      </c>
      <c r="B61" s="1445" t="s">
        <v>1955</v>
      </c>
      <c r="C61" s="1438" t="s">
        <v>5051</v>
      </c>
      <c r="D61" s="1439" t="s">
        <v>5052</v>
      </c>
      <c r="E61" s="1440">
        <v>5</v>
      </c>
      <c r="F61" s="1402" t="s">
        <v>2002</v>
      </c>
      <c r="H61" s="1441">
        <f>ROUND(E61*G61,2)</f>
        <v>0</v>
      </c>
      <c r="J61" s="1441">
        <f t="shared" si="4"/>
        <v>0</v>
      </c>
      <c r="K61" s="1442">
        <v>0.10213999999999999</v>
      </c>
      <c r="L61" s="1442">
        <f t="shared" si="5"/>
        <v>0.51069999999999993</v>
      </c>
      <c r="N61" s="1440">
        <f t="shared" si="6"/>
        <v>0</v>
      </c>
      <c r="O61" s="1402">
        <v>20</v>
      </c>
    </row>
    <row r="62" spans="1:15">
      <c r="A62" s="1436">
        <v>43</v>
      </c>
      <c r="B62" s="1445" t="s">
        <v>1955</v>
      </c>
      <c r="C62" s="1438" t="s">
        <v>5054</v>
      </c>
      <c r="D62" s="1439" t="s">
        <v>5055</v>
      </c>
      <c r="E62" s="1440">
        <v>2</v>
      </c>
      <c r="F62" s="1402" t="s">
        <v>2002</v>
      </c>
      <c r="H62" s="1441">
        <f>ROUND(E62*G62,2)</f>
        <v>0</v>
      </c>
      <c r="J62" s="1441">
        <f t="shared" si="4"/>
        <v>0</v>
      </c>
      <c r="K62" s="1442">
        <v>0.27181</v>
      </c>
      <c r="L62" s="1442">
        <f t="shared" si="5"/>
        <v>0.54361999999999999</v>
      </c>
      <c r="N62" s="1440">
        <f t="shared" si="6"/>
        <v>0</v>
      </c>
      <c r="O62" s="1402">
        <v>20</v>
      </c>
    </row>
    <row r="63" spans="1:15" ht="21">
      <c r="A63" s="1436">
        <v>44</v>
      </c>
      <c r="B63" s="1445" t="s">
        <v>1955</v>
      </c>
      <c r="C63" s="1438" t="s">
        <v>5057</v>
      </c>
      <c r="D63" s="1439" t="s">
        <v>5058</v>
      </c>
      <c r="E63" s="1440">
        <v>3.25</v>
      </c>
      <c r="F63" s="1402" t="s">
        <v>42</v>
      </c>
      <c r="H63" s="1441">
        <f>ROUND(E63*G63,2)</f>
        <v>0</v>
      </c>
      <c r="J63" s="1441">
        <f t="shared" si="4"/>
        <v>0</v>
      </c>
      <c r="K63" s="1442">
        <v>2.4364699999999999</v>
      </c>
      <c r="L63" s="1442">
        <f t="shared" si="5"/>
        <v>7.9185274999999997</v>
      </c>
      <c r="N63" s="1440">
        <f t="shared" si="6"/>
        <v>0</v>
      </c>
      <c r="O63" s="1402">
        <v>20</v>
      </c>
    </row>
    <row r="64" spans="1:15">
      <c r="A64" s="1436">
        <v>45</v>
      </c>
      <c r="B64" s="1445" t="s">
        <v>1955</v>
      </c>
      <c r="C64" s="1438" t="s">
        <v>5069</v>
      </c>
      <c r="D64" s="1439" t="s">
        <v>5070</v>
      </c>
      <c r="E64" s="1440">
        <v>273</v>
      </c>
      <c r="F64" s="1402" t="s">
        <v>61</v>
      </c>
      <c r="H64" s="1441">
        <f>ROUND(E64*G64,2)</f>
        <v>0</v>
      </c>
      <c r="J64" s="1441">
        <f t="shared" si="4"/>
        <v>0</v>
      </c>
      <c r="K64" s="1442">
        <v>9.0000000000000006E-5</v>
      </c>
      <c r="L64" s="1442">
        <f t="shared" si="5"/>
        <v>2.4570000000000002E-2</v>
      </c>
      <c r="N64" s="1440">
        <f t="shared" si="6"/>
        <v>0</v>
      </c>
      <c r="O64" s="1402">
        <v>20</v>
      </c>
    </row>
    <row r="65" spans="1:15">
      <c r="A65" s="1436">
        <v>46</v>
      </c>
      <c r="B65" s="1445" t="s">
        <v>1475</v>
      </c>
      <c r="C65" s="1438" t="s">
        <v>5075</v>
      </c>
      <c r="D65" s="1439" t="s">
        <v>5076</v>
      </c>
      <c r="E65" s="1440">
        <v>273</v>
      </c>
      <c r="F65" s="1402" t="s">
        <v>2002</v>
      </c>
      <c r="I65" s="1441">
        <f>ROUND(E65*G65,2)</f>
        <v>0</v>
      </c>
      <c r="J65" s="1441">
        <f t="shared" si="4"/>
        <v>0</v>
      </c>
      <c r="L65" s="1442">
        <f t="shared" si="5"/>
        <v>0</v>
      </c>
      <c r="N65" s="1440">
        <f t="shared" si="6"/>
        <v>0</v>
      </c>
      <c r="O65" s="1402">
        <v>20</v>
      </c>
    </row>
    <row r="66" spans="1:15" ht="21">
      <c r="A66" s="1436">
        <v>47</v>
      </c>
      <c r="B66" s="1445" t="s">
        <v>1955</v>
      </c>
      <c r="C66" s="1438" t="s">
        <v>5141</v>
      </c>
      <c r="D66" s="1439" t="s">
        <v>5142</v>
      </c>
      <c r="E66" s="1440">
        <v>273</v>
      </c>
      <c r="F66" s="1402" t="s">
        <v>61</v>
      </c>
      <c r="H66" s="1441">
        <f>ROUND(E66*G66,2)</f>
        <v>0</v>
      </c>
      <c r="J66" s="1441">
        <f t="shared" si="4"/>
        <v>0</v>
      </c>
      <c r="L66" s="1442">
        <f t="shared" si="5"/>
        <v>0</v>
      </c>
      <c r="N66" s="1440">
        <f t="shared" si="6"/>
        <v>0</v>
      </c>
      <c r="O66" s="1402">
        <v>20</v>
      </c>
    </row>
    <row r="67" spans="1:15">
      <c r="D67" s="1447" t="s">
        <v>2032</v>
      </c>
      <c r="E67" s="1448">
        <f>J67</f>
        <v>0</v>
      </c>
      <c r="H67" s="1448">
        <f>SUM(H34:H66)</f>
        <v>0</v>
      </c>
      <c r="I67" s="1448">
        <f>SUM(I34:I66)</f>
        <v>0</v>
      </c>
      <c r="J67" s="1448">
        <f>SUM(J34:J66)</f>
        <v>0</v>
      </c>
      <c r="L67" s="1449">
        <f>SUM(L34:L66)</f>
        <v>17.6403675</v>
      </c>
      <c r="N67" s="1450">
        <f>SUM(N34:N66)</f>
        <v>0</v>
      </c>
    </row>
    <row r="69" spans="1:15">
      <c r="B69" s="1438" t="s">
        <v>2033</v>
      </c>
    </row>
    <row r="70" spans="1:15" ht="21">
      <c r="A70" s="1436">
        <v>48</v>
      </c>
      <c r="B70" s="1445" t="s">
        <v>1955</v>
      </c>
      <c r="C70" s="1438" t="s">
        <v>2037</v>
      </c>
      <c r="D70" s="1439" t="s">
        <v>2038</v>
      </c>
      <c r="E70" s="1440">
        <v>231.09299999999999</v>
      </c>
      <c r="F70" s="1402" t="s">
        <v>58</v>
      </c>
      <c r="H70" s="1441">
        <f>ROUND(E70*G70,2)</f>
        <v>0</v>
      </c>
      <c r="J70" s="1441">
        <f>ROUND(E70*G70,2)</f>
        <v>0</v>
      </c>
      <c r="L70" s="1442">
        <f>E70*K70</f>
        <v>0</v>
      </c>
      <c r="N70" s="1440">
        <f>E70*M70</f>
        <v>0</v>
      </c>
      <c r="O70" s="1402">
        <v>20</v>
      </c>
    </row>
    <row r="71" spans="1:15">
      <c r="D71" s="1447" t="s">
        <v>2044</v>
      </c>
      <c r="E71" s="1448">
        <f>J71</f>
        <v>0</v>
      </c>
      <c r="H71" s="1448">
        <f>SUM(H69:H70)</f>
        <v>0</v>
      </c>
      <c r="I71" s="1448">
        <f>SUM(I69:I70)</f>
        <v>0</v>
      </c>
      <c r="J71" s="1448">
        <f>SUM(J69:J70)</f>
        <v>0</v>
      </c>
      <c r="L71" s="1449">
        <f>SUM(L69:L70)</f>
        <v>0</v>
      </c>
      <c r="N71" s="1450">
        <f>SUM(N69:N70)</f>
        <v>0</v>
      </c>
    </row>
    <row r="73" spans="1:15">
      <c r="D73" s="1447" t="s">
        <v>2045</v>
      </c>
      <c r="E73" s="1450">
        <f>J73</f>
        <v>0</v>
      </c>
      <c r="H73" s="1448">
        <f>+H28+H32+H67+H71</f>
        <v>0</v>
      </c>
      <c r="I73" s="1448">
        <f>+I28+I32+I67+I71</f>
        <v>0</v>
      </c>
      <c r="J73" s="1448">
        <f>+J28+J32+J67+J71</f>
        <v>0</v>
      </c>
      <c r="L73" s="1449">
        <f>+L28+L32+L67+L71</f>
        <v>231.09278078999998</v>
      </c>
      <c r="N73" s="1450">
        <f>+N28+N32+N67+N71</f>
        <v>0</v>
      </c>
    </row>
    <row r="75" spans="1:15">
      <c r="B75" s="1437" t="s">
        <v>2318</v>
      </c>
    </row>
    <row r="76" spans="1:15">
      <c r="B76" s="1438" t="s">
        <v>2319</v>
      </c>
    </row>
    <row r="77" spans="1:15">
      <c r="A77" s="1436">
        <v>49</v>
      </c>
      <c r="B77" s="1445" t="s">
        <v>1969</v>
      </c>
      <c r="C77" s="1438" t="s">
        <v>5117</v>
      </c>
      <c r="D77" s="1439" t="s">
        <v>5118</v>
      </c>
      <c r="E77" s="1440">
        <v>5</v>
      </c>
      <c r="F77" s="1402" t="s">
        <v>2002</v>
      </c>
      <c r="H77" s="1441">
        <f>ROUND(E77*G77,2)</f>
        <v>0</v>
      </c>
      <c r="J77" s="1441">
        <f>ROUND(E77*G77,2)</f>
        <v>0</v>
      </c>
      <c r="L77" s="1442">
        <f>E77*K77</f>
        <v>0</v>
      </c>
      <c r="N77" s="1440">
        <f>E77*M77</f>
        <v>0</v>
      </c>
      <c r="O77" s="1402">
        <v>20</v>
      </c>
    </row>
    <row r="78" spans="1:15">
      <c r="D78" s="1447" t="s">
        <v>2324</v>
      </c>
      <c r="E78" s="1448">
        <f>J78</f>
        <v>0</v>
      </c>
      <c r="H78" s="1448">
        <f>SUM(H75:H77)</f>
        <v>0</v>
      </c>
      <c r="I78" s="1448">
        <f>SUM(I75:I77)</f>
        <v>0</v>
      </c>
      <c r="J78" s="1448">
        <f>SUM(J75:J77)</f>
        <v>0</v>
      </c>
      <c r="L78" s="1449">
        <f>SUM(L75:L77)</f>
        <v>0</v>
      </c>
      <c r="N78" s="1450">
        <f>SUM(N75:N77)</f>
        <v>0</v>
      </c>
    </row>
    <row r="80" spans="1:15">
      <c r="D80" s="1447" t="s">
        <v>2325</v>
      </c>
      <c r="E80" s="1448">
        <f>J80</f>
        <v>0</v>
      </c>
      <c r="H80" s="1448">
        <f>+H78</f>
        <v>0</v>
      </c>
      <c r="I80" s="1448">
        <f>+I78</f>
        <v>0</v>
      </c>
      <c r="J80" s="1448">
        <f>+J78</f>
        <v>0</v>
      </c>
      <c r="L80" s="1449">
        <f>+L78</f>
        <v>0</v>
      </c>
      <c r="N80" s="1450">
        <f>+N78</f>
        <v>0</v>
      </c>
    </row>
    <row r="82" spans="4:14">
      <c r="D82" s="1451" t="s">
        <v>2326</v>
      </c>
      <c r="E82" s="1448">
        <f>J82</f>
        <v>0</v>
      </c>
      <c r="H82" s="1448">
        <f>+H73+H80</f>
        <v>0</v>
      </c>
      <c r="I82" s="1448">
        <f>+I73+I80</f>
        <v>0</v>
      </c>
      <c r="J82" s="1448">
        <f>+J73+J80</f>
        <v>0</v>
      </c>
      <c r="L82" s="1449">
        <f>+L73+L80</f>
        <v>231.09278078999998</v>
      </c>
      <c r="N82" s="1450">
        <f>+N73+N80</f>
        <v>0</v>
      </c>
    </row>
  </sheetData>
  <mergeCells count="2">
    <mergeCell ref="K9:L9"/>
    <mergeCell ref="M9:N9"/>
  </mergeCells>
  <pageMargins left="0.19685039370078741" right="7.874015748031496E-2" top="0.62992125984251968" bottom="0.59055118110236227" header="0.51181102362204722" footer="0.35433070866141736"/>
  <pageSetup paperSize="9" scale="87" firstPageNumber="0" fitToHeight="2" orientation="landscape" useFirstPageNumber="1" verticalDpi="300" r:id="rId1"/>
  <rowBreaks count="1" manualBreakCount="1">
    <brk id="42"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13AFC-0BB3-451F-8A2D-B72B7AE132EF}">
  <sheetPr>
    <pageSetUpPr fitToPage="1"/>
  </sheetPr>
  <dimension ref="A1:AMJ118"/>
  <sheetViews>
    <sheetView showGridLines="0" view="pageBreakPreview" zoomScaleNormal="100" zoomScaleSheetLayoutView="100" workbookViewId="0">
      <pane xSplit="4" ySplit="10" topLeftCell="E11" activePane="bottomRight" state="frozen"/>
      <selection pane="topRight"/>
      <selection pane="bottomLeft"/>
      <selection pane="bottomRight" activeCell="AM80" sqref="AM80"/>
    </sheetView>
  </sheetViews>
  <sheetFormatPr defaultColWidth="9" defaultRowHeight="12.5"/>
  <cols>
    <col min="1" max="1" width="6.7265625" style="1436" customWidth="1"/>
    <col min="2" max="2" width="3.7265625" style="1445" customWidth="1"/>
    <col min="3" max="3" width="13" style="1438" customWidth="1"/>
    <col min="4" max="4" width="45.7265625" style="1439" customWidth="1"/>
    <col min="5" max="5" width="11.26953125" style="1440" customWidth="1"/>
    <col min="6" max="6" width="5.81640625" style="1402" customWidth="1"/>
    <col min="7" max="7" width="8.7265625" style="1441" customWidth="1"/>
    <col min="8" max="10" width="9.7265625" style="1441" customWidth="1"/>
    <col min="11" max="11" width="7.453125" style="1442" customWidth="1"/>
    <col min="12" max="12" width="8.26953125" style="1442" customWidth="1"/>
    <col min="13" max="13" width="7.1796875" style="1440" customWidth="1"/>
    <col min="14" max="14" width="7" style="1440" customWidth="1"/>
    <col min="15" max="15" width="3.453125" style="1402" customWidth="1"/>
    <col min="16" max="16" width="1.26953125" style="1402" hidden="1" customWidth="1"/>
    <col min="17" max="19" width="11.26953125" style="1440" hidden="1" customWidth="1"/>
    <col min="20" max="20" width="3.7265625" style="1443" hidden="1" customWidth="1"/>
    <col min="21" max="21" width="10.26953125" style="1443" hidden="1" customWidth="1"/>
    <col min="22" max="22" width="5.7265625" style="1443" hidden="1" customWidth="1"/>
    <col min="23" max="23" width="9.1796875" style="1440" hidden="1" customWidth="1"/>
    <col min="24" max="25" width="11.81640625" style="1409" hidden="1" customWidth="1"/>
    <col min="26" max="26" width="7.54296875" style="1438" hidden="1" customWidth="1"/>
    <col min="27" max="27" width="12.7265625" style="1438" hidden="1" customWidth="1"/>
    <col min="28" max="28" width="4.26953125" style="1402" hidden="1" customWidth="1"/>
    <col min="29" max="30" width="2.7265625" style="1402" hidden="1" customWidth="1"/>
    <col min="31" max="34" width="9.1796875" style="1444" hidden="1" customWidth="1"/>
    <col min="35" max="37" width="9.1796875" style="1375" hidden="1" customWidth="1"/>
    <col min="38" max="1024" width="9" style="1375"/>
    <col min="1025" max="16384" width="9" style="796"/>
  </cols>
  <sheetData>
    <row r="1" spans="1:37" s="1375" customFormat="1" ht="12.75" customHeight="1">
      <c r="A1" s="1405" t="s">
        <v>1888</v>
      </c>
      <c r="G1" s="1406"/>
      <c r="I1" s="1405" t="s">
        <v>1889</v>
      </c>
      <c r="J1" s="1406"/>
      <c r="K1" s="1407"/>
      <c r="Q1" s="1408"/>
      <c r="R1" s="1408"/>
      <c r="S1" s="1408"/>
      <c r="X1" s="1409"/>
      <c r="Y1" s="1409"/>
      <c r="Z1" s="564" t="s">
        <v>1890</v>
      </c>
      <c r="AA1" s="564" t="s">
        <v>1891</v>
      </c>
      <c r="AB1" s="565" t="s">
        <v>1892</v>
      </c>
      <c r="AC1" s="565" t="s">
        <v>1893</v>
      </c>
      <c r="AD1" s="565" t="s">
        <v>1894</v>
      </c>
      <c r="AE1" s="1410" t="s">
        <v>1895</v>
      </c>
      <c r="AF1" s="1411" t="s">
        <v>1896</v>
      </c>
    </row>
    <row r="2" spans="1:37" s="1375" customFormat="1" ht="10.5">
      <c r="A2" s="1405" t="s">
        <v>1897</v>
      </c>
      <c r="G2" s="1406"/>
      <c r="H2" s="1412"/>
      <c r="I2" s="1405" t="s">
        <v>1898</v>
      </c>
      <c r="J2" s="1406"/>
      <c r="K2" s="1407"/>
      <c r="Q2" s="1408"/>
      <c r="R2" s="1408"/>
      <c r="S2" s="1408"/>
      <c r="X2" s="1409"/>
      <c r="Y2" s="1409"/>
      <c r="Z2" s="564" t="s">
        <v>1899</v>
      </c>
      <c r="AA2" s="567" t="s">
        <v>1900</v>
      </c>
      <c r="AB2" s="568" t="s">
        <v>7</v>
      </c>
      <c r="AC2" s="568"/>
      <c r="AD2" s="567"/>
      <c r="AE2" s="1410">
        <v>1</v>
      </c>
      <c r="AF2" s="1413">
        <v>123.5</v>
      </c>
    </row>
    <row r="3" spans="1:37" s="1375" customFormat="1" ht="10.5">
      <c r="A3" s="1405" t="s">
        <v>1901</v>
      </c>
      <c r="G3" s="1406"/>
      <c r="I3" s="1405" t="s">
        <v>2534</v>
      </c>
      <c r="J3" s="1406"/>
      <c r="K3" s="1407"/>
      <c r="Q3" s="1408"/>
      <c r="R3" s="1408"/>
      <c r="S3" s="1408"/>
      <c r="X3" s="1409"/>
      <c r="Y3" s="1409"/>
      <c r="Z3" s="564" t="s">
        <v>1902</v>
      </c>
      <c r="AA3" s="567" t="s">
        <v>1903</v>
      </c>
      <c r="AB3" s="568" t="s">
        <v>7</v>
      </c>
      <c r="AC3" s="568" t="s">
        <v>1904</v>
      </c>
      <c r="AD3" s="567" t="s">
        <v>1905</v>
      </c>
      <c r="AE3" s="1410">
        <v>2</v>
      </c>
      <c r="AF3" s="1414">
        <v>123.46</v>
      </c>
    </row>
    <row r="4" spans="1:37" s="1375" customFormat="1" ht="10.5">
      <c r="Q4" s="1408"/>
      <c r="R4" s="1408"/>
      <c r="S4" s="1408"/>
      <c r="X4" s="1409"/>
      <c r="Y4" s="1409"/>
      <c r="Z4" s="564" t="s">
        <v>1906</v>
      </c>
      <c r="AA4" s="567" t="s">
        <v>1907</v>
      </c>
      <c r="AB4" s="568" t="s">
        <v>7</v>
      </c>
      <c r="AC4" s="568"/>
      <c r="AD4" s="567"/>
      <c r="AE4" s="1410">
        <v>3</v>
      </c>
      <c r="AF4" s="1415">
        <v>123.45699999999999</v>
      </c>
    </row>
    <row r="5" spans="1:37" s="1375" customFormat="1" ht="10.5">
      <c r="A5" s="1405" t="s">
        <v>4556</v>
      </c>
      <c r="Q5" s="1408"/>
      <c r="R5" s="1408"/>
      <c r="S5" s="1408"/>
      <c r="X5" s="1409"/>
      <c r="Y5" s="1409"/>
      <c r="Z5" s="564" t="s">
        <v>1909</v>
      </c>
      <c r="AA5" s="567" t="s">
        <v>1903</v>
      </c>
      <c r="AB5" s="568" t="s">
        <v>7</v>
      </c>
      <c r="AC5" s="568" t="s">
        <v>1904</v>
      </c>
      <c r="AD5" s="567" t="s">
        <v>1905</v>
      </c>
      <c r="AE5" s="1410">
        <v>4</v>
      </c>
      <c r="AF5" s="1416">
        <v>123.4567</v>
      </c>
    </row>
    <row r="6" spans="1:37" s="1375" customFormat="1" ht="10.5">
      <c r="A6" s="1405" t="s">
        <v>4956</v>
      </c>
      <c r="Q6" s="1408"/>
      <c r="R6" s="1408"/>
      <c r="S6" s="1408"/>
      <c r="X6" s="1409"/>
      <c r="Y6" s="1409"/>
      <c r="Z6" s="1412"/>
      <c r="AA6" s="1412"/>
      <c r="AE6" s="1410" t="s">
        <v>1911</v>
      </c>
      <c r="AF6" s="1414">
        <v>123.46</v>
      </c>
    </row>
    <row r="7" spans="1:37" s="1375" customFormat="1" ht="10.5">
      <c r="A7" s="1405"/>
      <c r="Q7" s="1408"/>
      <c r="R7" s="1408"/>
      <c r="S7" s="1408"/>
      <c r="X7" s="1409"/>
      <c r="Y7" s="1409"/>
      <c r="Z7" s="1412"/>
      <c r="AA7" s="1412"/>
    </row>
    <row r="8" spans="1:37" s="1375" customFormat="1" ht="13">
      <c r="B8" s="1417"/>
      <c r="C8" s="1412"/>
      <c r="D8" s="1418" t="s">
        <v>4448</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1913</v>
      </c>
      <c r="B9" s="1419" t="s">
        <v>10</v>
      </c>
      <c r="C9" s="1419" t="s">
        <v>37</v>
      </c>
      <c r="D9" s="1419" t="s">
        <v>1914</v>
      </c>
      <c r="E9" s="1419" t="s">
        <v>1032</v>
      </c>
      <c r="F9" s="1419" t="s">
        <v>1915</v>
      </c>
      <c r="G9" s="1419" t="s">
        <v>1916</v>
      </c>
      <c r="H9" s="1419" t="s">
        <v>1917</v>
      </c>
      <c r="I9" s="1419" t="s">
        <v>1918</v>
      </c>
      <c r="J9" s="1419" t="s">
        <v>1919</v>
      </c>
      <c r="K9" s="1904" t="s">
        <v>1920</v>
      </c>
      <c r="L9" s="1904"/>
      <c r="M9" s="1905" t="s">
        <v>1921</v>
      </c>
      <c r="N9" s="1905"/>
      <c r="O9" s="1419" t="s">
        <v>2</v>
      </c>
      <c r="P9" s="1420" t="s">
        <v>1922</v>
      </c>
      <c r="Q9" s="1419" t="s">
        <v>1032</v>
      </c>
      <c r="R9" s="1419" t="s">
        <v>1032</v>
      </c>
      <c r="S9" s="1420" t="s">
        <v>1032</v>
      </c>
      <c r="T9" s="1421" t="s">
        <v>1923</v>
      </c>
      <c r="U9" s="1422" t="s">
        <v>1924</v>
      </c>
      <c r="V9" s="1384" t="s">
        <v>217</v>
      </c>
      <c r="W9" s="1419" t="s">
        <v>1925</v>
      </c>
      <c r="X9" s="1423" t="s">
        <v>37</v>
      </c>
      <c r="Y9" s="1423" t="s">
        <v>37</v>
      </c>
      <c r="Z9" s="1424" t="s">
        <v>1926</v>
      </c>
      <c r="AA9" s="1424" t="s">
        <v>1927</v>
      </c>
      <c r="AB9" s="1419" t="s">
        <v>217</v>
      </c>
      <c r="AC9" s="1419" t="s">
        <v>1928</v>
      </c>
      <c r="AD9" s="1419" t="s">
        <v>1929</v>
      </c>
      <c r="AE9" s="1425" t="s">
        <v>1930</v>
      </c>
      <c r="AF9" s="1425" t="s">
        <v>1931</v>
      </c>
      <c r="AG9" s="1425" t="s">
        <v>1032</v>
      </c>
      <c r="AH9" s="1425" t="s">
        <v>1932</v>
      </c>
      <c r="AJ9" s="1375" t="s">
        <v>1933</v>
      </c>
      <c r="AK9" s="1375" t="s">
        <v>1934</v>
      </c>
    </row>
    <row r="10" spans="1:37">
      <c r="A10" s="1426" t="s">
        <v>1935</v>
      </c>
      <c r="B10" s="1426" t="s">
        <v>1936</v>
      </c>
      <c r="C10" s="1427"/>
      <c r="D10" s="1426" t="s">
        <v>1937</v>
      </c>
      <c r="E10" s="1426" t="s">
        <v>1938</v>
      </c>
      <c r="F10" s="1426" t="s">
        <v>1939</v>
      </c>
      <c r="G10" s="1426" t="s">
        <v>1940</v>
      </c>
      <c r="H10" s="1426"/>
      <c r="I10" s="1426" t="s">
        <v>1941</v>
      </c>
      <c r="J10" s="1426"/>
      <c r="K10" s="1426" t="s">
        <v>1916</v>
      </c>
      <c r="L10" s="1426" t="s">
        <v>1919</v>
      </c>
      <c r="M10" s="1428" t="s">
        <v>1916</v>
      </c>
      <c r="N10" s="1426" t="s">
        <v>1919</v>
      </c>
      <c r="O10" s="1426" t="s">
        <v>3</v>
      </c>
      <c r="P10" s="1428"/>
      <c r="Q10" s="1426" t="s">
        <v>1942</v>
      </c>
      <c r="R10" s="1426" t="s">
        <v>1943</v>
      </c>
      <c r="S10" s="1428" t="s">
        <v>1944</v>
      </c>
      <c r="T10" s="1429" t="s">
        <v>1945</v>
      </c>
      <c r="U10" s="1430" t="s">
        <v>1946</v>
      </c>
      <c r="V10" s="1390" t="s">
        <v>1947</v>
      </c>
      <c r="W10" s="1431"/>
      <c r="X10" s="1432" t="s">
        <v>1948</v>
      </c>
      <c r="Y10" s="1432"/>
      <c r="Z10" s="1433" t="s">
        <v>1949</v>
      </c>
      <c r="AA10" s="1433" t="s">
        <v>1935</v>
      </c>
      <c r="AB10" s="1426" t="s">
        <v>1950</v>
      </c>
      <c r="AC10" s="1434"/>
      <c r="AD10" s="1434"/>
      <c r="AE10" s="1435"/>
      <c r="AF10" s="1435"/>
      <c r="AG10" s="1435"/>
      <c r="AH10" s="1435"/>
      <c r="AJ10" s="1375" t="s">
        <v>1951</v>
      </c>
      <c r="AK10" s="1375" t="s">
        <v>1952</v>
      </c>
    </row>
    <row r="12" spans="1:37">
      <c r="B12" s="1437" t="s">
        <v>1953</v>
      </c>
    </row>
    <row r="13" spans="1:37">
      <c r="B13" s="1438" t="s">
        <v>1954</v>
      </c>
    </row>
    <row r="14" spans="1:37">
      <c r="A14" s="1436">
        <v>1</v>
      </c>
      <c r="B14" s="1445" t="s">
        <v>1955</v>
      </c>
      <c r="C14" s="1438" t="s">
        <v>1956</v>
      </c>
      <c r="D14" s="1439" t="s">
        <v>1957</v>
      </c>
      <c r="E14" s="1440">
        <v>0.126</v>
      </c>
      <c r="F14" s="1402" t="s">
        <v>1958</v>
      </c>
      <c r="H14" s="1441">
        <f>ROUND(E14*G14,2)</f>
        <v>0</v>
      </c>
      <c r="J14" s="1441">
        <f t="shared" ref="J14:J28" si="0">ROUND(E14*G14,2)</f>
        <v>0</v>
      </c>
      <c r="K14" s="1442">
        <v>0.40872999999999998</v>
      </c>
      <c r="L14" s="1442">
        <f t="shared" ref="L14:L28" si="1">E14*K14</f>
        <v>5.1499980000000001E-2</v>
      </c>
      <c r="N14" s="1440">
        <f t="shared" ref="N14:N28" si="2">E14*M14</f>
        <v>0</v>
      </c>
      <c r="O14" s="1402">
        <v>20</v>
      </c>
      <c r="P14" s="1402" t="s">
        <v>1959</v>
      </c>
      <c r="V14" s="1443" t="s">
        <v>1960</v>
      </c>
      <c r="W14" s="1440">
        <v>8.2260000000000009</v>
      </c>
      <c r="X14" s="1446" t="s">
        <v>1961</v>
      </c>
      <c r="Y14" s="1446" t="s">
        <v>1956</v>
      </c>
      <c r="Z14" s="1438" t="s">
        <v>1962</v>
      </c>
      <c r="AB14" s="1402">
        <v>1</v>
      </c>
      <c r="AJ14" s="1375" t="s">
        <v>1963</v>
      </c>
      <c r="AK14" s="1375" t="s">
        <v>1964</v>
      </c>
    </row>
    <row r="15" spans="1:37">
      <c r="A15" s="1436">
        <v>2</v>
      </c>
      <c r="B15" s="1445" t="s">
        <v>1965</v>
      </c>
      <c r="C15" s="1438" t="s">
        <v>1966</v>
      </c>
      <c r="D15" s="1439" t="s">
        <v>1967</v>
      </c>
      <c r="E15" s="1440">
        <v>207.9</v>
      </c>
      <c r="F15" s="1402" t="s">
        <v>42</v>
      </c>
      <c r="H15" s="1441">
        <f>ROUND(E15*G15,2)</f>
        <v>0</v>
      </c>
      <c r="J15" s="1441">
        <f t="shared" si="0"/>
        <v>0</v>
      </c>
      <c r="L15" s="1442">
        <f t="shared" si="1"/>
        <v>0</v>
      </c>
      <c r="N15" s="1440">
        <f t="shared" si="2"/>
        <v>0</v>
      </c>
      <c r="O15" s="1402">
        <v>20</v>
      </c>
      <c r="P15" s="1402" t="s">
        <v>1959</v>
      </c>
      <c r="V15" s="1443" t="s">
        <v>1960</v>
      </c>
      <c r="W15" s="1440">
        <v>132.22399999999999</v>
      </c>
      <c r="X15" s="1446" t="s">
        <v>1968</v>
      </c>
      <c r="Y15" s="1446" t="s">
        <v>1966</v>
      </c>
      <c r="Z15" s="1438" t="s">
        <v>1962</v>
      </c>
      <c r="AB15" s="1402">
        <v>1</v>
      </c>
      <c r="AJ15" s="1375" t="s">
        <v>1963</v>
      </c>
      <c r="AK15" s="1375" t="s">
        <v>1964</v>
      </c>
    </row>
    <row r="16" spans="1:37">
      <c r="A16" s="1436">
        <v>3</v>
      </c>
      <c r="B16" s="1445" t="s">
        <v>1965</v>
      </c>
      <c r="C16" s="1438" t="s">
        <v>4957</v>
      </c>
      <c r="D16" s="1439" t="s">
        <v>4453</v>
      </c>
      <c r="E16" s="1440">
        <v>207.9</v>
      </c>
      <c r="F16" s="1402" t="s">
        <v>42</v>
      </c>
      <c r="H16" s="1441">
        <f>ROUND(E16*G16,2)</f>
        <v>0</v>
      </c>
      <c r="J16" s="1441">
        <f t="shared" si="0"/>
        <v>0</v>
      </c>
      <c r="L16" s="1442">
        <f t="shared" si="1"/>
        <v>0</v>
      </c>
      <c r="N16" s="1440">
        <f t="shared" si="2"/>
        <v>0</v>
      </c>
      <c r="O16" s="1402">
        <v>20</v>
      </c>
      <c r="P16" s="1402" t="s">
        <v>1959</v>
      </c>
      <c r="V16" s="1443" t="s">
        <v>1960</v>
      </c>
      <c r="W16" s="1440">
        <v>110.187</v>
      </c>
      <c r="X16" s="1446" t="s">
        <v>4958</v>
      </c>
      <c r="Y16" s="1446" t="s">
        <v>4957</v>
      </c>
      <c r="Z16" s="1438" t="s">
        <v>1976</v>
      </c>
      <c r="AB16" s="1402">
        <v>1</v>
      </c>
      <c r="AJ16" s="1375" t="s">
        <v>1963</v>
      </c>
      <c r="AK16" s="1375" t="s">
        <v>1964</v>
      </c>
    </row>
    <row r="17" spans="1:37">
      <c r="A17" s="1436">
        <v>4</v>
      </c>
      <c r="B17" s="1445" t="s">
        <v>1969</v>
      </c>
      <c r="C17" s="1438" t="s">
        <v>4722</v>
      </c>
      <c r="D17" s="1439" t="s">
        <v>4723</v>
      </c>
      <c r="E17" s="1440">
        <v>250</v>
      </c>
      <c r="F17" s="1402" t="s">
        <v>60</v>
      </c>
      <c r="H17" s="1441">
        <f>ROUND(E17*G17,2)</f>
        <v>0</v>
      </c>
      <c r="J17" s="1441">
        <f t="shared" si="0"/>
        <v>0</v>
      </c>
      <c r="K17" s="1442">
        <v>2.1000000000000001E-4</v>
      </c>
      <c r="L17" s="1442">
        <f t="shared" si="1"/>
        <v>5.2500000000000005E-2</v>
      </c>
      <c r="N17" s="1440">
        <f t="shared" si="2"/>
        <v>0</v>
      </c>
      <c r="O17" s="1402">
        <v>20</v>
      </c>
      <c r="P17" s="1402" t="s">
        <v>1959</v>
      </c>
      <c r="V17" s="1443" t="s">
        <v>1960</v>
      </c>
      <c r="W17" s="1440">
        <v>59</v>
      </c>
      <c r="X17" s="1446" t="s">
        <v>4724</v>
      </c>
      <c r="Y17" s="1446" t="s">
        <v>4722</v>
      </c>
      <c r="Z17" s="1438" t="s">
        <v>1962</v>
      </c>
      <c r="AB17" s="1402">
        <v>1</v>
      </c>
      <c r="AJ17" s="1375" t="s">
        <v>1963</v>
      </c>
      <c r="AK17" s="1375" t="s">
        <v>1964</v>
      </c>
    </row>
    <row r="18" spans="1:37">
      <c r="A18" s="1436">
        <v>5</v>
      </c>
      <c r="B18" s="1445" t="s">
        <v>1969</v>
      </c>
      <c r="C18" s="1438" t="s">
        <v>4725</v>
      </c>
      <c r="D18" s="1439" t="s">
        <v>4726</v>
      </c>
      <c r="E18" s="1440">
        <v>250</v>
      </c>
      <c r="F18" s="1402" t="s">
        <v>60</v>
      </c>
      <c r="H18" s="1441">
        <f>ROUND(E18*G18,2)</f>
        <v>0</v>
      </c>
      <c r="J18" s="1441">
        <f t="shared" si="0"/>
        <v>0</v>
      </c>
      <c r="L18" s="1442">
        <f t="shared" si="1"/>
        <v>0</v>
      </c>
      <c r="N18" s="1440">
        <f t="shared" si="2"/>
        <v>0</v>
      </c>
      <c r="O18" s="1402">
        <v>20</v>
      </c>
      <c r="P18" s="1402" t="s">
        <v>1959</v>
      </c>
      <c r="V18" s="1443" t="s">
        <v>1960</v>
      </c>
      <c r="W18" s="1440">
        <v>17.5</v>
      </c>
      <c r="X18" s="1446" t="s">
        <v>4727</v>
      </c>
      <c r="Y18" s="1446" t="s">
        <v>4725</v>
      </c>
      <c r="Z18" s="1438" t="s">
        <v>1962</v>
      </c>
      <c r="AB18" s="1402">
        <v>1</v>
      </c>
      <c r="AJ18" s="1375" t="s">
        <v>1963</v>
      </c>
      <c r="AK18" s="1375" t="s">
        <v>1964</v>
      </c>
    </row>
    <row r="19" spans="1:37">
      <c r="A19" s="1436">
        <v>6</v>
      </c>
      <c r="B19" s="1445" t="s">
        <v>1475</v>
      </c>
      <c r="C19" s="1438" t="s">
        <v>4959</v>
      </c>
      <c r="D19" s="1439" t="s">
        <v>4960</v>
      </c>
      <c r="E19" s="1440">
        <v>1</v>
      </c>
      <c r="F19" s="1402" t="s">
        <v>2002</v>
      </c>
      <c r="I19" s="1441">
        <f>ROUND(E19*G19,2)</f>
        <v>0</v>
      </c>
      <c r="J19" s="1441">
        <f t="shared" si="0"/>
        <v>0</v>
      </c>
      <c r="K19" s="1442">
        <v>1.6500000000000001E-2</v>
      </c>
      <c r="L19" s="1442">
        <f t="shared" si="1"/>
        <v>1.6500000000000001E-2</v>
      </c>
      <c r="N19" s="1440">
        <f t="shared" si="2"/>
        <v>0</v>
      </c>
      <c r="O19" s="1402">
        <v>20</v>
      </c>
      <c r="P19" s="1402" t="s">
        <v>1959</v>
      </c>
      <c r="V19" s="1443" t="s">
        <v>25</v>
      </c>
      <c r="X19" s="1446" t="s">
        <v>4959</v>
      </c>
      <c r="Y19" s="1446" t="s">
        <v>4959</v>
      </c>
      <c r="Z19" s="1438" t="s">
        <v>2334</v>
      </c>
      <c r="AA19" s="1438" t="s">
        <v>4961</v>
      </c>
      <c r="AB19" s="1402">
        <v>2</v>
      </c>
      <c r="AJ19" s="1375" t="s">
        <v>1989</v>
      </c>
      <c r="AK19" s="1375" t="s">
        <v>1964</v>
      </c>
    </row>
    <row r="20" spans="1:37">
      <c r="A20" s="1436">
        <v>7</v>
      </c>
      <c r="B20" s="1445" t="s">
        <v>1475</v>
      </c>
      <c r="C20" s="1438" t="s">
        <v>4962</v>
      </c>
      <c r="D20" s="1439" t="s">
        <v>4963</v>
      </c>
      <c r="E20" s="1440">
        <v>3</v>
      </c>
      <c r="F20" s="1402" t="s">
        <v>2002</v>
      </c>
      <c r="I20" s="1441">
        <f>ROUND(E20*G20,2)</f>
        <v>0</v>
      </c>
      <c r="J20" s="1441">
        <f t="shared" si="0"/>
        <v>0</v>
      </c>
      <c r="K20" s="1442">
        <v>3.6999999999999998E-2</v>
      </c>
      <c r="L20" s="1442">
        <f t="shared" si="1"/>
        <v>0.11099999999999999</v>
      </c>
      <c r="N20" s="1440">
        <f t="shared" si="2"/>
        <v>0</v>
      </c>
      <c r="O20" s="1402">
        <v>20</v>
      </c>
      <c r="P20" s="1402" t="s">
        <v>1959</v>
      </c>
      <c r="V20" s="1443" t="s">
        <v>25</v>
      </c>
      <c r="X20" s="1446" t="s">
        <v>4962</v>
      </c>
      <c r="Y20" s="1446" t="s">
        <v>4962</v>
      </c>
      <c r="Z20" s="1438" t="s">
        <v>2334</v>
      </c>
      <c r="AA20" s="1438" t="s">
        <v>4961</v>
      </c>
      <c r="AB20" s="1402">
        <v>2</v>
      </c>
      <c r="AJ20" s="1375" t="s">
        <v>1989</v>
      </c>
      <c r="AK20" s="1375" t="s">
        <v>1964</v>
      </c>
    </row>
    <row r="21" spans="1:37">
      <c r="A21" s="1436">
        <v>8</v>
      </c>
      <c r="B21" s="1445" t="s">
        <v>1969</v>
      </c>
      <c r="C21" s="1438" t="s">
        <v>1973</v>
      </c>
      <c r="D21" s="1439" t="s">
        <v>1974</v>
      </c>
      <c r="E21" s="1440">
        <v>207.9</v>
      </c>
      <c r="F21" s="1402" t="s">
        <v>42</v>
      </c>
      <c r="H21" s="1441">
        <f t="shared" ref="H21:H26" si="3">ROUND(E21*G21,2)</f>
        <v>0</v>
      </c>
      <c r="J21" s="1441">
        <f t="shared" si="0"/>
        <v>0</v>
      </c>
      <c r="L21" s="1442">
        <f t="shared" si="1"/>
        <v>0</v>
      </c>
      <c r="N21" s="1440">
        <f t="shared" si="2"/>
        <v>0</v>
      </c>
      <c r="O21" s="1402">
        <v>20</v>
      </c>
      <c r="P21" s="1402" t="s">
        <v>1959</v>
      </c>
      <c r="V21" s="1443" t="s">
        <v>1960</v>
      </c>
      <c r="W21" s="1440">
        <v>65.903999999999996</v>
      </c>
      <c r="X21" s="1446" t="s">
        <v>1975</v>
      </c>
      <c r="Y21" s="1446" t="s">
        <v>1973</v>
      </c>
      <c r="Z21" s="1438" t="s">
        <v>1976</v>
      </c>
      <c r="AB21" s="1402">
        <v>1</v>
      </c>
      <c r="AJ21" s="1375" t="s">
        <v>1963</v>
      </c>
      <c r="AK21" s="1375" t="s">
        <v>1964</v>
      </c>
    </row>
    <row r="22" spans="1:37">
      <c r="A22" s="1436">
        <v>9</v>
      </c>
      <c r="B22" s="1445" t="s">
        <v>1969</v>
      </c>
      <c r="C22" s="1438" t="s">
        <v>4728</v>
      </c>
      <c r="D22" s="1439" t="s">
        <v>4729</v>
      </c>
      <c r="E22" s="1440">
        <v>50.15</v>
      </c>
      <c r="F22" s="1402" t="s">
        <v>42</v>
      </c>
      <c r="H22" s="1441">
        <f t="shared" si="3"/>
        <v>0</v>
      </c>
      <c r="J22" s="1441">
        <f t="shared" si="0"/>
        <v>0</v>
      </c>
      <c r="L22" s="1442">
        <f t="shared" si="1"/>
        <v>0</v>
      </c>
      <c r="N22" s="1440">
        <f t="shared" si="2"/>
        <v>0</v>
      </c>
      <c r="O22" s="1402">
        <v>20</v>
      </c>
      <c r="P22" s="1402" t="s">
        <v>1959</v>
      </c>
      <c r="V22" s="1443" t="s">
        <v>1960</v>
      </c>
      <c r="W22" s="1440">
        <v>0.55200000000000005</v>
      </c>
      <c r="X22" s="1446" t="s">
        <v>4730</v>
      </c>
      <c r="Y22" s="1446" t="s">
        <v>4728</v>
      </c>
      <c r="Z22" s="1438" t="s">
        <v>1976</v>
      </c>
      <c r="AB22" s="1402">
        <v>1</v>
      </c>
      <c r="AJ22" s="1375" t="s">
        <v>1963</v>
      </c>
      <c r="AK22" s="1375" t="s">
        <v>1964</v>
      </c>
    </row>
    <row r="23" spans="1:37">
      <c r="A23" s="1436">
        <v>10</v>
      </c>
      <c r="B23" s="1445" t="s">
        <v>1969</v>
      </c>
      <c r="C23" s="1438" t="s">
        <v>4858</v>
      </c>
      <c r="D23" s="1439" t="s">
        <v>4859</v>
      </c>
      <c r="E23" s="1440">
        <v>50.15</v>
      </c>
      <c r="F23" s="1402" t="s">
        <v>42</v>
      </c>
      <c r="H23" s="1441">
        <f t="shared" si="3"/>
        <v>0</v>
      </c>
      <c r="J23" s="1441">
        <f t="shared" si="0"/>
        <v>0</v>
      </c>
      <c r="L23" s="1442">
        <f t="shared" si="1"/>
        <v>0</v>
      </c>
      <c r="N23" s="1440">
        <f t="shared" si="2"/>
        <v>0</v>
      </c>
      <c r="O23" s="1402">
        <v>20</v>
      </c>
      <c r="P23" s="1402" t="s">
        <v>1959</v>
      </c>
      <c r="V23" s="1443" t="s">
        <v>1960</v>
      </c>
      <c r="W23" s="1440">
        <v>30.09</v>
      </c>
      <c r="X23" s="1446" t="s">
        <v>4860</v>
      </c>
      <c r="Y23" s="1446" t="s">
        <v>4858</v>
      </c>
      <c r="Z23" s="1438" t="s">
        <v>1962</v>
      </c>
      <c r="AB23" s="1402">
        <v>1</v>
      </c>
      <c r="AJ23" s="1375" t="s">
        <v>1963</v>
      </c>
      <c r="AK23" s="1375" t="s">
        <v>1964</v>
      </c>
    </row>
    <row r="24" spans="1:37">
      <c r="A24" s="1436">
        <v>11</v>
      </c>
      <c r="B24" s="1445" t="s">
        <v>1965</v>
      </c>
      <c r="C24" s="1438" t="s">
        <v>4561</v>
      </c>
      <c r="D24" s="1439" t="s">
        <v>4562</v>
      </c>
      <c r="E24" s="1440">
        <v>207.9</v>
      </c>
      <c r="F24" s="1402" t="s">
        <v>42</v>
      </c>
      <c r="H24" s="1441">
        <f t="shared" si="3"/>
        <v>0</v>
      </c>
      <c r="J24" s="1441">
        <f t="shared" si="0"/>
        <v>0</v>
      </c>
      <c r="L24" s="1442">
        <f t="shared" si="1"/>
        <v>0</v>
      </c>
      <c r="N24" s="1440">
        <f t="shared" si="2"/>
        <v>0</v>
      </c>
      <c r="O24" s="1402">
        <v>20</v>
      </c>
      <c r="P24" s="1402" t="s">
        <v>1959</v>
      </c>
      <c r="V24" s="1443" t="s">
        <v>1960</v>
      </c>
      <c r="W24" s="1440">
        <v>92.516000000000005</v>
      </c>
      <c r="X24" s="1446" t="s">
        <v>4563</v>
      </c>
      <c r="Y24" s="1446" t="s">
        <v>4561</v>
      </c>
      <c r="Z24" s="1438" t="s">
        <v>1962</v>
      </c>
      <c r="AB24" s="1402">
        <v>1</v>
      </c>
      <c r="AJ24" s="1375" t="s">
        <v>1963</v>
      </c>
      <c r="AK24" s="1375" t="s">
        <v>1964</v>
      </c>
    </row>
    <row r="25" spans="1:37">
      <c r="A25" s="1436">
        <v>12</v>
      </c>
      <c r="B25" s="1445" t="s">
        <v>1969</v>
      </c>
      <c r="C25" s="1438" t="s">
        <v>4564</v>
      </c>
      <c r="D25" s="1439" t="s">
        <v>4565</v>
      </c>
      <c r="E25" s="1440">
        <v>157.75</v>
      </c>
      <c r="F25" s="1402" t="s">
        <v>42</v>
      </c>
      <c r="H25" s="1441">
        <f t="shared" si="3"/>
        <v>0</v>
      </c>
      <c r="J25" s="1441">
        <f t="shared" si="0"/>
        <v>0</v>
      </c>
      <c r="L25" s="1442">
        <f t="shared" si="1"/>
        <v>0</v>
      </c>
      <c r="N25" s="1440">
        <f t="shared" si="2"/>
        <v>0</v>
      </c>
      <c r="O25" s="1402">
        <v>20</v>
      </c>
      <c r="P25" s="1402" t="s">
        <v>1959</v>
      </c>
      <c r="V25" s="1443" t="s">
        <v>1960</v>
      </c>
      <c r="W25" s="1440">
        <v>43.539000000000001</v>
      </c>
      <c r="X25" s="1446" t="s">
        <v>4566</v>
      </c>
      <c r="Y25" s="1446" t="s">
        <v>4564</v>
      </c>
      <c r="Z25" s="1438" t="s">
        <v>1962</v>
      </c>
      <c r="AB25" s="1402">
        <v>1</v>
      </c>
      <c r="AJ25" s="1375" t="s">
        <v>1963</v>
      </c>
      <c r="AK25" s="1375" t="s">
        <v>1964</v>
      </c>
    </row>
    <row r="26" spans="1:37">
      <c r="A26" s="1436">
        <v>13</v>
      </c>
      <c r="B26" s="1445" t="s">
        <v>1965</v>
      </c>
      <c r="C26" s="1438" t="s">
        <v>1980</v>
      </c>
      <c r="D26" s="1439" t="s">
        <v>1981</v>
      </c>
      <c r="E26" s="1440">
        <v>31.25</v>
      </c>
      <c r="F26" s="1402" t="s">
        <v>42</v>
      </c>
      <c r="H26" s="1441">
        <f t="shared" si="3"/>
        <v>0</v>
      </c>
      <c r="J26" s="1441">
        <f t="shared" si="0"/>
        <v>0</v>
      </c>
      <c r="L26" s="1442">
        <f t="shared" si="1"/>
        <v>0</v>
      </c>
      <c r="N26" s="1440">
        <f t="shared" si="2"/>
        <v>0</v>
      </c>
      <c r="O26" s="1402">
        <v>20</v>
      </c>
      <c r="P26" s="1402" t="s">
        <v>1959</v>
      </c>
      <c r="V26" s="1443" t="s">
        <v>1960</v>
      </c>
      <c r="W26" s="1440">
        <v>45.625</v>
      </c>
      <c r="X26" s="1446" t="s">
        <v>1982</v>
      </c>
      <c r="Y26" s="1446" t="s">
        <v>1980</v>
      </c>
      <c r="Z26" s="1438" t="s">
        <v>1962</v>
      </c>
      <c r="AB26" s="1402">
        <v>1</v>
      </c>
      <c r="AJ26" s="1375" t="s">
        <v>1963</v>
      </c>
      <c r="AK26" s="1375" t="s">
        <v>1964</v>
      </c>
    </row>
    <row r="27" spans="1:37">
      <c r="A27" s="1436">
        <v>14</v>
      </c>
      <c r="B27" s="1445" t="s">
        <v>1475</v>
      </c>
      <c r="C27" s="1438" t="s">
        <v>4567</v>
      </c>
      <c r="D27" s="1439" t="s">
        <v>4568</v>
      </c>
      <c r="E27" s="1440">
        <v>65.625</v>
      </c>
      <c r="F27" s="1402" t="s">
        <v>58</v>
      </c>
      <c r="I27" s="1441">
        <f>ROUND(E27*G27,2)</f>
        <v>0</v>
      </c>
      <c r="J27" s="1441">
        <f t="shared" si="0"/>
        <v>0</v>
      </c>
      <c r="K27" s="1442">
        <v>1</v>
      </c>
      <c r="L27" s="1442">
        <f t="shared" si="1"/>
        <v>65.625</v>
      </c>
      <c r="N27" s="1440">
        <f t="shared" si="2"/>
        <v>0</v>
      </c>
      <c r="O27" s="1402">
        <v>20</v>
      </c>
      <c r="P27" s="1402" t="s">
        <v>1959</v>
      </c>
      <c r="V27" s="1443" t="s">
        <v>25</v>
      </c>
      <c r="X27" s="1446" t="s">
        <v>4567</v>
      </c>
      <c r="Y27" s="1446" t="s">
        <v>4567</v>
      </c>
      <c r="Z27" s="1438" t="s">
        <v>1988</v>
      </c>
      <c r="AA27" s="1438" t="s">
        <v>1959</v>
      </c>
      <c r="AB27" s="1402">
        <v>2</v>
      </c>
      <c r="AJ27" s="1375" t="s">
        <v>1989</v>
      </c>
      <c r="AK27" s="1375" t="s">
        <v>1964</v>
      </c>
    </row>
    <row r="28" spans="1:37">
      <c r="A28" s="1436">
        <v>15</v>
      </c>
      <c r="B28" s="1445" t="s">
        <v>1965</v>
      </c>
      <c r="C28" s="1438" t="s">
        <v>1983</v>
      </c>
      <c r="D28" s="1439" t="s">
        <v>1984</v>
      </c>
      <c r="E28" s="1440">
        <v>15.45</v>
      </c>
      <c r="F28" s="1402" t="s">
        <v>42</v>
      </c>
      <c r="H28" s="1441">
        <f>ROUND(E28*G28,2)</f>
        <v>0</v>
      </c>
      <c r="J28" s="1441">
        <f t="shared" si="0"/>
        <v>0</v>
      </c>
      <c r="L28" s="1442">
        <f t="shared" si="1"/>
        <v>0</v>
      </c>
      <c r="N28" s="1440">
        <f t="shared" si="2"/>
        <v>0</v>
      </c>
      <c r="O28" s="1402">
        <v>20</v>
      </c>
      <c r="P28" s="1402" t="s">
        <v>1959</v>
      </c>
      <c r="V28" s="1443" t="s">
        <v>1960</v>
      </c>
      <c r="W28" s="1440">
        <v>13.364000000000001</v>
      </c>
      <c r="X28" s="1446" t="s">
        <v>1985</v>
      </c>
      <c r="Y28" s="1446" t="s">
        <v>1983</v>
      </c>
      <c r="Z28" s="1438" t="s">
        <v>1962</v>
      </c>
      <c r="AB28" s="1402">
        <v>1</v>
      </c>
      <c r="AJ28" s="1375" t="s">
        <v>1963</v>
      </c>
      <c r="AK28" s="1375" t="s">
        <v>1964</v>
      </c>
    </row>
    <row r="29" spans="1:37">
      <c r="D29" s="1447" t="s">
        <v>1990</v>
      </c>
      <c r="E29" s="1448">
        <f>J29</f>
        <v>0</v>
      </c>
      <c r="H29" s="1448">
        <f>SUM(H12:H28)</f>
        <v>0</v>
      </c>
      <c r="I29" s="1448">
        <f>SUM(I12:I28)</f>
        <v>0</v>
      </c>
      <c r="J29" s="1448">
        <f>SUM(J12:J28)</f>
        <v>0</v>
      </c>
      <c r="L29" s="1449">
        <f>SUM(L12:L28)</f>
        <v>65.856499979999995</v>
      </c>
      <c r="N29" s="1450">
        <f>SUM(N12:N28)</f>
        <v>0</v>
      </c>
      <c r="W29" s="1440">
        <f>SUM(W12:W28)</f>
        <v>618.72699999999998</v>
      </c>
    </row>
    <row r="31" spans="1:37">
      <c r="B31" s="1438" t="s">
        <v>1991</v>
      </c>
    </row>
    <row r="32" spans="1:37">
      <c r="A32" s="1436">
        <v>16</v>
      </c>
      <c r="B32" s="1445" t="s">
        <v>1955</v>
      </c>
      <c r="C32" s="1438" t="s">
        <v>1992</v>
      </c>
      <c r="D32" s="1439" t="s">
        <v>1993</v>
      </c>
      <c r="E32" s="1440">
        <v>18.899999999999999</v>
      </c>
      <c r="F32" s="1402" t="s">
        <v>42</v>
      </c>
      <c r="H32" s="1441">
        <f>ROUND(E32*G32,2)</f>
        <v>0</v>
      </c>
      <c r="J32" s="1441">
        <f>ROUND(E32*G32,2)</f>
        <v>0</v>
      </c>
      <c r="K32" s="1442">
        <v>1.7034</v>
      </c>
      <c r="L32" s="1442">
        <f>E32*K32</f>
        <v>32.19426</v>
      </c>
      <c r="N32" s="1440">
        <f>E32*M32</f>
        <v>0</v>
      </c>
      <c r="O32" s="1402">
        <v>20</v>
      </c>
      <c r="P32" s="1402" t="s">
        <v>1959</v>
      </c>
      <c r="V32" s="1443" t="s">
        <v>1960</v>
      </c>
      <c r="W32" s="1440">
        <v>22.661000000000001</v>
      </c>
      <c r="X32" s="1446" t="s">
        <v>1994</v>
      </c>
      <c r="Y32" s="1446" t="s">
        <v>1992</v>
      </c>
      <c r="Z32" s="1438" t="s">
        <v>1995</v>
      </c>
      <c r="AB32" s="1402">
        <v>1</v>
      </c>
      <c r="AJ32" s="1375" t="s">
        <v>1963</v>
      </c>
      <c r="AK32" s="1375" t="s">
        <v>1964</v>
      </c>
    </row>
    <row r="33" spans="1:37">
      <c r="D33" s="1447" t="s">
        <v>1996</v>
      </c>
      <c r="E33" s="1448">
        <f>J33</f>
        <v>0</v>
      </c>
      <c r="H33" s="1448">
        <f>SUM(H31:H32)</f>
        <v>0</v>
      </c>
      <c r="I33" s="1448">
        <f>SUM(I31:I32)</f>
        <v>0</v>
      </c>
      <c r="J33" s="1448">
        <f>SUM(J31:J32)</f>
        <v>0</v>
      </c>
      <c r="L33" s="1449">
        <f>SUM(L31:L32)</f>
        <v>32.19426</v>
      </c>
      <c r="N33" s="1450">
        <f>SUM(N31:N32)</f>
        <v>0</v>
      </c>
      <c r="W33" s="1440">
        <f>SUM(W31:W32)</f>
        <v>22.661000000000001</v>
      </c>
    </row>
    <row r="35" spans="1:37">
      <c r="B35" s="1438" t="s">
        <v>1997</v>
      </c>
    </row>
    <row r="36" spans="1:37">
      <c r="A36" s="1436">
        <v>17</v>
      </c>
      <c r="B36" s="1445" t="s">
        <v>1955</v>
      </c>
      <c r="C36" s="1438" t="s">
        <v>4964</v>
      </c>
      <c r="D36" s="1439" t="s">
        <v>4965</v>
      </c>
      <c r="E36" s="1440">
        <v>16</v>
      </c>
      <c r="F36" s="1402" t="s">
        <v>61</v>
      </c>
      <c r="H36" s="1441">
        <f>ROUND(E36*G36,2)</f>
        <v>0</v>
      </c>
      <c r="J36" s="1441">
        <f t="shared" ref="J36:J82" si="4">ROUND(E36*G36,2)</f>
        <v>0</v>
      </c>
      <c r="K36" s="1442">
        <v>5.1000000000000004E-4</v>
      </c>
      <c r="L36" s="1442">
        <f t="shared" ref="L36:L82" si="5">E36*K36</f>
        <v>8.1600000000000006E-3</v>
      </c>
      <c r="N36" s="1440">
        <f t="shared" ref="N36:N82" si="6">E36*M36</f>
        <v>0</v>
      </c>
      <c r="O36" s="1402">
        <v>20</v>
      </c>
      <c r="P36" s="1402" t="s">
        <v>1959</v>
      </c>
      <c r="V36" s="1443" t="s">
        <v>1960</v>
      </c>
      <c r="W36" s="1440">
        <v>7.7919999999999998</v>
      </c>
      <c r="X36" s="1446" t="s">
        <v>4966</v>
      </c>
      <c r="Y36" s="1446" t="s">
        <v>4964</v>
      </c>
      <c r="Z36" s="1438" t="s">
        <v>1995</v>
      </c>
      <c r="AB36" s="1402">
        <v>1</v>
      </c>
      <c r="AJ36" s="1375" t="s">
        <v>1963</v>
      </c>
      <c r="AK36" s="1375" t="s">
        <v>1964</v>
      </c>
    </row>
    <row r="37" spans="1:37">
      <c r="A37" s="1436">
        <v>18</v>
      </c>
      <c r="B37" s="1445" t="s">
        <v>1475</v>
      </c>
      <c r="C37" s="1438" t="s">
        <v>4967</v>
      </c>
      <c r="D37" s="1439" t="s">
        <v>4968</v>
      </c>
      <c r="E37" s="1440">
        <v>2</v>
      </c>
      <c r="F37" s="1402" t="s">
        <v>2002</v>
      </c>
      <c r="I37" s="1441">
        <f>ROUND(E37*G37,2)</f>
        <v>0</v>
      </c>
      <c r="J37" s="1441">
        <f t="shared" si="4"/>
        <v>0</v>
      </c>
      <c r="K37" s="1442">
        <v>0.12</v>
      </c>
      <c r="L37" s="1442">
        <f t="shared" si="5"/>
        <v>0.24</v>
      </c>
      <c r="N37" s="1440">
        <f t="shared" si="6"/>
        <v>0</v>
      </c>
      <c r="O37" s="1402">
        <v>20</v>
      </c>
      <c r="P37" s="1402" t="s">
        <v>1959</v>
      </c>
      <c r="V37" s="1443" t="s">
        <v>25</v>
      </c>
      <c r="X37" s="1446" t="s">
        <v>4967</v>
      </c>
      <c r="Y37" s="1446" t="s">
        <v>4967</v>
      </c>
      <c r="Z37" s="1438" t="s">
        <v>2334</v>
      </c>
      <c r="AA37" s="1438" t="s">
        <v>1959</v>
      </c>
      <c r="AB37" s="1402">
        <v>2</v>
      </c>
      <c r="AJ37" s="1375" t="s">
        <v>1989</v>
      </c>
      <c r="AK37" s="1375" t="s">
        <v>1964</v>
      </c>
    </row>
    <row r="38" spans="1:37">
      <c r="A38" s="1436">
        <v>19</v>
      </c>
      <c r="B38" s="1445" t="s">
        <v>1475</v>
      </c>
      <c r="C38" s="1438" t="s">
        <v>4969</v>
      </c>
      <c r="D38" s="1439" t="s">
        <v>4970</v>
      </c>
      <c r="E38" s="1440">
        <v>1</v>
      </c>
      <c r="F38" s="1402" t="s">
        <v>2002</v>
      </c>
      <c r="I38" s="1441">
        <f>ROUND(E38*G38,2)</f>
        <v>0</v>
      </c>
      <c r="J38" s="1441">
        <f t="shared" si="4"/>
        <v>0</v>
      </c>
      <c r="K38" s="1442">
        <v>2.7E-2</v>
      </c>
      <c r="L38" s="1442">
        <f t="shared" si="5"/>
        <v>2.7E-2</v>
      </c>
      <c r="N38" s="1440">
        <f t="shared" si="6"/>
        <v>0</v>
      </c>
      <c r="O38" s="1402">
        <v>20</v>
      </c>
      <c r="P38" s="1402" t="s">
        <v>1959</v>
      </c>
      <c r="V38" s="1443" t="s">
        <v>25</v>
      </c>
      <c r="X38" s="1446" t="s">
        <v>4969</v>
      </c>
      <c r="Y38" s="1446" t="s">
        <v>4969</v>
      </c>
      <c r="Z38" s="1438" t="s">
        <v>2334</v>
      </c>
      <c r="AA38" s="1438" t="s">
        <v>1959</v>
      </c>
      <c r="AB38" s="1402">
        <v>2</v>
      </c>
      <c r="AJ38" s="1375" t="s">
        <v>1989</v>
      </c>
      <c r="AK38" s="1375" t="s">
        <v>1964</v>
      </c>
    </row>
    <row r="39" spans="1:37">
      <c r="A39" s="1436">
        <v>20</v>
      </c>
      <c r="B39" s="1445" t="s">
        <v>1475</v>
      </c>
      <c r="C39" s="1438" t="s">
        <v>4971</v>
      </c>
      <c r="D39" s="1439" t="s">
        <v>4972</v>
      </c>
      <c r="E39" s="1440">
        <v>1</v>
      </c>
      <c r="F39" s="1402" t="s">
        <v>2002</v>
      </c>
      <c r="I39" s="1441">
        <f>ROUND(E39*G39,2)</f>
        <v>0</v>
      </c>
      <c r="J39" s="1441">
        <f t="shared" si="4"/>
        <v>0</v>
      </c>
      <c r="K39" s="1442">
        <v>0.04</v>
      </c>
      <c r="L39" s="1442">
        <f t="shared" si="5"/>
        <v>0.04</v>
      </c>
      <c r="N39" s="1440">
        <f t="shared" si="6"/>
        <v>0</v>
      </c>
      <c r="O39" s="1402">
        <v>20</v>
      </c>
      <c r="P39" s="1402" t="s">
        <v>1959</v>
      </c>
      <c r="V39" s="1443" t="s">
        <v>25</v>
      </c>
      <c r="X39" s="1446" t="s">
        <v>4971</v>
      </c>
      <c r="Y39" s="1446" t="s">
        <v>4971</v>
      </c>
      <c r="Z39" s="1438" t="s">
        <v>2334</v>
      </c>
      <c r="AA39" s="1438" t="s">
        <v>1959</v>
      </c>
      <c r="AB39" s="1402">
        <v>2</v>
      </c>
      <c r="AJ39" s="1375" t="s">
        <v>1989</v>
      </c>
      <c r="AK39" s="1375" t="s">
        <v>1964</v>
      </c>
    </row>
    <row r="40" spans="1:37">
      <c r="A40" s="1436">
        <v>21</v>
      </c>
      <c r="B40" s="1445" t="s">
        <v>1475</v>
      </c>
      <c r="C40" s="1438" t="s">
        <v>4973</v>
      </c>
      <c r="D40" s="1439" t="s">
        <v>4974</v>
      </c>
      <c r="E40" s="1440">
        <v>16</v>
      </c>
      <c r="F40" s="1402" t="s">
        <v>61</v>
      </c>
      <c r="I40" s="1441">
        <f>ROUND(E40*G40,2)</f>
        <v>0</v>
      </c>
      <c r="J40" s="1441">
        <f t="shared" si="4"/>
        <v>0</v>
      </c>
      <c r="K40" s="1442">
        <v>1.4999999999999999E-2</v>
      </c>
      <c r="L40" s="1442">
        <f t="shared" si="5"/>
        <v>0.24</v>
      </c>
      <c r="N40" s="1440">
        <f t="shared" si="6"/>
        <v>0</v>
      </c>
      <c r="O40" s="1402">
        <v>20</v>
      </c>
      <c r="P40" s="1402" t="s">
        <v>1959</v>
      </c>
      <c r="V40" s="1443" t="s">
        <v>25</v>
      </c>
      <c r="X40" s="1446" t="s">
        <v>4973</v>
      </c>
      <c r="Y40" s="1446" t="s">
        <v>4973</v>
      </c>
      <c r="Z40" s="1438" t="s">
        <v>4975</v>
      </c>
      <c r="AA40" s="1438" t="s">
        <v>1959</v>
      </c>
      <c r="AB40" s="1402">
        <v>2</v>
      </c>
      <c r="AJ40" s="1375" t="s">
        <v>1989</v>
      </c>
      <c r="AK40" s="1375" t="s">
        <v>1964</v>
      </c>
    </row>
    <row r="41" spans="1:37">
      <c r="A41" s="1436">
        <v>22</v>
      </c>
      <c r="B41" s="1445" t="s">
        <v>1475</v>
      </c>
      <c r="C41" s="1438" t="s">
        <v>4976</v>
      </c>
      <c r="D41" s="1439" t="s">
        <v>4977</v>
      </c>
      <c r="E41" s="1440">
        <v>110</v>
      </c>
      <c r="F41" s="1402" t="s">
        <v>61</v>
      </c>
      <c r="I41" s="1441">
        <f>ROUND(E41*G41,2)</f>
        <v>0</v>
      </c>
      <c r="J41" s="1441">
        <f t="shared" si="4"/>
        <v>0</v>
      </c>
      <c r="K41" s="1442">
        <v>2.75E-2</v>
      </c>
      <c r="L41" s="1442">
        <f t="shared" si="5"/>
        <v>3.0249999999999999</v>
      </c>
      <c r="N41" s="1440">
        <f t="shared" si="6"/>
        <v>0</v>
      </c>
      <c r="O41" s="1402">
        <v>20</v>
      </c>
      <c r="P41" s="1402" t="s">
        <v>1959</v>
      </c>
      <c r="V41" s="1443" t="s">
        <v>25</v>
      </c>
      <c r="X41" s="1446" t="s">
        <v>4976</v>
      </c>
      <c r="Y41" s="1446" t="s">
        <v>4976</v>
      </c>
      <c r="Z41" s="1438" t="s">
        <v>4975</v>
      </c>
      <c r="AA41" s="1438" t="s">
        <v>1959</v>
      </c>
      <c r="AB41" s="1402">
        <v>2</v>
      </c>
      <c r="AJ41" s="1375" t="s">
        <v>1989</v>
      </c>
      <c r="AK41" s="1375" t="s">
        <v>1964</v>
      </c>
    </row>
    <row r="42" spans="1:37" ht="21">
      <c r="A42" s="1436">
        <v>23</v>
      </c>
      <c r="B42" s="1445" t="s">
        <v>1955</v>
      </c>
      <c r="C42" s="1438" t="s">
        <v>4978</v>
      </c>
      <c r="D42" s="1439" t="s">
        <v>4979</v>
      </c>
      <c r="E42" s="1440">
        <v>110</v>
      </c>
      <c r="F42" s="1402" t="s">
        <v>61</v>
      </c>
      <c r="H42" s="1441">
        <f>ROUND(E42*G42,2)</f>
        <v>0</v>
      </c>
      <c r="J42" s="1441">
        <f t="shared" si="4"/>
        <v>0</v>
      </c>
      <c r="K42" s="1442">
        <v>7.5000000000000002E-4</v>
      </c>
      <c r="L42" s="1442">
        <f t="shared" si="5"/>
        <v>8.2500000000000004E-2</v>
      </c>
      <c r="N42" s="1440">
        <f t="shared" si="6"/>
        <v>0</v>
      </c>
      <c r="O42" s="1402">
        <v>20</v>
      </c>
      <c r="P42" s="1402" t="s">
        <v>1959</v>
      </c>
      <c r="V42" s="1443" t="s">
        <v>1960</v>
      </c>
      <c r="W42" s="1440">
        <v>68.42</v>
      </c>
      <c r="X42" s="1446" t="s">
        <v>4980</v>
      </c>
      <c r="Y42" s="1446" t="s">
        <v>4978</v>
      </c>
      <c r="Z42" s="1438" t="s">
        <v>1995</v>
      </c>
      <c r="AB42" s="1402">
        <v>1</v>
      </c>
      <c r="AJ42" s="1375" t="s">
        <v>1963</v>
      </c>
      <c r="AK42" s="1375" t="s">
        <v>1964</v>
      </c>
    </row>
    <row r="43" spans="1:37" ht="21">
      <c r="A43" s="1436">
        <v>24</v>
      </c>
      <c r="B43" s="1445" t="s">
        <v>1955</v>
      </c>
      <c r="C43" s="1438" t="s">
        <v>4981</v>
      </c>
      <c r="D43" s="1439" t="s">
        <v>4982</v>
      </c>
      <c r="E43" s="1440">
        <v>2</v>
      </c>
      <c r="F43" s="1402" t="s">
        <v>2002</v>
      </c>
      <c r="H43" s="1441">
        <f>ROUND(E43*G43,2)</f>
        <v>0</v>
      </c>
      <c r="J43" s="1441">
        <f t="shared" si="4"/>
        <v>0</v>
      </c>
      <c r="K43" s="1442">
        <v>8.3000000000000001E-4</v>
      </c>
      <c r="L43" s="1442">
        <f t="shared" si="5"/>
        <v>1.66E-3</v>
      </c>
      <c r="N43" s="1440">
        <f t="shared" si="6"/>
        <v>0</v>
      </c>
      <c r="O43" s="1402">
        <v>20</v>
      </c>
      <c r="P43" s="1402" t="s">
        <v>1959</v>
      </c>
      <c r="V43" s="1443" t="s">
        <v>1960</v>
      </c>
      <c r="W43" s="1440">
        <v>1.518</v>
      </c>
      <c r="X43" s="1446" t="s">
        <v>4983</v>
      </c>
      <c r="Y43" s="1446" t="s">
        <v>4981</v>
      </c>
      <c r="Z43" s="1438" t="s">
        <v>1995</v>
      </c>
      <c r="AB43" s="1402">
        <v>1</v>
      </c>
      <c r="AJ43" s="1375" t="s">
        <v>1963</v>
      </c>
      <c r="AK43" s="1375" t="s">
        <v>1964</v>
      </c>
    </row>
    <row r="44" spans="1:37" ht="21">
      <c r="A44" s="1436">
        <v>25</v>
      </c>
      <c r="B44" s="1445" t="s">
        <v>1955</v>
      </c>
      <c r="C44" s="1438" t="s">
        <v>4984</v>
      </c>
      <c r="D44" s="1439" t="s">
        <v>4985</v>
      </c>
      <c r="E44" s="1440">
        <v>10</v>
      </c>
      <c r="F44" s="1402" t="s">
        <v>2002</v>
      </c>
      <c r="H44" s="1441">
        <f>ROUND(E44*G44,2)</f>
        <v>0</v>
      </c>
      <c r="J44" s="1441">
        <f t="shared" si="4"/>
        <v>0</v>
      </c>
      <c r="K44" s="1442">
        <v>2.7899999999999999E-3</v>
      </c>
      <c r="L44" s="1442">
        <f t="shared" si="5"/>
        <v>2.7900000000000001E-2</v>
      </c>
      <c r="N44" s="1440">
        <f t="shared" si="6"/>
        <v>0</v>
      </c>
      <c r="O44" s="1402">
        <v>20</v>
      </c>
      <c r="P44" s="1402" t="s">
        <v>1959</v>
      </c>
      <c r="V44" s="1443" t="s">
        <v>1960</v>
      </c>
      <c r="W44" s="1440">
        <v>10.07</v>
      </c>
      <c r="X44" s="1446" t="s">
        <v>4986</v>
      </c>
      <c r="Y44" s="1446" t="s">
        <v>4984</v>
      </c>
      <c r="Z44" s="1438" t="s">
        <v>1995</v>
      </c>
      <c r="AB44" s="1402">
        <v>1</v>
      </c>
      <c r="AJ44" s="1375" t="s">
        <v>1963</v>
      </c>
      <c r="AK44" s="1375" t="s">
        <v>1964</v>
      </c>
    </row>
    <row r="45" spans="1:37">
      <c r="A45" s="1436">
        <v>26</v>
      </c>
      <c r="B45" s="1445" t="s">
        <v>1475</v>
      </c>
      <c r="C45" s="1438" t="s">
        <v>4987</v>
      </c>
      <c r="D45" s="1439" t="s">
        <v>4988</v>
      </c>
      <c r="E45" s="1440">
        <v>2</v>
      </c>
      <c r="F45" s="1402" t="s">
        <v>2002</v>
      </c>
      <c r="I45" s="1441">
        <f t="shared" ref="I45:I52" si="7">ROUND(E45*G45,2)</f>
        <v>0</v>
      </c>
      <c r="J45" s="1441">
        <f t="shared" si="4"/>
        <v>0</v>
      </c>
      <c r="K45" s="1442">
        <v>2.1000000000000001E-2</v>
      </c>
      <c r="L45" s="1442">
        <f t="shared" si="5"/>
        <v>4.2000000000000003E-2</v>
      </c>
      <c r="N45" s="1440">
        <f t="shared" si="6"/>
        <v>0</v>
      </c>
      <c r="O45" s="1402">
        <v>20</v>
      </c>
      <c r="P45" s="1402" t="s">
        <v>1959</v>
      </c>
      <c r="V45" s="1443" t="s">
        <v>25</v>
      </c>
      <c r="X45" s="1446" t="s">
        <v>4987</v>
      </c>
      <c r="Y45" s="1446" t="s">
        <v>4987</v>
      </c>
      <c r="Z45" s="1438" t="s">
        <v>4989</v>
      </c>
      <c r="AA45" s="1438" t="s">
        <v>1959</v>
      </c>
      <c r="AB45" s="1402">
        <v>2</v>
      </c>
      <c r="AJ45" s="1375" t="s">
        <v>1989</v>
      </c>
      <c r="AK45" s="1375" t="s">
        <v>1964</v>
      </c>
    </row>
    <row r="46" spans="1:37">
      <c r="A46" s="1436">
        <v>27</v>
      </c>
      <c r="B46" s="1445" t="s">
        <v>1475</v>
      </c>
      <c r="C46" s="1438" t="s">
        <v>4990</v>
      </c>
      <c r="D46" s="1439" t="s">
        <v>4991</v>
      </c>
      <c r="E46" s="1440">
        <v>2</v>
      </c>
      <c r="F46" s="1402" t="s">
        <v>2002</v>
      </c>
      <c r="I46" s="1441">
        <f t="shared" si="7"/>
        <v>0</v>
      </c>
      <c r="J46" s="1441">
        <f t="shared" si="4"/>
        <v>0</v>
      </c>
      <c r="K46" s="1442">
        <v>3.5999999999999997E-2</v>
      </c>
      <c r="L46" s="1442">
        <f t="shared" si="5"/>
        <v>7.1999999999999995E-2</v>
      </c>
      <c r="N46" s="1440">
        <f t="shared" si="6"/>
        <v>0</v>
      </c>
      <c r="O46" s="1402">
        <v>20</v>
      </c>
      <c r="P46" s="1402" t="s">
        <v>1959</v>
      </c>
      <c r="V46" s="1443" t="s">
        <v>25</v>
      </c>
      <c r="X46" s="1446" t="s">
        <v>4990</v>
      </c>
      <c r="Y46" s="1446" t="s">
        <v>4990</v>
      </c>
      <c r="Z46" s="1438" t="s">
        <v>4989</v>
      </c>
      <c r="AA46" s="1438" t="s">
        <v>1959</v>
      </c>
      <c r="AB46" s="1402">
        <v>2</v>
      </c>
      <c r="AJ46" s="1375" t="s">
        <v>1989</v>
      </c>
      <c r="AK46" s="1375" t="s">
        <v>1964</v>
      </c>
    </row>
    <row r="47" spans="1:37">
      <c r="A47" s="1436">
        <v>28</v>
      </c>
      <c r="B47" s="1445" t="s">
        <v>1475</v>
      </c>
      <c r="C47" s="1438" t="s">
        <v>4992</v>
      </c>
      <c r="D47" s="1439" t="s">
        <v>4993</v>
      </c>
      <c r="E47" s="1440">
        <v>1</v>
      </c>
      <c r="F47" s="1402" t="s">
        <v>2002</v>
      </c>
      <c r="I47" s="1441">
        <f t="shared" si="7"/>
        <v>0</v>
      </c>
      <c r="J47" s="1441">
        <f t="shared" si="4"/>
        <v>0</v>
      </c>
      <c r="K47" s="1442">
        <v>4.5999999999999999E-2</v>
      </c>
      <c r="L47" s="1442">
        <f t="shared" si="5"/>
        <v>4.5999999999999999E-2</v>
      </c>
      <c r="N47" s="1440">
        <f t="shared" si="6"/>
        <v>0</v>
      </c>
      <c r="O47" s="1402">
        <v>20</v>
      </c>
      <c r="P47" s="1402" t="s">
        <v>1959</v>
      </c>
      <c r="V47" s="1443" t="s">
        <v>25</v>
      </c>
      <c r="X47" s="1446" t="s">
        <v>4992</v>
      </c>
      <c r="Y47" s="1446" t="s">
        <v>4992</v>
      </c>
      <c r="Z47" s="1438" t="s">
        <v>4989</v>
      </c>
      <c r="AA47" s="1438" t="s">
        <v>1959</v>
      </c>
      <c r="AB47" s="1402">
        <v>2</v>
      </c>
      <c r="AJ47" s="1375" t="s">
        <v>1989</v>
      </c>
      <c r="AK47" s="1375" t="s">
        <v>1964</v>
      </c>
    </row>
    <row r="48" spans="1:37">
      <c r="A48" s="1436">
        <v>29</v>
      </c>
      <c r="B48" s="1445" t="s">
        <v>1475</v>
      </c>
      <c r="C48" s="1438" t="s">
        <v>4994</v>
      </c>
      <c r="D48" s="1439" t="s">
        <v>4995</v>
      </c>
      <c r="E48" s="1440">
        <v>1</v>
      </c>
      <c r="F48" s="1402" t="s">
        <v>2002</v>
      </c>
      <c r="I48" s="1441">
        <f t="shared" si="7"/>
        <v>0</v>
      </c>
      <c r="J48" s="1441">
        <f t="shared" si="4"/>
        <v>0</v>
      </c>
      <c r="K48" s="1442">
        <v>8.3999999999999995E-3</v>
      </c>
      <c r="L48" s="1442">
        <f t="shared" si="5"/>
        <v>8.3999999999999995E-3</v>
      </c>
      <c r="N48" s="1440">
        <f t="shared" si="6"/>
        <v>0</v>
      </c>
      <c r="O48" s="1402">
        <v>20</v>
      </c>
      <c r="P48" s="1402" t="s">
        <v>1959</v>
      </c>
      <c r="V48" s="1443" t="s">
        <v>25</v>
      </c>
      <c r="X48" s="1446" t="s">
        <v>4994</v>
      </c>
      <c r="Y48" s="1446" t="s">
        <v>4994</v>
      </c>
      <c r="Z48" s="1438" t="s">
        <v>4989</v>
      </c>
      <c r="AA48" s="1438" t="s">
        <v>1959</v>
      </c>
      <c r="AB48" s="1402">
        <v>2</v>
      </c>
      <c r="AJ48" s="1375" t="s">
        <v>1989</v>
      </c>
      <c r="AK48" s="1375" t="s">
        <v>1964</v>
      </c>
    </row>
    <row r="49" spans="1:37">
      <c r="A49" s="1436">
        <v>30</v>
      </c>
      <c r="B49" s="1445" t="s">
        <v>1475</v>
      </c>
      <c r="C49" s="1438" t="s">
        <v>4996</v>
      </c>
      <c r="D49" s="1439" t="s">
        <v>4997</v>
      </c>
      <c r="E49" s="1440">
        <v>1</v>
      </c>
      <c r="F49" s="1402" t="s">
        <v>2002</v>
      </c>
      <c r="I49" s="1441">
        <f t="shared" si="7"/>
        <v>0</v>
      </c>
      <c r="J49" s="1441">
        <f t="shared" si="4"/>
        <v>0</v>
      </c>
      <c r="K49" s="1442">
        <v>1.5699999999999999E-2</v>
      </c>
      <c r="L49" s="1442">
        <f t="shared" si="5"/>
        <v>1.5699999999999999E-2</v>
      </c>
      <c r="N49" s="1440">
        <f t="shared" si="6"/>
        <v>0</v>
      </c>
      <c r="O49" s="1402">
        <v>20</v>
      </c>
      <c r="P49" s="1402" t="s">
        <v>1959</v>
      </c>
      <c r="V49" s="1443" t="s">
        <v>25</v>
      </c>
      <c r="X49" s="1446" t="s">
        <v>4996</v>
      </c>
      <c r="Y49" s="1446" t="s">
        <v>4996</v>
      </c>
      <c r="Z49" s="1438" t="s">
        <v>4989</v>
      </c>
      <c r="AA49" s="1438" t="s">
        <v>1959</v>
      </c>
      <c r="AB49" s="1402">
        <v>2</v>
      </c>
      <c r="AJ49" s="1375" t="s">
        <v>1989</v>
      </c>
      <c r="AK49" s="1375" t="s">
        <v>1964</v>
      </c>
    </row>
    <row r="50" spans="1:37">
      <c r="A50" s="1436">
        <v>31</v>
      </c>
      <c r="B50" s="1445" t="s">
        <v>1475</v>
      </c>
      <c r="C50" s="1438" t="s">
        <v>4998</v>
      </c>
      <c r="D50" s="1439" t="s">
        <v>4999</v>
      </c>
      <c r="E50" s="1440">
        <v>2</v>
      </c>
      <c r="F50" s="1402" t="s">
        <v>2002</v>
      </c>
      <c r="I50" s="1441">
        <f t="shared" si="7"/>
        <v>0</v>
      </c>
      <c r="J50" s="1441">
        <f t="shared" si="4"/>
        <v>0</v>
      </c>
      <c r="K50" s="1442">
        <v>5.6000000000000001E-2</v>
      </c>
      <c r="L50" s="1442">
        <f t="shared" si="5"/>
        <v>0.112</v>
      </c>
      <c r="N50" s="1440">
        <f t="shared" si="6"/>
        <v>0</v>
      </c>
      <c r="O50" s="1402">
        <v>20</v>
      </c>
      <c r="P50" s="1402" t="s">
        <v>1959</v>
      </c>
      <c r="V50" s="1443" t="s">
        <v>25</v>
      </c>
      <c r="X50" s="1446" t="s">
        <v>4998</v>
      </c>
      <c r="Y50" s="1446" t="s">
        <v>4998</v>
      </c>
      <c r="Z50" s="1438" t="s">
        <v>4989</v>
      </c>
      <c r="AA50" s="1438" t="s">
        <v>1959</v>
      </c>
      <c r="AB50" s="1402">
        <v>2</v>
      </c>
      <c r="AJ50" s="1375" t="s">
        <v>1989</v>
      </c>
      <c r="AK50" s="1375" t="s">
        <v>1964</v>
      </c>
    </row>
    <row r="51" spans="1:37">
      <c r="A51" s="1436">
        <v>32</v>
      </c>
      <c r="B51" s="1445" t="s">
        <v>1475</v>
      </c>
      <c r="C51" s="1438" t="s">
        <v>5000</v>
      </c>
      <c r="D51" s="1439" t="s">
        <v>5001</v>
      </c>
      <c r="E51" s="1440">
        <v>1</v>
      </c>
      <c r="F51" s="1402" t="s">
        <v>2002</v>
      </c>
      <c r="I51" s="1441">
        <f t="shared" si="7"/>
        <v>0</v>
      </c>
      <c r="J51" s="1441">
        <f t="shared" si="4"/>
        <v>0</v>
      </c>
      <c r="K51" s="1442">
        <v>1.2999999999999999E-2</v>
      </c>
      <c r="L51" s="1442">
        <f t="shared" si="5"/>
        <v>1.2999999999999999E-2</v>
      </c>
      <c r="N51" s="1440">
        <f t="shared" si="6"/>
        <v>0</v>
      </c>
      <c r="O51" s="1402">
        <v>20</v>
      </c>
      <c r="P51" s="1402" t="s">
        <v>1959</v>
      </c>
      <c r="V51" s="1443" t="s">
        <v>25</v>
      </c>
      <c r="X51" s="1446" t="s">
        <v>5000</v>
      </c>
      <c r="Y51" s="1446" t="s">
        <v>5000</v>
      </c>
      <c r="Z51" s="1438" t="s">
        <v>4989</v>
      </c>
      <c r="AA51" s="1438" t="s">
        <v>1959</v>
      </c>
      <c r="AB51" s="1402">
        <v>2</v>
      </c>
      <c r="AJ51" s="1375" t="s">
        <v>1989</v>
      </c>
      <c r="AK51" s="1375" t="s">
        <v>1964</v>
      </c>
    </row>
    <row r="52" spans="1:37">
      <c r="A52" s="1436">
        <v>33</v>
      </c>
      <c r="B52" s="1445" t="s">
        <v>1475</v>
      </c>
      <c r="C52" s="1438" t="s">
        <v>5002</v>
      </c>
      <c r="D52" s="1439" t="s">
        <v>5003</v>
      </c>
      <c r="E52" s="1440">
        <v>2</v>
      </c>
      <c r="F52" s="1402" t="s">
        <v>2002</v>
      </c>
      <c r="I52" s="1441">
        <f t="shared" si="7"/>
        <v>0</v>
      </c>
      <c r="J52" s="1441">
        <f t="shared" si="4"/>
        <v>0</v>
      </c>
      <c r="K52" s="1442">
        <v>2.5000000000000001E-2</v>
      </c>
      <c r="L52" s="1442">
        <f t="shared" si="5"/>
        <v>0.05</v>
      </c>
      <c r="N52" s="1440">
        <f t="shared" si="6"/>
        <v>0</v>
      </c>
      <c r="O52" s="1402">
        <v>20</v>
      </c>
      <c r="P52" s="1402" t="s">
        <v>1959</v>
      </c>
      <c r="V52" s="1443" t="s">
        <v>25</v>
      </c>
      <c r="X52" s="1446" t="s">
        <v>5002</v>
      </c>
      <c r="Y52" s="1446" t="s">
        <v>5002</v>
      </c>
      <c r="Z52" s="1438" t="s">
        <v>4989</v>
      </c>
      <c r="AA52" s="1438" t="s">
        <v>5004</v>
      </c>
      <c r="AB52" s="1402">
        <v>2</v>
      </c>
      <c r="AJ52" s="1375" t="s">
        <v>1989</v>
      </c>
      <c r="AK52" s="1375" t="s">
        <v>1964</v>
      </c>
    </row>
    <row r="53" spans="1:37">
      <c r="A53" s="1436">
        <v>34</v>
      </c>
      <c r="B53" s="1445" t="s">
        <v>1955</v>
      </c>
      <c r="C53" s="1438" t="s">
        <v>5005</v>
      </c>
      <c r="D53" s="1439" t="s">
        <v>5006</v>
      </c>
      <c r="E53" s="1440">
        <v>1</v>
      </c>
      <c r="F53" s="1402" t="s">
        <v>2002</v>
      </c>
      <c r="H53" s="1441">
        <f t="shared" ref="H53:H64" si="8">ROUND(E53*G53,2)</f>
        <v>0</v>
      </c>
      <c r="J53" s="1441">
        <f t="shared" si="4"/>
        <v>0</v>
      </c>
      <c r="K53" s="1442">
        <v>2.2899999999999999E-3</v>
      </c>
      <c r="L53" s="1442">
        <f t="shared" si="5"/>
        <v>2.2899999999999999E-3</v>
      </c>
      <c r="N53" s="1440">
        <f t="shared" si="6"/>
        <v>0</v>
      </c>
      <c r="O53" s="1402">
        <v>20</v>
      </c>
      <c r="P53" s="1402" t="s">
        <v>1959</v>
      </c>
      <c r="V53" s="1443" t="s">
        <v>1960</v>
      </c>
      <c r="W53" s="1440">
        <v>0.504</v>
      </c>
      <c r="X53" s="1446" t="s">
        <v>5007</v>
      </c>
      <c r="Y53" s="1446" t="s">
        <v>5005</v>
      </c>
      <c r="Z53" s="1438" t="s">
        <v>1995</v>
      </c>
      <c r="AB53" s="1402">
        <v>1</v>
      </c>
      <c r="AJ53" s="1375" t="s">
        <v>1963</v>
      </c>
      <c r="AK53" s="1375" t="s">
        <v>1964</v>
      </c>
    </row>
    <row r="54" spans="1:37">
      <c r="A54" s="1436">
        <v>35</v>
      </c>
      <c r="B54" s="1445" t="s">
        <v>1955</v>
      </c>
      <c r="C54" s="1438" t="s">
        <v>5008</v>
      </c>
      <c r="D54" s="1439" t="s">
        <v>5009</v>
      </c>
      <c r="E54" s="1440">
        <v>1</v>
      </c>
      <c r="F54" s="1402" t="s">
        <v>2002</v>
      </c>
      <c r="H54" s="1441">
        <f t="shared" si="8"/>
        <v>0</v>
      </c>
      <c r="J54" s="1441">
        <f t="shared" si="4"/>
        <v>0</v>
      </c>
      <c r="K54" s="1442">
        <v>3.9300000000000003E-3</v>
      </c>
      <c r="L54" s="1442">
        <f t="shared" si="5"/>
        <v>3.9300000000000003E-3</v>
      </c>
      <c r="N54" s="1440">
        <f t="shared" si="6"/>
        <v>0</v>
      </c>
      <c r="O54" s="1402">
        <v>20</v>
      </c>
      <c r="P54" s="1402" t="s">
        <v>1959</v>
      </c>
      <c r="V54" s="1443" t="s">
        <v>1960</v>
      </c>
      <c r="W54" s="1440">
        <v>0.78</v>
      </c>
      <c r="X54" s="1446" t="s">
        <v>5010</v>
      </c>
      <c r="Y54" s="1446" t="s">
        <v>5008</v>
      </c>
      <c r="Z54" s="1438" t="s">
        <v>1995</v>
      </c>
      <c r="AB54" s="1402">
        <v>1</v>
      </c>
      <c r="AJ54" s="1375" t="s">
        <v>1963</v>
      </c>
      <c r="AK54" s="1375" t="s">
        <v>1964</v>
      </c>
    </row>
    <row r="55" spans="1:37">
      <c r="A55" s="1436">
        <v>36</v>
      </c>
      <c r="B55" s="1445" t="s">
        <v>1955</v>
      </c>
      <c r="C55" s="1438" t="s">
        <v>5011</v>
      </c>
      <c r="D55" s="1439" t="s">
        <v>5012</v>
      </c>
      <c r="E55" s="1440">
        <v>1</v>
      </c>
      <c r="F55" s="1402" t="s">
        <v>2002</v>
      </c>
      <c r="H55" s="1441">
        <f t="shared" si="8"/>
        <v>0</v>
      </c>
      <c r="J55" s="1441">
        <f t="shared" si="4"/>
        <v>0</v>
      </c>
      <c r="K55" s="1442">
        <v>6.8999999999999997E-4</v>
      </c>
      <c r="L55" s="1442">
        <f t="shared" si="5"/>
        <v>6.8999999999999997E-4</v>
      </c>
      <c r="N55" s="1440">
        <f t="shared" si="6"/>
        <v>0</v>
      </c>
      <c r="O55" s="1402">
        <v>20</v>
      </c>
      <c r="P55" s="1402" t="s">
        <v>1959</v>
      </c>
      <c r="V55" s="1443" t="s">
        <v>1960</v>
      </c>
      <c r="W55" s="1440">
        <v>0.82</v>
      </c>
      <c r="X55" s="1446" t="s">
        <v>5013</v>
      </c>
      <c r="Y55" s="1446" t="s">
        <v>5011</v>
      </c>
      <c r="Z55" s="1438" t="s">
        <v>1995</v>
      </c>
      <c r="AB55" s="1402">
        <v>1</v>
      </c>
      <c r="AJ55" s="1375" t="s">
        <v>1963</v>
      </c>
      <c r="AK55" s="1375" t="s">
        <v>1964</v>
      </c>
    </row>
    <row r="56" spans="1:37" ht="21">
      <c r="A56" s="1436">
        <v>37</v>
      </c>
      <c r="B56" s="1445" t="s">
        <v>1955</v>
      </c>
      <c r="C56" s="1438" t="s">
        <v>5014</v>
      </c>
      <c r="D56" s="1439" t="s">
        <v>5015</v>
      </c>
      <c r="E56" s="1440">
        <v>1</v>
      </c>
      <c r="F56" s="1402" t="s">
        <v>2002</v>
      </c>
      <c r="H56" s="1441">
        <f t="shared" si="8"/>
        <v>0</v>
      </c>
      <c r="J56" s="1441">
        <f t="shared" si="4"/>
        <v>0</v>
      </c>
      <c r="K56" s="1442">
        <v>8.3000000000000001E-4</v>
      </c>
      <c r="L56" s="1442">
        <f t="shared" si="5"/>
        <v>8.3000000000000001E-4</v>
      </c>
      <c r="N56" s="1440">
        <f t="shared" si="6"/>
        <v>0</v>
      </c>
      <c r="O56" s="1402">
        <v>20</v>
      </c>
      <c r="P56" s="1402" t="s">
        <v>1959</v>
      </c>
      <c r="V56" s="1443" t="s">
        <v>1960</v>
      </c>
      <c r="W56" s="1440">
        <v>1.554</v>
      </c>
      <c r="X56" s="1446" t="s">
        <v>5016</v>
      </c>
      <c r="Y56" s="1446" t="s">
        <v>5014</v>
      </c>
      <c r="Z56" s="1438" t="s">
        <v>1995</v>
      </c>
      <c r="AB56" s="1402">
        <v>1</v>
      </c>
      <c r="AJ56" s="1375" t="s">
        <v>1963</v>
      </c>
      <c r="AK56" s="1375" t="s">
        <v>1964</v>
      </c>
    </row>
    <row r="57" spans="1:37">
      <c r="A57" s="1436">
        <v>38</v>
      </c>
      <c r="B57" s="1445" t="s">
        <v>1955</v>
      </c>
      <c r="C57" s="1438" t="s">
        <v>5017</v>
      </c>
      <c r="D57" s="1439" t="s">
        <v>5018</v>
      </c>
      <c r="E57" s="1440">
        <v>1</v>
      </c>
      <c r="F57" s="1402" t="s">
        <v>2002</v>
      </c>
      <c r="H57" s="1441">
        <f t="shared" si="8"/>
        <v>0</v>
      </c>
      <c r="J57" s="1441">
        <f t="shared" si="4"/>
        <v>0</v>
      </c>
      <c r="K57" s="1442">
        <v>1.6299999999999999E-3</v>
      </c>
      <c r="L57" s="1442">
        <f t="shared" si="5"/>
        <v>1.6299999999999999E-3</v>
      </c>
      <c r="N57" s="1440">
        <f t="shared" si="6"/>
        <v>0</v>
      </c>
      <c r="O57" s="1402">
        <v>20</v>
      </c>
      <c r="P57" s="1402" t="s">
        <v>1959</v>
      </c>
      <c r="V57" s="1443" t="s">
        <v>1960</v>
      </c>
      <c r="W57" s="1440">
        <v>1.1599999999999999</v>
      </c>
      <c r="X57" s="1446" t="s">
        <v>5019</v>
      </c>
      <c r="Y57" s="1446" t="s">
        <v>5017</v>
      </c>
      <c r="Z57" s="1438" t="s">
        <v>1995</v>
      </c>
      <c r="AB57" s="1402">
        <v>1</v>
      </c>
      <c r="AJ57" s="1375" t="s">
        <v>1963</v>
      </c>
      <c r="AK57" s="1375" t="s">
        <v>1964</v>
      </c>
    </row>
    <row r="58" spans="1:37">
      <c r="A58" s="1436">
        <v>39</v>
      </c>
      <c r="B58" s="1445" t="s">
        <v>1955</v>
      </c>
      <c r="C58" s="1438" t="s">
        <v>5020</v>
      </c>
      <c r="D58" s="1439" t="s">
        <v>5021</v>
      </c>
      <c r="E58" s="1440">
        <v>2</v>
      </c>
      <c r="F58" s="1402" t="s">
        <v>2002</v>
      </c>
      <c r="H58" s="1441">
        <f t="shared" si="8"/>
        <v>0</v>
      </c>
      <c r="J58" s="1441">
        <f t="shared" si="4"/>
        <v>0</v>
      </c>
      <c r="K58" s="1442">
        <v>3.0899999999999999E-3</v>
      </c>
      <c r="L58" s="1442">
        <f t="shared" si="5"/>
        <v>6.1799999999999997E-3</v>
      </c>
      <c r="N58" s="1440">
        <f t="shared" si="6"/>
        <v>0</v>
      </c>
      <c r="O58" s="1402">
        <v>20</v>
      </c>
      <c r="P58" s="1402" t="s">
        <v>1959</v>
      </c>
      <c r="V58" s="1443" t="s">
        <v>1960</v>
      </c>
      <c r="W58" s="1440">
        <v>4.0960000000000001</v>
      </c>
      <c r="X58" s="1446" t="s">
        <v>5022</v>
      </c>
      <c r="Y58" s="1446" t="s">
        <v>5020</v>
      </c>
      <c r="Z58" s="1438" t="s">
        <v>1995</v>
      </c>
      <c r="AB58" s="1402">
        <v>1</v>
      </c>
      <c r="AJ58" s="1375" t="s">
        <v>1963</v>
      </c>
      <c r="AK58" s="1375" t="s">
        <v>1964</v>
      </c>
    </row>
    <row r="59" spans="1:37" ht="21">
      <c r="A59" s="1436">
        <v>40</v>
      </c>
      <c r="B59" s="1445" t="s">
        <v>1955</v>
      </c>
      <c r="C59" s="1438" t="s">
        <v>5023</v>
      </c>
      <c r="D59" s="1439" t="s">
        <v>5024</v>
      </c>
      <c r="E59" s="1440">
        <v>3</v>
      </c>
      <c r="F59" s="1402" t="s">
        <v>2002</v>
      </c>
      <c r="H59" s="1441">
        <f t="shared" si="8"/>
        <v>0</v>
      </c>
      <c r="J59" s="1441">
        <f t="shared" si="4"/>
        <v>0</v>
      </c>
      <c r="K59" s="1442">
        <v>2.7899999999999999E-3</v>
      </c>
      <c r="L59" s="1442">
        <f t="shared" si="5"/>
        <v>8.369999999999999E-3</v>
      </c>
      <c r="N59" s="1440">
        <f t="shared" si="6"/>
        <v>0</v>
      </c>
      <c r="O59" s="1402">
        <v>20</v>
      </c>
      <c r="P59" s="1402" t="s">
        <v>1959</v>
      </c>
      <c r="V59" s="1443" t="s">
        <v>1960</v>
      </c>
      <c r="W59" s="1440">
        <v>6.3840000000000003</v>
      </c>
      <c r="X59" s="1446" t="s">
        <v>5025</v>
      </c>
      <c r="Y59" s="1446" t="s">
        <v>5023</v>
      </c>
      <c r="Z59" s="1438" t="s">
        <v>1995</v>
      </c>
      <c r="AB59" s="1402">
        <v>1</v>
      </c>
      <c r="AJ59" s="1375" t="s">
        <v>1963</v>
      </c>
      <c r="AK59" s="1375" t="s">
        <v>1964</v>
      </c>
    </row>
    <row r="60" spans="1:37">
      <c r="A60" s="1436">
        <v>41</v>
      </c>
      <c r="B60" s="1445" t="s">
        <v>1955</v>
      </c>
      <c r="C60" s="1438" t="s">
        <v>2026</v>
      </c>
      <c r="D60" s="1439" t="s">
        <v>2027</v>
      </c>
      <c r="E60" s="1440">
        <v>16</v>
      </c>
      <c r="F60" s="1402" t="s">
        <v>61</v>
      </c>
      <c r="H60" s="1441">
        <f t="shared" si="8"/>
        <v>0</v>
      </c>
      <c r="J60" s="1441">
        <f t="shared" si="4"/>
        <v>0</v>
      </c>
      <c r="L60" s="1442">
        <f t="shared" si="5"/>
        <v>0</v>
      </c>
      <c r="N60" s="1440">
        <f t="shared" si="6"/>
        <v>0</v>
      </c>
      <c r="O60" s="1402">
        <v>20</v>
      </c>
      <c r="P60" s="1402" t="s">
        <v>1959</v>
      </c>
      <c r="V60" s="1443" t="s">
        <v>1960</v>
      </c>
      <c r="W60" s="1440">
        <v>0.70399999999999996</v>
      </c>
      <c r="X60" s="1446" t="s">
        <v>2028</v>
      </c>
      <c r="Y60" s="1446" t="s">
        <v>2026</v>
      </c>
      <c r="Z60" s="1438" t="s">
        <v>1995</v>
      </c>
      <c r="AB60" s="1402">
        <v>1</v>
      </c>
      <c r="AJ60" s="1375" t="s">
        <v>1963</v>
      </c>
      <c r="AK60" s="1375" t="s">
        <v>1964</v>
      </c>
    </row>
    <row r="61" spans="1:37">
      <c r="A61" s="1436">
        <v>42</v>
      </c>
      <c r="B61" s="1445" t="s">
        <v>1955</v>
      </c>
      <c r="C61" s="1438" t="s">
        <v>2029</v>
      </c>
      <c r="D61" s="1439" t="s">
        <v>2030</v>
      </c>
      <c r="E61" s="1440">
        <v>16</v>
      </c>
      <c r="F61" s="1402" t="s">
        <v>61</v>
      </c>
      <c r="H61" s="1441">
        <f t="shared" si="8"/>
        <v>0</v>
      </c>
      <c r="J61" s="1441">
        <f t="shared" si="4"/>
        <v>0</v>
      </c>
      <c r="L61" s="1442">
        <f t="shared" si="5"/>
        <v>0</v>
      </c>
      <c r="N61" s="1440">
        <f t="shared" si="6"/>
        <v>0</v>
      </c>
      <c r="O61" s="1402">
        <v>20</v>
      </c>
      <c r="P61" s="1402" t="s">
        <v>1959</v>
      </c>
      <c r="V61" s="1443" t="s">
        <v>1960</v>
      </c>
      <c r="W61" s="1440">
        <v>4.6399999999999997</v>
      </c>
      <c r="X61" s="1446" t="s">
        <v>2031</v>
      </c>
      <c r="Y61" s="1446" t="s">
        <v>2029</v>
      </c>
      <c r="Z61" s="1438" t="s">
        <v>1995</v>
      </c>
      <c r="AB61" s="1402">
        <v>1</v>
      </c>
      <c r="AJ61" s="1375" t="s">
        <v>1963</v>
      </c>
      <c r="AK61" s="1375" t="s">
        <v>1964</v>
      </c>
    </row>
    <row r="62" spans="1:37">
      <c r="A62" s="1436">
        <v>43</v>
      </c>
      <c r="B62" s="1445" t="s">
        <v>1955</v>
      </c>
      <c r="C62" s="1438" t="s">
        <v>5026</v>
      </c>
      <c r="D62" s="1439" t="s">
        <v>5027</v>
      </c>
      <c r="E62" s="1440">
        <v>110</v>
      </c>
      <c r="F62" s="1402" t="s">
        <v>61</v>
      </c>
      <c r="H62" s="1441">
        <f t="shared" si="8"/>
        <v>0</v>
      </c>
      <c r="J62" s="1441">
        <f t="shared" si="4"/>
        <v>0</v>
      </c>
      <c r="L62" s="1442">
        <f t="shared" si="5"/>
        <v>0</v>
      </c>
      <c r="N62" s="1440">
        <f t="shared" si="6"/>
        <v>0</v>
      </c>
      <c r="O62" s="1402">
        <v>20</v>
      </c>
      <c r="P62" s="1402" t="s">
        <v>1959</v>
      </c>
      <c r="V62" s="1443" t="s">
        <v>1960</v>
      </c>
      <c r="W62" s="1440">
        <v>6.05</v>
      </c>
      <c r="X62" s="1446" t="s">
        <v>5028</v>
      </c>
      <c r="Y62" s="1446" t="s">
        <v>5026</v>
      </c>
      <c r="Z62" s="1438" t="s">
        <v>1995</v>
      </c>
      <c r="AB62" s="1402">
        <v>1</v>
      </c>
      <c r="AJ62" s="1375" t="s">
        <v>1963</v>
      </c>
      <c r="AK62" s="1375" t="s">
        <v>1964</v>
      </c>
    </row>
    <row r="63" spans="1:37">
      <c r="A63" s="1436">
        <v>44</v>
      </c>
      <c r="B63" s="1445" t="s">
        <v>1955</v>
      </c>
      <c r="C63" s="1438" t="s">
        <v>5029</v>
      </c>
      <c r="D63" s="1439" t="s">
        <v>5030</v>
      </c>
      <c r="E63" s="1440">
        <v>110</v>
      </c>
      <c r="F63" s="1402" t="s">
        <v>61</v>
      </c>
      <c r="H63" s="1441">
        <f t="shared" si="8"/>
        <v>0</v>
      </c>
      <c r="J63" s="1441">
        <f t="shared" si="4"/>
        <v>0</v>
      </c>
      <c r="L63" s="1442">
        <f t="shared" si="5"/>
        <v>0</v>
      </c>
      <c r="N63" s="1440">
        <f t="shared" si="6"/>
        <v>0</v>
      </c>
      <c r="O63" s="1402">
        <v>20</v>
      </c>
      <c r="P63" s="1402" t="s">
        <v>1959</v>
      </c>
      <c r="V63" s="1443" t="s">
        <v>1960</v>
      </c>
      <c r="W63" s="1440">
        <v>62.7</v>
      </c>
      <c r="X63" s="1446" t="s">
        <v>5031</v>
      </c>
      <c r="Y63" s="1446" t="s">
        <v>5029</v>
      </c>
      <c r="Z63" s="1438" t="s">
        <v>1995</v>
      </c>
      <c r="AB63" s="1402">
        <v>1</v>
      </c>
      <c r="AJ63" s="1375" t="s">
        <v>1963</v>
      </c>
      <c r="AK63" s="1375" t="s">
        <v>1964</v>
      </c>
    </row>
    <row r="64" spans="1:37">
      <c r="A64" s="1436">
        <v>45</v>
      </c>
      <c r="B64" s="1445" t="s">
        <v>1955</v>
      </c>
      <c r="C64" s="1438" t="s">
        <v>5032</v>
      </c>
      <c r="D64" s="1439" t="s">
        <v>5033</v>
      </c>
      <c r="E64" s="1440">
        <v>2</v>
      </c>
      <c r="F64" s="1402" t="s">
        <v>2002</v>
      </c>
      <c r="H64" s="1441">
        <f t="shared" si="8"/>
        <v>0</v>
      </c>
      <c r="J64" s="1441">
        <f t="shared" si="4"/>
        <v>0</v>
      </c>
      <c r="K64" s="1442">
        <v>4.8099999999999997E-2</v>
      </c>
      <c r="L64" s="1442">
        <f t="shared" si="5"/>
        <v>9.6199999999999994E-2</v>
      </c>
      <c r="N64" s="1440">
        <f t="shared" si="6"/>
        <v>0</v>
      </c>
      <c r="O64" s="1402">
        <v>20</v>
      </c>
      <c r="P64" s="1402" t="s">
        <v>1959</v>
      </c>
      <c r="V64" s="1443" t="s">
        <v>1960</v>
      </c>
      <c r="W64" s="1440">
        <v>21.14</v>
      </c>
      <c r="X64" s="1446" t="s">
        <v>5034</v>
      </c>
      <c r="Y64" s="1446" t="s">
        <v>5032</v>
      </c>
      <c r="Z64" s="1438" t="s">
        <v>1995</v>
      </c>
      <c r="AB64" s="1402">
        <v>1</v>
      </c>
      <c r="AJ64" s="1375" t="s">
        <v>1963</v>
      </c>
      <c r="AK64" s="1375" t="s">
        <v>1964</v>
      </c>
    </row>
    <row r="65" spans="1:37">
      <c r="A65" s="1436">
        <v>46</v>
      </c>
      <c r="B65" s="1445" t="s">
        <v>1475</v>
      </c>
      <c r="C65" s="1438" t="s">
        <v>5035</v>
      </c>
      <c r="D65" s="1439" t="s">
        <v>5036</v>
      </c>
      <c r="E65" s="1440">
        <v>1</v>
      </c>
      <c r="F65" s="1402" t="s">
        <v>2002</v>
      </c>
      <c r="I65" s="1441">
        <f>ROUND(E65*G65,2)</f>
        <v>0</v>
      </c>
      <c r="J65" s="1441">
        <f t="shared" si="4"/>
        <v>0</v>
      </c>
      <c r="K65" s="1442">
        <v>8.0000000000000002E-3</v>
      </c>
      <c r="L65" s="1442">
        <f t="shared" si="5"/>
        <v>8.0000000000000002E-3</v>
      </c>
      <c r="N65" s="1440">
        <f t="shared" si="6"/>
        <v>0</v>
      </c>
      <c r="O65" s="1402">
        <v>20</v>
      </c>
      <c r="P65" s="1402" t="s">
        <v>1959</v>
      </c>
      <c r="V65" s="1443" t="s">
        <v>25</v>
      </c>
      <c r="X65" s="1446" t="s">
        <v>5035</v>
      </c>
      <c r="Y65" s="1446" t="s">
        <v>5035</v>
      </c>
      <c r="Z65" s="1438" t="s">
        <v>2244</v>
      </c>
      <c r="AA65" s="1438" t="s">
        <v>1959</v>
      </c>
      <c r="AB65" s="1402">
        <v>2</v>
      </c>
      <c r="AJ65" s="1375" t="s">
        <v>1989</v>
      </c>
      <c r="AK65" s="1375" t="s">
        <v>1964</v>
      </c>
    </row>
    <row r="66" spans="1:37">
      <c r="A66" s="1436">
        <v>47</v>
      </c>
      <c r="B66" s="1445" t="s">
        <v>1475</v>
      </c>
      <c r="C66" s="1438" t="s">
        <v>5037</v>
      </c>
      <c r="D66" s="1439" t="s">
        <v>5038</v>
      </c>
      <c r="E66" s="1440">
        <v>3</v>
      </c>
      <c r="F66" s="1402" t="s">
        <v>2002</v>
      </c>
      <c r="I66" s="1441">
        <f>ROUND(E66*G66,2)</f>
        <v>0</v>
      </c>
      <c r="J66" s="1441">
        <f t="shared" si="4"/>
        <v>0</v>
      </c>
      <c r="K66" s="1442">
        <v>9.4999999999999998E-3</v>
      </c>
      <c r="L66" s="1442">
        <f t="shared" si="5"/>
        <v>2.8499999999999998E-2</v>
      </c>
      <c r="N66" s="1440">
        <f t="shared" si="6"/>
        <v>0</v>
      </c>
      <c r="O66" s="1402">
        <v>20</v>
      </c>
      <c r="P66" s="1402" t="s">
        <v>1959</v>
      </c>
      <c r="V66" s="1443" t="s">
        <v>25</v>
      </c>
      <c r="X66" s="1446" t="s">
        <v>5037</v>
      </c>
      <c r="Y66" s="1446" t="s">
        <v>5037</v>
      </c>
      <c r="Z66" s="1438" t="s">
        <v>2244</v>
      </c>
      <c r="AA66" s="1438" t="s">
        <v>1959</v>
      </c>
      <c r="AB66" s="1402">
        <v>2</v>
      </c>
      <c r="AJ66" s="1375" t="s">
        <v>1989</v>
      </c>
      <c r="AK66" s="1375" t="s">
        <v>1964</v>
      </c>
    </row>
    <row r="67" spans="1:37">
      <c r="A67" s="1436">
        <v>48</v>
      </c>
      <c r="B67" s="1445" t="s">
        <v>1475</v>
      </c>
      <c r="C67" s="1438" t="s">
        <v>5039</v>
      </c>
      <c r="D67" s="1439" t="s">
        <v>5040</v>
      </c>
      <c r="E67" s="1440">
        <v>4</v>
      </c>
      <c r="F67" s="1402" t="s">
        <v>2002</v>
      </c>
      <c r="I67" s="1441">
        <f>ROUND(E67*G67,2)</f>
        <v>0</v>
      </c>
      <c r="J67" s="1441">
        <f t="shared" si="4"/>
        <v>0</v>
      </c>
      <c r="K67" s="1442">
        <v>1.6E-2</v>
      </c>
      <c r="L67" s="1442">
        <f t="shared" si="5"/>
        <v>6.4000000000000001E-2</v>
      </c>
      <c r="N67" s="1440">
        <f t="shared" si="6"/>
        <v>0</v>
      </c>
      <c r="O67" s="1402">
        <v>20</v>
      </c>
      <c r="P67" s="1402" t="s">
        <v>1959</v>
      </c>
      <c r="V67" s="1443" t="s">
        <v>25</v>
      </c>
      <c r="X67" s="1446" t="s">
        <v>5039</v>
      </c>
      <c r="Y67" s="1446" t="s">
        <v>5039</v>
      </c>
      <c r="Z67" s="1438" t="s">
        <v>2244</v>
      </c>
      <c r="AA67" s="1438" t="s">
        <v>1959</v>
      </c>
      <c r="AB67" s="1402">
        <v>2</v>
      </c>
      <c r="AJ67" s="1375" t="s">
        <v>1989</v>
      </c>
      <c r="AK67" s="1375" t="s">
        <v>1964</v>
      </c>
    </row>
    <row r="68" spans="1:37">
      <c r="A68" s="1436">
        <v>49</v>
      </c>
      <c r="B68" s="1445" t="s">
        <v>1475</v>
      </c>
      <c r="C68" s="1438" t="s">
        <v>5041</v>
      </c>
      <c r="D68" s="1439" t="s">
        <v>5042</v>
      </c>
      <c r="E68" s="1440">
        <v>2</v>
      </c>
      <c r="F68" s="1402" t="s">
        <v>2002</v>
      </c>
      <c r="I68" s="1441">
        <f>ROUND(E68*G68,2)</f>
        <v>0</v>
      </c>
      <c r="J68" s="1441">
        <f t="shared" si="4"/>
        <v>0</v>
      </c>
      <c r="K68" s="1442">
        <v>3.2000000000000001E-2</v>
      </c>
      <c r="L68" s="1442">
        <f t="shared" si="5"/>
        <v>6.4000000000000001E-2</v>
      </c>
      <c r="N68" s="1440">
        <f t="shared" si="6"/>
        <v>0</v>
      </c>
      <c r="O68" s="1402">
        <v>20</v>
      </c>
      <c r="P68" s="1402" t="s">
        <v>1959</v>
      </c>
      <c r="V68" s="1443" t="s">
        <v>25</v>
      </c>
      <c r="X68" s="1446" t="s">
        <v>5041</v>
      </c>
      <c r="Y68" s="1446" t="s">
        <v>5041</v>
      </c>
      <c r="Z68" s="1438" t="s">
        <v>2244</v>
      </c>
      <c r="AA68" s="1438" t="s">
        <v>1959</v>
      </c>
      <c r="AB68" s="1402">
        <v>2</v>
      </c>
      <c r="AJ68" s="1375" t="s">
        <v>1989</v>
      </c>
      <c r="AK68" s="1375" t="s">
        <v>1964</v>
      </c>
    </row>
    <row r="69" spans="1:37" ht="21">
      <c r="A69" s="1436">
        <v>50</v>
      </c>
      <c r="B69" s="1445" t="s">
        <v>1955</v>
      </c>
      <c r="C69" s="1438" t="s">
        <v>5043</v>
      </c>
      <c r="D69" s="1439" t="s">
        <v>5044</v>
      </c>
      <c r="E69" s="1440">
        <v>1</v>
      </c>
      <c r="F69" s="1402" t="s">
        <v>2002</v>
      </c>
      <c r="H69" s="1441">
        <f>ROUND(E69*G69,2)</f>
        <v>0</v>
      </c>
      <c r="J69" s="1441">
        <f t="shared" si="4"/>
        <v>0</v>
      </c>
      <c r="K69" s="1442">
        <v>21.207979999999999</v>
      </c>
      <c r="L69" s="1442">
        <f t="shared" si="5"/>
        <v>21.207979999999999</v>
      </c>
      <c r="N69" s="1440">
        <f t="shared" si="6"/>
        <v>0</v>
      </c>
      <c r="O69" s="1402">
        <v>20</v>
      </c>
      <c r="P69" s="1402" t="s">
        <v>1959</v>
      </c>
      <c r="V69" s="1443" t="s">
        <v>1960</v>
      </c>
      <c r="W69" s="1440">
        <v>57.496000000000002</v>
      </c>
      <c r="X69" s="1446" t="s">
        <v>5045</v>
      </c>
      <c r="Y69" s="1446" t="s">
        <v>5043</v>
      </c>
      <c r="Z69" s="1438" t="s">
        <v>1995</v>
      </c>
      <c r="AB69" s="1402">
        <v>1</v>
      </c>
      <c r="AJ69" s="1375" t="s">
        <v>1963</v>
      </c>
      <c r="AK69" s="1375" t="s">
        <v>1964</v>
      </c>
    </row>
    <row r="70" spans="1:37" ht="21">
      <c r="A70" s="1436">
        <v>51</v>
      </c>
      <c r="B70" s="1445" t="s">
        <v>1955</v>
      </c>
      <c r="C70" s="1438" t="s">
        <v>5046</v>
      </c>
      <c r="D70" s="1439" t="s">
        <v>5047</v>
      </c>
      <c r="E70" s="1440">
        <v>1</v>
      </c>
      <c r="F70" s="1402" t="s">
        <v>2002</v>
      </c>
      <c r="H70" s="1441">
        <f>ROUND(E70*G70,2)</f>
        <v>0</v>
      </c>
      <c r="J70" s="1441">
        <f t="shared" si="4"/>
        <v>0</v>
      </c>
      <c r="K70" s="1442">
        <v>26.099930000000001</v>
      </c>
      <c r="L70" s="1442">
        <f t="shared" si="5"/>
        <v>26.099930000000001</v>
      </c>
      <c r="N70" s="1440">
        <f t="shared" si="6"/>
        <v>0</v>
      </c>
      <c r="O70" s="1402">
        <v>20</v>
      </c>
      <c r="P70" s="1402" t="s">
        <v>1959</v>
      </c>
      <c r="V70" s="1443" t="s">
        <v>1960</v>
      </c>
      <c r="W70" s="1440">
        <v>62.972000000000001</v>
      </c>
      <c r="X70" s="1446" t="s">
        <v>5048</v>
      </c>
      <c r="Y70" s="1446" t="s">
        <v>5046</v>
      </c>
      <c r="Z70" s="1438" t="s">
        <v>1995</v>
      </c>
      <c r="AB70" s="1402">
        <v>1</v>
      </c>
      <c r="AJ70" s="1375" t="s">
        <v>1963</v>
      </c>
      <c r="AK70" s="1375" t="s">
        <v>1964</v>
      </c>
    </row>
    <row r="71" spans="1:37">
      <c r="A71" s="1436">
        <v>52</v>
      </c>
      <c r="B71" s="1445" t="s">
        <v>1475</v>
      </c>
      <c r="C71" s="1438" t="s">
        <v>5049</v>
      </c>
      <c r="D71" s="1439" t="s">
        <v>5050</v>
      </c>
      <c r="E71" s="1440">
        <v>2</v>
      </c>
      <c r="F71" s="1402" t="s">
        <v>2002</v>
      </c>
      <c r="I71" s="1441">
        <f>ROUND(E71*G71,2)</f>
        <v>0</v>
      </c>
      <c r="J71" s="1441">
        <f t="shared" si="4"/>
        <v>0</v>
      </c>
      <c r="K71" s="1442">
        <v>0.111</v>
      </c>
      <c r="L71" s="1442">
        <f t="shared" si="5"/>
        <v>0.222</v>
      </c>
      <c r="N71" s="1440">
        <f t="shared" si="6"/>
        <v>0</v>
      </c>
      <c r="O71" s="1402">
        <v>20</v>
      </c>
      <c r="P71" s="1402" t="s">
        <v>1959</v>
      </c>
      <c r="V71" s="1443" t="s">
        <v>25</v>
      </c>
      <c r="X71" s="1446" t="s">
        <v>5049</v>
      </c>
      <c r="Y71" s="1446" t="s">
        <v>5049</v>
      </c>
      <c r="Z71" s="1438" t="s">
        <v>4794</v>
      </c>
      <c r="AA71" s="1438" t="s">
        <v>1959</v>
      </c>
      <c r="AB71" s="1402">
        <v>2</v>
      </c>
      <c r="AJ71" s="1375" t="s">
        <v>1989</v>
      </c>
      <c r="AK71" s="1375" t="s">
        <v>1964</v>
      </c>
    </row>
    <row r="72" spans="1:37">
      <c r="A72" s="1436">
        <v>53</v>
      </c>
      <c r="B72" s="1445" t="s">
        <v>1955</v>
      </c>
      <c r="C72" s="1438" t="s">
        <v>4802</v>
      </c>
      <c r="D72" s="1439" t="s">
        <v>4803</v>
      </c>
      <c r="E72" s="1440">
        <v>2</v>
      </c>
      <c r="F72" s="1402" t="s">
        <v>2002</v>
      </c>
      <c r="H72" s="1441">
        <f>ROUND(E72*G72,2)</f>
        <v>0</v>
      </c>
      <c r="J72" s="1441">
        <f t="shared" si="4"/>
        <v>0</v>
      </c>
      <c r="K72" s="1442">
        <v>5.4999999999999997E-3</v>
      </c>
      <c r="L72" s="1442">
        <f t="shared" si="5"/>
        <v>1.0999999999999999E-2</v>
      </c>
      <c r="N72" s="1440">
        <f t="shared" si="6"/>
        <v>0</v>
      </c>
      <c r="O72" s="1402">
        <v>20</v>
      </c>
      <c r="P72" s="1402" t="s">
        <v>1959</v>
      </c>
      <c r="V72" s="1443" t="s">
        <v>1960</v>
      </c>
      <c r="W72" s="1440">
        <v>6.88</v>
      </c>
      <c r="X72" s="1446" t="s">
        <v>4804</v>
      </c>
      <c r="Y72" s="1446" t="s">
        <v>4802</v>
      </c>
      <c r="Z72" s="1438" t="s">
        <v>1995</v>
      </c>
      <c r="AB72" s="1402">
        <v>1</v>
      </c>
      <c r="AJ72" s="1375" t="s">
        <v>1963</v>
      </c>
      <c r="AK72" s="1375" t="s">
        <v>1964</v>
      </c>
    </row>
    <row r="73" spans="1:37">
      <c r="A73" s="1436">
        <v>54</v>
      </c>
      <c r="B73" s="1445" t="s">
        <v>1955</v>
      </c>
      <c r="C73" s="1438" t="s">
        <v>4828</v>
      </c>
      <c r="D73" s="1439" t="s">
        <v>4829</v>
      </c>
      <c r="E73" s="1440">
        <v>2</v>
      </c>
      <c r="F73" s="1402" t="s">
        <v>2002</v>
      </c>
      <c r="H73" s="1441">
        <f>ROUND(E73*G73,2)</f>
        <v>0</v>
      </c>
      <c r="J73" s="1441">
        <f t="shared" si="4"/>
        <v>0</v>
      </c>
      <c r="K73" s="1442">
        <v>7.0200000000000002E-3</v>
      </c>
      <c r="L73" s="1442">
        <f t="shared" si="5"/>
        <v>1.404E-2</v>
      </c>
      <c r="N73" s="1440">
        <f t="shared" si="6"/>
        <v>0</v>
      </c>
      <c r="O73" s="1402">
        <v>20</v>
      </c>
      <c r="P73" s="1402" t="s">
        <v>1959</v>
      </c>
      <c r="V73" s="1443" t="s">
        <v>1960</v>
      </c>
      <c r="W73" s="1440">
        <v>1.984</v>
      </c>
      <c r="X73" s="1446" t="s">
        <v>4830</v>
      </c>
      <c r="Y73" s="1446" t="s">
        <v>4828</v>
      </c>
      <c r="Z73" s="1438" t="s">
        <v>1995</v>
      </c>
      <c r="AB73" s="1402">
        <v>1</v>
      </c>
      <c r="AJ73" s="1375" t="s">
        <v>1963</v>
      </c>
      <c r="AK73" s="1375" t="s">
        <v>1964</v>
      </c>
    </row>
    <row r="74" spans="1:37">
      <c r="A74" s="1436">
        <v>55</v>
      </c>
      <c r="B74" s="1445" t="s">
        <v>1955</v>
      </c>
      <c r="C74" s="1438" t="s">
        <v>5051</v>
      </c>
      <c r="D74" s="1439" t="s">
        <v>5052</v>
      </c>
      <c r="E74" s="1440">
        <v>4</v>
      </c>
      <c r="F74" s="1402" t="s">
        <v>2002</v>
      </c>
      <c r="H74" s="1441">
        <f>ROUND(E74*G74,2)</f>
        <v>0</v>
      </c>
      <c r="J74" s="1441">
        <f t="shared" si="4"/>
        <v>0</v>
      </c>
      <c r="K74" s="1442">
        <v>0.10213999999999999</v>
      </c>
      <c r="L74" s="1442">
        <f t="shared" si="5"/>
        <v>0.40855999999999998</v>
      </c>
      <c r="N74" s="1440">
        <f t="shared" si="6"/>
        <v>0</v>
      </c>
      <c r="O74" s="1402">
        <v>20</v>
      </c>
      <c r="P74" s="1402" t="s">
        <v>1959</v>
      </c>
      <c r="V74" s="1443" t="s">
        <v>1960</v>
      </c>
      <c r="W74" s="1440">
        <v>3.1160000000000001</v>
      </c>
      <c r="X74" s="1446" t="s">
        <v>5053</v>
      </c>
      <c r="Y74" s="1446" t="s">
        <v>5051</v>
      </c>
      <c r="Z74" s="1438" t="s">
        <v>1995</v>
      </c>
      <c r="AB74" s="1402">
        <v>1</v>
      </c>
      <c r="AJ74" s="1375" t="s">
        <v>1963</v>
      </c>
      <c r="AK74" s="1375" t="s">
        <v>1964</v>
      </c>
    </row>
    <row r="75" spans="1:37">
      <c r="A75" s="1436">
        <v>56</v>
      </c>
      <c r="B75" s="1445" t="s">
        <v>1955</v>
      </c>
      <c r="C75" s="1438" t="s">
        <v>5054</v>
      </c>
      <c r="D75" s="1439" t="s">
        <v>5055</v>
      </c>
      <c r="E75" s="1440">
        <v>1</v>
      </c>
      <c r="F75" s="1402" t="s">
        <v>2002</v>
      </c>
      <c r="H75" s="1441">
        <f>ROUND(E75*G75,2)</f>
        <v>0</v>
      </c>
      <c r="J75" s="1441">
        <f t="shared" si="4"/>
        <v>0</v>
      </c>
      <c r="K75" s="1442">
        <v>0.27181</v>
      </c>
      <c r="L75" s="1442">
        <f t="shared" si="5"/>
        <v>0.27181</v>
      </c>
      <c r="N75" s="1440">
        <f t="shared" si="6"/>
        <v>0</v>
      </c>
      <c r="O75" s="1402">
        <v>20</v>
      </c>
      <c r="P75" s="1402" t="s">
        <v>1959</v>
      </c>
      <c r="V75" s="1443" t="s">
        <v>1960</v>
      </c>
      <c r="W75" s="1440">
        <v>1.0980000000000001</v>
      </c>
      <c r="X75" s="1446" t="s">
        <v>5056</v>
      </c>
      <c r="Y75" s="1446" t="s">
        <v>5054</v>
      </c>
      <c r="Z75" s="1438" t="s">
        <v>1995</v>
      </c>
      <c r="AB75" s="1402">
        <v>1</v>
      </c>
      <c r="AJ75" s="1375" t="s">
        <v>1963</v>
      </c>
      <c r="AK75" s="1375" t="s">
        <v>1964</v>
      </c>
    </row>
    <row r="76" spans="1:37" ht="21">
      <c r="A76" s="1436">
        <v>57</v>
      </c>
      <c r="B76" s="1445" t="s">
        <v>1955</v>
      </c>
      <c r="C76" s="1438" t="s">
        <v>5057</v>
      </c>
      <c r="D76" s="1439" t="s">
        <v>5058</v>
      </c>
      <c r="E76" s="1440">
        <v>1.05</v>
      </c>
      <c r="F76" s="1402" t="s">
        <v>42</v>
      </c>
      <c r="H76" s="1441">
        <f>ROUND(E76*G76,2)</f>
        <v>0</v>
      </c>
      <c r="J76" s="1441">
        <f t="shared" si="4"/>
        <v>0</v>
      </c>
      <c r="K76" s="1442">
        <v>2.4364699999999999</v>
      </c>
      <c r="L76" s="1442">
        <f t="shared" si="5"/>
        <v>2.5582935</v>
      </c>
      <c r="N76" s="1440">
        <f t="shared" si="6"/>
        <v>0</v>
      </c>
      <c r="O76" s="1402">
        <v>20</v>
      </c>
      <c r="P76" s="1402" t="s">
        <v>1959</v>
      </c>
      <c r="V76" s="1443" t="s">
        <v>1960</v>
      </c>
      <c r="W76" s="1440">
        <v>1.2589999999999999</v>
      </c>
      <c r="X76" s="1446" t="s">
        <v>5059</v>
      </c>
      <c r="Y76" s="1446" t="s">
        <v>5057</v>
      </c>
      <c r="Z76" s="1438" t="s">
        <v>1995</v>
      </c>
      <c r="AB76" s="1402">
        <v>7</v>
      </c>
      <c r="AJ76" s="1375" t="s">
        <v>1963</v>
      </c>
      <c r="AK76" s="1375" t="s">
        <v>1964</v>
      </c>
    </row>
    <row r="77" spans="1:37">
      <c r="A77" s="1436">
        <v>58</v>
      </c>
      <c r="B77" s="1445" t="s">
        <v>1475</v>
      </c>
      <c r="C77" s="1438" t="s">
        <v>5060</v>
      </c>
      <c r="D77" s="1439" t="s">
        <v>5061</v>
      </c>
      <c r="E77" s="1440">
        <v>1</v>
      </c>
      <c r="F77" s="1402" t="s">
        <v>2002</v>
      </c>
      <c r="I77" s="1441">
        <f>ROUND(E77*G77,2)</f>
        <v>0</v>
      </c>
      <c r="J77" s="1441">
        <f t="shared" si="4"/>
        <v>0</v>
      </c>
      <c r="K77" s="1442">
        <v>1.4E-2</v>
      </c>
      <c r="L77" s="1442">
        <f t="shared" si="5"/>
        <v>1.4E-2</v>
      </c>
      <c r="N77" s="1440">
        <f t="shared" si="6"/>
        <v>0</v>
      </c>
      <c r="O77" s="1402">
        <v>20</v>
      </c>
      <c r="P77" s="1402" t="s">
        <v>1959</v>
      </c>
      <c r="V77" s="1443" t="s">
        <v>25</v>
      </c>
      <c r="X77" s="1446" t="s">
        <v>5060</v>
      </c>
      <c r="Y77" s="1446" t="s">
        <v>5060</v>
      </c>
      <c r="Z77" s="1438" t="s">
        <v>2334</v>
      </c>
      <c r="AA77" s="1438" t="s">
        <v>5062</v>
      </c>
      <c r="AB77" s="1402">
        <v>2</v>
      </c>
      <c r="AJ77" s="1375" t="s">
        <v>1989</v>
      </c>
      <c r="AK77" s="1375" t="s">
        <v>1964</v>
      </c>
    </row>
    <row r="78" spans="1:37">
      <c r="A78" s="1436">
        <v>59</v>
      </c>
      <c r="B78" s="1445" t="s">
        <v>1475</v>
      </c>
      <c r="C78" s="1438" t="s">
        <v>5063</v>
      </c>
      <c r="D78" s="1439" t="s">
        <v>5064</v>
      </c>
      <c r="E78" s="1440">
        <v>1</v>
      </c>
      <c r="F78" s="1402" t="s">
        <v>2002</v>
      </c>
      <c r="I78" s="1441">
        <f>ROUND(E78*G78,2)</f>
        <v>0</v>
      </c>
      <c r="J78" s="1441">
        <f t="shared" si="4"/>
        <v>0</v>
      </c>
      <c r="K78" s="1442">
        <v>2.87E-2</v>
      </c>
      <c r="L78" s="1442">
        <f t="shared" si="5"/>
        <v>2.87E-2</v>
      </c>
      <c r="N78" s="1440">
        <f t="shared" si="6"/>
        <v>0</v>
      </c>
      <c r="O78" s="1402">
        <v>20</v>
      </c>
      <c r="P78" s="1402" t="s">
        <v>1959</v>
      </c>
      <c r="V78" s="1443" t="s">
        <v>25</v>
      </c>
      <c r="X78" s="1446" t="s">
        <v>5063</v>
      </c>
      <c r="Y78" s="1446" t="s">
        <v>5063</v>
      </c>
      <c r="Z78" s="1438" t="s">
        <v>2334</v>
      </c>
      <c r="AA78" s="1438" t="s">
        <v>5065</v>
      </c>
      <c r="AB78" s="1402">
        <v>2</v>
      </c>
      <c r="AJ78" s="1375" t="s">
        <v>1989</v>
      </c>
      <c r="AK78" s="1375" t="s">
        <v>1964</v>
      </c>
    </row>
    <row r="79" spans="1:37">
      <c r="A79" s="1436">
        <v>60</v>
      </c>
      <c r="B79" s="1445" t="s">
        <v>1955</v>
      </c>
      <c r="C79" s="1438" t="s">
        <v>5066</v>
      </c>
      <c r="D79" s="1439" t="s">
        <v>5067</v>
      </c>
      <c r="E79" s="1440">
        <v>1.25</v>
      </c>
      <c r="F79" s="1402" t="s">
        <v>42</v>
      </c>
      <c r="H79" s="1441">
        <f>ROUND(E79*G79,2)</f>
        <v>0</v>
      </c>
      <c r="J79" s="1441">
        <f t="shared" si="4"/>
        <v>0</v>
      </c>
      <c r="K79" s="1442">
        <v>2.33873</v>
      </c>
      <c r="L79" s="1442">
        <f t="shared" si="5"/>
        <v>2.9234125</v>
      </c>
      <c r="N79" s="1440">
        <f t="shared" si="6"/>
        <v>0</v>
      </c>
      <c r="O79" s="1402">
        <v>20</v>
      </c>
      <c r="P79" s="1402" t="s">
        <v>1959</v>
      </c>
      <c r="V79" s="1443" t="s">
        <v>1960</v>
      </c>
      <c r="W79" s="1440">
        <v>1.6879999999999999</v>
      </c>
      <c r="X79" s="1446" t="s">
        <v>5068</v>
      </c>
      <c r="Y79" s="1446" t="s">
        <v>5066</v>
      </c>
      <c r="Z79" s="1438" t="s">
        <v>2052</v>
      </c>
      <c r="AB79" s="1402">
        <v>7</v>
      </c>
      <c r="AJ79" s="1375" t="s">
        <v>1963</v>
      </c>
      <c r="AK79" s="1375" t="s">
        <v>1964</v>
      </c>
    </row>
    <row r="80" spans="1:37">
      <c r="A80" s="1436">
        <v>61</v>
      </c>
      <c r="B80" s="1445" t="s">
        <v>1955</v>
      </c>
      <c r="C80" s="1438" t="s">
        <v>5069</v>
      </c>
      <c r="D80" s="1439" t="s">
        <v>5070</v>
      </c>
      <c r="E80" s="1440">
        <v>126</v>
      </c>
      <c r="F80" s="1402" t="s">
        <v>61</v>
      </c>
      <c r="H80" s="1441">
        <f>ROUND(E80*G80,2)</f>
        <v>0</v>
      </c>
      <c r="J80" s="1441">
        <f t="shared" si="4"/>
        <v>0</v>
      </c>
      <c r="K80" s="1442">
        <v>9.0000000000000006E-5</v>
      </c>
      <c r="L80" s="1442">
        <f t="shared" si="5"/>
        <v>1.1340000000000001E-2</v>
      </c>
      <c r="N80" s="1440">
        <f t="shared" si="6"/>
        <v>0</v>
      </c>
      <c r="O80" s="1402">
        <v>20</v>
      </c>
      <c r="P80" s="1402" t="s">
        <v>1959</v>
      </c>
      <c r="V80" s="1443" t="s">
        <v>1960</v>
      </c>
      <c r="W80" s="1440">
        <v>3.2759999999999998</v>
      </c>
      <c r="X80" s="1446" t="s">
        <v>5071</v>
      </c>
      <c r="Y80" s="1446" t="s">
        <v>5069</v>
      </c>
      <c r="Z80" s="1438" t="s">
        <v>1995</v>
      </c>
      <c r="AB80" s="1402">
        <v>1</v>
      </c>
      <c r="AJ80" s="1375" t="s">
        <v>1963</v>
      </c>
      <c r="AK80" s="1375" t="s">
        <v>1964</v>
      </c>
    </row>
    <row r="81" spans="1:37" ht="21">
      <c r="A81" s="1436">
        <v>62</v>
      </c>
      <c r="B81" s="1445" t="s">
        <v>1955</v>
      </c>
      <c r="C81" s="1438" t="s">
        <v>5072</v>
      </c>
      <c r="D81" s="1439" t="s">
        <v>5073</v>
      </c>
      <c r="E81" s="1440">
        <v>126</v>
      </c>
      <c r="F81" s="1402" t="s">
        <v>61</v>
      </c>
      <c r="H81" s="1441">
        <f>ROUND(E81*G81,2)</f>
        <v>0</v>
      </c>
      <c r="J81" s="1441">
        <f t="shared" si="4"/>
        <v>0</v>
      </c>
      <c r="L81" s="1442">
        <f t="shared" si="5"/>
        <v>0</v>
      </c>
      <c r="N81" s="1440">
        <f t="shared" si="6"/>
        <v>0</v>
      </c>
      <c r="O81" s="1402">
        <v>20</v>
      </c>
      <c r="P81" s="1402" t="s">
        <v>1959</v>
      </c>
      <c r="V81" s="1443" t="s">
        <v>1960</v>
      </c>
      <c r="W81" s="1440">
        <v>3.2759999999999998</v>
      </c>
      <c r="X81" s="1446" t="s">
        <v>5074</v>
      </c>
      <c r="Y81" s="1446" t="s">
        <v>5072</v>
      </c>
      <c r="Z81" s="1438" t="s">
        <v>1995</v>
      </c>
      <c r="AB81" s="1402">
        <v>1</v>
      </c>
      <c r="AJ81" s="1375" t="s">
        <v>1963</v>
      </c>
      <c r="AK81" s="1375" t="s">
        <v>1964</v>
      </c>
    </row>
    <row r="82" spans="1:37">
      <c r="A82" s="1436">
        <v>63</v>
      </c>
      <c r="B82" s="1445" t="s">
        <v>1475</v>
      </c>
      <c r="C82" s="1438" t="s">
        <v>5075</v>
      </c>
      <c r="D82" s="1439" t="s">
        <v>5076</v>
      </c>
      <c r="E82" s="1440">
        <v>126</v>
      </c>
      <c r="F82" s="1402" t="s">
        <v>2002</v>
      </c>
      <c r="I82" s="1441">
        <f>ROUND(E82*G82,2)</f>
        <v>0</v>
      </c>
      <c r="J82" s="1441">
        <f t="shared" si="4"/>
        <v>0</v>
      </c>
      <c r="L82" s="1442">
        <f t="shared" si="5"/>
        <v>0</v>
      </c>
      <c r="N82" s="1440">
        <f t="shared" si="6"/>
        <v>0</v>
      </c>
      <c r="O82" s="1402">
        <v>20</v>
      </c>
      <c r="P82" s="1402" t="s">
        <v>1959</v>
      </c>
      <c r="V82" s="1443" t="s">
        <v>25</v>
      </c>
      <c r="X82" s="1446" t="s">
        <v>5075</v>
      </c>
      <c r="Y82" s="1446" t="s">
        <v>5075</v>
      </c>
      <c r="Z82" s="1438" t="s">
        <v>2365</v>
      </c>
      <c r="AA82" s="1438" t="s">
        <v>5077</v>
      </c>
      <c r="AB82" s="1402">
        <v>2</v>
      </c>
      <c r="AJ82" s="1375" t="s">
        <v>1989</v>
      </c>
      <c r="AK82" s="1375" t="s">
        <v>1964</v>
      </c>
    </row>
    <row r="83" spans="1:37">
      <c r="D83" s="1447" t="s">
        <v>2032</v>
      </c>
      <c r="E83" s="1448">
        <f>J83</f>
        <v>0</v>
      </c>
      <c r="H83" s="1448">
        <f>SUM(H35:H82)</f>
        <v>0</v>
      </c>
      <c r="I83" s="1448">
        <f>SUM(I35:I82)</f>
        <v>0</v>
      </c>
      <c r="J83" s="1448">
        <f>SUM(J35:J82)</f>
        <v>0</v>
      </c>
      <c r="L83" s="1449">
        <f>SUM(L35:L82)</f>
        <v>58.107006000000005</v>
      </c>
      <c r="N83" s="1450">
        <f>SUM(N35:N82)</f>
        <v>0</v>
      </c>
      <c r="W83" s="1440">
        <f>SUM(W35:W82)</f>
        <v>341.37700000000001</v>
      </c>
    </row>
    <row r="85" spans="1:37">
      <c r="B85" s="1438" t="s">
        <v>2033</v>
      </c>
    </row>
    <row r="86" spans="1:37" ht="21">
      <c r="A86" s="1436">
        <v>64</v>
      </c>
      <c r="B86" s="1445" t="s">
        <v>1955</v>
      </c>
      <c r="C86" s="1438" t="s">
        <v>2037</v>
      </c>
      <c r="D86" s="1439" t="s">
        <v>2038</v>
      </c>
      <c r="E86" s="1440">
        <v>156.15799999999999</v>
      </c>
      <c r="F86" s="1402" t="s">
        <v>58</v>
      </c>
      <c r="H86" s="1441">
        <f>ROUND(E86*G86,2)</f>
        <v>0</v>
      </c>
      <c r="J86" s="1441">
        <f>ROUND(E86*G86,2)</f>
        <v>0</v>
      </c>
      <c r="L86" s="1442">
        <f>E86*K86</f>
        <v>0</v>
      </c>
      <c r="N86" s="1440">
        <f>E86*M86</f>
        <v>0</v>
      </c>
      <c r="O86" s="1402">
        <v>20</v>
      </c>
      <c r="P86" s="1402" t="s">
        <v>1959</v>
      </c>
      <c r="V86" s="1443" t="s">
        <v>1960</v>
      </c>
      <c r="W86" s="1440">
        <v>13.742000000000001</v>
      </c>
      <c r="X86" s="1446" t="s">
        <v>2039</v>
      </c>
      <c r="Y86" s="1446" t="s">
        <v>2037</v>
      </c>
      <c r="Z86" s="1438" t="s">
        <v>2040</v>
      </c>
      <c r="AB86" s="1402">
        <v>1</v>
      </c>
      <c r="AJ86" s="1375" t="s">
        <v>1963</v>
      </c>
      <c r="AK86" s="1375" t="s">
        <v>1964</v>
      </c>
    </row>
    <row r="87" spans="1:37">
      <c r="D87" s="1447" t="s">
        <v>2044</v>
      </c>
      <c r="E87" s="1448">
        <f>J87</f>
        <v>0</v>
      </c>
      <c r="H87" s="1448">
        <f>SUM(H85:H86)</f>
        <v>0</v>
      </c>
      <c r="I87" s="1448">
        <f>SUM(I85:I86)</f>
        <v>0</v>
      </c>
      <c r="J87" s="1448">
        <f>SUM(J85:J86)</f>
        <v>0</v>
      </c>
      <c r="L87" s="1449">
        <f>SUM(L85:L86)</f>
        <v>0</v>
      </c>
      <c r="N87" s="1450">
        <f>SUM(N85:N86)</f>
        <v>0</v>
      </c>
      <c r="W87" s="1440">
        <f>SUM(W85:W86)</f>
        <v>13.742000000000001</v>
      </c>
    </row>
    <row r="89" spans="1:37">
      <c r="D89" s="1447" t="s">
        <v>2045</v>
      </c>
      <c r="E89" s="1450">
        <f>J89</f>
        <v>0</v>
      </c>
      <c r="H89" s="1448">
        <f>+H29+H33+H83+H87</f>
        <v>0</v>
      </c>
      <c r="I89" s="1448">
        <f>+I29+I33+I83+I87</f>
        <v>0</v>
      </c>
      <c r="J89" s="1448">
        <f>+J29+J33+J83+J87</f>
        <v>0</v>
      </c>
      <c r="L89" s="1449">
        <f>+L29+L33+L83+L87</f>
        <v>156.15776597999999</v>
      </c>
      <c r="N89" s="1450">
        <f>+N29+N33+N83+N87</f>
        <v>0</v>
      </c>
      <c r="W89" s="1440">
        <f>+W29+W33+W83+W87</f>
        <v>996.50699999999983</v>
      </c>
    </row>
    <row r="91" spans="1:37">
      <c r="B91" s="1437" t="s">
        <v>2046</v>
      </c>
    </row>
    <row r="92" spans="1:37">
      <c r="B92" s="1438" t="s">
        <v>2126</v>
      </c>
    </row>
    <row r="93" spans="1:37">
      <c r="A93" s="1436">
        <v>65</v>
      </c>
      <c r="B93" s="1445" t="s">
        <v>2048</v>
      </c>
      <c r="C93" s="1438" t="s">
        <v>2168</v>
      </c>
      <c r="D93" s="1439" t="s">
        <v>2169</v>
      </c>
      <c r="E93" s="1440">
        <v>2</v>
      </c>
      <c r="F93" s="1402" t="s">
        <v>1085</v>
      </c>
      <c r="H93" s="1441">
        <f t="shared" ref="H93:H106" si="9">ROUND(E93*G93,2)</f>
        <v>0</v>
      </c>
      <c r="J93" s="1441">
        <f t="shared" ref="J93:J106" si="10">ROUND(E93*G93,2)</f>
        <v>0</v>
      </c>
      <c r="K93" s="1442">
        <v>4.1059999999999999E-2</v>
      </c>
      <c r="L93" s="1442">
        <f t="shared" ref="L93:L106" si="11">E93*K93</f>
        <v>8.2119999999999999E-2</v>
      </c>
      <c r="N93" s="1440">
        <f t="shared" ref="N93:N106" si="12">E93*M93</f>
        <v>0</v>
      </c>
      <c r="O93" s="1402">
        <v>20</v>
      </c>
      <c r="P93" s="1402" t="s">
        <v>1959</v>
      </c>
      <c r="V93" s="1443" t="s">
        <v>2051</v>
      </c>
      <c r="W93" s="1440">
        <v>3.266</v>
      </c>
      <c r="X93" s="1446" t="s">
        <v>2170</v>
      </c>
      <c r="Y93" s="1446" t="s">
        <v>2168</v>
      </c>
      <c r="Z93" s="1438" t="s">
        <v>2070</v>
      </c>
      <c r="AB93" s="1402">
        <v>1</v>
      </c>
      <c r="AJ93" s="1375" t="s">
        <v>2053</v>
      </c>
      <c r="AK93" s="1375" t="s">
        <v>1964</v>
      </c>
    </row>
    <row r="94" spans="1:37">
      <c r="A94" s="1436">
        <v>66</v>
      </c>
      <c r="B94" s="1445" t="s">
        <v>2048</v>
      </c>
      <c r="C94" s="1438" t="s">
        <v>5078</v>
      </c>
      <c r="D94" s="1439" t="s">
        <v>5079</v>
      </c>
      <c r="E94" s="1440">
        <v>2</v>
      </c>
      <c r="F94" s="1402" t="s">
        <v>1085</v>
      </c>
      <c r="H94" s="1441">
        <f t="shared" si="9"/>
        <v>0</v>
      </c>
      <c r="J94" s="1441">
        <f t="shared" si="10"/>
        <v>0</v>
      </c>
      <c r="K94" s="1442">
        <v>0.10055</v>
      </c>
      <c r="L94" s="1442">
        <f t="shared" si="11"/>
        <v>0.2011</v>
      </c>
      <c r="N94" s="1440">
        <f t="shared" si="12"/>
        <v>0</v>
      </c>
      <c r="O94" s="1402">
        <v>20</v>
      </c>
      <c r="P94" s="1402" t="s">
        <v>1959</v>
      </c>
      <c r="V94" s="1443" t="s">
        <v>2051</v>
      </c>
      <c r="W94" s="1440">
        <v>6.8739999999999997</v>
      </c>
      <c r="X94" s="1446" t="s">
        <v>5080</v>
      </c>
      <c r="Y94" s="1446" t="s">
        <v>5078</v>
      </c>
      <c r="Z94" s="1438" t="s">
        <v>2070</v>
      </c>
      <c r="AB94" s="1402">
        <v>1</v>
      </c>
      <c r="AJ94" s="1375" t="s">
        <v>2053</v>
      </c>
      <c r="AK94" s="1375" t="s">
        <v>1964</v>
      </c>
    </row>
    <row r="95" spans="1:37">
      <c r="A95" s="1436">
        <v>67</v>
      </c>
      <c r="B95" s="1445" t="s">
        <v>2048</v>
      </c>
      <c r="C95" s="1438" t="s">
        <v>5081</v>
      </c>
      <c r="D95" s="1439" t="s">
        <v>5082</v>
      </c>
      <c r="E95" s="1440">
        <v>1</v>
      </c>
      <c r="F95" s="1402" t="s">
        <v>1085</v>
      </c>
      <c r="H95" s="1441">
        <f t="shared" si="9"/>
        <v>0</v>
      </c>
      <c r="J95" s="1441">
        <f t="shared" si="10"/>
        <v>0</v>
      </c>
      <c r="K95" s="1442">
        <v>2.1069999999999998E-2</v>
      </c>
      <c r="L95" s="1442">
        <f t="shared" si="11"/>
        <v>2.1069999999999998E-2</v>
      </c>
      <c r="N95" s="1440">
        <f t="shared" si="12"/>
        <v>0</v>
      </c>
      <c r="O95" s="1402">
        <v>20</v>
      </c>
      <c r="P95" s="1402" t="s">
        <v>1959</v>
      </c>
      <c r="V95" s="1443" t="s">
        <v>2051</v>
      </c>
      <c r="W95" s="1440">
        <v>1.395</v>
      </c>
      <c r="X95" s="1446" t="s">
        <v>5083</v>
      </c>
      <c r="Y95" s="1446" t="s">
        <v>5081</v>
      </c>
      <c r="Z95" s="1438" t="s">
        <v>2070</v>
      </c>
      <c r="AB95" s="1402">
        <v>1</v>
      </c>
      <c r="AJ95" s="1375" t="s">
        <v>2053</v>
      </c>
      <c r="AK95" s="1375" t="s">
        <v>1964</v>
      </c>
    </row>
    <row r="96" spans="1:37">
      <c r="A96" s="1436">
        <v>68</v>
      </c>
      <c r="B96" s="1445" t="s">
        <v>2048</v>
      </c>
      <c r="C96" s="1438" t="s">
        <v>5084</v>
      </c>
      <c r="D96" s="1439" t="s">
        <v>5085</v>
      </c>
      <c r="E96" s="1440">
        <v>1</v>
      </c>
      <c r="F96" s="1402" t="s">
        <v>1085</v>
      </c>
      <c r="H96" s="1441">
        <f t="shared" si="9"/>
        <v>0</v>
      </c>
      <c r="J96" s="1441">
        <f t="shared" si="10"/>
        <v>0</v>
      </c>
      <c r="K96" s="1442">
        <v>3.8300000000000001E-2</v>
      </c>
      <c r="L96" s="1442">
        <f t="shared" si="11"/>
        <v>3.8300000000000001E-2</v>
      </c>
      <c r="N96" s="1440">
        <f t="shared" si="12"/>
        <v>0</v>
      </c>
      <c r="O96" s="1402">
        <v>20</v>
      </c>
      <c r="P96" s="1402" t="s">
        <v>1959</v>
      </c>
      <c r="V96" s="1443" t="s">
        <v>2051</v>
      </c>
      <c r="W96" s="1440">
        <v>2.6190000000000002</v>
      </c>
      <c r="X96" s="1446" t="s">
        <v>5086</v>
      </c>
      <c r="Y96" s="1446" t="s">
        <v>5084</v>
      </c>
      <c r="Z96" s="1438" t="s">
        <v>2070</v>
      </c>
      <c r="AB96" s="1402">
        <v>1</v>
      </c>
      <c r="AJ96" s="1375" t="s">
        <v>2053</v>
      </c>
      <c r="AK96" s="1375" t="s">
        <v>1964</v>
      </c>
    </row>
    <row r="97" spans="1:37">
      <c r="A97" s="1436">
        <v>69</v>
      </c>
      <c r="B97" s="1445" t="s">
        <v>2048</v>
      </c>
      <c r="C97" s="1438" t="s">
        <v>5087</v>
      </c>
      <c r="D97" s="1439" t="s">
        <v>5088</v>
      </c>
      <c r="E97" s="1440">
        <v>2</v>
      </c>
      <c r="F97" s="1402" t="s">
        <v>2002</v>
      </c>
      <c r="H97" s="1441">
        <f t="shared" si="9"/>
        <v>0</v>
      </c>
      <c r="J97" s="1441">
        <f t="shared" si="10"/>
        <v>0</v>
      </c>
      <c r="K97" s="1442">
        <v>6.5500000000000003E-3</v>
      </c>
      <c r="L97" s="1442">
        <f t="shared" si="11"/>
        <v>1.3100000000000001E-2</v>
      </c>
      <c r="N97" s="1440">
        <f t="shared" si="12"/>
        <v>0</v>
      </c>
      <c r="O97" s="1402">
        <v>20</v>
      </c>
      <c r="P97" s="1402" t="s">
        <v>1959</v>
      </c>
      <c r="V97" s="1443" t="s">
        <v>2051</v>
      </c>
      <c r="W97" s="1440">
        <v>2.79</v>
      </c>
      <c r="X97" s="1446" t="s">
        <v>5089</v>
      </c>
      <c r="Y97" s="1446" t="s">
        <v>5087</v>
      </c>
      <c r="Z97" s="1438" t="s">
        <v>2070</v>
      </c>
      <c r="AB97" s="1402">
        <v>1</v>
      </c>
      <c r="AJ97" s="1375" t="s">
        <v>2053</v>
      </c>
      <c r="AK97" s="1375" t="s">
        <v>1964</v>
      </c>
    </row>
    <row r="98" spans="1:37">
      <c r="A98" s="1436">
        <v>70</v>
      </c>
      <c r="B98" s="1445" t="s">
        <v>2048</v>
      </c>
      <c r="C98" s="1438" t="s">
        <v>5090</v>
      </c>
      <c r="D98" s="1439" t="s">
        <v>5091</v>
      </c>
      <c r="E98" s="1440">
        <v>2</v>
      </c>
      <c r="F98" s="1402" t="s">
        <v>2002</v>
      </c>
      <c r="H98" s="1441">
        <f t="shared" si="9"/>
        <v>0</v>
      </c>
      <c r="J98" s="1441">
        <f t="shared" si="10"/>
        <v>0</v>
      </c>
      <c r="K98" s="1442">
        <v>9.0600000000000003E-3</v>
      </c>
      <c r="L98" s="1442">
        <f t="shared" si="11"/>
        <v>1.8120000000000001E-2</v>
      </c>
      <c r="N98" s="1440">
        <f t="shared" si="12"/>
        <v>0</v>
      </c>
      <c r="O98" s="1402">
        <v>20</v>
      </c>
      <c r="P98" s="1402" t="s">
        <v>1959</v>
      </c>
      <c r="V98" s="1443" t="s">
        <v>2051</v>
      </c>
      <c r="W98" s="1440">
        <v>3.2639999999999998</v>
      </c>
      <c r="X98" s="1446" t="s">
        <v>5092</v>
      </c>
      <c r="Y98" s="1446" t="s">
        <v>5090</v>
      </c>
      <c r="Z98" s="1438" t="s">
        <v>2070</v>
      </c>
      <c r="AB98" s="1402">
        <v>1</v>
      </c>
      <c r="AJ98" s="1375" t="s">
        <v>2053</v>
      </c>
      <c r="AK98" s="1375" t="s">
        <v>1964</v>
      </c>
    </row>
    <row r="99" spans="1:37">
      <c r="A99" s="1436">
        <v>71</v>
      </c>
      <c r="B99" s="1445" t="s">
        <v>2048</v>
      </c>
      <c r="C99" s="1438" t="s">
        <v>5093</v>
      </c>
      <c r="D99" s="1439" t="s">
        <v>5094</v>
      </c>
      <c r="E99" s="1440">
        <v>2</v>
      </c>
      <c r="F99" s="1402" t="s">
        <v>2002</v>
      </c>
      <c r="H99" s="1441">
        <f t="shared" si="9"/>
        <v>0</v>
      </c>
      <c r="J99" s="1441">
        <f t="shared" si="10"/>
        <v>0</v>
      </c>
      <c r="K99" s="1442">
        <v>1.03E-2</v>
      </c>
      <c r="L99" s="1442">
        <f t="shared" si="11"/>
        <v>2.06E-2</v>
      </c>
      <c r="N99" s="1440">
        <f t="shared" si="12"/>
        <v>0</v>
      </c>
      <c r="O99" s="1402">
        <v>20</v>
      </c>
      <c r="P99" s="1402" t="s">
        <v>1959</v>
      </c>
      <c r="V99" s="1443" t="s">
        <v>2051</v>
      </c>
      <c r="W99" s="1440">
        <v>5.2380000000000004</v>
      </c>
      <c r="X99" s="1446" t="s">
        <v>5095</v>
      </c>
      <c r="Y99" s="1446" t="s">
        <v>5093</v>
      </c>
      <c r="Z99" s="1438" t="s">
        <v>2070</v>
      </c>
      <c r="AB99" s="1402">
        <v>1</v>
      </c>
      <c r="AJ99" s="1375" t="s">
        <v>2053</v>
      </c>
      <c r="AK99" s="1375" t="s">
        <v>1964</v>
      </c>
    </row>
    <row r="100" spans="1:37">
      <c r="A100" s="1436">
        <v>72</v>
      </c>
      <c r="B100" s="1445" t="s">
        <v>2048</v>
      </c>
      <c r="C100" s="1438" t="s">
        <v>5096</v>
      </c>
      <c r="D100" s="1439" t="s">
        <v>5097</v>
      </c>
      <c r="E100" s="1440">
        <v>2</v>
      </c>
      <c r="F100" s="1402" t="s">
        <v>2002</v>
      </c>
      <c r="H100" s="1441">
        <f t="shared" si="9"/>
        <v>0</v>
      </c>
      <c r="J100" s="1441">
        <f t="shared" si="10"/>
        <v>0</v>
      </c>
      <c r="K100" s="1442">
        <v>1.755E-2</v>
      </c>
      <c r="L100" s="1442">
        <f t="shared" si="11"/>
        <v>3.5099999999999999E-2</v>
      </c>
      <c r="N100" s="1440">
        <f t="shared" si="12"/>
        <v>0</v>
      </c>
      <c r="O100" s="1402">
        <v>20</v>
      </c>
      <c r="P100" s="1402" t="s">
        <v>1959</v>
      </c>
      <c r="V100" s="1443" t="s">
        <v>2051</v>
      </c>
      <c r="W100" s="1440">
        <v>6.8680000000000003</v>
      </c>
      <c r="X100" s="1446" t="s">
        <v>5098</v>
      </c>
      <c r="Y100" s="1446" t="s">
        <v>5096</v>
      </c>
      <c r="Z100" s="1438" t="s">
        <v>2070</v>
      </c>
      <c r="AB100" s="1402">
        <v>1</v>
      </c>
      <c r="AJ100" s="1375" t="s">
        <v>2053</v>
      </c>
      <c r="AK100" s="1375" t="s">
        <v>1964</v>
      </c>
    </row>
    <row r="101" spans="1:37">
      <c r="A101" s="1436">
        <v>73</v>
      </c>
      <c r="B101" s="1445" t="s">
        <v>2048</v>
      </c>
      <c r="C101" s="1438" t="s">
        <v>5099</v>
      </c>
      <c r="D101" s="1439" t="s">
        <v>5100</v>
      </c>
      <c r="E101" s="1440">
        <v>2</v>
      </c>
      <c r="F101" s="1402" t="s">
        <v>2002</v>
      </c>
      <c r="H101" s="1441">
        <f t="shared" si="9"/>
        <v>0</v>
      </c>
      <c r="J101" s="1441">
        <f t="shared" si="10"/>
        <v>0</v>
      </c>
      <c r="K101" s="1442">
        <v>2.0000000000000002E-5</v>
      </c>
      <c r="L101" s="1442">
        <f t="shared" si="11"/>
        <v>4.0000000000000003E-5</v>
      </c>
      <c r="N101" s="1440">
        <f t="shared" si="12"/>
        <v>0</v>
      </c>
      <c r="O101" s="1402">
        <v>20</v>
      </c>
      <c r="P101" s="1402" t="s">
        <v>1959</v>
      </c>
      <c r="V101" s="1443" t="s">
        <v>2051</v>
      </c>
      <c r="W101" s="1440">
        <v>0.16600000000000001</v>
      </c>
      <c r="X101" s="1446" t="s">
        <v>5101</v>
      </c>
      <c r="Y101" s="1446" t="s">
        <v>5099</v>
      </c>
      <c r="Z101" s="1438" t="s">
        <v>2070</v>
      </c>
      <c r="AB101" s="1402">
        <v>1</v>
      </c>
      <c r="AJ101" s="1375" t="s">
        <v>2053</v>
      </c>
      <c r="AK101" s="1375" t="s">
        <v>1964</v>
      </c>
    </row>
    <row r="102" spans="1:37">
      <c r="A102" s="1436">
        <v>74</v>
      </c>
      <c r="B102" s="1445" t="s">
        <v>2048</v>
      </c>
      <c r="C102" s="1438" t="s">
        <v>5102</v>
      </c>
      <c r="D102" s="1439" t="s">
        <v>5103</v>
      </c>
      <c r="E102" s="1440">
        <v>2</v>
      </c>
      <c r="F102" s="1402" t="s">
        <v>2002</v>
      </c>
      <c r="H102" s="1441">
        <f t="shared" si="9"/>
        <v>0</v>
      </c>
      <c r="J102" s="1441">
        <f t="shared" si="10"/>
        <v>0</v>
      </c>
      <c r="K102" s="1442">
        <v>4.0000000000000003E-5</v>
      </c>
      <c r="L102" s="1442">
        <f t="shared" si="11"/>
        <v>8.0000000000000007E-5</v>
      </c>
      <c r="N102" s="1440">
        <f t="shared" si="12"/>
        <v>0</v>
      </c>
      <c r="O102" s="1402">
        <v>20</v>
      </c>
      <c r="P102" s="1402" t="s">
        <v>1959</v>
      </c>
      <c r="V102" s="1443" t="s">
        <v>2051</v>
      </c>
      <c r="W102" s="1440">
        <v>0.40400000000000003</v>
      </c>
      <c r="X102" s="1446" t="s">
        <v>5104</v>
      </c>
      <c r="Y102" s="1446" t="s">
        <v>5102</v>
      </c>
      <c r="Z102" s="1438" t="s">
        <v>2070</v>
      </c>
      <c r="AB102" s="1402">
        <v>1</v>
      </c>
      <c r="AJ102" s="1375" t="s">
        <v>2053</v>
      </c>
      <c r="AK102" s="1375" t="s">
        <v>1964</v>
      </c>
    </row>
    <row r="103" spans="1:37">
      <c r="A103" s="1436">
        <v>75</v>
      </c>
      <c r="B103" s="1445" t="s">
        <v>2048</v>
      </c>
      <c r="C103" s="1438" t="s">
        <v>5105</v>
      </c>
      <c r="D103" s="1439" t="s">
        <v>5106</v>
      </c>
      <c r="E103" s="1440">
        <v>1</v>
      </c>
      <c r="F103" s="1402" t="s">
        <v>2002</v>
      </c>
      <c r="H103" s="1441">
        <f t="shared" si="9"/>
        <v>0</v>
      </c>
      <c r="J103" s="1441">
        <f t="shared" si="10"/>
        <v>0</v>
      </c>
      <c r="K103" s="1442">
        <v>6.1399999999999996E-3</v>
      </c>
      <c r="L103" s="1442">
        <f t="shared" si="11"/>
        <v>6.1399999999999996E-3</v>
      </c>
      <c r="N103" s="1440">
        <f t="shared" si="12"/>
        <v>0</v>
      </c>
      <c r="O103" s="1402">
        <v>20</v>
      </c>
      <c r="P103" s="1402" t="s">
        <v>1959</v>
      </c>
      <c r="V103" s="1443" t="s">
        <v>2051</v>
      </c>
      <c r="W103" s="1440">
        <v>1.3540000000000001</v>
      </c>
      <c r="X103" s="1446" t="s">
        <v>5107</v>
      </c>
      <c r="Y103" s="1446" t="s">
        <v>5105</v>
      </c>
      <c r="Z103" s="1438" t="s">
        <v>2070</v>
      </c>
      <c r="AB103" s="1402">
        <v>1</v>
      </c>
      <c r="AJ103" s="1375" t="s">
        <v>2053</v>
      </c>
      <c r="AK103" s="1375" t="s">
        <v>1964</v>
      </c>
    </row>
    <row r="104" spans="1:37">
      <c r="A104" s="1436">
        <v>76</v>
      </c>
      <c r="B104" s="1445" t="s">
        <v>2048</v>
      </c>
      <c r="C104" s="1438" t="s">
        <v>5108</v>
      </c>
      <c r="D104" s="1439" t="s">
        <v>5109</v>
      </c>
      <c r="E104" s="1440">
        <v>1</v>
      </c>
      <c r="F104" s="1402" t="s">
        <v>2002</v>
      </c>
      <c r="H104" s="1441">
        <f t="shared" si="9"/>
        <v>0</v>
      </c>
      <c r="J104" s="1441">
        <f t="shared" si="10"/>
        <v>0</v>
      </c>
      <c r="K104" s="1442">
        <v>9.5099999999999994E-3</v>
      </c>
      <c r="L104" s="1442">
        <f t="shared" si="11"/>
        <v>9.5099999999999994E-3</v>
      </c>
      <c r="N104" s="1440">
        <f t="shared" si="12"/>
        <v>0</v>
      </c>
      <c r="O104" s="1402">
        <v>20</v>
      </c>
      <c r="P104" s="1402" t="s">
        <v>1959</v>
      </c>
      <c r="V104" s="1443" t="s">
        <v>2051</v>
      </c>
      <c r="W104" s="1440">
        <v>2.73</v>
      </c>
      <c r="X104" s="1446" t="s">
        <v>5110</v>
      </c>
      <c r="Y104" s="1446" t="s">
        <v>5108</v>
      </c>
      <c r="Z104" s="1438" t="s">
        <v>2070</v>
      </c>
      <c r="AB104" s="1402">
        <v>1</v>
      </c>
      <c r="AJ104" s="1375" t="s">
        <v>2053</v>
      </c>
      <c r="AK104" s="1375" t="s">
        <v>1964</v>
      </c>
    </row>
    <row r="105" spans="1:37">
      <c r="A105" s="1436">
        <v>77</v>
      </c>
      <c r="B105" s="1445" t="s">
        <v>2048</v>
      </c>
      <c r="C105" s="1438" t="s">
        <v>5111</v>
      </c>
      <c r="D105" s="1439" t="s">
        <v>5112</v>
      </c>
      <c r="E105" s="1440">
        <v>1</v>
      </c>
      <c r="F105" s="1402" t="s">
        <v>2002</v>
      </c>
      <c r="H105" s="1441">
        <f t="shared" si="9"/>
        <v>0</v>
      </c>
      <c r="J105" s="1441">
        <f t="shared" si="10"/>
        <v>0</v>
      </c>
      <c r="K105" s="1442">
        <v>5.9749999999999998E-2</v>
      </c>
      <c r="L105" s="1442">
        <f t="shared" si="11"/>
        <v>5.9749999999999998E-2</v>
      </c>
      <c r="N105" s="1440">
        <f t="shared" si="12"/>
        <v>0</v>
      </c>
      <c r="O105" s="1402">
        <v>20</v>
      </c>
      <c r="P105" s="1402" t="s">
        <v>1959</v>
      </c>
      <c r="V105" s="1443" t="s">
        <v>2051</v>
      </c>
      <c r="W105" s="1440">
        <v>1.7889999999999999</v>
      </c>
      <c r="X105" s="1446" t="s">
        <v>5113</v>
      </c>
      <c r="Y105" s="1446" t="s">
        <v>5111</v>
      </c>
      <c r="Z105" s="1438" t="s">
        <v>2070</v>
      </c>
      <c r="AB105" s="1402">
        <v>1</v>
      </c>
      <c r="AJ105" s="1375" t="s">
        <v>2053</v>
      </c>
      <c r="AK105" s="1375" t="s">
        <v>1964</v>
      </c>
    </row>
    <row r="106" spans="1:37">
      <c r="A106" s="1436">
        <v>78</v>
      </c>
      <c r="B106" s="1445" t="s">
        <v>2048</v>
      </c>
      <c r="C106" s="1438" t="s">
        <v>5114</v>
      </c>
      <c r="D106" s="1439" t="s">
        <v>5115</v>
      </c>
      <c r="E106" s="1440">
        <v>1</v>
      </c>
      <c r="F106" s="1402" t="s">
        <v>2002</v>
      </c>
      <c r="H106" s="1441">
        <f t="shared" si="9"/>
        <v>0</v>
      </c>
      <c r="J106" s="1441">
        <f t="shared" si="10"/>
        <v>0</v>
      </c>
      <c r="K106" s="1442">
        <v>8.1549999999999997E-2</v>
      </c>
      <c r="L106" s="1442">
        <f t="shared" si="11"/>
        <v>8.1549999999999997E-2</v>
      </c>
      <c r="N106" s="1440">
        <f t="shared" si="12"/>
        <v>0</v>
      </c>
      <c r="O106" s="1402">
        <v>20</v>
      </c>
      <c r="P106" s="1402" t="s">
        <v>1959</v>
      </c>
      <c r="V106" s="1443" t="s">
        <v>2051</v>
      </c>
      <c r="W106" s="1440">
        <v>2.73</v>
      </c>
      <c r="X106" s="1446" t="s">
        <v>5116</v>
      </c>
      <c r="Y106" s="1446" t="s">
        <v>5114</v>
      </c>
      <c r="Z106" s="1438" t="s">
        <v>2070</v>
      </c>
      <c r="AB106" s="1402">
        <v>1</v>
      </c>
      <c r="AJ106" s="1375" t="s">
        <v>2053</v>
      </c>
      <c r="AK106" s="1375" t="s">
        <v>1964</v>
      </c>
    </row>
    <row r="107" spans="1:37">
      <c r="D107" s="1447" t="s">
        <v>2225</v>
      </c>
      <c r="E107" s="1448">
        <f>J107</f>
        <v>0</v>
      </c>
      <c r="H107" s="1448">
        <f>SUM(H91:H106)</f>
        <v>0</v>
      </c>
      <c r="I107" s="1448">
        <f>SUM(I91:I106)</f>
        <v>0</v>
      </c>
      <c r="J107" s="1448">
        <f>SUM(J91:J106)</f>
        <v>0</v>
      </c>
      <c r="L107" s="1449">
        <f>SUM(L91:L106)</f>
        <v>0.5865800000000001</v>
      </c>
      <c r="N107" s="1450">
        <f>SUM(N91:N106)</f>
        <v>0</v>
      </c>
      <c r="W107" s="1440">
        <f>SUM(W91:W106)</f>
        <v>41.486999999999995</v>
      </c>
    </row>
    <row r="109" spans="1:37">
      <c r="D109" s="1447" t="s">
        <v>2317</v>
      </c>
      <c r="E109" s="1450">
        <f>J109</f>
        <v>0</v>
      </c>
      <c r="H109" s="1448">
        <f>+H107</f>
        <v>0</v>
      </c>
      <c r="I109" s="1448">
        <f>+I107</f>
        <v>0</v>
      </c>
      <c r="J109" s="1448">
        <f>+J107</f>
        <v>0</v>
      </c>
      <c r="L109" s="1449">
        <f>+L107</f>
        <v>0.5865800000000001</v>
      </c>
      <c r="N109" s="1450">
        <f>+N107</f>
        <v>0</v>
      </c>
      <c r="W109" s="1440">
        <f>+W107</f>
        <v>41.486999999999995</v>
      </c>
    </row>
    <row r="111" spans="1:37">
      <c r="B111" s="1437" t="s">
        <v>2318</v>
      </c>
    </row>
    <row r="112" spans="1:37">
      <c r="B112" s="1438" t="s">
        <v>2319</v>
      </c>
    </row>
    <row r="113" spans="1:37">
      <c r="A113" s="1436">
        <v>79</v>
      </c>
      <c r="B113" s="1445" t="s">
        <v>1969</v>
      </c>
      <c r="C113" s="1438" t="s">
        <v>5117</v>
      </c>
      <c r="D113" s="1439" t="s">
        <v>5118</v>
      </c>
      <c r="E113" s="1440">
        <v>4</v>
      </c>
      <c r="F113" s="1402" t="s">
        <v>2002</v>
      </c>
      <c r="H113" s="1441">
        <f>ROUND(E113*G113,2)</f>
        <v>0</v>
      </c>
      <c r="J113" s="1441">
        <f>ROUND(E113*G113,2)</f>
        <v>0</v>
      </c>
      <c r="L113" s="1442">
        <f>E113*K113</f>
        <v>0</v>
      </c>
      <c r="N113" s="1440">
        <f>E113*M113</f>
        <v>0</v>
      </c>
      <c r="O113" s="1402">
        <v>20</v>
      </c>
      <c r="P113" s="1402" t="s">
        <v>1959</v>
      </c>
      <c r="V113" s="1443" t="s">
        <v>157</v>
      </c>
      <c r="W113" s="1440">
        <v>2.64</v>
      </c>
      <c r="X113" s="1446" t="s">
        <v>5119</v>
      </c>
      <c r="Y113" s="1446" t="s">
        <v>5117</v>
      </c>
      <c r="Z113" s="1438" t="s">
        <v>2040</v>
      </c>
      <c r="AB113" s="1402">
        <v>1</v>
      </c>
      <c r="AJ113" s="1375" t="s">
        <v>2323</v>
      </c>
      <c r="AK113" s="1375" t="s">
        <v>1964</v>
      </c>
    </row>
    <row r="114" spans="1:37">
      <c r="D114" s="1447" t="s">
        <v>2324</v>
      </c>
      <c r="E114" s="1448">
        <f>J114</f>
        <v>0</v>
      </c>
      <c r="H114" s="1448">
        <f>SUM(H111:H113)</f>
        <v>0</v>
      </c>
      <c r="I114" s="1448">
        <f>SUM(I111:I113)</f>
        <v>0</v>
      </c>
      <c r="J114" s="1448">
        <f>SUM(J111:J113)</f>
        <v>0</v>
      </c>
      <c r="L114" s="1449">
        <f>SUM(L111:L113)</f>
        <v>0</v>
      </c>
      <c r="N114" s="1450">
        <f>SUM(N111:N113)</f>
        <v>0</v>
      </c>
      <c r="W114" s="1440">
        <f>SUM(W111:W113)</f>
        <v>2.64</v>
      </c>
    </row>
    <row r="116" spans="1:37">
      <c r="D116" s="1447" t="s">
        <v>2325</v>
      </c>
      <c r="E116" s="1448">
        <f>J116</f>
        <v>0</v>
      </c>
      <c r="H116" s="1448">
        <f>+H114</f>
        <v>0</v>
      </c>
      <c r="I116" s="1448">
        <f>+I114</f>
        <v>0</v>
      </c>
      <c r="J116" s="1448">
        <f>+J114</f>
        <v>0</v>
      </c>
      <c r="L116" s="1449">
        <f>+L114</f>
        <v>0</v>
      </c>
      <c r="N116" s="1450">
        <f>+N114</f>
        <v>0</v>
      </c>
      <c r="W116" s="1440">
        <f>+W114</f>
        <v>2.64</v>
      </c>
    </row>
    <row r="118" spans="1:37">
      <c r="D118" s="1451" t="s">
        <v>2326</v>
      </c>
      <c r="E118" s="1448">
        <f>J118</f>
        <v>0</v>
      </c>
      <c r="H118" s="1448">
        <f>+H89+H109+H116</f>
        <v>0</v>
      </c>
      <c r="I118" s="1448">
        <f>+I89+I109+I116</f>
        <v>0</v>
      </c>
      <c r="J118" s="1448">
        <f>+J89+J109+J116</f>
        <v>0</v>
      </c>
      <c r="L118" s="1449">
        <f>+L89+L109+L116</f>
        <v>156.74434597999999</v>
      </c>
      <c r="N118" s="1450">
        <f>+N89+N109+N116</f>
        <v>0</v>
      </c>
      <c r="W118" s="1440">
        <f>+W89+W109+W116</f>
        <v>1040.634</v>
      </c>
    </row>
  </sheetData>
  <mergeCells count="2">
    <mergeCell ref="K9:L9"/>
    <mergeCell ref="M9:N9"/>
  </mergeCells>
  <pageMargins left="0.19685039370078741" right="7.874015748031496E-2" top="0.62992125984251968" bottom="0.59055118110236227" header="0.51181102362204722" footer="0.35433070866141736"/>
  <pageSetup paperSize="9" scale="90" firstPageNumber="0" fitToHeight="3" orientation="landscape" useFirstPageNumber="1"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7B8E-B85B-4E0B-A0B7-AC221A97E952}">
  <dimension ref="A1:AMJ72"/>
  <sheetViews>
    <sheetView showGridLines="0" view="pageBreakPreview" zoomScaleNormal="100" zoomScaleSheetLayoutView="100" workbookViewId="0">
      <pane xSplit="4" ySplit="10" topLeftCell="E50" activePane="bottomRight" state="frozen"/>
      <selection pane="topRight"/>
      <selection pane="bottomLeft"/>
      <selection pane="bottomRight" activeCell="H76" sqref="H76"/>
    </sheetView>
  </sheetViews>
  <sheetFormatPr defaultColWidth="9" defaultRowHeight="12.5"/>
  <cols>
    <col min="1" max="1" width="6.7265625" style="1436" customWidth="1"/>
    <col min="2" max="2" width="3.7265625" style="1445" customWidth="1"/>
    <col min="3" max="3" width="13" style="1438" customWidth="1"/>
    <col min="4" max="4" width="45.7265625" style="1439" customWidth="1"/>
    <col min="5" max="5" width="9.81640625" style="1440" customWidth="1"/>
    <col min="6" max="6" width="5.7265625" style="1402" customWidth="1"/>
    <col min="7" max="7" width="8.7265625" style="1441" customWidth="1"/>
    <col min="8" max="10" width="9.7265625" style="1441" customWidth="1"/>
    <col min="11" max="11" width="7.453125" style="1442" customWidth="1"/>
    <col min="12" max="12" width="8.26953125" style="1442" customWidth="1"/>
    <col min="13" max="13" width="7.26953125" style="1440" customWidth="1"/>
    <col min="14" max="14" width="7" style="1440" customWidth="1"/>
    <col min="15" max="15" width="3.453125" style="1402" customWidth="1"/>
    <col min="16" max="16" width="0.1796875" style="1402" hidden="1" customWidth="1"/>
    <col min="17" max="19" width="11.26953125" style="1440" hidden="1" customWidth="1"/>
    <col min="20" max="20" width="10.54296875" style="1443" hidden="1" customWidth="1"/>
    <col min="21" max="21" width="5.26953125" style="1443" hidden="1" customWidth="1"/>
    <col min="22" max="22" width="5.7265625" style="1443" hidden="1" customWidth="1"/>
    <col min="23" max="23" width="9.26953125" style="1440" hidden="1" customWidth="1"/>
    <col min="24" max="25" width="11.7265625" style="1409" hidden="1" customWidth="1"/>
    <col min="26" max="26" width="7.54296875" style="1438" hidden="1" customWidth="1"/>
    <col min="27" max="27" width="12.7265625" style="1438" hidden="1" customWidth="1"/>
    <col min="28" max="28" width="4.26953125" style="1402" hidden="1" customWidth="1"/>
    <col min="29" max="30" width="2.7265625" style="1402" hidden="1" customWidth="1"/>
    <col min="31" max="34" width="9.26953125" style="1444" hidden="1" customWidth="1"/>
    <col min="35" max="37" width="9.26953125" style="1375" hidden="1" customWidth="1"/>
    <col min="38" max="38" width="9" style="1375" hidden="1" customWidth="1"/>
    <col min="39" max="1024" width="9" style="1375"/>
    <col min="1025" max="16384" width="9" style="796"/>
  </cols>
  <sheetData>
    <row r="1" spans="1:37" s="1375" customFormat="1" ht="12.75" customHeight="1">
      <c r="A1" s="1405" t="s">
        <v>1888</v>
      </c>
      <c r="G1" s="1406"/>
      <c r="I1" s="1405" t="s">
        <v>1889</v>
      </c>
      <c r="J1" s="1406"/>
      <c r="K1" s="1407"/>
      <c r="Q1" s="1408"/>
      <c r="R1" s="1408"/>
      <c r="S1" s="1408"/>
      <c r="X1" s="1409"/>
      <c r="Y1" s="1409"/>
      <c r="Z1" s="564" t="s">
        <v>1890</v>
      </c>
      <c r="AA1" s="564" t="s">
        <v>1891</v>
      </c>
      <c r="AB1" s="565" t="s">
        <v>1892</v>
      </c>
      <c r="AC1" s="565" t="s">
        <v>1893</v>
      </c>
      <c r="AD1" s="565" t="s">
        <v>1894</v>
      </c>
      <c r="AE1" s="1410" t="s">
        <v>1895</v>
      </c>
      <c r="AF1" s="1411" t="s">
        <v>1896</v>
      </c>
    </row>
    <row r="2" spans="1:37" s="1375" customFormat="1" ht="10.5">
      <c r="A2" s="1405" t="s">
        <v>1897</v>
      </c>
      <c r="G2" s="1406"/>
      <c r="H2" s="1412"/>
      <c r="I2" s="1405" t="s">
        <v>1898</v>
      </c>
      <c r="J2" s="1406"/>
      <c r="K2" s="1407"/>
      <c r="Q2" s="1408"/>
      <c r="R2" s="1408"/>
      <c r="S2" s="1408"/>
      <c r="X2" s="1409"/>
      <c r="Y2" s="1409"/>
      <c r="Z2" s="564" t="s">
        <v>1899</v>
      </c>
      <c r="AA2" s="567" t="s">
        <v>1900</v>
      </c>
      <c r="AB2" s="568" t="s">
        <v>7</v>
      </c>
      <c r="AC2" s="568"/>
      <c r="AD2" s="567"/>
      <c r="AE2" s="1410">
        <v>1</v>
      </c>
      <c r="AF2" s="1413">
        <v>123.5</v>
      </c>
    </row>
    <row r="3" spans="1:37" s="1375" customFormat="1" ht="10.5">
      <c r="A3" s="1405" t="s">
        <v>1901</v>
      </c>
      <c r="G3" s="1406"/>
      <c r="I3" s="1405" t="s">
        <v>2534</v>
      </c>
      <c r="J3" s="1406"/>
      <c r="K3" s="1407"/>
      <c r="Q3" s="1408"/>
      <c r="R3" s="1408"/>
      <c r="S3" s="1408"/>
      <c r="X3" s="1409"/>
      <c r="Y3" s="1409"/>
      <c r="Z3" s="564" t="s">
        <v>1902</v>
      </c>
      <c r="AA3" s="567" t="s">
        <v>1903</v>
      </c>
      <c r="AB3" s="568" t="s">
        <v>7</v>
      </c>
      <c r="AC3" s="568" t="s">
        <v>1904</v>
      </c>
      <c r="AD3" s="567" t="s">
        <v>1905</v>
      </c>
      <c r="AE3" s="1410">
        <v>2</v>
      </c>
      <c r="AF3" s="1414">
        <v>123.46</v>
      </c>
    </row>
    <row r="4" spans="1:37" s="1375" customFormat="1" ht="10.5">
      <c r="Q4" s="1408"/>
      <c r="R4" s="1408"/>
      <c r="S4" s="1408"/>
      <c r="X4" s="1409"/>
      <c r="Y4" s="1409"/>
      <c r="Z4" s="564" t="s">
        <v>1906</v>
      </c>
      <c r="AA4" s="567" t="s">
        <v>1907</v>
      </c>
      <c r="AB4" s="568" t="s">
        <v>7</v>
      </c>
      <c r="AC4" s="568"/>
      <c r="AD4" s="567"/>
      <c r="AE4" s="1410">
        <v>3</v>
      </c>
      <c r="AF4" s="1415">
        <v>123.45699999999999</v>
      </c>
    </row>
    <row r="5" spans="1:37" s="1375" customFormat="1" ht="10.5">
      <c r="A5" s="1405" t="s">
        <v>1908</v>
      </c>
      <c r="Q5" s="1408"/>
      <c r="R5" s="1408"/>
      <c r="S5" s="1408"/>
      <c r="X5" s="1409"/>
      <c r="Y5" s="1409"/>
      <c r="Z5" s="564" t="s">
        <v>1909</v>
      </c>
      <c r="AA5" s="567" t="s">
        <v>1903</v>
      </c>
      <c r="AB5" s="568" t="s">
        <v>7</v>
      </c>
      <c r="AC5" s="568" t="s">
        <v>1904</v>
      </c>
      <c r="AD5" s="567" t="s">
        <v>1905</v>
      </c>
      <c r="AE5" s="1410">
        <v>4</v>
      </c>
      <c r="AF5" s="1416">
        <v>123.4567</v>
      </c>
    </row>
    <row r="6" spans="1:37" s="1375" customFormat="1" ht="10.5">
      <c r="A6" s="1405" t="s">
        <v>4918</v>
      </c>
      <c r="Q6" s="1408"/>
      <c r="R6" s="1408"/>
      <c r="S6" s="1408"/>
      <c r="X6" s="1409"/>
      <c r="Y6" s="1409"/>
      <c r="Z6" s="1412"/>
      <c r="AA6" s="1412"/>
      <c r="AE6" s="1410" t="s">
        <v>1911</v>
      </c>
      <c r="AF6" s="1414">
        <v>123.46</v>
      </c>
    </row>
    <row r="7" spans="1:37" s="1375" customFormat="1" ht="10.5">
      <c r="A7" s="1405"/>
      <c r="Q7" s="1408"/>
      <c r="R7" s="1408"/>
      <c r="S7" s="1408"/>
      <c r="X7" s="1409"/>
      <c r="Y7" s="1409"/>
      <c r="Z7" s="1412"/>
      <c r="AA7" s="1412"/>
    </row>
    <row r="8" spans="1:37" s="1375" customFormat="1" ht="13">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1913</v>
      </c>
      <c r="B9" s="1419" t="s">
        <v>10</v>
      </c>
      <c r="C9" s="1419" t="s">
        <v>37</v>
      </c>
      <c r="D9" s="1419" t="s">
        <v>1914</v>
      </c>
      <c r="E9" s="1419" t="s">
        <v>1032</v>
      </c>
      <c r="F9" s="1419" t="s">
        <v>1915</v>
      </c>
      <c r="G9" s="1419" t="s">
        <v>1916</v>
      </c>
      <c r="H9" s="1419" t="s">
        <v>1917</v>
      </c>
      <c r="I9" s="1419" t="s">
        <v>1918</v>
      </c>
      <c r="J9" s="1419" t="s">
        <v>1919</v>
      </c>
      <c r="K9" s="1904" t="s">
        <v>1920</v>
      </c>
      <c r="L9" s="1904"/>
      <c r="M9" s="1905" t="s">
        <v>1921</v>
      </c>
      <c r="N9" s="1905"/>
      <c r="O9" s="1419" t="s">
        <v>2</v>
      </c>
      <c r="P9" s="1420" t="s">
        <v>1922</v>
      </c>
      <c r="Q9" s="1419" t="s">
        <v>1032</v>
      </c>
      <c r="R9" s="1419" t="s">
        <v>1032</v>
      </c>
      <c r="S9" s="1420" t="s">
        <v>1032</v>
      </c>
      <c r="T9" s="1421" t="s">
        <v>1923</v>
      </c>
      <c r="U9" s="1422" t="s">
        <v>1924</v>
      </c>
      <c r="V9" s="1384" t="s">
        <v>217</v>
      </c>
      <c r="W9" s="1419" t="s">
        <v>1925</v>
      </c>
      <c r="X9" s="1423" t="s">
        <v>37</v>
      </c>
      <c r="Y9" s="1423" t="s">
        <v>37</v>
      </c>
      <c r="Z9" s="1424" t="s">
        <v>1926</v>
      </c>
      <c r="AA9" s="1424" t="s">
        <v>1927</v>
      </c>
      <c r="AB9" s="1419" t="s">
        <v>217</v>
      </c>
      <c r="AC9" s="1419" t="s">
        <v>1928</v>
      </c>
      <c r="AD9" s="1419" t="s">
        <v>1929</v>
      </c>
      <c r="AE9" s="1425" t="s">
        <v>1930</v>
      </c>
      <c r="AF9" s="1425" t="s">
        <v>1931</v>
      </c>
      <c r="AG9" s="1425" t="s">
        <v>1032</v>
      </c>
      <c r="AH9" s="1425" t="s">
        <v>1932</v>
      </c>
      <c r="AJ9" s="1375" t="s">
        <v>1933</v>
      </c>
      <c r="AK9" s="1375" t="s">
        <v>1934</v>
      </c>
    </row>
    <row r="10" spans="1:37">
      <c r="A10" s="1426" t="s">
        <v>1935</v>
      </c>
      <c r="B10" s="1426" t="s">
        <v>1936</v>
      </c>
      <c r="C10" s="1427"/>
      <c r="D10" s="1426" t="s">
        <v>1937</v>
      </c>
      <c r="E10" s="1426" t="s">
        <v>1938</v>
      </c>
      <c r="F10" s="1426" t="s">
        <v>1939</v>
      </c>
      <c r="G10" s="1426" t="s">
        <v>1940</v>
      </c>
      <c r="H10" s="1426"/>
      <c r="I10" s="1426" t="s">
        <v>1941</v>
      </c>
      <c r="J10" s="1426"/>
      <c r="K10" s="1426" t="s">
        <v>1916</v>
      </c>
      <c r="L10" s="1426" t="s">
        <v>1919</v>
      </c>
      <c r="M10" s="1428" t="s">
        <v>1916</v>
      </c>
      <c r="N10" s="1426" t="s">
        <v>1919</v>
      </c>
      <c r="O10" s="1426" t="s">
        <v>3</v>
      </c>
      <c r="P10" s="1428"/>
      <c r="Q10" s="1426" t="s">
        <v>1942</v>
      </c>
      <c r="R10" s="1426" t="s">
        <v>1943</v>
      </c>
      <c r="S10" s="1428" t="s">
        <v>1944</v>
      </c>
      <c r="T10" s="1429" t="s">
        <v>1945</v>
      </c>
      <c r="U10" s="1430" t="s">
        <v>1946</v>
      </c>
      <c r="V10" s="1390" t="s">
        <v>1947</v>
      </c>
      <c r="W10" s="1431"/>
      <c r="X10" s="1432" t="s">
        <v>1948</v>
      </c>
      <c r="Y10" s="1432"/>
      <c r="Z10" s="1433" t="s">
        <v>1949</v>
      </c>
      <c r="AA10" s="1433" t="s">
        <v>1935</v>
      </c>
      <c r="AB10" s="1426" t="s">
        <v>1950</v>
      </c>
      <c r="AC10" s="1434"/>
      <c r="AD10" s="1434"/>
      <c r="AE10" s="1435"/>
      <c r="AF10" s="1435"/>
      <c r="AG10" s="1435"/>
      <c r="AH10" s="1435"/>
      <c r="AJ10" s="1375" t="s">
        <v>1951</v>
      </c>
      <c r="AK10" s="1375" t="s">
        <v>1952</v>
      </c>
    </row>
    <row r="12" spans="1:37">
      <c r="B12" s="1437" t="s">
        <v>1953</v>
      </c>
    </row>
    <row r="13" spans="1:37">
      <c r="B13" s="1438" t="s">
        <v>1954</v>
      </c>
    </row>
    <row r="14" spans="1:37">
      <c r="A14" s="1436">
        <v>1</v>
      </c>
      <c r="B14" s="1445" t="s">
        <v>1955</v>
      </c>
      <c r="C14" s="1438" t="s">
        <v>1956</v>
      </c>
      <c r="D14" s="1439" t="s">
        <v>1957</v>
      </c>
      <c r="E14" s="1440">
        <v>0.159</v>
      </c>
      <c r="F14" s="1402" t="s">
        <v>1958</v>
      </c>
      <c r="H14" s="1441">
        <f t="shared" ref="H14:H24" si="0">ROUND(E14*G14,2)</f>
        <v>0</v>
      </c>
      <c r="J14" s="1441">
        <f t="shared" ref="J14:J25" si="1">ROUND(E14*G14,2)</f>
        <v>0</v>
      </c>
      <c r="K14" s="1442">
        <v>0.40872999999999998</v>
      </c>
      <c r="L14" s="1442">
        <f t="shared" ref="L14:L25" si="2">E14*K14</f>
        <v>6.4988069999999995E-2</v>
      </c>
      <c r="N14" s="1440">
        <f t="shared" ref="N14:N25" si="3">E14*M14</f>
        <v>0</v>
      </c>
      <c r="O14" s="1402">
        <v>20</v>
      </c>
      <c r="P14" s="1402" t="s">
        <v>1959</v>
      </c>
      <c r="V14" s="1443" t="s">
        <v>1960</v>
      </c>
      <c r="W14" s="1440">
        <v>10.38</v>
      </c>
      <c r="X14" s="1446" t="s">
        <v>1961</v>
      </c>
      <c r="Y14" s="1446" t="s">
        <v>1956</v>
      </c>
      <c r="Z14" s="1438" t="s">
        <v>1962</v>
      </c>
      <c r="AB14" s="1402">
        <v>1</v>
      </c>
      <c r="AJ14" s="1375" t="s">
        <v>1963</v>
      </c>
      <c r="AK14" s="1375" t="s">
        <v>1964</v>
      </c>
    </row>
    <row r="15" spans="1:37">
      <c r="A15" s="1436">
        <v>2</v>
      </c>
      <c r="B15" s="1445" t="s">
        <v>1969</v>
      </c>
      <c r="C15" s="1438" t="s">
        <v>4919</v>
      </c>
      <c r="D15" s="1439" t="s">
        <v>4920</v>
      </c>
      <c r="E15" s="1440">
        <v>15.5</v>
      </c>
      <c r="F15" s="1402" t="s">
        <v>60</v>
      </c>
      <c r="H15" s="1441">
        <f t="shared" si="0"/>
        <v>0</v>
      </c>
      <c r="J15" s="1441">
        <f t="shared" si="1"/>
        <v>0</v>
      </c>
      <c r="L15" s="1442">
        <f t="shared" si="2"/>
        <v>0</v>
      </c>
      <c r="M15" s="1440">
        <v>0.316</v>
      </c>
      <c r="N15" s="1440">
        <f t="shared" si="3"/>
        <v>4.8979999999999997</v>
      </c>
      <c r="O15" s="1402">
        <v>20</v>
      </c>
      <c r="P15" s="1402" t="s">
        <v>1959</v>
      </c>
      <c r="V15" s="1443" t="s">
        <v>1960</v>
      </c>
      <c r="W15" s="1440">
        <v>4.8049999999999997</v>
      </c>
      <c r="X15" s="1446" t="s">
        <v>4921</v>
      </c>
      <c r="Y15" s="1446" t="s">
        <v>4919</v>
      </c>
      <c r="Z15" s="1438" t="s">
        <v>2410</v>
      </c>
      <c r="AB15" s="1402">
        <v>1</v>
      </c>
      <c r="AJ15" s="1375" t="s">
        <v>1963</v>
      </c>
      <c r="AK15" s="1375" t="s">
        <v>1964</v>
      </c>
    </row>
    <row r="16" spans="1:37">
      <c r="A16" s="1436">
        <v>3</v>
      </c>
      <c r="B16" s="1445" t="s">
        <v>1969</v>
      </c>
      <c r="C16" s="1438" t="s">
        <v>4855</v>
      </c>
      <c r="D16" s="1439" t="s">
        <v>4856</v>
      </c>
      <c r="E16" s="1440">
        <v>381.6</v>
      </c>
      <c r="F16" s="1402" t="s">
        <v>42</v>
      </c>
      <c r="H16" s="1441">
        <f t="shared" si="0"/>
        <v>0</v>
      </c>
      <c r="J16" s="1441">
        <f t="shared" si="1"/>
        <v>0</v>
      </c>
      <c r="L16" s="1442">
        <f t="shared" si="2"/>
        <v>0</v>
      </c>
      <c r="N16" s="1440">
        <f t="shared" si="3"/>
        <v>0</v>
      </c>
      <c r="O16" s="1402">
        <v>20</v>
      </c>
      <c r="P16" s="1402" t="s">
        <v>1959</v>
      </c>
      <c r="V16" s="1443" t="s">
        <v>1960</v>
      </c>
      <c r="W16" s="1440">
        <v>245.75</v>
      </c>
      <c r="X16" s="1446" t="s">
        <v>4857</v>
      </c>
      <c r="Y16" s="1446" t="s">
        <v>4855</v>
      </c>
      <c r="Z16" s="1438" t="s">
        <v>1976</v>
      </c>
      <c r="AB16" s="1402">
        <v>1</v>
      </c>
      <c r="AJ16" s="1375" t="s">
        <v>1963</v>
      </c>
      <c r="AK16" s="1375" t="s">
        <v>1964</v>
      </c>
    </row>
    <row r="17" spans="1:37">
      <c r="A17" s="1436">
        <v>4</v>
      </c>
      <c r="B17" s="1445" t="s">
        <v>1969</v>
      </c>
      <c r="C17" s="1438" t="s">
        <v>1970</v>
      </c>
      <c r="D17" s="1439" t="s">
        <v>1971</v>
      </c>
      <c r="E17" s="1440">
        <v>381.6</v>
      </c>
      <c r="F17" s="1402" t="s">
        <v>42</v>
      </c>
      <c r="H17" s="1441">
        <f t="shared" si="0"/>
        <v>0</v>
      </c>
      <c r="J17" s="1441">
        <f t="shared" si="1"/>
        <v>0</v>
      </c>
      <c r="L17" s="1442">
        <f t="shared" si="2"/>
        <v>0</v>
      </c>
      <c r="N17" s="1440">
        <f t="shared" si="3"/>
        <v>0</v>
      </c>
      <c r="O17" s="1402">
        <v>20</v>
      </c>
      <c r="P17" s="1402" t="s">
        <v>1959</v>
      </c>
      <c r="V17" s="1443" t="s">
        <v>1960</v>
      </c>
      <c r="W17" s="1440">
        <v>32.054000000000002</v>
      </c>
      <c r="X17" s="1446" t="s">
        <v>1972</v>
      </c>
      <c r="Y17" s="1446" t="s">
        <v>1970</v>
      </c>
      <c r="Z17" s="1438" t="s">
        <v>1962</v>
      </c>
      <c r="AB17" s="1402">
        <v>1</v>
      </c>
      <c r="AJ17" s="1375" t="s">
        <v>1963</v>
      </c>
      <c r="AK17" s="1375" t="s">
        <v>1964</v>
      </c>
    </row>
    <row r="18" spans="1:37">
      <c r="A18" s="1436">
        <v>5</v>
      </c>
      <c r="B18" s="1445" t="s">
        <v>1969</v>
      </c>
      <c r="C18" s="1438" t="s">
        <v>1973</v>
      </c>
      <c r="D18" s="1439" t="s">
        <v>1974</v>
      </c>
      <c r="E18" s="1440">
        <v>381.6</v>
      </c>
      <c r="F18" s="1402" t="s">
        <v>42</v>
      </c>
      <c r="H18" s="1441">
        <f t="shared" si="0"/>
        <v>0</v>
      </c>
      <c r="J18" s="1441">
        <f t="shared" si="1"/>
        <v>0</v>
      </c>
      <c r="L18" s="1442">
        <f t="shared" si="2"/>
        <v>0</v>
      </c>
      <c r="N18" s="1440">
        <f t="shared" si="3"/>
        <v>0</v>
      </c>
      <c r="O18" s="1402">
        <v>20</v>
      </c>
      <c r="P18" s="1402" t="s">
        <v>1959</v>
      </c>
      <c r="V18" s="1443" t="s">
        <v>1960</v>
      </c>
      <c r="W18" s="1440">
        <v>120.967</v>
      </c>
      <c r="X18" s="1446" t="s">
        <v>1975</v>
      </c>
      <c r="Y18" s="1446" t="s">
        <v>1973</v>
      </c>
      <c r="Z18" s="1438" t="s">
        <v>1976</v>
      </c>
      <c r="AB18" s="1402">
        <v>1</v>
      </c>
      <c r="AJ18" s="1375" t="s">
        <v>1963</v>
      </c>
      <c r="AK18" s="1375" t="s">
        <v>1964</v>
      </c>
    </row>
    <row r="19" spans="1:37">
      <c r="A19" s="1436">
        <v>6</v>
      </c>
      <c r="B19" s="1445" t="s">
        <v>1969</v>
      </c>
      <c r="C19" s="1438" t="s">
        <v>4728</v>
      </c>
      <c r="D19" s="1439" t="s">
        <v>4729</v>
      </c>
      <c r="E19" s="1440">
        <v>116.6</v>
      </c>
      <c r="F19" s="1402" t="s">
        <v>42</v>
      </c>
      <c r="H19" s="1441">
        <f t="shared" si="0"/>
        <v>0</v>
      </c>
      <c r="J19" s="1441">
        <f t="shared" si="1"/>
        <v>0</v>
      </c>
      <c r="L19" s="1442">
        <f t="shared" si="2"/>
        <v>0</v>
      </c>
      <c r="N19" s="1440">
        <f t="shared" si="3"/>
        <v>0</v>
      </c>
      <c r="O19" s="1402">
        <v>20</v>
      </c>
      <c r="P19" s="1402" t="s">
        <v>1959</v>
      </c>
      <c r="V19" s="1443" t="s">
        <v>1960</v>
      </c>
      <c r="W19" s="1440">
        <v>1.2829999999999999</v>
      </c>
      <c r="X19" s="1446" t="s">
        <v>4730</v>
      </c>
      <c r="Y19" s="1446" t="s">
        <v>4728</v>
      </c>
      <c r="Z19" s="1438" t="s">
        <v>1976</v>
      </c>
      <c r="AB19" s="1402">
        <v>1</v>
      </c>
      <c r="AJ19" s="1375" t="s">
        <v>1963</v>
      </c>
      <c r="AK19" s="1375" t="s">
        <v>1964</v>
      </c>
    </row>
    <row r="20" spans="1:37">
      <c r="A20" s="1436">
        <v>7</v>
      </c>
      <c r="B20" s="1445" t="s">
        <v>1969</v>
      </c>
      <c r="C20" s="1438" t="s">
        <v>4731</v>
      </c>
      <c r="D20" s="1439" t="s">
        <v>4464</v>
      </c>
      <c r="E20" s="1440">
        <v>116.6</v>
      </c>
      <c r="F20" s="1402" t="s">
        <v>42</v>
      </c>
      <c r="H20" s="1441">
        <f t="shared" si="0"/>
        <v>0</v>
      </c>
      <c r="J20" s="1441">
        <f t="shared" si="1"/>
        <v>0</v>
      </c>
      <c r="L20" s="1442">
        <f t="shared" si="2"/>
        <v>0</v>
      </c>
      <c r="N20" s="1440">
        <f t="shared" si="3"/>
        <v>0</v>
      </c>
      <c r="O20" s="1402">
        <v>20</v>
      </c>
      <c r="P20" s="1402" t="s">
        <v>1959</v>
      </c>
      <c r="V20" s="1443" t="s">
        <v>1960</v>
      </c>
      <c r="W20" s="1440">
        <v>10.611000000000001</v>
      </c>
      <c r="X20" s="1446" t="s">
        <v>4732</v>
      </c>
      <c r="Y20" s="1446" t="s">
        <v>4731</v>
      </c>
      <c r="Z20" s="1438" t="s">
        <v>1962</v>
      </c>
      <c r="AB20" s="1402">
        <v>1</v>
      </c>
      <c r="AJ20" s="1375" t="s">
        <v>1963</v>
      </c>
      <c r="AK20" s="1375" t="s">
        <v>1964</v>
      </c>
    </row>
    <row r="21" spans="1:37">
      <c r="A21" s="1436">
        <v>8</v>
      </c>
      <c r="B21" s="1445" t="s">
        <v>1965</v>
      </c>
      <c r="C21" s="1438" t="s">
        <v>4561</v>
      </c>
      <c r="D21" s="1439" t="s">
        <v>4562</v>
      </c>
      <c r="E21" s="1440">
        <v>381.6</v>
      </c>
      <c r="F21" s="1402" t="s">
        <v>42</v>
      </c>
      <c r="H21" s="1441">
        <f t="shared" si="0"/>
        <v>0</v>
      </c>
      <c r="J21" s="1441">
        <f t="shared" si="1"/>
        <v>0</v>
      </c>
      <c r="L21" s="1442">
        <f t="shared" si="2"/>
        <v>0</v>
      </c>
      <c r="N21" s="1440">
        <f t="shared" si="3"/>
        <v>0</v>
      </c>
      <c r="O21" s="1402">
        <v>20</v>
      </c>
      <c r="P21" s="1402" t="s">
        <v>1959</v>
      </c>
      <c r="V21" s="1443" t="s">
        <v>1960</v>
      </c>
      <c r="W21" s="1440">
        <v>169.81200000000001</v>
      </c>
      <c r="X21" s="1446" t="s">
        <v>4563</v>
      </c>
      <c r="Y21" s="1446" t="s">
        <v>4561</v>
      </c>
      <c r="Z21" s="1438" t="s">
        <v>1962</v>
      </c>
      <c r="AB21" s="1402">
        <v>1</v>
      </c>
      <c r="AJ21" s="1375" t="s">
        <v>1963</v>
      </c>
      <c r="AK21" s="1375" t="s">
        <v>1964</v>
      </c>
    </row>
    <row r="22" spans="1:37">
      <c r="A22" s="1436">
        <v>9</v>
      </c>
      <c r="B22" s="1445" t="s">
        <v>1969</v>
      </c>
      <c r="C22" s="1438" t="s">
        <v>1977</v>
      </c>
      <c r="D22" s="1439" t="s">
        <v>1978</v>
      </c>
      <c r="E22" s="1440">
        <v>265</v>
      </c>
      <c r="F22" s="1402" t="s">
        <v>42</v>
      </c>
      <c r="H22" s="1441">
        <f t="shared" si="0"/>
        <v>0</v>
      </c>
      <c r="J22" s="1441">
        <f t="shared" si="1"/>
        <v>0</v>
      </c>
      <c r="L22" s="1442">
        <f t="shared" si="2"/>
        <v>0</v>
      </c>
      <c r="N22" s="1440">
        <f t="shared" si="3"/>
        <v>0</v>
      </c>
      <c r="O22" s="1402">
        <v>20</v>
      </c>
      <c r="P22" s="1402" t="s">
        <v>1959</v>
      </c>
      <c r="V22" s="1443" t="s">
        <v>1960</v>
      </c>
      <c r="W22" s="1440">
        <v>28.09</v>
      </c>
      <c r="X22" s="1446" t="s">
        <v>1979</v>
      </c>
      <c r="Y22" s="1446" t="s">
        <v>1977</v>
      </c>
      <c r="Z22" s="1438" t="s">
        <v>1976</v>
      </c>
      <c r="AB22" s="1402">
        <v>1</v>
      </c>
      <c r="AJ22" s="1375" t="s">
        <v>1963</v>
      </c>
      <c r="AK22" s="1375" t="s">
        <v>1964</v>
      </c>
    </row>
    <row r="23" spans="1:37">
      <c r="A23" s="1436">
        <v>10</v>
      </c>
      <c r="B23" s="1445" t="s">
        <v>1965</v>
      </c>
      <c r="C23" s="1438" t="s">
        <v>1980</v>
      </c>
      <c r="D23" s="1439" t="s">
        <v>1981</v>
      </c>
      <c r="E23" s="1440">
        <v>71.3</v>
      </c>
      <c r="F23" s="1402" t="s">
        <v>42</v>
      </c>
      <c r="H23" s="1441">
        <f t="shared" si="0"/>
        <v>0</v>
      </c>
      <c r="J23" s="1441">
        <f t="shared" si="1"/>
        <v>0</v>
      </c>
      <c r="L23" s="1442">
        <f t="shared" si="2"/>
        <v>0</v>
      </c>
      <c r="N23" s="1440">
        <f t="shared" si="3"/>
        <v>0</v>
      </c>
      <c r="O23" s="1402">
        <v>20</v>
      </c>
      <c r="P23" s="1402" t="s">
        <v>1959</v>
      </c>
      <c r="V23" s="1443" t="s">
        <v>1960</v>
      </c>
      <c r="W23" s="1440">
        <v>104.098</v>
      </c>
      <c r="X23" s="1446" t="s">
        <v>1982</v>
      </c>
      <c r="Y23" s="1446" t="s">
        <v>1980</v>
      </c>
      <c r="Z23" s="1438" t="s">
        <v>1962</v>
      </c>
      <c r="AB23" s="1402">
        <v>1</v>
      </c>
      <c r="AJ23" s="1375" t="s">
        <v>1963</v>
      </c>
      <c r="AK23" s="1375" t="s">
        <v>1964</v>
      </c>
    </row>
    <row r="24" spans="1:37">
      <c r="A24" s="1436">
        <v>11</v>
      </c>
      <c r="B24" s="1445" t="s">
        <v>1965</v>
      </c>
      <c r="C24" s="1438" t="s">
        <v>1983</v>
      </c>
      <c r="D24" s="1439" t="s">
        <v>1984</v>
      </c>
      <c r="E24" s="1440">
        <v>45.3</v>
      </c>
      <c r="F24" s="1402" t="s">
        <v>42</v>
      </c>
      <c r="H24" s="1441">
        <f t="shared" si="0"/>
        <v>0</v>
      </c>
      <c r="J24" s="1441">
        <f t="shared" si="1"/>
        <v>0</v>
      </c>
      <c r="L24" s="1442">
        <f t="shared" si="2"/>
        <v>0</v>
      </c>
      <c r="N24" s="1440">
        <f t="shared" si="3"/>
        <v>0</v>
      </c>
      <c r="O24" s="1402">
        <v>20</v>
      </c>
      <c r="P24" s="1402" t="s">
        <v>1959</v>
      </c>
      <c r="V24" s="1443" t="s">
        <v>1960</v>
      </c>
      <c r="W24" s="1440">
        <v>39.185000000000002</v>
      </c>
      <c r="X24" s="1446" t="s">
        <v>1985</v>
      </c>
      <c r="Y24" s="1446" t="s">
        <v>1983</v>
      </c>
      <c r="Z24" s="1438" t="s">
        <v>1962</v>
      </c>
      <c r="AB24" s="1402">
        <v>1</v>
      </c>
      <c r="AJ24" s="1375" t="s">
        <v>1963</v>
      </c>
      <c r="AK24" s="1375" t="s">
        <v>1964</v>
      </c>
    </row>
    <row r="25" spans="1:37">
      <c r="A25" s="1436">
        <v>12</v>
      </c>
      <c r="B25" s="1445" t="s">
        <v>1475</v>
      </c>
      <c r="C25" s="1438" t="s">
        <v>4567</v>
      </c>
      <c r="D25" s="1439" t="s">
        <v>4568</v>
      </c>
      <c r="E25" s="1440">
        <v>95.13</v>
      </c>
      <c r="F25" s="1402" t="s">
        <v>58</v>
      </c>
      <c r="I25" s="1441">
        <f>ROUND(E25*G25,2)</f>
        <v>0</v>
      </c>
      <c r="J25" s="1441">
        <f t="shared" si="1"/>
        <v>0</v>
      </c>
      <c r="K25" s="1442">
        <v>1</v>
      </c>
      <c r="L25" s="1442">
        <f t="shared" si="2"/>
        <v>95.13</v>
      </c>
      <c r="N25" s="1440">
        <f t="shared" si="3"/>
        <v>0</v>
      </c>
      <c r="O25" s="1402">
        <v>20</v>
      </c>
      <c r="P25" s="1402" t="s">
        <v>1959</v>
      </c>
      <c r="V25" s="1443" t="s">
        <v>25</v>
      </c>
      <c r="X25" s="1446" t="s">
        <v>4567</v>
      </c>
      <c r="Y25" s="1446" t="s">
        <v>4567</v>
      </c>
      <c r="Z25" s="1438" t="s">
        <v>1988</v>
      </c>
      <c r="AA25" s="1438" t="s">
        <v>1959</v>
      </c>
      <c r="AB25" s="1402">
        <v>2</v>
      </c>
      <c r="AJ25" s="1375" t="s">
        <v>1989</v>
      </c>
      <c r="AK25" s="1375" t="s">
        <v>1964</v>
      </c>
    </row>
    <row r="26" spans="1:37">
      <c r="D26" s="1447" t="s">
        <v>1990</v>
      </c>
      <c r="E26" s="1448">
        <f>J26</f>
        <v>0</v>
      </c>
      <c r="H26" s="1448">
        <f>SUM(H12:H25)</f>
        <v>0</v>
      </c>
      <c r="I26" s="1448">
        <f>SUM(I12:I25)</f>
        <v>0</v>
      </c>
      <c r="J26" s="1448">
        <f>SUM(J12:J25)</f>
        <v>0</v>
      </c>
      <c r="L26" s="1449">
        <f>SUM(L12:L25)</f>
        <v>95.194988069999994</v>
      </c>
      <c r="N26" s="1450">
        <f>SUM(N12:N25)</f>
        <v>4.8979999999999997</v>
      </c>
      <c r="W26" s="1440">
        <f>SUM(W12:W25)</f>
        <v>767.03500000000008</v>
      </c>
    </row>
    <row r="28" spans="1:37">
      <c r="B28" s="1438" t="s">
        <v>1991</v>
      </c>
    </row>
    <row r="29" spans="1:37">
      <c r="A29" s="1436">
        <v>13</v>
      </c>
      <c r="B29" s="1445" t="s">
        <v>1955</v>
      </c>
      <c r="C29" s="1438" t="s">
        <v>1992</v>
      </c>
      <c r="D29" s="1439" t="s">
        <v>1993</v>
      </c>
      <c r="E29" s="1440">
        <v>63.6</v>
      </c>
      <c r="F29" s="1402" t="s">
        <v>42</v>
      </c>
      <c r="H29" s="1441">
        <f>ROUND(E29*G29,2)</f>
        <v>0</v>
      </c>
      <c r="J29" s="1441">
        <f>ROUND(E29*G29,2)</f>
        <v>0</v>
      </c>
      <c r="K29" s="1442">
        <v>1.7034</v>
      </c>
      <c r="L29" s="1442">
        <f>E29*K29</f>
        <v>108.33624</v>
      </c>
      <c r="N29" s="1440">
        <f>E29*M29</f>
        <v>0</v>
      </c>
      <c r="O29" s="1402">
        <v>20</v>
      </c>
      <c r="P29" s="1402" t="s">
        <v>1959</v>
      </c>
      <c r="V29" s="1443" t="s">
        <v>1960</v>
      </c>
      <c r="W29" s="1440">
        <v>76.256</v>
      </c>
      <c r="X29" s="1446" t="s">
        <v>1994</v>
      </c>
      <c r="Y29" s="1446" t="s">
        <v>1992</v>
      </c>
      <c r="Z29" s="1438" t="s">
        <v>1995</v>
      </c>
      <c r="AB29" s="1402">
        <v>1</v>
      </c>
      <c r="AJ29" s="1375" t="s">
        <v>1963</v>
      </c>
      <c r="AK29" s="1375" t="s">
        <v>1964</v>
      </c>
    </row>
    <row r="30" spans="1:37" ht="21">
      <c r="A30" s="1436">
        <v>14</v>
      </c>
      <c r="B30" s="1445" t="s">
        <v>1955</v>
      </c>
      <c r="C30" s="1438" t="s">
        <v>4738</v>
      </c>
      <c r="D30" s="1439" t="s">
        <v>4739</v>
      </c>
      <c r="E30" s="1440">
        <v>5</v>
      </c>
      <c r="F30" s="1402" t="s">
        <v>2002</v>
      </c>
      <c r="H30" s="1441">
        <f>ROUND(E30*G30,2)</f>
        <v>0</v>
      </c>
      <c r="J30" s="1441">
        <f>ROUND(E30*G30,2)</f>
        <v>0</v>
      </c>
      <c r="K30" s="1442">
        <v>6.6E-3</v>
      </c>
      <c r="L30" s="1442">
        <f>E30*K30</f>
        <v>3.3000000000000002E-2</v>
      </c>
      <c r="N30" s="1440">
        <f>E30*M30</f>
        <v>0</v>
      </c>
      <c r="O30" s="1402">
        <v>20</v>
      </c>
      <c r="P30" s="1402" t="s">
        <v>1959</v>
      </c>
      <c r="V30" s="1443" t="s">
        <v>1960</v>
      </c>
      <c r="W30" s="1440">
        <v>2.4550000000000001</v>
      </c>
      <c r="X30" s="1446" t="s">
        <v>4740</v>
      </c>
      <c r="Y30" s="1446" t="s">
        <v>4738</v>
      </c>
      <c r="Z30" s="1438" t="s">
        <v>1995</v>
      </c>
      <c r="AB30" s="1402">
        <v>1</v>
      </c>
      <c r="AJ30" s="1375" t="s">
        <v>1963</v>
      </c>
      <c r="AK30" s="1375" t="s">
        <v>1964</v>
      </c>
    </row>
    <row r="31" spans="1:37">
      <c r="D31" s="1447" t="s">
        <v>1996</v>
      </c>
      <c r="E31" s="1448">
        <f>J31</f>
        <v>0</v>
      </c>
      <c r="H31" s="1448">
        <f>SUM(H28:H30)</f>
        <v>0</v>
      </c>
      <c r="I31" s="1448">
        <f>SUM(I28:I30)</f>
        <v>0</v>
      </c>
      <c r="J31" s="1448">
        <f>SUM(J28:J30)</f>
        <v>0</v>
      </c>
      <c r="L31" s="1449">
        <f>SUM(L28:L30)</f>
        <v>108.36924</v>
      </c>
      <c r="N31" s="1450">
        <f>SUM(N28:N30)</f>
        <v>0</v>
      </c>
      <c r="W31" s="1440">
        <f>SUM(W28:W30)</f>
        <v>78.710999999999999</v>
      </c>
    </row>
    <row r="33" spans="1:37">
      <c r="B33" s="1438" t="s">
        <v>4473</v>
      </c>
    </row>
    <row r="34" spans="1:37">
      <c r="A34" s="1436">
        <v>15</v>
      </c>
      <c r="B34" s="1445" t="s">
        <v>1969</v>
      </c>
      <c r="C34" s="1438" t="s">
        <v>4922</v>
      </c>
      <c r="D34" s="1439" t="s">
        <v>4923</v>
      </c>
      <c r="E34" s="1440">
        <v>15.5</v>
      </c>
      <c r="F34" s="1402" t="s">
        <v>60</v>
      </c>
      <c r="H34" s="1441">
        <f>ROUND(E34*G34,2)</f>
        <v>0</v>
      </c>
      <c r="J34" s="1441">
        <f>ROUND(E34*G34,2)</f>
        <v>0</v>
      </c>
      <c r="K34" s="1442">
        <v>8.8599999999999998E-2</v>
      </c>
      <c r="L34" s="1442">
        <f>E34*K34</f>
        <v>1.3733</v>
      </c>
      <c r="N34" s="1440">
        <f>E34*M34</f>
        <v>0</v>
      </c>
      <c r="O34" s="1402">
        <v>20</v>
      </c>
      <c r="P34" s="1402" t="s">
        <v>1959</v>
      </c>
      <c r="V34" s="1443" t="s">
        <v>1960</v>
      </c>
      <c r="W34" s="1440">
        <v>0.27900000000000003</v>
      </c>
      <c r="X34" s="1446" t="s">
        <v>4924</v>
      </c>
      <c r="Y34" s="1446" t="s">
        <v>4922</v>
      </c>
      <c r="Z34" s="1438" t="s">
        <v>2040</v>
      </c>
      <c r="AB34" s="1402">
        <v>1</v>
      </c>
      <c r="AJ34" s="1375" t="s">
        <v>1963</v>
      </c>
      <c r="AK34" s="1375" t="s">
        <v>1964</v>
      </c>
    </row>
    <row r="35" spans="1:37">
      <c r="A35" s="1436">
        <v>16</v>
      </c>
      <c r="B35" s="1445" t="s">
        <v>1969</v>
      </c>
      <c r="C35" s="1438" t="s">
        <v>4925</v>
      </c>
      <c r="D35" s="1439" t="s">
        <v>4926</v>
      </c>
      <c r="E35" s="1440">
        <v>3.1</v>
      </c>
      <c r="F35" s="1402" t="s">
        <v>42</v>
      </c>
      <c r="H35" s="1441">
        <f>ROUND(E35*G35,2)</f>
        <v>0</v>
      </c>
      <c r="J35" s="1441">
        <f>ROUND(E35*G35,2)</f>
        <v>0</v>
      </c>
      <c r="K35" s="1442">
        <v>2.0357799999999999</v>
      </c>
      <c r="L35" s="1442">
        <f>E35*K35</f>
        <v>6.310918</v>
      </c>
      <c r="N35" s="1440">
        <f>E35*M35</f>
        <v>0</v>
      </c>
      <c r="O35" s="1402">
        <v>20</v>
      </c>
      <c r="P35" s="1402" t="s">
        <v>1959</v>
      </c>
      <c r="V35" s="1443" t="s">
        <v>1960</v>
      </c>
      <c r="W35" s="1440">
        <v>3.55</v>
      </c>
      <c r="X35" s="1446" t="s">
        <v>4927</v>
      </c>
      <c r="Y35" s="1446" t="s">
        <v>4925</v>
      </c>
      <c r="Z35" s="1438" t="s">
        <v>2040</v>
      </c>
      <c r="AB35" s="1402">
        <v>1</v>
      </c>
      <c r="AJ35" s="1375" t="s">
        <v>1963</v>
      </c>
      <c r="AK35" s="1375" t="s">
        <v>1964</v>
      </c>
    </row>
    <row r="36" spans="1:37">
      <c r="A36" s="1436">
        <v>17</v>
      </c>
      <c r="B36" s="1445" t="s">
        <v>1969</v>
      </c>
      <c r="C36" s="1438" t="s">
        <v>4928</v>
      </c>
      <c r="D36" s="1439" t="s">
        <v>4929</v>
      </c>
      <c r="E36" s="1440">
        <v>15.5</v>
      </c>
      <c r="F36" s="1402" t="s">
        <v>60</v>
      </c>
      <c r="H36" s="1441">
        <f>ROUND(E36*G36,2)</f>
        <v>0</v>
      </c>
      <c r="J36" s="1441">
        <f>ROUND(E36*G36,2)</f>
        <v>0</v>
      </c>
      <c r="K36" s="1442">
        <v>0.17466999999999999</v>
      </c>
      <c r="L36" s="1442">
        <f>E36*K36</f>
        <v>2.7073849999999999</v>
      </c>
      <c r="N36" s="1440">
        <f>E36*M36</f>
        <v>0</v>
      </c>
      <c r="O36" s="1402">
        <v>20</v>
      </c>
      <c r="P36" s="1402" t="s">
        <v>1959</v>
      </c>
      <c r="V36" s="1443" t="s">
        <v>1960</v>
      </c>
      <c r="W36" s="1440">
        <v>3.9220000000000002</v>
      </c>
      <c r="X36" s="1446" t="s">
        <v>4930</v>
      </c>
      <c r="Y36" s="1446" t="s">
        <v>4928</v>
      </c>
      <c r="Z36" s="1438" t="s">
        <v>4931</v>
      </c>
      <c r="AB36" s="1402">
        <v>1</v>
      </c>
      <c r="AJ36" s="1375" t="s">
        <v>1963</v>
      </c>
      <c r="AK36" s="1375" t="s">
        <v>1964</v>
      </c>
    </row>
    <row r="37" spans="1:37">
      <c r="A37" s="1436">
        <v>18</v>
      </c>
      <c r="B37" s="1445" t="s">
        <v>1969</v>
      </c>
      <c r="C37" s="1438" t="s">
        <v>4932</v>
      </c>
      <c r="D37" s="1439" t="s">
        <v>4933</v>
      </c>
      <c r="E37" s="1440">
        <v>15.5</v>
      </c>
      <c r="F37" s="1402" t="s">
        <v>60</v>
      </c>
      <c r="H37" s="1441">
        <f>ROUND(E37*G37,2)</f>
        <v>0</v>
      </c>
      <c r="J37" s="1441">
        <f>ROUND(E37*G37,2)</f>
        <v>0</v>
      </c>
      <c r="K37" s="1442">
        <v>5.6100000000000004E-3</v>
      </c>
      <c r="L37" s="1442">
        <f>E37*K37</f>
        <v>8.6955000000000005E-2</v>
      </c>
      <c r="N37" s="1440">
        <f>E37*M37</f>
        <v>0</v>
      </c>
      <c r="O37" s="1402">
        <v>20</v>
      </c>
      <c r="P37" s="1402" t="s">
        <v>1959</v>
      </c>
      <c r="V37" s="1443" t="s">
        <v>1960</v>
      </c>
      <c r="W37" s="1440">
        <v>6.2E-2</v>
      </c>
      <c r="X37" s="1446" t="s">
        <v>4934</v>
      </c>
      <c r="Y37" s="1446" t="s">
        <v>4932</v>
      </c>
      <c r="Z37" s="1438" t="s">
        <v>4931</v>
      </c>
      <c r="AB37" s="1402">
        <v>1</v>
      </c>
      <c r="AJ37" s="1375" t="s">
        <v>1963</v>
      </c>
      <c r="AK37" s="1375" t="s">
        <v>1964</v>
      </c>
    </row>
    <row r="38" spans="1:37">
      <c r="D38" s="1447" t="s">
        <v>4935</v>
      </c>
      <c r="E38" s="1448">
        <f>J38</f>
        <v>0</v>
      </c>
      <c r="H38" s="1448">
        <f>SUM(H33:H37)</f>
        <v>0</v>
      </c>
      <c r="I38" s="1448">
        <f>SUM(I33:I37)</f>
        <v>0</v>
      </c>
      <c r="J38" s="1448">
        <f>SUM(J33:J37)</f>
        <v>0</v>
      </c>
      <c r="L38" s="1449">
        <f>SUM(L33:L37)</f>
        <v>10.478558</v>
      </c>
      <c r="N38" s="1450">
        <f>SUM(N33:N37)</f>
        <v>0</v>
      </c>
      <c r="W38" s="1440">
        <f>SUM(W33:W37)</f>
        <v>7.8129999999999997</v>
      </c>
    </row>
    <row r="40" spans="1:37">
      <c r="B40" s="1438" t="s">
        <v>1997</v>
      </c>
    </row>
    <row r="41" spans="1:37">
      <c r="A41" s="1436">
        <v>19</v>
      </c>
      <c r="B41" s="1445" t="s">
        <v>1955</v>
      </c>
      <c r="C41" s="1438" t="s">
        <v>4936</v>
      </c>
      <c r="D41" s="1439" t="s">
        <v>4937</v>
      </c>
      <c r="E41" s="1440">
        <v>159</v>
      </c>
      <c r="F41" s="1402" t="s">
        <v>61</v>
      </c>
      <c r="H41" s="1441">
        <f>ROUND(E41*G41,2)</f>
        <v>0</v>
      </c>
      <c r="J41" s="1441">
        <f t="shared" ref="J41:J56" si="4">ROUND(E41*G41,2)</f>
        <v>0</v>
      </c>
      <c r="K41" s="1442">
        <v>1E-4</v>
      </c>
      <c r="L41" s="1442">
        <f t="shared" ref="L41:L56" si="5">E41*K41</f>
        <v>1.5900000000000001E-2</v>
      </c>
      <c r="N41" s="1440">
        <f t="shared" ref="N41:N56" si="6">E41*M41</f>
        <v>0</v>
      </c>
      <c r="O41" s="1402">
        <v>20</v>
      </c>
      <c r="P41" s="1402" t="s">
        <v>1959</v>
      </c>
      <c r="V41" s="1443" t="s">
        <v>1960</v>
      </c>
      <c r="W41" s="1440">
        <v>182.53200000000001</v>
      </c>
      <c r="X41" s="1446" t="s">
        <v>4938</v>
      </c>
      <c r="Y41" s="1446" t="s">
        <v>4936</v>
      </c>
      <c r="Z41" s="1438" t="s">
        <v>1995</v>
      </c>
      <c r="AB41" s="1402">
        <v>7</v>
      </c>
      <c r="AJ41" s="1375" t="s">
        <v>1963</v>
      </c>
      <c r="AK41" s="1375" t="s">
        <v>1964</v>
      </c>
    </row>
    <row r="42" spans="1:37">
      <c r="A42" s="1436">
        <v>20</v>
      </c>
      <c r="B42" s="1445" t="s">
        <v>1955</v>
      </c>
      <c r="C42" s="1438" t="s">
        <v>4872</v>
      </c>
      <c r="D42" s="1439" t="s">
        <v>4873</v>
      </c>
      <c r="E42" s="1440">
        <v>1</v>
      </c>
      <c r="F42" s="1402" t="s">
        <v>2002</v>
      </c>
      <c r="H42" s="1441">
        <f>ROUND(E42*G42,2)</f>
        <v>0</v>
      </c>
      <c r="J42" s="1441">
        <f t="shared" si="4"/>
        <v>0</v>
      </c>
      <c r="K42" s="1442">
        <v>6.9750000000000006E-2</v>
      </c>
      <c r="L42" s="1442">
        <f t="shared" si="5"/>
        <v>6.9750000000000006E-2</v>
      </c>
      <c r="N42" s="1440">
        <f t="shared" si="6"/>
        <v>0</v>
      </c>
      <c r="O42" s="1402">
        <v>20</v>
      </c>
      <c r="P42" s="1402" t="s">
        <v>1959</v>
      </c>
      <c r="V42" s="1443" t="s">
        <v>1960</v>
      </c>
      <c r="W42" s="1440">
        <v>1.5309999999999999</v>
      </c>
      <c r="X42" s="1446" t="s">
        <v>4874</v>
      </c>
      <c r="Y42" s="1446" t="s">
        <v>4872</v>
      </c>
      <c r="Z42" s="1438" t="s">
        <v>1995</v>
      </c>
      <c r="AB42" s="1402">
        <v>1</v>
      </c>
      <c r="AJ42" s="1375" t="s">
        <v>1963</v>
      </c>
      <c r="AK42" s="1375" t="s">
        <v>1964</v>
      </c>
    </row>
    <row r="43" spans="1:37">
      <c r="A43" s="1436">
        <v>21</v>
      </c>
      <c r="B43" s="1445" t="s">
        <v>1475</v>
      </c>
      <c r="C43" s="1438" t="s">
        <v>4939</v>
      </c>
      <c r="D43" s="1439" t="s">
        <v>4940</v>
      </c>
      <c r="E43" s="1440">
        <v>34</v>
      </c>
      <c r="F43" s="1402" t="s">
        <v>2002</v>
      </c>
      <c r="I43" s="1441">
        <f t="shared" ref="I43:I48" si="7">ROUND(E43*G43,2)</f>
        <v>0</v>
      </c>
      <c r="J43" s="1441">
        <f t="shared" si="4"/>
        <v>0</v>
      </c>
      <c r="K43" s="1442">
        <v>5.7369999999999997E-2</v>
      </c>
      <c r="L43" s="1442">
        <f t="shared" si="5"/>
        <v>1.95058</v>
      </c>
      <c r="N43" s="1440">
        <f t="shared" si="6"/>
        <v>0</v>
      </c>
      <c r="O43" s="1402">
        <v>20</v>
      </c>
      <c r="P43" s="1402" t="s">
        <v>1959</v>
      </c>
      <c r="V43" s="1443" t="s">
        <v>25</v>
      </c>
      <c r="X43" s="1446" t="s">
        <v>4939</v>
      </c>
      <c r="Y43" s="1446" t="s">
        <v>4939</v>
      </c>
      <c r="Z43" s="1438" t="s">
        <v>2052</v>
      </c>
      <c r="AA43" s="1438" t="s">
        <v>1959</v>
      </c>
      <c r="AB43" s="1402">
        <v>2</v>
      </c>
      <c r="AJ43" s="1375" t="s">
        <v>1989</v>
      </c>
      <c r="AK43" s="1375" t="s">
        <v>1964</v>
      </c>
    </row>
    <row r="44" spans="1:37">
      <c r="A44" s="1436">
        <v>22</v>
      </c>
      <c r="B44" s="1445" t="s">
        <v>1475</v>
      </c>
      <c r="C44" s="1438" t="s">
        <v>4745</v>
      </c>
      <c r="D44" s="1439" t="s">
        <v>4746</v>
      </c>
      <c r="E44" s="1440">
        <v>11</v>
      </c>
      <c r="F44" s="1402" t="s">
        <v>2002</v>
      </c>
      <c r="I44" s="1441">
        <f t="shared" si="7"/>
        <v>0</v>
      </c>
      <c r="J44" s="1441">
        <f t="shared" si="4"/>
        <v>0</v>
      </c>
      <c r="K44" s="1442">
        <v>2.8800000000000002E-3</v>
      </c>
      <c r="L44" s="1442">
        <f t="shared" si="5"/>
        <v>3.168E-2</v>
      </c>
      <c r="N44" s="1440">
        <f t="shared" si="6"/>
        <v>0</v>
      </c>
      <c r="O44" s="1402">
        <v>20</v>
      </c>
      <c r="P44" s="1402" t="s">
        <v>1959</v>
      </c>
      <c r="V44" s="1443" t="s">
        <v>25</v>
      </c>
      <c r="X44" s="1446" t="s">
        <v>4745</v>
      </c>
      <c r="Y44" s="1446" t="s">
        <v>4745</v>
      </c>
      <c r="Z44" s="1438" t="s">
        <v>2003</v>
      </c>
      <c r="AA44" s="1438" t="s">
        <v>1959</v>
      </c>
      <c r="AB44" s="1402">
        <v>2</v>
      </c>
      <c r="AJ44" s="1375" t="s">
        <v>1989</v>
      </c>
      <c r="AK44" s="1375" t="s">
        <v>1964</v>
      </c>
    </row>
    <row r="45" spans="1:37">
      <c r="A45" s="1436">
        <v>23</v>
      </c>
      <c r="B45" s="1445" t="s">
        <v>1475</v>
      </c>
      <c r="C45" s="1438" t="s">
        <v>4792</v>
      </c>
      <c r="D45" s="1439" t="s">
        <v>4793</v>
      </c>
      <c r="E45" s="1440">
        <v>25</v>
      </c>
      <c r="F45" s="1402" t="s">
        <v>2002</v>
      </c>
      <c r="I45" s="1441">
        <f t="shared" si="7"/>
        <v>0</v>
      </c>
      <c r="J45" s="1441">
        <f t="shared" si="4"/>
        <v>0</v>
      </c>
      <c r="K45" s="1442">
        <v>2E-3</v>
      </c>
      <c r="L45" s="1442">
        <f t="shared" si="5"/>
        <v>0.05</v>
      </c>
      <c r="N45" s="1440">
        <f t="shared" si="6"/>
        <v>0</v>
      </c>
      <c r="O45" s="1402">
        <v>20</v>
      </c>
      <c r="P45" s="1402" t="s">
        <v>1959</v>
      </c>
      <c r="V45" s="1443" t="s">
        <v>25</v>
      </c>
      <c r="X45" s="1446" t="s">
        <v>4792</v>
      </c>
      <c r="Y45" s="1446" t="s">
        <v>4792</v>
      </c>
      <c r="Z45" s="1438" t="s">
        <v>4794</v>
      </c>
      <c r="AA45" s="1438" t="s">
        <v>1959</v>
      </c>
      <c r="AB45" s="1402">
        <v>2</v>
      </c>
      <c r="AJ45" s="1375" t="s">
        <v>1989</v>
      </c>
      <c r="AK45" s="1375" t="s">
        <v>1964</v>
      </c>
    </row>
    <row r="46" spans="1:37">
      <c r="A46" s="1436">
        <v>24</v>
      </c>
      <c r="B46" s="1445" t="s">
        <v>1475</v>
      </c>
      <c r="C46" s="1438" t="s">
        <v>4795</v>
      </c>
      <c r="D46" s="1439" t="s">
        <v>4796</v>
      </c>
      <c r="E46" s="1440">
        <v>5</v>
      </c>
      <c r="F46" s="1402" t="s">
        <v>2002</v>
      </c>
      <c r="I46" s="1441">
        <f t="shared" si="7"/>
        <v>0</v>
      </c>
      <c r="J46" s="1441">
        <f t="shared" si="4"/>
        <v>0</v>
      </c>
      <c r="K46" s="1442">
        <v>6.4999999999999997E-3</v>
      </c>
      <c r="L46" s="1442">
        <f t="shared" si="5"/>
        <v>3.2500000000000001E-2</v>
      </c>
      <c r="N46" s="1440">
        <f t="shared" si="6"/>
        <v>0</v>
      </c>
      <c r="O46" s="1402">
        <v>20</v>
      </c>
      <c r="P46" s="1402" t="s">
        <v>1959</v>
      </c>
      <c r="V46" s="1443" t="s">
        <v>25</v>
      </c>
      <c r="X46" s="1446" t="s">
        <v>4795</v>
      </c>
      <c r="Y46" s="1446" t="s">
        <v>4795</v>
      </c>
      <c r="Z46" s="1438" t="s">
        <v>4794</v>
      </c>
      <c r="AA46" s="1438" t="s">
        <v>1959</v>
      </c>
      <c r="AB46" s="1402">
        <v>2</v>
      </c>
      <c r="AJ46" s="1375" t="s">
        <v>1989</v>
      </c>
      <c r="AK46" s="1375" t="s">
        <v>1964</v>
      </c>
    </row>
    <row r="47" spans="1:37">
      <c r="A47" s="1436">
        <v>25</v>
      </c>
      <c r="B47" s="1445" t="s">
        <v>1475</v>
      </c>
      <c r="C47" s="1438" t="s">
        <v>4797</v>
      </c>
      <c r="D47" s="1439" t="s">
        <v>4798</v>
      </c>
      <c r="E47" s="1440">
        <v>25</v>
      </c>
      <c r="F47" s="1402" t="s">
        <v>2002</v>
      </c>
      <c r="I47" s="1441">
        <f t="shared" si="7"/>
        <v>0</v>
      </c>
      <c r="J47" s="1441">
        <f t="shared" si="4"/>
        <v>0</v>
      </c>
      <c r="K47" s="1442">
        <v>0.254</v>
      </c>
      <c r="L47" s="1442">
        <f t="shared" si="5"/>
        <v>6.35</v>
      </c>
      <c r="N47" s="1440">
        <f t="shared" si="6"/>
        <v>0</v>
      </c>
      <c r="O47" s="1402">
        <v>20</v>
      </c>
      <c r="P47" s="1402" t="s">
        <v>1959</v>
      </c>
      <c r="V47" s="1443" t="s">
        <v>25</v>
      </c>
      <c r="X47" s="1446" t="s">
        <v>4797</v>
      </c>
      <c r="Y47" s="1446" t="s">
        <v>4797</v>
      </c>
      <c r="Z47" s="1438" t="s">
        <v>4799</v>
      </c>
      <c r="AA47" s="1438" t="s">
        <v>1959</v>
      </c>
      <c r="AB47" s="1402">
        <v>2</v>
      </c>
      <c r="AJ47" s="1375" t="s">
        <v>1989</v>
      </c>
      <c r="AK47" s="1375" t="s">
        <v>1964</v>
      </c>
    </row>
    <row r="48" spans="1:37">
      <c r="A48" s="1436">
        <v>26</v>
      </c>
      <c r="B48" s="1445" t="s">
        <v>1475</v>
      </c>
      <c r="C48" s="1438" t="s">
        <v>4800</v>
      </c>
      <c r="D48" s="1439" t="s">
        <v>4801</v>
      </c>
      <c r="E48" s="1440">
        <v>5</v>
      </c>
      <c r="F48" s="1402" t="s">
        <v>2002</v>
      </c>
      <c r="I48" s="1441">
        <f t="shared" si="7"/>
        <v>0</v>
      </c>
      <c r="J48" s="1441">
        <f t="shared" si="4"/>
        <v>0</v>
      </c>
      <c r="K48" s="1442">
        <v>0.36599999999999999</v>
      </c>
      <c r="L48" s="1442">
        <f t="shared" si="5"/>
        <v>1.83</v>
      </c>
      <c r="N48" s="1440">
        <f t="shared" si="6"/>
        <v>0</v>
      </c>
      <c r="O48" s="1402">
        <v>20</v>
      </c>
      <c r="P48" s="1402" t="s">
        <v>1959</v>
      </c>
      <c r="V48" s="1443" t="s">
        <v>25</v>
      </c>
      <c r="X48" s="1446" t="s">
        <v>4800</v>
      </c>
      <c r="Y48" s="1446" t="s">
        <v>4800</v>
      </c>
      <c r="Z48" s="1438" t="s">
        <v>4799</v>
      </c>
      <c r="AA48" s="1438" t="s">
        <v>1959</v>
      </c>
      <c r="AB48" s="1402">
        <v>2</v>
      </c>
      <c r="AJ48" s="1375" t="s">
        <v>1989</v>
      </c>
      <c r="AK48" s="1375" t="s">
        <v>1964</v>
      </c>
    </row>
    <row r="49" spans="1:37" ht="21">
      <c r="A49" s="1436">
        <v>27</v>
      </c>
      <c r="B49" s="1445" t="s">
        <v>1955</v>
      </c>
      <c r="C49" s="1438" t="s">
        <v>2009</v>
      </c>
      <c r="D49" s="1439" t="s">
        <v>2010</v>
      </c>
      <c r="E49" s="1440">
        <v>159</v>
      </c>
      <c r="F49" s="1402" t="s">
        <v>61</v>
      </c>
      <c r="H49" s="1441">
        <f t="shared" ref="H49:H56" si="8">ROUND(E49*G49,2)</f>
        <v>0</v>
      </c>
      <c r="J49" s="1441">
        <f t="shared" si="4"/>
        <v>0</v>
      </c>
      <c r="L49" s="1442">
        <f t="shared" si="5"/>
        <v>0</v>
      </c>
      <c r="N49" s="1440">
        <f t="shared" si="6"/>
        <v>0</v>
      </c>
      <c r="O49" s="1402">
        <v>20</v>
      </c>
      <c r="P49" s="1402" t="s">
        <v>1959</v>
      </c>
      <c r="V49" s="1443" t="s">
        <v>1960</v>
      </c>
      <c r="W49" s="1440">
        <v>15.423</v>
      </c>
      <c r="X49" s="1446" t="s">
        <v>2011</v>
      </c>
      <c r="Y49" s="1446" t="s">
        <v>2009</v>
      </c>
      <c r="Z49" s="1438" t="s">
        <v>1995</v>
      </c>
      <c r="AB49" s="1402">
        <v>1</v>
      </c>
      <c r="AJ49" s="1375" t="s">
        <v>1963</v>
      </c>
      <c r="AK49" s="1375" t="s">
        <v>1964</v>
      </c>
    </row>
    <row r="50" spans="1:37">
      <c r="A50" s="1436">
        <v>28</v>
      </c>
      <c r="B50" s="1445" t="s">
        <v>1955</v>
      </c>
      <c r="C50" s="1438" t="s">
        <v>2023</v>
      </c>
      <c r="D50" s="1439" t="s">
        <v>2024</v>
      </c>
      <c r="E50" s="1440">
        <v>159</v>
      </c>
      <c r="F50" s="1402" t="s">
        <v>61</v>
      </c>
      <c r="H50" s="1441">
        <f t="shared" si="8"/>
        <v>0</v>
      </c>
      <c r="J50" s="1441">
        <f t="shared" si="4"/>
        <v>0</v>
      </c>
      <c r="L50" s="1442">
        <f t="shared" si="5"/>
        <v>0</v>
      </c>
      <c r="N50" s="1440">
        <f t="shared" si="6"/>
        <v>0</v>
      </c>
      <c r="O50" s="1402">
        <v>20</v>
      </c>
      <c r="P50" s="1402" t="s">
        <v>1959</v>
      </c>
      <c r="V50" s="1443" t="s">
        <v>1960</v>
      </c>
      <c r="W50" s="1440">
        <v>15.9</v>
      </c>
      <c r="X50" s="1446" t="s">
        <v>2025</v>
      </c>
      <c r="Y50" s="1446" t="s">
        <v>2023</v>
      </c>
      <c r="Z50" s="1438" t="s">
        <v>1995</v>
      </c>
      <c r="AB50" s="1402">
        <v>1</v>
      </c>
      <c r="AJ50" s="1375" t="s">
        <v>1963</v>
      </c>
      <c r="AK50" s="1375" t="s">
        <v>1964</v>
      </c>
    </row>
    <row r="51" spans="1:37">
      <c r="A51" s="1436">
        <v>29</v>
      </c>
      <c r="B51" s="1445" t="s">
        <v>1955</v>
      </c>
      <c r="C51" s="1438" t="s">
        <v>4780</v>
      </c>
      <c r="D51" s="1439" t="s">
        <v>4781</v>
      </c>
      <c r="E51" s="1440">
        <v>6.25</v>
      </c>
      <c r="F51" s="1402" t="s">
        <v>42</v>
      </c>
      <c r="H51" s="1441">
        <f t="shared" si="8"/>
        <v>0</v>
      </c>
      <c r="J51" s="1441">
        <f t="shared" si="4"/>
        <v>0</v>
      </c>
      <c r="K51" s="1442">
        <v>2.4411700000000001</v>
      </c>
      <c r="L51" s="1442">
        <f t="shared" si="5"/>
        <v>15.257312500000001</v>
      </c>
      <c r="N51" s="1440">
        <f t="shared" si="6"/>
        <v>0</v>
      </c>
      <c r="O51" s="1402">
        <v>20</v>
      </c>
      <c r="P51" s="1402" t="s">
        <v>1959</v>
      </c>
      <c r="V51" s="1443" t="s">
        <v>1960</v>
      </c>
      <c r="W51" s="1440">
        <v>17.399999999999999</v>
      </c>
      <c r="X51" s="1446" t="s">
        <v>4782</v>
      </c>
      <c r="Y51" s="1446" t="s">
        <v>4780</v>
      </c>
      <c r="Z51" s="1438" t="s">
        <v>1995</v>
      </c>
      <c r="AB51" s="1402">
        <v>1</v>
      </c>
      <c r="AJ51" s="1375" t="s">
        <v>1963</v>
      </c>
      <c r="AK51" s="1375" t="s">
        <v>1964</v>
      </c>
    </row>
    <row r="52" spans="1:37">
      <c r="A52" s="1436">
        <v>30</v>
      </c>
      <c r="B52" s="1445" t="s">
        <v>1955</v>
      </c>
      <c r="C52" s="1438" t="s">
        <v>4783</v>
      </c>
      <c r="D52" s="1439" t="s">
        <v>4784</v>
      </c>
      <c r="E52" s="1440">
        <v>25</v>
      </c>
      <c r="F52" s="1402" t="s">
        <v>2002</v>
      </c>
      <c r="H52" s="1441">
        <f t="shared" si="8"/>
        <v>0</v>
      </c>
      <c r="J52" s="1441">
        <f t="shared" si="4"/>
        <v>0</v>
      </c>
      <c r="K52" s="1442">
        <v>2.1420000000000002E-2</v>
      </c>
      <c r="L52" s="1442">
        <f t="shared" si="5"/>
        <v>0.53550000000000009</v>
      </c>
      <c r="N52" s="1440">
        <f t="shared" si="6"/>
        <v>0</v>
      </c>
      <c r="O52" s="1402">
        <v>20</v>
      </c>
      <c r="P52" s="1402" t="s">
        <v>1959</v>
      </c>
      <c r="V52" s="1443" t="s">
        <v>1960</v>
      </c>
      <c r="W52" s="1440">
        <v>29.875</v>
      </c>
      <c r="X52" s="1446" t="s">
        <v>4785</v>
      </c>
      <c r="Y52" s="1446" t="s">
        <v>4783</v>
      </c>
      <c r="Z52" s="1438" t="s">
        <v>1995</v>
      </c>
      <c r="AB52" s="1402">
        <v>1</v>
      </c>
      <c r="AJ52" s="1375" t="s">
        <v>1963</v>
      </c>
      <c r="AK52" s="1375" t="s">
        <v>1964</v>
      </c>
    </row>
    <row r="53" spans="1:37">
      <c r="A53" s="1436">
        <v>31</v>
      </c>
      <c r="B53" s="1445" t="s">
        <v>1955</v>
      </c>
      <c r="C53" s="1438" t="s">
        <v>4786</v>
      </c>
      <c r="D53" s="1439" t="s">
        <v>4787</v>
      </c>
      <c r="E53" s="1440">
        <v>5</v>
      </c>
      <c r="F53" s="1402" t="s">
        <v>2002</v>
      </c>
      <c r="H53" s="1441">
        <f t="shared" si="8"/>
        <v>0</v>
      </c>
      <c r="J53" s="1441">
        <f t="shared" si="4"/>
        <v>0</v>
      </c>
      <c r="K53" s="1442">
        <v>3.9030000000000002E-2</v>
      </c>
      <c r="L53" s="1442">
        <f t="shared" si="5"/>
        <v>0.19515000000000002</v>
      </c>
      <c r="N53" s="1440">
        <f t="shared" si="6"/>
        <v>0</v>
      </c>
      <c r="O53" s="1402">
        <v>20</v>
      </c>
      <c r="P53" s="1402" t="s">
        <v>1959</v>
      </c>
      <c r="V53" s="1443" t="s">
        <v>1960</v>
      </c>
      <c r="W53" s="1440">
        <v>3.8</v>
      </c>
      <c r="X53" s="1446" t="s">
        <v>4788</v>
      </c>
      <c r="Y53" s="1446" t="s">
        <v>4786</v>
      </c>
      <c r="Z53" s="1438" t="s">
        <v>1995</v>
      </c>
      <c r="AB53" s="1402">
        <v>1</v>
      </c>
      <c r="AJ53" s="1375" t="s">
        <v>1963</v>
      </c>
      <c r="AK53" s="1375" t="s">
        <v>1964</v>
      </c>
    </row>
    <row r="54" spans="1:37" ht="21">
      <c r="A54" s="1436">
        <v>32</v>
      </c>
      <c r="B54" s="1445" t="s">
        <v>1955</v>
      </c>
      <c r="C54" s="1438" t="s">
        <v>4789</v>
      </c>
      <c r="D54" s="1439" t="s">
        <v>4790</v>
      </c>
      <c r="E54" s="1440">
        <v>5</v>
      </c>
      <c r="F54" s="1402" t="s">
        <v>2002</v>
      </c>
      <c r="H54" s="1441">
        <f t="shared" si="8"/>
        <v>0</v>
      </c>
      <c r="J54" s="1441">
        <f t="shared" si="4"/>
        <v>0</v>
      </c>
      <c r="K54" s="1442">
        <v>2.08507</v>
      </c>
      <c r="L54" s="1442">
        <f t="shared" si="5"/>
        <v>10.42535</v>
      </c>
      <c r="N54" s="1440">
        <f t="shared" si="6"/>
        <v>0</v>
      </c>
      <c r="O54" s="1402">
        <v>20</v>
      </c>
      <c r="P54" s="1402" t="s">
        <v>1959</v>
      </c>
      <c r="V54" s="1443" t="s">
        <v>1960</v>
      </c>
      <c r="W54" s="1440">
        <v>107.08</v>
      </c>
      <c r="X54" s="1446" t="s">
        <v>4791</v>
      </c>
      <c r="Y54" s="1446" t="s">
        <v>4789</v>
      </c>
      <c r="Z54" s="1438" t="s">
        <v>1995</v>
      </c>
      <c r="AB54" s="1402">
        <v>1</v>
      </c>
      <c r="AJ54" s="1375" t="s">
        <v>1963</v>
      </c>
      <c r="AK54" s="1375" t="s">
        <v>1964</v>
      </c>
    </row>
    <row r="55" spans="1:37">
      <c r="A55" s="1436">
        <v>33</v>
      </c>
      <c r="B55" s="1445" t="s">
        <v>1955</v>
      </c>
      <c r="C55" s="1438" t="s">
        <v>4828</v>
      </c>
      <c r="D55" s="1439" t="s">
        <v>4829</v>
      </c>
      <c r="E55" s="1440">
        <v>5</v>
      </c>
      <c r="F55" s="1402" t="s">
        <v>2002</v>
      </c>
      <c r="H55" s="1441">
        <f t="shared" si="8"/>
        <v>0</v>
      </c>
      <c r="J55" s="1441">
        <f t="shared" si="4"/>
        <v>0</v>
      </c>
      <c r="K55" s="1442">
        <v>7.0200000000000002E-3</v>
      </c>
      <c r="L55" s="1442">
        <f t="shared" si="5"/>
        <v>3.5099999999999999E-2</v>
      </c>
      <c r="N55" s="1440">
        <f t="shared" si="6"/>
        <v>0</v>
      </c>
      <c r="O55" s="1402">
        <v>20</v>
      </c>
      <c r="P55" s="1402" t="s">
        <v>1959</v>
      </c>
      <c r="V55" s="1443" t="s">
        <v>1960</v>
      </c>
      <c r="W55" s="1440">
        <v>4.96</v>
      </c>
      <c r="X55" s="1446" t="s">
        <v>4830</v>
      </c>
      <c r="Y55" s="1446" t="s">
        <v>4828</v>
      </c>
      <c r="Z55" s="1438" t="s">
        <v>1995</v>
      </c>
      <c r="AB55" s="1402">
        <v>1</v>
      </c>
      <c r="AJ55" s="1375" t="s">
        <v>1963</v>
      </c>
      <c r="AK55" s="1375" t="s">
        <v>1964</v>
      </c>
    </row>
    <row r="56" spans="1:37">
      <c r="A56" s="1436">
        <v>34</v>
      </c>
      <c r="B56" s="1445" t="s">
        <v>1955</v>
      </c>
      <c r="C56" s="1438" t="s">
        <v>4842</v>
      </c>
      <c r="D56" s="1439" t="s">
        <v>4843</v>
      </c>
      <c r="E56" s="1440">
        <v>1.6879999999999999</v>
      </c>
      <c r="F56" s="1402" t="s">
        <v>42</v>
      </c>
      <c r="H56" s="1441">
        <f t="shared" si="8"/>
        <v>0</v>
      </c>
      <c r="J56" s="1441">
        <f t="shared" si="4"/>
        <v>0</v>
      </c>
      <c r="L56" s="1442">
        <f t="shared" si="5"/>
        <v>0</v>
      </c>
      <c r="N56" s="1440">
        <f t="shared" si="6"/>
        <v>0</v>
      </c>
      <c r="O56" s="1402">
        <v>20</v>
      </c>
      <c r="P56" s="1402" t="s">
        <v>1959</v>
      </c>
      <c r="V56" s="1443" t="s">
        <v>1960</v>
      </c>
      <c r="X56" s="1446" t="s">
        <v>4844</v>
      </c>
      <c r="Y56" s="1446" t="s">
        <v>4842</v>
      </c>
      <c r="Z56" s="1438" t="s">
        <v>1995</v>
      </c>
      <c r="AB56" s="1402">
        <v>1</v>
      </c>
      <c r="AJ56" s="1375" t="s">
        <v>1963</v>
      </c>
      <c r="AK56" s="1375" t="s">
        <v>1964</v>
      </c>
    </row>
    <row r="57" spans="1:37">
      <c r="D57" s="1447" t="s">
        <v>2032</v>
      </c>
      <c r="E57" s="1448">
        <f>J57</f>
        <v>0</v>
      </c>
      <c r="H57" s="1448">
        <f>SUM(H40:H56)</f>
        <v>0</v>
      </c>
      <c r="I57" s="1448">
        <f>SUM(I40:I56)</f>
        <v>0</v>
      </c>
      <c r="J57" s="1448">
        <f>SUM(J40:J56)</f>
        <v>0</v>
      </c>
      <c r="L57" s="1449">
        <f>SUM(L40:L56)</f>
        <v>36.778822499999997</v>
      </c>
      <c r="N57" s="1450">
        <f>SUM(N40:N56)</f>
        <v>0</v>
      </c>
      <c r="W57" s="1440">
        <f>SUM(W40:W56)</f>
        <v>378.50100000000003</v>
      </c>
    </row>
    <row r="59" spans="1:37">
      <c r="B59" s="1438" t="s">
        <v>2033</v>
      </c>
    </row>
    <row r="60" spans="1:37">
      <c r="A60" s="1436">
        <v>35</v>
      </c>
      <c r="B60" s="1445" t="s">
        <v>4847</v>
      </c>
      <c r="C60" s="1438" t="s">
        <v>4941</v>
      </c>
      <c r="D60" s="1439" t="s">
        <v>4942</v>
      </c>
      <c r="E60" s="1440">
        <v>15.5</v>
      </c>
      <c r="F60" s="1402" t="s">
        <v>60</v>
      </c>
      <c r="H60" s="1441">
        <f t="shared" ref="H60:H66" si="9">ROUND(E60*G60,2)</f>
        <v>0</v>
      </c>
      <c r="J60" s="1441">
        <f t="shared" ref="J60:J67" si="10">ROUND(E60*G60,2)</f>
        <v>0</v>
      </c>
      <c r="L60" s="1442">
        <f t="shared" ref="L60:L67" si="11">E60*K60</f>
        <v>0</v>
      </c>
      <c r="M60" s="1440">
        <v>0.13200000000000001</v>
      </c>
      <c r="N60" s="1440">
        <f t="shared" ref="N60:N67" si="12">E60*M60</f>
        <v>2.0460000000000003</v>
      </c>
      <c r="O60" s="1402">
        <v>20</v>
      </c>
      <c r="P60" s="1402" t="s">
        <v>1959</v>
      </c>
      <c r="V60" s="1443" t="s">
        <v>1960</v>
      </c>
      <c r="W60" s="1440">
        <v>43.555</v>
      </c>
      <c r="X60" s="1446" t="s">
        <v>4943</v>
      </c>
      <c r="Y60" s="1446" t="s">
        <v>4941</v>
      </c>
      <c r="Z60" s="1438" t="s">
        <v>2410</v>
      </c>
      <c r="AB60" s="1402">
        <v>7</v>
      </c>
      <c r="AJ60" s="1375" t="s">
        <v>1963</v>
      </c>
      <c r="AK60" s="1375" t="s">
        <v>1964</v>
      </c>
    </row>
    <row r="61" spans="1:37">
      <c r="A61" s="1436">
        <v>36</v>
      </c>
      <c r="B61" s="1445" t="s">
        <v>4847</v>
      </c>
      <c r="C61" s="1438" t="s">
        <v>4944</v>
      </c>
      <c r="D61" s="1439" t="s">
        <v>4945</v>
      </c>
      <c r="E61" s="1440">
        <v>9.7650000000000006</v>
      </c>
      <c r="F61" s="1402" t="s">
        <v>58</v>
      </c>
      <c r="H61" s="1441">
        <f t="shared" si="9"/>
        <v>0</v>
      </c>
      <c r="J61" s="1441">
        <f t="shared" si="10"/>
        <v>0</v>
      </c>
      <c r="L61" s="1442">
        <f t="shared" si="11"/>
        <v>0</v>
      </c>
      <c r="N61" s="1440">
        <f t="shared" si="12"/>
        <v>0</v>
      </c>
      <c r="O61" s="1402">
        <v>20</v>
      </c>
      <c r="P61" s="1402" t="s">
        <v>1959</v>
      </c>
      <c r="V61" s="1443" t="s">
        <v>1960</v>
      </c>
      <c r="W61" s="1440">
        <v>5.2830000000000004</v>
      </c>
      <c r="X61" s="1446" t="s">
        <v>4946</v>
      </c>
      <c r="Y61" s="1446" t="s">
        <v>4944</v>
      </c>
      <c r="Z61" s="1438" t="s">
        <v>2410</v>
      </c>
      <c r="AB61" s="1402">
        <v>1</v>
      </c>
      <c r="AJ61" s="1375" t="s">
        <v>1963</v>
      </c>
      <c r="AK61" s="1375" t="s">
        <v>1964</v>
      </c>
    </row>
    <row r="62" spans="1:37">
      <c r="A62" s="1436">
        <v>37</v>
      </c>
      <c r="B62" s="1445" t="s">
        <v>4847</v>
      </c>
      <c r="C62" s="1438" t="s">
        <v>4947</v>
      </c>
      <c r="D62" s="1439" t="s">
        <v>4948</v>
      </c>
      <c r="E62" s="1440">
        <v>20.46</v>
      </c>
      <c r="F62" s="1402" t="s">
        <v>58</v>
      </c>
      <c r="H62" s="1441">
        <f t="shared" si="9"/>
        <v>0</v>
      </c>
      <c r="J62" s="1441">
        <f t="shared" si="10"/>
        <v>0</v>
      </c>
      <c r="L62" s="1442">
        <f t="shared" si="11"/>
        <v>0</v>
      </c>
      <c r="N62" s="1440">
        <f t="shared" si="12"/>
        <v>0</v>
      </c>
      <c r="O62" s="1402">
        <v>20</v>
      </c>
      <c r="P62" s="1402" t="s">
        <v>1959</v>
      </c>
      <c r="V62" s="1443" t="s">
        <v>1960</v>
      </c>
      <c r="X62" s="1446" t="s">
        <v>4949</v>
      </c>
      <c r="Y62" s="1446" t="s">
        <v>4947</v>
      </c>
      <c r="Z62" s="1438" t="s">
        <v>2410</v>
      </c>
      <c r="AB62" s="1402">
        <v>1</v>
      </c>
      <c r="AJ62" s="1375" t="s">
        <v>1963</v>
      </c>
      <c r="AK62" s="1375" t="s">
        <v>1964</v>
      </c>
    </row>
    <row r="63" spans="1:37">
      <c r="A63" s="1436">
        <v>38</v>
      </c>
      <c r="B63" s="1445" t="s">
        <v>1969</v>
      </c>
      <c r="C63" s="1438" t="s">
        <v>4950</v>
      </c>
      <c r="D63" s="1439" t="s">
        <v>4951</v>
      </c>
      <c r="E63" s="1440">
        <v>2.0459999999999998</v>
      </c>
      <c r="F63" s="1402" t="s">
        <v>58</v>
      </c>
      <c r="H63" s="1441">
        <f t="shared" si="9"/>
        <v>0</v>
      </c>
      <c r="J63" s="1441">
        <f t="shared" si="10"/>
        <v>0</v>
      </c>
      <c r="L63" s="1442">
        <f t="shared" si="11"/>
        <v>0</v>
      </c>
      <c r="N63" s="1440">
        <f t="shared" si="12"/>
        <v>0</v>
      </c>
      <c r="O63" s="1402">
        <v>20</v>
      </c>
      <c r="P63" s="1402" t="s">
        <v>1959</v>
      </c>
      <c r="V63" s="1443" t="s">
        <v>1960</v>
      </c>
      <c r="W63" s="1440">
        <v>0.188</v>
      </c>
      <c r="X63" s="1446" t="s">
        <v>4952</v>
      </c>
      <c r="Y63" s="1446" t="s">
        <v>4950</v>
      </c>
      <c r="Z63" s="1438" t="s">
        <v>2410</v>
      </c>
      <c r="AB63" s="1402">
        <v>1</v>
      </c>
      <c r="AJ63" s="1375" t="s">
        <v>1963</v>
      </c>
      <c r="AK63" s="1375" t="s">
        <v>1964</v>
      </c>
    </row>
    <row r="64" spans="1:37" ht="21">
      <c r="A64" s="1436">
        <v>39</v>
      </c>
      <c r="B64" s="1445" t="s">
        <v>1969</v>
      </c>
      <c r="C64" s="1438" t="s">
        <v>4953</v>
      </c>
      <c r="D64" s="1439" t="s">
        <v>4954</v>
      </c>
      <c r="E64" s="1440">
        <v>2.0459999999999998</v>
      </c>
      <c r="F64" s="1402" t="s">
        <v>58</v>
      </c>
      <c r="H64" s="1441">
        <f t="shared" si="9"/>
        <v>0</v>
      </c>
      <c r="J64" s="1441">
        <f t="shared" si="10"/>
        <v>0</v>
      </c>
      <c r="L64" s="1442">
        <f t="shared" si="11"/>
        <v>0</v>
      </c>
      <c r="N64" s="1440">
        <f t="shared" si="12"/>
        <v>0</v>
      </c>
      <c r="O64" s="1402">
        <v>20</v>
      </c>
      <c r="P64" s="1402" t="s">
        <v>1959</v>
      </c>
      <c r="V64" s="1443" t="s">
        <v>1960</v>
      </c>
      <c r="X64" s="1446" t="s">
        <v>4955</v>
      </c>
      <c r="Y64" s="1446" t="s">
        <v>4953</v>
      </c>
      <c r="Z64" s="1438" t="s">
        <v>2410</v>
      </c>
      <c r="AB64" s="1402">
        <v>1</v>
      </c>
      <c r="AJ64" s="1375" t="s">
        <v>1963</v>
      </c>
      <c r="AK64" s="1375" t="s">
        <v>1964</v>
      </c>
    </row>
    <row r="65" spans="1:37" ht="21">
      <c r="A65" s="1436">
        <v>40</v>
      </c>
      <c r="B65" s="1445" t="s">
        <v>4847</v>
      </c>
      <c r="C65" s="1438" t="s">
        <v>4848</v>
      </c>
      <c r="D65" s="1439" t="s">
        <v>4849</v>
      </c>
      <c r="E65" s="1440">
        <v>244.86</v>
      </c>
      <c r="F65" s="1402" t="s">
        <v>58</v>
      </c>
      <c r="H65" s="1441">
        <f t="shared" si="9"/>
        <v>0</v>
      </c>
      <c r="J65" s="1441">
        <f t="shared" si="10"/>
        <v>0</v>
      </c>
      <c r="L65" s="1442">
        <f t="shared" si="11"/>
        <v>0</v>
      </c>
      <c r="N65" s="1440">
        <f t="shared" si="12"/>
        <v>0</v>
      </c>
      <c r="O65" s="1402">
        <v>20</v>
      </c>
      <c r="P65" s="1402" t="s">
        <v>1959</v>
      </c>
      <c r="V65" s="1443" t="s">
        <v>1960</v>
      </c>
      <c r="X65" s="1446" t="s">
        <v>4850</v>
      </c>
      <c r="Y65" s="1446" t="s">
        <v>4848</v>
      </c>
      <c r="Z65" s="1438" t="s">
        <v>2410</v>
      </c>
      <c r="AB65" s="1402">
        <v>7</v>
      </c>
      <c r="AJ65" s="1375" t="s">
        <v>1963</v>
      </c>
      <c r="AK65" s="1375" t="s">
        <v>1964</v>
      </c>
    </row>
    <row r="66" spans="1:37" ht="21">
      <c r="A66" s="1436">
        <v>41</v>
      </c>
      <c r="B66" s="1445" t="s">
        <v>1955</v>
      </c>
      <c r="C66" s="1438" t="s">
        <v>2037</v>
      </c>
      <c r="D66" s="1439" t="s">
        <v>2038</v>
      </c>
      <c r="E66" s="1440">
        <v>251.49700000000001</v>
      </c>
      <c r="F66" s="1402" t="s">
        <v>58</v>
      </c>
      <c r="H66" s="1441">
        <f t="shared" si="9"/>
        <v>0</v>
      </c>
      <c r="J66" s="1441">
        <f t="shared" si="10"/>
        <v>0</v>
      </c>
      <c r="L66" s="1442">
        <f t="shared" si="11"/>
        <v>0</v>
      </c>
      <c r="N66" s="1440">
        <f t="shared" si="12"/>
        <v>0</v>
      </c>
      <c r="O66" s="1402">
        <v>20</v>
      </c>
      <c r="P66" s="1402" t="s">
        <v>1959</v>
      </c>
      <c r="V66" s="1443" t="s">
        <v>1960</v>
      </c>
      <c r="W66" s="1440">
        <v>22.132000000000001</v>
      </c>
      <c r="X66" s="1446" t="s">
        <v>2039</v>
      </c>
      <c r="Y66" s="1446" t="s">
        <v>2037</v>
      </c>
      <c r="Z66" s="1438" t="s">
        <v>2040</v>
      </c>
      <c r="AB66" s="1402">
        <v>1</v>
      </c>
      <c r="AJ66" s="1375" t="s">
        <v>1963</v>
      </c>
      <c r="AK66" s="1375" t="s">
        <v>1964</v>
      </c>
    </row>
    <row r="67" spans="1:37">
      <c r="A67" s="1436">
        <v>42</v>
      </c>
      <c r="B67" s="1445" t="s">
        <v>1475</v>
      </c>
      <c r="C67" s="1438" t="s">
        <v>4845</v>
      </c>
      <c r="D67" s="1439" t="s">
        <v>4846</v>
      </c>
      <c r="E67" s="1440">
        <v>5</v>
      </c>
      <c r="F67" s="1402" t="s">
        <v>2002</v>
      </c>
      <c r="I67" s="1441">
        <f>ROUND(E67*G67,2)</f>
        <v>0</v>
      </c>
      <c r="J67" s="1441">
        <f t="shared" si="10"/>
        <v>0</v>
      </c>
      <c r="K67" s="1442">
        <v>0.13500000000000001</v>
      </c>
      <c r="L67" s="1442">
        <f t="shared" si="11"/>
        <v>0.67500000000000004</v>
      </c>
      <c r="N67" s="1440">
        <f t="shared" si="12"/>
        <v>0</v>
      </c>
      <c r="O67" s="1402">
        <v>20</v>
      </c>
      <c r="P67" s="1402" t="s">
        <v>1959</v>
      </c>
      <c r="V67" s="1443" t="s">
        <v>25</v>
      </c>
      <c r="X67" s="1446" t="s">
        <v>4845</v>
      </c>
      <c r="Y67" s="1446" t="s">
        <v>4845</v>
      </c>
      <c r="Z67" s="1438" t="s">
        <v>4794</v>
      </c>
      <c r="AA67" s="1438" t="s">
        <v>1959</v>
      </c>
      <c r="AB67" s="1402">
        <v>2</v>
      </c>
      <c r="AJ67" s="1375" t="s">
        <v>1989</v>
      </c>
      <c r="AK67" s="1375" t="s">
        <v>1964</v>
      </c>
    </row>
    <row r="68" spans="1:37">
      <c r="D68" s="1447" t="s">
        <v>2044</v>
      </c>
      <c r="E68" s="1448">
        <f>J68</f>
        <v>0</v>
      </c>
      <c r="H68" s="1448">
        <f>SUM(H59:H67)</f>
        <v>0</v>
      </c>
      <c r="I68" s="1448">
        <f>SUM(I59:I67)</f>
        <v>0</v>
      </c>
      <c r="J68" s="1448">
        <f>SUM(J59:J67)</f>
        <v>0</v>
      </c>
      <c r="L68" s="1449">
        <f>SUM(L59:L67)</f>
        <v>0.67500000000000004</v>
      </c>
      <c r="N68" s="1450">
        <f>SUM(N59:N67)</f>
        <v>2.0460000000000003</v>
      </c>
      <c r="W68" s="1440">
        <f>SUM(W59:W67)</f>
        <v>71.158000000000001</v>
      </c>
    </row>
    <row r="70" spans="1:37">
      <c r="D70" s="1447" t="s">
        <v>2045</v>
      </c>
      <c r="E70" s="1448">
        <f>J70</f>
        <v>0</v>
      </c>
      <c r="H70" s="1448">
        <f>+H26+H31+H38+H57+H68</f>
        <v>0</v>
      </c>
      <c r="I70" s="1448">
        <f>+I26+I31+I38+I57+I68</f>
        <v>0</v>
      </c>
      <c r="J70" s="1448">
        <f>+J26+J31+J38+J57+J68</f>
        <v>0</v>
      </c>
      <c r="L70" s="1449">
        <f>+L26+L31+L38+L57+L68</f>
        <v>251.49660857000001</v>
      </c>
      <c r="N70" s="1450">
        <f>+N26+N31+N38+N57+N68</f>
        <v>6.944</v>
      </c>
      <c r="W70" s="1440">
        <f>+W26+W31+W38+W57+W68</f>
        <v>1303.2180000000001</v>
      </c>
    </row>
    <row r="72" spans="1:37">
      <c r="D72" s="1451" t="s">
        <v>2326</v>
      </c>
      <c r="E72" s="1448">
        <f>J72</f>
        <v>0</v>
      </c>
      <c r="H72" s="1448">
        <f>+H70</f>
        <v>0</v>
      </c>
      <c r="I72" s="1448">
        <f>+I70</f>
        <v>0</v>
      </c>
      <c r="J72" s="1448">
        <f>+J70</f>
        <v>0</v>
      </c>
      <c r="L72" s="1449">
        <f>+L70</f>
        <v>251.49660857000001</v>
      </c>
      <c r="N72" s="1450">
        <f>+N70</f>
        <v>6.944</v>
      </c>
      <c r="W72" s="1440">
        <f>+W70</f>
        <v>1303.2180000000001</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1108F-3CA6-4506-A28B-60637CFF7E89}">
  <dimension ref="A1:AMJ113"/>
  <sheetViews>
    <sheetView showGridLines="0" view="pageBreakPreview" zoomScaleNormal="100" zoomScaleSheetLayoutView="100" workbookViewId="0">
      <pane xSplit="4" ySplit="10" topLeftCell="E65" activePane="bottomRight" state="frozen"/>
      <selection pane="topRight"/>
      <selection pane="bottomLeft"/>
      <selection pane="bottomRight" activeCell="AL116" sqref="AL116"/>
    </sheetView>
  </sheetViews>
  <sheetFormatPr defaultColWidth="9" defaultRowHeight="12.5"/>
  <cols>
    <col min="1" max="1" width="6.7265625" style="1436" customWidth="1"/>
    <col min="2" max="2" width="3.7265625" style="1445" customWidth="1"/>
    <col min="3" max="3" width="13" style="1438" customWidth="1"/>
    <col min="4" max="4" width="45.7265625" style="1439" customWidth="1"/>
    <col min="5" max="5" width="9.1796875" style="1440" customWidth="1"/>
    <col min="6" max="6" width="5.7265625" style="1402" customWidth="1"/>
    <col min="7" max="7" width="8.7265625" style="1441" customWidth="1"/>
    <col min="8" max="10" width="9.7265625" style="1441" customWidth="1"/>
    <col min="11" max="11" width="7.453125" style="1442" customWidth="1"/>
    <col min="12" max="12" width="8.26953125" style="1442" customWidth="1"/>
    <col min="13" max="13" width="7.26953125" style="1440" customWidth="1"/>
    <col min="14" max="14" width="7" style="1440" customWidth="1"/>
    <col min="15" max="15" width="3.54296875" style="1402" customWidth="1"/>
    <col min="16" max="16" width="0.26953125" style="1402" customWidth="1"/>
    <col min="17" max="18" width="11.26953125" style="1440" hidden="1" customWidth="1"/>
    <col min="19" max="19" width="0.26953125" style="1440" hidden="1" customWidth="1"/>
    <col min="20" max="20" width="10.54296875" style="1443" hidden="1" customWidth="1"/>
    <col min="21" max="21" width="10.26953125" style="1443" hidden="1" customWidth="1"/>
    <col min="22" max="22" width="5.7265625" style="1443" hidden="1" customWidth="1"/>
    <col min="23" max="23" width="9.26953125" style="1440" hidden="1" customWidth="1"/>
    <col min="24" max="25" width="11.7265625" style="1409" hidden="1" customWidth="1"/>
    <col min="26" max="26" width="7.54296875" style="1438" hidden="1" customWidth="1"/>
    <col min="27" max="27" width="12.7265625" style="1438" hidden="1" customWidth="1"/>
    <col min="28" max="28" width="4.26953125" style="1402" hidden="1" customWidth="1"/>
    <col min="29" max="30" width="2.7265625" style="1402" hidden="1" customWidth="1"/>
    <col min="31" max="34" width="9.26953125" style="1444" hidden="1" customWidth="1"/>
    <col min="35" max="35" width="0.7265625" style="1375" customWidth="1"/>
    <col min="36" max="37" width="9.26953125" style="1375" hidden="1" customWidth="1"/>
    <col min="38" max="1024" width="9" style="1375"/>
    <col min="1025" max="16384" width="9" style="796"/>
  </cols>
  <sheetData>
    <row r="1" spans="1:37" s="1375" customFormat="1" ht="12.75" customHeight="1">
      <c r="A1" s="1405" t="s">
        <v>1888</v>
      </c>
      <c r="G1" s="1406"/>
      <c r="I1" s="1405" t="s">
        <v>1889</v>
      </c>
      <c r="J1" s="1406"/>
      <c r="K1" s="1407"/>
      <c r="Q1" s="1408"/>
      <c r="R1" s="1408"/>
      <c r="S1" s="1408"/>
      <c r="X1" s="1409"/>
      <c r="Y1" s="1409"/>
      <c r="Z1" s="564" t="s">
        <v>1890</v>
      </c>
      <c r="AA1" s="564" t="s">
        <v>1891</v>
      </c>
      <c r="AB1" s="565" t="s">
        <v>1892</v>
      </c>
      <c r="AC1" s="565" t="s">
        <v>1893</v>
      </c>
      <c r="AD1" s="565" t="s">
        <v>1894</v>
      </c>
      <c r="AE1" s="1410" t="s">
        <v>1895</v>
      </c>
      <c r="AF1" s="1411" t="s">
        <v>1896</v>
      </c>
    </row>
    <row r="2" spans="1:37" s="1375" customFormat="1" ht="10.5">
      <c r="A2" s="1405" t="s">
        <v>1897</v>
      </c>
      <c r="G2" s="1406"/>
      <c r="H2" s="1412"/>
      <c r="I2" s="1405" t="s">
        <v>1898</v>
      </c>
      <c r="J2" s="1406"/>
      <c r="K2" s="1407"/>
      <c r="Q2" s="1408"/>
      <c r="R2" s="1408"/>
      <c r="S2" s="1408"/>
      <c r="X2" s="1409"/>
      <c r="Y2" s="1409"/>
      <c r="Z2" s="564" t="s">
        <v>1899</v>
      </c>
      <c r="AA2" s="567" t="s">
        <v>1900</v>
      </c>
      <c r="AB2" s="568" t="s">
        <v>7</v>
      </c>
      <c r="AC2" s="568"/>
      <c r="AD2" s="567"/>
      <c r="AE2" s="1410">
        <v>1</v>
      </c>
      <c r="AF2" s="1413">
        <v>123.5</v>
      </c>
    </row>
    <row r="3" spans="1:37" s="1375" customFormat="1" ht="10.5">
      <c r="A3" s="1405" t="s">
        <v>1901</v>
      </c>
      <c r="G3" s="1406"/>
      <c r="I3" s="1405" t="s">
        <v>2534</v>
      </c>
      <c r="J3" s="1406"/>
      <c r="K3" s="1407"/>
      <c r="Q3" s="1408"/>
      <c r="R3" s="1408"/>
      <c r="S3" s="1408"/>
      <c r="X3" s="1409"/>
      <c r="Y3" s="1409"/>
      <c r="Z3" s="564" t="s">
        <v>1902</v>
      </c>
      <c r="AA3" s="567" t="s">
        <v>1903</v>
      </c>
      <c r="AB3" s="568" t="s">
        <v>7</v>
      </c>
      <c r="AC3" s="568" t="s">
        <v>1904</v>
      </c>
      <c r="AD3" s="567" t="s">
        <v>1905</v>
      </c>
      <c r="AE3" s="1410">
        <v>2</v>
      </c>
      <c r="AF3" s="1414">
        <v>123.46</v>
      </c>
    </row>
    <row r="4" spans="1:37" s="1375" customFormat="1" ht="10.5">
      <c r="Q4" s="1408"/>
      <c r="R4" s="1408"/>
      <c r="S4" s="1408"/>
      <c r="X4" s="1409"/>
      <c r="Y4" s="1409"/>
      <c r="Z4" s="564" t="s">
        <v>1906</v>
      </c>
      <c r="AA4" s="567" t="s">
        <v>1907</v>
      </c>
      <c r="AB4" s="568" t="s">
        <v>7</v>
      </c>
      <c r="AC4" s="568"/>
      <c r="AD4" s="567"/>
      <c r="AE4" s="1410">
        <v>3</v>
      </c>
      <c r="AF4" s="1415">
        <v>123.45699999999999</v>
      </c>
    </row>
    <row r="5" spans="1:37" s="1375" customFormat="1" ht="10.5">
      <c r="A5" s="1405" t="s">
        <v>1908</v>
      </c>
      <c r="Q5" s="1408"/>
      <c r="R5" s="1408"/>
      <c r="S5" s="1408"/>
      <c r="X5" s="1409"/>
      <c r="Y5" s="1409"/>
      <c r="Z5" s="564" t="s">
        <v>1909</v>
      </c>
      <c r="AA5" s="567" t="s">
        <v>1903</v>
      </c>
      <c r="AB5" s="568" t="s">
        <v>7</v>
      </c>
      <c r="AC5" s="568" t="s">
        <v>1904</v>
      </c>
      <c r="AD5" s="567" t="s">
        <v>1905</v>
      </c>
      <c r="AE5" s="1410">
        <v>4</v>
      </c>
      <c r="AF5" s="1416">
        <v>123.4567</v>
      </c>
    </row>
    <row r="6" spans="1:37" s="1375" customFormat="1" ht="10.5">
      <c r="A6" s="1405" t="s">
        <v>4854</v>
      </c>
      <c r="Q6" s="1408"/>
      <c r="R6" s="1408"/>
      <c r="S6" s="1408"/>
      <c r="X6" s="1409"/>
      <c r="Y6" s="1409"/>
      <c r="Z6" s="1412"/>
      <c r="AA6" s="1412"/>
      <c r="AE6" s="1410" t="s">
        <v>1911</v>
      </c>
      <c r="AF6" s="1414">
        <v>123.46</v>
      </c>
    </row>
    <row r="7" spans="1:37" s="1375" customFormat="1" ht="10.5">
      <c r="A7" s="1405"/>
      <c r="Q7" s="1408"/>
      <c r="R7" s="1408"/>
      <c r="S7" s="1408"/>
      <c r="X7" s="1409"/>
      <c r="Y7" s="1409"/>
      <c r="Z7" s="1412"/>
      <c r="AA7" s="1412"/>
    </row>
    <row r="8" spans="1:37" s="1375" customFormat="1" ht="13">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1913</v>
      </c>
      <c r="B9" s="1419" t="s">
        <v>10</v>
      </c>
      <c r="C9" s="1419" t="s">
        <v>37</v>
      </c>
      <c r="D9" s="1419" t="s">
        <v>1914</v>
      </c>
      <c r="E9" s="1419" t="s">
        <v>1032</v>
      </c>
      <c r="F9" s="1419" t="s">
        <v>1915</v>
      </c>
      <c r="G9" s="1419" t="s">
        <v>1916</v>
      </c>
      <c r="H9" s="1419" t="s">
        <v>1917</v>
      </c>
      <c r="I9" s="1419" t="s">
        <v>1918</v>
      </c>
      <c r="J9" s="1419" t="s">
        <v>1919</v>
      </c>
      <c r="K9" s="1904" t="s">
        <v>1920</v>
      </c>
      <c r="L9" s="1904"/>
      <c r="M9" s="1905" t="s">
        <v>1921</v>
      </c>
      <c r="N9" s="1905"/>
      <c r="O9" s="1419" t="s">
        <v>2</v>
      </c>
      <c r="P9" s="1420" t="s">
        <v>1922</v>
      </c>
      <c r="Q9" s="1419" t="s">
        <v>1032</v>
      </c>
      <c r="R9" s="1419" t="s">
        <v>1032</v>
      </c>
      <c r="S9" s="1420" t="s">
        <v>1032</v>
      </c>
      <c r="T9" s="1421" t="s">
        <v>1923</v>
      </c>
      <c r="U9" s="1422" t="s">
        <v>1924</v>
      </c>
      <c r="V9" s="1384" t="s">
        <v>217</v>
      </c>
      <c r="W9" s="1419" t="s">
        <v>1925</v>
      </c>
      <c r="X9" s="1423" t="s">
        <v>37</v>
      </c>
      <c r="Y9" s="1423" t="s">
        <v>37</v>
      </c>
      <c r="Z9" s="1424" t="s">
        <v>1926</v>
      </c>
      <c r="AA9" s="1424" t="s">
        <v>1927</v>
      </c>
      <c r="AB9" s="1419" t="s">
        <v>217</v>
      </c>
      <c r="AC9" s="1419" t="s">
        <v>1928</v>
      </c>
      <c r="AD9" s="1419" t="s">
        <v>1929</v>
      </c>
      <c r="AE9" s="1425" t="s">
        <v>1930</v>
      </c>
      <c r="AF9" s="1425" t="s">
        <v>1931</v>
      </c>
      <c r="AG9" s="1425" t="s">
        <v>1032</v>
      </c>
      <c r="AH9" s="1425" t="s">
        <v>1932</v>
      </c>
      <c r="AJ9" s="1375" t="s">
        <v>1933</v>
      </c>
      <c r="AK9" s="1375" t="s">
        <v>1934</v>
      </c>
    </row>
    <row r="10" spans="1:37">
      <c r="A10" s="1426" t="s">
        <v>1935</v>
      </c>
      <c r="B10" s="1426" t="s">
        <v>1936</v>
      </c>
      <c r="C10" s="1427"/>
      <c r="D10" s="1426" t="s">
        <v>1937</v>
      </c>
      <c r="E10" s="1426" t="s">
        <v>1938</v>
      </c>
      <c r="F10" s="1426" t="s">
        <v>1939</v>
      </c>
      <c r="G10" s="1426" t="s">
        <v>1940</v>
      </c>
      <c r="H10" s="1426"/>
      <c r="I10" s="1426" t="s">
        <v>1941</v>
      </c>
      <c r="J10" s="1426"/>
      <c r="K10" s="1426" t="s">
        <v>1916</v>
      </c>
      <c r="L10" s="1426" t="s">
        <v>1919</v>
      </c>
      <c r="M10" s="1428" t="s">
        <v>1916</v>
      </c>
      <c r="N10" s="1426" t="s">
        <v>1919</v>
      </c>
      <c r="O10" s="1426" t="s">
        <v>3</v>
      </c>
      <c r="P10" s="1428"/>
      <c r="Q10" s="1426" t="s">
        <v>1942</v>
      </c>
      <c r="R10" s="1426" t="s">
        <v>1943</v>
      </c>
      <c r="S10" s="1428" t="s">
        <v>1944</v>
      </c>
      <c r="T10" s="1429" t="s">
        <v>1945</v>
      </c>
      <c r="U10" s="1430" t="s">
        <v>1946</v>
      </c>
      <c r="V10" s="1390" t="s">
        <v>1947</v>
      </c>
      <c r="W10" s="1431"/>
      <c r="X10" s="1432" t="s">
        <v>1948</v>
      </c>
      <c r="Y10" s="1432"/>
      <c r="Z10" s="1433" t="s">
        <v>1949</v>
      </c>
      <c r="AA10" s="1433" t="s">
        <v>1935</v>
      </c>
      <c r="AB10" s="1426" t="s">
        <v>1950</v>
      </c>
      <c r="AC10" s="1434"/>
      <c r="AD10" s="1434"/>
      <c r="AE10" s="1435"/>
      <c r="AF10" s="1435"/>
      <c r="AG10" s="1435"/>
      <c r="AH10" s="1435"/>
      <c r="AJ10" s="1375" t="s">
        <v>1951</v>
      </c>
      <c r="AK10" s="1375" t="s">
        <v>1952</v>
      </c>
    </row>
    <row r="12" spans="1:37">
      <c r="B12" s="1437" t="s">
        <v>1953</v>
      </c>
    </row>
    <row r="13" spans="1:37">
      <c r="B13" s="1438" t="s">
        <v>1954</v>
      </c>
    </row>
    <row r="14" spans="1:37">
      <c r="A14" s="1436">
        <v>1</v>
      </c>
      <c r="B14" s="1445" t="s">
        <v>1955</v>
      </c>
      <c r="C14" s="1438" t="s">
        <v>1956</v>
      </c>
      <c r="D14" s="1439" t="s">
        <v>1957</v>
      </c>
      <c r="E14" s="1440">
        <v>0.11</v>
      </c>
      <c r="F14" s="1402" t="s">
        <v>1958</v>
      </c>
      <c r="H14" s="1441">
        <f>ROUND(E14*G14,2)</f>
        <v>0</v>
      </c>
      <c r="J14" s="1441">
        <f t="shared" ref="J14:J26" si="0">ROUND(E14*G14,2)</f>
        <v>0</v>
      </c>
      <c r="K14" s="1442">
        <v>0.40872999999999998</v>
      </c>
      <c r="L14" s="1442">
        <f t="shared" ref="L14:L26" si="1">E14*K14</f>
        <v>4.4960300000000002E-2</v>
      </c>
      <c r="N14" s="1440">
        <f t="shared" ref="N14:N26" si="2">E14*M14</f>
        <v>0</v>
      </c>
      <c r="O14" s="1402">
        <v>20</v>
      </c>
      <c r="P14" s="1402" t="s">
        <v>1959</v>
      </c>
      <c r="V14" s="1443" t="s">
        <v>1960</v>
      </c>
      <c r="W14" s="1440">
        <v>7.181</v>
      </c>
      <c r="X14" s="1446" t="s">
        <v>1961</v>
      </c>
      <c r="Y14" s="1446" t="s">
        <v>1956</v>
      </c>
      <c r="Z14" s="1438" t="s">
        <v>1962</v>
      </c>
      <c r="AB14" s="1402">
        <v>1</v>
      </c>
      <c r="AJ14" s="1375" t="s">
        <v>1963</v>
      </c>
      <c r="AK14" s="1375" t="s">
        <v>1964</v>
      </c>
    </row>
    <row r="15" spans="1:37">
      <c r="A15" s="1436">
        <v>2</v>
      </c>
      <c r="B15" s="1445" t="s">
        <v>1475</v>
      </c>
      <c r="C15" s="1438" t="s">
        <v>4567</v>
      </c>
      <c r="D15" s="1439" t="s">
        <v>4568</v>
      </c>
      <c r="E15" s="1440">
        <v>57.75</v>
      </c>
      <c r="F15" s="1402" t="s">
        <v>58</v>
      </c>
      <c r="I15" s="1441">
        <f>ROUND(E15*G15,2)</f>
        <v>0</v>
      </c>
      <c r="J15" s="1441">
        <f t="shared" si="0"/>
        <v>0</v>
      </c>
      <c r="K15" s="1442">
        <v>1</v>
      </c>
      <c r="L15" s="1442">
        <f t="shared" si="1"/>
        <v>57.75</v>
      </c>
      <c r="N15" s="1440">
        <f t="shared" si="2"/>
        <v>0</v>
      </c>
      <c r="O15" s="1402">
        <v>20</v>
      </c>
      <c r="P15" s="1402" t="s">
        <v>1959</v>
      </c>
      <c r="V15" s="1443" t="s">
        <v>25</v>
      </c>
      <c r="X15" s="1446" t="s">
        <v>4567</v>
      </c>
      <c r="Y15" s="1446" t="s">
        <v>4567</v>
      </c>
      <c r="Z15" s="1438" t="s">
        <v>1988</v>
      </c>
      <c r="AA15" s="1438" t="s">
        <v>1959</v>
      </c>
      <c r="AB15" s="1402">
        <v>2</v>
      </c>
      <c r="AJ15" s="1375" t="s">
        <v>1989</v>
      </c>
      <c r="AK15" s="1375" t="s">
        <v>1964</v>
      </c>
    </row>
    <row r="16" spans="1:37">
      <c r="A16" s="1436">
        <v>3</v>
      </c>
      <c r="B16" s="1445" t="s">
        <v>1969</v>
      </c>
      <c r="C16" s="1438" t="s">
        <v>4855</v>
      </c>
      <c r="D16" s="1439" t="s">
        <v>4856</v>
      </c>
      <c r="E16" s="1440">
        <v>242</v>
      </c>
      <c r="F16" s="1402" t="s">
        <v>42</v>
      </c>
      <c r="H16" s="1441">
        <f t="shared" ref="H16:H26" si="3">ROUND(E16*G16,2)</f>
        <v>0</v>
      </c>
      <c r="J16" s="1441">
        <f t="shared" si="0"/>
        <v>0</v>
      </c>
      <c r="L16" s="1442">
        <f t="shared" si="1"/>
        <v>0</v>
      </c>
      <c r="N16" s="1440">
        <f t="shared" si="2"/>
        <v>0</v>
      </c>
      <c r="O16" s="1402">
        <v>20</v>
      </c>
      <c r="P16" s="1402" t="s">
        <v>1959</v>
      </c>
      <c r="V16" s="1443" t="s">
        <v>1960</v>
      </c>
      <c r="W16" s="1440">
        <v>155.84800000000001</v>
      </c>
      <c r="X16" s="1446" t="s">
        <v>4857</v>
      </c>
      <c r="Y16" s="1446" t="s">
        <v>4855</v>
      </c>
      <c r="Z16" s="1438" t="s">
        <v>1976</v>
      </c>
      <c r="AB16" s="1402">
        <v>1</v>
      </c>
      <c r="AJ16" s="1375" t="s">
        <v>1963</v>
      </c>
      <c r="AK16" s="1375" t="s">
        <v>1964</v>
      </c>
    </row>
    <row r="17" spans="1:37">
      <c r="A17" s="1436">
        <v>4</v>
      </c>
      <c r="B17" s="1445" t="s">
        <v>1969</v>
      </c>
      <c r="C17" s="1438" t="s">
        <v>1970</v>
      </c>
      <c r="D17" s="1439" t="s">
        <v>1971</v>
      </c>
      <c r="E17" s="1440">
        <v>242</v>
      </c>
      <c r="F17" s="1402" t="s">
        <v>42</v>
      </c>
      <c r="H17" s="1441">
        <f t="shared" si="3"/>
        <v>0</v>
      </c>
      <c r="J17" s="1441">
        <f t="shared" si="0"/>
        <v>0</v>
      </c>
      <c r="L17" s="1442">
        <f t="shared" si="1"/>
        <v>0</v>
      </c>
      <c r="N17" s="1440">
        <f t="shared" si="2"/>
        <v>0</v>
      </c>
      <c r="O17" s="1402">
        <v>20</v>
      </c>
      <c r="P17" s="1402" t="s">
        <v>1959</v>
      </c>
      <c r="V17" s="1443" t="s">
        <v>1960</v>
      </c>
      <c r="W17" s="1440">
        <v>20.327999999999999</v>
      </c>
      <c r="X17" s="1446" t="s">
        <v>1972</v>
      </c>
      <c r="Y17" s="1446" t="s">
        <v>1970</v>
      </c>
      <c r="Z17" s="1438" t="s">
        <v>1962</v>
      </c>
      <c r="AB17" s="1402">
        <v>1</v>
      </c>
      <c r="AJ17" s="1375" t="s">
        <v>1963</v>
      </c>
      <c r="AK17" s="1375" t="s">
        <v>1964</v>
      </c>
    </row>
    <row r="18" spans="1:37">
      <c r="A18" s="1436">
        <v>5</v>
      </c>
      <c r="B18" s="1445" t="s">
        <v>1969</v>
      </c>
      <c r="C18" s="1438" t="s">
        <v>4722</v>
      </c>
      <c r="D18" s="1439" t="s">
        <v>4723</v>
      </c>
      <c r="E18" s="1440">
        <v>220</v>
      </c>
      <c r="F18" s="1402" t="s">
        <v>60</v>
      </c>
      <c r="H18" s="1441">
        <f t="shared" si="3"/>
        <v>0</v>
      </c>
      <c r="J18" s="1441">
        <f t="shared" si="0"/>
        <v>0</v>
      </c>
      <c r="K18" s="1442">
        <v>2.1000000000000001E-4</v>
      </c>
      <c r="L18" s="1442">
        <f t="shared" si="1"/>
        <v>4.6200000000000005E-2</v>
      </c>
      <c r="N18" s="1440">
        <f t="shared" si="2"/>
        <v>0</v>
      </c>
      <c r="O18" s="1402">
        <v>20</v>
      </c>
      <c r="P18" s="1402" t="s">
        <v>1959</v>
      </c>
      <c r="V18" s="1443" t="s">
        <v>1960</v>
      </c>
      <c r="W18" s="1440">
        <v>51.92</v>
      </c>
      <c r="X18" s="1446" t="s">
        <v>4724</v>
      </c>
      <c r="Y18" s="1446" t="s">
        <v>4722</v>
      </c>
      <c r="Z18" s="1438" t="s">
        <v>1962</v>
      </c>
      <c r="AB18" s="1402">
        <v>1</v>
      </c>
      <c r="AJ18" s="1375" t="s">
        <v>1963</v>
      </c>
      <c r="AK18" s="1375" t="s">
        <v>1964</v>
      </c>
    </row>
    <row r="19" spans="1:37">
      <c r="A19" s="1436">
        <v>6</v>
      </c>
      <c r="B19" s="1445" t="s">
        <v>1969</v>
      </c>
      <c r="C19" s="1438" t="s">
        <v>4725</v>
      </c>
      <c r="D19" s="1439" t="s">
        <v>4726</v>
      </c>
      <c r="E19" s="1440">
        <v>220</v>
      </c>
      <c r="F19" s="1402" t="s">
        <v>60</v>
      </c>
      <c r="H19" s="1441">
        <f t="shared" si="3"/>
        <v>0</v>
      </c>
      <c r="J19" s="1441">
        <f t="shared" si="0"/>
        <v>0</v>
      </c>
      <c r="L19" s="1442">
        <f t="shared" si="1"/>
        <v>0</v>
      </c>
      <c r="N19" s="1440">
        <f t="shared" si="2"/>
        <v>0</v>
      </c>
      <c r="O19" s="1402">
        <v>20</v>
      </c>
      <c r="P19" s="1402" t="s">
        <v>1959</v>
      </c>
      <c r="V19" s="1443" t="s">
        <v>1960</v>
      </c>
      <c r="W19" s="1440">
        <v>15.4</v>
      </c>
      <c r="X19" s="1446" t="s">
        <v>4727</v>
      </c>
      <c r="Y19" s="1446" t="s">
        <v>4725</v>
      </c>
      <c r="Z19" s="1438" t="s">
        <v>1962</v>
      </c>
      <c r="AB19" s="1402">
        <v>1</v>
      </c>
      <c r="AJ19" s="1375" t="s">
        <v>1963</v>
      </c>
      <c r="AK19" s="1375" t="s">
        <v>1964</v>
      </c>
    </row>
    <row r="20" spans="1:37">
      <c r="A20" s="1436">
        <v>7</v>
      </c>
      <c r="B20" s="1445" t="s">
        <v>1969</v>
      </c>
      <c r="C20" s="1438" t="s">
        <v>1973</v>
      </c>
      <c r="D20" s="1439" t="s">
        <v>1974</v>
      </c>
      <c r="E20" s="1440">
        <v>242</v>
      </c>
      <c r="F20" s="1402" t="s">
        <v>42</v>
      </c>
      <c r="H20" s="1441">
        <f t="shared" si="3"/>
        <v>0</v>
      </c>
      <c r="J20" s="1441">
        <f t="shared" si="0"/>
        <v>0</v>
      </c>
      <c r="L20" s="1442">
        <f t="shared" si="1"/>
        <v>0</v>
      </c>
      <c r="N20" s="1440">
        <f t="shared" si="2"/>
        <v>0</v>
      </c>
      <c r="O20" s="1402">
        <v>20</v>
      </c>
      <c r="P20" s="1402" t="s">
        <v>1959</v>
      </c>
      <c r="V20" s="1443" t="s">
        <v>1960</v>
      </c>
      <c r="W20" s="1440">
        <v>76.713999999999999</v>
      </c>
      <c r="X20" s="1446" t="s">
        <v>1975</v>
      </c>
      <c r="Y20" s="1446" t="s">
        <v>1973</v>
      </c>
      <c r="Z20" s="1438" t="s">
        <v>1976</v>
      </c>
      <c r="AB20" s="1402">
        <v>1</v>
      </c>
      <c r="AJ20" s="1375" t="s">
        <v>1963</v>
      </c>
      <c r="AK20" s="1375" t="s">
        <v>1964</v>
      </c>
    </row>
    <row r="21" spans="1:37">
      <c r="A21" s="1436">
        <v>8</v>
      </c>
      <c r="B21" s="1445" t="s">
        <v>1969</v>
      </c>
      <c r="C21" s="1438" t="s">
        <v>4728</v>
      </c>
      <c r="D21" s="1439" t="s">
        <v>4729</v>
      </c>
      <c r="E21" s="1440">
        <v>44</v>
      </c>
      <c r="F21" s="1402" t="s">
        <v>42</v>
      </c>
      <c r="H21" s="1441">
        <f t="shared" si="3"/>
        <v>0</v>
      </c>
      <c r="J21" s="1441">
        <f t="shared" si="0"/>
        <v>0</v>
      </c>
      <c r="L21" s="1442">
        <f t="shared" si="1"/>
        <v>0</v>
      </c>
      <c r="N21" s="1440">
        <f t="shared" si="2"/>
        <v>0</v>
      </c>
      <c r="O21" s="1402">
        <v>20</v>
      </c>
      <c r="P21" s="1402" t="s">
        <v>1959</v>
      </c>
      <c r="V21" s="1443" t="s">
        <v>1960</v>
      </c>
      <c r="W21" s="1440">
        <v>0.48399999999999999</v>
      </c>
      <c r="X21" s="1446" t="s">
        <v>4730</v>
      </c>
      <c r="Y21" s="1446" t="s">
        <v>4728</v>
      </c>
      <c r="Z21" s="1438" t="s">
        <v>1976</v>
      </c>
      <c r="AB21" s="1402">
        <v>1</v>
      </c>
      <c r="AJ21" s="1375" t="s">
        <v>1963</v>
      </c>
      <c r="AK21" s="1375" t="s">
        <v>1964</v>
      </c>
    </row>
    <row r="22" spans="1:37">
      <c r="A22" s="1436">
        <v>9</v>
      </c>
      <c r="B22" s="1445" t="s">
        <v>1969</v>
      </c>
      <c r="C22" s="1438" t="s">
        <v>4858</v>
      </c>
      <c r="D22" s="1439" t="s">
        <v>4859</v>
      </c>
      <c r="E22" s="1440">
        <v>44</v>
      </c>
      <c r="F22" s="1402" t="s">
        <v>42</v>
      </c>
      <c r="H22" s="1441">
        <f t="shared" si="3"/>
        <v>0</v>
      </c>
      <c r="J22" s="1441">
        <f t="shared" si="0"/>
        <v>0</v>
      </c>
      <c r="L22" s="1442">
        <f t="shared" si="1"/>
        <v>0</v>
      </c>
      <c r="N22" s="1440">
        <f t="shared" si="2"/>
        <v>0</v>
      </c>
      <c r="O22" s="1402">
        <v>20</v>
      </c>
      <c r="P22" s="1402" t="s">
        <v>1959</v>
      </c>
      <c r="V22" s="1443" t="s">
        <v>1960</v>
      </c>
      <c r="W22" s="1440">
        <v>26.4</v>
      </c>
      <c r="X22" s="1446" t="s">
        <v>4860</v>
      </c>
      <c r="Y22" s="1446" t="s">
        <v>4858</v>
      </c>
      <c r="Z22" s="1438" t="s">
        <v>1962</v>
      </c>
      <c r="AB22" s="1402">
        <v>1</v>
      </c>
      <c r="AJ22" s="1375" t="s">
        <v>1963</v>
      </c>
      <c r="AK22" s="1375" t="s">
        <v>1964</v>
      </c>
    </row>
    <row r="23" spans="1:37">
      <c r="A23" s="1436">
        <v>10</v>
      </c>
      <c r="B23" s="1445" t="s">
        <v>1965</v>
      </c>
      <c r="C23" s="1438" t="s">
        <v>4561</v>
      </c>
      <c r="D23" s="1439" t="s">
        <v>4562</v>
      </c>
      <c r="E23" s="1440">
        <v>242</v>
      </c>
      <c r="F23" s="1402" t="s">
        <v>42</v>
      </c>
      <c r="H23" s="1441">
        <f t="shared" si="3"/>
        <v>0</v>
      </c>
      <c r="J23" s="1441">
        <f t="shared" si="0"/>
        <v>0</v>
      </c>
      <c r="L23" s="1442">
        <f t="shared" si="1"/>
        <v>0</v>
      </c>
      <c r="N23" s="1440">
        <f t="shared" si="2"/>
        <v>0</v>
      </c>
      <c r="O23" s="1402">
        <v>20</v>
      </c>
      <c r="P23" s="1402" t="s">
        <v>1959</v>
      </c>
      <c r="V23" s="1443" t="s">
        <v>1960</v>
      </c>
      <c r="W23" s="1440">
        <v>107.69</v>
      </c>
      <c r="X23" s="1446" t="s">
        <v>4563</v>
      </c>
      <c r="Y23" s="1446" t="s">
        <v>4561</v>
      </c>
      <c r="Z23" s="1438" t="s">
        <v>1962</v>
      </c>
      <c r="AB23" s="1402">
        <v>1</v>
      </c>
      <c r="AJ23" s="1375" t="s">
        <v>1963</v>
      </c>
      <c r="AK23" s="1375" t="s">
        <v>1964</v>
      </c>
    </row>
    <row r="24" spans="1:37">
      <c r="A24" s="1436">
        <v>11</v>
      </c>
      <c r="B24" s="1445" t="s">
        <v>1969</v>
      </c>
      <c r="C24" s="1438" t="s">
        <v>1977</v>
      </c>
      <c r="D24" s="1439" t="s">
        <v>1978</v>
      </c>
      <c r="E24" s="1440">
        <v>198</v>
      </c>
      <c r="F24" s="1402" t="s">
        <v>42</v>
      </c>
      <c r="H24" s="1441">
        <f t="shared" si="3"/>
        <v>0</v>
      </c>
      <c r="J24" s="1441">
        <f t="shared" si="0"/>
        <v>0</v>
      </c>
      <c r="L24" s="1442">
        <f t="shared" si="1"/>
        <v>0</v>
      </c>
      <c r="N24" s="1440">
        <f t="shared" si="2"/>
        <v>0</v>
      </c>
      <c r="O24" s="1402">
        <v>20</v>
      </c>
      <c r="P24" s="1402" t="s">
        <v>1959</v>
      </c>
      <c r="V24" s="1443" t="s">
        <v>1960</v>
      </c>
      <c r="W24" s="1440">
        <v>20.988</v>
      </c>
      <c r="X24" s="1446" t="s">
        <v>1979</v>
      </c>
      <c r="Y24" s="1446" t="s">
        <v>1977</v>
      </c>
      <c r="Z24" s="1438" t="s">
        <v>1976</v>
      </c>
      <c r="AB24" s="1402">
        <v>1</v>
      </c>
      <c r="AJ24" s="1375" t="s">
        <v>1963</v>
      </c>
      <c r="AK24" s="1375" t="s">
        <v>1964</v>
      </c>
    </row>
    <row r="25" spans="1:37">
      <c r="A25" s="1436">
        <v>12</v>
      </c>
      <c r="B25" s="1445" t="s">
        <v>1965</v>
      </c>
      <c r="C25" s="1438" t="s">
        <v>1980</v>
      </c>
      <c r="D25" s="1439" t="s">
        <v>1981</v>
      </c>
      <c r="E25" s="1440">
        <v>27.5</v>
      </c>
      <c r="F25" s="1402" t="s">
        <v>42</v>
      </c>
      <c r="H25" s="1441">
        <f t="shared" si="3"/>
        <v>0</v>
      </c>
      <c r="J25" s="1441">
        <f t="shared" si="0"/>
        <v>0</v>
      </c>
      <c r="L25" s="1442">
        <f t="shared" si="1"/>
        <v>0</v>
      </c>
      <c r="N25" s="1440">
        <f t="shared" si="2"/>
        <v>0</v>
      </c>
      <c r="O25" s="1402">
        <v>20</v>
      </c>
      <c r="P25" s="1402" t="s">
        <v>1959</v>
      </c>
      <c r="V25" s="1443" t="s">
        <v>1960</v>
      </c>
      <c r="W25" s="1440">
        <v>40.15</v>
      </c>
      <c r="X25" s="1446" t="s">
        <v>1982</v>
      </c>
      <c r="Y25" s="1446" t="s">
        <v>1980</v>
      </c>
      <c r="Z25" s="1438" t="s">
        <v>1962</v>
      </c>
      <c r="AB25" s="1402">
        <v>1</v>
      </c>
      <c r="AJ25" s="1375" t="s">
        <v>1963</v>
      </c>
      <c r="AK25" s="1375" t="s">
        <v>1964</v>
      </c>
    </row>
    <row r="26" spans="1:37">
      <c r="A26" s="1436">
        <v>13</v>
      </c>
      <c r="B26" s="1445" t="s">
        <v>1965</v>
      </c>
      <c r="C26" s="1438" t="s">
        <v>1983</v>
      </c>
      <c r="D26" s="1439" t="s">
        <v>1984</v>
      </c>
      <c r="E26" s="1440">
        <v>21.3</v>
      </c>
      <c r="F26" s="1402" t="s">
        <v>42</v>
      </c>
      <c r="H26" s="1441">
        <f t="shared" si="3"/>
        <v>0</v>
      </c>
      <c r="J26" s="1441">
        <f t="shared" si="0"/>
        <v>0</v>
      </c>
      <c r="L26" s="1442">
        <f t="shared" si="1"/>
        <v>0</v>
      </c>
      <c r="N26" s="1440">
        <f t="shared" si="2"/>
        <v>0</v>
      </c>
      <c r="O26" s="1402">
        <v>20</v>
      </c>
      <c r="P26" s="1402" t="s">
        <v>1959</v>
      </c>
      <c r="V26" s="1443" t="s">
        <v>1960</v>
      </c>
      <c r="W26" s="1440">
        <v>18.425000000000001</v>
      </c>
      <c r="X26" s="1446" t="s">
        <v>1985</v>
      </c>
      <c r="Y26" s="1446" t="s">
        <v>1983</v>
      </c>
      <c r="Z26" s="1438" t="s">
        <v>1962</v>
      </c>
      <c r="AB26" s="1402">
        <v>1</v>
      </c>
      <c r="AJ26" s="1375" t="s">
        <v>1963</v>
      </c>
      <c r="AK26" s="1375" t="s">
        <v>1964</v>
      </c>
    </row>
    <row r="27" spans="1:37">
      <c r="D27" s="1447" t="s">
        <v>1990</v>
      </c>
      <c r="E27" s="1448">
        <f>J27</f>
        <v>0</v>
      </c>
      <c r="H27" s="1448">
        <f>SUM(H12:H26)</f>
        <v>0</v>
      </c>
      <c r="I27" s="1448">
        <f>SUM(I12:I26)</f>
        <v>0</v>
      </c>
      <c r="J27" s="1448">
        <f>SUM(J12:J26)</f>
        <v>0</v>
      </c>
      <c r="L27" s="1449">
        <f>SUM(L12:L26)</f>
        <v>57.841160299999999</v>
      </c>
      <c r="N27" s="1450">
        <f>SUM(N12:N26)</f>
        <v>0</v>
      </c>
      <c r="W27" s="1440">
        <f>SUM(W12:W26)</f>
        <v>541.52800000000002</v>
      </c>
    </row>
    <row r="29" spans="1:37">
      <c r="B29" s="1438" t="s">
        <v>4861</v>
      </c>
    </row>
    <row r="30" spans="1:37">
      <c r="A30" s="1436">
        <v>14</v>
      </c>
      <c r="B30" s="1445" t="s">
        <v>1955</v>
      </c>
      <c r="C30" s="1438" t="s">
        <v>4862</v>
      </c>
      <c r="D30" s="1439" t="s">
        <v>4863</v>
      </c>
      <c r="E30" s="1440">
        <v>1</v>
      </c>
      <c r="F30" s="1402" t="s">
        <v>2002</v>
      </c>
      <c r="H30" s="1441">
        <f>ROUND(E30*G30,2)</f>
        <v>0</v>
      </c>
      <c r="J30" s="1441">
        <f>ROUND(E30*G30,2)</f>
        <v>0</v>
      </c>
      <c r="K30" s="1442">
        <v>6.2E-4</v>
      </c>
      <c r="L30" s="1442">
        <f>E30*K30</f>
        <v>6.2E-4</v>
      </c>
      <c r="N30" s="1440">
        <f>E30*M30</f>
        <v>0</v>
      </c>
      <c r="O30" s="1402">
        <v>20</v>
      </c>
      <c r="P30" s="1402" t="s">
        <v>1959</v>
      </c>
      <c r="V30" s="1443" t="s">
        <v>1960</v>
      </c>
      <c r="W30" s="1440">
        <v>4.3899999999999997</v>
      </c>
      <c r="X30" s="1446" t="s">
        <v>4864</v>
      </c>
      <c r="Y30" s="1446" t="s">
        <v>4862</v>
      </c>
      <c r="Z30" s="1438" t="s">
        <v>1995</v>
      </c>
      <c r="AB30" s="1402">
        <v>7</v>
      </c>
      <c r="AJ30" s="1375" t="s">
        <v>1963</v>
      </c>
      <c r="AK30" s="1375" t="s">
        <v>1964</v>
      </c>
    </row>
    <row r="31" spans="1:37">
      <c r="D31" s="1447" t="s">
        <v>4865</v>
      </c>
      <c r="E31" s="1448">
        <f>J31</f>
        <v>0</v>
      </c>
      <c r="H31" s="1448">
        <f>SUM(H29:H30)</f>
        <v>0</v>
      </c>
      <c r="I31" s="1448">
        <f>SUM(I29:I30)</f>
        <v>0</v>
      </c>
      <c r="J31" s="1448">
        <f>SUM(J29:J30)</f>
        <v>0</v>
      </c>
      <c r="L31" s="1449">
        <f>SUM(L29:L30)</f>
        <v>6.2E-4</v>
      </c>
      <c r="N31" s="1450">
        <f>SUM(N29:N30)</f>
        <v>0</v>
      </c>
      <c r="W31" s="1440">
        <f>SUM(W29:W30)</f>
        <v>4.3899999999999997</v>
      </c>
    </row>
    <row r="33" spans="1:37">
      <c r="B33" s="1438" t="s">
        <v>1991</v>
      </c>
    </row>
    <row r="34" spans="1:37">
      <c r="A34" s="1436">
        <v>15</v>
      </c>
      <c r="B34" s="1445" t="s">
        <v>1955</v>
      </c>
      <c r="C34" s="1438" t="s">
        <v>1992</v>
      </c>
      <c r="D34" s="1439" t="s">
        <v>1993</v>
      </c>
      <c r="E34" s="1440">
        <v>16.5</v>
      </c>
      <c r="F34" s="1402" t="s">
        <v>42</v>
      </c>
      <c r="H34" s="1441">
        <f>ROUND(E34*G34,2)</f>
        <v>0</v>
      </c>
      <c r="J34" s="1441">
        <f>ROUND(E34*G34,2)</f>
        <v>0</v>
      </c>
      <c r="K34" s="1442">
        <v>1.7034</v>
      </c>
      <c r="L34" s="1442">
        <f>E34*K34</f>
        <v>28.106100000000001</v>
      </c>
      <c r="N34" s="1440">
        <f>E34*M34</f>
        <v>0</v>
      </c>
      <c r="O34" s="1402">
        <v>20</v>
      </c>
      <c r="P34" s="1402" t="s">
        <v>1959</v>
      </c>
      <c r="V34" s="1443" t="s">
        <v>1960</v>
      </c>
      <c r="W34" s="1440">
        <v>19.783999999999999</v>
      </c>
      <c r="X34" s="1446" t="s">
        <v>1994</v>
      </c>
      <c r="Y34" s="1446" t="s">
        <v>1992</v>
      </c>
      <c r="Z34" s="1438" t="s">
        <v>1995</v>
      </c>
      <c r="AB34" s="1402">
        <v>1</v>
      </c>
      <c r="AJ34" s="1375" t="s">
        <v>1963</v>
      </c>
      <c r="AK34" s="1375" t="s">
        <v>1964</v>
      </c>
    </row>
    <row r="35" spans="1:37" ht="21">
      <c r="A35" s="1436">
        <v>16</v>
      </c>
      <c r="B35" s="1445" t="s">
        <v>1955</v>
      </c>
      <c r="C35" s="1438" t="s">
        <v>4738</v>
      </c>
      <c r="D35" s="1439" t="s">
        <v>4739</v>
      </c>
      <c r="E35" s="1440">
        <v>11</v>
      </c>
      <c r="F35" s="1402" t="s">
        <v>2002</v>
      </c>
      <c r="H35" s="1441">
        <f>ROUND(E35*G35,2)</f>
        <v>0</v>
      </c>
      <c r="J35" s="1441">
        <f>ROUND(E35*G35,2)</f>
        <v>0</v>
      </c>
      <c r="K35" s="1442">
        <v>6.6E-3</v>
      </c>
      <c r="L35" s="1442">
        <f>E35*K35</f>
        <v>7.2599999999999998E-2</v>
      </c>
      <c r="N35" s="1440">
        <f>E35*M35</f>
        <v>0</v>
      </c>
      <c r="O35" s="1402">
        <v>20</v>
      </c>
      <c r="P35" s="1402" t="s">
        <v>1959</v>
      </c>
      <c r="V35" s="1443" t="s">
        <v>1960</v>
      </c>
      <c r="W35" s="1440">
        <v>5.4009999999999998</v>
      </c>
      <c r="X35" s="1446" t="s">
        <v>4740</v>
      </c>
      <c r="Y35" s="1446" t="s">
        <v>4738</v>
      </c>
      <c r="Z35" s="1438" t="s">
        <v>1995</v>
      </c>
      <c r="AB35" s="1402">
        <v>1</v>
      </c>
      <c r="AJ35" s="1375" t="s">
        <v>1963</v>
      </c>
      <c r="AK35" s="1375" t="s">
        <v>1964</v>
      </c>
    </row>
    <row r="36" spans="1:37">
      <c r="D36" s="1447" t="s">
        <v>1996</v>
      </c>
      <c r="E36" s="1448">
        <f>J36</f>
        <v>0</v>
      </c>
      <c r="H36" s="1448">
        <f>SUM(H33:H35)</f>
        <v>0</v>
      </c>
      <c r="I36" s="1448">
        <f>SUM(I33:I35)</f>
        <v>0</v>
      </c>
      <c r="J36" s="1448">
        <f>SUM(J33:J35)</f>
        <v>0</v>
      </c>
      <c r="L36" s="1449">
        <f>SUM(L33:L35)</f>
        <v>28.178700000000003</v>
      </c>
      <c r="N36" s="1450">
        <f>SUM(N33:N35)</f>
        <v>0</v>
      </c>
      <c r="W36" s="1440">
        <f>SUM(W33:W35)</f>
        <v>25.184999999999999</v>
      </c>
    </row>
    <row r="38" spans="1:37">
      <c r="B38" s="1438" t="s">
        <v>4866</v>
      </c>
    </row>
    <row r="39" spans="1:37">
      <c r="A39" s="1436">
        <v>17</v>
      </c>
      <c r="B39" s="1445" t="s">
        <v>2041</v>
      </c>
      <c r="C39" s="1438" t="s">
        <v>4867</v>
      </c>
      <c r="D39" s="1439" t="s">
        <v>4868</v>
      </c>
      <c r="E39" s="1440">
        <v>6.25</v>
      </c>
      <c r="F39" s="1402" t="s">
        <v>60</v>
      </c>
      <c r="H39" s="1441">
        <f>ROUND(E39*G39,2)</f>
        <v>0</v>
      </c>
      <c r="J39" s="1441">
        <f>ROUND(E39*G39,2)</f>
        <v>0</v>
      </c>
      <c r="K39" s="1442">
        <v>0.12570999999999999</v>
      </c>
      <c r="L39" s="1442">
        <f>E39*K39</f>
        <v>0.78568749999999987</v>
      </c>
      <c r="N39" s="1440">
        <f>E39*M39</f>
        <v>0</v>
      </c>
      <c r="O39" s="1402">
        <v>20</v>
      </c>
      <c r="P39" s="1402" t="s">
        <v>1959</v>
      </c>
      <c r="V39" s="1443" t="s">
        <v>1960</v>
      </c>
      <c r="W39" s="1440">
        <v>1.8879999999999999</v>
      </c>
      <c r="X39" s="1446" t="s">
        <v>4867</v>
      </c>
      <c r="Y39" s="1446" t="s">
        <v>4867</v>
      </c>
      <c r="Z39" s="1438" t="s">
        <v>2231</v>
      </c>
      <c r="AB39" s="1402">
        <v>1</v>
      </c>
      <c r="AJ39" s="1375" t="s">
        <v>1963</v>
      </c>
      <c r="AK39" s="1375" t="s">
        <v>1964</v>
      </c>
    </row>
    <row r="40" spans="1:37">
      <c r="A40" s="1436">
        <v>18</v>
      </c>
      <c r="B40" s="1445" t="s">
        <v>1475</v>
      </c>
      <c r="C40" s="1438" t="s">
        <v>4869</v>
      </c>
      <c r="D40" s="1439" t="s">
        <v>4870</v>
      </c>
      <c r="E40" s="1440">
        <v>1</v>
      </c>
      <c r="F40" s="1402" t="s">
        <v>2002</v>
      </c>
      <c r="I40" s="1441">
        <f>ROUND(E40*G40,2)</f>
        <v>0</v>
      </c>
      <c r="J40" s="1441">
        <f>ROUND(E40*G40,2)</f>
        <v>0</v>
      </c>
      <c r="K40" s="1442">
        <v>4.0000000000000001E-3</v>
      </c>
      <c r="L40" s="1442">
        <f>E40*K40</f>
        <v>4.0000000000000001E-3</v>
      </c>
      <c r="N40" s="1440">
        <f>E40*M40</f>
        <v>0</v>
      </c>
      <c r="O40" s="1402">
        <v>20</v>
      </c>
      <c r="P40" s="1402" t="s">
        <v>1959</v>
      </c>
      <c r="V40" s="1443" t="s">
        <v>25</v>
      </c>
      <c r="X40" s="1446" t="s">
        <v>4869</v>
      </c>
      <c r="Y40" s="1446" t="s">
        <v>4869</v>
      </c>
      <c r="Z40" s="1438" t="s">
        <v>4807</v>
      </c>
      <c r="AA40" s="1438" t="s">
        <v>1959</v>
      </c>
      <c r="AB40" s="1402">
        <v>8</v>
      </c>
      <c r="AJ40" s="1375" t="s">
        <v>1989</v>
      </c>
      <c r="AK40" s="1375" t="s">
        <v>1964</v>
      </c>
    </row>
    <row r="41" spans="1:37">
      <c r="D41" s="1447" t="s">
        <v>4871</v>
      </c>
      <c r="E41" s="1448">
        <f>J41</f>
        <v>0</v>
      </c>
      <c r="H41" s="1448">
        <f>SUM(H38:H40)</f>
        <v>0</v>
      </c>
      <c r="I41" s="1448">
        <f>SUM(I38:I40)</f>
        <v>0</v>
      </c>
      <c r="J41" s="1448">
        <f>SUM(J38:J40)</f>
        <v>0</v>
      </c>
      <c r="L41" s="1449">
        <f>SUM(L38:L40)</f>
        <v>0.78968749999999988</v>
      </c>
      <c r="N41" s="1450">
        <f>SUM(N38:N40)</f>
        <v>0</v>
      </c>
      <c r="W41" s="1440">
        <f>SUM(W38:W40)</f>
        <v>1.8879999999999999</v>
      </c>
    </row>
    <row r="43" spans="1:37">
      <c r="B43" s="1438" t="s">
        <v>1997</v>
      </c>
    </row>
    <row r="44" spans="1:37">
      <c r="A44" s="1436">
        <v>19</v>
      </c>
      <c r="B44" s="1445" t="s">
        <v>1955</v>
      </c>
      <c r="C44" s="1438" t="s">
        <v>4872</v>
      </c>
      <c r="D44" s="1439" t="s">
        <v>4873</v>
      </c>
      <c r="E44" s="1440">
        <v>1</v>
      </c>
      <c r="F44" s="1402" t="s">
        <v>2002</v>
      </c>
      <c r="H44" s="1441">
        <f>ROUND(E44*G44,2)</f>
        <v>0</v>
      </c>
      <c r="J44" s="1441">
        <f t="shared" ref="J44:J62" si="4">ROUND(E44*G44,2)</f>
        <v>0</v>
      </c>
      <c r="K44" s="1442">
        <v>6.9750000000000006E-2</v>
      </c>
      <c r="L44" s="1442">
        <f t="shared" ref="L44:L62" si="5">E44*K44</f>
        <v>6.9750000000000006E-2</v>
      </c>
      <c r="N44" s="1440">
        <f t="shared" ref="N44:N62" si="6">E44*M44</f>
        <v>0</v>
      </c>
      <c r="O44" s="1402">
        <v>20</v>
      </c>
      <c r="P44" s="1402" t="s">
        <v>1959</v>
      </c>
      <c r="V44" s="1443" t="s">
        <v>1960</v>
      </c>
      <c r="W44" s="1440">
        <v>1.5309999999999999</v>
      </c>
      <c r="X44" s="1446" t="s">
        <v>4874</v>
      </c>
      <c r="Y44" s="1446" t="s">
        <v>4872</v>
      </c>
      <c r="Z44" s="1438" t="s">
        <v>1995</v>
      </c>
      <c r="AB44" s="1402">
        <v>1</v>
      </c>
      <c r="AJ44" s="1375" t="s">
        <v>1963</v>
      </c>
      <c r="AK44" s="1375" t="s">
        <v>1964</v>
      </c>
    </row>
    <row r="45" spans="1:37">
      <c r="A45" s="1436">
        <v>20</v>
      </c>
      <c r="B45" s="1445" t="s">
        <v>1475</v>
      </c>
      <c r="C45" s="1438" t="s">
        <v>4875</v>
      </c>
      <c r="D45" s="1439" t="s">
        <v>4876</v>
      </c>
      <c r="E45" s="1440">
        <v>22</v>
      </c>
      <c r="F45" s="1402" t="s">
        <v>2002</v>
      </c>
      <c r="I45" s="1441">
        <f t="shared" ref="I45:I51" si="7">ROUND(E45*G45,2)</f>
        <v>0</v>
      </c>
      <c r="J45" s="1441">
        <f t="shared" si="4"/>
        <v>0</v>
      </c>
      <c r="K45" s="1442">
        <v>2.1340000000000001E-2</v>
      </c>
      <c r="L45" s="1442">
        <f t="shared" si="5"/>
        <v>0.46948000000000001</v>
      </c>
      <c r="N45" s="1440">
        <f t="shared" si="6"/>
        <v>0</v>
      </c>
      <c r="O45" s="1402">
        <v>20</v>
      </c>
      <c r="P45" s="1402" t="s">
        <v>1959</v>
      </c>
      <c r="V45" s="1443" t="s">
        <v>25</v>
      </c>
      <c r="X45" s="1446" t="s">
        <v>4875</v>
      </c>
      <c r="Y45" s="1446" t="s">
        <v>4875</v>
      </c>
      <c r="Z45" s="1438" t="s">
        <v>2052</v>
      </c>
      <c r="AA45" s="1438" t="s">
        <v>1959</v>
      </c>
      <c r="AB45" s="1402">
        <v>2</v>
      </c>
      <c r="AJ45" s="1375" t="s">
        <v>1989</v>
      </c>
      <c r="AK45" s="1375" t="s">
        <v>1964</v>
      </c>
    </row>
    <row r="46" spans="1:37">
      <c r="A46" s="1436">
        <v>21</v>
      </c>
      <c r="B46" s="1445" t="s">
        <v>1475</v>
      </c>
      <c r="C46" s="1438" t="s">
        <v>4741</v>
      </c>
      <c r="D46" s="1439" t="s">
        <v>4742</v>
      </c>
      <c r="E46" s="1440">
        <v>10</v>
      </c>
      <c r="F46" s="1402" t="s">
        <v>2002</v>
      </c>
      <c r="I46" s="1441">
        <f t="shared" si="7"/>
        <v>0</v>
      </c>
      <c r="J46" s="1441">
        <f t="shared" si="4"/>
        <v>0</v>
      </c>
      <c r="K46" s="1442">
        <v>1E-3</v>
      </c>
      <c r="L46" s="1442">
        <f t="shared" si="5"/>
        <v>0.01</v>
      </c>
      <c r="N46" s="1440">
        <f t="shared" si="6"/>
        <v>0</v>
      </c>
      <c r="O46" s="1402">
        <v>20</v>
      </c>
      <c r="P46" s="1402" t="s">
        <v>1959</v>
      </c>
      <c r="V46" s="1443" t="s">
        <v>25</v>
      </c>
      <c r="X46" s="1446" t="s">
        <v>4741</v>
      </c>
      <c r="Y46" s="1446" t="s">
        <v>4741</v>
      </c>
      <c r="Z46" s="1438" t="s">
        <v>2003</v>
      </c>
      <c r="AA46" s="1438" t="s">
        <v>1959</v>
      </c>
      <c r="AB46" s="1402">
        <v>2</v>
      </c>
      <c r="AJ46" s="1375" t="s">
        <v>1989</v>
      </c>
      <c r="AK46" s="1375" t="s">
        <v>1964</v>
      </c>
    </row>
    <row r="47" spans="1:37">
      <c r="A47" s="1436">
        <v>22</v>
      </c>
      <c r="B47" s="1445" t="s">
        <v>1475</v>
      </c>
      <c r="C47" s="1438" t="s">
        <v>4743</v>
      </c>
      <c r="D47" s="1439" t="s">
        <v>4877</v>
      </c>
      <c r="E47" s="1440">
        <v>23</v>
      </c>
      <c r="F47" s="1402" t="s">
        <v>2002</v>
      </c>
      <c r="I47" s="1441">
        <f t="shared" si="7"/>
        <v>0</v>
      </c>
      <c r="J47" s="1441">
        <f t="shared" si="4"/>
        <v>0</v>
      </c>
      <c r="K47" s="1442">
        <v>8.9999999999999998E-4</v>
      </c>
      <c r="L47" s="1442">
        <f t="shared" si="5"/>
        <v>2.07E-2</v>
      </c>
      <c r="N47" s="1440">
        <f t="shared" si="6"/>
        <v>0</v>
      </c>
      <c r="O47" s="1402">
        <v>20</v>
      </c>
      <c r="P47" s="1402" t="s">
        <v>1959</v>
      </c>
      <c r="V47" s="1443" t="s">
        <v>25</v>
      </c>
      <c r="X47" s="1446" t="s">
        <v>4743</v>
      </c>
      <c r="Y47" s="1446" t="s">
        <v>4743</v>
      </c>
      <c r="Z47" s="1438" t="s">
        <v>2003</v>
      </c>
      <c r="AA47" s="1438" t="s">
        <v>1959</v>
      </c>
      <c r="AB47" s="1402">
        <v>2</v>
      </c>
      <c r="AJ47" s="1375" t="s">
        <v>1989</v>
      </c>
      <c r="AK47" s="1375" t="s">
        <v>1964</v>
      </c>
    </row>
    <row r="48" spans="1:37">
      <c r="A48" s="1436">
        <v>23</v>
      </c>
      <c r="B48" s="1445" t="s">
        <v>1475</v>
      </c>
      <c r="C48" s="1438" t="s">
        <v>4792</v>
      </c>
      <c r="D48" s="1439" t="s">
        <v>4793</v>
      </c>
      <c r="E48" s="1440">
        <v>29</v>
      </c>
      <c r="F48" s="1402" t="s">
        <v>2002</v>
      </c>
      <c r="I48" s="1441">
        <f t="shared" si="7"/>
        <v>0</v>
      </c>
      <c r="J48" s="1441">
        <f t="shared" si="4"/>
        <v>0</v>
      </c>
      <c r="K48" s="1442">
        <v>2E-3</v>
      </c>
      <c r="L48" s="1442">
        <f t="shared" si="5"/>
        <v>5.8000000000000003E-2</v>
      </c>
      <c r="N48" s="1440">
        <f t="shared" si="6"/>
        <v>0</v>
      </c>
      <c r="O48" s="1402">
        <v>20</v>
      </c>
      <c r="P48" s="1402" t="s">
        <v>1959</v>
      </c>
      <c r="V48" s="1443" t="s">
        <v>25</v>
      </c>
      <c r="X48" s="1446" t="s">
        <v>4792</v>
      </c>
      <c r="Y48" s="1446" t="s">
        <v>4792</v>
      </c>
      <c r="Z48" s="1438" t="s">
        <v>4794</v>
      </c>
      <c r="AA48" s="1438" t="s">
        <v>1959</v>
      </c>
      <c r="AB48" s="1402">
        <v>2</v>
      </c>
      <c r="AJ48" s="1375" t="s">
        <v>1989</v>
      </c>
      <c r="AK48" s="1375" t="s">
        <v>1964</v>
      </c>
    </row>
    <row r="49" spans="1:37">
      <c r="A49" s="1436">
        <v>24</v>
      </c>
      <c r="B49" s="1445" t="s">
        <v>1475</v>
      </c>
      <c r="C49" s="1438" t="s">
        <v>4795</v>
      </c>
      <c r="D49" s="1439" t="s">
        <v>4796</v>
      </c>
      <c r="E49" s="1440">
        <v>10</v>
      </c>
      <c r="F49" s="1402" t="s">
        <v>2002</v>
      </c>
      <c r="I49" s="1441">
        <f t="shared" si="7"/>
        <v>0</v>
      </c>
      <c r="J49" s="1441">
        <f t="shared" si="4"/>
        <v>0</v>
      </c>
      <c r="K49" s="1442">
        <v>6.4999999999999997E-3</v>
      </c>
      <c r="L49" s="1442">
        <f t="shared" si="5"/>
        <v>6.5000000000000002E-2</v>
      </c>
      <c r="N49" s="1440">
        <f t="shared" si="6"/>
        <v>0</v>
      </c>
      <c r="O49" s="1402">
        <v>20</v>
      </c>
      <c r="P49" s="1402" t="s">
        <v>1959</v>
      </c>
      <c r="V49" s="1443" t="s">
        <v>25</v>
      </c>
      <c r="X49" s="1446" t="s">
        <v>4795</v>
      </c>
      <c r="Y49" s="1446" t="s">
        <v>4795</v>
      </c>
      <c r="Z49" s="1438" t="s">
        <v>4794</v>
      </c>
      <c r="AA49" s="1438" t="s">
        <v>1959</v>
      </c>
      <c r="AB49" s="1402">
        <v>2</v>
      </c>
      <c r="AJ49" s="1375" t="s">
        <v>1989</v>
      </c>
      <c r="AK49" s="1375" t="s">
        <v>1964</v>
      </c>
    </row>
    <row r="50" spans="1:37">
      <c r="A50" s="1436">
        <v>25</v>
      </c>
      <c r="B50" s="1445" t="s">
        <v>1475</v>
      </c>
      <c r="C50" s="1438" t="s">
        <v>4797</v>
      </c>
      <c r="D50" s="1439" t="s">
        <v>4798</v>
      </c>
      <c r="E50" s="1440">
        <v>29</v>
      </c>
      <c r="F50" s="1402" t="s">
        <v>2002</v>
      </c>
      <c r="I50" s="1441">
        <f t="shared" si="7"/>
        <v>0</v>
      </c>
      <c r="J50" s="1441">
        <f t="shared" si="4"/>
        <v>0</v>
      </c>
      <c r="K50" s="1442">
        <v>0.254</v>
      </c>
      <c r="L50" s="1442">
        <f t="shared" si="5"/>
        <v>7.3659999999999997</v>
      </c>
      <c r="N50" s="1440">
        <f t="shared" si="6"/>
        <v>0</v>
      </c>
      <c r="O50" s="1402">
        <v>20</v>
      </c>
      <c r="P50" s="1402" t="s">
        <v>1959</v>
      </c>
      <c r="V50" s="1443" t="s">
        <v>25</v>
      </c>
      <c r="X50" s="1446" t="s">
        <v>4797</v>
      </c>
      <c r="Y50" s="1446" t="s">
        <v>4797</v>
      </c>
      <c r="Z50" s="1438" t="s">
        <v>4799</v>
      </c>
      <c r="AA50" s="1438" t="s">
        <v>1959</v>
      </c>
      <c r="AB50" s="1402">
        <v>2</v>
      </c>
      <c r="AJ50" s="1375" t="s">
        <v>1989</v>
      </c>
      <c r="AK50" s="1375" t="s">
        <v>1964</v>
      </c>
    </row>
    <row r="51" spans="1:37">
      <c r="A51" s="1436">
        <v>26</v>
      </c>
      <c r="B51" s="1445" t="s">
        <v>1475</v>
      </c>
      <c r="C51" s="1438" t="s">
        <v>4800</v>
      </c>
      <c r="D51" s="1439" t="s">
        <v>4801</v>
      </c>
      <c r="E51" s="1440">
        <v>10</v>
      </c>
      <c r="F51" s="1402" t="s">
        <v>2002</v>
      </c>
      <c r="I51" s="1441">
        <f t="shared" si="7"/>
        <v>0</v>
      </c>
      <c r="J51" s="1441">
        <f t="shared" si="4"/>
        <v>0</v>
      </c>
      <c r="K51" s="1442">
        <v>0.36599999999999999</v>
      </c>
      <c r="L51" s="1442">
        <f t="shared" si="5"/>
        <v>3.66</v>
      </c>
      <c r="N51" s="1440">
        <f t="shared" si="6"/>
        <v>0</v>
      </c>
      <c r="O51" s="1402">
        <v>20</v>
      </c>
      <c r="P51" s="1402" t="s">
        <v>1959</v>
      </c>
      <c r="V51" s="1443" t="s">
        <v>25</v>
      </c>
      <c r="X51" s="1446" t="s">
        <v>4800</v>
      </c>
      <c r="Y51" s="1446" t="s">
        <v>4800</v>
      </c>
      <c r="Z51" s="1438" t="s">
        <v>4799</v>
      </c>
      <c r="AA51" s="1438" t="s">
        <v>1959</v>
      </c>
      <c r="AB51" s="1402">
        <v>2</v>
      </c>
      <c r="AJ51" s="1375" t="s">
        <v>1989</v>
      </c>
      <c r="AK51" s="1375" t="s">
        <v>1964</v>
      </c>
    </row>
    <row r="52" spans="1:37">
      <c r="A52" s="1436">
        <v>27</v>
      </c>
      <c r="B52" s="1445" t="s">
        <v>1955</v>
      </c>
      <c r="C52" s="1438" t="s">
        <v>4878</v>
      </c>
      <c r="D52" s="1439" t="s">
        <v>4879</v>
      </c>
      <c r="E52" s="1440">
        <v>5</v>
      </c>
      <c r="F52" s="1402" t="s">
        <v>61</v>
      </c>
      <c r="H52" s="1441">
        <f>ROUND(E52*G52,2)</f>
        <v>0</v>
      </c>
      <c r="J52" s="1441">
        <f t="shared" si="4"/>
        <v>0</v>
      </c>
      <c r="L52" s="1442">
        <f t="shared" si="5"/>
        <v>0</v>
      </c>
      <c r="N52" s="1440">
        <f t="shared" si="6"/>
        <v>0</v>
      </c>
      <c r="O52" s="1402">
        <v>20</v>
      </c>
      <c r="P52" s="1402" t="s">
        <v>1959</v>
      </c>
      <c r="V52" s="1443" t="s">
        <v>1960</v>
      </c>
      <c r="W52" s="1440">
        <v>0.12</v>
      </c>
      <c r="X52" s="1446" t="s">
        <v>4880</v>
      </c>
      <c r="Y52" s="1446" t="s">
        <v>4878</v>
      </c>
      <c r="Z52" s="1438" t="s">
        <v>1995</v>
      </c>
      <c r="AB52" s="1402">
        <v>1</v>
      </c>
      <c r="AJ52" s="1375" t="s">
        <v>1963</v>
      </c>
      <c r="AK52" s="1375" t="s">
        <v>1964</v>
      </c>
    </row>
    <row r="53" spans="1:37">
      <c r="A53" s="1436">
        <v>28</v>
      </c>
      <c r="B53" s="1445" t="s">
        <v>1475</v>
      </c>
      <c r="C53" s="1438" t="s">
        <v>4881</v>
      </c>
      <c r="D53" s="1439" t="s">
        <v>4882</v>
      </c>
      <c r="E53" s="1440">
        <v>1</v>
      </c>
      <c r="F53" s="1402" t="s">
        <v>2002</v>
      </c>
      <c r="I53" s="1441">
        <f>ROUND(E53*G53,2)</f>
        <v>0</v>
      </c>
      <c r="J53" s="1441">
        <f t="shared" si="4"/>
        <v>0</v>
      </c>
      <c r="K53" s="1442">
        <v>6.2700000000000004E-3</v>
      </c>
      <c r="L53" s="1442">
        <f t="shared" si="5"/>
        <v>6.2700000000000004E-3</v>
      </c>
      <c r="N53" s="1440">
        <f t="shared" si="6"/>
        <v>0</v>
      </c>
      <c r="O53" s="1402">
        <v>20</v>
      </c>
      <c r="P53" s="1402" t="s">
        <v>1959</v>
      </c>
      <c r="V53" s="1443" t="s">
        <v>25</v>
      </c>
      <c r="X53" s="1446" t="s">
        <v>4881</v>
      </c>
      <c r="Y53" s="1446" t="s">
        <v>4881</v>
      </c>
      <c r="Z53" s="1438" t="s">
        <v>2003</v>
      </c>
      <c r="AA53" s="1438" t="s">
        <v>1959</v>
      </c>
      <c r="AB53" s="1402">
        <v>2</v>
      </c>
      <c r="AJ53" s="1375" t="s">
        <v>1989</v>
      </c>
      <c r="AK53" s="1375" t="s">
        <v>1964</v>
      </c>
    </row>
    <row r="54" spans="1:37" ht="21">
      <c r="A54" s="1436">
        <v>29</v>
      </c>
      <c r="B54" s="1445" t="s">
        <v>1955</v>
      </c>
      <c r="C54" s="1438" t="s">
        <v>2006</v>
      </c>
      <c r="D54" s="1439" t="s">
        <v>2007</v>
      </c>
      <c r="E54" s="1440">
        <v>110</v>
      </c>
      <c r="F54" s="1402" t="s">
        <v>61</v>
      </c>
      <c r="H54" s="1441">
        <f t="shared" ref="H54:H62" si="8">ROUND(E54*G54,2)</f>
        <v>0</v>
      </c>
      <c r="J54" s="1441">
        <f t="shared" si="4"/>
        <v>0</v>
      </c>
      <c r="L54" s="1442">
        <f t="shared" si="5"/>
        <v>0</v>
      </c>
      <c r="N54" s="1440">
        <f t="shared" si="6"/>
        <v>0</v>
      </c>
      <c r="O54" s="1402">
        <v>20</v>
      </c>
      <c r="P54" s="1402" t="s">
        <v>1959</v>
      </c>
      <c r="V54" s="1443" t="s">
        <v>1960</v>
      </c>
      <c r="W54" s="1440">
        <v>8.8000000000000007</v>
      </c>
      <c r="X54" s="1446" t="s">
        <v>2008</v>
      </c>
      <c r="Y54" s="1446" t="s">
        <v>2006</v>
      </c>
      <c r="Z54" s="1438" t="s">
        <v>1995</v>
      </c>
      <c r="AB54" s="1402">
        <v>1</v>
      </c>
      <c r="AJ54" s="1375" t="s">
        <v>1963</v>
      </c>
      <c r="AK54" s="1375" t="s">
        <v>1964</v>
      </c>
    </row>
    <row r="55" spans="1:37">
      <c r="A55" s="1436">
        <v>30</v>
      </c>
      <c r="B55" s="1445" t="s">
        <v>1955</v>
      </c>
      <c r="C55" s="1438" t="s">
        <v>2020</v>
      </c>
      <c r="D55" s="1439" t="s">
        <v>2021</v>
      </c>
      <c r="E55" s="1440">
        <v>110</v>
      </c>
      <c r="F55" s="1402" t="s">
        <v>61</v>
      </c>
      <c r="H55" s="1441">
        <f t="shared" si="8"/>
        <v>0</v>
      </c>
      <c r="J55" s="1441">
        <f t="shared" si="4"/>
        <v>0</v>
      </c>
      <c r="L55" s="1442">
        <f t="shared" si="5"/>
        <v>0</v>
      </c>
      <c r="N55" s="1440">
        <f t="shared" si="6"/>
        <v>0</v>
      </c>
      <c r="O55" s="1402">
        <v>20</v>
      </c>
      <c r="P55" s="1402" t="s">
        <v>1959</v>
      </c>
      <c r="V55" s="1443" t="s">
        <v>1960</v>
      </c>
      <c r="W55" s="1440">
        <v>8.8000000000000007</v>
      </c>
      <c r="X55" s="1446" t="s">
        <v>2022</v>
      </c>
      <c r="Y55" s="1446" t="s">
        <v>2020</v>
      </c>
      <c r="Z55" s="1438" t="s">
        <v>1995</v>
      </c>
      <c r="AB55" s="1402">
        <v>1</v>
      </c>
      <c r="AJ55" s="1375" t="s">
        <v>1963</v>
      </c>
      <c r="AK55" s="1375" t="s">
        <v>1964</v>
      </c>
    </row>
    <row r="56" spans="1:37">
      <c r="A56" s="1436">
        <v>31</v>
      </c>
      <c r="B56" s="1445" t="s">
        <v>1955</v>
      </c>
      <c r="C56" s="1438" t="s">
        <v>2026</v>
      </c>
      <c r="D56" s="1439" t="s">
        <v>2027</v>
      </c>
      <c r="E56" s="1440">
        <v>5</v>
      </c>
      <c r="F56" s="1402" t="s">
        <v>61</v>
      </c>
      <c r="H56" s="1441">
        <f t="shared" si="8"/>
        <v>0</v>
      </c>
      <c r="J56" s="1441">
        <f t="shared" si="4"/>
        <v>0</v>
      </c>
      <c r="L56" s="1442">
        <f t="shared" si="5"/>
        <v>0</v>
      </c>
      <c r="N56" s="1440">
        <f t="shared" si="6"/>
        <v>0</v>
      </c>
      <c r="O56" s="1402">
        <v>20</v>
      </c>
      <c r="P56" s="1402" t="s">
        <v>1959</v>
      </c>
      <c r="V56" s="1443" t="s">
        <v>1960</v>
      </c>
      <c r="W56" s="1440">
        <v>0.22</v>
      </c>
      <c r="X56" s="1446" t="s">
        <v>2028</v>
      </c>
      <c r="Y56" s="1446" t="s">
        <v>2026</v>
      </c>
      <c r="Z56" s="1438" t="s">
        <v>1995</v>
      </c>
      <c r="AB56" s="1402">
        <v>1</v>
      </c>
      <c r="AJ56" s="1375" t="s">
        <v>1963</v>
      </c>
      <c r="AK56" s="1375" t="s">
        <v>1964</v>
      </c>
    </row>
    <row r="57" spans="1:37">
      <c r="A57" s="1436">
        <v>32</v>
      </c>
      <c r="B57" s="1445" t="s">
        <v>1955</v>
      </c>
      <c r="C57" s="1438" t="s">
        <v>4780</v>
      </c>
      <c r="D57" s="1439" t="s">
        <v>4781</v>
      </c>
      <c r="E57" s="1440">
        <v>12.6</v>
      </c>
      <c r="F57" s="1402" t="s">
        <v>42</v>
      </c>
      <c r="H57" s="1441">
        <f t="shared" si="8"/>
        <v>0</v>
      </c>
      <c r="J57" s="1441">
        <f t="shared" si="4"/>
        <v>0</v>
      </c>
      <c r="K57" s="1442">
        <v>2.4411700000000001</v>
      </c>
      <c r="L57" s="1442">
        <f t="shared" si="5"/>
        <v>30.758742000000002</v>
      </c>
      <c r="N57" s="1440">
        <f t="shared" si="6"/>
        <v>0</v>
      </c>
      <c r="O57" s="1402">
        <v>20</v>
      </c>
      <c r="P57" s="1402" t="s">
        <v>1959</v>
      </c>
      <c r="V57" s="1443" t="s">
        <v>1960</v>
      </c>
      <c r="W57" s="1440">
        <v>35.078000000000003</v>
      </c>
      <c r="X57" s="1446" t="s">
        <v>4782</v>
      </c>
      <c r="Y57" s="1446" t="s">
        <v>4780</v>
      </c>
      <c r="Z57" s="1438" t="s">
        <v>1995</v>
      </c>
      <c r="AB57" s="1402">
        <v>1</v>
      </c>
      <c r="AJ57" s="1375" t="s">
        <v>1963</v>
      </c>
      <c r="AK57" s="1375" t="s">
        <v>1964</v>
      </c>
    </row>
    <row r="58" spans="1:37">
      <c r="A58" s="1436">
        <v>33</v>
      </c>
      <c r="B58" s="1445" t="s">
        <v>1955</v>
      </c>
      <c r="C58" s="1438" t="s">
        <v>4783</v>
      </c>
      <c r="D58" s="1439" t="s">
        <v>4784</v>
      </c>
      <c r="E58" s="1440">
        <v>29</v>
      </c>
      <c r="F58" s="1402" t="s">
        <v>2002</v>
      </c>
      <c r="H58" s="1441">
        <f t="shared" si="8"/>
        <v>0</v>
      </c>
      <c r="J58" s="1441">
        <f t="shared" si="4"/>
        <v>0</v>
      </c>
      <c r="K58" s="1442">
        <v>2.1420000000000002E-2</v>
      </c>
      <c r="L58" s="1442">
        <f t="shared" si="5"/>
        <v>0.62118000000000007</v>
      </c>
      <c r="N58" s="1440">
        <f t="shared" si="6"/>
        <v>0</v>
      </c>
      <c r="O58" s="1402">
        <v>20</v>
      </c>
      <c r="P58" s="1402" t="s">
        <v>1959</v>
      </c>
      <c r="V58" s="1443" t="s">
        <v>1960</v>
      </c>
      <c r="W58" s="1440">
        <v>34.655000000000001</v>
      </c>
      <c r="X58" s="1446" t="s">
        <v>4785</v>
      </c>
      <c r="Y58" s="1446" t="s">
        <v>4783</v>
      </c>
      <c r="Z58" s="1438" t="s">
        <v>1995</v>
      </c>
      <c r="AB58" s="1402">
        <v>1</v>
      </c>
      <c r="AJ58" s="1375" t="s">
        <v>1963</v>
      </c>
      <c r="AK58" s="1375" t="s">
        <v>1964</v>
      </c>
    </row>
    <row r="59" spans="1:37">
      <c r="A59" s="1436">
        <v>34</v>
      </c>
      <c r="B59" s="1445" t="s">
        <v>1955</v>
      </c>
      <c r="C59" s="1438" t="s">
        <v>4786</v>
      </c>
      <c r="D59" s="1439" t="s">
        <v>4787</v>
      </c>
      <c r="E59" s="1440">
        <v>10</v>
      </c>
      <c r="F59" s="1402" t="s">
        <v>2002</v>
      </c>
      <c r="H59" s="1441">
        <f t="shared" si="8"/>
        <v>0</v>
      </c>
      <c r="J59" s="1441">
        <f t="shared" si="4"/>
        <v>0</v>
      </c>
      <c r="K59" s="1442">
        <v>3.9030000000000002E-2</v>
      </c>
      <c r="L59" s="1442">
        <f t="shared" si="5"/>
        <v>0.39030000000000004</v>
      </c>
      <c r="N59" s="1440">
        <f t="shared" si="6"/>
        <v>0</v>
      </c>
      <c r="O59" s="1402">
        <v>20</v>
      </c>
      <c r="P59" s="1402" t="s">
        <v>1959</v>
      </c>
      <c r="V59" s="1443" t="s">
        <v>1960</v>
      </c>
      <c r="W59" s="1440">
        <v>7.6</v>
      </c>
      <c r="X59" s="1446" t="s">
        <v>4788</v>
      </c>
      <c r="Y59" s="1446" t="s">
        <v>4786</v>
      </c>
      <c r="Z59" s="1438" t="s">
        <v>1995</v>
      </c>
      <c r="AB59" s="1402">
        <v>1</v>
      </c>
      <c r="AJ59" s="1375" t="s">
        <v>1963</v>
      </c>
      <c r="AK59" s="1375" t="s">
        <v>1964</v>
      </c>
    </row>
    <row r="60" spans="1:37" ht="21">
      <c r="A60" s="1436">
        <v>35</v>
      </c>
      <c r="B60" s="1445" t="s">
        <v>1955</v>
      </c>
      <c r="C60" s="1438" t="s">
        <v>4789</v>
      </c>
      <c r="D60" s="1439" t="s">
        <v>4790</v>
      </c>
      <c r="E60" s="1440">
        <v>10</v>
      </c>
      <c r="F60" s="1402" t="s">
        <v>2002</v>
      </c>
      <c r="H60" s="1441">
        <f t="shared" si="8"/>
        <v>0</v>
      </c>
      <c r="J60" s="1441">
        <f t="shared" si="4"/>
        <v>0</v>
      </c>
      <c r="K60" s="1442">
        <v>2.08507</v>
      </c>
      <c r="L60" s="1442">
        <f t="shared" si="5"/>
        <v>20.8507</v>
      </c>
      <c r="N60" s="1440">
        <f t="shared" si="6"/>
        <v>0</v>
      </c>
      <c r="O60" s="1402">
        <v>20</v>
      </c>
      <c r="P60" s="1402" t="s">
        <v>1959</v>
      </c>
      <c r="V60" s="1443" t="s">
        <v>1960</v>
      </c>
      <c r="W60" s="1440">
        <v>214.16</v>
      </c>
      <c r="X60" s="1446" t="s">
        <v>4791</v>
      </c>
      <c r="Y60" s="1446" t="s">
        <v>4789</v>
      </c>
      <c r="Z60" s="1438" t="s">
        <v>1995</v>
      </c>
      <c r="AB60" s="1402">
        <v>1</v>
      </c>
      <c r="AJ60" s="1375" t="s">
        <v>1963</v>
      </c>
      <c r="AK60" s="1375" t="s">
        <v>1964</v>
      </c>
    </row>
    <row r="61" spans="1:37">
      <c r="A61" s="1436">
        <v>36</v>
      </c>
      <c r="B61" s="1445" t="s">
        <v>1955</v>
      </c>
      <c r="C61" s="1438" t="s">
        <v>4828</v>
      </c>
      <c r="D61" s="1439" t="s">
        <v>4829</v>
      </c>
      <c r="E61" s="1440">
        <v>11</v>
      </c>
      <c r="F61" s="1402" t="s">
        <v>2002</v>
      </c>
      <c r="H61" s="1441">
        <f t="shared" si="8"/>
        <v>0</v>
      </c>
      <c r="J61" s="1441">
        <f t="shared" si="4"/>
        <v>0</v>
      </c>
      <c r="K61" s="1442">
        <v>7.0200000000000002E-3</v>
      </c>
      <c r="L61" s="1442">
        <f t="shared" si="5"/>
        <v>7.7219999999999997E-2</v>
      </c>
      <c r="N61" s="1440">
        <f t="shared" si="6"/>
        <v>0</v>
      </c>
      <c r="O61" s="1402">
        <v>20</v>
      </c>
      <c r="P61" s="1402" t="s">
        <v>1959</v>
      </c>
      <c r="V61" s="1443" t="s">
        <v>1960</v>
      </c>
      <c r="W61" s="1440">
        <v>10.912000000000001</v>
      </c>
      <c r="X61" s="1446" t="s">
        <v>4830</v>
      </c>
      <c r="Y61" s="1446" t="s">
        <v>4828</v>
      </c>
      <c r="Z61" s="1438" t="s">
        <v>1995</v>
      </c>
      <c r="AB61" s="1402">
        <v>1</v>
      </c>
      <c r="AJ61" s="1375" t="s">
        <v>1963</v>
      </c>
      <c r="AK61" s="1375" t="s">
        <v>1964</v>
      </c>
    </row>
    <row r="62" spans="1:37">
      <c r="A62" s="1436">
        <v>37</v>
      </c>
      <c r="B62" s="1445" t="s">
        <v>1955</v>
      </c>
      <c r="C62" s="1438" t="s">
        <v>4842</v>
      </c>
      <c r="D62" s="1439" t="s">
        <v>4843</v>
      </c>
      <c r="E62" s="1440">
        <v>4.5</v>
      </c>
      <c r="F62" s="1402" t="s">
        <v>42</v>
      </c>
      <c r="H62" s="1441">
        <f t="shared" si="8"/>
        <v>0</v>
      </c>
      <c r="J62" s="1441">
        <f t="shared" si="4"/>
        <v>0</v>
      </c>
      <c r="L62" s="1442">
        <f t="shared" si="5"/>
        <v>0</v>
      </c>
      <c r="N62" s="1440">
        <f t="shared" si="6"/>
        <v>0</v>
      </c>
      <c r="O62" s="1402">
        <v>20</v>
      </c>
      <c r="P62" s="1402" t="s">
        <v>1959</v>
      </c>
      <c r="V62" s="1443" t="s">
        <v>1960</v>
      </c>
      <c r="X62" s="1446" t="s">
        <v>4844</v>
      </c>
      <c r="Y62" s="1446" t="s">
        <v>4842</v>
      </c>
      <c r="Z62" s="1438" t="s">
        <v>1995</v>
      </c>
      <c r="AB62" s="1402">
        <v>1</v>
      </c>
      <c r="AJ62" s="1375" t="s">
        <v>1963</v>
      </c>
      <c r="AK62" s="1375" t="s">
        <v>1964</v>
      </c>
    </row>
    <row r="63" spans="1:37">
      <c r="D63" s="1447" t="s">
        <v>2032</v>
      </c>
      <c r="E63" s="1448">
        <f>J63</f>
        <v>0</v>
      </c>
      <c r="H63" s="1448">
        <f>SUM(H43:H62)</f>
        <v>0</v>
      </c>
      <c r="I63" s="1448">
        <f>SUM(I43:I62)</f>
        <v>0</v>
      </c>
      <c r="J63" s="1448">
        <f>SUM(J43:J62)</f>
        <v>0</v>
      </c>
      <c r="L63" s="1449">
        <f>SUM(L43:L62)</f>
        <v>64.423342000000005</v>
      </c>
      <c r="N63" s="1450">
        <f>SUM(N43:N62)</f>
        <v>0</v>
      </c>
      <c r="W63" s="1440">
        <f>SUM(W43:W62)</f>
        <v>321.87599999999998</v>
      </c>
    </row>
    <row r="65" spans="1:37">
      <c r="B65" s="1438" t="s">
        <v>2033</v>
      </c>
    </row>
    <row r="66" spans="1:37" ht="21">
      <c r="A66" s="1436">
        <v>38</v>
      </c>
      <c r="B66" s="1445" t="s">
        <v>4847</v>
      </c>
      <c r="C66" s="1438" t="s">
        <v>4848</v>
      </c>
      <c r="D66" s="1439" t="s">
        <v>4849</v>
      </c>
      <c r="E66" s="1440">
        <v>92.4</v>
      </c>
      <c r="F66" s="1402" t="s">
        <v>58</v>
      </c>
      <c r="H66" s="1441">
        <f>ROUND(E66*G66,2)</f>
        <v>0</v>
      </c>
      <c r="J66" s="1441">
        <f>ROUND(E66*G66,2)</f>
        <v>0</v>
      </c>
      <c r="L66" s="1442">
        <f>E66*K66</f>
        <v>0</v>
      </c>
      <c r="N66" s="1440">
        <f>E66*M66</f>
        <v>0</v>
      </c>
      <c r="O66" s="1402">
        <v>20</v>
      </c>
      <c r="P66" s="1402" t="s">
        <v>1959</v>
      </c>
      <c r="V66" s="1443" t="s">
        <v>1960</v>
      </c>
      <c r="X66" s="1446" t="s">
        <v>4850</v>
      </c>
      <c r="Y66" s="1446" t="s">
        <v>4848</v>
      </c>
      <c r="Z66" s="1438" t="s">
        <v>2410</v>
      </c>
      <c r="AB66" s="1402">
        <v>7</v>
      </c>
      <c r="AJ66" s="1375" t="s">
        <v>1963</v>
      </c>
      <c r="AK66" s="1375" t="s">
        <v>1964</v>
      </c>
    </row>
    <row r="67" spans="1:37" ht="21">
      <c r="A67" s="1436">
        <v>39</v>
      </c>
      <c r="B67" s="1445" t="s">
        <v>1955</v>
      </c>
      <c r="C67" s="1438" t="s">
        <v>2037</v>
      </c>
      <c r="D67" s="1439" t="s">
        <v>2038</v>
      </c>
      <c r="E67" s="1440">
        <v>162.08099999999999</v>
      </c>
      <c r="F67" s="1402" t="s">
        <v>58</v>
      </c>
      <c r="H67" s="1441">
        <f>ROUND(E67*G67,2)</f>
        <v>0</v>
      </c>
      <c r="J67" s="1441">
        <f>ROUND(E67*G67,2)</f>
        <v>0</v>
      </c>
      <c r="L67" s="1442">
        <f>E67*K67</f>
        <v>0</v>
      </c>
      <c r="N67" s="1440">
        <f>E67*M67</f>
        <v>0</v>
      </c>
      <c r="O67" s="1402">
        <v>20</v>
      </c>
      <c r="P67" s="1402" t="s">
        <v>1959</v>
      </c>
      <c r="V67" s="1443" t="s">
        <v>1960</v>
      </c>
      <c r="W67" s="1440">
        <v>14.263</v>
      </c>
      <c r="X67" s="1446" t="s">
        <v>2039</v>
      </c>
      <c r="Y67" s="1446" t="s">
        <v>2037</v>
      </c>
      <c r="Z67" s="1438" t="s">
        <v>2040</v>
      </c>
      <c r="AB67" s="1402">
        <v>1</v>
      </c>
      <c r="AJ67" s="1375" t="s">
        <v>1963</v>
      </c>
      <c r="AK67" s="1375" t="s">
        <v>1964</v>
      </c>
    </row>
    <row r="68" spans="1:37">
      <c r="A68" s="1436">
        <v>40</v>
      </c>
      <c r="B68" s="1445" t="s">
        <v>1475</v>
      </c>
      <c r="C68" s="1438" t="s">
        <v>4845</v>
      </c>
      <c r="D68" s="1439" t="s">
        <v>4846</v>
      </c>
      <c r="E68" s="1440">
        <v>10</v>
      </c>
      <c r="F68" s="1402" t="s">
        <v>2002</v>
      </c>
      <c r="I68" s="1441">
        <f>ROUND(E68*G68,2)</f>
        <v>0</v>
      </c>
      <c r="J68" s="1441">
        <f>ROUND(E68*G68,2)</f>
        <v>0</v>
      </c>
      <c r="K68" s="1442">
        <v>0.13500000000000001</v>
      </c>
      <c r="L68" s="1442">
        <f>E68*K68</f>
        <v>1.35</v>
      </c>
      <c r="N68" s="1440">
        <f>E68*M68</f>
        <v>0</v>
      </c>
      <c r="O68" s="1402">
        <v>20</v>
      </c>
      <c r="P68" s="1402" t="s">
        <v>1959</v>
      </c>
      <c r="V68" s="1443" t="s">
        <v>25</v>
      </c>
      <c r="X68" s="1446" t="s">
        <v>4845</v>
      </c>
      <c r="Y68" s="1446" t="s">
        <v>4845</v>
      </c>
      <c r="Z68" s="1438" t="s">
        <v>4794</v>
      </c>
      <c r="AA68" s="1438" t="s">
        <v>1959</v>
      </c>
      <c r="AB68" s="1402">
        <v>2</v>
      </c>
      <c r="AJ68" s="1375" t="s">
        <v>1989</v>
      </c>
      <c r="AK68" s="1375" t="s">
        <v>1964</v>
      </c>
    </row>
    <row r="69" spans="1:37">
      <c r="A69" s="1765">
        <v>41</v>
      </c>
      <c r="B69" s="1766" t="s">
        <v>1475</v>
      </c>
      <c r="C69" s="1767" t="s">
        <v>4883</v>
      </c>
      <c r="D69" s="1768" t="s">
        <v>4884</v>
      </c>
      <c r="E69" s="1769">
        <v>0</v>
      </c>
      <c r="F69" s="1770" t="s">
        <v>2002</v>
      </c>
      <c r="G69" s="1771"/>
      <c r="H69" s="1771"/>
      <c r="I69" s="1771">
        <f>ROUND(E69*G69,2)</f>
        <v>0</v>
      </c>
      <c r="J69" s="1771">
        <f>ROUND(E69*G69,2)</f>
        <v>0</v>
      </c>
      <c r="K69" s="1772">
        <v>9.4969999999999999</v>
      </c>
      <c r="L69" s="1772">
        <f>E69*K69</f>
        <v>0</v>
      </c>
      <c r="M69" s="1769"/>
      <c r="N69" s="1769">
        <f>E69*M69</f>
        <v>0</v>
      </c>
      <c r="O69" s="1770">
        <v>20</v>
      </c>
      <c r="P69" s="1402" t="s">
        <v>1959</v>
      </c>
      <c r="V69" s="1443" t="s">
        <v>25</v>
      </c>
      <c r="X69" s="1446" t="s">
        <v>4883</v>
      </c>
      <c r="Y69" s="1446" t="s">
        <v>4883</v>
      </c>
      <c r="Z69" s="1438" t="s">
        <v>4885</v>
      </c>
      <c r="AA69" s="1438" t="s">
        <v>1959</v>
      </c>
      <c r="AB69" s="1402">
        <v>8</v>
      </c>
      <c r="AJ69" s="1375" t="s">
        <v>1989</v>
      </c>
      <c r="AK69" s="1375" t="s">
        <v>1964</v>
      </c>
    </row>
    <row r="70" spans="1:37">
      <c r="D70" s="1447" t="s">
        <v>2044</v>
      </c>
      <c r="E70" s="1448">
        <f>J70</f>
        <v>0</v>
      </c>
      <c r="H70" s="1448">
        <f>SUM(H65:H69)</f>
        <v>0</v>
      </c>
      <c r="I70" s="1448">
        <f>SUM(I65:I69)</f>
        <v>0</v>
      </c>
      <c r="J70" s="1448">
        <f>SUM(J65:J69)</f>
        <v>0</v>
      </c>
      <c r="L70" s="1449">
        <f>SUM(L65:L69)</f>
        <v>1.35</v>
      </c>
      <c r="N70" s="1450">
        <f>SUM(N65:N69)</f>
        <v>0</v>
      </c>
      <c r="W70" s="1440">
        <f>SUM(W65:W69)</f>
        <v>14.263</v>
      </c>
    </row>
    <row r="72" spans="1:37">
      <c r="D72" s="1447" t="s">
        <v>2045</v>
      </c>
      <c r="E72" s="1450">
        <f>J72</f>
        <v>0</v>
      </c>
      <c r="H72" s="1448">
        <f>+H27+H31+H36+H41+H63+H70</f>
        <v>0</v>
      </c>
      <c r="I72" s="1448">
        <f>+I27+I31+I36+I41+I63+I70</f>
        <v>0</v>
      </c>
      <c r="J72" s="1448">
        <f>+J27+J31+J36+J41+J63+J70</f>
        <v>0</v>
      </c>
      <c r="L72" s="1449">
        <f>+L27+L31+L36+L41+L63+L70</f>
        <v>152.5835098</v>
      </c>
      <c r="N72" s="1450">
        <f>+N27+N31+N36+N41+N63+N70</f>
        <v>0</v>
      </c>
      <c r="W72" s="1440">
        <f>+W27+W31+W36+W41+W63+W70</f>
        <v>909.13</v>
      </c>
    </row>
    <row r="74" spans="1:37">
      <c r="B74" s="1437" t="s">
        <v>2046</v>
      </c>
    </row>
    <row r="75" spans="1:37">
      <c r="B75" s="1438" t="s">
        <v>2047</v>
      </c>
    </row>
    <row r="76" spans="1:37">
      <c r="A76" s="1436">
        <v>42</v>
      </c>
      <c r="B76" s="1445" t="s">
        <v>2048</v>
      </c>
      <c r="C76" s="1438" t="s">
        <v>2119</v>
      </c>
      <c r="D76" s="1439" t="s">
        <v>2120</v>
      </c>
      <c r="E76" s="1440">
        <v>10</v>
      </c>
      <c r="F76" s="1402" t="s">
        <v>1870</v>
      </c>
      <c r="H76" s="1441">
        <f>ROUND(E76*G76,2)</f>
        <v>0</v>
      </c>
      <c r="J76" s="1441">
        <f>ROUND(E76*G76,2)</f>
        <v>0</v>
      </c>
      <c r="L76" s="1442">
        <f>E76*K76</f>
        <v>0</v>
      </c>
      <c r="N76" s="1440">
        <f>E76*M76</f>
        <v>0</v>
      </c>
      <c r="O76" s="1402">
        <v>20</v>
      </c>
      <c r="P76" s="1402" t="s">
        <v>1959</v>
      </c>
      <c r="V76" s="1443" t="s">
        <v>2051</v>
      </c>
      <c r="W76" s="1440">
        <v>10</v>
      </c>
      <c r="X76" s="1446" t="s">
        <v>2121</v>
      </c>
      <c r="Y76" s="1446" t="s">
        <v>2119</v>
      </c>
      <c r="Z76" s="1438" t="s">
        <v>2070</v>
      </c>
      <c r="AB76" s="1402">
        <v>1</v>
      </c>
      <c r="AJ76" s="1375" t="s">
        <v>2053</v>
      </c>
      <c r="AK76" s="1375" t="s">
        <v>1964</v>
      </c>
    </row>
    <row r="77" spans="1:37">
      <c r="D77" s="1447" t="s">
        <v>2125</v>
      </c>
      <c r="E77" s="1448">
        <f>J77</f>
        <v>0</v>
      </c>
      <c r="H77" s="1448">
        <f>SUM(H74:H76)</f>
        <v>0</v>
      </c>
      <c r="I77" s="1448">
        <f>SUM(I74:I76)</f>
        <v>0</v>
      </c>
      <c r="J77" s="1448">
        <f>SUM(J74:J76)</f>
        <v>0</v>
      </c>
      <c r="L77" s="1449">
        <f>SUM(L74:L76)</f>
        <v>0</v>
      </c>
      <c r="N77" s="1450">
        <f>SUM(N74:N76)</f>
        <v>0</v>
      </c>
      <c r="W77" s="1440">
        <f>SUM(W74:W76)</f>
        <v>10</v>
      </c>
    </row>
    <row r="79" spans="1:37">
      <c r="B79" s="1438" t="s">
        <v>2126</v>
      </c>
    </row>
    <row r="80" spans="1:37">
      <c r="A80" s="1436">
        <v>43</v>
      </c>
      <c r="B80" s="1445" t="s">
        <v>2048</v>
      </c>
      <c r="C80" s="1438" t="s">
        <v>2137</v>
      </c>
      <c r="D80" s="1439" t="s">
        <v>2138</v>
      </c>
      <c r="E80" s="1440">
        <v>10</v>
      </c>
      <c r="F80" s="1402" t="s">
        <v>61</v>
      </c>
      <c r="H80" s="1441">
        <f>ROUND(E80*G80,2)</f>
        <v>0</v>
      </c>
      <c r="J80" s="1441">
        <f t="shared" ref="J80:J87" si="9">ROUND(E80*G80,2)</f>
        <v>0</v>
      </c>
      <c r="K80" s="1442">
        <v>2.5400000000000002E-3</v>
      </c>
      <c r="L80" s="1442">
        <f t="shared" ref="L80:L87" si="10">E80*K80</f>
        <v>2.5400000000000002E-2</v>
      </c>
      <c r="N80" s="1440">
        <f t="shared" ref="N80:N87" si="11">E80*M80</f>
        <v>0</v>
      </c>
      <c r="O80" s="1402">
        <v>20</v>
      </c>
      <c r="P80" s="1402" t="s">
        <v>1959</v>
      </c>
      <c r="V80" s="1443" t="s">
        <v>2051</v>
      </c>
      <c r="W80" s="1440">
        <v>3.44</v>
      </c>
      <c r="X80" s="1446" t="s">
        <v>2139</v>
      </c>
      <c r="Y80" s="1446" t="s">
        <v>2137</v>
      </c>
      <c r="Z80" s="1438" t="s">
        <v>2052</v>
      </c>
      <c r="AB80" s="1402">
        <v>1</v>
      </c>
      <c r="AJ80" s="1375" t="s">
        <v>2053</v>
      </c>
      <c r="AK80" s="1375" t="s">
        <v>1964</v>
      </c>
    </row>
    <row r="81" spans="1:37">
      <c r="A81" s="1436">
        <v>44</v>
      </c>
      <c r="B81" s="1445" t="s">
        <v>2048</v>
      </c>
      <c r="C81" s="1438" t="s">
        <v>4886</v>
      </c>
      <c r="D81" s="1439" t="s">
        <v>4887</v>
      </c>
      <c r="E81" s="1440">
        <v>2</v>
      </c>
      <c r="F81" s="1402" t="s">
        <v>2002</v>
      </c>
      <c r="H81" s="1441">
        <f>ROUND(E81*G81,2)</f>
        <v>0</v>
      </c>
      <c r="J81" s="1441">
        <f t="shared" si="9"/>
        <v>0</v>
      </c>
      <c r="K81" s="1442">
        <v>7.6000000000000004E-4</v>
      </c>
      <c r="L81" s="1442">
        <f t="shared" si="10"/>
        <v>1.5200000000000001E-3</v>
      </c>
      <c r="N81" s="1440">
        <f t="shared" si="11"/>
        <v>0</v>
      </c>
      <c r="O81" s="1402">
        <v>20</v>
      </c>
      <c r="P81" s="1402" t="s">
        <v>1959</v>
      </c>
      <c r="V81" s="1443" t="s">
        <v>2051</v>
      </c>
      <c r="W81" s="1440">
        <v>0.81399999999999995</v>
      </c>
      <c r="X81" s="1446" t="s">
        <v>4888</v>
      </c>
      <c r="Y81" s="1446" t="s">
        <v>4886</v>
      </c>
      <c r="Z81" s="1438" t="s">
        <v>2052</v>
      </c>
      <c r="AB81" s="1402">
        <v>1</v>
      </c>
      <c r="AJ81" s="1375" t="s">
        <v>2053</v>
      </c>
      <c r="AK81" s="1375" t="s">
        <v>1964</v>
      </c>
    </row>
    <row r="82" spans="1:37">
      <c r="A82" s="1436">
        <v>45</v>
      </c>
      <c r="B82" s="1445" t="s">
        <v>2048</v>
      </c>
      <c r="C82" s="1438" t="s">
        <v>4889</v>
      </c>
      <c r="D82" s="1439" t="s">
        <v>4890</v>
      </c>
      <c r="E82" s="1440">
        <v>2</v>
      </c>
      <c r="F82" s="1402" t="s">
        <v>2002</v>
      </c>
      <c r="H82" s="1441">
        <f>ROUND(E82*G82,2)</f>
        <v>0</v>
      </c>
      <c r="J82" s="1441">
        <f t="shared" si="9"/>
        <v>0</v>
      </c>
      <c r="K82" s="1442">
        <v>1.6800000000000001E-3</v>
      </c>
      <c r="L82" s="1442">
        <f t="shared" si="10"/>
        <v>3.3600000000000001E-3</v>
      </c>
      <c r="N82" s="1440">
        <f t="shared" si="11"/>
        <v>0</v>
      </c>
      <c r="O82" s="1402">
        <v>20</v>
      </c>
      <c r="P82" s="1402" t="s">
        <v>1959</v>
      </c>
      <c r="V82" s="1443" t="s">
        <v>2051</v>
      </c>
      <c r="W82" s="1440">
        <v>0.78800000000000003</v>
      </c>
      <c r="X82" s="1446" t="s">
        <v>4891</v>
      </c>
      <c r="Y82" s="1446" t="s">
        <v>4889</v>
      </c>
      <c r="Z82" s="1438" t="s">
        <v>2052</v>
      </c>
      <c r="AB82" s="1402">
        <v>1</v>
      </c>
      <c r="AJ82" s="1375" t="s">
        <v>2053</v>
      </c>
      <c r="AK82" s="1375" t="s">
        <v>1964</v>
      </c>
    </row>
    <row r="83" spans="1:37">
      <c r="A83" s="1436">
        <v>46</v>
      </c>
      <c r="B83" s="1445" t="s">
        <v>2048</v>
      </c>
      <c r="C83" s="1438" t="s">
        <v>2202</v>
      </c>
      <c r="D83" s="1439" t="s">
        <v>2203</v>
      </c>
      <c r="E83" s="1440">
        <v>4</v>
      </c>
      <c r="F83" s="1402" t="s">
        <v>2002</v>
      </c>
      <c r="H83" s="1441">
        <f>ROUND(E83*G83,2)</f>
        <v>0</v>
      </c>
      <c r="J83" s="1441">
        <f t="shared" si="9"/>
        <v>0</v>
      </c>
      <c r="L83" s="1442">
        <f t="shared" si="10"/>
        <v>0</v>
      </c>
      <c r="N83" s="1440">
        <f t="shared" si="11"/>
        <v>0</v>
      </c>
      <c r="O83" s="1402">
        <v>20</v>
      </c>
      <c r="P83" s="1402" t="s">
        <v>1959</v>
      </c>
      <c r="V83" s="1443" t="s">
        <v>2051</v>
      </c>
      <c r="W83" s="1440">
        <v>1.8919999999999999</v>
      </c>
      <c r="X83" s="1446" t="s">
        <v>2204</v>
      </c>
      <c r="Y83" s="1446" t="s">
        <v>2202</v>
      </c>
      <c r="Z83" s="1438" t="s">
        <v>2070</v>
      </c>
      <c r="AB83" s="1402">
        <v>1</v>
      </c>
      <c r="AJ83" s="1375" t="s">
        <v>2053</v>
      </c>
      <c r="AK83" s="1375" t="s">
        <v>1964</v>
      </c>
    </row>
    <row r="84" spans="1:37">
      <c r="A84" s="1436">
        <v>47</v>
      </c>
      <c r="B84" s="1445" t="s">
        <v>2048</v>
      </c>
      <c r="C84" s="1438" t="s">
        <v>2214</v>
      </c>
      <c r="D84" s="1439" t="s">
        <v>2215</v>
      </c>
      <c r="E84" s="1440">
        <v>10</v>
      </c>
      <c r="F84" s="1402" t="s">
        <v>61</v>
      </c>
      <c r="H84" s="1441">
        <f>ROUND(E84*G84,2)</f>
        <v>0</v>
      </c>
      <c r="J84" s="1441">
        <f t="shared" si="9"/>
        <v>0</v>
      </c>
      <c r="K84" s="1442">
        <v>1.7000000000000001E-4</v>
      </c>
      <c r="L84" s="1442">
        <f t="shared" si="10"/>
        <v>1.7000000000000001E-3</v>
      </c>
      <c r="N84" s="1440">
        <f t="shared" si="11"/>
        <v>0</v>
      </c>
      <c r="O84" s="1402">
        <v>20</v>
      </c>
      <c r="P84" s="1402" t="s">
        <v>1959</v>
      </c>
      <c r="V84" s="1443" t="s">
        <v>2051</v>
      </c>
      <c r="W84" s="1440">
        <v>0.74</v>
      </c>
      <c r="X84" s="1446" t="s">
        <v>2216</v>
      </c>
      <c r="Y84" s="1446" t="s">
        <v>2214</v>
      </c>
      <c r="Z84" s="1438" t="s">
        <v>2070</v>
      </c>
      <c r="AB84" s="1402">
        <v>1</v>
      </c>
      <c r="AJ84" s="1375" t="s">
        <v>2053</v>
      </c>
      <c r="AK84" s="1375" t="s">
        <v>1964</v>
      </c>
    </row>
    <row r="85" spans="1:37">
      <c r="A85" s="1436">
        <v>48</v>
      </c>
      <c r="B85" s="1445" t="s">
        <v>1475</v>
      </c>
      <c r="C85" s="1438" t="s">
        <v>4892</v>
      </c>
      <c r="D85" s="1439" t="s">
        <v>4893</v>
      </c>
      <c r="E85" s="1440">
        <v>0.15</v>
      </c>
      <c r="F85" s="1402" t="s">
        <v>58</v>
      </c>
      <c r="I85" s="1441">
        <f>ROUND(E85*G85,2)</f>
        <v>0</v>
      </c>
      <c r="J85" s="1441">
        <f t="shared" si="9"/>
        <v>0</v>
      </c>
      <c r="K85" s="1442">
        <v>1</v>
      </c>
      <c r="L85" s="1442">
        <f t="shared" si="10"/>
        <v>0.15</v>
      </c>
      <c r="N85" s="1440">
        <f t="shared" si="11"/>
        <v>0</v>
      </c>
      <c r="O85" s="1402">
        <v>20</v>
      </c>
      <c r="P85" s="1402" t="s">
        <v>1959</v>
      </c>
      <c r="V85" s="1443" t="s">
        <v>25</v>
      </c>
      <c r="X85" s="1446" t="s">
        <v>4892</v>
      </c>
      <c r="Y85" s="1446" t="s">
        <v>4892</v>
      </c>
      <c r="Z85" s="1438" t="s">
        <v>4894</v>
      </c>
      <c r="AA85" s="1438" t="s">
        <v>1959</v>
      </c>
      <c r="AB85" s="1402">
        <v>2</v>
      </c>
      <c r="AJ85" s="1375" t="s">
        <v>2209</v>
      </c>
      <c r="AK85" s="1375" t="s">
        <v>1964</v>
      </c>
    </row>
    <row r="86" spans="1:37">
      <c r="A86" s="1436">
        <v>49</v>
      </c>
      <c r="B86" s="1445" t="s">
        <v>1475</v>
      </c>
      <c r="C86" s="1438" t="s">
        <v>4895</v>
      </c>
      <c r="D86" s="1439" t="s">
        <v>4896</v>
      </c>
      <c r="E86" s="1440">
        <v>0.1</v>
      </c>
      <c r="F86" s="1402" t="s">
        <v>58</v>
      </c>
      <c r="I86" s="1441">
        <f>ROUND(E86*G86,2)</f>
        <v>0</v>
      </c>
      <c r="J86" s="1441">
        <f t="shared" si="9"/>
        <v>0</v>
      </c>
      <c r="K86" s="1442">
        <v>1</v>
      </c>
      <c r="L86" s="1442">
        <f t="shared" si="10"/>
        <v>0.1</v>
      </c>
      <c r="N86" s="1440">
        <f t="shared" si="11"/>
        <v>0</v>
      </c>
      <c r="O86" s="1402">
        <v>20</v>
      </c>
      <c r="P86" s="1402" t="s">
        <v>1959</v>
      </c>
      <c r="V86" s="1443" t="s">
        <v>25</v>
      </c>
      <c r="X86" s="1446" t="s">
        <v>4895</v>
      </c>
      <c r="Y86" s="1446" t="s">
        <v>4895</v>
      </c>
      <c r="Z86" s="1438" t="s">
        <v>4894</v>
      </c>
      <c r="AA86" s="1438" t="s">
        <v>1959</v>
      </c>
      <c r="AB86" s="1402">
        <v>2</v>
      </c>
      <c r="AJ86" s="1375" t="s">
        <v>2209</v>
      </c>
      <c r="AK86" s="1375" t="s">
        <v>1964</v>
      </c>
    </row>
    <row r="87" spans="1:37">
      <c r="A87" s="1436">
        <v>50</v>
      </c>
      <c r="B87" s="1445" t="s">
        <v>2048</v>
      </c>
      <c r="C87" s="1438" t="s">
        <v>4897</v>
      </c>
      <c r="D87" s="1439" t="s">
        <v>4898</v>
      </c>
      <c r="E87" s="1440">
        <v>0.28199999999999997</v>
      </c>
      <c r="F87" s="1402" t="s">
        <v>58</v>
      </c>
      <c r="H87" s="1441">
        <f>ROUND(E87*G87,2)</f>
        <v>0</v>
      </c>
      <c r="J87" s="1441">
        <f t="shared" si="9"/>
        <v>0</v>
      </c>
      <c r="L87" s="1442">
        <f t="shared" si="10"/>
        <v>0</v>
      </c>
      <c r="N87" s="1440">
        <f t="shared" si="11"/>
        <v>0</v>
      </c>
      <c r="O87" s="1402">
        <v>20</v>
      </c>
      <c r="P87" s="1402" t="s">
        <v>1959</v>
      </c>
      <c r="V87" s="1443" t="s">
        <v>2051</v>
      </c>
      <c r="W87" s="1440">
        <v>0.374</v>
      </c>
      <c r="X87" s="1446" t="s">
        <v>4899</v>
      </c>
      <c r="Y87" s="1446" t="s">
        <v>4897</v>
      </c>
      <c r="Z87" s="1438" t="s">
        <v>2124</v>
      </c>
      <c r="AB87" s="1402">
        <v>1</v>
      </c>
      <c r="AJ87" s="1375" t="s">
        <v>2053</v>
      </c>
      <c r="AK87" s="1375" t="s">
        <v>1964</v>
      </c>
    </row>
    <row r="88" spans="1:37">
      <c r="D88" s="1447" t="s">
        <v>2225</v>
      </c>
      <c r="E88" s="1448">
        <f>J88</f>
        <v>0</v>
      </c>
      <c r="H88" s="1448">
        <f>SUM(H79:H87)</f>
        <v>0</v>
      </c>
      <c r="I88" s="1448">
        <f>SUM(I79:I87)</f>
        <v>0</v>
      </c>
      <c r="J88" s="1448">
        <f>SUM(J79:J87)</f>
        <v>0</v>
      </c>
      <c r="L88" s="1449">
        <f>SUM(L79:L87)</f>
        <v>0.28198000000000001</v>
      </c>
      <c r="N88" s="1450">
        <f>SUM(N79:N87)</f>
        <v>0</v>
      </c>
      <c r="W88" s="1440">
        <f>SUM(W79:W87)</f>
        <v>8.048</v>
      </c>
    </row>
    <row r="90" spans="1:37">
      <c r="B90" s="1438" t="s">
        <v>4900</v>
      </c>
    </row>
    <row r="91" spans="1:37">
      <c r="A91" s="1436">
        <v>51</v>
      </c>
      <c r="B91" s="1445" t="s">
        <v>2048</v>
      </c>
      <c r="C91" s="1438" t="s">
        <v>4901</v>
      </c>
      <c r="D91" s="1439" t="s">
        <v>4902</v>
      </c>
      <c r="E91" s="1440">
        <v>1</v>
      </c>
      <c r="F91" s="1402" t="s">
        <v>1085</v>
      </c>
      <c r="H91" s="1441">
        <f>ROUND(E91*G91,2)</f>
        <v>0</v>
      </c>
      <c r="J91" s="1441">
        <f>ROUND(E91*G91,2)</f>
        <v>0</v>
      </c>
      <c r="K91" s="1442">
        <v>3.0000000000000001E-3</v>
      </c>
      <c r="L91" s="1442">
        <f>E91*K91</f>
        <v>3.0000000000000001E-3</v>
      </c>
      <c r="N91" s="1440">
        <f>E91*M91</f>
        <v>0</v>
      </c>
      <c r="O91" s="1402">
        <v>20</v>
      </c>
      <c r="P91" s="1402" t="s">
        <v>1959</v>
      </c>
      <c r="V91" s="1443" t="s">
        <v>2051</v>
      </c>
      <c r="W91" s="1440">
        <v>6.2969999999999997</v>
      </c>
      <c r="X91" s="1446" t="s">
        <v>4903</v>
      </c>
      <c r="Y91" s="1446" t="s">
        <v>4901</v>
      </c>
      <c r="Z91" s="1438" t="s">
        <v>2070</v>
      </c>
      <c r="AB91" s="1402">
        <v>1</v>
      </c>
      <c r="AJ91" s="1375" t="s">
        <v>2053</v>
      </c>
      <c r="AK91" s="1375" t="s">
        <v>1964</v>
      </c>
    </row>
    <row r="92" spans="1:37">
      <c r="D92" s="1447" t="s">
        <v>4904</v>
      </c>
      <c r="E92" s="1448">
        <f>J92</f>
        <v>0</v>
      </c>
      <c r="H92" s="1448">
        <f>SUM(H90:H91)</f>
        <v>0</v>
      </c>
      <c r="I92" s="1448">
        <f>SUM(I90:I91)</f>
        <v>0</v>
      </c>
      <c r="J92" s="1448">
        <f>SUM(J90:J91)</f>
        <v>0</v>
      </c>
      <c r="L92" s="1449">
        <f>SUM(L90:L91)</f>
        <v>3.0000000000000001E-3</v>
      </c>
      <c r="N92" s="1450">
        <f>SUM(N90:N91)</f>
        <v>0</v>
      </c>
      <c r="W92" s="1440">
        <f>SUM(W90:W91)</f>
        <v>6.2969999999999997</v>
      </c>
    </row>
    <row r="94" spans="1:37">
      <c r="B94" s="1438" t="s">
        <v>2302</v>
      </c>
    </row>
    <row r="95" spans="1:37">
      <c r="A95" s="1436">
        <v>52</v>
      </c>
      <c r="B95" s="1445" t="s">
        <v>1475</v>
      </c>
      <c r="C95" s="1438" t="s">
        <v>4905</v>
      </c>
      <c r="D95" s="1439" t="s">
        <v>4906</v>
      </c>
      <c r="E95" s="1440">
        <v>2</v>
      </c>
      <c r="F95" s="1402" t="s">
        <v>2002</v>
      </c>
      <c r="I95" s="1441">
        <f>ROUND(E95*G95,2)</f>
        <v>0</v>
      </c>
      <c r="J95" s="1441">
        <f>ROUND(E95*G95,2)</f>
        <v>0</v>
      </c>
      <c r="L95" s="1442">
        <f>E95*K95</f>
        <v>0</v>
      </c>
      <c r="N95" s="1440">
        <f>E95*M95</f>
        <v>0</v>
      </c>
      <c r="O95" s="1402">
        <v>20</v>
      </c>
      <c r="P95" s="1402" t="s">
        <v>1959</v>
      </c>
      <c r="V95" s="1443" t="s">
        <v>25</v>
      </c>
      <c r="X95" s="1446" t="s">
        <v>4905</v>
      </c>
      <c r="Y95" s="1446" t="s">
        <v>4905</v>
      </c>
      <c r="Z95" s="1438" t="s">
        <v>4907</v>
      </c>
      <c r="AA95" s="1438" t="s">
        <v>4908</v>
      </c>
      <c r="AB95" s="1402">
        <v>2</v>
      </c>
      <c r="AJ95" s="1375" t="s">
        <v>2209</v>
      </c>
      <c r="AK95" s="1375" t="s">
        <v>1964</v>
      </c>
    </row>
    <row r="96" spans="1:37">
      <c r="A96" s="1436">
        <v>53</v>
      </c>
      <c r="B96" s="1445" t="s">
        <v>1475</v>
      </c>
      <c r="C96" s="1438" t="s">
        <v>4909</v>
      </c>
      <c r="D96" s="1439" t="s">
        <v>4910</v>
      </c>
      <c r="E96" s="1440">
        <v>2</v>
      </c>
      <c r="F96" s="1402" t="s">
        <v>2002</v>
      </c>
      <c r="I96" s="1441">
        <f>ROUND(E96*G96,2)</f>
        <v>0</v>
      </c>
      <c r="J96" s="1441">
        <f>ROUND(E96*G96,2)</f>
        <v>0</v>
      </c>
      <c r="L96" s="1442">
        <f>E96*K96</f>
        <v>0</v>
      </c>
      <c r="N96" s="1440">
        <f>E96*M96</f>
        <v>0</v>
      </c>
      <c r="O96" s="1402">
        <v>20</v>
      </c>
      <c r="P96" s="1402" t="s">
        <v>1959</v>
      </c>
      <c r="V96" s="1443" t="s">
        <v>25</v>
      </c>
      <c r="X96" s="1446" t="s">
        <v>4909</v>
      </c>
      <c r="Y96" s="1446" t="s">
        <v>4909</v>
      </c>
      <c r="Z96" s="1438" t="s">
        <v>4907</v>
      </c>
      <c r="AA96" s="1438" t="s">
        <v>4911</v>
      </c>
      <c r="AB96" s="1402">
        <v>8</v>
      </c>
      <c r="AJ96" s="1375" t="s">
        <v>2209</v>
      </c>
      <c r="AK96" s="1375" t="s">
        <v>1964</v>
      </c>
    </row>
    <row r="97" spans="1:37">
      <c r="D97" s="1447" t="s">
        <v>2316</v>
      </c>
      <c r="E97" s="1448">
        <f>J97</f>
        <v>0</v>
      </c>
      <c r="H97" s="1448">
        <f>SUM(H94:H96)</f>
        <v>0</v>
      </c>
      <c r="I97" s="1448">
        <f>SUM(I94:I96)</f>
        <v>0</v>
      </c>
      <c r="J97" s="1448">
        <f>SUM(J94:J96)</f>
        <v>0</v>
      </c>
      <c r="L97" s="1449">
        <f>SUM(L94:L96)</f>
        <v>0</v>
      </c>
      <c r="N97" s="1450">
        <f>SUM(N94:N96)</f>
        <v>0</v>
      </c>
      <c r="W97" s="1440">
        <f>SUM(W94:W96)</f>
        <v>0</v>
      </c>
    </row>
    <row r="99" spans="1:37">
      <c r="D99" s="1447" t="s">
        <v>2317</v>
      </c>
      <c r="E99" s="1450">
        <f>J99</f>
        <v>0</v>
      </c>
      <c r="H99" s="1448">
        <f>+H77+H88+H92+H97</f>
        <v>0</v>
      </c>
      <c r="I99" s="1448">
        <f>+I77+I88+I92+I97</f>
        <v>0</v>
      </c>
      <c r="J99" s="1448">
        <f>+J77+J88+J92+J97</f>
        <v>0</v>
      </c>
      <c r="L99" s="1449">
        <f>+L77+L88+L92+L97</f>
        <v>0.28498000000000001</v>
      </c>
      <c r="N99" s="1450">
        <f>+N77+N88+N92+N97</f>
        <v>0</v>
      </c>
      <c r="W99" s="1440">
        <f>+W77+W88+W92+W97</f>
        <v>24.345000000000002</v>
      </c>
    </row>
    <row r="101" spans="1:37">
      <c r="B101" s="1437" t="s">
        <v>2318</v>
      </c>
    </row>
    <row r="102" spans="1:37">
      <c r="B102" s="1438" t="s">
        <v>2319</v>
      </c>
    </row>
    <row r="103" spans="1:37">
      <c r="A103" s="1436">
        <v>54</v>
      </c>
      <c r="B103" s="1445" t="s">
        <v>1969</v>
      </c>
      <c r="C103" s="1438" t="s">
        <v>4912</v>
      </c>
      <c r="D103" s="1439" t="s">
        <v>4913</v>
      </c>
      <c r="E103" s="1440">
        <v>1</v>
      </c>
      <c r="F103" s="1402" t="s">
        <v>2002</v>
      </c>
      <c r="H103" s="1441">
        <f>ROUND(E103*G103,2)</f>
        <v>0</v>
      </c>
      <c r="J103" s="1441">
        <f>ROUND(E103*G103,2)</f>
        <v>0</v>
      </c>
      <c r="K103" s="1442">
        <v>2.7999999999999998E-4</v>
      </c>
      <c r="L103" s="1442">
        <f>E103*K103</f>
        <v>2.7999999999999998E-4</v>
      </c>
      <c r="N103" s="1440">
        <f>E103*M103</f>
        <v>0</v>
      </c>
      <c r="O103" s="1402">
        <v>20</v>
      </c>
      <c r="P103" s="1402" t="s">
        <v>1959</v>
      </c>
      <c r="V103" s="1443" t="s">
        <v>157</v>
      </c>
      <c r="W103" s="1440">
        <v>0.82699999999999996</v>
      </c>
      <c r="X103" s="1446" t="s">
        <v>4914</v>
      </c>
      <c r="Y103" s="1446" t="s">
        <v>4912</v>
      </c>
      <c r="Z103" s="1438" t="s">
        <v>2040</v>
      </c>
      <c r="AB103" s="1402">
        <v>1</v>
      </c>
      <c r="AJ103" s="1375" t="s">
        <v>2323</v>
      </c>
      <c r="AK103" s="1375" t="s">
        <v>1964</v>
      </c>
    </row>
    <row r="104" spans="1:37">
      <c r="A104" s="1436">
        <v>55</v>
      </c>
      <c r="B104" s="1445" t="s">
        <v>1475</v>
      </c>
      <c r="C104" s="1438" t="s">
        <v>4915</v>
      </c>
      <c r="D104" s="1439" t="s">
        <v>4916</v>
      </c>
      <c r="E104" s="1440">
        <v>1</v>
      </c>
      <c r="F104" s="1402" t="s">
        <v>2002</v>
      </c>
      <c r="I104" s="1441">
        <f>ROUND(E104*G104,2)</f>
        <v>0</v>
      </c>
      <c r="J104" s="1441">
        <f>ROUND(E104*G104,2)</f>
        <v>0</v>
      </c>
      <c r="K104" s="1442">
        <v>2.7200000000000002E-3</v>
      </c>
      <c r="L104" s="1442">
        <f>E104*K104</f>
        <v>2.7200000000000002E-3</v>
      </c>
      <c r="N104" s="1440">
        <f>E104*M104</f>
        <v>0</v>
      </c>
      <c r="O104" s="1402">
        <v>20</v>
      </c>
      <c r="P104" s="1402" t="s">
        <v>1959</v>
      </c>
      <c r="V104" s="1443" t="s">
        <v>25</v>
      </c>
      <c r="X104" s="1446" t="s">
        <v>4915</v>
      </c>
      <c r="Y104" s="1446" t="s">
        <v>4915</v>
      </c>
      <c r="Z104" s="1438" t="s">
        <v>2003</v>
      </c>
      <c r="AA104" s="1438" t="s">
        <v>4917</v>
      </c>
      <c r="AB104" s="1402">
        <v>2</v>
      </c>
      <c r="AJ104" s="1375" t="s">
        <v>2333</v>
      </c>
      <c r="AK104" s="1375" t="s">
        <v>1964</v>
      </c>
    </row>
    <row r="105" spans="1:37">
      <c r="D105" s="1447" t="s">
        <v>2324</v>
      </c>
      <c r="E105" s="1448">
        <f>J105</f>
        <v>0</v>
      </c>
      <c r="H105" s="1448">
        <f>SUM(H101:H104)</f>
        <v>0</v>
      </c>
      <c r="I105" s="1448">
        <f>SUM(I101:I104)</f>
        <v>0</v>
      </c>
      <c r="J105" s="1448">
        <f>SUM(J101:J104)</f>
        <v>0</v>
      </c>
      <c r="L105" s="1449">
        <f>SUM(L101:L104)</f>
        <v>3.0000000000000001E-3</v>
      </c>
      <c r="N105" s="1450">
        <f>SUM(N101:N104)</f>
        <v>0</v>
      </c>
      <c r="W105" s="1440">
        <f>SUM(W101:W104)</f>
        <v>0.82699999999999996</v>
      </c>
    </row>
    <row r="107" spans="1:37">
      <c r="B107" s="1438" t="s">
        <v>2332</v>
      </c>
    </row>
    <row r="108" spans="1:37">
      <c r="A108" s="1436">
        <v>56</v>
      </c>
      <c r="B108" s="1445" t="s">
        <v>1969</v>
      </c>
      <c r="C108" s="1438" t="s">
        <v>2329</v>
      </c>
      <c r="D108" s="1439" t="s">
        <v>2331</v>
      </c>
      <c r="E108" s="1440">
        <v>3.0000000000000001E-3</v>
      </c>
      <c r="F108" s="1402" t="s">
        <v>58</v>
      </c>
      <c r="H108" s="1441">
        <f>ROUND(E108*G108,2)</f>
        <v>0</v>
      </c>
      <c r="J108" s="1441">
        <f>ROUND(E108*G108,2)</f>
        <v>0</v>
      </c>
      <c r="L108" s="1442">
        <f>E108*K108</f>
        <v>0</v>
      </c>
      <c r="N108" s="1440">
        <f>E108*M108</f>
        <v>0</v>
      </c>
      <c r="O108" s="1402">
        <v>20</v>
      </c>
      <c r="P108" s="1402" t="s">
        <v>1959</v>
      </c>
      <c r="V108" s="1443" t="s">
        <v>157</v>
      </c>
      <c r="W108" s="1440">
        <v>2E-3</v>
      </c>
      <c r="X108" s="1446" t="s">
        <v>2330</v>
      </c>
      <c r="Y108" s="1446" t="s">
        <v>2329</v>
      </c>
      <c r="Z108" s="1438" t="s">
        <v>2328</v>
      </c>
      <c r="AB108" s="1402">
        <v>1</v>
      </c>
      <c r="AJ108" s="1375" t="s">
        <v>2323</v>
      </c>
      <c r="AK108" s="1375" t="s">
        <v>1964</v>
      </c>
    </row>
    <row r="109" spans="1:37">
      <c r="D109" s="1447" t="s">
        <v>2327</v>
      </c>
      <c r="E109" s="1448">
        <f>J109</f>
        <v>0</v>
      </c>
      <c r="H109" s="1448">
        <f>SUM(H107:H108)</f>
        <v>0</v>
      </c>
      <c r="I109" s="1448">
        <f>SUM(I107:I108)</f>
        <v>0</v>
      </c>
      <c r="J109" s="1448">
        <f>SUM(J107:J108)</f>
        <v>0</v>
      </c>
      <c r="L109" s="1449">
        <f>SUM(L107:L108)</f>
        <v>0</v>
      </c>
      <c r="N109" s="1450">
        <f>SUM(N107:N108)</f>
        <v>0</v>
      </c>
      <c r="W109" s="1440">
        <f>SUM(W107:W108)</f>
        <v>2E-3</v>
      </c>
    </row>
    <row r="111" spans="1:37">
      <c r="D111" s="1447" t="s">
        <v>2325</v>
      </c>
      <c r="E111" s="1448">
        <f>J111</f>
        <v>0</v>
      </c>
      <c r="H111" s="1448">
        <f>+H105+H109</f>
        <v>0</v>
      </c>
      <c r="I111" s="1448">
        <f>+I105+I109</f>
        <v>0</v>
      </c>
      <c r="J111" s="1448">
        <f>+J105+J109</f>
        <v>0</v>
      </c>
      <c r="L111" s="1449">
        <f>+L105+L109</f>
        <v>3.0000000000000001E-3</v>
      </c>
      <c r="N111" s="1450">
        <f>+N105+N109</f>
        <v>0</v>
      </c>
      <c r="W111" s="1440">
        <f>+W105+W109</f>
        <v>0.82899999999999996</v>
      </c>
    </row>
    <row r="113" spans="4:23">
      <c r="D113" s="1451" t="s">
        <v>2326</v>
      </c>
      <c r="E113" s="1448">
        <f>J113</f>
        <v>0</v>
      </c>
      <c r="H113" s="1448">
        <f>+H72+H99+H111</f>
        <v>0</v>
      </c>
      <c r="I113" s="1448">
        <f>+I72+I99+I111</f>
        <v>0</v>
      </c>
      <c r="J113" s="1448">
        <f>+J72+J99+J111</f>
        <v>0</v>
      </c>
      <c r="L113" s="1449">
        <f>+L72+L99+L111</f>
        <v>152.87148979999998</v>
      </c>
      <c r="N113" s="1450">
        <f>+N72+N99+N111</f>
        <v>0</v>
      </c>
      <c r="W113" s="1440">
        <f>+W72+W99+W111</f>
        <v>934.30399999999997</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B744-CA0A-468C-B0C3-3FDFD2B40D19}">
  <dimension ref="A1:AMJ98"/>
  <sheetViews>
    <sheetView showGridLines="0" view="pageBreakPreview" zoomScaleNormal="100" zoomScaleSheetLayoutView="100" workbookViewId="0">
      <pane xSplit="4" ySplit="10" topLeftCell="E77" activePane="bottomRight" state="frozen"/>
      <selection pane="topRight"/>
      <selection pane="bottomLeft"/>
      <selection pane="bottomRight" activeCell="AP96" sqref="AP96"/>
    </sheetView>
  </sheetViews>
  <sheetFormatPr defaultColWidth="9" defaultRowHeight="12.5"/>
  <cols>
    <col min="1" max="1" width="6.7265625" style="1436" customWidth="1"/>
    <col min="2" max="2" width="3.7265625" style="1445" customWidth="1"/>
    <col min="3" max="3" width="13" style="1438" customWidth="1"/>
    <col min="4" max="4" width="45.7265625" style="1439" customWidth="1"/>
    <col min="5" max="5" width="9.54296875" style="1440" customWidth="1"/>
    <col min="6" max="6" width="5.7265625" style="1402" customWidth="1"/>
    <col min="7" max="7" width="8.7265625" style="1441" customWidth="1"/>
    <col min="8" max="10" width="9.7265625" style="1441" customWidth="1"/>
    <col min="11" max="11" width="7.453125" style="1442" customWidth="1"/>
    <col min="12" max="12" width="8.26953125" style="1442" customWidth="1"/>
    <col min="13" max="13" width="7.26953125" style="1440" customWidth="1"/>
    <col min="14" max="14" width="7" style="1440" customWidth="1"/>
    <col min="15" max="15" width="3.453125" style="1402" customWidth="1"/>
    <col min="16" max="16" width="0.26953125" style="1402" hidden="1" customWidth="1"/>
    <col min="17" max="19" width="11.26953125" style="1440" hidden="1" customWidth="1"/>
    <col min="20" max="20" width="10.54296875" style="1443" hidden="1" customWidth="1"/>
    <col min="21" max="21" width="10.26953125" style="1443" hidden="1" customWidth="1"/>
    <col min="22" max="22" width="5.7265625" style="1443" hidden="1" customWidth="1"/>
    <col min="23" max="23" width="9.26953125" style="1440" hidden="1" customWidth="1"/>
    <col min="24" max="25" width="11.7265625" style="1409" hidden="1" customWidth="1"/>
    <col min="26" max="26" width="7.54296875" style="1438" hidden="1" customWidth="1"/>
    <col min="27" max="27" width="12.7265625" style="1438" hidden="1" customWidth="1"/>
    <col min="28" max="28" width="4.26953125" style="1402" hidden="1" customWidth="1"/>
    <col min="29" max="30" width="2.7265625" style="1402" hidden="1" customWidth="1"/>
    <col min="31" max="34" width="9.26953125" style="1444" hidden="1" customWidth="1"/>
    <col min="35" max="35" width="0.1796875" style="1375" hidden="1" customWidth="1"/>
    <col min="36" max="37" width="9.26953125" style="1375" hidden="1" customWidth="1"/>
    <col min="38" max="1024" width="9" style="1375"/>
    <col min="1025" max="16384" width="9" style="796"/>
  </cols>
  <sheetData>
    <row r="1" spans="1:37" s="1375" customFormat="1" ht="12.75" customHeight="1">
      <c r="A1" s="1405" t="s">
        <v>283</v>
      </c>
      <c r="G1" s="1406"/>
      <c r="I1" s="1405" t="s">
        <v>1889</v>
      </c>
      <c r="J1" s="1406"/>
      <c r="K1" s="1407"/>
      <c r="Q1" s="1408"/>
      <c r="R1" s="1408"/>
      <c r="S1" s="1408"/>
      <c r="X1" s="1409"/>
      <c r="Y1" s="1409"/>
      <c r="Z1" s="564" t="s">
        <v>1890</v>
      </c>
      <c r="AA1" s="564" t="s">
        <v>1891</v>
      </c>
      <c r="AB1" s="565" t="s">
        <v>1892</v>
      </c>
      <c r="AC1" s="565" t="s">
        <v>1893</v>
      </c>
      <c r="AD1" s="565" t="s">
        <v>1894</v>
      </c>
      <c r="AE1" s="1410" t="s">
        <v>1895</v>
      </c>
      <c r="AF1" s="1411" t="s">
        <v>1896</v>
      </c>
    </row>
    <row r="2" spans="1:37" s="1375" customFormat="1" ht="10.5">
      <c r="A2" s="1405" t="s">
        <v>1897</v>
      </c>
      <c r="G2" s="1406"/>
      <c r="H2" s="1412"/>
      <c r="I2" s="1405" t="s">
        <v>1898</v>
      </c>
      <c r="J2" s="1406"/>
      <c r="K2" s="1407"/>
      <c r="Q2" s="1408"/>
      <c r="R2" s="1408"/>
      <c r="S2" s="1408"/>
      <c r="X2" s="1409"/>
      <c r="Y2" s="1409"/>
      <c r="Z2" s="564" t="s">
        <v>1899</v>
      </c>
      <c r="AA2" s="567" t="s">
        <v>1900</v>
      </c>
      <c r="AB2" s="568" t="s">
        <v>7</v>
      </c>
      <c r="AC2" s="568"/>
      <c r="AD2" s="567"/>
      <c r="AE2" s="1410">
        <v>1</v>
      </c>
      <c r="AF2" s="1413">
        <v>123.5</v>
      </c>
    </row>
    <row r="3" spans="1:37" s="1375" customFormat="1" ht="10.5">
      <c r="A3" s="1405" t="s">
        <v>1901</v>
      </c>
      <c r="G3" s="1406"/>
      <c r="I3" s="1405" t="s">
        <v>2534</v>
      </c>
      <c r="J3" s="1406"/>
      <c r="K3" s="1407"/>
      <c r="Q3" s="1408"/>
      <c r="R3" s="1408"/>
      <c r="S3" s="1408"/>
      <c r="X3" s="1409"/>
      <c r="Y3" s="1409"/>
      <c r="Z3" s="564" t="s">
        <v>1902</v>
      </c>
      <c r="AA3" s="567" t="s">
        <v>1903</v>
      </c>
      <c r="AB3" s="568" t="s">
        <v>7</v>
      </c>
      <c r="AC3" s="568" t="s">
        <v>1904</v>
      </c>
      <c r="AD3" s="567" t="s">
        <v>1905</v>
      </c>
      <c r="AE3" s="1410">
        <v>2</v>
      </c>
      <c r="AF3" s="1414">
        <v>123.46</v>
      </c>
    </row>
    <row r="4" spans="1:37" s="1375" customFormat="1" ht="10.5">
      <c r="Q4" s="1408"/>
      <c r="R4" s="1408"/>
      <c r="S4" s="1408"/>
      <c r="X4" s="1409"/>
      <c r="Y4" s="1409"/>
      <c r="Z4" s="564" t="s">
        <v>1906</v>
      </c>
      <c r="AA4" s="567" t="s">
        <v>1907</v>
      </c>
      <c r="AB4" s="568" t="s">
        <v>7</v>
      </c>
      <c r="AC4" s="568"/>
      <c r="AD4" s="567"/>
      <c r="AE4" s="1410">
        <v>3</v>
      </c>
      <c r="AF4" s="1415">
        <v>123.45699999999999</v>
      </c>
    </row>
    <row r="5" spans="1:37" s="1375" customFormat="1" ht="10.5">
      <c r="A5" s="1405" t="s">
        <v>1908</v>
      </c>
      <c r="Q5" s="1408"/>
      <c r="R5" s="1408"/>
      <c r="S5" s="1408"/>
      <c r="X5" s="1409"/>
      <c r="Y5" s="1409"/>
      <c r="Z5" s="564" t="s">
        <v>1909</v>
      </c>
      <c r="AA5" s="567" t="s">
        <v>1903</v>
      </c>
      <c r="AB5" s="568" t="s">
        <v>7</v>
      </c>
      <c r="AC5" s="568" t="s">
        <v>1904</v>
      </c>
      <c r="AD5" s="567" t="s">
        <v>1905</v>
      </c>
      <c r="AE5" s="1410">
        <v>4</v>
      </c>
      <c r="AF5" s="1416">
        <v>123.4567</v>
      </c>
    </row>
    <row r="6" spans="1:37" s="1375" customFormat="1" ht="10.5">
      <c r="A6" s="1405" t="s">
        <v>4714</v>
      </c>
      <c r="Q6" s="1408"/>
      <c r="R6" s="1408"/>
      <c r="S6" s="1408"/>
      <c r="X6" s="1409"/>
      <c r="Y6" s="1409"/>
      <c r="Z6" s="1412"/>
      <c r="AA6" s="1412"/>
      <c r="AE6" s="1410" t="s">
        <v>1911</v>
      </c>
      <c r="AF6" s="1414">
        <v>123.46</v>
      </c>
    </row>
    <row r="7" spans="1:37" s="1375" customFormat="1" ht="10.5">
      <c r="A7" s="1405"/>
      <c r="Q7" s="1408"/>
      <c r="R7" s="1408"/>
      <c r="S7" s="1408"/>
      <c r="X7" s="1409"/>
      <c r="Y7" s="1409"/>
      <c r="Z7" s="1412"/>
      <c r="AA7" s="1412"/>
    </row>
    <row r="8" spans="1:37" s="1375" customFormat="1" ht="13">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1913</v>
      </c>
      <c r="B9" s="1419" t="s">
        <v>10</v>
      </c>
      <c r="C9" s="1419" t="s">
        <v>37</v>
      </c>
      <c r="D9" s="1419" t="s">
        <v>1914</v>
      </c>
      <c r="E9" s="1419" t="s">
        <v>1032</v>
      </c>
      <c r="F9" s="1419" t="s">
        <v>1915</v>
      </c>
      <c r="G9" s="1419" t="s">
        <v>1916</v>
      </c>
      <c r="H9" s="1419" t="s">
        <v>1917</v>
      </c>
      <c r="I9" s="1419" t="s">
        <v>1918</v>
      </c>
      <c r="J9" s="1419" t="s">
        <v>1919</v>
      </c>
      <c r="K9" s="1904" t="s">
        <v>1920</v>
      </c>
      <c r="L9" s="1904"/>
      <c r="M9" s="1905" t="s">
        <v>1921</v>
      </c>
      <c r="N9" s="1905"/>
      <c r="O9" s="1419" t="s">
        <v>2</v>
      </c>
      <c r="P9" s="1420" t="s">
        <v>1922</v>
      </c>
      <c r="Q9" s="1419" t="s">
        <v>1032</v>
      </c>
      <c r="R9" s="1419" t="s">
        <v>1032</v>
      </c>
      <c r="S9" s="1420" t="s">
        <v>1032</v>
      </c>
      <c r="T9" s="1421" t="s">
        <v>1923</v>
      </c>
      <c r="U9" s="1422" t="s">
        <v>1924</v>
      </c>
      <c r="V9" s="1384" t="s">
        <v>217</v>
      </c>
      <c r="W9" s="1419" t="s">
        <v>1925</v>
      </c>
      <c r="X9" s="1423" t="s">
        <v>37</v>
      </c>
      <c r="Y9" s="1423" t="s">
        <v>37</v>
      </c>
      <c r="Z9" s="1424" t="s">
        <v>1926</v>
      </c>
      <c r="AA9" s="1424" t="s">
        <v>1927</v>
      </c>
      <c r="AB9" s="1419" t="s">
        <v>217</v>
      </c>
      <c r="AC9" s="1419" t="s">
        <v>1928</v>
      </c>
      <c r="AD9" s="1419" t="s">
        <v>1929</v>
      </c>
      <c r="AE9" s="1425" t="s">
        <v>1930</v>
      </c>
      <c r="AF9" s="1425" t="s">
        <v>1931</v>
      </c>
      <c r="AG9" s="1425" t="s">
        <v>1032</v>
      </c>
      <c r="AH9" s="1425" t="s">
        <v>1932</v>
      </c>
      <c r="AJ9" s="1375" t="s">
        <v>1933</v>
      </c>
      <c r="AK9" s="1375" t="s">
        <v>1934</v>
      </c>
    </row>
    <row r="10" spans="1:37">
      <c r="A10" s="1426" t="s">
        <v>1935</v>
      </c>
      <c r="B10" s="1426" t="s">
        <v>1936</v>
      </c>
      <c r="C10" s="1427"/>
      <c r="D10" s="1426" t="s">
        <v>1937</v>
      </c>
      <c r="E10" s="1426" t="s">
        <v>1938</v>
      </c>
      <c r="F10" s="1426" t="s">
        <v>1939</v>
      </c>
      <c r="G10" s="1426" t="s">
        <v>1940</v>
      </c>
      <c r="H10" s="1426"/>
      <c r="I10" s="1426" t="s">
        <v>1941</v>
      </c>
      <c r="J10" s="1426"/>
      <c r="K10" s="1426" t="s">
        <v>1916</v>
      </c>
      <c r="L10" s="1426" t="s">
        <v>1919</v>
      </c>
      <c r="M10" s="1428" t="s">
        <v>1916</v>
      </c>
      <c r="N10" s="1426" t="s">
        <v>1919</v>
      </c>
      <c r="O10" s="1426" t="s">
        <v>3</v>
      </c>
      <c r="P10" s="1428"/>
      <c r="Q10" s="1426" t="s">
        <v>1942</v>
      </c>
      <c r="R10" s="1426" t="s">
        <v>1943</v>
      </c>
      <c r="S10" s="1428" t="s">
        <v>1944</v>
      </c>
      <c r="T10" s="1429" t="s">
        <v>1945</v>
      </c>
      <c r="U10" s="1430" t="s">
        <v>1946</v>
      </c>
      <c r="V10" s="1390" t="s">
        <v>1947</v>
      </c>
      <c r="W10" s="1431"/>
      <c r="X10" s="1432" t="s">
        <v>1948</v>
      </c>
      <c r="Y10" s="1432"/>
      <c r="Z10" s="1433" t="s">
        <v>1949</v>
      </c>
      <c r="AA10" s="1433" t="s">
        <v>1935</v>
      </c>
      <c r="AB10" s="1426" t="s">
        <v>1950</v>
      </c>
      <c r="AC10" s="1434"/>
      <c r="AD10" s="1434"/>
      <c r="AE10" s="1435"/>
      <c r="AF10" s="1435"/>
      <c r="AG10" s="1435"/>
      <c r="AH10" s="1435"/>
      <c r="AJ10" s="1375" t="s">
        <v>1951</v>
      </c>
      <c r="AK10" s="1375" t="s">
        <v>1952</v>
      </c>
    </row>
    <row r="12" spans="1:37">
      <c r="B12" s="1437" t="s">
        <v>1953</v>
      </c>
    </row>
    <row r="13" spans="1:37">
      <c r="B13" s="1438" t="s">
        <v>1954</v>
      </c>
    </row>
    <row r="14" spans="1:37">
      <c r="A14" s="1436">
        <v>1</v>
      </c>
      <c r="B14" s="1445" t="s">
        <v>1965</v>
      </c>
      <c r="C14" s="1438" t="s">
        <v>4715</v>
      </c>
      <c r="D14" s="1439" t="s">
        <v>4716</v>
      </c>
      <c r="E14" s="1440">
        <v>1200</v>
      </c>
      <c r="F14" s="1402" t="s">
        <v>42</v>
      </c>
      <c r="H14" s="1441">
        <f t="shared" ref="H14:H25" si="0">ROUND(E14*G14,2)</f>
        <v>0</v>
      </c>
      <c r="J14" s="1441">
        <f t="shared" ref="J14:J29" si="1">ROUND(E14*G14,2)</f>
        <v>0</v>
      </c>
      <c r="L14" s="1442">
        <f t="shared" ref="L14:L29" si="2">E14*K14</f>
        <v>0</v>
      </c>
      <c r="N14" s="1440">
        <f t="shared" ref="N14:N29" si="3">E14*M14</f>
        <v>0</v>
      </c>
      <c r="O14" s="1402">
        <v>20</v>
      </c>
      <c r="P14" s="1402" t="s">
        <v>1959</v>
      </c>
      <c r="V14" s="1443" t="s">
        <v>1960</v>
      </c>
      <c r="W14" s="1440">
        <v>810</v>
      </c>
      <c r="X14" s="1446" t="s">
        <v>4717</v>
      </c>
      <c r="Y14" s="1446" t="s">
        <v>4715</v>
      </c>
      <c r="Z14" s="1438" t="s">
        <v>1962</v>
      </c>
      <c r="AB14" s="1402">
        <v>1</v>
      </c>
      <c r="AJ14" s="1375" t="s">
        <v>1963</v>
      </c>
      <c r="AK14" s="1375" t="s">
        <v>1964</v>
      </c>
    </row>
    <row r="15" spans="1:37">
      <c r="A15" s="1436">
        <v>2</v>
      </c>
      <c r="B15" s="1445" t="s">
        <v>1965</v>
      </c>
      <c r="C15" s="1438" t="s">
        <v>4718</v>
      </c>
      <c r="D15" s="1439" t="s">
        <v>4453</v>
      </c>
      <c r="E15" s="1440">
        <v>1200</v>
      </c>
      <c r="F15" s="1402" t="s">
        <v>42</v>
      </c>
      <c r="H15" s="1441">
        <f t="shared" si="0"/>
        <v>0</v>
      </c>
      <c r="J15" s="1441">
        <f t="shared" si="1"/>
        <v>0</v>
      </c>
      <c r="L15" s="1442">
        <f t="shared" si="2"/>
        <v>0</v>
      </c>
      <c r="N15" s="1440">
        <f t="shared" si="3"/>
        <v>0</v>
      </c>
      <c r="O15" s="1402">
        <v>20</v>
      </c>
      <c r="P15" s="1402" t="s">
        <v>1959</v>
      </c>
      <c r="V15" s="1443" t="s">
        <v>1960</v>
      </c>
      <c r="W15" s="1440">
        <v>477.6</v>
      </c>
      <c r="X15" s="1446" t="s">
        <v>4719</v>
      </c>
      <c r="Y15" s="1446" t="s">
        <v>4718</v>
      </c>
      <c r="Z15" s="1438" t="s">
        <v>1962</v>
      </c>
      <c r="AB15" s="1402">
        <v>1</v>
      </c>
      <c r="AJ15" s="1375" t="s">
        <v>1963</v>
      </c>
      <c r="AK15" s="1375" t="s">
        <v>1964</v>
      </c>
    </row>
    <row r="16" spans="1:37">
      <c r="A16" s="1436">
        <v>3</v>
      </c>
      <c r="B16" s="1445" t="s">
        <v>1965</v>
      </c>
      <c r="C16" s="1438" t="s">
        <v>1966</v>
      </c>
      <c r="D16" s="1439" t="s">
        <v>1967</v>
      </c>
      <c r="E16" s="1440">
        <v>490</v>
      </c>
      <c r="F16" s="1402" t="s">
        <v>42</v>
      </c>
      <c r="H16" s="1441">
        <f t="shared" si="0"/>
        <v>0</v>
      </c>
      <c r="J16" s="1441">
        <f t="shared" si="1"/>
        <v>0</v>
      </c>
      <c r="L16" s="1442">
        <f t="shared" si="2"/>
        <v>0</v>
      </c>
      <c r="N16" s="1440">
        <f t="shared" si="3"/>
        <v>0</v>
      </c>
      <c r="O16" s="1402">
        <v>20</v>
      </c>
      <c r="P16" s="1402" t="s">
        <v>1959</v>
      </c>
      <c r="V16" s="1443" t="s">
        <v>1960</v>
      </c>
      <c r="W16" s="1440">
        <v>311.64</v>
      </c>
      <c r="X16" s="1446" t="s">
        <v>1968</v>
      </c>
      <c r="Y16" s="1446" t="s">
        <v>1966</v>
      </c>
      <c r="Z16" s="1438" t="s">
        <v>1962</v>
      </c>
      <c r="AB16" s="1402">
        <v>1</v>
      </c>
      <c r="AJ16" s="1375" t="s">
        <v>1963</v>
      </c>
      <c r="AK16" s="1375" t="s">
        <v>1964</v>
      </c>
    </row>
    <row r="17" spans="1:37">
      <c r="A17" s="1436">
        <v>4</v>
      </c>
      <c r="B17" s="1445" t="s">
        <v>1965</v>
      </c>
      <c r="C17" s="1438" t="s">
        <v>4720</v>
      </c>
      <c r="D17" s="1439" t="s">
        <v>4453</v>
      </c>
      <c r="E17" s="1440">
        <v>490</v>
      </c>
      <c r="F17" s="1402" t="s">
        <v>42</v>
      </c>
      <c r="H17" s="1441">
        <f t="shared" si="0"/>
        <v>0</v>
      </c>
      <c r="J17" s="1441">
        <f t="shared" si="1"/>
        <v>0</v>
      </c>
      <c r="L17" s="1442">
        <f t="shared" si="2"/>
        <v>0</v>
      </c>
      <c r="N17" s="1440">
        <f t="shared" si="3"/>
        <v>0</v>
      </c>
      <c r="O17" s="1402">
        <v>20</v>
      </c>
      <c r="P17" s="1402" t="s">
        <v>1959</v>
      </c>
      <c r="V17" s="1443" t="s">
        <v>1960</v>
      </c>
      <c r="W17" s="1440">
        <v>266.56</v>
      </c>
      <c r="X17" s="1446" t="s">
        <v>4721</v>
      </c>
      <c r="Y17" s="1446" t="s">
        <v>4720</v>
      </c>
      <c r="Z17" s="1438" t="s">
        <v>1962</v>
      </c>
      <c r="AB17" s="1402">
        <v>1</v>
      </c>
      <c r="AJ17" s="1375" t="s">
        <v>1963</v>
      </c>
      <c r="AK17" s="1375" t="s">
        <v>1964</v>
      </c>
    </row>
    <row r="18" spans="1:37">
      <c r="A18" s="1436">
        <v>5</v>
      </c>
      <c r="B18" s="1445" t="s">
        <v>1969</v>
      </c>
      <c r="C18" s="1438" t="s">
        <v>4722</v>
      </c>
      <c r="D18" s="1439" t="s">
        <v>4723</v>
      </c>
      <c r="E18" s="1440">
        <v>615</v>
      </c>
      <c r="F18" s="1402" t="s">
        <v>60</v>
      </c>
      <c r="H18" s="1441">
        <f t="shared" si="0"/>
        <v>0</v>
      </c>
      <c r="J18" s="1441">
        <f t="shared" si="1"/>
        <v>0</v>
      </c>
      <c r="K18" s="1442">
        <v>2.1000000000000001E-4</v>
      </c>
      <c r="L18" s="1442">
        <f t="shared" si="2"/>
        <v>0.12915000000000001</v>
      </c>
      <c r="N18" s="1440">
        <f t="shared" si="3"/>
        <v>0</v>
      </c>
      <c r="O18" s="1402">
        <v>20</v>
      </c>
      <c r="P18" s="1402" t="s">
        <v>1959</v>
      </c>
      <c r="V18" s="1443" t="s">
        <v>1960</v>
      </c>
      <c r="W18" s="1440">
        <v>145.13999999999999</v>
      </c>
      <c r="X18" s="1446" t="s">
        <v>4724</v>
      </c>
      <c r="Y18" s="1446" t="s">
        <v>4722</v>
      </c>
      <c r="Z18" s="1438" t="s">
        <v>1962</v>
      </c>
      <c r="AB18" s="1402">
        <v>1</v>
      </c>
      <c r="AJ18" s="1375" t="s">
        <v>1963</v>
      </c>
      <c r="AK18" s="1375" t="s">
        <v>1964</v>
      </c>
    </row>
    <row r="19" spans="1:37">
      <c r="A19" s="1436">
        <v>6</v>
      </c>
      <c r="B19" s="1445" t="s">
        <v>1969</v>
      </c>
      <c r="C19" s="1438" t="s">
        <v>4725</v>
      </c>
      <c r="D19" s="1439" t="s">
        <v>4726</v>
      </c>
      <c r="E19" s="1440">
        <v>615</v>
      </c>
      <c r="F19" s="1402" t="s">
        <v>60</v>
      </c>
      <c r="H19" s="1441">
        <f t="shared" si="0"/>
        <v>0</v>
      </c>
      <c r="J19" s="1441">
        <f t="shared" si="1"/>
        <v>0</v>
      </c>
      <c r="L19" s="1442">
        <f t="shared" si="2"/>
        <v>0</v>
      </c>
      <c r="N19" s="1440">
        <f t="shared" si="3"/>
        <v>0</v>
      </c>
      <c r="O19" s="1402">
        <v>20</v>
      </c>
      <c r="P19" s="1402" t="s">
        <v>1959</v>
      </c>
      <c r="V19" s="1443" t="s">
        <v>1960</v>
      </c>
      <c r="W19" s="1440">
        <v>43.05</v>
      </c>
      <c r="X19" s="1446" t="s">
        <v>4727</v>
      </c>
      <c r="Y19" s="1446" t="s">
        <v>4725</v>
      </c>
      <c r="Z19" s="1438" t="s">
        <v>1962</v>
      </c>
      <c r="AB19" s="1402">
        <v>1</v>
      </c>
      <c r="AJ19" s="1375" t="s">
        <v>1963</v>
      </c>
      <c r="AK19" s="1375" t="s">
        <v>1964</v>
      </c>
    </row>
    <row r="20" spans="1:37">
      <c r="A20" s="1436">
        <v>7</v>
      </c>
      <c r="B20" s="1445" t="s">
        <v>1969</v>
      </c>
      <c r="C20" s="1438" t="s">
        <v>1973</v>
      </c>
      <c r="D20" s="1439" t="s">
        <v>1974</v>
      </c>
      <c r="E20" s="1440">
        <v>1690</v>
      </c>
      <c r="F20" s="1402" t="s">
        <v>42</v>
      </c>
      <c r="H20" s="1441">
        <f t="shared" si="0"/>
        <v>0</v>
      </c>
      <c r="J20" s="1441">
        <f t="shared" si="1"/>
        <v>0</v>
      </c>
      <c r="L20" s="1442">
        <f t="shared" si="2"/>
        <v>0</v>
      </c>
      <c r="N20" s="1440">
        <f t="shared" si="3"/>
        <v>0</v>
      </c>
      <c r="O20" s="1402">
        <v>20</v>
      </c>
      <c r="P20" s="1402" t="s">
        <v>1959</v>
      </c>
      <c r="V20" s="1443" t="s">
        <v>1960</v>
      </c>
      <c r="W20" s="1440">
        <v>535.73</v>
      </c>
      <c r="X20" s="1446" t="s">
        <v>1975</v>
      </c>
      <c r="Y20" s="1446" t="s">
        <v>1973</v>
      </c>
      <c r="Z20" s="1438" t="s">
        <v>1976</v>
      </c>
      <c r="AB20" s="1402">
        <v>1</v>
      </c>
      <c r="AJ20" s="1375" t="s">
        <v>1963</v>
      </c>
      <c r="AK20" s="1375" t="s">
        <v>1964</v>
      </c>
    </row>
    <row r="21" spans="1:37">
      <c r="A21" s="1436">
        <v>8</v>
      </c>
      <c r="B21" s="1445" t="s">
        <v>1969</v>
      </c>
      <c r="C21" s="1438" t="s">
        <v>4728</v>
      </c>
      <c r="D21" s="1439" t="s">
        <v>4729</v>
      </c>
      <c r="E21" s="1440">
        <v>674</v>
      </c>
      <c r="F21" s="1402" t="s">
        <v>42</v>
      </c>
      <c r="H21" s="1441">
        <f t="shared" si="0"/>
        <v>0</v>
      </c>
      <c r="J21" s="1441">
        <f t="shared" si="1"/>
        <v>0</v>
      </c>
      <c r="L21" s="1442">
        <f t="shared" si="2"/>
        <v>0</v>
      </c>
      <c r="N21" s="1440">
        <f t="shared" si="3"/>
        <v>0</v>
      </c>
      <c r="O21" s="1402">
        <v>20</v>
      </c>
      <c r="P21" s="1402" t="s">
        <v>1959</v>
      </c>
      <c r="V21" s="1443" t="s">
        <v>1960</v>
      </c>
      <c r="W21" s="1440">
        <v>7.4139999999999997</v>
      </c>
      <c r="X21" s="1446" t="s">
        <v>4730</v>
      </c>
      <c r="Y21" s="1446" t="s">
        <v>4728</v>
      </c>
      <c r="Z21" s="1438" t="s">
        <v>1976</v>
      </c>
      <c r="AB21" s="1402">
        <v>1</v>
      </c>
      <c r="AJ21" s="1375" t="s">
        <v>1963</v>
      </c>
      <c r="AK21" s="1375" t="s">
        <v>1964</v>
      </c>
    </row>
    <row r="22" spans="1:37">
      <c r="A22" s="1436">
        <v>9</v>
      </c>
      <c r="B22" s="1445" t="s">
        <v>1969</v>
      </c>
      <c r="C22" s="1438" t="s">
        <v>4731</v>
      </c>
      <c r="D22" s="1439" t="s">
        <v>4464</v>
      </c>
      <c r="E22" s="1440">
        <v>674</v>
      </c>
      <c r="F22" s="1402" t="s">
        <v>42</v>
      </c>
      <c r="H22" s="1441">
        <f t="shared" si="0"/>
        <v>0</v>
      </c>
      <c r="J22" s="1441">
        <f t="shared" si="1"/>
        <v>0</v>
      </c>
      <c r="L22" s="1442">
        <f t="shared" si="2"/>
        <v>0</v>
      </c>
      <c r="N22" s="1440">
        <f t="shared" si="3"/>
        <v>0</v>
      </c>
      <c r="O22" s="1402">
        <v>20</v>
      </c>
      <c r="P22" s="1402" t="s">
        <v>1959</v>
      </c>
      <c r="V22" s="1443" t="s">
        <v>1960</v>
      </c>
      <c r="W22" s="1440">
        <v>61.334000000000003</v>
      </c>
      <c r="X22" s="1446" t="s">
        <v>4732</v>
      </c>
      <c r="Y22" s="1446" t="s">
        <v>4731</v>
      </c>
      <c r="Z22" s="1438" t="s">
        <v>1962</v>
      </c>
      <c r="AB22" s="1402">
        <v>1</v>
      </c>
      <c r="AJ22" s="1375" t="s">
        <v>1963</v>
      </c>
      <c r="AK22" s="1375" t="s">
        <v>1964</v>
      </c>
    </row>
    <row r="23" spans="1:37">
      <c r="A23" s="1436">
        <v>10</v>
      </c>
      <c r="B23" s="1445" t="s">
        <v>1965</v>
      </c>
      <c r="C23" s="1438" t="s">
        <v>4561</v>
      </c>
      <c r="D23" s="1439" t="s">
        <v>4562</v>
      </c>
      <c r="E23" s="1440">
        <v>1690</v>
      </c>
      <c r="F23" s="1402" t="s">
        <v>42</v>
      </c>
      <c r="H23" s="1441">
        <f t="shared" si="0"/>
        <v>0</v>
      </c>
      <c r="J23" s="1441">
        <f t="shared" si="1"/>
        <v>0</v>
      </c>
      <c r="L23" s="1442">
        <f t="shared" si="2"/>
        <v>0</v>
      </c>
      <c r="N23" s="1440">
        <f t="shared" si="3"/>
        <v>0</v>
      </c>
      <c r="O23" s="1402">
        <v>20</v>
      </c>
      <c r="P23" s="1402" t="s">
        <v>1959</v>
      </c>
      <c r="V23" s="1443" t="s">
        <v>1960</v>
      </c>
      <c r="W23" s="1440">
        <v>752.05</v>
      </c>
      <c r="X23" s="1446" t="s">
        <v>4563</v>
      </c>
      <c r="Y23" s="1446" t="s">
        <v>4561</v>
      </c>
      <c r="Z23" s="1438" t="s">
        <v>1962</v>
      </c>
      <c r="AB23" s="1402">
        <v>1</v>
      </c>
      <c r="AJ23" s="1375" t="s">
        <v>1963</v>
      </c>
      <c r="AK23" s="1375" t="s">
        <v>1964</v>
      </c>
    </row>
    <row r="24" spans="1:37">
      <c r="A24" s="1436">
        <v>11</v>
      </c>
      <c r="B24" s="1445" t="s">
        <v>1969</v>
      </c>
      <c r="C24" s="1438" t="s">
        <v>4564</v>
      </c>
      <c r="D24" s="1439" t="s">
        <v>4565</v>
      </c>
      <c r="E24" s="1440">
        <v>1016</v>
      </c>
      <c r="F24" s="1402" t="s">
        <v>42</v>
      </c>
      <c r="H24" s="1441">
        <f t="shared" si="0"/>
        <v>0</v>
      </c>
      <c r="J24" s="1441">
        <f t="shared" si="1"/>
        <v>0</v>
      </c>
      <c r="L24" s="1442">
        <f t="shared" si="2"/>
        <v>0</v>
      </c>
      <c r="N24" s="1440">
        <f t="shared" si="3"/>
        <v>0</v>
      </c>
      <c r="O24" s="1402">
        <v>20</v>
      </c>
      <c r="P24" s="1402" t="s">
        <v>1959</v>
      </c>
      <c r="V24" s="1443" t="s">
        <v>1960</v>
      </c>
      <c r="W24" s="1440">
        <v>280.416</v>
      </c>
      <c r="X24" s="1446" t="s">
        <v>4566</v>
      </c>
      <c r="Y24" s="1446" t="s">
        <v>4564</v>
      </c>
      <c r="Z24" s="1438" t="s">
        <v>1962</v>
      </c>
      <c r="AB24" s="1402">
        <v>1</v>
      </c>
      <c r="AJ24" s="1375" t="s">
        <v>1963</v>
      </c>
      <c r="AK24" s="1375" t="s">
        <v>1964</v>
      </c>
    </row>
    <row r="25" spans="1:37">
      <c r="A25" s="1436">
        <v>12</v>
      </c>
      <c r="B25" s="1445" t="s">
        <v>1965</v>
      </c>
      <c r="C25" s="1438" t="s">
        <v>1980</v>
      </c>
      <c r="D25" s="1439" t="s">
        <v>1981</v>
      </c>
      <c r="E25" s="1440">
        <v>637.25</v>
      </c>
      <c r="F25" s="1402" t="s">
        <v>42</v>
      </c>
      <c r="H25" s="1441">
        <f t="shared" si="0"/>
        <v>0</v>
      </c>
      <c r="J25" s="1441">
        <f t="shared" si="1"/>
        <v>0</v>
      </c>
      <c r="L25" s="1442">
        <f t="shared" si="2"/>
        <v>0</v>
      </c>
      <c r="N25" s="1440">
        <f t="shared" si="3"/>
        <v>0</v>
      </c>
      <c r="O25" s="1402">
        <v>20</v>
      </c>
      <c r="P25" s="1402" t="s">
        <v>1959</v>
      </c>
      <c r="V25" s="1443" t="s">
        <v>1960</v>
      </c>
      <c r="W25" s="1440">
        <v>930.38499999999999</v>
      </c>
      <c r="X25" s="1446" t="s">
        <v>1982</v>
      </c>
      <c r="Y25" s="1446" t="s">
        <v>1980</v>
      </c>
      <c r="Z25" s="1438" t="s">
        <v>1962</v>
      </c>
      <c r="AB25" s="1402">
        <v>1</v>
      </c>
      <c r="AJ25" s="1375" t="s">
        <v>1963</v>
      </c>
      <c r="AK25" s="1375" t="s">
        <v>1964</v>
      </c>
    </row>
    <row r="26" spans="1:37">
      <c r="A26" s="1436">
        <v>13</v>
      </c>
      <c r="B26" s="1445" t="s">
        <v>1475</v>
      </c>
      <c r="C26" s="1438" t="s">
        <v>4733</v>
      </c>
      <c r="D26" s="1439" t="s">
        <v>4734</v>
      </c>
      <c r="E26" s="1440">
        <v>480</v>
      </c>
      <c r="F26" s="1402" t="s">
        <v>58</v>
      </c>
      <c r="I26" s="1441">
        <f>ROUND(E26*G26,2)</f>
        <v>0</v>
      </c>
      <c r="J26" s="1441">
        <f t="shared" si="1"/>
        <v>0</v>
      </c>
      <c r="K26" s="1442">
        <v>0.28000000000000003</v>
      </c>
      <c r="L26" s="1442">
        <f t="shared" si="2"/>
        <v>134.4</v>
      </c>
      <c r="N26" s="1440">
        <f t="shared" si="3"/>
        <v>0</v>
      </c>
      <c r="O26" s="1402">
        <v>20</v>
      </c>
      <c r="P26" s="1402" t="s">
        <v>1959</v>
      </c>
      <c r="V26" s="1443" t="s">
        <v>25</v>
      </c>
      <c r="X26" s="1446" t="s">
        <v>4733</v>
      </c>
      <c r="Y26" s="1446" t="s">
        <v>4733</v>
      </c>
      <c r="Z26" s="1438" t="s">
        <v>2313</v>
      </c>
      <c r="AA26" s="1438" t="s">
        <v>1959</v>
      </c>
      <c r="AB26" s="1402">
        <v>8</v>
      </c>
      <c r="AJ26" s="1375" t="s">
        <v>1989</v>
      </c>
      <c r="AK26" s="1375" t="s">
        <v>1964</v>
      </c>
    </row>
    <row r="27" spans="1:37">
      <c r="A27" s="1436">
        <v>14</v>
      </c>
      <c r="B27" s="1445" t="s">
        <v>1475</v>
      </c>
      <c r="C27" s="1438" t="s">
        <v>4567</v>
      </c>
      <c r="D27" s="1439" t="s">
        <v>4568</v>
      </c>
      <c r="E27" s="1440">
        <v>61.25</v>
      </c>
      <c r="F27" s="1402" t="s">
        <v>58</v>
      </c>
      <c r="I27" s="1441">
        <f>ROUND(E27*G27,2)</f>
        <v>0</v>
      </c>
      <c r="J27" s="1441">
        <f t="shared" si="1"/>
        <v>0</v>
      </c>
      <c r="K27" s="1442">
        <v>1</v>
      </c>
      <c r="L27" s="1442">
        <f t="shared" si="2"/>
        <v>61.25</v>
      </c>
      <c r="N27" s="1440">
        <f t="shared" si="3"/>
        <v>0</v>
      </c>
      <c r="O27" s="1402">
        <v>20</v>
      </c>
      <c r="P27" s="1402" t="s">
        <v>1959</v>
      </c>
      <c r="V27" s="1443" t="s">
        <v>25</v>
      </c>
      <c r="X27" s="1446" t="s">
        <v>4567</v>
      </c>
      <c r="Y27" s="1446" t="s">
        <v>4567</v>
      </c>
      <c r="Z27" s="1438" t="s">
        <v>1988</v>
      </c>
      <c r="AA27" s="1438" t="s">
        <v>1959</v>
      </c>
      <c r="AB27" s="1402">
        <v>2</v>
      </c>
      <c r="AJ27" s="1375" t="s">
        <v>1989</v>
      </c>
      <c r="AK27" s="1375" t="s">
        <v>1964</v>
      </c>
    </row>
    <row r="28" spans="1:37">
      <c r="A28" s="1436">
        <v>15</v>
      </c>
      <c r="B28" s="1445" t="s">
        <v>1475</v>
      </c>
      <c r="C28" s="1438" t="s">
        <v>4735</v>
      </c>
      <c r="D28" s="1439" t="s">
        <v>4736</v>
      </c>
      <c r="E28" s="1440">
        <v>1209.5999999999999</v>
      </c>
      <c r="F28" s="1402" t="s">
        <v>58</v>
      </c>
      <c r="I28" s="1441">
        <f>ROUND(E28*G28,2)</f>
        <v>0</v>
      </c>
      <c r="J28" s="1441">
        <f t="shared" si="1"/>
        <v>0</v>
      </c>
      <c r="K28" s="1442">
        <v>1</v>
      </c>
      <c r="L28" s="1442">
        <f t="shared" si="2"/>
        <v>1209.5999999999999</v>
      </c>
      <c r="N28" s="1440">
        <f t="shared" si="3"/>
        <v>0</v>
      </c>
      <c r="O28" s="1402">
        <v>20</v>
      </c>
      <c r="P28" s="1402" t="s">
        <v>1959</v>
      </c>
      <c r="V28" s="1443" t="s">
        <v>25</v>
      </c>
      <c r="X28" s="1446" t="s">
        <v>4735</v>
      </c>
      <c r="Y28" s="1446" t="s">
        <v>4735</v>
      </c>
      <c r="Z28" s="1438" t="s">
        <v>4737</v>
      </c>
      <c r="AA28" s="1438" t="s">
        <v>1959</v>
      </c>
      <c r="AB28" s="1402">
        <v>2</v>
      </c>
      <c r="AJ28" s="1375" t="s">
        <v>1989</v>
      </c>
      <c r="AK28" s="1375" t="s">
        <v>1964</v>
      </c>
    </row>
    <row r="29" spans="1:37">
      <c r="A29" s="1436">
        <v>16</v>
      </c>
      <c r="B29" s="1445" t="s">
        <v>1965</v>
      </c>
      <c r="C29" s="1438" t="s">
        <v>1983</v>
      </c>
      <c r="D29" s="1439" t="s">
        <v>1984</v>
      </c>
      <c r="E29" s="1440">
        <v>315.3</v>
      </c>
      <c r="F29" s="1402" t="s">
        <v>42</v>
      </c>
      <c r="H29" s="1441">
        <f>ROUND(E29*G29,2)</f>
        <v>0</v>
      </c>
      <c r="J29" s="1441">
        <f t="shared" si="1"/>
        <v>0</v>
      </c>
      <c r="L29" s="1442">
        <f t="shared" si="2"/>
        <v>0</v>
      </c>
      <c r="N29" s="1440">
        <f t="shared" si="3"/>
        <v>0</v>
      </c>
      <c r="O29" s="1402">
        <v>20</v>
      </c>
      <c r="P29" s="1402" t="s">
        <v>1959</v>
      </c>
      <c r="V29" s="1443" t="s">
        <v>1960</v>
      </c>
      <c r="W29" s="1440">
        <v>272.73500000000001</v>
      </c>
      <c r="X29" s="1446" t="s">
        <v>1985</v>
      </c>
      <c r="Y29" s="1446" t="s">
        <v>1983</v>
      </c>
      <c r="Z29" s="1438" t="s">
        <v>1962</v>
      </c>
      <c r="AB29" s="1402">
        <v>1</v>
      </c>
      <c r="AJ29" s="1375" t="s">
        <v>1963</v>
      </c>
      <c r="AK29" s="1375" t="s">
        <v>1964</v>
      </c>
    </row>
    <row r="30" spans="1:37">
      <c r="D30" s="1447" t="s">
        <v>1990</v>
      </c>
      <c r="E30" s="1448">
        <f>J30</f>
        <v>0</v>
      </c>
      <c r="H30" s="1448">
        <f>SUM(H12:H29)</f>
        <v>0</v>
      </c>
      <c r="I30" s="1448">
        <f>SUM(I12:I29)</f>
        <v>0</v>
      </c>
      <c r="J30" s="1448">
        <f>SUM(J12:J29)</f>
        <v>0</v>
      </c>
      <c r="L30" s="1449">
        <f>SUM(L12:L29)</f>
        <v>1405.37915</v>
      </c>
      <c r="N30" s="1450">
        <f>SUM(N12:N29)</f>
        <v>0</v>
      </c>
      <c r="W30" s="1440">
        <f>SUM(W12:W29)</f>
        <v>4894.0540000000001</v>
      </c>
    </row>
    <row r="32" spans="1:37">
      <c r="B32" s="1438" t="s">
        <v>1991</v>
      </c>
    </row>
    <row r="33" spans="1:37">
      <c r="A33" s="1436">
        <v>17</v>
      </c>
      <c r="B33" s="1445" t="s">
        <v>1955</v>
      </c>
      <c r="C33" s="1438" t="s">
        <v>1992</v>
      </c>
      <c r="D33" s="1439" t="s">
        <v>1993</v>
      </c>
      <c r="E33" s="1440">
        <v>36.75</v>
      </c>
      <c r="F33" s="1402" t="s">
        <v>42</v>
      </c>
      <c r="H33" s="1441">
        <f>ROUND(E33*G33,2)</f>
        <v>0</v>
      </c>
      <c r="J33" s="1441">
        <f t="shared" ref="J33:J38" si="4">ROUND(E33*G33,2)</f>
        <v>0</v>
      </c>
      <c r="K33" s="1442">
        <v>1.7034</v>
      </c>
      <c r="L33" s="1442">
        <f t="shared" ref="L33:L38" si="5">E33*K33</f>
        <v>62.59995</v>
      </c>
      <c r="N33" s="1440">
        <f t="shared" ref="N33:N38" si="6">E33*M33</f>
        <v>0</v>
      </c>
      <c r="O33" s="1402">
        <v>20</v>
      </c>
      <c r="P33" s="1402" t="s">
        <v>1959</v>
      </c>
      <c r="V33" s="1443" t="s">
        <v>1960</v>
      </c>
      <c r="W33" s="1440">
        <v>44.063000000000002</v>
      </c>
      <c r="X33" s="1446" t="s">
        <v>1994</v>
      </c>
      <c r="Y33" s="1446" t="s">
        <v>1992</v>
      </c>
      <c r="Z33" s="1438" t="s">
        <v>1995</v>
      </c>
      <c r="AB33" s="1402">
        <v>1</v>
      </c>
      <c r="AJ33" s="1375" t="s">
        <v>1963</v>
      </c>
      <c r="AK33" s="1375" t="s">
        <v>1964</v>
      </c>
    </row>
    <row r="34" spans="1:37" ht="21">
      <c r="A34" s="1436">
        <v>18</v>
      </c>
      <c r="B34" s="1445" t="s">
        <v>1955</v>
      </c>
      <c r="C34" s="1438" t="s">
        <v>4738</v>
      </c>
      <c r="D34" s="1439" t="s">
        <v>4739</v>
      </c>
      <c r="E34" s="1440">
        <v>39</v>
      </c>
      <c r="F34" s="1402" t="s">
        <v>2002</v>
      </c>
      <c r="H34" s="1441">
        <f>ROUND(E34*G34,2)</f>
        <v>0</v>
      </c>
      <c r="J34" s="1441">
        <f t="shared" si="4"/>
        <v>0</v>
      </c>
      <c r="K34" s="1442">
        <v>6.6E-3</v>
      </c>
      <c r="L34" s="1442">
        <f t="shared" si="5"/>
        <v>0.25740000000000002</v>
      </c>
      <c r="N34" s="1440">
        <f t="shared" si="6"/>
        <v>0</v>
      </c>
      <c r="O34" s="1402">
        <v>20</v>
      </c>
      <c r="P34" s="1402" t="s">
        <v>1959</v>
      </c>
      <c r="V34" s="1443" t="s">
        <v>1960</v>
      </c>
      <c r="W34" s="1440">
        <v>19.149000000000001</v>
      </c>
      <c r="X34" s="1446" t="s">
        <v>4740</v>
      </c>
      <c r="Y34" s="1446" t="s">
        <v>4738</v>
      </c>
      <c r="Z34" s="1438" t="s">
        <v>1995</v>
      </c>
      <c r="AB34" s="1402">
        <v>1</v>
      </c>
      <c r="AJ34" s="1375" t="s">
        <v>1963</v>
      </c>
      <c r="AK34" s="1375" t="s">
        <v>1964</v>
      </c>
    </row>
    <row r="35" spans="1:37">
      <c r="A35" s="1436">
        <v>19</v>
      </c>
      <c r="B35" s="1445" t="s">
        <v>1475</v>
      </c>
      <c r="C35" s="1438" t="s">
        <v>4741</v>
      </c>
      <c r="D35" s="1439" t="s">
        <v>4742</v>
      </c>
      <c r="E35" s="1440">
        <v>10</v>
      </c>
      <c r="F35" s="1402" t="s">
        <v>2002</v>
      </c>
      <c r="I35" s="1441">
        <f>ROUND(E35*G35,2)</f>
        <v>0</v>
      </c>
      <c r="J35" s="1441">
        <f t="shared" si="4"/>
        <v>0</v>
      </c>
      <c r="K35" s="1442">
        <v>1E-3</v>
      </c>
      <c r="L35" s="1442">
        <f t="shared" si="5"/>
        <v>0.01</v>
      </c>
      <c r="N35" s="1440">
        <f t="shared" si="6"/>
        <v>0</v>
      </c>
      <c r="O35" s="1402">
        <v>20</v>
      </c>
      <c r="P35" s="1402" t="s">
        <v>1959</v>
      </c>
      <c r="V35" s="1443" t="s">
        <v>25</v>
      </c>
      <c r="X35" s="1446" t="s">
        <v>4741</v>
      </c>
      <c r="Y35" s="1446" t="s">
        <v>4741</v>
      </c>
      <c r="Z35" s="1438" t="s">
        <v>2003</v>
      </c>
      <c r="AA35" s="1438" t="s">
        <v>1959</v>
      </c>
      <c r="AB35" s="1402">
        <v>2</v>
      </c>
      <c r="AJ35" s="1375" t="s">
        <v>1989</v>
      </c>
      <c r="AK35" s="1375" t="s">
        <v>1964</v>
      </c>
    </row>
    <row r="36" spans="1:37">
      <c r="A36" s="1436">
        <v>20</v>
      </c>
      <c r="B36" s="1445" t="s">
        <v>1475</v>
      </c>
      <c r="C36" s="1438" t="s">
        <v>4743</v>
      </c>
      <c r="D36" s="1439" t="s">
        <v>4744</v>
      </c>
      <c r="E36" s="1440">
        <v>5</v>
      </c>
      <c r="F36" s="1402" t="s">
        <v>2002</v>
      </c>
      <c r="I36" s="1441">
        <f>ROUND(E36*G36,2)</f>
        <v>0</v>
      </c>
      <c r="J36" s="1441">
        <f t="shared" si="4"/>
        <v>0</v>
      </c>
      <c r="K36" s="1442">
        <v>8.9999999999999998E-4</v>
      </c>
      <c r="L36" s="1442">
        <f t="shared" si="5"/>
        <v>4.4999999999999997E-3</v>
      </c>
      <c r="N36" s="1440">
        <f t="shared" si="6"/>
        <v>0</v>
      </c>
      <c r="O36" s="1402">
        <v>20</v>
      </c>
      <c r="P36" s="1402" t="s">
        <v>1959</v>
      </c>
      <c r="V36" s="1443" t="s">
        <v>25</v>
      </c>
      <c r="X36" s="1446" t="s">
        <v>4743</v>
      </c>
      <c r="Y36" s="1446" t="s">
        <v>4743</v>
      </c>
      <c r="Z36" s="1438" t="s">
        <v>2003</v>
      </c>
      <c r="AA36" s="1438" t="s">
        <v>1959</v>
      </c>
      <c r="AB36" s="1402">
        <v>2</v>
      </c>
      <c r="AJ36" s="1375" t="s">
        <v>1989</v>
      </c>
      <c r="AK36" s="1375" t="s">
        <v>1964</v>
      </c>
    </row>
    <row r="37" spans="1:37">
      <c r="A37" s="1436">
        <v>21</v>
      </c>
      <c r="B37" s="1445" t="s">
        <v>1475</v>
      </c>
      <c r="C37" s="1438" t="s">
        <v>4745</v>
      </c>
      <c r="D37" s="1439" t="s">
        <v>4746</v>
      </c>
      <c r="E37" s="1440">
        <v>10</v>
      </c>
      <c r="F37" s="1402" t="s">
        <v>2002</v>
      </c>
      <c r="I37" s="1441">
        <f>ROUND(E37*G37,2)</f>
        <v>0</v>
      </c>
      <c r="J37" s="1441">
        <f t="shared" si="4"/>
        <v>0</v>
      </c>
      <c r="K37" s="1442">
        <v>2.8800000000000002E-3</v>
      </c>
      <c r="L37" s="1442">
        <f t="shared" si="5"/>
        <v>2.8800000000000003E-2</v>
      </c>
      <c r="N37" s="1440">
        <f t="shared" si="6"/>
        <v>0</v>
      </c>
      <c r="O37" s="1402">
        <v>20</v>
      </c>
      <c r="P37" s="1402" t="s">
        <v>1959</v>
      </c>
      <c r="V37" s="1443" t="s">
        <v>25</v>
      </c>
      <c r="X37" s="1446" t="s">
        <v>4745</v>
      </c>
      <c r="Y37" s="1446" t="s">
        <v>4745</v>
      </c>
      <c r="Z37" s="1438" t="s">
        <v>2003</v>
      </c>
      <c r="AA37" s="1438" t="s">
        <v>1959</v>
      </c>
      <c r="AB37" s="1402">
        <v>2</v>
      </c>
      <c r="AJ37" s="1375" t="s">
        <v>1989</v>
      </c>
      <c r="AK37" s="1375" t="s">
        <v>1964</v>
      </c>
    </row>
    <row r="38" spans="1:37">
      <c r="A38" s="1436">
        <v>22</v>
      </c>
      <c r="B38" s="1445" t="s">
        <v>1475</v>
      </c>
      <c r="C38" s="1438" t="s">
        <v>4747</v>
      </c>
      <c r="D38" s="1439" t="s">
        <v>4748</v>
      </c>
      <c r="E38" s="1440">
        <v>20</v>
      </c>
      <c r="F38" s="1402" t="s">
        <v>2002</v>
      </c>
      <c r="I38" s="1441">
        <f>ROUND(E38*G38,2)</f>
        <v>0</v>
      </c>
      <c r="J38" s="1441">
        <f t="shared" si="4"/>
        <v>0</v>
      </c>
      <c r="K38" s="1442">
        <v>6.0699999999999999E-3</v>
      </c>
      <c r="L38" s="1442">
        <f t="shared" si="5"/>
        <v>0.12139999999999999</v>
      </c>
      <c r="N38" s="1440">
        <f t="shared" si="6"/>
        <v>0</v>
      </c>
      <c r="O38" s="1402">
        <v>20</v>
      </c>
      <c r="P38" s="1402" t="s">
        <v>1959</v>
      </c>
      <c r="V38" s="1443" t="s">
        <v>25</v>
      </c>
      <c r="X38" s="1446" t="s">
        <v>4747</v>
      </c>
      <c r="Y38" s="1446" t="s">
        <v>4747</v>
      </c>
      <c r="Z38" s="1438" t="s">
        <v>2003</v>
      </c>
      <c r="AA38" s="1438" t="s">
        <v>1959</v>
      </c>
      <c r="AB38" s="1402">
        <v>2</v>
      </c>
      <c r="AJ38" s="1375" t="s">
        <v>1989</v>
      </c>
      <c r="AK38" s="1375" t="s">
        <v>1964</v>
      </c>
    </row>
    <row r="39" spans="1:37">
      <c r="D39" s="1447" t="s">
        <v>1996</v>
      </c>
      <c r="E39" s="1448">
        <f>J39</f>
        <v>0</v>
      </c>
      <c r="H39" s="1448">
        <f>SUM(H32:H38)</f>
        <v>0</v>
      </c>
      <c r="I39" s="1448">
        <f>SUM(I32:I38)</f>
        <v>0</v>
      </c>
      <c r="J39" s="1448">
        <f>SUM(J32:J38)</f>
        <v>0</v>
      </c>
      <c r="L39" s="1449">
        <f>SUM(L32:L38)</f>
        <v>63.022049999999993</v>
      </c>
      <c r="N39" s="1450">
        <f>SUM(N32:N38)</f>
        <v>0</v>
      </c>
      <c r="W39" s="1440">
        <f>SUM(W32:W38)</f>
        <v>63.212000000000003</v>
      </c>
    </row>
    <row r="41" spans="1:37">
      <c r="B41" s="1438" t="s">
        <v>1997</v>
      </c>
    </row>
    <row r="42" spans="1:37" ht="21">
      <c r="A42" s="1436">
        <v>23</v>
      </c>
      <c r="B42" s="1445" t="s">
        <v>1955</v>
      </c>
      <c r="C42" s="1438" t="s">
        <v>2006</v>
      </c>
      <c r="D42" s="1439" t="s">
        <v>2007</v>
      </c>
      <c r="E42" s="1440">
        <v>145</v>
      </c>
      <c r="F42" s="1402" t="s">
        <v>61</v>
      </c>
      <c r="H42" s="1441">
        <f>ROUND(E42*G42,2)</f>
        <v>0</v>
      </c>
      <c r="J42" s="1441">
        <f t="shared" ref="J42:J79" si="7">ROUND(E42*G42,2)</f>
        <v>0</v>
      </c>
      <c r="L42" s="1442">
        <f t="shared" ref="L42:L79" si="8">E42*K42</f>
        <v>0</v>
      </c>
      <c r="N42" s="1440">
        <f t="shared" ref="N42:N79" si="9">E42*M42</f>
        <v>0</v>
      </c>
      <c r="O42" s="1402">
        <v>20</v>
      </c>
      <c r="P42" s="1402" t="s">
        <v>1959</v>
      </c>
      <c r="V42" s="1443" t="s">
        <v>1960</v>
      </c>
      <c r="W42" s="1440">
        <v>11.6</v>
      </c>
      <c r="X42" s="1446" t="s">
        <v>2008</v>
      </c>
      <c r="Y42" s="1446" t="s">
        <v>2006</v>
      </c>
      <c r="Z42" s="1438" t="s">
        <v>1995</v>
      </c>
      <c r="AB42" s="1402">
        <v>1</v>
      </c>
      <c r="AJ42" s="1375" t="s">
        <v>1963</v>
      </c>
      <c r="AK42" s="1375" t="s">
        <v>1964</v>
      </c>
    </row>
    <row r="43" spans="1:37" ht="21">
      <c r="A43" s="1436">
        <v>24</v>
      </c>
      <c r="B43" s="1445" t="s">
        <v>1955</v>
      </c>
      <c r="C43" s="1438" t="s">
        <v>2009</v>
      </c>
      <c r="D43" s="1439" t="s">
        <v>2010</v>
      </c>
      <c r="E43" s="1440">
        <v>90</v>
      </c>
      <c r="F43" s="1402" t="s">
        <v>61</v>
      </c>
      <c r="H43" s="1441">
        <f>ROUND(E43*G43,2)</f>
        <v>0</v>
      </c>
      <c r="J43" s="1441">
        <f t="shared" si="7"/>
        <v>0</v>
      </c>
      <c r="L43" s="1442">
        <f t="shared" si="8"/>
        <v>0</v>
      </c>
      <c r="N43" s="1440">
        <f t="shared" si="9"/>
        <v>0</v>
      </c>
      <c r="O43" s="1402">
        <v>20</v>
      </c>
      <c r="P43" s="1402" t="s">
        <v>1959</v>
      </c>
      <c r="V43" s="1443" t="s">
        <v>1960</v>
      </c>
      <c r="W43" s="1440">
        <v>8.73</v>
      </c>
      <c r="X43" s="1446" t="s">
        <v>2011</v>
      </c>
      <c r="Y43" s="1446" t="s">
        <v>2009</v>
      </c>
      <c r="Z43" s="1438" t="s">
        <v>1995</v>
      </c>
      <c r="AB43" s="1402">
        <v>1</v>
      </c>
      <c r="AJ43" s="1375" t="s">
        <v>1963</v>
      </c>
      <c r="AK43" s="1375" t="s">
        <v>1964</v>
      </c>
    </row>
    <row r="44" spans="1:37" ht="21">
      <c r="A44" s="1436">
        <v>25</v>
      </c>
      <c r="B44" s="1445" t="s">
        <v>1955</v>
      </c>
      <c r="C44" s="1438" t="s">
        <v>4749</v>
      </c>
      <c r="D44" s="1439" t="s">
        <v>4750</v>
      </c>
      <c r="E44" s="1440">
        <v>410</v>
      </c>
      <c r="F44" s="1402" t="s">
        <v>61</v>
      </c>
      <c r="H44" s="1441">
        <f>ROUND(E44*G44,2)</f>
        <v>0</v>
      </c>
      <c r="J44" s="1441">
        <f t="shared" si="7"/>
        <v>0</v>
      </c>
      <c r="K44" s="1442">
        <v>1.0000000000000001E-5</v>
      </c>
      <c r="L44" s="1442">
        <f t="shared" si="8"/>
        <v>4.1000000000000003E-3</v>
      </c>
      <c r="N44" s="1440">
        <f t="shared" si="9"/>
        <v>0</v>
      </c>
      <c r="O44" s="1402">
        <v>20</v>
      </c>
      <c r="P44" s="1402" t="s">
        <v>1959</v>
      </c>
      <c r="V44" s="1443" t="s">
        <v>1960</v>
      </c>
      <c r="W44" s="1440">
        <v>74.209999999999994</v>
      </c>
      <c r="X44" s="1446" t="s">
        <v>4751</v>
      </c>
      <c r="Y44" s="1446" t="s">
        <v>4749</v>
      </c>
      <c r="Z44" s="1438" t="s">
        <v>1995</v>
      </c>
      <c r="AB44" s="1402">
        <v>1</v>
      </c>
      <c r="AJ44" s="1375" t="s">
        <v>1963</v>
      </c>
      <c r="AK44" s="1375" t="s">
        <v>1964</v>
      </c>
    </row>
    <row r="45" spans="1:37">
      <c r="A45" s="1436">
        <v>26</v>
      </c>
      <c r="B45" s="1445" t="s">
        <v>1475</v>
      </c>
      <c r="C45" s="1438" t="s">
        <v>4752</v>
      </c>
      <c r="D45" s="1439" t="s">
        <v>4753</v>
      </c>
      <c r="E45" s="1440">
        <v>29</v>
      </c>
      <c r="F45" s="1402" t="s">
        <v>2002</v>
      </c>
      <c r="I45" s="1441">
        <f t="shared" ref="I45:I50" si="10">ROUND(E45*G45,2)</f>
        <v>0</v>
      </c>
      <c r="J45" s="1441">
        <f t="shared" si="7"/>
        <v>0</v>
      </c>
      <c r="L45" s="1442">
        <f t="shared" si="8"/>
        <v>0</v>
      </c>
      <c r="N45" s="1440">
        <f t="shared" si="9"/>
        <v>0</v>
      </c>
      <c r="O45" s="1402">
        <v>20</v>
      </c>
      <c r="P45" s="1402" t="s">
        <v>1959</v>
      </c>
      <c r="V45" s="1443" t="s">
        <v>25</v>
      </c>
      <c r="X45" s="1446" t="s">
        <v>4752</v>
      </c>
      <c r="Y45" s="1446" t="s">
        <v>4752</v>
      </c>
      <c r="Z45" s="1438" t="s">
        <v>2003</v>
      </c>
      <c r="AA45" s="1438" t="s">
        <v>4754</v>
      </c>
      <c r="AB45" s="1402">
        <v>2</v>
      </c>
      <c r="AJ45" s="1375" t="s">
        <v>1989</v>
      </c>
      <c r="AK45" s="1375" t="s">
        <v>1964</v>
      </c>
    </row>
    <row r="46" spans="1:37">
      <c r="A46" s="1436">
        <v>27</v>
      </c>
      <c r="B46" s="1445" t="s">
        <v>1475</v>
      </c>
      <c r="C46" s="1438" t="s">
        <v>4755</v>
      </c>
      <c r="D46" s="1439" t="s">
        <v>4756</v>
      </c>
      <c r="E46" s="1440">
        <v>6</v>
      </c>
      <c r="F46" s="1402" t="s">
        <v>2002</v>
      </c>
      <c r="I46" s="1441">
        <f t="shared" si="10"/>
        <v>0</v>
      </c>
      <c r="J46" s="1441">
        <f t="shared" si="7"/>
        <v>0</v>
      </c>
      <c r="L46" s="1442">
        <f t="shared" si="8"/>
        <v>0</v>
      </c>
      <c r="N46" s="1440">
        <f t="shared" si="9"/>
        <v>0</v>
      </c>
      <c r="O46" s="1402">
        <v>20</v>
      </c>
      <c r="P46" s="1402" t="s">
        <v>1959</v>
      </c>
      <c r="V46" s="1443" t="s">
        <v>25</v>
      </c>
      <c r="X46" s="1446" t="s">
        <v>4755</v>
      </c>
      <c r="Y46" s="1446" t="s">
        <v>4755</v>
      </c>
      <c r="Z46" s="1438" t="s">
        <v>2003</v>
      </c>
      <c r="AA46" s="1438" t="s">
        <v>4757</v>
      </c>
      <c r="AB46" s="1402">
        <v>2</v>
      </c>
      <c r="AJ46" s="1375" t="s">
        <v>1989</v>
      </c>
      <c r="AK46" s="1375" t="s">
        <v>1964</v>
      </c>
    </row>
    <row r="47" spans="1:37">
      <c r="A47" s="1436">
        <v>28</v>
      </c>
      <c r="B47" s="1445" t="s">
        <v>1475</v>
      </c>
      <c r="C47" s="1438" t="s">
        <v>4758</v>
      </c>
      <c r="D47" s="1439" t="s">
        <v>4759</v>
      </c>
      <c r="E47" s="1440">
        <v>12</v>
      </c>
      <c r="F47" s="1402" t="s">
        <v>2002</v>
      </c>
      <c r="I47" s="1441">
        <f t="shared" si="10"/>
        <v>0</v>
      </c>
      <c r="J47" s="1441">
        <f t="shared" si="7"/>
        <v>0</v>
      </c>
      <c r="L47" s="1442">
        <f t="shared" si="8"/>
        <v>0</v>
      </c>
      <c r="N47" s="1440">
        <f t="shared" si="9"/>
        <v>0</v>
      </c>
      <c r="O47" s="1402">
        <v>20</v>
      </c>
      <c r="P47" s="1402" t="s">
        <v>1959</v>
      </c>
      <c r="V47" s="1443" t="s">
        <v>25</v>
      </c>
      <c r="X47" s="1446" t="s">
        <v>4758</v>
      </c>
      <c r="Y47" s="1446" t="s">
        <v>4758</v>
      </c>
      <c r="Z47" s="1438" t="s">
        <v>2003</v>
      </c>
      <c r="AA47" s="1438" t="s">
        <v>4760</v>
      </c>
      <c r="AB47" s="1402">
        <v>2</v>
      </c>
      <c r="AJ47" s="1375" t="s">
        <v>1989</v>
      </c>
      <c r="AK47" s="1375" t="s">
        <v>1964</v>
      </c>
    </row>
    <row r="48" spans="1:37">
      <c r="A48" s="1436">
        <v>29</v>
      </c>
      <c r="B48" s="1445" t="s">
        <v>1475</v>
      </c>
      <c r="C48" s="1438" t="s">
        <v>4761</v>
      </c>
      <c r="D48" s="1439" t="s">
        <v>4762</v>
      </c>
      <c r="E48" s="1440">
        <v>2</v>
      </c>
      <c r="F48" s="1402" t="s">
        <v>2002</v>
      </c>
      <c r="I48" s="1441">
        <f t="shared" si="10"/>
        <v>0</v>
      </c>
      <c r="J48" s="1441">
        <f t="shared" si="7"/>
        <v>0</v>
      </c>
      <c r="L48" s="1442">
        <f t="shared" si="8"/>
        <v>0</v>
      </c>
      <c r="N48" s="1440">
        <f t="shared" si="9"/>
        <v>0</v>
      </c>
      <c r="O48" s="1402">
        <v>20</v>
      </c>
      <c r="P48" s="1402" t="s">
        <v>1959</v>
      </c>
      <c r="V48" s="1443" t="s">
        <v>25</v>
      </c>
      <c r="X48" s="1446" t="s">
        <v>4761</v>
      </c>
      <c r="Y48" s="1446" t="s">
        <v>4761</v>
      </c>
      <c r="Z48" s="1438" t="s">
        <v>2003</v>
      </c>
      <c r="AA48" s="1438" t="s">
        <v>4763</v>
      </c>
      <c r="AB48" s="1402">
        <v>2</v>
      </c>
      <c r="AJ48" s="1375" t="s">
        <v>1989</v>
      </c>
      <c r="AK48" s="1375" t="s">
        <v>1964</v>
      </c>
    </row>
    <row r="49" spans="1:37">
      <c r="A49" s="1436">
        <v>30</v>
      </c>
      <c r="B49" s="1445" t="s">
        <v>1475</v>
      </c>
      <c r="C49" s="1438" t="s">
        <v>4764</v>
      </c>
      <c r="D49" s="1439" t="s">
        <v>4765</v>
      </c>
      <c r="E49" s="1440">
        <v>400</v>
      </c>
      <c r="F49" s="1402" t="s">
        <v>61</v>
      </c>
      <c r="I49" s="1441">
        <f t="shared" si="10"/>
        <v>0</v>
      </c>
      <c r="J49" s="1441">
        <f t="shared" si="7"/>
        <v>0</v>
      </c>
      <c r="L49" s="1442">
        <f t="shared" si="8"/>
        <v>0</v>
      </c>
      <c r="N49" s="1440">
        <f t="shared" si="9"/>
        <v>0</v>
      </c>
      <c r="O49" s="1402">
        <v>20</v>
      </c>
      <c r="P49" s="1402" t="s">
        <v>1959</v>
      </c>
      <c r="V49" s="1443" t="s">
        <v>25</v>
      </c>
      <c r="X49" s="1446" t="s">
        <v>4764</v>
      </c>
      <c r="Y49" s="1446" t="s">
        <v>4764</v>
      </c>
      <c r="Z49" s="1438" t="s">
        <v>2003</v>
      </c>
      <c r="AA49" s="1438" t="s">
        <v>4766</v>
      </c>
      <c r="AB49" s="1402">
        <v>8</v>
      </c>
      <c r="AJ49" s="1375" t="s">
        <v>1989</v>
      </c>
      <c r="AK49" s="1375" t="s">
        <v>1964</v>
      </c>
    </row>
    <row r="50" spans="1:37">
      <c r="A50" s="1436">
        <v>31</v>
      </c>
      <c r="B50" s="1445" t="s">
        <v>1475</v>
      </c>
      <c r="C50" s="1438" t="s">
        <v>4767</v>
      </c>
      <c r="D50" s="1439" t="s">
        <v>4768</v>
      </c>
      <c r="E50" s="1440">
        <v>40</v>
      </c>
      <c r="F50" s="1402" t="s">
        <v>2002</v>
      </c>
      <c r="I50" s="1441">
        <f t="shared" si="10"/>
        <v>0</v>
      </c>
      <c r="J50" s="1441">
        <f t="shared" si="7"/>
        <v>0</v>
      </c>
      <c r="L50" s="1442">
        <f t="shared" si="8"/>
        <v>0</v>
      </c>
      <c r="N50" s="1440">
        <f t="shared" si="9"/>
        <v>0</v>
      </c>
      <c r="O50" s="1402">
        <v>20</v>
      </c>
      <c r="P50" s="1402" t="s">
        <v>1959</v>
      </c>
      <c r="V50" s="1443" t="s">
        <v>25</v>
      </c>
      <c r="X50" s="1446" t="s">
        <v>4767</v>
      </c>
      <c r="Y50" s="1446" t="s">
        <v>4767</v>
      </c>
      <c r="Z50" s="1438" t="s">
        <v>2003</v>
      </c>
      <c r="AA50" s="1438" t="s">
        <v>4769</v>
      </c>
      <c r="AB50" s="1402">
        <v>2</v>
      </c>
      <c r="AJ50" s="1375" t="s">
        <v>1989</v>
      </c>
      <c r="AK50" s="1375" t="s">
        <v>1964</v>
      </c>
    </row>
    <row r="51" spans="1:37">
      <c r="A51" s="1436">
        <v>32</v>
      </c>
      <c r="B51" s="1445" t="s">
        <v>1955</v>
      </c>
      <c r="C51" s="1438" t="s">
        <v>4770</v>
      </c>
      <c r="D51" s="1439" t="s">
        <v>4771</v>
      </c>
      <c r="E51" s="1440">
        <v>2</v>
      </c>
      <c r="F51" s="1402" t="s">
        <v>2002</v>
      </c>
      <c r="H51" s="1441">
        <f>ROUND(E51*G51,2)</f>
        <v>0</v>
      </c>
      <c r="J51" s="1441">
        <f t="shared" si="7"/>
        <v>0</v>
      </c>
      <c r="L51" s="1442">
        <f t="shared" si="8"/>
        <v>0</v>
      </c>
      <c r="N51" s="1440">
        <f t="shared" si="9"/>
        <v>0</v>
      </c>
      <c r="O51" s="1402">
        <v>20</v>
      </c>
      <c r="P51" s="1402" t="s">
        <v>1959</v>
      </c>
      <c r="V51" s="1443" t="s">
        <v>1960</v>
      </c>
      <c r="W51" s="1440">
        <v>0.38400000000000001</v>
      </c>
      <c r="X51" s="1446" t="s">
        <v>4772</v>
      </c>
      <c r="Y51" s="1446" t="s">
        <v>4770</v>
      </c>
      <c r="Z51" s="1438" t="s">
        <v>1995</v>
      </c>
      <c r="AB51" s="1402">
        <v>7</v>
      </c>
      <c r="AJ51" s="1375" t="s">
        <v>1963</v>
      </c>
      <c r="AK51" s="1375" t="s">
        <v>1964</v>
      </c>
    </row>
    <row r="52" spans="1:37">
      <c r="A52" s="1436">
        <v>33</v>
      </c>
      <c r="B52" s="1445" t="s">
        <v>1955</v>
      </c>
      <c r="C52" s="1438" t="s">
        <v>2020</v>
      </c>
      <c r="D52" s="1439" t="s">
        <v>2021</v>
      </c>
      <c r="E52" s="1440">
        <v>145</v>
      </c>
      <c r="F52" s="1402" t="s">
        <v>61</v>
      </c>
      <c r="H52" s="1441">
        <f>ROUND(E52*G52,2)</f>
        <v>0</v>
      </c>
      <c r="J52" s="1441">
        <f t="shared" si="7"/>
        <v>0</v>
      </c>
      <c r="L52" s="1442">
        <f t="shared" si="8"/>
        <v>0</v>
      </c>
      <c r="N52" s="1440">
        <f t="shared" si="9"/>
        <v>0</v>
      </c>
      <c r="O52" s="1402">
        <v>20</v>
      </c>
      <c r="P52" s="1402" t="s">
        <v>1959</v>
      </c>
      <c r="V52" s="1443" t="s">
        <v>1960</v>
      </c>
      <c r="W52" s="1440">
        <v>11.6</v>
      </c>
      <c r="X52" s="1446" t="s">
        <v>2022</v>
      </c>
      <c r="Y52" s="1446" t="s">
        <v>2020</v>
      </c>
      <c r="Z52" s="1438" t="s">
        <v>1995</v>
      </c>
      <c r="AB52" s="1402">
        <v>1</v>
      </c>
      <c r="AJ52" s="1375" t="s">
        <v>1963</v>
      </c>
      <c r="AK52" s="1375" t="s">
        <v>1964</v>
      </c>
    </row>
    <row r="53" spans="1:37">
      <c r="A53" s="1436">
        <v>34</v>
      </c>
      <c r="B53" s="1445" t="s">
        <v>1955</v>
      </c>
      <c r="C53" s="1438" t="s">
        <v>2023</v>
      </c>
      <c r="D53" s="1439" t="s">
        <v>2024</v>
      </c>
      <c r="E53" s="1440">
        <v>90</v>
      </c>
      <c r="F53" s="1402" t="s">
        <v>61</v>
      </c>
      <c r="H53" s="1441">
        <f>ROUND(E53*G53,2)</f>
        <v>0</v>
      </c>
      <c r="J53" s="1441">
        <f t="shared" si="7"/>
        <v>0</v>
      </c>
      <c r="L53" s="1442">
        <f t="shared" si="8"/>
        <v>0</v>
      </c>
      <c r="N53" s="1440">
        <f t="shared" si="9"/>
        <v>0</v>
      </c>
      <c r="O53" s="1402">
        <v>20</v>
      </c>
      <c r="P53" s="1402" t="s">
        <v>1959</v>
      </c>
      <c r="V53" s="1443" t="s">
        <v>1960</v>
      </c>
      <c r="W53" s="1440">
        <v>9</v>
      </c>
      <c r="X53" s="1446" t="s">
        <v>2025</v>
      </c>
      <c r="Y53" s="1446" t="s">
        <v>2023</v>
      </c>
      <c r="Z53" s="1438" t="s">
        <v>1995</v>
      </c>
      <c r="AB53" s="1402">
        <v>1</v>
      </c>
      <c r="AJ53" s="1375" t="s">
        <v>1963</v>
      </c>
      <c r="AK53" s="1375" t="s">
        <v>1964</v>
      </c>
    </row>
    <row r="54" spans="1:37">
      <c r="A54" s="1436">
        <v>35</v>
      </c>
      <c r="B54" s="1445" t="s">
        <v>1955</v>
      </c>
      <c r="C54" s="1438" t="s">
        <v>4773</v>
      </c>
      <c r="D54" s="1439" t="s">
        <v>4774</v>
      </c>
      <c r="E54" s="1440">
        <v>10</v>
      </c>
      <c r="F54" s="1402" t="s">
        <v>61</v>
      </c>
      <c r="H54" s="1441">
        <f>ROUND(E54*G54,2)</f>
        <v>0</v>
      </c>
      <c r="J54" s="1441">
        <f t="shared" si="7"/>
        <v>0</v>
      </c>
      <c r="L54" s="1442">
        <f t="shared" si="8"/>
        <v>0</v>
      </c>
      <c r="N54" s="1440">
        <f t="shared" si="9"/>
        <v>0</v>
      </c>
      <c r="O54" s="1402">
        <v>20</v>
      </c>
      <c r="P54" s="1402" t="s">
        <v>1959</v>
      </c>
      <c r="V54" s="1443" t="s">
        <v>1960</v>
      </c>
      <c r="W54" s="1440">
        <v>1.2</v>
      </c>
      <c r="X54" s="1446" t="s">
        <v>4775</v>
      </c>
      <c r="Y54" s="1446" t="s">
        <v>4773</v>
      </c>
      <c r="Z54" s="1438" t="s">
        <v>1995</v>
      </c>
      <c r="AB54" s="1402">
        <v>1</v>
      </c>
      <c r="AJ54" s="1375" t="s">
        <v>1963</v>
      </c>
      <c r="AK54" s="1375" t="s">
        <v>1964</v>
      </c>
    </row>
    <row r="55" spans="1:37">
      <c r="A55" s="1436">
        <v>36</v>
      </c>
      <c r="B55" s="1445" t="s">
        <v>1475</v>
      </c>
      <c r="C55" s="1438" t="s">
        <v>4776</v>
      </c>
      <c r="D55" s="1439" t="s">
        <v>4777</v>
      </c>
      <c r="E55" s="1440">
        <v>2800</v>
      </c>
      <c r="F55" s="1402" t="s">
        <v>60</v>
      </c>
      <c r="I55" s="1441">
        <f>ROUND(E55*G55,2)</f>
        <v>0</v>
      </c>
      <c r="J55" s="1441">
        <f t="shared" si="7"/>
        <v>0</v>
      </c>
      <c r="L55" s="1442">
        <f t="shared" si="8"/>
        <v>0</v>
      </c>
      <c r="N55" s="1440">
        <f t="shared" si="9"/>
        <v>0</v>
      </c>
      <c r="O55" s="1402">
        <v>20</v>
      </c>
      <c r="P55" s="1402" t="s">
        <v>1959</v>
      </c>
      <c r="V55" s="1443" t="s">
        <v>25</v>
      </c>
      <c r="X55" s="1446" t="s">
        <v>4776</v>
      </c>
      <c r="Y55" s="1446" t="s">
        <v>4776</v>
      </c>
      <c r="Z55" s="1438" t="s">
        <v>4778</v>
      </c>
      <c r="AA55" s="1438" t="s">
        <v>4779</v>
      </c>
      <c r="AB55" s="1402">
        <v>8</v>
      </c>
      <c r="AJ55" s="1375" t="s">
        <v>1989</v>
      </c>
      <c r="AK55" s="1375" t="s">
        <v>1964</v>
      </c>
    </row>
    <row r="56" spans="1:37">
      <c r="A56" s="1436">
        <v>37</v>
      </c>
      <c r="B56" s="1445" t="s">
        <v>1955</v>
      </c>
      <c r="C56" s="1438" t="s">
        <v>4780</v>
      </c>
      <c r="D56" s="1439" t="s">
        <v>4781</v>
      </c>
      <c r="E56" s="1440">
        <v>23.75</v>
      </c>
      <c r="F56" s="1402" t="s">
        <v>42</v>
      </c>
      <c r="H56" s="1441">
        <f>ROUND(E56*G56,2)</f>
        <v>0</v>
      </c>
      <c r="J56" s="1441">
        <f t="shared" si="7"/>
        <v>0</v>
      </c>
      <c r="K56" s="1442">
        <v>2.4411700000000001</v>
      </c>
      <c r="L56" s="1442">
        <f t="shared" si="8"/>
        <v>57.977787499999998</v>
      </c>
      <c r="N56" s="1440">
        <f t="shared" si="9"/>
        <v>0</v>
      </c>
      <c r="O56" s="1402">
        <v>20</v>
      </c>
      <c r="P56" s="1402" t="s">
        <v>1959</v>
      </c>
      <c r="V56" s="1443" t="s">
        <v>1960</v>
      </c>
      <c r="W56" s="1440">
        <v>66.12</v>
      </c>
      <c r="X56" s="1446" t="s">
        <v>4782</v>
      </c>
      <c r="Y56" s="1446" t="s">
        <v>4780</v>
      </c>
      <c r="Z56" s="1438" t="s">
        <v>1995</v>
      </c>
      <c r="AB56" s="1402">
        <v>1</v>
      </c>
      <c r="AJ56" s="1375" t="s">
        <v>1963</v>
      </c>
      <c r="AK56" s="1375" t="s">
        <v>1964</v>
      </c>
    </row>
    <row r="57" spans="1:37">
      <c r="A57" s="1436">
        <v>38</v>
      </c>
      <c r="B57" s="1445" t="s">
        <v>1955</v>
      </c>
      <c r="C57" s="1438" t="s">
        <v>4783</v>
      </c>
      <c r="D57" s="1439" t="s">
        <v>4784</v>
      </c>
      <c r="E57" s="1440">
        <v>39</v>
      </c>
      <c r="F57" s="1402" t="s">
        <v>2002</v>
      </c>
      <c r="H57" s="1441">
        <f>ROUND(E57*G57,2)</f>
        <v>0</v>
      </c>
      <c r="J57" s="1441">
        <f t="shared" si="7"/>
        <v>0</v>
      </c>
      <c r="K57" s="1442">
        <v>2.1420000000000002E-2</v>
      </c>
      <c r="L57" s="1442">
        <f t="shared" si="8"/>
        <v>0.83538000000000001</v>
      </c>
      <c r="N57" s="1440">
        <f t="shared" si="9"/>
        <v>0</v>
      </c>
      <c r="O57" s="1402">
        <v>20</v>
      </c>
      <c r="P57" s="1402" t="s">
        <v>1959</v>
      </c>
      <c r="V57" s="1443" t="s">
        <v>1960</v>
      </c>
      <c r="W57" s="1440">
        <v>46.604999999999997</v>
      </c>
      <c r="X57" s="1446" t="s">
        <v>4785</v>
      </c>
      <c r="Y57" s="1446" t="s">
        <v>4783</v>
      </c>
      <c r="Z57" s="1438" t="s">
        <v>1995</v>
      </c>
      <c r="AB57" s="1402">
        <v>1</v>
      </c>
      <c r="AJ57" s="1375" t="s">
        <v>1963</v>
      </c>
      <c r="AK57" s="1375" t="s">
        <v>1964</v>
      </c>
    </row>
    <row r="58" spans="1:37">
      <c r="A58" s="1436">
        <v>39</v>
      </c>
      <c r="B58" s="1445" t="s">
        <v>1955</v>
      </c>
      <c r="C58" s="1438" t="s">
        <v>4786</v>
      </c>
      <c r="D58" s="1439" t="s">
        <v>4787</v>
      </c>
      <c r="E58" s="1440">
        <v>19</v>
      </c>
      <c r="F58" s="1402" t="s">
        <v>2002</v>
      </c>
      <c r="H58" s="1441">
        <f>ROUND(E58*G58,2)</f>
        <v>0</v>
      </c>
      <c r="J58" s="1441">
        <f t="shared" si="7"/>
        <v>0</v>
      </c>
      <c r="K58" s="1442">
        <v>3.9030000000000002E-2</v>
      </c>
      <c r="L58" s="1442">
        <f t="shared" si="8"/>
        <v>0.74157000000000006</v>
      </c>
      <c r="N58" s="1440">
        <f t="shared" si="9"/>
        <v>0</v>
      </c>
      <c r="O58" s="1402">
        <v>20</v>
      </c>
      <c r="P58" s="1402" t="s">
        <v>1959</v>
      </c>
      <c r="V58" s="1443" t="s">
        <v>1960</v>
      </c>
      <c r="W58" s="1440">
        <v>14.44</v>
      </c>
      <c r="X58" s="1446" t="s">
        <v>4788</v>
      </c>
      <c r="Y58" s="1446" t="s">
        <v>4786</v>
      </c>
      <c r="Z58" s="1438" t="s">
        <v>1995</v>
      </c>
      <c r="AB58" s="1402">
        <v>1</v>
      </c>
      <c r="AJ58" s="1375" t="s">
        <v>1963</v>
      </c>
      <c r="AK58" s="1375" t="s">
        <v>1964</v>
      </c>
    </row>
    <row r="59" spans="1:37" ht="21">
      <c r="A59" s="1436">
        <v>40</v>
      </c>
      <c r="B59" s="1445" t="s">
        <v>1955</v>
      </c>
      <c r="C59" s="1438" t="s">
        <v>4789</v>
      </c>
      <c r="D59" s="1439" t="s">
        <v>4790</v>
      </c>
      <c r="E59" s="1440">
        <v>19</v>
      </c>
      <c r="F59" s="1402" t="s">
        <v>2002</v>
      </c>
      <c r="H59" s="1441">
        <f>ROUND(E59*G59,2)</f>
        <v>0</v>
      </c>
      <c r="J59" s="1441">
        <f t="shared" si="7"/>
        <v>0</v>
      </c>
      <c r="K59" s="1442">
        <v>2.08507</v>
      </c>
      <c r="L59" s="1442">
        <f t="shared" si="8"/>
        <v>39.616329999999998</v>
      </c>
      <c r="N59" s="1440">
        <f t="shared" si="9"/>
        <v>0</v>
      </c>
      <c r="O59" s="1402">
        <v>20</v>
      </c>
      <c r="P59" s="1402" t="s">
        <v>1959</v>
      </c>
      <c r="V59" s="1443" t="s">
        <v>1960</v>
      </c>
      <c r="W59" s="1440">
        <v>406.904</v>
      </c>
      <c r="X59" s="1446" t="s">
        <v>4791</v>
      </c>
      <c r="Y59" s="1446" t="s">
        <v>4789</v>
      </c>
      <c r="Z59" s="1438" t="s">
        <v>1995</v>
      </c>
      <c r="AB59" s="1402">
        <v>1</v>
      </c>
      <c r="AJ59" s="1375" t="s">
        <v>1963</v>
      </c>
      <c r="AK59" s="1375" t="s">
        <v>1964</v>
      </c>
    </row>
    <row r="60" spans="1:37">
      <c r="A60" s="1436">
        <v>41</v>
      </c>
      <c r="B60" s="1445" t="s">
        <v>1475</v>
      </c>
      <c r="C60" s="1438" t="s">
        <v>4792</v>
      </c>
      <c r="D60" s="1439" t="s">
        <v>4793</v>
      </c>
      <c r="E60" s="1440">
        <v>38</v>
      </c>
      <c r="F60" s="1402" t="s">
        <v>2002</v>
      </c>
      <c r="I60" s="1441">
        <f>ROUND(E60*G60,2)</f>
        <v>0</v>
      </c>
      <c r="J60" s="1441">
        <f t="shared" si="7"/>
        <v>0</v>
      </c>
      <c r="K60" s="1442">
        <v>2E-3</v>
      </c>
      <c r="L60" s="1442">
        <f t="shared" si="8"/>
        <v>7.5999999999999998E-2</v>
      </c>
      <c r="N60" s="1440">
        <f t="shared" si="9"/>
        <v>0</v>
      </c>
      <c r="O60" s="1402">
        <v>20</v>
      </c>
      <c r="P60" s="1402" t="s">
        <v>1959</v>
      </c>
      <c r="V60" s="1443" t="s">
        <v>25</v>
      </c>
      <c r="X60" s="1446" t="s">
        <v>4792</v>
      </c>
      <c r="Y60" s="1446" t="s">
        <v>4792</v>
      </c>
      <c r="Z60" s="1438" t="s">
        <v>4794</v>
      </c>
      <c r="AA60" s="1438" t="s">
        <v>1959</v>
      </c>
      <c r="AB60" s="1402">
        <v>2</v>
      </c>
      <c r="AJ60" s="1375" t="s">
        <v>1989</v>
      </c>
      <c r="AK60" s="1375" t="s">
        <v>1964</v>
      </c>
    </row>
    <row r="61" spans="1:37">
      <c r="A61" s="1436">
        <v>42</v>
      </c>
      <c r="B61" s="1445" t="s">
        <v>1475</v>
      </c>
      <c r="C61" s="1438" t="s">
        <v>4795</v>
      </c>
      <c r="D61" s="1439" t="s">
        <v>4796</v>
      </c>
      <c r="E61" s="1440">
        <v>19</v>
      </c>
      <c r="F61" s="1402" t="s">
        <v>2002</v>
      </c>
      <c r="I61" s="1441">
        <f>ROUND(E61*G61,2)</f>
        <v>0</v>
      </c>
      <c r="J61" s="1441">
        <f t="shared" si="7"/>
        <v>0</v>
      </c>
      <c r="K61" s="1442">
        <v>6.4999999999999997E-3</v>
      </c>
      <c r="L61" s="1442">
        <f t="shared" si="8"/>
        <v>0.1235</v>
      </c>
      <c r="N61" s="1440">
        <f t="shared" si="9"/>
        <v>0</v>
      </c>
      <c r="O61" s="1402">
        <v>20</v>
      </c>
      <c r="P61" s="1402" t="s">
        <v>1959</v>
      </c>
      <c r="V61" s="1443" t="s">
        <v>25</v>
      </c>
      <c r="X61" s="1446" t="s">
        <v>4795</v>
      </c>
      <c r="Y61" s="1446" t="s">
        <v>4795</v>
      </c>
      <c r="Z61" s="1438" t="s">
        <v>4794</v>
      </c>
      <c r="AA61" s="1438" t="s">
        <v>1959</v>
      </c>
      <c r="AB61" s="1402">
        <v>2</v>
      </c>
      <c r="AJ61" s="1375" t="s">
        <v>1989</v>
      </c>
      <c r="AK61" s="1375" t="s">
        <v>1964</v>
      </c>
    </row>
    <row r="62" spans="1:37">
      <c r="A62" s="1436">
        <v>43</v>
      </c>
      <c r="B62" s="1445" t="s">
        <v>1475</v>
      </c>
      <c r="C62" s="1438" t="s">
        <v>4797</v>
      </c>
      <c r="D62" s="1439" t="s">
        <v>4798</v>
      </c>
      <c r="E62" s="1440">
        <v>38</v>
      </c>
      <c r="F62" s="1402" t="s">
        <v>2002</v>
      </c>
      <c r="I62" s="1441">
        <f>ROUND(E62*G62,2)</f>
        <v>0</v>
      </c>
      <c r="J62" s="1441">
        <f t="shared" si="7"/>
        <v>0</v>
      </c>
      <c r="K62" s="1442">
        <v>0.254</v>
      </c>
      <c r="L62" s="1442">
        <f t="shared" si="8"/>
        <v>9.652000000000001</v>
      </c>
      <c r="N62" s="1440">
        <f t="shared" si="9"/>
        <v>0</v>
      </c>
      <c r="O62" s="1402">
        <v>20</v>
      </c>
      <c r="P62" s="1402" t="s">
        <v>1959</v>
      </c>
      <c r="V62" s="1443" t="s">
        <v>25</v>
      </c>
      <c r="X62" s="1446" t="s">
        <v>4797</v>
      </c>
      <c r="Y62" s="1446" t="s">
        <v>4797</v>
      </c>
      <c r="Z62" s="1438" t="s">
        <v>4799</v>
      </c>
      <c r="AA62" s="1438" t="s">
        <v>1959</v>
      </c>
      <c r="AB62" s="1402">
        <v>2</v>
      </c>
      <c r="AJ62" s="1375" t="s">
        <v>1989</v>
      </c>
      <c r="AK62" s="1375" t="s">
        <v>1964</v>
      </c>
    </row>
    <row r="63" spans="1:37">
      <c r="A63" s="1436">
        <v>44</v>
      </c>
      <c r="B63" s="1445" t="s">
        <v>1475</v>
      </c>
      <c r="C63" s="1438" t="s">
        <v>4800</v>
      </c>
      <c r="D63" s="1439" t="s">
        <v>4801</v>
      </c>
      <c r="E63" s="1440">
        <v>19</v>
      </c>
      <c r="F63" s="1402" t="s">
        <v>2002</v>
      </c>
      <c r="I63" s="1441">
        <f>ROUND(E63*G63,2)</f>
        <v>0</v>
      </c>
      <c r="J63" s="1441">
        <f t="shared" si="7"/>
        <v>0</v>
      </c>
      <c r="K63" s="1442">
        <v>0.36599999999999999</v>
      </c>
      <c r="L63" s="1442">
        <f t="shared" si="8"/>
        <v>6.9539999999999997</v>
      </c>
      <c r="N63" s="1440">
        <f t="shared" si="9"/>
        <v>0</v>
      </c>
      <c r="O63" s="1402">
        <v>20</v>
      </c>
      <c r="P63" s="1402" t="s">
        <v>1959</v>
      </c>
      <c r="V63" s="1443" t="s">
        <v>25</v>
      </c>
      <c r="X63" s="1446" t="s">
        <v>4800</v>
      </c>
      <c r="Y63" s="1446" t="s">
        <v>4800</v>
      </c>
      <c r="Z63" s="1438" t="s">
        <v>4799</v>
      </c>
      <c r="AA63" s="1438" t="s">
        <v>1959</v>
      </c>
      <c r="AB63" s="1402">
        <v>2</v>
      </c>
      <c r="AJ63" s="1375" t="s">
        <v>1989</v>
      </c>
      <c r="AK63" s="1375" t="s">
        <v>1964</v>
      </c>
    </row>
    <row r="64" spans="1:37">
      <c r="A64" s="1436">
        <v>45</v>
      </c>
      <c r="B64" s="1445" t="s">
        <v>1955</v>
      </c>
      <c r="C64" s="1438" t="s">
        <v>4802</v>
      </c>
      <c r="D64" s="1439" t="s">
        <v>4803</v>
      </c>
      <c r="E64" s="1440">
        <v>2</v>
      </c>
      <c r="F64" s="1402" t="s">
        <v>2002</v>
      </c>
      <c r="H64" s="1441">
        <f>ROUND(E64*G64,2)</f>
        <v>0</v>
      </c>
      <c r="J64" s="1441">
        <f t="shared" si="7"/>
        <v>0</v>
      </c>
      <c r="K64" s="1442">
        <v>5.4999999999999997E-3</v>
      </c>
      <c r="L64" s="1442">
        <f t="shared" si="8"/>
        <v>1.0999999999999999E-2</v>
      </c>
      <c r="N64" s="1440">
        <f t="shared" si="9"/>
        <v>0</v>
      </c>
      <c r="O64" s="1402">
        <v>20</v>
      </c>
      <c r="P64" s="1402" t="s">
        <v>1959</v>
      </c>
      <c r="V64" s="1443" t="s">
        <v>1960</v>
      </c>
      <c r="W64" s="1440">
        <v>6.88</v>
      </c>
      <c r="X64" s="1446" t="s">
        <v>4804</v>
      </c>
      <c r="Y64" s="1446" t="s">
        <v>4802</v>
      </c>
      <c r="Z64" s="1438" t="s">
        <v>1995</v>
      </c>
      <c r="AB64" s="1402">
        <v>1</v>
      </c>
      <c r="AJ64" s="1375" t="s">
        <v>1963</v>
      </c>
      <c r="AK64" s="1375" t="s">
        <v>1964</v>
      </c>
    </row>
    <row r="65" spans="1:37">
      <c r="A65" s="1436">
        <v>46</v>
      </c>
      <c r="B65" s="1445" t="s">
        <v>1475</v>
      </c>
      <c r="C65" s="1438" t="s">
        <v>4805</v>
      </c>
      <c r="D65" s="1439" t="s">
        <v>4806</v>
      </c>
      <c r="E65" s="1440">
        <v>1</v>
      </c>
      <c r="F65" s="1402" t="s">
        <v>2002</v>
      </c>
      <c r="I65" s="1441">
        <f>ROUND(E65*G65,2)</f>
        <v>0</v>
      </c>
      <c r="J65" s="1441">
        <f t="shared" si="7"/>
        <v>0</v>
      </c>
      <c r="K65" s="1442">
        <v>1.65E-3</v>
      </c>
      <c r="L65" s="1442">
        <f t="shared" si="8"/>
        <v>1.65E-3</v>
      </c>
      <c r="N65" s="1440">
        <f t="shared" si="9"/>
        <v>0</v>
      </c>
      <c r="O65" s="1402">
        <v>20</v>
      </c>
      <c r="P65" s="1402" t="s">
        <v>1959</v>
      </c>
      <c r="V65" s="1443" t="s">
        <v>25</v>
      </c>
      <c r="X65" s="1446" t="s">
        <v>4805</v>
      </c>
      <c r="Y65" s="1446" t="s">
        <v>4805</v>
      </c>
      <c r="Z65" s="1438" t="s">
        <v>4807</v>
      </c>
      <c r="AA65" s="1438" t="s">
        <v>1959</v>
      </c>
      <c r="AB65" s="1402">
        <v>8</v>
      </c>
      <c r="AJ65" s="1375" t="s">
        <v>1989</v>
      </c>
      <c r="AK65" s="1375" t="s">
        <v>1964</v>
      </c>
    </row>
    <row r="66" spans="1:37">
      <c r="A66" s="1436">
        <v>47</v>
      </c>
      <c r="B66" s="1445" t="s">
        <v>1475</v>
      </c>
      <c r="C66" s="1438" t="s">
        <v>4808</v>
      </c>
      <c r="D66" s="1439" t="s">
        <v>4809</v>
      </c>
      <c r="E66" s="1440">
        <v>1</v>
      </c>
      <c r="F66" s="1402" t="s">
        <v>2002</v>
      </c>
      <c r="I66" s="1441">
        <f>ROUND(E66*G66,2)</f>
        <v>0</v>
      </c>
      <c r="J66" s="1441">
        <f t="shared" si="7"/>
        <v>0</v>
      </c>
      <c r="K66" s="1442">
        <v>2.3800000000000002E-3</v>
      </c>
      <c r="L66" s="1442">
        <f t="shared" si="8"/>
        <v>2.3800000000000002E-3</v>
      </c>
      <c r="N66" s="1440">
        <f t="shared" si="9"/>
        <v>0</v>
      </c>
      <c r="O66" s="1402">
        <v>20</v>
      </c>
      <c r="P66" s="1402" t="s">
        <v>1959</v>
      </c>
      <c r="V66" s="1443" t="s">
        <v>25</v>
      </c>
      <c r="X66" s="1446" t="s">
        <v>4808</v>
      </c>
      <c r="Y66" s="1446" t="s">
        <v>4808</v>
      </c>
      <c r="Z66" s="1438" t="s">
        <v>4807</v>
      </c>
      <c r="AA66" s="1438" t="s">
        <v>1959</v>
      </c>
      <c r="AB66" s="1402">
        <v>8</v>
      </c>
      <c r="AJ66" s="1375" t="s">
        <v>1989</v>
      </c>
      <c r="AK66" s="1375" t="s">
        <v>1964</v>
      </c>
    </row>
    <row r="67" spans="1:37">
      <c r="A67" s="1436">
        <v>48</v>
      </c>
      <c r="B67" s="1445" t="s">
        <v>1955</v>
      </c>
      <c r="C67" s="1438" t="s">
        <v>4810</v>
      </c>
      <c r="D67" s="1439" t="s">
        <v>4811</v>
      </c>
      <c r="E67" s="1440">
        <v>20</v>
      </c>
      <c r="F67" s="1402" t="s">
        <v>2002</v>
      </c>
      <c r="H67" s="1441">
        <f>ROUND(E67*G67,2)</f>
        <v>0</v>
      </c>
      <c r="J67" s="1441">
        <f t="shared" si="7"/>
        <v>0</v>
      </c>
      <c r="K67" s="1442">
        <v>3.0000000000000001E-5</v>
      </c>
      <c r="L67" s="1442">
        <f t="shared" si="8"/>
        <v>6.0000000000000006E-4</v>
      </c>
      <c r="N67" s="1440">
        <f t="shared" si="9"/>
        <v>0</v>
      </c>
      <c r="O67" s="1402">
        <v>20</v>
      </c>
      <c r="P67" s="1402" t="s">
        <v>1959</v>
      </c>
      <c r="V67" s="1443" t="s">
        <v>1960</v>
      </c>
      <c r="W67" s="1440">
        <v>126.12</v>
      </c>
      <c r="X67" s="1446" t="s">
        <v>4812</v>
      </c>
      <c r="Y67" s="1446" t="s">
        <v>4810</v>
      </c>
      <c r="Z67" s="1438" t="s">
        <v>2052</v>
      </c>
      <c r="AB67" s="1402">
        <v>1</v>
      </c>
      <c r="AJ67" s="1375" t="s">
        <v>1963</v>
      </c>
      <c r="AK67" s="1375" t="s">
        <v>1964</v>
      </c>
    </row>
    <row r="68" spans="1:37">
      <c r="A68" s="1436">
        <v>49</v>
      </c>
      <c r="B68" s="1445" t="s">
        <v>1475</v>
      </c>
      <c r="C68" s="1438" t="s">
        <v>4813</v>
      </c>
      <c r="D68" s="1439" t="s">
        <v>4814</v>
      </c>
      <c r="E68" s="1440">
        <v>20</v>
      </c>
      <c r="F68" s="1402" t="s">
        <v>2002</v>
      </c>
      <c r="I68" s="1441">
        <f>ROUND(E68*G68,2)</f>
        <v>0</v>
      </c>
      <c r="J68" s="1441">
        <f t="shared" si="7"/>
        <v>0</v>
      </c>
      <c r="L68" s="1442">
        <f t="shared" si="8"/>
        <v>0</v>
      </c>
      <c r="N68" s="1440">
        <f t="shared" si="9"/>
        <v>0</v>
      </c>
      <c r="O68" s="1402">
        <v>20</v>
      </c>
      <c r="P68" s="1402" t="s">
        <v>1959</v>
      </c>
      <c r="V68" s="1443" t="s">
        <v>25</v>
      </c>
      <c r="X68" s="1446" t="s">
        <v>4813</v>
      </c>
      <c r="Y68" s="1446" t="s">
        <v>4813</v>
      </c>
      <c r="Z68" s="1438" t="s">
        <v>2003</v>
      </c>
      <c r="AA68" s="1438" t="s">
        <v>4815</v>
      </c>
      <c r="AB68" s="1402">
        <v>2</v>
      </c>
      <c r="AJ68" s="1375" t="s">
        <v>1989</v>
      </c>
      <c r="AK68" s="1375" t="s">
        <v>1964</v>
      </c>
    </row>
    <row r="69" spans="1:37">
      <c r="A69" s="1436">
        <v>50</v>
      </c>
      <c r="B69" s="1445" t="s">
        <v>1475</v>
      </c>
      <c r="C69" s="1438" t="s">
        <v>4816</v>
      </c>
      <c r="D69" s="1439" t="s">
        <v>4817</v>
      </c>
      <c r="E69" s="1440">
        <v>20</v>
      </c>
      <c r="F69" s="1402" t="s">
        <v>2002</v>
      </c>
      <c r="I69" s="1441">
        <f>ROUND(E69*G69,2)</f>
        <v>0</v>
      </c>
      <c r="J69" s="1441">
        <f t="shared" si="7"/>
        <v>0</v>
      </c>
      <c r="L69" s="1442">
        <f t="shared" si="8"/>
        <v>0</v>
      </c>
      <c r="N69" s="1440">
        <f t="shared" si="9"/>
        <v>0</v>
      </c>
      <c r="O69" s="1402">
        <v>20</v>
      </c>
      <c r="P69" s="1402" t="s">
        <v>1959</v>
      </c>
      <c r="V69" s="1443" t="s">
        <v>25</v>
      </c>
      <c r="X69" s="1446" t="s">
        <v>4816</v>
      </c>
      <c r="Y69" s="1446" t="s">
        <v>4816</v>
      </c>
      <c r="Z69" s="1438" t="s">
        <v>2003</v>
      </c>
      <c r="AA69" s="1438" t="s">
        <v>4818</v>
      </c>
      <c r="AB69" s="1402">
        <v>2</v>
      </c>
      <c r="AJ69" s="1375" t="s">
        <v>1989</v>
      </c>
      <c r="AK69" s="1375" t="s">
        <v>1964</v>
      </c>
    </row>
    <row r="70" spans="1:37">
      <c r="A70" s="1436">
        <v>51</v>
      </c>
      <c r="B70" s="1445" t="s">
        <v>1475</v>
      </c>
      <c r="C70" s="1438" t="s">
        <v>4819</v>
      </c>
      <c r="D70" s="1439" t="s">
        <v>4820</v>
      </c>
      <c r="E70" s="1440">
        <v>20</v>
      </c>
      <c r="F70" s="1402" t="s">
        <v>2002</v>
      </c>
      <c r="I70" s="1441">
        <f>ROUND(E70*G70,2)</f>
        <v>0</v>
      </c>
      <c r="J70" s="1441">
        <f t="shared" si="7"/>
        <v>0</v>
      </c>
      <c r="L70" s="1442">
        <f t="shared" si="8"/>
        <v>0</v>
      </c>
      <c r="N70" s="1440">
        <f t="shared" si="9"/>
        <v>0</v>
      </c>
      <c r="O70" s="1402">
        <v>20</v>
      </c>
      <c r="P70" s="1402" t="s">
        <v>1959</v>
      </c>
      <c r="V70" s="1443" t="s">
        <v>25</v>
      </c>
      <c r="X70" s="1446" t="s">
        <v>4819</v>
      </c>
      <c r="Y70" s="1446" t="s">
        <v>4819</v>
      </c>
      <c r="Z70" s="1438" t="s">
        <v>2003</v>
      </c>
      <c r="AA70" s="1438" t="s">
        <v>4821</v>
      </c>
      <c r="AB70" s="1402">
        <v>2</v>
      </c>
      <c r="AJ70" s="1375" t="s">
        <v>1989</v>
      </c>
      <c r="AK70" s="1375" t="s">
        <v>1964</v>
      </c>
    </row>
    <row r="71" spans="1:37">
      <c r="A71" s="1436">
        <v>52</v>
      </c>
      <c r="B71" s="1445" t="s">
        <v>1475</v>
      </c>
      <c r="C71" s="1438" t="s">
        <v>4822</v>
      </c>
      <c r="D71" s="1439" t="s">
        <v>4823</v>
      </c>
      <c r="E71" s="1440">
        <v>20</v>
      </c>
      <c r="F71" s="1402" t="s">
        <v>2002</v>
      </c>
      <c r="I71" s="1441">
        <f>ROUND(E71*G71,2)</f>
        <v>0</v>
      </c>
      <c r="J71" s="1441">
        <f t="shared" si="7"/>
        <v>0</v>
      </c>
      <c r="L71" s="1442">
        <f t="shared" si="8"/>
        <v>0</v>
      </c>
      <c r="N71" s="1440">
        <f t="shared" si="9"/>
        <v>0</v>
      </c>
      <c r="O71" s="1402">
        <v>20</v>
      </c>
      <c r="P71" s="1402" t="s">
        <v>1959</v>
      </c>
      <c r="V71" s="1443" t="s">
        <v>25</v>
      </c>
      <c r="X71" s="1446" t="s">
        <v>4822</v>
      </c>
      <c r="Y71" s="1446" t="s">
        <v>4822</v>
      </c>
      <c r="Z71" s="1438" t="s">
        <v>2003</v>
      </c>
      <c r="AA71" s="1438" t="s">
        <v>4824</v>
      </c>
      <c r="AB71" s="1402">
        <v>2</v>
      </c>
      <c r="AJ71" s="1375" t="s">
        <v>1989</v>
      </c>
      <c r="AK71" s="1375" t="s">
        <v>1964</v>
      </c>
    </row>
    <row r="72" spans="1:37">
      <c r="A72" s="1436">
        <v>53</v>
      </c>
      <c r="B72" s="1445" t="s">
        <v>1955</v>
      </c>
      <c r="C72" s="1438" t="s">
        <v>4825</v>
      </c>
      <c r="D72" s="1439" t="s">
        <v>4826</v>
      </c>
      <c r="E72" s="1440">
        <v>7</v>
      </c>
      <c r="F72" s="1402" t="s">
        <v>2002</v>
      </c>
      <c r="H72" s="1441">
        <f>ROUND(E72*G72,2)</f>
        <v>0</v>
      </c>
      <c r="J72" s="1441">
        <f t="shared" si="7"/>
        <v>0</v>
      </c>
      <c r="K72" s="1442">
        <v>0.14494000000000001</v>
      </c>
      <c r="L72" s="1442">
        <f t="shared" si="8"/>
        <v>1.01458</v>
      </c>
      <c r="N72" s="1440">
        <f t="shared" si="9"/>
        <v>0</v>
      </c>
      <c r="O72" s="1402">
        <v>20</v>
      </c>
      <c r="P72" s="1402" t="s">
        <v>1959</v>
      </c>
      <c r="V72" s="1443" t="s">
        <v>1960</v>
      </c>
      <c r="W72" s="1440">
        <v>30.849</v>
      </c>
      <c r="X72" s="1446" t="s">
        <v>4827</v>
      </c>
      <c r="Y72" s="1446" t="s">
        <v>4825</v>
      </c>
      <c r="Z72" s="1438" t="s">
        <v>1995</v>
      </c>
      <c r="AB72" s="1402">
        <v>1</v>
      </c>
      <c r="AJ72" s="1375" t="s">
        <v>1963</v>
      </c>
      <c r="AK72" s="1375" t="s">
        <v>1964</v>
      </c>
    </row>
    <row r="73" spans="1:37">
      <c r="A73" s="1436">
        <v>54</v>
      </c>
      <c r="B73" s="1445" t="s">
        <v>1955</v>
      </c>
      <c r="C73" s="1438" t="s">
        <v>4828</v>
      </c>
      <c r="D73" s="1439" t="s">
        <v>4829</v>
      </c>
      <c r="E73" s="1440">
        <v>39</v>
      </c>
      <c r="F73" s="1402" t="s">
        <v>2002</v>
      </c>
      <c r="H73" s="1441">
        <f>ROUND(E73*G73,2)</f>
        <v>0</v>
      </c>
      <c r="J73" s="1441">
        <f t="shared" si="7"/>
        <v>0</v>
      </c>
      <c r="K73" s="1442">
        <v>7.0200000000000002E-3</v>
      </c>
      <c r="L73" s="1442">
        <f t="shared" si="8"/>
        <v>0.27378000000000002</v>
      </c>
      <c r="N73" s="1440">
        <f t="shared" si="9"/>
        <v>0</v>
      </c>
      <c r="O73" s="1402">
        <v>20</v>
      </c>
      <c r="P73" s="1402" t="s">
        <v>1959</v>
      </c>
      <c r="V73" s="1443" t="s">
        <v>1960</v>
      </c>
      <c r="W73" s="1440">
        <v>38.688000000000002</v>
      </c>
      <c r="X73" s="1446" t="s">
        <v>4830</v>
      </c>
      <c r="Y73" s="1446" t="s">
        <v>4828</v>
      </c>
      <c r="Z73" s="1438" t="s">
        <v>1995</v>
      </c>
      <c r="AB73" s="1402">
        <v>1</v>
      </c>
      <c r="AJ73" s="1375" t="s">
        <v>1963</v>
      </c>
      <c r="AK73" s="1375" t="s">
        <v>1964</v>
      </c>
    </row>
    <row r="74" spans="1:37">
      <c r="A74" s="1436">
        <v>55</v>
      </c>
      <c r="B74" s="1445" t="s">
        <v>1955</v>
      </c>
      <c r="C74" s="1438" t="s">
        <v>4831</v>
      </c>
      <c r="D74" s="1439" t="s">
        <v>4832</v>
      </c>
      <c r="E74" s="1440">
        <v>2</v>
      </c>
      <c r="F74" s="1402" t="s">
        <v>2002</v>
      </c>
      <c r="H74" s="1441">
        <f>ROUND(E74*G74,2)</f>
        <v>0</v>
      </c>
      <c r="J74" s="1441">
        <f t="shared" si="7"/>
        <v>0</v>
      </c>
      <c r="K74" s="1442">
        <v>7.0200000000000002E-3</v>
      </c>
      <c r="L74" s="1442">
        <f t="shared" si="8"/>
        <v>1.404E-2</v>
      </c>
      <c r="N74" s="1440">
        <f t="shared" si="9"/>
        <v>0</v>
      </c>
      <c r="O74" s="1402">
        <v>20</v>
      </c>
      <c r="P74" s="1402" t="s">
        <v>1959</v>
      </c>
      <c r="V74" s="1443" t="s">
        <v>1960</v>
      </c>
      <c r="W74" s="1440">
        <v>2.3679999999999999</v>
      </c>
      <c r="X74" s="1446" t="s">
        <v>4833</v>
      </c>
      <c r="Y74" s="1446" t="s">
        <v>4831</v>
      </c>
      <c r="Z74" s="1438" t="s">
        <v>1995</v>
      </c>
      <c r="AB74" s="1402">
        <v>1</v>
      </c>
      <c r="AJ74" s="1375" t="s">
        <v>1963</v>
      </c>
      <c r="AK74" s="1375" t="s">
        <v>1964</v>
      </c>
    </row>
    <row r="75" spans="1:37">
      <c r="A75" s="1436">
        <v>56</v>
      </c>
      <c r="B75" s="1445" t="s">
        <v>1955</v>
      </c>
      <c r="C75" s="1438" t="s">
        <v>4834</v>
      </c>
      <c r="D75" s="1439" t="s">
        <v>4835</v>
      </c>
      <c r="E75" s="1440">
        <v>7</v>
      </c>
      <c r="F75" s="1402" t="s">
        <v>2002</v>
      </c>
      <c r="H75" s="1441">
        <f>ROUND(E75*G75,2)</f>
        <v>0</v>
      </c>
      <c r="J75" s="1441">
        <f t="shared" si="7"/>
        <v>0</v>
      </c>
      <c r="K75" s="1442">
        <v>4.6800000000000001E-3</v>
      </c>
      <c r="L75" s="1442">
        <f t="shared" si="8"/>
        <v>3.2759999999999997E-2</v>
      </c>
      <c r="N75" s="1440">
        <f t="shared" si="9"/>
        <v>0</v>
      </c>
      <c r="O75" s="1402">
        <v>20</v>
      </c>
      <c r="P75" s="1402" t="s">
        <v>1959</v>
      </c>
      <c r="V75" s="1443" t="s">
        <v>1960</v>
      </c>
      <c r="W75" s="1440">
        <v>5.0609999999999999</v>
      </c>
      <c r="X75" s="1446" t="s">
        <v>4836</v>
      </c>
      <c r="Y75" s="1446" t="s">
        <v>4834</v>
      </c>
      <c r="Z75" s="1438" t="s">
        <v>1995</v>
      </c>
      <c r="AB75" s="1402">
        <v>1</v>
      </c>
      <c r="AJ75" s="1375" t="s">
        <v>1963</v>
      </c>
      <c r="AK75" s="1375" t="s">
        <v>1964</v>
      </c>
    </row>
    <row r="76" spans="1:37">
      <c r="A76" s="1436">
        <v>57</v>
      </c>
      <c r="B76" s="1445" t="s">
        <v>1475</v>
      </c>
      <c r="C76" s="1438" t="s">
        <v>4837</v>
      </c>
      <c r="D76" s="1439" t="s">
        <v>4838</v>
      </c>
      <c r="E76" s="1440">
        <v>7</v>
      </c>
      <c r="F76" s="1402" t="s">
        <v>2002</v>
      </c>
      <c r="I76" s="1441">
        <f>ROUND(E76*G76,2)</f>
        <v>0</v>
      </c>
      <c r="J76" s="1441">
        <f t="shared" si="7"/>
        <v>0</v>
      </c>
      <c r="K76" s="1442">
        <v>4.2000000000000003E-2</v>
      </c>
      <c r="L76" s="1442">
        <f t="shared" si="8"/>
        <v>0.29400000000000004</v>
      </c>
      <c r="N76" s="1440">
        <f t="shared" si="9"/>
        <v>0</v>
      </c>
      <c r="O76" s="1402">
        <v>20</v>
      </c>
      <c r="P76" s="1402" t="s">
        <v>1959</v>
      </c>
      <c r="V76" s="1443" t="s">
        <v>25</v>
      </c>
      <c r="X76" s="1446" t="s">
        <v>4837</v>
      </c>
      <c r="Y76" s="1446" t="s">
        <v>4837</v>
      </c>
      <c r="Z76" s="1438" t="s">
        <v>4794</v>
      </c>
      <c r="AA76" s="1438" t="s">
        <v>1959</v>
      </c>
      <c r="AB76" s="1402">
        <v>2</v>
      </c>
      <c r="AJ76" s="1375" t="s">
        <v>1989</v>
      </c>
      <c r="AK76" s="1375" t="s">
        <v>1964</v>
      </c>
    </row>
    <row r="77" spans="1:37">
      <c r="A77" s="1436">
        <v>58</v>
      </c>
      <c r="B77" s="1445" t="s">
        <v>1475</v>
      </c>
      <c r="C77" s="1438" t="s">
        <v>4839</v>
      </c>
      <c r="D77" s="1439" t="s">
        <v>4840</v>
      </c>
      <c r="E77" s="1440">
        <v>7</v>
      </c>
      <c r="F77" s="1402" t="s">
        <v>2002</v>
      </c>
      <c r="I77" s="1441">
        <f>ROUND(E77*G77,2)</f>
        <v>0</v>
      </c>
      <c r="J77" s="1441">
        <f t="shared" si="7"/>
        <v>0</v>
      </c>
      <c r="K77" s="1442">
        <v>8.5000000000000006E-3</v>
      </c>
      <c r="L77" s="1442">
        <f t="shared" si="8"/>
        <v>5.9500000000000004E-2</v>
      </c>
      <c r="N77" s="1440">
        <f t="shared" si="9"/>
        <v>0</v>
      </c>
      <c r="O77" s="1402">
        <v>20</v>
      </c>
      <c r="P77" s="1402" t="s">
        <v>1959</v>
      </c>
      <c r="V77" s="1443" t="s">
        <v>25</v>
      </c>
      <c r="X77" s="1446" t="s">
        <v>4839</v>
      </c>
      <c r="Y77" s="1446" t="s">
        <v>4839</v>
      </c>
      <c r="Z77" s="1438" t="s">
        <v>2003</v>
      </c>
      <c r="AA77" s="1438" t="s">
        <v>4841</v>
      </c>
      <c r="AB77" s="1402">
        <v>8</v>
      </c>
      <c r="AJ77" s="1375" t="s">
        <v>1989</v>
      </c>
      <c r="AK77" s="1375" t="s">
        <v>1964</v>
      </c>
    </row>
    <row r="78" spans="1:37">
      <c r="A78" s="1436">
        <v>59</v>
      </c>
      <c r="B78" s="1445" t="s">
        <v>1955</v>
      </c>
      <c r="C78" s="1438" t="s">
        <v>4842</v>
      </c>
      <c r="D78" s="1439" t="s">
        <v>4843</v>
      </c>
      <c r="E78" s="1440">
        <v>12.55</v>
      </c>
      <c r="F78" s="1402" t="s">
        <v>42</v>
      </c>
      <c r="H78" s="1441">
        <f>ROUND(E78*G78,2)</f>
        <v>0</v>
      </c>
      <c r="J78" s="1441">
        <f t="shared" si="7"/>
        <v>0</v>
      </c>
      <c r="L78" s="1442">
        <f t="shared" si="8"/>
        <v>0</v>
      </c>
      <c r="N78" s="1440">
        <f t="shared" si="9"/>
        <v>0</v>
      </c>
      <c r="O78" s="1402">
        <v>20</v>
      </c>
      <c r="P78" s="1402" t="s">
        <v>1959</v>
      </c>
      <c r="V78" s="1443" t="s">
        <v>1960</v>
      </c>
      <c r="X78" s="1446" t="s">
        <v>4844</v>
      </c>
      <c r="Y78" s="1446" t="s">
        <v>4842</v>
      </c>
      <c r="Z78" s="1438" t="s">
        <v>1995</v>
      </c>
      <c r="AB78" s="1402">
        <v>1</v>
      </c>
      <c r="AJ78" s="1375" t="s">
        <v>1963</v>
      </c>
      <c r="AK78" s="1375" t="s">
        <v>1964</v>
      </c>
    </row>
    <row r="79" spans="1:37">
      <c r="A79" s="1436">
        <v>60</v>
      </c>
      <c r="B79" s="1445" t="s">
        <v>1475</v>
      </c>
      <c r="C79" s="1438" t="s">
        <v>4845</v>
      </c>
      <c r="D79" s="1439" t="s">
        <v>4846</v>
      </c>
      <c r="E79" s="1440">
        <v>19</v>
      </c>
      <c r="F79" s="1402" t="s">
        <v>2002</v>
      </c>
      <c r="I79" s="1441">
        <f>ROUND(E79*G79,2)</f>
        <v>0</v>
      </c>
      <c r="J79" s="1441">
        <f t="shared" si="7"/>
        <v>0</v>
      </c>
      <c r="K79" s="1442">
        <v>0.13500000000000001</v>
      </c>
      <c r="L79" s="1442">
        <f t="shared" si="8"/>
        <v>2.5650000000000004</v>
      </c>
      <c r="N79" s="1440">
        <f t="shared" si="9"/>
        <v>0</v>
      </c>
      <c r="O79" s="1402">
        <v>20</v>
      </c>
      <c r="P79" s="1402" t="s">
        <v>1959</v>
      </c>
      <c r="V79" s="1443" t="s">
        <v>25</v>
      </c>
      <c r="X79" s="1446" t="s">
        <v>4845</v>
      </c>
      <c r="Y79" s="1446" t="s">
        <v>4845</v>
      </c>
      <c r="Z79" s="1438" t="s">
        <v>4794</v>
      </c>
      <c r="AA79" s="1438" t="s">
        <v>1959</v>
      </c>
      <c r="AB79" s="1402">
        <v>2</v>
      </c>
      <c r="AJ79" s="1375" t="s">
        <v>1989</v>
      </c>
      <c r="AK79" s="1375" t="s">
        <v>1964</v>
      </c>
    </row>
    <row r="80" spans="1:37">
      <c r="D80" s="1447" t="s">
        <v>2032</v>
      </c>
      <c r="E80" s="1448">
        <f>J80</f>
        <v>0</v>
      </c>
      <c r="H80" s="1448">
        <f>SUM(H41:H79)</f>
        <v>0</v>
      </c>
      <c r="I80" s="1448">
        <f>SUM(I41:I79)</f>
        <v>0</v>
      </c>
      <c r="J80" s="1448">
        <f>SUM(J41:J79)</f>
        <v>0</v>
      </c>
      <c r="L80" s="1449">
        <f>SUM(L41:L79)</f>
        <v>120.24995749999998</v>
      </c>
      <c r="N80" s="1450">
        <f>SUM(N41:N79)</f>
        <v>0</v>
      </c>
      <c r="W80" s="1440">
        <f>SUM(W41:W79)</f>
        <v>860.75900000000013</v>
      </c>
    </row>
    <row r="82" spans="1:37">
      <c r="B82" s="1438" t="s">
        <v>2033</v>
      </c>
    </row>
    <row r="83" spans="1:37" ht="21">
      <c r="A83" s="1436">
        <v>61</v>
      </c>
      <c r="B83" s="1445" t="s">
        <v>4847</v>
      </c>
      <c r="C83" s="1438" t="s">
        <v>4848</v>
      </c>
      <c r="D83" s="1439" t="s">
        <v>4849</v>
      </c>
      <c r="E83" s="1440">
        <v>1213.2</v>
      </c>
      <c r="F83" s="1402" t="s">
        <v>58</v>
      </c>
      <c r="H83" s="1441">
        <f>ROUND(E83*G83,2)</f>
        <v>0</v>
      </c>
      <c r="J83" s="1441">
        <f>ROUND(E83*G83,2)</f>
        <v>0</v>
      </c>
      <c r="L83" s="1442">
        <f>E83*K83</f>
        <v>0</v>
      </c>
      <c r="N83" s="1440">
        <f>E83*M83</f>
        <v>0</v>
      </c>
      <c r="O83" s="1402">
        <v>20</v>
      </c>
      <c r="P83" s="1402" t="s">
        <v>1959</v>
      </c>
      <c r="V83" s="1443" t="s">
        <v>1960</v>
      </c>
      <c r="X83" s="1446" t="s">
        <v>4850</v>
      </c>
      <c r="Y83" s="1446" t="s">
        <v>4848</v>
      </c>
      <c r="Z83" s="1438" t="s">
        <v>2410</v>
      </c>
      <c r="AB83" s="1402">
        <v>7</v>
      </c>
      <c r="AJ83" s="1375" t="s">
        <v>1963</v>
      </c>
      <c r="AK83" s="1375" t="s">
        <v>1964</v>
      </c>
    </row>
    <row r="84" spans="1:37">
      <c r="A84" s="1436">
        <v>62</v>
      </c>
      <c r="B84" s="1445" t="s">
        <v>1969</v>
      </c>
      <c r="C84" s="1438" t="s">
        <v>2523</v>
      </c>
      <c r="D84" s="1439" t="s">
        <v>2525</v>
      </c>
      <c r="E84" s="1440">
        <v>1588.6510000000001</v>
      </c>
      <c r="F84" s="1402" t="s">
        <v>58</v>
      </c>
      <c r="H84" s="1441">
        <f>ROUND(E84*G84,2)</f>
        <v>0</v>
      </c>
      <c r="J84" s="1441">
        <f>ROUND(E84*G84,2)</f>
        <v>0</v>
      </c>
      <c r="L84" s="1442">
        <f>E84*K84</f>
        <v>0</v>
      </c>
      <c r="N84" s="1440">
        <f>E84*M84</f>
        <v>0</v>
      </c>
      <c r="O84" s="1402">
        <v>20</v>
      </c>
      <c r="P84" s="1402" t="s">
        <v>1959</v>
      </c>
      <c r="V84" s="1443" t="s">
        <v>1960</v>
      </c>
      <c r="W84" s="1440">
        <v>139.80099999999999</v>
      </c>
      <c r="X84" s="1446" t="s">
        <v>2524</v>
      </c>
      <c r="Y84" s="1446" t="s">
        <v>2523</v>
      </c>
      <c r="Z84" s="1438" t="s">
        <v>2040</v>
      </c>
      <c r="AB84" s="1402">
        <v>1</v>
      </c>
      <c r="AJ84" s="1375" t="s">
        <v>1963</v>
      </c>
      <c r="AK84" s="1375" t="s">
        <v>1964</v>
      </c>
    </row>
    <row r="85" spans="1:37" ht="21">
      <c r="A85" s="1436">
        <v>63</v>
      </c>
      <c r="B85" s="1445" t="s">
        <v>1955</v>
      </c>
      <c r="C85" s="1438" t="s">
        <v>2037</v>
      </c>
      <c r="D85" s="1439" t="s">
        <v>2038</v>
      </c>
      <c r="E85" s="1440">
        <v>1588.6510000000001</v>
      </c>
      <c r="F85" s="1402" t="s">
        <v>58</v>
      </c>
      <c r="H85" s="1441">
        <f>ROUND(E85*G85,2)</f>
        <v>0</v>
      </c>
      <c r="J85" s="1441">
        <f>ROUND(E85*G85,2)</f>
        <v>0</v>
      </c>
      <c r="L85" s="1442">
        <f>E85*K85</f>
        <v>0</v>
      </c>
      <c r="N85" s="1440">
        <f>E85*M85</f>
        <v>0</v>
      </c>
      <c r="O85" s="1402">
        <v>20</v>
      </c>
      <c r="P85" s="1402" t="s">
        <v>1959</v>
      </c>
      <c r="V85" s="1443" t="s">
        <v>1960</v>
      </c>
      <c r="W85" s="1440">
        <v>139.80099999999999</v>
      </c>
      <c r="X85" s="1446" t="s">
        <v>2039</v>
      </c>
      <c r="Y85" s="1446" t="s">
        <v>2037</v>
      </c>
      <c r="Z85" s="1438" t="s">
        <v>2040</v>
      </c>
      <c r="AB85" s="1402">
        <v>1</v>
      </c>
      <c r="AJ85" s="1375" t="s">
        <v>1963</v>
      </c>
      <c r="AK85" s="1375" t="s">
        <v>1964</v>
      </c>
    </row>
    <row r="86" spans="1:37">
      <c r="D86" s="1447" t="s">
        <v>2044</v>
      </c>
      <c r="E86" s="1448">
        <f>J86</f>
        <v>0</v>
      </c>
      <c r="H86" s="1448">
        <f>SUM(H82:H85)</f>
        <v>0</v>
      </c>
      <c r="I86" s="1448">
        <f>SUM(I82:I85)</f>
        <v>0</v>
      </c>
      <c r="J86" s="1448">
        <f>SUM(J82:J85)</f>
        <v>0</v>
      </c>
      <c r="L86" s="1449">
        <f>SUM(L82:L85)</f>
        <v>0</v>
      </c>
      <c r="N86" s="1450">
        <f>SUM(N82:N85)</f>
        <v>0</v>
      </c>
      <c r="W86" s="1440">
        <f>SUM(W82:W85)</f>
        <v>279.60199999999998</v>
      </c>
    </row>
    <row r="88" spans="1:37">
      <c r="D88" s="1447" t="s">
        <v>2045</v>
      </c>
      <c r="E88" s="1450">
        <f>J88</f>
        <v>0</v>
      </c>
      <c r="H88" s="1448">
        <f>+H30+H39+H80+H86</f>
        <v>0</v>
      </c>
      <c r="I88" s="1448">
        <f>+I30+I39+I80+I86</f>
        <v>0</v>
      </c>
      <c r="J88" s="1448">
        <f>+J30+J39+J80+J86</f>
        <v>0</v>
      </c>
      <c r="L88" s="1449">
        <f>+L30+L39+L80+L86</f>
        <v>1588.6511575</v>
      </c>
      <c r="N88" s="1450">
        <f>+N30+N39+N80+N86</f>
        <v>0</v>
      </c>
      <c r="W88" s="1440">
        <f>+W30+W39+W80+W86</f>
        <v>6097.6270000000004</v>
      </c>
    </row>
    <row r="90" spans="1:37">
      <c r="B90" s="1437" t="s">
        <v>2318</v>
      </c>
    </row>
    <row r="91" spans="1:37">
      <c r="B91" s="1438" t="s">
        <v>2319</v>
      </c>
    </row>
    <row r="92" spans="1:37">
      <c r="A92" s="1436">
        <v>64</v>
      </c>
      <c r="B92" s="1445" t="s">
        <v>1969</v>
      </c>
      <c r="C92" s="1438" t="s">
        <v>2358</v>
      </c>
      <c r="D92" s="1439" t="s">
        <v>2360</v>
      </c>
      <c r="E92" s="1440">
        <v>645</v>
      </c>
      <c r="F92" s="1402" t="s">
        <v>61</v>
      </c>
      <c r="H92" s="1441">
        <f>ROUND(E92*G92,2)</f>
        <v>0</v>
      </c>
      <c r="J92" s="1441">
        <f>ROUND(E92*G92,2)</f>
        <v>0</v>
      </c>
      <c r="L92" s="1442">
        <f>E92*K92</f>
        <v>0</v>
      </c>
      <c r="N92" s="1440">
        <f>E92*M92</f>
        <v>0</v>
      </c>
      <c r="O92" s="1402">
        <v>20</v>
      </c>
      <c r="P92" s="1402" t="s">
        <v>1959</v>
      </c>
      <c r="V92" s="1443" t="s">
        <v>157</v>
      </c>
      <c r="W92" s="1440">
        <v>18.704999999999998</v>
      </c>
      <c r="X92" s="1446" t="s">
        <v>2359</v>
      </c>
      <c r="Y92" s="1446" t="s">
        <v>2358</v>
      </c>
      <c r="Z92" s="1438" t="s">
        <v>1962</v>
      </c>
      <c r="AB92" s="1402">
        <v>1</v>
      </c>
      <c r="AJ92" s="1375" t="s">
        <v>2323</v>
      </c>
      <c r="AK92" s="1375" t="s">
        <v>1964</v>
      </c>
    </row>
    <row r="93" spans="1:37">
      <c r="A93" s="1436">
        <v>65</v>
      </c>
      <c r="B93" s="1445" t="s">
        <v>1475</v>
      </c>
      <c r="C93" s="1438" t="s">
        <v>4851</v>
      </c>
      <c r="D93" s="1439" t="s">
        <v>4852</v>
      </c>
      <c r="E93" s="1440">
        <v>645</v>
      </c>
      <c r="F93" s="1402" t="s">
        <v>2002</v>
      </c>
      <c r="I93" s="1441">
        <f>ROUND(E93*G93,2)</f>
        <v>0</v>
      </c>
      <c r="J93" s="1441">
        <f>ROUND(E93*G93,2)</f>
        <v>0</v>
      </c>
      <c r="L93" s="1442">
        <f>E93*K93</f>
        <v>0</v>
      </c>
      <c r="N93" s="1440">
        <f>E93*M93</f>
        <v>0</v>
      </c>
      <c r="O93" s="1402">
        <v>20</v>
      </c>
      <c r="P93" s="1402" t="s">
        <v>1959</v>
      </c>
      <c r="V93" s="1443" t="s">
        <v>25</v>
      </c>
      <c r="X93" s="1446" t="s">
        <v>4851</v>
      </c>
      <c r="Y93" s="1446" t="s">
        <v>4851</v>
      </c>
      <c r="Z93" s="1438" t="s">
        <v>2365</v>
      </c>
      <c r="AA93" s="1438" t="s">
        <v>4853</v>
      </c>
      <c r="AB93" s="1402">
        <v>2</v>
      </c>
      <c r="AJ93" s="1375" t="s">
        <v>2333</v>
      </c>
      <c r="AK93" s="1375" t="s">
        <v>1964</v>
      </c>
    </row>
    <row r="94" spans="1:37">
      <c r="D94" s="1447" t="s">
        <v>2324</v>
      </c>
      <c r="E94" s="1448">
        <f>J94</f>
        <v>0</v>
      </c>
      <c r="H94" s="1448">
        <f>SUM(H90:H93)</f>
        <v>0</v>
      </c>
      <c r="I94" s="1448">
        <f>SUM(I90:I93)</f>
        <v>0</v>
      </c>
      <c r="J94" s="1448">
        <f>SUM(J90:J93)</f>
        <v>0</v>
      </c>
      <c r="L94" s="1449">
        <f>SUM(L90:L93)</f>
        <v>0</v>
      </c>
      <c r="N94" s="1450">
        <f>SUM(N90:N93)</f>
        <v>0</v>
      </c>
      <c r="W94" s="1440">
        <f>SUM(W90:W93)</f>
        <v>18.704999999999998</v>
      </c>
    </row>
    <row r="96" spans="1:37">
      <c r="D96" s="1447" t="s">
        <v>2325</v>
      </c>
      <c r="E96" s="1448">
        <f>J96</f>
        <v>0</v>
      </c>
      <c r="H96" s="1448">
        <f>+H94</f>
        <v>0</v>
      </c>
      <c r="I96" s="1448">
        <f>+I94</f>
        <v>0</v>
      </c>
      <c r="J96" s="1448">
        <f>+J94</f>
        <v>0</v>
      </c>
      <c r="L96" s="1449">
        <f>+L94</f>
        <v>0</v>
      </c>
      <c r="N96" s="1450">
        <f>+N94</f>
        <v>0</v>
      </c>
      <c r="W96" s="1440">
        <f>+W94</f>
        <v>18.704999999999998</v>
      </c>
    </row>
    <row r="98" spans="4:23">
      <c r="D98" s="1451" t="s">
        <v>2326</v>
      </c>
      <c r="E98" s="1448">
        <f>J98</f>
        <v>0</v>
      </c>
      <c r="H98" s="1448">
        <f>+H88+H96</f>
        <v>0</v>
      </c>
      <c r="I98" s="1448">
        <f>+I88+I96</f>
        <v>0</v>
      </c>
      <c r="J98" s="1448">
        <f>+J88+J96</f>
        <v>0</v>
      </c>
      <c r="L98" s="1449">
        <f>+L88+L96</f>
        <v>1588.6511575</v>
      </c>
      <c r="N98" s="1450">
        <f>+N88+N96</f>
        <v>0</v>
      </c>
      <c r="W98" s="1440">
        <f>+W88+W96</f>
        <v>6116.3320000000003</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6BD3-27AA-4913-B78B-358949176C16}">
  <dimension ref="A1:AMJ113"/>
  <sheetViews>
    <sheetView showGridLines="0" view="pageBreakPreview" zoomScaleNormal="100" zoomScaleSheetLayoutView="100" workbookViewId="0">
      <pane xSplit="4" ySplit="10" topLeftCell="E92" activePane="bottomRight" state="frozen"/>
      <selection pane="topRight"/>
      <selection pane="bottomLeft"/>
      <selection pane="bottomRight" activeCell="G108" sqref="G108"/>
    </sheetView>
  </sheetViews>
  <sheetFormatPr defaultColWidth="9" defaultRowHeight="12.5"/>
  <cols>
    <col min="1" max="1" width="6.7265625" style="1436" customWidth="1"/>
    <col min="2" max="2" width="3.7265625" style="1445" customWidth="1"/>
    <col min="3" max="3" width="13" style="1438" customWidth="1"/>
    <col min="4" max="4" width="45.7265625" style="1439" customWidth="1"/>
    <col min="5" max="5" width="9.81640625" style="1440" customWidth="1"/>
    <col min="6" max="6" width="5.7265625" style="1402" customWidth="1"/>
    <col min="7" max="7" width="8.7265625" style="1441" customWidth="1"/>
    <col min="8" max="10" width="9.7265625" style="1441" customWidth="1"/>
    <col min="11" max="11" width="7.453125" style="1442" customWidth="1"/>
    <col min="12" max="12" width="8.26953125" style="1442" customWidth="1"/>
    <col min="13" max="13" width="7.26953125" style="1440" customWidth="1"/>
    <col min="14" max="14" width="7" style="1440" customWidth="1"/>
    <col min="15" max="15" width="3.54296875" style="1402" customWidth="1"/>
    <col min="16" max="16" width="0.26953125" style="1402" hidden="1" customWidth="1"/>
    <col min="17" max="19" width="11.26953125" style="1440" hidden="1" customWidth="1"/>
    <col min="20" max="20" width="10.54296875" style="1443" hidden="1" customWidth="1"/>
    <col min="21" max="21" width="10.26953125" style="1443" hidden="1" customWidth="1"/>
    <col min="22" max="22" width="5.7265625" style="1443" hidden="1" customWidth="1"/>
    <col min="23" max="23" width="9.26953125" style="1440" hidden="1" customWidth="1"/>
    <col min="24" max="25" width="11.7265625" style="1409" hidden="1" customWidth="1"/>
    <col min="26" max="26" width="7.54296875" style="1438" hidden="1" customWidth="1"/>
    <col min="27" max="27" width="12.7265625" style="1438" hidden="1" customWidth="1"/>
    <col min="28" max="28" width="4.26953125" style="1402" hidden="1" customWidth="1"/>
    <col min="29" max="30" width="2.7265625" style="1402" hidden="1" customWidth="1"/>
    <col min="31" max="34" width="9.26953125" style="1444" hidden="1" customWidth="1"/>
    <col min="35" max="37" width="9.26953125" style="1375" hidden="1" customWidth="1"/>
    <col min="38" max="1024" width="9" style="1375"/>
    <col min="1025" max="16384" width="9" style="796"/>
  </cols>
  <sheetData>
    <row r="1" spans="1:37" s="1375" customFormat="1" ht="12.75" customHeight="1">
      <c r="A1" s="1405" t="s">
        <v>1888</v>
      </c>
      <c r="G1" s="1406"/>
      <c r="I1" s="1405" t="s">
        <v>1889</v>
      </c>
      <c r="J1" s="1406"/>
      <c r="K1" s="1407"/>
      <c r="Q1" s="1408"/>
      <c r="R1" s="1408"/>
      <c r="S1" s="1408"/>
      <c r="X1" s="1409"/>
      <c r="Y1" s="1409"/>
      <c r="Z1" s="564" t="s">
        <v>1890</v>
      </c>
      <c r="AA1" s="564" t="s">
        <v>1891</v>
      </c>
      <c r="AB1" s="565" t="s">
        <v>1892</v>
      </c>
      <c r="AC1" s="565" t="s">
        <v>1893</v>
      </c>
      <c r="AD1" s="565" t="s">
        <v>1894</v>
      </c>
      <c r="AE1" s="1410" t="s">
        <v>1895</v>
      </c>
      <c r="AF1" s="1411" t="s">
        <v>1896</v>
      </c>
    </row>
    <row r="2" spans="1:37" s="1375" customFormat="1" ht="10.5">
      <c r="A2" s="1405" t="s">
        <v>1897</v>
      </c>
      <c r="G2" s="1406"/>
      <c r="H2" s="1412"/>
      <c r="I2" s="1405" t="s">
        <v>1898</v>
      </c>
      <c r="J2" s="1406"/>
      <c r="K2" s="1407"/>
      <c r="Q2" s="1408"/>
      <c r="R2" s="1408"/>
      <c r="S2" s="1408"/>
      <c r="X2" s="1409"/>
      <c r="Y2" s="1409"/>
      <c r="Z2" s="564" t="s">
        <v>1899</v>
      </c>
      <c r="AA2" s="567" t="s">
        <v>1900</v>
      </c>
      <c r="AB2" s="568" t="s">
        <v>7</v>
      </c>
      <c r="AC2" s="568"/>
      <c r="AD2" s="567"/>
      <c r="AE2" s="1410">
        <v>1</v>
      </c>
      <c r="AF2" s="1413">
        <v>123.5</v>
      </c>
    </row>
    <row r="3" spans="1:37" s="1375" customFormat="1" ht="10.5">
      <c r="A3" s="1405" t="s">
        <v>1901</v>
      </c>
      <c r="G3" s="1406"/>
      <c r="I3" s="1405" t="s">
        <v>2534</v>
      </c>
      <c r="J3" s="1406"/>
      <c r="K3" s="1407"/>
      <c r="Q3" s="1408"/>
      <c r="R3" s="1408"/>
      <c r="S3" s="1408"/>
      <c r="X3" s="1409"/>
      <c r="Y3" s="1409"/>
      <c r="Z3" s="564" t="s">
        <v>1902</v>
      </c>
      <c r="AA3" s="567" t="s">
        <v>1903</v>
      </c>
      <c r="AB3" s="568" t="s">
        <v>7</v>
      </c>
      <c r="AC3" s="568" t="s">
        <v>1904</v>
      </c>
      <c r="AD3" s="567" t="s">
        <v>1905</v>
      </c>
      <c r="AE3" s="1410">
        <v>2</v>
      </c>
      <c r="AF3" s="1414">
        <v>123.46</v>
      </c>
    </row>
    <row r="4" spans="1:37" s="1375" customFormat="1" ht="10.5">
      <c r="Q4" s="1408"/>
      <c r="R4" s="1408"/>
      <c r="S4" s="1408"/>
      <c r="X4" s="1409"/>
      <c r="Y4" s="1409"/>
      <c r="Z4" s="564" t="s">
        <v>1906</v>
      </c>
      <c r="AA4" s="567" t="s">
        <v>1907</v>
      </c>
      <c r="AB4" s="568" t="s">
        <v>7</v>
      </c>
      <c r="AC4" s="568"/>
      <c r="AD4" s="567"/>
      <c r="AE4" s="1410">
        <v>3</v>
      </c>
      <c r="AF4" s="1415">
        <v>123.45699999999999</v>
      </c>
    </row>
    <row r="5" spans="1:37" s="1375" customFormat="1" ht="10.5">
      <c r="A5" s="1405" t="s">
        <v>1908</v>
      </c>
      <c r="Q5" s="1408"/>
      <c r="R5" s="1408"/>
      <c r="S5" s="1408"/>
      <c r="X5" s="1409"/>
      <c r="Y5" s="1409"/>
      <c r="Z5" s="564" t="s">
        <v>1909</v>
      </c>
      <c r="AA5" s="567" t="s">
        <v>1903</v>
      </c>
      <c r="AB5" s="568" t="s">
        <v>7</v>
      </c>
      <c r="AC5" s="568" t="s">
        <v>1904</v>
      </c>
      <c r="AD5" s="567" t="s">
        <v>1905</v>
      </c>
      <c r="AE5" s="1410">
        <v>4</v>
      </c>
      <c r="AF5" s="1416">
        <v>123.4567</v>
      </c>
    </row>
    <row r="6" spans="1:37" s="1375" customFormat="1" ht="10.5">
      <c r="A6" s="1405" t="s">
        <v>4598</v>
      </c>
      <c r="Q6" s="1408"/>
      <c r="R6" s="1408"/>
      <c r="S6" s="1408"/>
      <c r="X6" s="1409"/>
      <c r="Y6" s="1409"/>
      <c r="Z6" s="1412"/>
      <c r="AA6" s="1412"/>
      <c r="AE6" s="1410" t="s">
        <v>1911</v>
      </c>
      <c r="AF6" s="1414">
        <v>123.46</v>
      </c>
    </row>
    <row r="7" spans="1:37" s="1375" customFormat="1" ht="10.5">
      <c r="A7" s="1405"/>
      <c r="Q7" s="1408"/>
      <c r="R7" s="1408"/>
      <c r="S7" s="1408"/>
      <c r="X7" s="1409"/>
      <c r="Y7" s="1409"/>
      <c r="Z7" s="1412"/>
      <c r="AA7" s="1412"/>
    </row>
    <row r="8" spans="1:37" s="1375" customFormat="1" ht="13">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1913</v>
      </c>
      <c r="B9" s="1419" t="s">
        <v>10</v>
      </c>
      <c r="C9" s="1419" t="s">
        <v>37</v>
      </c>
      <c r="D9" s="1419" t="s">
        <v>1914</v>
      </c>
      <c r="E9" s="1419" t="s">
        <v>1032</v>
      </c>
      <c r="F9" s="1419" t="s">
        <v>1915</v>
      </c>
      <c r="G9" s="1419" t="s">
        <v>1916</v>
      </c>
      <c r="H9" s="1419" t="s">
        <v>1917</v>
      </c>
      <c r="I9" s="1419" t="s">
        <v>1918</v>
      </c>
      <c r="J9" s="1419" t="s">
        <v>1919</v>
      </c>
      <c r="K9" s="1904" t="s">
        <v>1920</v>
      </c>
      <c r="L9" s="1904"/>
      <c r="M9" s="1905" t="s">
        <v>1921</v>
      </c>
      <c r="N9" s="1905"/>
      <c r="O9" s="1419" t="s">
        <v>2</v>
      </c>
      <c r="P9" s="1420" t="s">
        <v>1922</v>
      </c>
      <c r="Q9" s="1419" t="s">
        <v>1032</v>
      </c>
      <c r="R9" s="1419" t="s">
        <v>1032</v>
      </c>
      <c r="S9" s="1420" t="s">
        <v>1032</v>
      </c>
      <c r="T9" s="1421" t="s">
        <v>1923</v>
      </c>
      <c r="U9" s="1422" t="s">
        <v>1924</v>
      </c>
      <c r="V9" s="1384" t="s">
        <v>217</v>
      </c>
      <c r="W9" s="1419" t="s">
        <v>1925</v>
      </c>
      <c r="X9" s="1423" t="s">
        <v>37</v>
      </c>
      <c r="Y9" s="1423" t="s">
        <v>37</v>
      </c>
      <c r="Z9" s="1424" t="s">
        <v>1926</v>
      </c>
      <c r="AA9" s="1424" t="s">
        <v>1927</v>
      </c>
      <c r="AB9" s="1419" t="s">
        <v>217</v>
      </c>
      <c r="AC9" s="1419" t="s">
        <v>1928</v>
      </c>
      <c r="AD9" s="1419" t="s">
        <v>1929</v>
      </c>
      <c r="AE9" s="1425" t="s">
        <v>1930</v>
      </c>
      <c r="AF9" s="1425" t="s">
        <v>1931</v>
      </c>
      <c r="AG9" s="1425" t="s">
        <v>1032</v>
      </c>
      <c r="AH9" s="1425" t="s">
        <v>1932</v>
      </c>
      <c r="AJ9" s="1375" t="s">
        <v>1933</v>
      </c>
      <c r="AK9" s="1375" t="s">
        <v>1934</v>
      </c>
    </row>
    <row r="10" spans="1:37">
      <c r="A10" s="1426" t="s">
        <v>1935</v>
      </c>
      <c r="B10" s="1426" t="s">
        <v>1936</v>
      </c>
      <c r="C10" s="1427"/>
      <c r="D10" s="1426" t="s">
        <v>1937</v>
      </c>
      <c r="E10" s="1426" t="s">
        <v>1938</v>
      </c>
      <c r="F10" s="1426" t="s">
        <v>1939</v>
      </c>
      <c r="G10" s="1426" t="s">
        <v>1940</v>
      </c>
      <c r="H10" s="1426"/>
      <c r="I10" s="1426" t="s">
        <v>1941</v>
      </c>
      <c r="J10" s="1426"/>
      <c r="K10" s="1426" t="s">
        <v>1916</v>
      </c>
      <c r="L10" s="1426" t="s">
        <v>1919</v>
      </c>
      <c r="M10" s="1428" t="s">
        <v>1916</v>
      </c>
      <c r="N10" s="1426" t="s">
        <v>1919</v>
      </c>
      <c r="O10" s="1426" t="s">
        <v>3</v>
      </c>
      <c r="P10" s="1428"/>
      <c r="Q10" s="1426" t="s">
        <v>1942</v>
      </c>
      <c r="R10" s="1426" t="s">
        <v>1943</v>
      </c>
      <c r="S10" s="1428" t="s">
        <v>1944</v>
      </c>
      <c r="T10" s="1429" t="s">
        <v>1945</v>
      </c>
      <c r="U10" s="1430" t="s">
        <v>1946</v>
      </c>
      <c r="V10" s="1390" t="s">
        <v>1947</v>
      </c>
      <c r="W10" s="1431"/>
      <c r="X10" s="1432" t="s">
        <v>1948</v>
      </c>
      <c r="Y10" s="1432"/>
      <c r="Z10" s="1433" t="s">
        <v>1949</v>
      </c>
      <c r="AA10" s="1433" t="s">
        <v>1935</v>
      </c>
      <c r="AB10" s="1426" t="s">
        <v>1950</v>
      </c>
      <c r="AC10" s="1434"/>
      <c r="AD10" s="1434"/>
      <c r="AE10" s="1435"/>
      <c r="AF10" s="1435"/>
      <c r="AG10" s="1435"/>
      <c r="AH10" s="1435"/>
      <c r="AJ10" s="1375" t="s">
        <v>1951</v>
      </c>
      <c r="AK10" s="1375" t="s">
        <v>1952</v>
      </c>
    </row>
    <row r="12" spans="1:37">
      <c r="B12" s="1437" t="s">
        <v>1953</v>
      </c>
    </row>
    <row r="13" spans="1:37">
      <c r="B13" s="1438" t="s">
        <v>1954</v>
      </c>
    </row>
    <row r="14" spans="1:37">
      <c r="A14" s="1436">
        <v>1</v>
      </c>
      <c r="B14" s="1445" t="s">
        <v>1969</v>
      </c>
      <c r="C14" s="1438" t="s">
        <v>1970</v>
      </c>
      <c r="D14" s="1439" t="s">
        <v>1971</v>
      </c>
      <c r="E14" s="1440">
        <v>4.8</v>
      </c>
      <c r="F14" s="1402" t="s">
        <v>42</v>
      </c>
      <c r="H14" s="1441">
        <f t="shared" ref="H14:H21" si="0">ROUND(E14*G14,2)</f>
        <v>0</v>
      </c>
      <c r="J14" s="1441">
        <f t="shared" ref="J14:J22" si="1">ROUND(E14*G14,2)</f>
        <v>0</v>
      </c>
      <c r="L14" s="1442">
        <f t="shared" ref="L14:L22" si="2">E14*K14</f>
        <v>0</v>
      </c>
      <c r="N14" s="1440">
        <f t="shared" ref="N14:N22" si="3">E14*M14</f>
        <v>0</v>
      </c>
      <c r="O14" s="1402">
        <v>20</v>
      </c>
      <c r="P14" s="1402" t="s">
        <v>1959</v>
      </c>
      <c r="V14" s="1443" t="s">
        <v>1960</v>
      </c>
      <c r="W14" s="1440">
        <v>0.40300000000000002</v>
      </c>
      <c r="X14" s="1446" t="s">
        <v>1972</v>
      </c>
      <c r="Y14" s="1446" t="s">
        <v>1970</v>
      </c>
      <c r="Z14" s="1438" t="s">
        <v>1962</v>
      </c>
      <c r="AB14" s="1402">
        <v>1</v>
      </c>
      <c r="AJ14" s="1375" t="s">
        <v>1963</v>
      </c>
      <c r="AK14" s="1375" t="s">
        <v>1964</v>
      </c>
    </row>
    <row r="15" spans="1:37">
      <c r="A15" s="1436">
        <v>2</v>
      </c>
      <c r="B15" s="1445" t="s">
        <v>1969</v>
      </c>
      <c r="C15" s="1438" t="s">
        <v>4558</v>
      </c>
      <c r="D15" s="1439" t="s">
        <v>4559</v>
      </c>
      <c r="E15" s="1440">
        <v>6</v>
      </c>
      <c r="F15" s="1402" t="s">
        <v>61</v>
      </c>
      <c r="H15" s="1441">
        <f t="shared" si="0"/>
        <v>0</v>
      </c>
      <c r="J15" s="1441">
        <f t="shared" si="1"/>
        <v>0</v>
      </c>
      <c r="L15" s="1442">
        <f t="shared" si="2"/>
        <v>0</v>
      </c>
      <c r="N15" s="1440">
        <f t="shared" si="3"/>
        <v>0</v>
      </c>
      <c r="O15" s="1402">
        <v>20</v>
      </c>
      <c r="P15" s="1402" t="s">
        <v>1959</v>
      </c>
      <c r="V15" s="1443" t="s">
        <v>1960</v>
      </c>
      <c r="W15" s="1440">
        <v>6.2759999999999998</v>
      </c>
      <c r="X15" s="1446" t="s">
        <v>4560</v>
      </c>
      <c r="Y15" s="1446" t="s">
        <v>4558</v>
      </c>
      <c r="Z15" s="1438" t="s">
        <v>1962</v>
      </c>
      <c r="AB15" s="1402">
        <v>1</v>
      </c>
      <c r="AJ15" s="1375" t="s">
        <v>1963</v>
      </c>
      <c r="AK15" s="1375" t="s">
        <v>1964</v>
      </c>
    </row>
    <row r="16" spans="1:37">
      <c r="A16" s="1436">
        <v>3</v>
      </c>
      <c r="B16" s="1445" t="s">
        <v>1969</v>
      </c>
      <c r="C16" s="1438" t="s">
        <v>1973</v>
      </c>
      <c r="D16" s="1439" t="s">
        <v>1974</v>
      </c>
      <c r="E16" s="1440">
        <v>4.8</v>
      </c>
      <c r="F16" s="1402" t="s">
        <v>42</v>
      </c>
      <c r="H16" s="1441">
        <f t="shared" si="0"/>
        <v>0</v>
      </c>
      <c r="J16" s="1441">
        <f t="shared" si="1"/>
        <v>0</v>
      </c>
      <c r="L16" s="1442">
        <f t="shared" si="2"/>
        <v>0</v>
      </c>
      <c r="N16" s="1440">
        <f t="shared" si="3"/>
        <v>0</v>
      </c>
      <c r="O16" s="1402">
        <v>20</v>
      </c>
      <c r="P16" s="1402" t="s">
        <v>1959</v>
      </c>
      <c r="V16" s="1443" t="s">
        <v>1960</v>
      </c>
      <c r="W16" s="1440">
        <v>1.522</v>
      </c>
      <c r="X16" s="1446" t="s">
        <v>1975</v>
      </c>
      <c r="Y16" s="1446" t="s">
        <v>1973</v>
      </c>
      <c r="Z16" s="1438" t="s">
        <v>1976</v>
      </c>
      <c r="AB16" s="1402">
        <v>1</v>
      </c>
      <c r="AJ16" s="1375" t="s">
        <v>1963</v>
      </c>
      <c r="AK16" s="1375" t="s">
        <v>1964</v>
      </c>
    </row>
    <row r="17" spans="1:37">
      <c r="A17" s="1436">
        <v>4</v>
      </c>
      <c r="B17" s="1445" t="s">
        <v>1965</v>
      </c>
      <c r="C17" s="1438" t="s">
        <v>4561</v>
      </c>
      <c r="D17" s="1439" t="s">
        <v>4562</v>
      </c>
      <c r="E17" s="1440">
        <v>4.8</v>
      </c>
      <c r="F17" s="1402" t="s">
        <v>42</v>
      </c>
      <c r="H17" s="1441">
        <f t="shared" si="0"/>
        <v>0</v>
      </c>
      <c r="J17" s="1441">
        <f t="shared" si="1"/>
        <v>0</v>
      </c>
      <c r="L17" s="1442">
        <f t="shared" si="2"/>
        <v>0</v>
      </c>
      <c r="N17" s="1440">
        <f t="shared" si="3"/>
        <v>0</v>
      </c>
      <c r="O17" s="1402">
        <v>20</v>
      </c>
      <c r="P17" s="1402" t="s">
        <v>1959</v>
      </c>
      <c r="V17" s="1443" t="s">
        <v>1960</v>
      </c>
      <c r="W17" s="1440">
        <v>2.1360000000000001</v>
      </c>
      <c r="X17" s="1446" t="s">
        <v>4563</v>
      </c>
      <c r="Y17" s="1446" t="s">
        <v>4561</v>
      </c>
      <c r="Z17" s="1438" t="s">
        <v>1962</v>
      </c>
      <c r="AB17" s="1402">
        <v>1</v>
      </c>
      <c r="AJ17" s="1375" t="s">
        <v>1963</v>
      </c>
      <c r="AK17" s="1375" t="s">
        <v>1964</v>
      </c>
    </row>
    <row r="18" spans="1:37">
      <c r="A18" s="1436">
        <v>5</v>
      </c>
      <c r="B18" s="1445" t="s">
        <v>1969</v>
      </c>
      <c r="C18" s="1438" t="s">
        <v>4564</v>
      </c>
      <c r="D18" s="1439" t="s">
        <v>4565</v>
      </c>
      <c r="E18" s="1440">
        <v>2.4</v>
      </c>
      <c r="F18" s="1402" t="s">
        <v>42</v>
      </c>
      <c r="H18" s="1441">
        <f t="shared" si="0"/>
        <v>0</v>
      </c>
      <c r="J18" s="1441">
        <f t="shared" si="1"/>
        <v>0</v>
      </c>
      <c r="L18" s="1442">
        <f t="shared" si="2"/>
        <v>0</v>
      </c>
      <c r="N18" s="1440">
        <f t="shared" si="3"/>
        <v>0</v>
      </c>
      <c r="O18" s="1402">
        <v>20</v>
      </c>
      <c r="P18" s="1402" t="s">
        <v>1959</v>
      </c>
      <c r="V18" s="1443" t="s">
        <v>1960</v>
      </c>
      <c r="W18" s="1440">
        <v>0.66200000000000003</v>
      </c>
      <c r="X18" s="1446" t="s">
        <v>4566</v>
      </c>
      <c r="Y18" s="1446" t="s">
        <v>4564</v>
      </c>
      <c r="Z18" s="1438" t="s">
        <v>1962</v>
      </c>
      <c r="AB18" s="1402">
        <v>1</v>
      </c>
      <c r="AJ18" s="1375" t="s">
        <v>1963</v>
      </c>
      <c r="AK18" s="1375" t="s">
        <v>1964</v>
      </c>
    </row>
    <row r="19" spans="1:37">
      <c r="A19" s="1436">
        <v>6</v>
      </c>
      <c r="B19" s="1445" t="s">
        <v>1965</v>
      </c>
      <c r="C19" s="1438" t="s">
        <v>1980</v>
      </c>
      <c r="D19" s="1439" t="s">
        <v>1981</v>
      </c>
      <c r="E19" s="1440">
        <v>4.008</v>
      </c>
      <c r="F19" s="1402" t="s">
        <v>42</v>
      </c>
      <c r="H19" s="1441">
        <f t="shared" si="0"/>
        <v>0</v>
      </c>
      <c r="J19" s="1441">
        <f t="shared" si="1"/>
        <v>0</v>
      </c>
      <c r="L19" s="1442">
        <f t="shared" si="2"/>
        <v>0</v>
      </c>
      <c r="N19" s="1440">
        <f t="shared" si="3"/>
        <v>0</v>
      </c>
      <c r="O19" s="1402">
        <v>20</v>
      </c>
      <c r="P19" s="1402" t="s">
        <v>1959</v>
      </c>
      <c r="V19" s="1443" t="s">
        <v>1960</v>
      </c>
      <c r="W19" s="1440">
        <v>5.8520000000000003</v>
      </c>
      <c r="X19" s="1446" t="s">
        <v>1982</v>
      </c>
      <c r="Y19" s="1446" t="s">
        <v>1980</v>
      </c>
      <c r="Z19" s="1438" t="s">
        <v>1962</v>
      </c>
      <c r="AB19" s="1402">
        <v>1</v>
      </c>
      <c r="AJ19" s="1375" t="s">
        <v>1963</v>
      </c>
      <c r="AK19" s="1375" t="s">
        <v>1964</v>
      </c>
    </row>
    <row r="20" spans="1:37">
      <c r="A20" s="1436">
        <v>7</v>
      </c>
      <c r="B20" s="1445" t="s">
        <v>1965</v>
      </c>
      <c r="C20" s="1438" t="s">
        <v>1983</v>
      </c>
      <c r="D20" s="1439" t="s">
        <v>1984</v>
      </c>
      <c r="E20" s="1440">
        <v>2.15</v>
      </c>
      <c r="F20" s="1402" t="s">
        <v>42</v>
      </c>
      <c r="H20" s="1441">
        <f t="shared" si="0"/>
        <v>0</v>
      </c>
      <c r="J20" s="1441">
        <f t="shared" si="1"/>
        <v>0</v>
      </c>
      <c r="L20" s="1442">
        <f t="shared" si="2"/>
        <v>0</v>
      </c>
      <c r="N20" s="1440">
        <f t="shared" si="3"/>
        <v>0</v>
      </c>
      <c r="O20" s="1402">
        <v>20</v>
      </c>
      <c r="P20" s="1402" t="s">
        <v>1959</v>
      </c>
      <c r="V20" s="1443" t="s">
        <v>1960</v>
      </c>
      <c r="W20" s="1440">
        <v>1.86</v>
      </c>
      <c r="X20" s="1446" t="s">
        <v>1985</v>
      </c>
      <c r="Y20" s="1446" t="s">
        <v>1983</v>
      </c>
      <c r="Z20" s="1438" t="s">
        <v>1962</v>
      </c>
      <c r="AB20" s="1402">
        <v>1</v>
      </c>
      <c r="AJ20" s="1375" t="s">
        <v>1963</v>
      </c>
      <c r="AK20" s="1375" t="s">
        <v>1964</v>
      </c>
    </row>
    <row r="21" spans="1:37">
      <c r="A21" s="1436">
        <v>8</v>
      </c>
      <c r="B21" s="1445" t="s">
        <v>1969</v>
      </c>
      <c r="C21" s="1438" t="s">
        <v>2526</v>
      </c>
      <c r="D21" s="1439" t="s">
        <v>2528</v>
      </c>
      <c r="E21" s="1440">
        <v>2.4</v>
      </c>
      <c r="F21" s="1402" t="s">
        <v>42</v>
      </c>
      <c r="H21" s="1441">
        <f t="shared" si="0"/>
        <v>0</v>
      </c>
      <c r="J21" s="1441">
        <f t="shared" si="1"/>
        <v>0</v>
      </c>
      <c r="L21" s="1442">
        <f t="shared" si="2"/>
        <v>0</v>
      </c>
      <c r="N21" s="1440">
        <f t="shared" si="3"/>
        <v>0</v>
      </c>
      <c r="O21" s="1402">
        <v>20</v>
      </c>
      <c r="P21" s="1402" t="s">
        <v>1959</v>
      </c>
      <c r="V21" s="1443" t="s">
        <v>1960</v>
      </c>
      <c r="W21" s="1440">
        <v>2.8940000000000001</v>
      </c>
      <c r="X21" s="1446" t="s">
        <v>2527</v>
      </c>
      <c r="Y21" s="1446" t="s">
        <v>2526</v>
      </c>
      <c r="Z21" s="1438" t="s">
        <v>1962</v>
      </c>
      <c r="AB21" s="1402">
        <v>1</v>
      </c>
      <c r="AJ21" s="1375" t="s">
        <v>1963</v>
      </c>
      <c r="AK21" s="1375" t="s">
        <v>1964</v>
      </c>
    </row>
    <row r="22" spans="1:37">
      <c r="A22" s="1436">
        <v>9</v>
      </c>
      <c r="B22" s="1445" t="s">
        <v>1475</v>
      </c>
      <c r="C22" s="1438" t="s">
        <v>4567</v>
      </c>
      <c r="D22" s="1439" t="s">
        <v>4568</v>
      </c>
      <c r="E22" s="1440">
        <v>4.008</v>
      </c>
      <c r="F22" s="1402" t="s">
        <v>58</v>
      </c>
      <c r="I22" s="1441">
        <f>ROUND(E22*G22,2)</f>
        <v>0</v>
      </c>
      <c r="J22" s="1441">
        <f t="shared" si="1"/>
        <v>0</v>
      </c>
      <c r="K22" s="1442">
        <v>1</v>
      </c>
      <c r="L22" s="1442">
        <f t="shared" si="2"/>
        <v>4.008</v>
      </c>
      <c r="N22" s="1440">
        <f t="shared" si="3"/>
        <v>0</v>
      </c>
      <c r="O22" s="1402">
        <v>20</v>
      </c>
      <c r="P22" s="1402" t="s">
        <v>1959</v>
      </c>
      <c r="V22" s="1443" t="s">
        <v>25</v>
      </c>
      <c r="X22" s="1446" t="s">
        <v>4567</v>
      </c>
      <c r="Y22" s="1446" t="s">
        <v>4567</v>
      </c>
      <c r="Z22" s="1438" t="s">
        <v>1988</v>
      </c>
      <c r="AA22" s="1438" t="s">
        <v>1959</v>
      </c>
      <c r="AB22" s="1402">
        <v>2</v>
      </c>
      <c r="AJ22" s="1375" t="s">
        <v>1989</v>
      </c>
      <c r="AK22" s="1375" t="s">
        <v>1964</v>
      </c>
    </row>
    <row r="23" spans="1:37">
      <c r="D23" s="1447" t="s">
        <v>1990</v>
      </c>
      <c r="E23" s="1448">
        <f>J23</f>
        <v>0</v>
      </c>
      <c r="H23" s="1448">
        <f>SUM(H12:H22)</f>
        <v>0</v>
      </c>
      <c r="I23" s="1448">
        <f>SUM(I12:I22)</f>
        <v>0</v>
      </c>
      <c r="J23" s="1448">
        <f>SUM(J12:J22)</f>
        <v>0</v>
      </c>
      <c r="L23" s="1449">
        <f>SUM(L12:L22)</f>
        <v>4.008</v>
      </c>
      <c r="N23" s="1450">
        <f>SUM(N12:N22)</f>
        <v>0</v>
      </c>
      <c r="W23" s="1440">
        <f>SUM(W12:W22)</f>
        <v>21.604999999999997</v>
      </c>
    </row>
    <row r="25" spans="1:37">
      <c r="B25" s="1438" t="s">
        <v>1997</v>
      </c>
    </row>
    <row r="26" spans="1:37">
      <c r="A26" s="1436">
        <v>10</v>
      </c>
      <c r="B26" s="1445" t="s">
        <v>1955</v>
      </c>
      <c r="C26" s="1438" t="s">
        <v>4599</v>
      </c>
      <c r="D26" s="1439" t="s">
        <v>4600</v>
      </c>
      <c r="E26" s="1440">
        <v>0.99</v>
      </c>
      <c r="F26" s="1402" t="s">
        <v>42</v>
      </c>
      <c r="H26" s="1441">
        <f>ROUND(E26*G26,2)</f>
        <v>0</v>
      </c>
      <c r="J26" s="1441">
        <f>ROUND(E26*G26,2)</f>
        <v>0</v>
      </c>
      <c r="L26" s="1442">
        <f>E26*K26</f>
        <v>0</v>
      </c>
      <c r="N26" s="1440">
        <f>E26*M26</f>
        <v>0</v>
      </c>
      <c r="O26" s="1402">
        <v>20</v>
      </c>
      <c r="P26" s="1402" t="s">
        <v>1959</v>
      </c>
      <c r="V26" s="1443" t="s">
        <v>1960</v>
      </c>
      <c r="X26" s="1446" t="s">
        <v>4601</v>
      </c>
      <c r="Y26" s="1446" t="s">
        <v>4599</v>
      </c>
      <c r="Z26" s="1438" t="s">
        <v>1995</v>
      </c>
      <c r="AB26" s="1402">
        <v>7</v>
      </c>
      <c r="AJ26" s="1375" t="s">
        <v>1963</v>
      </c>
      <c r="AK26" s="1375" t="s">
        <v>1964</v>
      </c>
    </row>
    <row r="27" spans="1:37">
      <c r="D27" s="1447" t="s">
        <v>2032</v>
      </c>
      <c r="E27" s="1448">
        <f>J27</f>
        <v>0</v>
      </c>
      <c r="H27" s="1448">
        <f>SUM(H25:H26)</f>
        <v>0</v>
      </c>
      <c r="I27" s="1448">
        <f>SUM(I25:I26)</f>
        <v>0</v>
      </c>
      <c r="J27" s="1448">
        <f>SUM(J25:J26)</f>
        <v>0</v>
      </c>
      <c r="L27" s="1449">
        <f>SUM(L25:L26)</f>
        <v>0</v>
      </c>
      <c r="N27" s="1450">
        <f>SUM(N25:N26)</f>
        <v>0</v>
      </c>
      <c r="W27" s="1440">
        <f>SUM(W25:W26)</f>
        <v>0</v>
      </c>
    </row>
    <row r="29" spans="1:37">
      <c r="D29" s="1447" t="s">
        <v>2045</v>
      </c>
      <c r="E29" s="1450">
        <f>J29</f>
        <v>0</v>
      </c>
      <c r="H29" s="1448">
        <f>+H23+H27</f>
        <v>0</v>
      </c>
      <c r="I29" s="1448">
        <f>+I23+I27</f>
        <v>0</v>
      </c>
      <c r="J29" s="1448">
        <f>+J23+J27</f>
        <v>0</v>
      </c>
      <c r="L29" s="1449">
        <f>+L23+L27</f>
        <v>4.008</v>
      </c>
      <c r="N29" s="1450">
        <f>+N23+N27</f>
        <v>0</v>
      </c>
      <c r="W29" s="1440">
        <f>+W23+W27</f>
        <v>21.604999999999997</v>
      </c>
    </row>
    <row r="31" spans="1:37">
      <c r="B31" s="1437" t="s">
        <v>2046</v>
      </c>
    </row>
    <row r="32" spans="1:37">
      <c r="B32" s="1438" t="s">
        <v>2522</v>
      </c>
    </row>
    <row r="33" spans="1:37">
      <c r="A33" s="1436">
        <v>11</v>
      </c>
      <c r="B33" s="1445" t="s">
        <v>2048</v>
      </c>
      <c r="C33" s="1438" t="s">
        <v>2519</v>
      </c>
      <c r="D33" s="1439" t="s">
        <v>2521</v>
      </c>
      <c r="E33" s="1440">
        <v>0.5</v>
      </c>
      <c r="F33" s="1402" t="s">
        <v>61</v>
      </c>
      <c r="H33" s="1441">
        <f t="shared" ref="H33:H44" si="4">ROUND(E33*G33,2)</f>
        <v>0</v>
      </c>
      <c r="J33" s="1441">
        <f t="shared" ref="J33:J56" si="5">ROUND(E33*G33,2)</f>
        <v>0</v>
      </c>
      <c r="K33" s="1442">
        <v>1.99E-3</v>
      </c>
      <c r="L33" s="1442">
        <f t="shared" ref="L33:L56" si="6">E33*K33</f>
        <v>9.9500000000000001E-4</v>
      </c>
      <c r="N33" s="1440">
        <f t="shared" ref="N33:N56" si="7">E33*M33</f>
        <v>0</v>
      </c>
      <c r="O33" s="1402">
        <v>20</v>
      </c>
      <c r="P33" s="1402" t="s">
        <v>1959</v>
      </c>
      <c r="V33" s="1443" t="s">
        <v>2051</v>
      </c>
      <c r="W33" s="1440">
        <v>0.36699999999999999</v>
      </c>
      <c r="X33" s="1446" t="s">
        <v>2520</v>
      </c>
      <c r="Y33" s="1446" t="s">
        <v>2519</v>
      </c>
      <c r="Z33" s="1438" t="s">
        <v>2124</v>
      </c>
      <c r="AB33" s="1402">
        <v>1</v>
      </c>
      <c r="AJ33" s="1375" t="s">
        <v>2053</v>
      </c>
      <c r="AK33" s="1375" t="s">
        <v>1964</v>
      </c>
    </row>
    <row r="34" spans="1:37">
      <c r="A34" s="1436">
        <v>12</v>
      </c>
      <c r="B34" s="1445" t="s">
        <v>2048</v>
      </c>
      <c r="C34" s="1438" t="s">
        <v>2512</v>
      </c>
      <c r="D34" s="1439" t="s">
        <v>2514</v>
      </c>
      <c r="E34" s="1440">
        <v>2</v>
      </c>
      <c r="F34" s="1402" t="s">
        <v>61</v>
      </c>
      <c r="H34" s="1441">
        <f t="shared" si="4"/>
        <v>0</v>
      </c>
      <c r="J34" s="1441">
        <f t="shared" si="5"/>
        <v>0</v>
      </c>
      <c r="K34" s="1442">
        <v>5.0200000000000002E-3</v>
      </c>
      <c r="L34" s="1442">
        <f t="shared" si="6"/>
        <v>1.004E-2</v>
      </c>
      <c r="N34" s="1440">
        <f t="shared" si="7"/>
        <v>0</v>
      </c>
      <c r="O34" s="1402">
        <v>20</v>
      </c>
      <c r="P34" s="1402" t="s">
        <v>1959</v>
      </c>
      <c r="V34" s="1443" t="s">
        <v>2051</v>
      </c>
      <c r="W34" s="1440">
        <v>1.6020000000000001</v>
      </c>
      <c r="X34" s="1446" t="s">
        <v>2513</v>
      </c>
      <c r="Y34" s="1446" t="s">
        <v>2512</v>
      </c>
      <c r="Z34" s="1438" t="s">
        <v>2124</v>
      </c>
      <c r="AB34" s="1402">
        <v>1</v>
      </c>
      <c r="AJ34" s="1375" t="s">
        <v>2053</v>
      </c>
      <c r="AK34" s="1375" t="s">
        <v>1964</v>
      </c>
    </row>
    <row r="35" spans="1:37">
      <c r="A35" s="1436">
        <v>13</v>
      </c>
      <c r="B35" s="1445" t="s">
        <v>2048</v>
      </c>
      <c r="C35" s="1438" t="s">
        <v>2509</v>
      </c>
      <c r="D35" s="1439" t="s">
        <v>2511</v>
      </c>
      <c r="E35" s="1440">
        <v>3</v>
      </c>
      <c r="F35" s="1402" t="s">
        <v>61</v>
      </c>
      <c r="H35" s="1441">
        <f t="shared" si="4"/>
        <v>0</v>
      </c>
      <c r="J35" s="1441">
        <f t="shared" si="5"/>
        <v>0</v>
      </c>
      <c r="K35" s="1442">
        <v>6.4900000000000001E-3</v>
      </c>
      <c r="L35" s="1442">
        <f t="shared" si="6"/>
        <v>1.9470000000000001E-2</v>
      </c>
      <c r="N35" s="1440">
        <f t="shared" si="7"/>
        <v>0</v>
      </c>
      <c r="O35" s="1402">
        <v>20</v>
      </c>
      <c r="P35" s="1402" t="s">
        <v>1959</v>
      </c>
      <c r="V35" s="1443" t="s">
        <v>2051</v>
      </c>
      <c r="W35" s="1440">
        <v>2.706</v>
      </c>
      <c r="X35" s="1446" t="s">
        <v>2510</v>
      </c>
      <c r="Y35" s="1446" t="s">
        <v>2509</v>
      </c>
      <c r="Z35" s="1438" t="s">
        <v>2124</v>
      </c>
      <c r="AB35" s="1402">
        <v>1</v>
      </c>
      <c r="AJ35" s="1375" t="s">
        <v>2053</v>
      </c>
      <c r="AK35" s="1375" t="s">
        <v>1964</v>
      </c>
    </row>
    <row r="36" spans="1:37">
      <c r="A36" s="1436">
        <v>14</v>
      </c>
      <c r="B36" s="1445" t="s">
        <v>2048</v>
      </c>
      <c r="C36" s="1438" t="s">
        <v>4602</v>
      </c>
      <c r="D36" s="1439" t="s">
        <v>4603</v>
      </c>
      <c r="E36" s="1440">
        <v>1</v>
      </c>
      <c r="F36" s="1402" t="s">
        <v>61</v>
      </c>
      <c r="H36" s="1441">
        <f t="shared" si="4"/>
        <v>0</v>
      </c>
      <c r="J36" s="1441">
        <f t="shared" si="5"/>
        <v>0</v>
      </c>
      <c r="K36" s="1442">
        <v>9.1999999999999998E-3</v>
      </c>
      <c r="L36" s="1442">
        <f t="shared" si="6"/>
        <v>9.1999999999999998E-3</v>
      </c>
      <c r="N36" s="1440">
        <f t="shared" si="7"/>
        <v>0</v>
      </c>
      <c r="O36" s="1402">
        <v>20</v>
      </c>
      <c r="P36" s="1402" t="s">
        <v>1959</v>
      </c>
      <c r="V36" s="1443" t="s">
        <v>2051</v>
      </c>
      <c r="W36" s="1440">
        <v>0.86199999999999999</v>
      </c>
      <c r="X36" s="1446" t="s">
        <v>4604</v>
      </c>
      <c r="Y36" s="1446" t="s">
        <v>4602</v>
      </c>
      <c r="Z36" s="1438" t="s">
        <v>2124</v>
      </c>
      <c r="AB36" s="1402">
        <v>1</v>
      </c>
      <c r="AJ36" s="1375" t="s">
        <v>2053</v>
      </c>
      <c r="AK36" s="1375" t="s">
        <v>1964</v>
      </c>
    </row>
    <row r="37" spans="1:37">
      <c r="A37" s="1436">
        <v>15</v>
      </c>
      <c r="B37" s="1445" t="s">
        <v>2048</v>
      </c>
      <c r="C37" s="1438" t="s">
        <v>2504</v>
      </c>
      <c r="D37" s="1439" t="s">
        <v>2506</v>
      </c>
      <c r="E37" s="1440">
        <v>2</v>
      </c>
      <c r="F37" s="1402" t="s">
        <v>61</v>
      </c>
      <c r="H37" s="1441">
        <f t="shared" si="4"/>
        <v>0</v>
      </c>
      <c r="J37" s="1441">
        <f t="shared" si="5"/>
        <v>0</v>
      </c>
      <c r="K37" s="1442">
        <v>9.1299999999999992E-3</v>
      </c>
      <c r="L37" s="1442">
        <f t="shared" si="6"/>
        <v>1.8259999999999998E-2</v>
      </c>
      <c r="N37" s="1440">
        <f t="shared" si="7"/>
        <v>0</v>
      </c>
      <c r="O37" s="1402">
        <v>20</v>
      </c>
      <c r="P37" s="1402" t="s">
        <v>1959</v>
      </c>
      <c r="V37" s="1443" t="s">
        <v>2051</v>
      </c>
      <c r="W37" s="1440">
        <v>1.504</v>
      </c>
      <c r="X37" s="1446" t="s">
        <v>2505</v>
      </c>
      <c r="Y37" s="1446" t="s">
        <v>2504</v>
      </c>
      <c r="Z37" s="1438" t="s">
        <v>2124</v>
      </c>
      <c r="AB37" s="1402">
        <v>1</v>
      </c>
      <c r="AJ37" s="1375" t="s">
        <v>2053</v>
      </c>
      <c r="AK37" s="1375" t="s">
        <v>1964</v>
      </c>
    </row>
    <row r="38" spans="1:37">
      <c r="A38" s="1436">
        <v>16</v>
      </c>
      <c r="B38" s="1445" t="s">
        <v>2048</v>
      </c>
      <c r="C38" s="1438" t="s">
        <v>4605</v>
      </c>
      <c r="D38" s="1439" t="s">
        <v>4606</v>
      </c>
      <c r="E38" s="1440">
        <v>1</v>
      </c>
      <c r="F38" s="1402" t="s">
        <v>2002</v>
      </c>
      <c r="H38" s="1441">
        <f t="shared" si="4"/>
        <v>0</v>
      </c>
      <c r="J38" s="1441">
        <f t="shared" si="5"/>
        <v>0</v>
      </c>
      <c r="K38" s="1442">
        <v>1.5499999999999999E-3</v>
      </c>
      <c r="L38" s="1442">
        <f t="shared" si="6"/>
        <v>1.5499999999999999E-3</v>
      </c>
      <c r="N38" s="1440">
        <f t="shared" si="7"/>
        <v>0</v>
      </c>
      <c r="O38" s="1402">
        <v>20</v>
      </c>
      <c r="P38" s="1402" t="s">
        <v>1959</v>
      </c>
      <c r="V38" s="1443" t="s">
        <v>2051</v>
      </c>
      <c r="W38" s="1440">
        <v>0.74099999999999999</v>
      </c>
      <c r="X38" s="1446" t="s">
        <v>4607</v>
      </c>
      <c r="Y38" s="1446" t="s">
        <v>4605</v>
      </c>
      <c r="Z38" s="1438" t="s">
        <v>2124</v>
      </c>
      <c r="AB38" s="1402">
        <v>1</v>
      </c>
      <c r="AJ38" s="1375" t="s">
        <v>2053</v>
      </c>
      <c r="AK38" s="1375" t="s">
        <v>1964</v>
      </c>
    </row>
    <row r="39" spans="1:37">
      <c r="A39" s="1436">
        <v>17</v>
      </c>
      <c r="B39" s="1445" t="s">
        <v>2048</v>
      </c>
      <c r="C39" s="1438" t="s">
        <v>2497</v>
      </c>
      <c r="D39" s="1439" t="s">
        <v>4608</v>
      </c>
      <c r="E39" s="1440">
        <v>1</v>
      </c>
      <c r="F39" s="1402" t="s">
        <v>2002</v>
      </c>
      <c r="H39" s="1441">
        <f t="shared" si="4"/>
        <v>0</v>
      </c>
      <c r="J39" s="1441">
        <f t="shared" si="5"/>
        <v>0</v>
      </c>
      <c r="K39" s="1442">
        <v>3.2200000000000002E-3</v>
      </c>
      <c r="L39" s="1442">
        <f t="shared" si="6"/>
        <v>3.2200000000000002E-3</v>
      </c>
      <c r="N39" s="1440">
        <f t="shared" si="7"/>
        <v>0</v>
      </c>
      <c r="O39" s="1402">
        <v>20</v>
      </c>
      <c r="P39" s="1402" t="s">
        <v>1959</v>
      </c>
      <c r="V39" s="1443" t="s">
        <v>2051</v>
      </c>
      <c r="W39" s="1440">
        <v>1.542</v>
      </c>
      <c r="X39" s="1446" t="s">
        <v>2498</v>
      </c>
      <c r="Y39" s="1446" t="s">
        <v>2497</v>
      </c>
      <c r="Z39" s="1438" t="s">
        <v>2124</v>
      </c>
      <c r="AB39" s="1402">
        <v>1</v>
      </c>
      <c r="AJ39" s="1375" t="s">
        <v>2053</v>
      </c>
      <c r="AK39" s="1375" t="s">
        <v>1964</v>
      </c>
    </row>
    <row r="40" spans="1:37">
      <c r="A40" s="1436">
        <v>18</v>
      </c>
      <c r="B40" s="1445" t="s">
        <v>2048</v>
      </c>
      <c r="C40" s="1438" t="s">
        <v>4609</v>
      </c>
      <c r="D40" s="1439" t="s">
        <v>4610</v>
      </c>
      <c r="E40" s="1440">
        <v>1</v>
      </c>
      <c r="F40" s="1402" t="s">
        <v>2002</v>
      </c>
      <c r="H40" s="1441">
        <f t="shared" si="4"/>
        <v>0</v>
      </c>
      <c r="J40" s="1441">
        <f t="shared" si="5"/>
        <v>0</v>
      </c>
      <c r="K40" s="1442">
        <v>2.0100000000000001E-3</v>
      </c>
      <c r="L40" s="1442">
        <f t="shared" si="6"/>
        <v>2.0100000000000001E-3</v>
      </c>
      <c r="N40" s="1440">
        <f t="shared" si="7"/>
        <v>0</v>
      </c>
      <c r="O40" s="1402">
        <v>20</v>
      </c>
      <c r="P40" s="1402" t="s">
        <v>1959</v>
      </c>
      <c r="V40" s="1443" t="s">
        <v>2051</v>
      </c>
      <c r="W40" s="1440">
        <v>0.96599999999999997</v>
      </c>
      <c r="X40" s="1446" t="s">
        <v>4611</v>
      </c>
      <c r="Y40" s="1446" t="s">
        <v>4609</v>
      </c>
      <c r="Z40" s="1438" t="s">
        <v>2124</v>
      </c>
      <c r="AB40" s="1402">
        <v>1</v>
      </c>
      <c r="AJ40" s="1375" t="s">
        <v>2053</v>
      </c>
      <c r="AK40" s="1375" t="s">
        <v>1964</v>
      </c>
    </row>
    <row r="41" spans="1:37">
      <c r="A41" s="1436">
        <v>19</v>
      </c>
      <c r="B41" s="1445" t="s">
        <v>2048</v>
      </c>
      <c r="C41" s="1438" t="s">
        <v>2474</v>
      </c>
      <c r="D41" s="1439" t="s">
        <v>2476</v>
      </c>
      <c r="E41" s="1440">
        <v>4</v>
      </c>
      <c r="F41" s="1402" t="s">
        <v>2002</v>
      </c>
      <c r="H41" s="1441">
        <f t="shared" si="4"/>
        <v>0</v>
      </c>
      <c r="J41" s="1441">
        <f t="shared" si="5"/>
        <v>0</v>
      </c>
      <c r="K41" s="1442">
        <v>4.5500000000000002E-3</v>
      </c>
      <c r="L41" s="1442">
        <f t="shared" si="6"/>
        <v>1.8200000000000001E-2</v>
      </c>
      <c r="N41" s="1440">
        <f t="shared" si="7"/>
        <v>0</v>
      </c>
      <c r="O41" s="1402">
        <v>20</v>
      </c>
      <c r="P41" s="1402" t="s">
        <v>1959</v>
      </c>
      <c r="V41" s="1443" t="s">
        <v>2051</v>
      </c>
      <c r="W41" s="1440">
        <v>6.3239999999999998</v>
      </c>
      <c r="X41" s="1446" t="s">
        <v>2475</v>
      </c>
      <c r="Y41" s="1446" t="s">
        <v>2474</v>
      </c>
      <c r="Z41" s="1438" t="s">
        <v>2124</v>
      </c>
      <c r="AB41" s="1402">
        <v>1</v>
      </c>
      <c r="AJ41" s="1375" t="s">
        <v>2053</v>
      </c>
      <c r="AK41" s="1375" t="s">
        <v>1964</v>
      </c>
    </row>
    <row r="42" spans="1:37">
      <c r="A42" s="1436">
        <v>20</v>
      </c>
      <c r="B42" s="1445" t="s">
        <v>2048</v>
      </c>
      <c r="C42" s="1438" t="s">
        <v>4612</v>
      </c>
      <c r="D42" s="1439" t="s">
        <v>4613</v>
      </c>
      <c r="E42" s="1440">
        <v>1</v>
      </c>
      <c r="F42" s="1402" t="s">
        <v>2002</v>
      </c>
      <c r="H42" s="1441">
        <f t="shared" si="4"/>
        <v>0</v>
      </c>
      <c r="J42" s="1441">
        <f t="shared" si="5"/>
        <v>0</v>
      </c>
      <c r="K42" s="1442">
        <v>4.5500000000000002E-3</v>
      </c>
      <c r="L42" s="1442">
        <f t="shared" si="6"/>
        <v>4.5500000000000002E-3</v>
      </c>
      <c r="N42" s="1440">
        <f t="shared" si="7"/>
        <v>0</v>
      </c>
      <c r="O42" s="1402">
        <v>20</v>
      </c>
      <c r="P42" s="1402" t="s">
        <v>1959</v>
      </c>
      <c r="V42" s="1443" t="s">
        <v>2051</v>
      </c>
      <c r="W42" s="1440">
        <v>1.107</v>
      </c>
      <c r="X42" s="1446" t="s">
        <v>4614</v>
      </c>
      <c r="Y42" s="1446" t="s">
        <v>4612</v>
      </c>
      <c r="Z42" s="1438" t="s">
        <v>2124</v>
      </c>
      <c r="AB42" s="1402">
        <v>1</v>
      </c>
      <c r="AJ42" s="1375" t="s">
        <v>2053</v>
      </c>
      <c r="AK42" s="1375" t="s">
        <v>1964</v>
      </c>
    </row>
    <row r="43" spans="1:37">
      <c r="A43" s="1436">
        <v>21</v>
      </c>
      <c r="B43" s="1445" t="s">
        <v>2048</v>
      </c>
      <c r="C43" s="1438" t="s">
        <v>2463</v>
      </c>
      <c r="D43" s="1439" t="s">
        <v>2465</v>
      </c>
      <c r="E43" s="1440">
        <v>1</v>
      </c>
      <c r="F43" s="1402" t="s">
        <v>2002</v>
      </c>
      <c r="H43" s="1441">
        <f t="shared" si="4"/>
        <v>0</v>
      </c>
      <c r="J43" s="1441">
        <f t="shared" si="5"/>
        <v>0</v>
      </c>
      <c r="K43" s="1442">
        <v>3.3E-4</v>
      </c>
      <c r="L43" s="1442">
        <f t="shared" si="6"/>
        <v>3.3E-4</v>
      </c>
      <c r="N43" s="1440">
        <f t="shared" si="7"/>
        <v>0</v>
      </c>
      <c r="O43" s="1402">
        <v>20</v>
      </c>
      <c r="P43" s="1402" t="s">
        <v>1959</v>
      </c>
      <c r="V43" s="1443" t="s">
        <v>2051</v>
      </c>
      <c r="W43" s="1440">
        <v>0.189</v>
      </c>
      <c r="X43" s="1446" t="s">
        <v>2464</v>
      </c>
      <c r="Y43" s="1446" t="s">
        <v>2463</v>
      </c>
      <c r="Z43" s="1438" t="s">
        <v>2124</v>
      </c>
      <c r="AB43" s="1402">
        <v>1</v>
      </c>
      <c r="AJ43" s="1375" t="s">
        <v>2053</v>
      </c>
      <c r="AK43" s="1375" t="s">
        <v>1964</v>
      </c>
    </row>
    <row r="44" spans="1:37">
      <c r="A44" s="1436">
        <v>22</v>
      </c>
      <c r="B44" s="1445" t="s">
        <v>2048</v>
      </c>
      <c r="C44" s="1438" t="s">
        <v>2454</v>
      </c>
      <c r="D44" s="1439" t="s">
        <v>2456</v>
      </c>
      <c r="E44" s="1440">
        <v>1</v>
      </c>
      <c r="F44" s="1402" t="s">
        <v>2002</v>
      </c>
      <c r="H44" s="1441">
        <f t="shared" si="4"/>
        <v>0</v>
      </c>
      <c r="J44" s="1441">
        <f t="shared" si="5"/>
        <v>0</v>
      </c>
      <c r="K44" s="1442">
        <v>2.0899999999999998E-3</v>
      </c>
      <c r="L44" s="1442">
        <f t="shared" si="6"/>
        <v>2.0899999999999998E-3</v>
      </c>
      <c r="N44" s="1440">
        <f t="shared" si="7"/>
        <v>0</v>
      </c>
      <c r="O44" s="1402">
        <v>20</v>
      </c>
      <c r="P44" s="1402" t="s">
        <v>1959</v>
      </c>
      <c r="V44" s="1443" t="s">
        <v>2051</v>
      </c>
      <c r="W44" s="1440">
        <v>0.40100000000000002</v>
      </c>
      <c r="X44" s="1446" t="s">
        <v>2455</v>
      </c>
      <c r="Y44" s="1446" t="s">
        <v>2454</v>
      </c>
      <c r="Z44" s="1438" t="s">
        <v>2124</v>
      </c>
      <c r="AB44" s="1402">
        <v>1</v>
      </c>
      <c r="AJ44" s="1375" t="s">
        <v>2053</v>
      </c>
      <c r="AK44" s="1375" t="s">
        <v>1964</v>
      </c>
    </row>
    <row r="45" spans="1:37">
      <c r="A45" s="1436">
        <v>23</v>
      </c>
      <c r="B45" s="1445" t="s">
        <v>1475</v>
      </c>
      <c r="C45" s="1438" t="s">
        <v>4615</v>
      </c>
      <c r="D45" s="1439" t="s">
        <v>4616</v>
      </c>
      <c r="E45" s="1440">
        <v>2</v>
      </c>
      <c r="F45" s="1402" t="s">
        <v>2002</v>
      </c>
      <c r="I45" s="1441">
        <f t="shared" ref="I45:I51" si="8">ROUND(E45*G45,2)</f>
        <v>0</v>
      </c>
      <c r="J45" s="1441">
        <f t="shared" si="5"/>
        <v>0</v>
      </c>
      <c r="L45" s="1442">
        <f t="shared" si="6"/>
        <v>0</v>
      </c>
      <c r="N45" s="1440">
        <f t="shared" si="7"/>
        <v>0</v>
      </c>
      <c r="O45" s="1402">
        <v>20</v>
      </c>
      <c r="P45" s="1402" t="s">
        <v>1959</v>
      </c>
      <c r="V45" s="1443" t="s">
        <v>25</v>
      </c>
      <c r="X45" s="1446" t="s">
        <v>4615</v>
      </c>
      <c r="Y45" s="1446" t="s">
        <v>4615</v>
      </c>
      <c r="Z45" s="1438" t="s">
        <v>4617</v>
      </c>
      <c r="AA45" s="1438" t="s">
        <v>4618</v>
      </c>
      <c r="AB45" s="1402">
        <v>2</v>
      </c>
      <c r="AJ45" s="1375" t="s">
        <v>2209</v>
      </c>
      <c r="AK45" s="1375" t="s">
        <v>1964</v>
      </c>
    </row>
    <row r="46" spans="1:37">
      <c r="A46" s="1436">
        <v>24</v>
      </c>
      <c r="B46" s="1445" t="s">
        <v>1475</v>
      </c>
      <c r="C46" s="1438" t="s">
        <v>2443</v>
      </c>
      <c r="D46" s="1439" t="s">
        <v>2444</v>
      </c>
      <c r="E46" s="1440">
        <v>5</v>
      </c>
      <c r="F46" s="1402" t="s">
        <v>2002</v>
      </c>
      <c r="I46" s="1441">
        <f t="shared" si="8"/>
        <v>0</v>
      </c>
      <c r="J46" s="1441">
        <f t="shared" si="5"/>
        <v>0</v>
      </c>
      <c r="L46" s="1442">
        <f t="shared" si="6"/>
        <v>0</v>
      </c>
      <c r="N46" s="1440">
        <f t="shared" si="7"/>
        <v>0</v>
      </c>
      <c r="O46" s="1402">
        <v>20</v>
      </c>
      <c r="P46" s="1402" t="s">
        <v>1959</v>
      </c>
      <c r="V46" s="1443" t="s">
        <v>25</v>
      </c>
      <c r="X46" s="1446" t="s">
        <v>2443</v>
      </c>
      <c r="Y46" s="1446" t="s">
        <v>2443</v>
      </c>
      <c r="Z46" s="1438" t="s">
        <v>2442</v>
      </c>
      <c r="AA46" s="1438" t="s">
        <v>2441</v>
      </c>
      <c r="AB46" s="1402">
        <v>2</v>
      </c>
      <c r="AJ46" s="1375" t="s">
        <v>2209</v>
      </c>
      <c r="AK46" s="1375" t="s">
        <v>1964</v>
      </c>
    </row>
    <row r="47" spans="1:37">
      <c r="A47" s="1436">
        <v>25</v>
      </c>
      <c r="B47" s="1445" t="s">
        <v>1475</v>
      </c>
      <c r="C47" s="1438" t="s">
        <v>4619</v>
      </c>
      <c r="D47" s="1439" t="s">
        <v>4620</v>
      </c>
      <c r="E47" s="1440">
        <v>2</v>
      </c>
      <c r="F47" s="1402" t="s">
        <v>2002</v>
      </c>
      <c r="I47" s="1441">
        <f t="shared" si="8"/>
        <v>0</v>
      </c>
      <c r="J47" s="1441">
        <f t="shared" si="5"/>
        <v>0</v>
      </c>
      <c r="L47" s="1442">
        <f t="shared" si="6"/>
        <v>0</v>
      </c>
      <c r="N47" s="1440">
        <f t="shared" si="7"/>
        <v>0</v>
      </c>
      <c r="O47" s="1402">
        <v>20</v>
      </c>
      <c r="P47" s="1402" t="s">
        <v>1959</v>
      </c>
      <c r="V47" s="1443" t="s">
        <v>25</v>
      </c>
      <c r="X47" s="1446" t="s">
        <v>4619</v>
      </c>
      <c r="Y47" s="1446" t="s">
        <v>4619</v>
      </c>
      <c r="Z47" s="1438" t="s">
        <v>2442</v>
      </c>
      <c r="AA47" s="1438" t="s">
        <v>4621</v>
      </c>
      <c r="AB47" s="1402">
        <v>2</v>
      </c>
      <c r="AJ47" s="1375" t="s">
        <v>2209</v>
      </c>
      <c r="AK47" s="1375" t="s">
        <v>1964</v>
      </c>
    </row>
    <row r="48" spans="1:37">
      <c r="A48" s="1436">
        <v>26</v>
      </c>
      <c r="B48" s="1445" t="s">
        <v>1475</v>
      </c>
      <c r="C48" s="1438" t="s">
        <v>4622</v>
      </c>
      <c r="D48" s="1439" t="s">
        <v>4623</v>
      </c>
      <c r="E48" s="1440">
        <v>1</v>
      </c>
      <c r="F48" s="1402" t="s">
        <v>2002</v>
      </c>
      <c r="I48" s="1441">
        <f t="shared" si="8"/>
        <v>0</v>
      </c>
      <c r="J48" s="1441">
        <f t="shared" si="5"/>
        <v>0</v>
      </c>
      <c r="L48" s="1442">
        <f t="shared" si="6"/>
        <v>0</v>
      </c>
      <c r="N48" s="1440">
        <f t="shared" si="7"/>
        <v>0</v>
      </c>
      <c r="O48" s="1402">
        <v>20</v>
      </c>
      <c r="P48" s="1402" t="s">
        <v>1959</v>
      </c>
      <c r="V48" s="1443" t="s">
        <v>25</v>
      </c>
      <c r="X48" s="1446" t="s">
        <v>4622</v>
      </c>
      <c r="Y48" s="1446" t="s">
        <v>4622</v>
      </c>
      <c r="Z48" s="1438" t="s">
        <v>2334</v>
      </c>
      <c r="AA48" s="1438" t="s">
        <v>1959</v>
      </c>
      <c r="AB48" s="1402">
        <v>2</v>
      </c>
      <c r="AJ48" s="1375" t="s">
        <v>2209</v>
      </c>
      <c r="AK48" s="1375" t="s">
        <v>1964</v>
      </c>
    </row>
    <row r="49" spans="1:37">
      <c r="A49" s="1436">
        <v>27</v>
      </c>
      <c r="B49" s="1445" t="s">
        <v>1475</v>
      </c>
      <c r="C49" s="1438" t="s">
        <v>2397</v>
      </c>
      <c r="D49" s="1439" t="s">
        <v>2398</v>
      </c>
      <c r="E49" s="1440">
        <v>4</v>
      </c>
      <c r="F49" s="1402" t="s">
        <v>2002</v>
      </c>
      <c r="I49" s="1441">
        <f t="shared" si="8"/>
        <v>0</v>
      </c>
      <c r="J49" s="1441">
        <f t="shared" si="5"/>
        <v>0</v>
      </c>
      <c r="K49" s="1442">
        <v>4.0000000000000002E-4</v>
      </c>
      <c r="L49" s="1442">
        <f t="shared" si="6"/>
        <v>1.6000000000000001E-3</v>
      </c>
      <c r="N49" s="1440">
        <f t="shared" si="7"/>
        <v>0</v>
      </c>
      <c r="O49" s="1402">
        <v>20</v>
      </c>
      <c r="P49" s="1402" t="s">
        <v>1959</v>
      </c>
      <c r="V49" s="1443" t="s">
        <v>25</v>
      </c>
      <c r="X49" s="1446" t="s">
        <v>2397</v>
      </c>
      <c r="Y49" s="1446" t="s">
        <v>2397</v>
      </c>
      <c r="Z49" s="1438" t="s">
        <v>2396</v>
      </c>
      <c r="AA49" s="1438" t="s">
        <v>1959</v>
      </c>
      <c r="AB49" s="1402">
        <v>2</v>
      </c>
      <c r="AJ49" s="1375" t="s">
        <v>2209</v>
      </c>
      <c r="AK49" s="1375" t="s">
        <v>1964</v>
      </c>
    </row>
    <row r="50" spans="1:37">
      <c r="A50" s="1436">
        <v>28</v>
      </c>
      <c r="B50" s="1445" t="s">
        <v>1475</v>
      </c>
      <c r="C50" s="1438" t="s">
        <v>4624</v>
      </c>
      <c r="D50" s="1439" t="s">
        <v>4625</v>
      </c>
      <c r="E50" s="1440">
        <v>1</v>
      </c>
      <c r="F50" s="1402" t="s">
        <v>2002</v>
      </c>
      <c r="I50" s="1441">
        <f t="shared" si="8"/>
        <v>0</v>
      </c>
      <c r="J50" s="1441">
        <f t="shared" si="5"/>
        <v>0</v>
      </c>
      <c r="L50" s="1442">
        <f t="shared" si="6"/>
        <v>0</v>
      </c>
      <c r="N50" s="1440">
        <f t="shared" si="7"/>
        <v>0</v>
      </c>
      <c r="O50" s="1402">
        <v>20</v>
      </c>
      <c r="P50" s="1402" t="s">
        <v>1959</v>
      </c>
      <c r="V50" s="1443" t="s">
        <v>25</v>
      </c>
      <c r="X50" s="1446" t="s">
        <v>4624</v>
      </c>
      <c r="Y50" s="1446" t="s">
        <v>4624</v>
      </c>
      <c r="Z50" s="1438" t="s">
        <v>2396</v>
      </c>
      <c r="AA50" s="1438" t="s">
        <v>4626</v>
      </c>
      <c r="AB50" s="1402">
        <v>8</v>
      </c>
      <c r="AJ50" s="1375" t="s">
        <v>2209</v>
      </c>
      <c r="AK50" s="1375" t="s">
        <v>1964</v>
      </c>
    </row>
    <row r="51" spans="1:37">
      <c r="A51" s="1436">
        <v>29</v>
      </c>
      <c r="B51" s="1445" t="s">
        <v>1475</v>
      </c>
      <c r="C51" s="1438" t="s">
        <v>4627</v>
      </c>
      <c r="D51" s="1439" t="s">
        <v>4628</v>
      </c>
      <c r="E51" s="1440">
        <v>1</v>
      </c>
      <c r="F51" s="1402" t="s">
        <v>2002</v>
      </c>
      <c r="I51" s="1441">
        <f t="shared" si="8"/>
        <v>0</v>
      </c>
      <c r="J51" s="1441">
        <f t="shared" si="5"/>
        <v>0</v>
      </c>
      <c r="L51" s="1442">
        <f t="shared" si="6"/>
        <v>0</v>
      </c>
      <c r="N51" s="1440">
        <f t="shared" si="7"/>
        <v>0</v>
      </c>
      <c r="O51" s="1402">
        <v>20</v>
      </c>
      <c r="P51" s="1402" t="s">
        <v>1959</v>
      </c>
      <c r="V51" s="1443" t="s">
        <v>25</v>
      </c>
      <c r="X51" s="1446" t="s">
        <v>4627</v>
      </c>
      <c r="Y51" s="1446" t="s">
        <v>4627</v>
      </c>
      <c r="Z51" s="1438" t="s">
        <v>2334</v>
      </c>
      <c r="AA51" s="1438" t="s">
        <v>4629</v>
      </c>
      <c r="AB51" s="1402">
        <v>2</v>
      </c>
      <c r="AJ51" s="1375" t="s">
        <v>2209</v>
      </c>
      <c r="AK51" s="1375" t="s">
        <v>1964</v>
      </c>
    </row>
    <row r="52" spans="1:37">
      <c r="A52" s="1436">
        <v>30</v>
      </c>
      <c r="B52" s="1445" t="s">
        <v>2048</v>
      </c>
      <c r="C52" s="1438" t="s">
        <v>2445</v>
      </c>
      <c r="D52" s="1439" t="s">
        <v>2447</v>
      </c>
      <c r="E52" s="1440">
        <v>1</v>
      </c>
      <c r="F52" s="1402" t="s">
        <v>2002</v>
      </c>
      <c r="H52" s="1441">
        <f>ROUND(E52*G52,2)</f>
        <v>0</v>
      </c>
      <c r="J52" s="1441">
        <f t="shared" si="5"/>
        <v>0</v>
      </c>
      <c r="L52" s="1442">
        <f t="shared" si="6"/>
        <v>0</v>
      </c>
      <c r="N52" s="1440">
        <f t="shared" si="7"/>
        <v>0</v>
      </c>
      <c r="O52" s="1402">
        <v>20</v>
      </c>
      <c r="P52" s="1402" t="s">
        <v>1959</v>
      </c>
      <c r="V52" s="1443" t="s">
        <v>2051</v>
      </c>
      <c r="W52" s="1440">
        <v>0.23699999999999999</v>
      </c>
      <c r="X52" s="1446" t="s">
        <v>2446</v>
      </c>
      <c r="Y52" s="1446" t="s">
        <v>2445</v>
      </c>
      <c r="Z52" s="1438" t="s">
        <v>2124</v>
      </c>
      <c r="AB52" s="1402">
        <v>1</v>
      </c>
      <c r="AJ52" s="1375" t="s">
        <v>2053</v>
      </c>
      <c r="AK52" s="1375" t="s">
        <v>1964</v>
      </c>
    </row>
    <row r="53" spans="1:37">
      <c r="A53" s="1436">
        <v>31</v>
      </c>
      <c r="B53" s="1445" t="s">
        <v>2048</v>
      </c>
      <c r="C53" s="1438" t="s">
        <v>2420</v>
      </c>
      <c r="D53" s="1439" t="s">
        <v>2422</v>
      </c>
      <c r="E53" s="1440">
        <v>2</v>
      </c>
      <c r="F53" s="1402" t="s">
        <v>2002</v>
      </c>
      <c r="H53" s="1441">
        <f>ROUND(E53*G53,2)</f>
        <v>0</v>
      </c>
      <c r="J53" s="1441">
        <f t="shared" si="5"/>
        <v>0</v>
      </c>
      <c r="L53" s="1442">
        <f t="shared" si="6"/>
        <v>0</v>
      </c>
      <c r="N53" s="1440">
        <f t="shared" si="7"/>
        <v>0</v>
      </c>
      <c r="O53" s="1402">
        <v>20</v>
      </c>
      <c r="P53" s="1402" t="s">
        <v>1959</v>
      </c>
      <c r="V53" s="1443" t="s">
        <v>2051</v>
      </c>
      <c r="W53" s="1440">
        <v>1.002</v>
      </c>
      <c r="X53" s="1446" t="s">
        <v>2421</v>
      </c>
      <c r="Y53" s="1446" t="s">
        <v>2420</v>
      </c>
      <c r="Z53" s="1438" t="s">
        <v>2124</v>
      </c>
      <c r="AB53" s="1402">
        <v>1</v>
      </c>
      <c r="AJ53" s="1375" t="s">
        <v>2053</v>
      </c>
      <c r="AK53" s="1375" t="s">
        <v>1964</v>
      </c>
    </row>
    <row r="54" spans="1:37">
      <c r="A54" s="1436">
        <v>32</v>
      </c>
      <c r="B54" s="1445" t="s">
        <v>1475</v>
      </c>
      <c r="C54" s="1438" t="s">
        <v>2394</v>
      </c>
      <c r="D54" s="1439" t="s">
        <v>4630</v>
      </c>
      <c r="E54" s="1440">
        <v>4</v>
      </c>
      <c r="F54" s="1402" t="s">
        <v>2002</v>
      </c>
      <c r="I54" s="1441">
        <f>ROUND(E54*G54,2)</f>
        <v>0</v>
      </c>
      <c r="J54" s="1441">
        <f t="shared" si="5"/>
        <v>0</v>
      </c>
      <c r="K54" s="1442">
        <v>1E-4</v>
      </c>
      <c r="L54" s="1442">
        <f t="shared" si="6"/>
        <v>4.0000000000000002E-4</v>
      </c>
      <c r="N54" s="1440">
        <f t="shared" si="7"/>
        <v>0</v>
      </c>
      <c r="O54" s="1402">
        <v>20</v>
      </c>
      <c r="P54" s="1402" t="s">
        <v>1959</v>
      </c>
      <c r="V54" s="1443" t="s">
        <v>25</v>
      </c>
      <c r="X54" s="1446" t="s">
        <v>2394</v>
      </c>
      <c r="Y54" s="1446" t="s">
        <v>2394</v>
      </c>
      <c r="Z54" s="1438" t="s">
        <v>2393</v>
      </c>
      <c r="AA54" s="1438" t="s">
        <v>2392</v>
      </c>
      <c r="AB54" s="1402">
        <v>8</v>
      </c>
      <c r="AJ54" s="1375" t="s">
        <v>2209</v>
      </c>
      <c r="AK54" s="1375" t="s">
        <v>1964</v>
      </c>
    </row>
    <row r="55" spans="1:37">
      <c r="A55" s="1436">
        <v>33</v>
      </c>
      <c r="B55" s="1445" t="s">
        <v>2048</v>
      </c>
      <c r="C55" s="1438" t="s">
        <v>2401</v>
      </c>
      <c r="D55" s="1439" t="s">
        <v>2403</v>
      </c>
      <c r="E55" s="1440">
        <v>15</v>
      </c>
      <c r="F55" s="1402" t="s">
        <v>1870</v>
      </c>
      <c r="H55" s="1441">
        <f>ROUND(E55*G55,2)</f>
        <v>0</v>
      </c>
      <c r="J55" s="1441">
        <f t="shared" si="5"/>
        <v>0</v>
      </c>
      <c r="L55" s="1442">
        <f t="shared" si="6"/>
        <v>0</v>
      </c>
      <c r="N55" s="1440">
        <f t="shared" si="7"/>
        <v>0</v>
      </c>
      <c r="O55" s="1402">
        <v>20</v>
      </c>
      <c r="P55" s="1402" t="s">
        <v>1959</v>
      </c>
      <c r="V55" s="1443" t="s">
        <v>2051</v>
      </c>
      <c r="W55" s="1440">
        <v>15</v>
      </c>
      <c r="X55" s="1446" t="s">
        <v>2402</v>
      </c>
      <c r="Y55" s="1446" t="s">
        <v>2401</v>
      </c>
      <c r="Z55" s="1438" t="s">
        <v>2124</v>
      </c>
      <c r="AB55" s="1402">
        <v>1</v>
      </c>
      <c r="AJ55" s="1375" t="s">
        <v>2053</v>
      </c>
      <c r="AK55" s="1375" t="s">
        <v>1964</v>
      </c>
    </row>
    <row r="56" spans="1:37">
      <c r="A56" s="1436">
        <v>34</v>
      </c>
      <c r="B56" s="1445" t="s">
        <v>2048</v>
      </c>
      <c r="C56" s="1438" t="s">
        <v>4631</v>
      </c>
      <c r="D56" s="1439" t="s">
        <v>4632</v>
      </c>
      <c r="E56" s="1440">
        <v>9.1999999999999998E-2</v>
      </c>
      <c r="F56" s="1402" t="s">
        <v>58</v>
      </c>
      <c r="H56" s="1441">
        <f>ROUND(E56*G56,2)</f>
        <v>0</v>
      </c>
      <c r="J56" s="1441">
        <f t="shared" si="5"/>
        <v>0</v>
      </c>
      <c r="L56" s="1442">
        <f t="shared" si="6"/>
        <v>0</v>
      </c>
      <c r="N56" s="1440">
        <f t="shared" si="7"/>
        <v>0</v>
      </c>
      <c r="O56" s="1402">
        <v>20</v>
      </c>
      <c r="P56" s="1402" t="s">
        <v>1959</v>
      </c>
      <c r="V56" s="1443" t="s">
        <v>2051</v>
      </c>
      <c r="W56" s="1440">
        <v>0.123</v>
      </c>
      <c r="X56" s="1446" t="s">
        <v>4633</v>
      </c>
      <c r="Y56" s="1446" t="s">
        <v>4631</v>
      </c>
      <c r="Z56" s="1438" t="s">
        <v>2124</v>
      </c>
      <c r="AB56" s="1402">
        <v>1</v>
      </c>
      <c r="AJ56" s="1375" t="s">
        <v>2053</v>
      </c>
      <c r="AK56" s="1375" t="s">
        <v>1964</v>
      </c>
    </row>
    <row r="57" spans="1:37">
      <c r="D57" s="1447" t="s">
        <v>2389</v>
      </c>
      <c r="E57" s="1448">
        <f>J57</f>
        <v>0</v>
      </c>
      <c r="H57" s="1448">
        <f>SUM(H31:H56)</f>
        <v>0</v>
      </c>
      <c r="I57" s="1448">
        <f>SUM(I31:I56)</f>
        <v>0</v>
      </c>
      <c r="J57" s="1448">
        <f>SUM(J31:J56)</f>
        <v>0</v>
      </c>
      <c r="L57" s="1449">
        <f>SUM(L31:L56)</f>
        <v>9.1914999999999983E-2</v>
      </c>
      <c r="N57" s="1450">
        <f>SUM(N31:N56)</f>
        <v>0</v>
      </c>
      <c r="W57" s="1440">
        <f>SUM(W31:W56)</f>
        <v>34.672999999999995</v>
      </c>
    </row>
    <row r="59" spans="1:37">
      <c r="B59" s="1438" t="s">
        <v>2388</v>
      </c>
    </row>
    <row r="60" spans="1:37">
      <c r="A60" s="1436">
        <v>35</v>
      </c>
      <c r="B60" s="1445" t="s">
        <v>2303</v>
      </c>
      <c r="C60" s="1438" t="s">
        <v>4634</v>
      </c>
      <c r="D60" s="1439" t="s">
        <v>4635</v>
      </c>
      <c r="E60" s="1440">
        <v>1</v>
      </c>
      <c r="F60" s="1402" t="s">
        <v>2002</v>
      </c>
      <c r="H60" s="1441">
        <f>ROUND(E60*G60,2)</f>
        <v>0</v>
      </c>
      <c r="J60" s="1441">
        <f t="shared" ref="J60:J72" si="9">ROUND(E60*G60,2)</f>
        <v>0</v>
      </c>
      <c r="K60" s="1442">
        <v>4.0000000000000001E-3</v>
      </c>
      <c r="L60" s="1442">
        <f t="shared" ref="L60:L72" si="10">E60*K60</f>
        <v>4.0000000000000001E-3</v>
      </c>
      <c r="N60" s="1440">
        <f t="shared" ref="N60:N72" si="11">E60*M60</f>
        <v>0</v>
      </c>
      <c r="O60" s="1402">
        <v>20</v>
      </c>
      <c r="P60" s="1402" t="s">
        <v>1959</v>
      </c>
      <c r="V60" s="1443" t="s">
        <v>2051</v>
      </c>
      <c r="W60" s="1440">
        <v>2.76</v>
      </c>
      <c r="X60" s="1446" t="s">
        <v>4636</v>
      </c>
      <c r="Y60" s="1446" t="s">
        <v>4634</v>
      </c>
      <c r="Z60" s="1438" t="s">
        <v>2308</v>
      </c>
      <c r="AB60" s="1402">
        <v>1</v>
      </c>
      <c r="AJ60" s="1375" t="s">
        <v>2053</v>
      </c>
      <c r="AK60" s="1375" t="s">
        <v>1964</v>
      </c>
    </row>
    <row r="61" spans="1:37">
      <c r="A61" s="1436">
        <v>36</v>
      </c>
      <c r="B61" s="1445" t="s">
        <v>2303</v>
      </c>
      <c r="C61" s="1438" t="s">
        <v>4637</v>
      </c>
      <c r="D61" s="1439" t="s">
        <v>4638</v>
      </c>
      <c r="E61" s="1440">
        <v>1</v>
      </c>
      <c r="F61" s="1402" t="s">
        <v>2002</v>
      </c>
      <c r="H61" s="1441">
        <f>ROUND(E61*G61,2)</f>
        <v>0</v>
      </c>
      <c r="J61" s="1441">
        <f t="shared" si="9"/>
        <v>0</v>
      </c>
      <c r="K61" s="1442">
        <v>2.7999999999999998E-4</v>
      </c>
      <c r="L61" s="1442">
        <f t="shared" si="10"/>
        <v>2.7999999999999998E-4</v>
      </c>
      <c r="N61" s="1440">
        <f t="shared" si="11"/>
        <v>0</v>
      </c>
      <c r="O61" s="1402">
        <v>20</v>
      </c>
      <c r="P61" s="1402" t="s">
        <v>1959</v>
      </c>
      <c r="V61" s="1443" t="s">
        <v>2051</v>
      </c>
      <c r="W61" s="1440">
        <v>0.38100000000000001</v>
      </c>
      <c r="X61" s="1446" t="s">
        <v>4639</v>
      </c>
      <c r="Y61" s="1446" t="s">
        <v>4637</v>
      </c>
      <c r="Z61" s="1438" t="s">
        <v>2308</v>
      </c>
      <c r="AB61" s="1402">
        <v>1</v>
      </c>
      <c r="AJ61" s="1375" t="s">
        <v>2053</v>
      </c>
      <c r="AK61" s="1375" t="s">
        <v>1964</v>
      </c>
    </row>
    <row r="62" spans="1:37">
      <c r="A62" s="1436">
        <v>37</v>
      </c>
      <c r="B62" s="1445" t="s">
        <v>2303</v>
      </c>
      <c r="C62" s="1438" t="s">
        <v>2385</v>
      </c>
      <c r="D62" s="1439" t="s">
        <v>2387</v>
      </c>
      <c r="E62" s="1440">
        <v>4</v>
      </c>
      <c r="F62" s="1402" t="s">
        <v>2002</v>
      </c>
      <c r="H62" s="1441">
        <f>ROUND(E62*G62,2)</f>
        <v>0</v>
      </c>
      <c r="J62" s="1441">
        <f t="shared" si="9"/>
        <v>0</v>
      </c>
      <c r="K62" s="1442">
        <v>2.9299999999999999E-3</v>
      </c>
      <c r="L62" s="1442">
        <f t="shared" si="10"/>
        <v>1.172E-2</v>
      </c>
      <c r="N62" s="1440">
        <f t="shared" si="11"/>
        <v>0</v>
      </c>
      <c r="O62" s="1402">
        <v>20</v>
      </c>
      <c r="P62" s="1402" t="s">
        <v>1959</v>
      </c>
      <c r="V62" s="1443" t="s">
        <v>2051</v>
      </c>
      <c r="W62" s="1440">
        <v>3.1720000000000002</v>
      </c>
      <c r="X62" s="1446" t="s">
        <v>2386</v>
      </c>
      <c r="Y62" s="1446" t="s">
        <v>2385</v>
      </c>
      <c r="Z62" s="1438" t="s">
        <v>2308</v>
      </c>
      <c r="AB62" s="1402">
        <v>1</v>
      </c>
      <c r="AJ62" s="1375" t="s">
        <v>2053</v>
      </c>
      <c r="AK62" s="1375" t="s">
        <v>1964</v>
      </c>
    </row>
    <row r="63" spans="1:37">
      <c r="A63" s="1436">
        <v>38</v>
      </c>
      <c r="B63" s="1445" t="s">
        <v>2303</v>
      </c>
      <c r="C63" s="1438" t="s">
        <v>4640</v>
      </c>
      <c r="D63" s="1439" t="s">
        <v>4641</v>
      </c>
      <c r="E63" s="1440">
        <v>0.10100000000000001</v>
      </c>
      <c r="F63" s="1402" t="s">
        <v>58</v>
      </c>
      <c r="H63" s="1441">
        <f>ROUND(E63*G63,2)</f>
        <v>0</v>
      </c>
      <c r="J63" s="1441">
        <f t="shared" si="9"/>
        <v>0</v>
      </c>
      <c r="L63" s="1442">
        <f t="shared" si="10"/>
        <v>0</v>
      </c>
      <c r="N63" s="1440">
        <f t="shared" si="11"/>
        <v>0</v>
      </c>
      <c r="O63" s="1402">
        <v>20</v>
      </c>
      <c r="P63" s="1402" t="s">
        <v>1959</v>
      </c>
      <c r="V63" s="1443" t="s">
        <v>2051</v>
      </c>
      <c r="W63" s="1440">
        <v>0.26</v>
      </c>
      <c r="X63" s="1446" t="s">
        <v>4642</v>
      </c>
      <c r="Y63" s="1446" t="s">
        <v>4640</v>
      </c>
      <c r="Z63" s="1438" t="s">
        <v>2308</v>
      </c>
      <c r="AB63" s="1402">
        <v>1</v>
      </c>
      <c r="AJ63" s="1375" t="s">
        <v>2053</v>
      </c>
      <c r="AK63" s="1375" t="s">
        <v>1964</v>
      </c>
    </row>
    <row r="64" spans="1:37">
      <c r="A64" s="1436">
        <v>39</v>
      </c>
      <c r="B64" s="1445" t="s">
        <v>1475</v>
      </c>
      <c r="C64" s="1438" t="s">
        <v>4643</v>
      </c>
      <c r="D64" s="1439" t="s">
        <v>4644</v>
      </c>
      <c r="E64" s="1440">
        <v>6</v>
      </c>
      <c r="F64" s="1402" t="s">
        <v>2002</v>
      </c>
      <c r="I64" s="1441">
        <f t="shared" ref="I64:I72" si="12">ROUND(E64*G64,2)</f>
        <v>0</v>
      </c>
      <c r="J64" s="1441">
        <f t="shared" si="9"/>
        <v>0</v>
      </c>
      <c r="K64" s="1442">
        <v>1.56E-3</v>
      </c>
      <c r="L64" s="1442">
        <f t="shared" si="10"/>
        <v>9.3600000000000003E-3</v>
      </c>
      <c r="N64" s="1440">
        <f t="shared" si="11"/>
        <v>0</v>
      </c>
      <c r="O64" s="1402">
        <v>20</v>
      </c>
      <c r="P64" s="1402" t="s">
        <v>1959</v>
      </c>
      <c r="V64" s="1443" t="s">
        <v>25</v>
      </c>
      <c r="X64" s="1446" t="s">
        <v>4643</v>
      </c>
      <c r="Y64" s="1446" t="s">
        <v>4643</v>
      </c>
      <c r="Z64" s="1438" t="s">
        <v>4645</v>
      </c>
      <c r="AA64" s="1438" t="s">
        <v>1959</v>
      </c>
      <c r="AB64" s="1402">
        <v>8</v>
      </c>
      <c r="AJ64" s="1375" t="s">
        <v>2209</v>
      </c>
      <c r="AK64" s="1375" t="s">
        <v>1964</v>
      </c>
    </row>
    <row r="65" spans="1:37">
      <c r="A65" s="1436">
        <v>40</v>
      </c>
      <c r="B65" s="1445" t="s">
        <v>1475</v>
      </c>
      <c r="C65" s="1438" t="s">
        <v>4646</v>
      </c>
      <c r="D65" s="1439" t="s">
        <v>4647</v>
      </c>
      <c r="E65" s="1440">
        <v>2</v>
      </c>
      <c r="F65" s="1402" t="s">
        <v>2002</v>
      </c>
      <c r="I65" s="1441">
        <f t="shared" si="12"/>
        <v>0</v>
      </c>
      <c r="J65" s="1441">
        <f t="shared" si="9"/>
        <v>0</v>
      </c>
      <c r="K65" s="1442">
        <v>1.9400000000000001E-3</v>
      </c>
      <c r="L65" s="1442">
        <f t="shared" si="10"/>
        <v>3.8800000000000002E-3</v>
      </c>
      <c r="N65" s="1440">
        <f t="shared" si="11"/>
        <v>0</v>
      </c>
      <c r="O65" s="1402">
        <v>20</v>
      </c>
      <c r="P65" s="1402" t="s">
        <v>1959</v>
      </c>
      <c r="V65" s="1443" t="s">
        <v>25</v>
      </c>
      <c r="X65" s="1446" t="s">
        <v>4646</v>
      </c>
      <c r="Y65" s="1446" t="s">
        <v>4646</v>
      </c>
      <c r="Z65" s="1438" t="s">
        <v>4645</v>
      </c>
      <c r="AA65" s="1438" t="s">
        <v>1959</v>
      </c>
      <c r="AB65" s="1402">
        <v>2</v>
      </c>
      <c r="AJ65" s="1375" t="s">
        <v>2209</v>
      </c>
      <c r="AK65" s="1375" t="s">
        <v>1964</v>
      </c>
    </row>
    <row r="66" spans="1:37">
      <c r="A66" s="1436">
        <v>41</v>
      </c>
      <c r="B66" s="1445" t="s">
        <v>1475</v>
      </c>
      <c r="C66" s="1438" t="s">
        <v>4648</v>
      </c>
      <c r="D66" s="1439" t="s">
        <v>4649</v>
      </c>
      <c r="E66" s="1440">
        <v>1</v>
      </c>
      <c r="F66" s="1402" t="s">
        <v>2002</v>
      </c>
      <c r="I66" s="1441">
        <f t="shared" si="12"/>
        <v>0</v>
      </c>
      <c r="J66" s="1441">
        <f t="shared" si="9"/>
        <v>0</v>
      </c>
      <c r="L66" s="1442">
        <f t="shared" si="10"/>
        <v>0</v>
      </c>
      <c r="N66" s="1440">
        <f t="shared" si="11"/>
        <v>0</v>
      </c>
      <c r="O66" s="1402">
        <v>20</v>
      </c>
      <c r="P66" s="1402" t="s">
        <v>1959</v>
      </c>
      <c r="V66" s="1443" t="s">
        <v>25</v>
      </c>
      <c r="X66" s="1446" t="s">
        <v>4648</v>
      </c>
      <c r="Y66" s="1446" t="s">
        <v>4648</v>
      </c>
      <c r="Z66" s="1438" t="s">
        <v>2442</v>
      </c>
      <c r="AA66" s="1438" t="s">
        <v>4650</v>
      </c>
      <c r="AB66" s="1402">
        <v>2</v>
      </c>
      <c r="AJ66" s="1375" t="s">
        <v>2209</v>
      </c>
      <c r="AK66" s="1375" t="s">
        <v>1964</v>
      </c>
    </row>
    <row r="67" spans="1:37">
      <c r="A67" s="1436">
        <v>42</v>
      </c>
      <c r="B67" s="1445" t="s">
        <v>1475</v>
      </c>
      <c r="C67" s="1438" t="s">
        <v>4651</v>
      </c>
      <c r="D67" s="1439" t="s">
        <v>4652</v>
      </c>
      <c r="E67" s="1440">
        <v>1</v>
      </c>
      <c r="F67" s="1402" t="s">
        <v>2002</v>
      </c>
      <c r="I67" s="1441">
        <f t="shared" si="12"/>
        <v>0</v>
      </c>
      <c r="J67" s="1441">
        <f t="shared" si="9"/>
        <v>0</v>
      </c>
      <c r="L67" s="1442">
        <f t="shared" si="10"/>
        <v>0</v>
      </c>
      <c r="N67" s="1440">
        <f t="shared" si="11"/>
        <v>0</v>
      </c>
      <c r="O67" s="1402">
        <v>20</v>
      </c>
      <c r="P67" s="1402" t="s">
        <v>1959</v>
      </c>
      <c r="V67" s="1443" t="s">
        <v>25</v>
      </c>
      <c r="X67" s="1446" t="s">
        <v>4651</v>
      </c>
      <c r="Y67" s="1446" t="s">
        <v>4651</v>
      </c>
      <c r="Z67" s="1438" t="s">
        <v>2442</v>
      </c>
      <c r="AA67" s="1438" t="s">
        <v>4653</v>
      </c>
      <c r="AB67" s="1402">
        <v>2</v>
      </c>
      <c r="AJ67" s="1375" t="s">
        <v>2209</v>
      </c>
      <c r="AK67" s="1375" t="s">
        <v>1964</v>
      </c>
    </row>
    <row r="68" spans="1:37">
      <c r="A68" s="1436">
        <v>43</v>
      </c>
      <c r="B68" s="1445" t="s">
        <v>1475</v>
      </c>
      <c r="C68" s="1438" t="s">
        <v>4654</v>
      </c>
      <c r="D68" s="1439" t="s">
        <v>4655</v>
      </c>
      <c r="E68" s="1440">
        <v>1</v>
      </c>
      <c r="F68" s="1402" t="s">
        <v>2002</v>
      </c>
      <c r="I68" s="1441">
        <f t="shared" si="12"/>
        <v>0</v>
      </c>
      <c r="J68" s="1441">
        <f t="shared" si="9"/>
        <v>0</v>
      </c>
      <c r="K68" s="1442">
        <v>2.5999999999999999E-2</v>
      </c>
      <c r="L68" s="1442">
        <f t="shared" si="10"/>
        <v>2.5999999999999999E-2</v>
      </c>
      <c r="N68" s="1440">
        <f t="shared" si="11"/>
        <v>0</v>
      </c>
      <c r="O68" s="1402">
        <v>20</v>
      </c>
      <c r="P68" s="1402" t="s">
        <v>1959</v>
      </c>
      <c r="V68" s="1443" t="s">
        <v>25</v>
      </c>
      <c r="X68" s="1446" t="s">
        <v>4654</v>
      </c>
      <c r="Y68" s="1446" t="s">
        <v>4654</v>
      </c>
      <c r="Z68" s="1438" t="s">
        <v>4656</v>
      </c>
      <c r="AA68" s="1438" t="s">
        <v>1959</v>
      </c>
      <c r="AB68" s="1402">
        <v>8</v>
      </c>
      <c r="AJ68" s="1375" t="s">
        <v>2209</v>
      </c>
      <c r="AK68" s="1375" t="s">
        <v>1964</v>
      </c>
    </row>
    <row r="69" spans="1:37">
      <c r="A69" s="1436">
        <v>44</v>
      </c>
      <c r="B69" s="1445" t="s">
        <v>1475</v>
      </c>
      <c r="C69" s="1438" t="s">
        <v>4657</v>
      </c>
      <c r="D69" s="1439" t="s">
        <v>4658</v>
      </c>
      <c r="E69" s="1440">
        <v>1</v>
      </c>
      <c r="F69" s="1402" t="s">
        <v>2002</v>
      </c>
      <c r="I69" s="1441">
        <f t="shared" si="12"/>
        <v>0</v>
      </c>
      <c r="J69" s="1441">
        <f t="shared" si="9"/>
        <v>0</v>
      </c>
      <c r="K69" s="1442">
        <v>4.5499999999999999E-2</v>
      </c>
      <c r="L69" s="1442">
        <f t="shared" si="10"/>
        <v>4.5499999999999999E-2</v>
      </c>
      <c r="N69" s="1440">
        <f t="shared" si="11"/>
        <v>0</v>
      </c>
      <c r="O69" s="1402">
        <v>20</v>
      </c>
      <c r="P69" s="1402" t="s">
        <v>1959</v>
      </c>
      <c r="V69" s="1443" t="s">
        <v>25</v>
      </c>
      <c r="X69" s="1446" t="s">
        <v>4657</v>
      </c>
      <c r="Y69" s="1446" t="s">
        <v>4657</v>
      </c>
      <c r="Z69" s="1438" t="s">
        <v>2334</v>
      </c>
      <c r="AA69" s="1438" t="s">
        <v>1959</v>
      </c>
      <c r="AB69" s="1402">
        <v>8</v>
      </c>
      <c r="AJ69" s="1375" t="s">
        <v>2209</v>
      </c>
      <c r="AK69" s="1375" t="s">
        <v>1964</v>
      </c>
    </row>
    <row r="70" spans="1:37">
      <c r="A70" s="1436">
        <v>45</v>
      </c>
      <c r="B70" s="1445" t="s">
        <v>1475</v>
      </c>
      <c r="C70" s="1438" t="s">
        <v>4659</v>
      </c>
      <c r="D70" s="1439" t="s">
        <v>4660</v>
      </c>
      <c r="E70" s="1440">
        <v>2</v>
      </c>
      <c r="F70" s="1402" t="s">
        <v>2002</v>
      </c>
      <c r="I70" s="1441">
        <f t="shared" si="12"/>
        <v>0</v>
      </c>
      <c r="J70" s="1441">
        <f t="shared" si="9"/>
        <v>0</v>
      </c>
      <c r="L70" s="1442">
        <f t="shared" si="10"/>
        <v>0</v>
      </c>
      <c r="N70" s="1440">
        <f t="shared" si="11"/>
        <v>0</v>
      </c>
      <c r="O70" s="1402">
        <v>20</v>
      </c>
      <c r="P70" s="1402" t="s">
        <v>1959</v>
      </c>
      <c r="V70" s="1443" t="s">
        <v>25</v>
      </c>
      <c r="X70" s="1446" t="s">
        <v>4659</v>
      </c>
      <c r="Y70" s="1446" t="s">
        <v>4659</v>
      </c>
      <c r="Z70" s="1438" t="s">
        <v>2334</v>
      </c>
      <c r="AA70" s="1438" t="s">
        <v>4661</v>
      </c>
      <c r="AB70" s="1402">
        <v>2</v>
      </c>
      <c r="AJ70" s="1375" t="s">
        <v>2209</v>
      </c>
      <c r="AK70" s="1375" t="s">
        <v>1964</v>
      </c>
    </row>
    <row r="71" spans="1:37">
      <c r="A71" s="1436">
        <v>46</v>
      </c>
      <c r="B71" s="1445" t="s">
        <v>1475</v>
      </c>
      <c r="C71" s="1438" t="s">
        <v>4662</v>
      </c>
      <c r="D71" s="1439" t="s">
        <v>4663</v>
      </c>
      <c r="E71" s="1440">
        <v>1</v>
      </c>
      <c r="F71" s="1402" t="s">
        <v>2002</v>
      </c>
      <c r="I71" s="1441">
        <f t="shared" si="12"/>
        <v>0</v>
      </c>
      <c r="J71" s="1441">
        <f t="shared" si="9"/>
        <v>0</v>
      </c>
      <c r="L71" s="1442">
        <f t="shared" si="10"/>
        <v>0</v>
      </c>
      <c r="N71" s="1440">
        <f t="shared" si="11"/>
        <v>0</v>
      </c>
      <c r="O71" s="1402">
        <v>20</v>
      </c>
      <c r="P71" s="1402" t="s">
        <v>1959</v>
      </c>
      <c r="V71" s="1443" t="s">
        <v>25</v>
      </c>
      <c r="X71" s="1446" t="s">
        <v>4662</v>
      </c>
      <c r="Y71" s="1446" t="s">
        <v>4662</v>
      </c>
      <c r="Z71" s="1438" t="s">
        <v>2334</v>
      </c>
      <c r="AA71" s="1438" t="s">
        <v>4664</v>
      </c>
      <c r="AB71" s="1402">
        <v>2</v>
      </c>
      <c r="AJ71" s="1375" t="s">
        <v>2209</v>
      </c>
      <c r="AK71" s="1375" t="s">
        <v>1964</v>
      </c>
    </row>
    <row r="72" spans="1:37">
      <c r="A72" s="1436">
        <v>47</v>
      </c>
      <c r="B72" s="1445" t="s">
        <v>1475</v>
      </c>
      <c r="C72" s="1438" t="s">
        <v>4665</v>
      </c>
      <c r="D72" s="1439" t="s">
        <v>4666</v>
      </c>
      <c r="E72" s="1440">
        <v>1</v>
      </c>
      <c r="F72" s="1402" t="s">
        <v>2002</v>
      </c>
      <c r="I72" s="1441">
        <f t="shared" si="12"/>
        <v>0</v>
      </c>
      <c r="J72" s="1441">
        <f t="shared" si="9"/>
        <v>0</v>
      </c>
      <c r="L72" s="1442">
        <f t="shared" si="10"/>
        <v>0</v>
      </c>
      <c r="N72" s="1440">
        <f t="shared" si="11"/>
        <v>0</v>
      </c>
      <c r="O72" s="1402">
        <v>20</v>
      </c>
      <c r="P72" s="1402" t="s">
        <v>1959</v>
      </c>
      <c r="V72" s="1443" t="s">
        <v>25</v>
      </c>
      <c r="X72" s="1446" t="s">
        <v>4665</v>
      </c>
      <c r="Y72" s="1446" t="s">
        <v>4665</v>
      </c>
      <c r="Z72" s="1438" t="s">
        <v>2052</v>
      </c>
      <c r="AA72" s="1438" t="s">
        <v>1959</v>
      </c>
      <c r="AB72" s="1402">
        <v>8</v>
      </c>
      <c r="AJ72" s="1375" t="s">
        <v>2209</v>
      </c>
      <c r="AK72" s="1375" t="s">
        <v>1964</v>
      </c>
    </row>
    <row r="73" spans="1:37">
      <c r="D73" s="1447" t="s">
        <v>2380</v>
      </c>
      <c r="E73" s="1448">
        <f>J73</f>
        <v>0</v>
      </c>
      <c r="H73" s="1448">
        <f>SUM(H59:H72)</f>
        <v>0</v>
      </c>
      <c r="I73" s="1448">
        <f>SUM(I59:I72)</f>
        <v>0</v>
      </c>
      <c r="J73" s="1448">
        <f>SUM(J59:J72)</f>
        <v>0</v>
      </c>
      <c r="L73" s="1449">
        <f>SUM(L59:L72)</f>
        <v>0.10074</v>
      </c>
      <c r="N73" s="1450">
        <f>SUM(N59:N72)</f>
        <v>0</v>
      </c>
      <c r="W73" s="1440">
        <f>SUM(W59:W72)</f>
        <v>6.5730000000000004</v>
      </c>
    </row>
    <row r="75" spans="1:37">
      <c r="B75" s="1438" t="s">
        <v>2379</v>
      </c>
    </row>
    <row r="76" spans="1:37">
      <c r="A76" s="1436">
        <v>48</v>
      </c>
      <c r="B76" s="1445" t="s">
        <v>153</v>
      </c>
      <c r="C76" s="1438" t="s">
        <v>4667</v>
      </c>
      <c r="D76" s="1439" t="s">
        <v>4668</v>
      </c>
      <c r="E76" s="1440">
        <v>5.5</v>
      </c>
      <c r="F76" s="1402" t="s">
        <v>61</v>
      </c>
      <c r="H76" s="1441">
        <f>ROUND(E76*G76,2)</f>
        <v>0</v>
      </c>
      <c r="J76" s="1441">
        <f>ROUND(E76*G76,2)</f>
        <v>0</v>
      </c>
      <c r="K76" s="1442">
        <v>9.0000000000000006E-5</v>
      </c>
      <c r="L76" s="1442">
        <f>E76*K76</f>
        <v>4.95E-4</v>
      </c>
      <c r="N76" s="1440">
        <f>E76*M76</f>
        <v>0</v>
      </c>
      <c r="O76" s="1402">
        <v>20</v>
      </c>
      <c r="P76" s="1402" t="s">
        <v>1959</v>
      </c>
      <c r="V76" s="1443" t="s">
        <v>2051</v>
      </c>
      <c r="W76" s="1440">
        <v>0.56699999999999995</v>
      </c>
      <c r="X76" s="1446" t="s">
        <v>4669</v>
      </c>
      <c r="Y76" s="1446" t="s">
        <v>4667</v>
      </c>
      <c r="Z76" s="1438" t="s">
        <v>2374</v>
      </c>
      <c r="AB76" s="1402">
        <v>1</v>
      </c>
      <c r="AJ76" s="1375" t="s">
        <v>2053</v>
      </c>
      <c r="AK76" s="1375" t="s">
        <v>1964</v>
      </c>
    </row>
    <row r="77" spans="1:37">
      <c r="A77" s="1436">
        <v>49</v>
      </c>
      <c r="B77" s="1445" t="s">
        <v>153</v>
      </c>
      <c r="C77" s="1438" t="s">
        <v>4670</v>
      </c>
      <c r="D77" s="1439" t="s">
        <v>4671</v>
      </c>
      <c r="E77" s="1440">
        <v>1</v>
      </c>
      <c r="F77" s="1402" t="s">
        <v>61</v>
      </c>
      <c r="H77" s="1441">
        <f>ROUND(E77*G77,2)</f>
        <v>0</v>
      </c>
      <c r="J77" s="1441">
        <f>ROUND(E77*G77,2)</f>
        <v>0</v>
      </c>
      <c r="K77" s="1442">
        <v>1.2E-4</v>
      </c>
      <c r="L77" s="1442">
        <f>E77*K77</f>
        <v>1.2E-4</v>
      </c>
      <c r="N77" s="1440">
        <f>E77*M77</f>
        <v>0</v>
      </c>
      <c r="O77" s="1402">
        <v>20</v>
      </c>
      <c r="P77" s="1402" t="s">
        <v>1959</v>
      </c>
      <c r="V77" s="1443" t="s">
        <v>2051</v>
      </c>
      <c r="W77" s="1440">
        <v>0.13100000000000001</v>
      </c>
      <c r="X77" s="1446" t="s">
        <v>4672</v>
      </c>
      <c r="Y77" s="1446" t="s">
        <v>4670</v>
      </c>
      <c r="Z77" s="1438" t="s">
        <v>2374</v>
      </c>
      <c r="AB77" s="1402">
        <v>1</v>
      </c>
      <c r="AJ77" s="1375" t="s">
        <v>2053</v>
      </c>
      <c r="AK77" s="1375" t="s">
        <v>1964</v>
      </c>
    </row>
    <row r="78" spans="1:37">
      <c r="D78" s="1447" t="s">
        <v>2373</v>
      </c>
      <c r="E78" s="1448">
        <f>J78</f>
        <v>0</v>
      </c>
      <c r="H78" s="1448">
        <f>SUM(H75:H77)</f>
        <v>0</v>
      </c>
      <c r="I78" s="1448">
        <f>SUM(I75:I77)</f>
        <v>0</v>
      </c>
      <c r="J78" s="1448">
        <f>SUM(J75:J77)</f>
        <v>0</v>
      </c>
      <c r="L78" s="1449">
        <f>SUM(L75:L77)</f>
        <v>6.1499999999999999E-4</v>
      </c>
      <c r="N78" s="1450">
        <f>SUM(N75:N77)</f>
        <v>0</v>
      </c>
      <c r="W78" s="1440">
        <f>SUM(W75:W77)</f>
        <v>0.69799999999999995</v>
      </c>
    </row>
    <row r="80" spans="1:37">
      <c r="D80" s="1447" t="s">
        <v>2317</v>
      </c>
      <c r="E80" s="1450">
        <f>J80</f>
        <v>0</v>
      </c>
      <c r="H80" s="1448">
        <f>+H57+H73+H78</f>
        <v>0</v>
      </c>
      <c r="I80" s="1448">
        <f>+I57+I73+I78</f>
        <v>0</v>
      </c>
      <c r="J80" s="1448">
        <f>+J57+J73+J78</f>
        <v>0</v>
      </c>
      <c r="L80" s="1449">
        <f>+L57+L73+L78</f>
        <v>0.19326999999999997</v>
      </c>
      <c r="N80" s="1450">
        <f>+N57+N73+N78</f>
        <v>0</v>
      </c>
      <c r="W80" s="1440">
        <f>+W57+W73+W78</f>
        <v>41.943999999999996</v>
      </c>
    </row>
    <row r="82" spans="1:37">
      <c r="B82" s="1437" t="s">
        <v>2318</v>
      </c>
    </row>
    <row r="83" spans="1:37">
      <c r="B83" s="1438" t="s">
        <v>2319</v>
      </c>
    </row>
    <row r="84" spans="1:37">
      <c r="A84" s="1436">
        <v>50</v>
      </c>
      <c r="B84" s="1445" t="s">
        <v>1969</v>
      </c>
      <c r="C84" s="1438" t="s">
        <v>4673</v>
      </c>
      <c r="D84" s="1439" t="s">
        <v>4674</v>
      </c>
      <c r="E84" s="1440">
        <v>8</v>
      </c>
      <c r="F84" s="1402" t="s">
        <v>61</v>
      </c>
      <c r="H84" s="1441">
        <f>ROUND(E84*G84,2)</f>
        <v>0</v>
      </c>
      <c r="J84" s="1441">
        <f t="shared" ref="J84:J104" si="13">ROUND(E84*G84,2)</f>
        <v>0</v>
      </c>
      <c r="L84" s="1442">
        <f t="shared" ref="L84:L104" si="14">E84*K84</f>
        <v>0</v>
      </c>
      <c r="N84" s="1440">
        <f t="shared" ref="N84:N104" si="15">E84*M84</f>
        <v>0</v>
      </c>
      <c r="O84" s="1402">
        <v>20</v>
      </c>
      <c r="P84" s="1402" t="s">
        <v>1959</v>
      </c>
      <c r="V84" s="1443" t="s">
        <v>157</v>
      </c>
      <c r="W84" s="1440">
        <v>0.4</v>
      </c>
      <c r="X84" s="1446" t="s">
        <v>4675</v>
      </c>
      <c r="Y84" s="1446" t="s">
        <v>4673</v>
      </c>
      <c r="Z84" s="1438" t="s">
        <v>2040</v>
      </c>
      <c r="AB84" s="1402">
        <v>1</v>
      </c>
      <c r="AJ84" s="1375" t="s">
        <v>2323</v>
      </c>
      <c r="AK84" s="1375" t="s">
        <v>1964</v>
      </c>
    </row>
    <row r="85" spans="1:37">
      <c r="A85" s="1436">
        <v>51</v>
      </c>
      <c r="B85" s="1445" t="s">
        <v>1475</v>
      </c>
      <c r="C85" s="1438" t="s">
        <v>4676</v>
      </c>
      <c r="D85" s="1439" t="s">
        <v>4677</v>
      </c>
      <c r="E85" s="1440">
        <v>1.5</v>
      </c>
      <c r="F85" s="1402" t="s">
        <v>2002</v>
      </c>
      <c r="I85" s="1441">
        <f>ROUND(E85*G85,2)</f>
        <v>0</v>
      </c>
      <c r="J85" s="1441">
        <f t="shared" si="13"/>
        <v>0</v>
      </c>
      <c r="K85" s="1442">
        <v>3.8999999999999998E-3</v>
      </c>
      <c r="L85" s="1442">
        <f t="shared" si="14"/>
        <v>5.8499999999999993E-3</v>
      </c>
      <c r="N85" s="1440">
        <f t="shared" si="15"/>
        <v>0</v>
      </c>
      <c r="O85" s="1402">
        <v>20</v>
      </c>
      <c r="P85" s="1402" t="s">
        <v>1959</v>
      </c>
      <c r="V85" s="1443" t="s">
        <v>25</v>
      </c>
      <c r="X85" s="1446" t="s">
        <v>4676</v>
      </c>
      <c r="Y85" s="1446" t="s">
        <v>4676</v>
      </c>
      <c r="Z85" s="1438" t="s">
        <v>2003</v>
      </c>
      <c r="AA85" s="1438" t="s">
        <v>1959</v>
      </c>
      <c r="AB85" s="1402">
        <v>2</v>
      </c>
      <c r="AJ85" s="1375" t="s">
        <v>2333</v>
      </c>
      <c r="AK85" s="1375" t="s">
        <v>1964</v>
      </c>
    </row>
    <row r="86" spans="1:37" ht="21">
      <c r="A86" s="1436">
        <v>52</v>
      </c>
      <c r="B86" s="1445" t="s">
        <v>1969</v>
      </c>
      <c r="C86" s="1438" t="s">
        <v>4678</v>
      </c>
      <c r="D86" s="1439" t="s">
        <v>4679</v>
      </c>
      <c r="E86" s="1440">
        <v>1</v>
      </c>
      <c r="F86" s="1402" t="s">
        <v>2002</v>
      </c>
      <c r="H86" s="1441">
        <f>ROUND(E86*G86,2)</f>
        <v>0</v>
      </c>
      <c r="J86" s="1441">
        <f t="shared" si="13"/>
        <v>0</v>
      </c>
      <c r="L86" s="1442">
        <f t="shared" si="14"/>
        <v>0</v>
      </c>
      <c r="N86" s="1440">
        <f t="shared" si="15"/>
        <v>0</v>
      </c>
      <c r="O86" s="1402">
        <v>20</v>
      </c>
      <c r="P86" s="1402" t="s">
        <v>1959</v>
      </c>
      <c r="V86" s="1443" t="s">
        <v>157</v>
      </c>
      <c r="W86" s="1440">
        <v>0.29199999999999998</v>
      </c>
      <c r="X86" s="1446" t="s">
        <v>4680</v>
      </c>
      <c r="Y86" s="1446" t="s">
        <v>4678</v>
      </c>
      <c r="Z86" s="1438" t="s">
        <v>2040</v>
      </c>
      <c r="AB86" s="1402">
        <v>1</v>
      </c>
      <c r="AJ86" s="1375" t="s">
        <v>2323</v>
      </c>
      <c r="AK86" s="1375" t="s">
        <v>1964</v>
      </c>
    </row>
    <row r="87" spans="1:37">
      <c r="A87" s="1436">
        <v>53</v>
      </c>
      <c r="B87" s="1445" t="s">
        <v>1475</v>
      </c>
      <c r="C87" s="1438" t="s">
        <v>4681</v>
      </c>
      <c r="D87" s="1439" t="s">
        <v>4682</v>
      </c>
      <c r="E87" s="1440">
        <v>1</v>
      </c>
      <c r="F87" s="1402" t="s">
        <v>2002</v>
      </c>
      <c r="I87" s="1441">
        <f>ROUND(E87*G87,2)</f>
        <v>0</v>
      </c>
      <c r="J87" s="1441">
        <f t="shared" si="13"/>
        <v>0</v>
      </c>
      <c r="K87" s="1442">
        <v>1.4999999999999999E-4</v>
      </c>
      <c r="L87" s="1442">
        <f t="shared" si="14"/>
        <v>1.4999999999999999E-4</v>
      </c>
      <c r="N87" s="1440">
        <f t="shared" si="15"/>
        <v>0</v>
      </c>
      <c r="O87" s="1402">
        <v>20</v>
      </c>
      <c r="P87" s="1402" t="s">
        <v>1959</v>
      </c>
      <c r="V87" s="1443" t="s">
        <v>25</v>
      </c>
      <c r="X87" s="1446" t="s">
        <v>4681</v>
      </c>
      <c r="Y87" s="1446" t="s">
        <v>4681</v>
      </c>
      <c r="Z87" s="1438" t="s">
        <v>2003</v>
      </c>
      <c r="AA87" s="1438" t="s">
        <v>4683</v>
      </c>
      <c r="AB87" s="1402">
        <v>2</v>
      </c>
      <c r="AJ87" s="1375" t="s">
        <v>2333</v>
      </c>
      <c r="AK87" s="1375" t="s">
        <v>1964</v>
      </c>
    </row>
    <row r="88" spans="1:37">
      <c r="A88" s="1436">
        <v>54</v>
      </c>
      <c r="B88" s="1445" t="s">
        <v>1475</v>
      </c>
      <c r="C88" s="1438" t="s">
        <v>4684</v>
      </c>
      <c r="D88" s="1439" t="s">
        <v>4685</v>
      </c>
      <c r="E88" s="1440">
        <v>8</v>
      </c>
      <c r="F88" s="1402" t="s">
        <v>61</v>
      </c>
      <c r="I88" s="1441">
        <f>ROUND(E88*G88,2)</f>
        <v>0</v>
      </c>
      <c r="J88" s="1441">
        <f t="shared" si="13"/>
        <v>0</v>
      </c>
      <c r="K88" s="1442">
        <v>3.1E-4</v>
      </c>
      <c r="L88" s="1442">
        <f t="shared" si="14"/>
        <v>2.48E-3</v>
      </c>
      <c r="N88" s="1440">
        <f t="shared" si="15"/>
        <v>0</v>
      </c>
      <c r="O88" s="1402">
        <v>20</v>
      </c>
      <c r="P88" s="1402" t="s">
        <v>1959</v>
      </c>
      <c r="V88" s="1443" t="s">
        <v>25</v>
      </c>
      <c r="X88" s="1446" t="s">
        <v>4684</v>
      </c>
      <c r="Y88" s="1446" t="s">
        <v>4684</v>
      </c>
      <c r="Z88" s="1438" t="s">
        <v>2003</v>
      </c>
      <c r="AA88" s="1438" t="s">
        <v>1959</v>
      </c>
      <c r="AB88" s="1402">
        <v>2</v>
      </c>
      <c r="AJ88" s="1375" t="s">
        <v>2333</v>
      </c>
      <c r="AK88" s="1375" t="s">
        <v>1964</v>
      </c>
    </row>
    <row r="89" spans="1:37">
      <c r="A89" s="1436">
        <v>55</v>
      </c>
      <c r="B89" s="1445" t="s">
        <v>1969</v>
      </c>
      <c r="C89" s="1438" t="s">
        <v>4686</v>
      </c>
      <c r="D89" s="1439" t="s">
        <v>4687</v>
      </c>
      <c r="E89" s="1440">
        <v>1</v>
      </c>
      <c r="F89" s="1402" t="s">
        <v>2002</v>
      </c>
      <c r="H89" s="1441">
        <f>ROUND(E89*G89,2)</f>
        <v>0</v>
      </c>
      <c r="J89" s="1441">
        <f t="shared" si="13"/>
        <v>0</v>
      </c>
      <c r="L89" s="1442">
        <f t="shared" si="14"/>
        <v>0</v>
      </c>
      <c r="N89" s="1440">
        <f t="shared" si="15"/>
        <v>0</v>
      </c>
      <c r="O89" s="1402">
        <v>20</v>
      </c>
      <c r="P89" s="1402" t="s">
        <v>1959</v>
      </c>
      <c r="V89" s="1443" t="s">
        <v>157</v>
      </c>
      <c r="W89" s="1440">
        <v>0.48499999999999999</v>
      </c>
      <c r="X89" s="1446" t="s">
        <v>4688</v>
      </c>
      <c r="Y89" s="1446" t="s">
        <v>4686</v>
      </c>
      <c r="Z89" s="1438" t="s">
        <v>2040</v>
      </c>
      <c r="AB89" s="1402">
        <v>1</v>
      </c>
      <c r="AJ89" s="1375" t="s">
        <v>2323</v>
      </c>
      <c r="AK89" s="1375" t="s">
        <v>1964</v>
      </c>
    </row>
    <row r="90" spans="1:37">
      <c r="A90" s="1436">
        <v>56</v>
      </c>
      <c r="B90" s="1445" t="s">
        <v>1475</v>
      </c>
      <c r="C90" s="1438" t="s">
        <v>4689</v>
      </c>
      <c r="D90" s="1439" t="s">
        <v>4690</v>
      </c>
      <c r="E90" s="1440">
        <v>1</v>
      </c>
      <c r="F90" s="1402" t="s">
        <v>2002</v>
      </c>
      <c r="I90" s="1441">
        <f>ROUND(E90*G90,2)</f>
        <v>0</v>
      </c>
      <c r="J90" s="1441">
        <f t="shared" si="13"/>
        <v>0</v>
      </c>
      <c r="K90" s="1442">
        <v>1.2800000000000001E-3</v>
      </c>
      <c r="L90" s="1442">
        <f t="shared" si="14"/>
        <v>1.2800000000000001E-3</v>
      </c>
      <c r="N90" s="1440">
        <f t="shared" si="15"/>
        <v>0</v>
      </c>
      <c r="O90" s="1402">
        <v>20</v>
      </c>
      <c r="P90" s="1402" t="s">
        <v>1959</v>
      </c>
      <c r="V90" s="1443" t="s">
        <v>25</v>
      </c>
      <c r="X90" s="1446" t="s">
        <v>4689</v>
      </c>
      <c r="Y90" s="1446" t="s">
        <v>4689</v>
      </c>
      <c r="Z90" s="1438" t="s">
        <v>2003</v>
      </c>
      <c r="AA90" s="1438" t="s">
        <v>4691</v>
      </c>
      <c r="AB90" s="1402">
        <v>2</v>
      </c>
      <c r="AJ90" s="1375" t="s">
        <v>2333</v>
      </c>
      <c r="AK90" s="1375" t="s">
        <v>1964</v>
      </c>
    </row>
    <row r="91" spans="1:37">
      <c r="A91" s="1436">
        <v>57</v>
      </c>
      <c r="B91" s="1445" t="s">
        <v>1969</v>
      </c>
      <c r="C91" s="1438" t="s">
        <v>4692</v>
      </c>
      <c r="D91" s="1439" t="s">
        <v>4693</v>
      </c>
      <c r="E91" s="1440">
        <v>2</v>
      </c>
      <c r="F91" s="1402" t="s">
        <v>2002</v>
      </c>
      <c r="H91" s="1441">
        <f>ROUND(E91*G91,2)</f>
        <v>0</v>
      </c>
      <c r="J91" s="1441">
        <f t="shared" si="13"/>
        <v>0</v>
      </c>
      <c r="K91" s="1442">
        <v>2.1000000000000001E-4</v>
      </c>
      <c r="L91" s="1442">
        <f t="shared" si="14"/>
        <v>4.2000000000000002E-4</v>
      </c>
      <c r="N91" s="1440">
        <f t="shared" si="15"/>
        <v>0</v>
      </c>
      <c r="O91" s="1402">
        <v>20</v>
      </c>
      <c r="P91" s="1402" t="s">
        <v>1959</v>
      </c>
      <c r="V91" s="1443" t="s">
        <v>157</v>
      </c>
      <c r="W91" s="1440">
        <v>1.456</v>
      </c>
      <c r="X91" s="1446" t="s">
        <v>4694</v>
      </c>
      <c r="Y91" s="1446" t="s">
        <v>4692</v>
      </c>
      <c r="Z91" s="1438" t="s">
        <v>2040</v>
      </c>
      <c r="AB91" s="1402">
        <v>1</v>
      </c>
      <c r="AJ91" s="1375" t="s">
        <v>2323</v>
      </c>
      <c r="AK91" s="1375" t="s">
        <v>1964</v>
      </c>
    </row>
    <row r="92" spans="1:37">
      <c r="A92" s="1436">
        <v>58</v>
      </c>
      <c r="B92" s="1445" t="s">
        <v>1475</v>
      </c>
      <c r="C92" s="1438" t="s">
        <v>4695</v>
      </c>
      <c r="D92" s="1439" t="s">
        <v>4696</v>
      </c>
      <c r="E92" s="1440">
        <v>2</v>
      </c>
      <c r="F92" s="1402" t="s">
        <v>2002</v>
      </c>
      <c r="I92" s="1441">
        <f>ROUND(E92*G92,2)</f>
        <v>0</v>
      </c>
      <c r="J92" s="1441">
        <f t="shared" si="13"/>
        <v>0</v>
      </c>
      <c r="K92" s="1442">
        <v>2.0999999999999999E-3</v>
      </c>
      <c r="L92" s="1442">
        <f t="shared" si="14"/>
        <v>4.1999999999999997E-3</v>
      </c>
      <c r="N92" s="1440">
        <f t="shared" si="15"/>
        <v>0</v>
      </c>
      <c r="O92" s="1402">
        <v>20</v>
      </c>
      <c r="P92" s="1402" t="s">
        <v>1959</v>
      </c>
      <c r="V92" s="1443" t="s">
        <v>25</v>
      </c>
      <c r="X92" s="1446" t="s">
        <v>4695</v>
      </c>
      <c r="Y92" s="1446" t="s">
        <v>4695</v>
      </c>
      <c r="Z92" s="1438" t="s">
        <v>2003</v>
      </c>
      <c r="AA92" s="1438" t="s">
        <v>4697</v>
      </c>
      <c r="AB92" s="1402">
        <v>2</v>
      </c>
      <c r="AJ92" s="1375" t="s">
        <v>2333</v>
      </c>
      <c r="AK92" s="1375" t="s">
        <v>1964</v>
      </c>
    </row>
    <row r="93" spans="1:37">
      <c r="A93" s="1436">
        <v>59</v>
      </c>
      <c r="B93" s="1445" t="s">
        <v>1969</v>
      </c>
      <c r="C93" s="1438" t="s">
        <v>2368</v>
      </c>
      <c r="D93" s="1439" t="s">
        <v>2370</v>
      </c>
      <c r="E93" s="1440">
        <v>1</v>
      </c>
      <c r="F93" s="1402" t="s">
        <v>2002</v>
      </c>
      <c r="H93" s="1441">
        <f>ROUND(E93*G93,2)</f>
        <v>0</v>
      </c>
      <c r="J93" s="1441">
        <f t="shared" si="13"/>
        <v>0</v>
      </c>
      <c r="K93" s="1442">
        <v>3.8999999999999999E-4</v>
      </c>
      <c r="L93" s="1442">
        <f t="shared" si="14"/>
        <v>3.8999999999999999E-4</v>
      </c>
      <c r="N93" s="1440">
        <f t="shared" si="15"/>
        <v>0</v>
      </c>
      <c r="O93" s="1402">
        <v>20</v>
      </c>
      <c r="P93" s="1402" t="s">
        <v>1959</v>
      </c>
      <c r="V93" s="1443" t="s">
        <v>157</v>
      </c>
      <c r="W93" s="1440">
        <v>1.0549999999999999</v>
      </c>
      <c r="X93" s="1446" t="s">
        <v>2369</v>
      </c>
      <c r="Y93" s="1446" t="s">
        <v>2368</v>
      </c>
      <c r="Z93" s="1438" t="s">
        <v>2040</v>
      </c>
      <c r="AB93" s="1402">
        <v>1</v>
      </c>
      <c r="AJ93" s="1375" t="s">
        <v>2323</v>
      </c>
      <c r="AK93" s="1375" t="s">
        <v>1964</v>
      </c>
    </row>
    <row r="94" spans="1:37">
      <c r="A94" s="1436">
        <v>60</v>
      </c>
      <c r="B94" s="1445" t="s">
        <v>1475</v>
      </c>
      <c r="C94" s="1438" t="s">
        <v>2362</v>
      </c>
      <c r="D94" s="1439" t="s">
        <v>2363</v>
      </c>
      <c r="E94" s="1440">
        <v>1</v>
      </c>
      <c r="F94" s="1402" t="s">
        <v>2002</v>
      </c>
      <c r="I94" s="1441">
        <f>ROUND(E94*G94,2)</f>
        <v>0</v>
      </c>
      <c r="J94" s="1441">
        <f t="shared" si="13"/>
        <v>0</v>
      </c>
      <c r="K94" s="1442">
        <v>5.2300000000000003E-3</v>
      </c>
      <c r="L94" s="1442">
        <f t="shared" si="14"/>
        <v>5.2300000000000003E-3</v>
      </c>
      <c r="N94" s="1440">
        <f t="shared" si="15"/>
        <v>0</v>
      </c>
      <c r="O94" s="1402">
        <v>20</v>
      </c>
      <c r="P94" s="1402" t="s">
        <v>1959</v>
      </c>
      <c r="V94" s="1443" t="s">
        <v>25</v>
      </c>
      <c r="X94" s="1446" t="s">
        <v>2362</v>
      </c>
      <c r="Y94" s="1446" t="s">
        <v>2362</v>
      </c>
      <c r="Z94" s="1438" t="s">
        <v>2003</v>
      </c>
      <c r="AA94" s="1438" t="s">
        <v>2361</v>
      </c>
      <c r="AB94" s="1402">
        <v>2</v>
      </c>
      <c r="AJ94" s="1375" t="s">
        <v>2333</v>
      </c>
      <c r="AK94" s="1375" t="s">
        <v>1964</v>
      </c>
    </row>
    <row r="95" spans="1:37">
      <c r="A95" s="1436">
        <v>61</v>
      </c>
      <c r="B95" s="1445" t="s">
        <v>1475</v>
      </c>
      <c r="C95" s="1438" t="s">
        <v>4698</v>
      </c>
      <c r="D95" s="1439" t="s">
        <v>4699</v>
      </c>
      <c r="E95" s="1440">
        <v>1</v>
      </c>
      <c r="F95" s="1402" t="s">
        <v>2002</v>
      </c>
      <c r="I95" s="1441">
        <f>ROUND(E95*G95,2)</f>
        <v>0</v>
      </c>
      <c r="J95" s="1441">
        <f t="shared" si="13"/>
        <v>0</v>
      </c>
      <c r="K95" s="1442">
        <v>1.5E-3</v>
      </c>
      <c r="L95" s="1442">
        <f t="shared" si="14"/>
        <v>1.5E-3</v>
      </c>
      <c r="N95" s="1440">
        <f t="shared" si="15"/>
        <v>0</v>
      </c>
      <c r="O95" s="1402">
        <v>20</v>
      </c>
      <c r="P95" s="1402" t="s">
        <v>1959</v>
      </c>
      <c r="V95" s="1443" t="s">
        <v>25</v>
      </c>
      <c r="X95" s="1446" t="s">
        <v>4698</v>
      </c>
      <c r="Y95" s="1446" t="s">
        <v>4698</v>
      </c>
      <c r="Z95" s="1438" t="s">
        <v>4700</v>
      </c>
      <c r="AA95" s="1438" t="s">
        <v>4701</v>
      </c>
      <c r="AB95" s="1402">
        <v>2</v>
      </c>
      <c r="AJ95" s="1375" t="s">
        <v>2333</v>
      </c>
      <c r="AK95" s="1375" t="s">
        <v>1964</v>
      </c>
    </row>
    <row r="96" spans="1:37">
      <c r="A96" s="1436">
        <v>62</v>
      </c>
      <c r="B96" s="1445" t="s">
        <v>1969</v>
      </c>
      <c r="C96" s="1438" t="s">
        <v>2320</v>
      </c>
      <c r="D96" s="1439" t="s">
        <v>2321</v>
      </c>
      <c r="E96" s="1440">
        <v>8</v>
      </c>
      <c r="F96" s="1402" t="s">
        <v>61</v>
      </c>
      <c r="H96" s="1441">
        <f>ROUND(E96*G96,2)</f>
        <v>0</v>
      </c>
      <c r="J96" s="1441">
        <f t="shared" si="13"/>
        <v>0</v>
      </c>
      <c r="K96" s="1442">
        <v>5.0000000000000002E-5</v>
      </c>
      <c r="L96" s="1442">
        <f t="shared" si="14"/>
        <v>4.0000000000000002E-4</v>
      </c>
      <c r="N96" s="1440">
        <f t="shared" si="15"/>
        <v>0</v>
      </c>
      <c r="O96" s="1402">
        <v>20</v>
      </c>
      <c r="P96" s="1402" t="s">
        <v>1959</v>
      </c>
      <c r="V96" s="1443" t="s">
        <v>157</v>
      </c>
      <c r="W96" s="1440">
        <v>0.16</v>
      </c>
      <c r="X96" s="1446" t="s">
        <v>2322</v>
      </c>
      <c r="Y96" s="1446" t="s">
        <v>2320</v>
      </c>
      <c r="Z96" s="1438" t="s">
        <v>1995</v>
      </c>
      <c r="AB96" s="1402">
        <v>1</v>
      </c>
      <c r="AJ96" s="1375" t="s">
        <v>2323</v>
      </c>
      <c r="AK96" s="1375" t="s">
        <v>1964</v>
      </c>
    </row>
    <row r="97" spans="1:37">
      <c r="A97" s="1436">
        <v>63</v>
      </c>
      <c r="B97" s="1445" t="s">
        <v>1969</v>
      </c>
      <c r="C97" s="1438" t="s">
        <v>4702</v>
      </c>
      <c r="D97" s="1439" t="s">
        <v>4703</v>
      </c>
      <c r="E97" s="1440">
        <v>1</v>
      </c>
      <c r="F97" s="1402" t="s">
        <v>2002</v>
      </c>
      <c r="H97" s="1441">
        <f>ROUND(E97*G97,2)</f>
        <v>0</v>
      </c>
      <c r="J97" s="1441">
        <f t="shared" si="13"/>
        <v>0</v>
      </c>
      <c r="L97" s="1442">
        <f t="shared" si="14"/>
        <v>0</v>
      </c>
      <c r="N97" s="1440">
        <f t="shared" si="15"/>
        <v>0</v>
      </c>
      <c r="O97" s="1402">
        <v>20</v>
      </c>
      <c r="P97" s="1402" t="s">
        <v>1959</v>
      </c>
      <c r="V97" s="1443" t="s">
        <v>157</v>
      </c>
      <c r="W97" s="1440">
        <v>7.5999999999999998E-2</v>
      </c>
      <c r="X97" s="1446" t="s">
        <v>4704</v>
      </c>
      <c r="Y97" s="1446" t="s">
        <v>4702</v>
      </c>
      <c r="Z97" s="1438" t="s">
        <v>1995</v>
      </c>
      <c r="AB97" s="1402">
        <v>1</v>
      </c>
      <c r="AJ97" s="1375" t="s">
        <v>2323</v>
      </c>
      <c r="AK97" s="1375" t="s">
        <v>1964</v>
      </c>
    </row>
    <row r="98" spans="1:37">
      <c r="A98" s="1436">
        <v>64</v>
      </c>
      <c r="B98" s="1445" t="s">
        <v>1969</v>
      </c>
      <c r="C98" s="1438" t="s">
        <v>2358</v>
      </c>
      <c r="D98" s="1439" t="s">
        <v>2360</v>
      </c>
      <c r="E98" s="1440">
        <v>8</v>
      </c>
      <c r="F98" s="1402" t="s">
        <v>61</v>
      </c>
      <c r="H98" s="1441">
        <f>ROUND(E98*G98,2)</f>
        <v>0</v>
      </c>
      <c r="J98" s="1441">
        <f t="shared" si="13"/>
        <v>0</v>
      </c>
      <c r="L98" s="1442">
        <f t="shared" si="14"/>
        <v>0</v>
      </c>
      <c r="N98" s="1440">
        <f t="shared" si="15"/>
        <v>0</v>
      </c>
      <c r="O98" s="1402">
        <v>20</v>
      </c>
      <c r="P98" s="1402" t="s">
        <v>1959</v>
      </c>
      <c r="V98" s="1443" t="s">
        <v>157</v>
      </c>
      <c r="W98" s="1440">
        <v>0.23200000000000001</v>
      </c>
      <c r="X98" s="1446" t="s">
        <v>2359</v>
      </c>
      <c r="Y98" s="1446" t="s">
        <v>2358</v>
      </c>
      <c r="Z98" s="1438" t="s">
        <v>1962</v>
      </c>
      <c r="AB98" s="1402">
        <v>1</v>
      </c>
      <c r="AJ98" s="1375" t="s">
        <v>2323</v>
      </c>
      <c r="AK98" s="1375" t="s">
        <v>1964</v>
      </c>
    </row>
    <row r="99" spans="1:37">
      <c r="A99" s="1436">
        <v>65</v>
      </c>
      <c r="B99" s="1445" t="s">
        <v>1475</v>
      </c>
      <c r="C99" s="1438" t="s">
        <v>2366</v>
      </c>
      <c r="D99" s="1439" t="s">
        <v>2367</v>
      </c>
      <c r="E99" s="1440">
        <v>8</v>
      </c>
      <c r="F99" s="1402" t="s">
        <v>2002</v>
      </c>
      <c r="I99" s="1441">
        <f>ROUND(E99*G99,2)</f>
        <v>0</v>
      </c>
      <c r="J99" s="1441">
        <f t="shared" si="13"/>
        <v>0</v>
      </c>
      <c r="L99" s="1442">
        <f t="shared" si="14"/>
        <v>0</v>
      </c>
      <c r="N99" s="1440">
        <f t="shared" si="15"/>
        <v>0</v>
      </c>
      <c r="O99" s="1402">
        <v>20</v>
      </c>
      <c r="P99" s="1402" t="s">
        <v>1959</v>
      </c>
      <c r="V99" s="1443" t="s">
        <v>25</v>
      </c>
      <c r="X99" s="1446" t="s">
        <v>2366</v>
      </c>
      <c r="Y99" s="1446" t="s">
        <v>2366</v>
      </c>
      <c r="Z99" s="1438" t="s">
        <v>2365</v>
      </c>
      <c r="AA99" s="1438" t="s">
        <v>2364</v>
      </c>
      <c r="AB99" s="1402">
        <v>2</v>
      </c>
      <c r="AJ99" s="1375" t="s">
        <v>2333</v>
      </c>
      <c r="AK99" s="1375" t="s">
        <v>1964</v>
      </c>
    </row>
    <row r="100" spans="1:37">
      <c r="A100" s="1436">
        <v>66</v>
      </c>
      <c r="B100" s="1445" t="s">
        <v>1475</v>
      </c>
      <c r="C100" s="1438" t="s">
        <v>4705</v>
      </c>
      <c r="D100" s="1439" t="s">
        <v>2391</v>
      </c>
      <c r="E100" s="1440">
        <v>4</v>
      </c>
      <c r="F100" s="1402" t="s">
        <v>2002</v>
      </c>
      <c r="I100" s="1441">
        <f>ROUND(E100*G100,2)</f>
        <v>0</v>
      </c>
      <c r="J100" s="1441">
        <f t="shared" si="13"/>
        <v>0</v>
      </c>
      <c r="L100" s="1442">
        <f t="shared" si="14"/>
        <v>0</v>
      </c>
      <c r="N100" s="1440">
        <f t="shared" si="15"/>
        <v>0</v>
      </c>
      <c r="O100" s="1402">
        <v>20</v>
      </c>
      <c r="P100" s="1402" t="s">
        <v>1959</v>
      </c>
      <c r="V100" s="1443" t="s">
        <v>25</v>
      </c>
      <c r="X100" s="1446" t="s">
        <v>4705</v>
      </c>
      <c r="Y100" s="1446" t="s">
        <v>4705</v>
      </c>
      <c r="Z100" s="1438" t="s">
        <v>2052</v>
      </c>
      <c r="AA100" s="1438" t="s">
        <v>4706</v>
      </c>
      <c r="AB100" s="1402">
        <v>8</v>
      </c>
      <c r="AJ100" s="1375" t="s">
        <v>2333</v>
      </c>
      <c r="AK100" s="1375" t="s">
        <v>1964</v>
      </c>
    </row>
    <row r="101" spans="1:37">
      <c r="A101" s="1436">
        <v>67</v>
      </c>
      <c r="B101" s="1445" t="s">
        <v>1969</v>
      </c>
      <c r="C101" s="1438" t="s">
        <v>2353</v>
      </c>
      <c r="D101" s="1439" t="s">
        <v>4707</v>
      </c>
      <c r="E101" s="1440">
        <v>12.5</v>
      </c>
      <c r="F101" s="1402" t="s">
        <v>2002</v>
      </c>
      <c r="H101" s="1441">
        <f>ROUND(E101*G101,2)</f>
        <v>0</v>
      </c>
      <c r="J101" s="1441">
        <f t="shared" si="13"/>
        <v>0</v>
      </c>
      <c r="L101" s="1442">
        <f t="shared" si="14"/>
        <v>0</v>
      </c>
      <c r="N101" s="1440">
        <f t="shared" si="15"/>
        <v>0</v>
      </c>
      <c r="O101" s="1402">
        <v>20</v>
      </c>
      <c r="P101" s="1402" t="s">
        <v>1959</v>
      </c>
      <c r="V101" s="1443" t="s">
        <v>157</v>
      </c>
      <c r="W101" s="1440">
        <v>0.51300000000000001</v>
      </c>
      <c r="X101" s="1446" t="s">
        <v>2354</v>
      </c>
      <c r="Y101" s="1446" t="s">
        <v>2353</v>
      </c>
      <c r="Z101" s="1438" t="s">
        <v>2040</v>
      </c>
      <c r="AB101" s="1402">
        <v>1</v>
      </c>
      <c r="AJ101" s="1375" t="s">
        <v>2323</v>
      </c>
      <c r="AK101" s="1375" t="s">
        <v>1964</v>
      </c>
    </row>
    <row r="102" spans="1:37">
      <c r="A102" s="1436">
        <v>68</v>
      </c>
      <c r="B102" s="1445" t="s">
        <v>1969</v>
      </c>
      <c r="C102" s="1438" t="s">
        <v>2346</v>
      </c>
      <c r="D102" s="1439" t="s">
        <v>2348</v>
      </c>
      <c r="E102" s="1440">
        <v>12.5</v>
      </c>
      <c r="F102" s="1402" t="s">
        <v>61</v>
      </c>
      <c r="H102" s="1441">
        <f>ROUND(E102*G102,2)</f>
        <v>0</v>
      </c>
      <c r="J102" s="1441">
        <f t="shared" si="13"/>
        <v>0</v>
      </c>
      <c r="L102" s="1442">
        <f t="shared" si="14"/>
        <v>0</v>
      </c>
      <c r="N102" s="1440">
        <f t="shared" si="15"/>
        <v>0</v>
      </c>
      <c r="O102" s="1402">
        <v>20</v>
      </c>
      <c r="P102" s="1402" t="s">
        <v>1959</v>
      </c>
      <c r="V102" s="1443" t="s">
        <v>157</v>
      </c>
      <c r="W102" s="1440">
        <v>1.9630000000000001</v>
      </c>
      <c r="X102" s="1446" t="s">
        <v>2347</v>
      </c>
      <c r="Y102" s="1446" t="s">
        <v>2346</v>
      </c>
      <c r="Z102" s="1438" t="s">
        <v>2040</v>
      </c>
      <c r="AB102" s="1402">
        <v>1</v>
      </c>
      <c r="AJ102" s="1375" t="s">
        <v>2323</v>
      </c>
      <c r="AK102" s="1375" t="s">
        <v>1964</v>
      </c>
    </row>
    <row r="103" spans="1:37">
      <c r="A103" s="1436">
        <v>69</v>
      </c>
      <c r="B103" s="1445" t="s">
        <v>1969</v>
      </c>
      <c r="C103" s="1438" t="s">
        <v>4708</v>
      </c>
      <c r="D103" s="1439" t="s">
        <v>4709</v>
      </c>
      <c r="E103" s="1440">
        <v>1</v>
      </c>
      <c r="F103" s="1402" t="s">
        <v>2002</v>
      </c>
      <c r="H103" s="1441">
        <f>ROUND(E103*G103,2)</f>
        <v>0</v>
      </c>
      <c r="J103" s="1441">
        <f t="shared" si="13"/>
        <v>0</v>
      </c>
      <c r="L103" s="1442">
        <f t="shared" si="14"/>
        <v>0</v>
      </c>
      <c r="N103" s="1440">
        <f t="shared" si="15"/>
        <v>0</v>
      </c>
      <c r="O103" s="1402">
        <v>20</v>
      </c>
      <c r="P103" s="1402" t="s">
        <v>1959</v>
      </c>
      <c r="V103" s="1443" t="s">
        <v>157</v>
      </c>
      <c r="W103" s="1440">
        <v>0.54600000000000004</v>
      </c>
      <c r="X103" s="1446" t="s">
        <v>4710</v>
      </c>
      <c r="Y103" s="1446" t="s">
        <v>4708</v>
      </c>
      <c r="Z103" s="1438" t="s">
        <v>2124</v>
      </c>
      <c r="AB103" s="1402">
        <v>1</v>
      </c>
      <c r="AJ103" s="1375" t="s">
        <v>2323</v>
      </c>
      <c r="AK103" s="1375" t="s">
        <v>1964</v>
      </c>
    </row>
    <row r="104" spans="1:37">
      <c r="A104" s="1436">
        <v>70</v>
      </c>
      <c r="B104" s="1445" t="s">
        <v>1475</v>
      </c>
      <c r="C104" s="1438" t="s">
        <v>4711</v>
      </c>
      <c r="D104" s="1439" t="s">
        <v>4712</v>
      </c>
      <c r="E104" s="1440">
        <v>1</v>
      </c>
      <c r="F104" s="1402" t="s">
        <v>2002</v>
      </c>
      <c r="I104" s="1441">
        <f>ROUND(E104*G104,2)</f>
        <v>0</v>
      </c>
      <c r="J104" s="1441">
        <f t="shared" si="13"/>
        <v>0</v>
      </c>
      <c r="L104" s="1442">
        <f t="shared" si="14"/>
        <v>0</v>
      </c>
      <c r="N104" s="1440">
        <f t="shared" si="15"/>
        <v>0</v>
      </c>
      <c r="O104" s="1402">
        <v>20</v>
      </c>
      <c r="P104" s="1402" t="s">
        <v>1959</v>
      </c>
      <c r="V104" s="1443" t="s">
        <v>25</v>
      </c>
      <c r="X104" s="1446" t="s">
        <v>4711</v>
      </c>
      <c r="Y104" s="1446" t="s">
        <v>4711</v>
      </c>
      <c r="Z104" s="1438" t="s">
        <v>2334</v>
      </c>
      <c r="AA104" s="1438" t="s">
        <v>4713</v>
      </c>
      <c r="AB104" s="1402">
        <v>8</v>
      </c>
      <c r="AJ104" s="1375" t="s">
        <v>2333</v>
      </c>
      <c r="AK104" s="1375" t="s">
        <v>1964</v>
      </c>
    </row>
    <row r="105" spans="1:37">
      <c r="D105" s="1447" t="s">
        <v>2324</v>
      </c>
      <c r="E105" s="1448">
        <f>J105</f>
        <v>0</v>
      </c>
      <c r="H105" s="1448">
        <f>SUM(H82:H104)</f>
        <v>0</v>
      </c>
      <c r="I105" s="1448">
        <f>SUM(I82:I104)</f>
        <v>0</v>
      </c>
      <c r="J105" s="1448">
        <f>SUM(J82:J104)</f>
        <v>0</v>
      </c>
      <c r="L105" s="1449">
        <f>SUM(L82:L104)</f>
        <v>2.1900000000000003E-2</v>
      </c>
      <c r="N105" s="1450">
        <f>SUM(N82:N104)</f>
        <v>0</v>
      </c>
      <c r="W105" s="1440">
        <f>SUM(W82:W104)</f>
        <v>7.1779999999999999</v>
      </c>
    </row>
    <row r="107" spans="1:37">
      <c r="B107" s="1438" t="s">
        <v>2332</v>
      </c>
    </row>
    <row r="108" spans="1:37">
      <c r="A108" s="1436">
        <v>71</v>
      </c>
      <c r="B108" s="1445" t="s">
        <v>1969</v>
      </c>
      <c r="C108" s="1438" t="s">
        <v>2329</v>
      </c>
      <c r="D108" s="1439" t="s">
        <v>2331</v>
      </c>
      <c r="E108" s="1440">
        <v>2.1999999999999999E-2</v>
      </c>
      <c r="F108" s="1402" t="s">
        <v>58</v>
      </c>
      <c r="H108" s="1441">
        <f>ROUND(E108*G108,2)</f>
        <v>0</v>
      </c>
      <c r="J108" s="1441">
        <f>ROUND(E108*G108,2)</f>
        <v>0</v>
      </c>
      <c r="L108" s="1442">
        <f>E108*K108</f>
        <v>0</v>
      </c>
      <c r="N108" s="1440">
        <f>E108*M108</f>
        <v>0</v>
      </c>
      <c r="O108" s="1402">
        <v>20</v>
      </c>
      <c r="P108" s="1402" t="s">
        <v>1959</v>
      </c>
      <c r="V108" s="1443" t="s">
        <v>157</v>
      </c>
      <c r="W108" s="1440">
        <v>1.2999999999999999E-2</v>
      </c>
      <c r="X108" s="1446" t="s">
        <v>2330</v>
      </c>
      <c r="Y108" s="1446" t="s">
        <v>2329</v>
      </c>
      <c r="Z108" s="1438" t="s">
        <v>2328</v>
      </c>
      <c r="AB108" s="1402">
        <v>1</v>
      </c>
      <c r="AJ108" s="1375" t="s">
        <v>2323</v>
      </c>
      <c r="AK108" s="1375" t="s">
        <v>1964</v>
      </c>
    </row>
    <row r="109" spans="1:37">
      <c r="D109" s="1447" t="s">
        <v>2327</v>
      </c>
      <c r="E109" s="1448">
        <f>J109</f>
        <v>0</v>
      </c>
      <c r="H109" s="1448">
        <f>SUM(H107:H108)</f>
        <v>0</v>
      </c>
      <c r="I109" s="1448">
        <f>SUM(I107:I108)</f>
        <v>0</v>
      </c>
      <c r="J109" s="1448">
        <f>SUM(J107:J108)</f>
        <v>0</v>
      </c>
      <c r="L109" s="1449">
        <f>SUM(L107:L108)</f>
        <v>0</v>
      </c>
      <c r="N109" s="1450">
        <f>SUM(N107:N108)</f>
        <v>0</v>
      </c>
      <c r="W109" s="1440">
        <f>SUM(W107:W108)</f>
        <v>1.2999999999999999E-2</v>
      </c>
    </row>
    <row r="111" spans="1:37">
      <c r="D111" s="1447" t="s">
        <v>2325</v>
      </c>
      <c r="E111" s="1448">
        <f>J111</f>
        <v>0</v>
      </c>
      <c r="H111" s="1448">
        <f>+H105+H109</f>
        <v>0</v>
      </c>
      <c r="I111" s="1448">
        <f>+I105+I109</f>
        <v>0</v>
      </c>
      <c r="J111" s="1448">
        <f>+J105+J109</f>
        <v>0</v>
      </c>
      <c r="L111" s="1449">
        <f>+L105+L109</f>
        <v>2.1900000000000003E-2</v>
      </c>
      <c r="N111" s="1450">
        <f>+N105+N109</f>
        <v>0</v>
      </c>
      <c r="W111" s="1440">
        <f>+W105+W109</f>
        <v>7.1909999999999998</v>
      </c>
    </row>
    <row r="113" spans="4:23">
      <c r="D113" s="1451" t="s">
        <v>2326</v>
      </c>
      <c r="E113" s="1448">
        <f>J113</f>
        <v>0</v>
      </c>
      <c r="H113" s="1448">
        <f>+H29+H80+H111</f>
        <v>0</v>
      </c>
      <c r="I113" s="1448">
        <f>+I29+I80+I111</f>
        <v>0</v>
      </c>
      <c r="J113" s="1448">
        <f>+J29+J80+J111</f>
        <v>0</v>
      </c>
      <c r="L113" s="1449">
        <f>+L29+L80+L111</f>
        <v>4.2231699999999996</v>
      </c>
      <c r="N113" s="1450">
        <f>+N29+N80+N111</f>
        <v>0</v>
      </c>
      <c r="W113" s="1440">
        <f>+W29+W80+W111</f>
        <v>70.739999999999995</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DBBED-5DCE-40AB-9492-768A749F20BB}">
  <dimension ref="A1:AMJ50"/>
  <sheetViews>
    <sheetView showGridLines="0" view="pageBreakPreview" zoomScaleNormal="100" zoomScaleSheetLayoutView="100" workbookViewId="0">
      <pane xSplit="4" ySplit="10" topLeftCell="E29" activePane="bottomRight" state="frozen"/>
      <selection pane="topRight"/>
      <selection pane="bottomLeft"/>
      <selection pane="bottomRight" activeCell="AO43" sqref="AO43"/>
    </sheetView>
  </sheetViews>
  <sheetFormatPr defaultColWidth="9" defaultRowHeight="12.5"/>
  <cols>
    <col min="1" max="1" width="6.7265625" style="1436" customWidth="1"/>
    <col min="2" max="2" width="3.7265625" style="1445" customWidth="1"/>
    <col min="3" max="3" width="11.81640625" style="1438" customWidth="1"/>
    <col min="4" max="4" width="45.7265625" style="1439" customWidth="1"/>
    <col min="5" max="5" width="11.26953125" style="1440" customWidth="1"/>
    <col min="6" max="6" width="5.81640625" style="1402" customWidth="1"/>
    <col min="7" max="7" width="8.7265625" style="1441" customWidth="1"/>
    <col min="8" max="10" width="9.7265625" style="1441" customWidth="1"/>
    <col min="11" max="11" width="7.453125" style="1442" customWidth="1"/>
    <col min="12" max="12" width="8.26953125" style="1442" customWidth="1"/>
    <col min="13" max="13" width="7.1796875" style="1440" customWidth="1"/>
    <col min="14" max="14" width="7" style="1440" customWidth="1"/>
    <col min="15" max="15" width="3.54296875" style="1402" customWidth="1"/>
    <col min="16" max="16" width="12.7265625" style="1402" hidden="1" customWidth="1"/>
    <col min="17" max="17" width="11.26953125" style="1440" hidden="1" customWidth="1"/>
    <col min="18" max="18" width="4.453125" style="1440" hidden="1" customWidth="1"/>
    <col min="19" max="19" width="0.54296875" style="1440" hidden="1" customWidth="1"/>
    <col min="20" max="20" width="10.54296875" style="1443" hidden="1" customWidth="1"/>
    <col min="21" max="21" width="10.26953125" style="1443" hidden="1" customWidth="1"/>
    <col min="22" max="22" width="5.7265625" style="1443" hidden="1" customWidth="1"/>
    <col min="23" max="23" width="9.1796875" style="1440" hidden="1" customWidth="1"/>
    <col min="24" max="25" width="11.81640625" style="1409" hidden="1" customWidth="1"/>
    <col min="26" max="26" width="7.54296875" style="1438" hidden="1" customWidth="1"/>
    <col min="27" max="27" width="12.7265625" style="1438" hidden="1" customWidth="1"/>
    <col min="28" max="28" width="4.26953125" style="1402" hidden="1" customWidth="1"/>
    <col min="29" max="30" width="2.7265625" style="1402" hidden="1" customWidth="1"/>
    <col min="31" max="34" width="9.1796875" style="1444" hidden="1" customWidth="1"/>
    <col min="35" max="35" width="9.1796875" style="1375" customWidth="1"/>
    <col min="36" max="37" width="9.1796875" style="1375" hidden="1" customWidth="1"/>
    <col min="38" max="1024" width="9" style="1375"/>
    <col min="1025" max="16384" width="9" style="796"/>
  </cols>
  <sheetData>
    <row r="1" spans="1:37" s="1375" customFormat="1" ht="12.75" customHeight="1">
      <c r="A1" s="1405" t="s">
        <v>1888</v>
      </c>
      <c r="G1" s="1406"/>
      <c r="I1" s="1405" t="s">
        <v>1889</v>
      </c>
      <c r="J1" s="1406"/>
      <c r="K1" s="1407"/>
      <c r="Q1" s="1408"/>
      <c r="R1" s="1408"/>
      <c r="S1" s="1408"/>
      <c r="X1" s="1409"/>
      <c r="Y1" s="1409"/>
      <c r="Z1" s="564" t="s">
        <v>1890</v>
      </c>
      <c r="AA1" s="564" t="s">
        <v>1891</v>
      </c>
      <c r="AB1" s="565" t="s">
        <v>1892</v>
      </c>
      <c r="AC1" s="565" t="s">
        <v>1893</v>
      </c>
      <c r="AD1" s="565" t="s">
        <v>1894</v>
      </c>
      <c r="AE1" s="1410" t="s">
        <v>1895</v>
      </c>
      <c r="AF1" s="1411" t="s">
        <v>1896</v>
      </c>
    </row>
    <row r="2" spans="1:37" s="1375" customFormat="1" ht="10.5">
      <c r="A2" s="1405" t="s">
        <v>1897</v>
      </c>
      <c r="G2" s="1406"/>
      <c r="H2" s="1412"/>
      <c r="I2" s="1405" t="s">
        <v>1898</v>
      </c>
      <c r="J2" s="1406"/>
      <c r="K2" s="1407"/>
      <c r="Q2" s="1408"/>
      <c r="R2" s="1408"/>
      <c r="S2" s="1408"/>
      <c r="X2" s="1409"/>
      <c r="Y2" s="1409"/>
      <c r="Z2" s="564" t="s">
        <v>1899</v>
      </c>
      <c r="AA2" s="567" t="s">
        <v>1900</v>
      </c>
      <c r="AB2" s="568" t="s">
        <v>7</v>
      </c>
      <c r="AC2" s="568"/>
      <c r="AD2" s="567"/>
      <c r="AE2" s="1410">
        <v>1</v>
      </c>
      <c r="AF2" s="1413">
        <v>123.5</v>
      </c>
    </row>
    <row r="3" spans="1:37" s="1375" customFormat="1" ht="10.5">
      <c r="A3" s="1405" t="s">
        <v>1901</v>
      </c>
      <c r="G3" s="1406"/>
      <c r="I3" s="1405" t="s">
        <v>2534</v>
      </c>
      <c r="J3" s="1406"/>
      <c r="K3" s="1407"/>
      <c r="Q3" s="1408"/>
      <c r="R3" s="1408"/>
      <c r="S3" s="1408"/>
      <c r="X3" s="1409"/>
      <c r="Y3" s="1409"/>
      <c r="Z3" s="564" t="s">
        <v>1902</v>
      </c>
      <c r="AA3" s="567" t="s">
        <v>1903</v>
      </c>
      <c r="AB3" s="568" t="s">
        <v>7</v>
      </c>
      <c r="AC3" s="568" t="s">
        <v>1904</v>
      </c>
      <c r="AD3" s="567" t="s">
        <v>1905</v>
      </c>
      <c r="AE3" s="1410">
        <v>2</v>
      </c>
      <c r="AF3" s="1414">
        <v>123.46</v>
      </c>
    </row>
    <row r="4" spans="1:37" s="1375" customFormat="1" ht="10.5">
      <c r="Q4" s="1408"/>
      <c r="R4" s="1408"/>
      <c r="S4" s="1408"/>
      <c r="X4" s="1409"/>
      <c r="Y4" s="1409"/>
      <c r="Z4" s="564" t="s">
        <v>1906</v>
      </c>
      <c r="AA4" s="567" t="s">
        <v>1907</v>
      </c>
      <c r="AB4" s="568" t="s">
        <v>7</v>
      </c>
      <c r="AC4" s="568"/>
      <c r="AD4" s="567"/>
      <c r="AE4" s="1410">
        <v>3</v>
      </c>
      <c r="AF4" s="1415">
        <v>123.45699999999999</v>
      </c>
    </row>
    <row r="5" spans="1:37" s="1375" customFormat="1" ht="10.5">
      <c r="A5" s="1405" t="s">
        <v>4556</v>
      </c>
      <c r="Q5" s="1408"/>
      <c r="R5" s="1408"/>
      <c r="S5" s="1408"/>
      <c r="X5" s="1409"/>
      <c r="Y5" s="1409"/>
      <c r="Z5" s="564" t="s">
        <v>1909</v>
      </c>
      <c r="AA5" s="567" t="s">
        <v>1903</v>
      </c>
      <c r="AB5" s="568" t="s">
        <v>7</v>
      </c>
      <c r="AC5" s="568" t="s">
        <v>1904</v>
      </c>
      <c r="AD5" s="567" t="s">
        <v>1905</v>
      </c>
      <c r="AE5" s="1410">
        <v>4</v>
      </c>
      <c r="AF5" s="1416">
        <v>123.4567</v>
      </c>
    </row>
    <row r="6" spans="1:37" s="1375" customFormat="1" ht="10.5">
      <c r="A6" s="1405" t="s">
        <v>4557</v>
      </c>
      <c r="Q6" s="1408"/>
      <c r="R6" s="1408"/>
      <c r="S6" s="1408"/>
      <c r="X6" s="1409"/>
      <c r="Y6" s="1409"/>
      <c r="Z6" s="1412"/>
      <c r="AA6" s="1412"/>
      <c r="AE6" s="1410" t="s">
        <v>1911</v>
      </c>
      <c r="AF6" s="1414">
        <v>123.46</v>
      </c>
    </row>
    <row r="7" spans="1:37" s="1375" customFormat="1" ht="10.5">
      <c r="A7" s="1405"/>
      <c r="Q7" s="1408"/>
      <c r="R7" s="1408"/>
      <c r="S7" s="1408"/>
      <c r="X7" s="1409"/>
      <c r="Y7" s="1409"/>
      <c r="Z7" s="1412"/>
      <c r="AA7" s="1412"/>
    </row>
    <row r="8" spans="1:37" s="1375" customFormat="1" ht="13">
      <c r="B8" s="1417"/>
      <c r="C8" s="1412"/>
      <c r="D8" s="1418" t="str">
        <f>CONCATENATE(AA2," ",AB2," ",AC2," ",AD2)</f>
        <v xml:space="preserve">Prehľad rozpočtových nákladov v EUR  </v>
      </c>
      <c r="E8" s="1408"/>
      <c r="G8" s="1406"/>
      <c r="H8" s="1406"/>
      <c r="I8" s="1406"/>
      <c r="J8" s="1406"/>
      <c r="K8" s="1407"/>
      <c r="L8" s="1407"/>
      <c r="M8" s="1408"/>
      <c r="N8" s="1408"/>
      <c r="Q8" s="1408"/>
      <c r="R8" s="1408"/>
      <c r="S8" s="1408"/>
      <c r="X8" s="1409"/>
      <c r="Y8" s="1409"/>
      <c r="Z8" s="1412"/>
      <c r="AA8" s="1412"/>
      <c r="AE8" s="1402"/>
      <c r="AF8" s="1402"/>
      <c r="AG8" s="1402"/>
      <c r="AH8" s="1402"/>
    </row>
    <row r="9" spans="1:37">
      <c r="A9" s="1419" t="s">
        <v>1913</v>
      </c>
      <c r="B9" s="1419" t="s">
        <v>10</v>
      </c>
      <c r="C9" s="1419" t="s">
        <v>37</v>
      </c>
      <c r="D9" s="1419" t="s">
        <v>1914</v>
      </c>
      <c r="E9" s="1419" t="s">
        <v>1032</v>
      </c>
      <c r="F9" s="1419" t="s">
        <v>1915</v>
      </c>
      <c r="G9" s="1419" t="s">
        <v>1916</v>
      </c>
      <c r="H9" s="1419" t="s">
        <v>1917</v>
      </c>
      <c r="I9" s="1419" t="s">
        <v>1918</v>
      </c>
      <c r="J9" s="1419" t="s">
        <v>1919</v>
      </c>
      <c r="K9" s="1904" t="s">
        <v>1920</v>
      </c>
      <c r="L9" s="1904"/>
      <c r="M9" s="1905" t="s">
        <v>1921</v>
      </c>
      <c r="N9" s="1905"/>
      <c r="O9" s="1419" t="s">
        <v>2</v>
      </c>
      <c r="P9" s="1420" t="s">
        <v>1922</v>
      </c>
      <c r="Q9" s="1419" t="s">
        <v>1032</v>
      </c>
      <c r="R9" s="1419" t="s">
        <v>1032</v>
      </c>
      <c r="S9" s="1420" t="s">
        <v>1032</v>
      </c>
      <c r="T9" s="1421" t="s">
        <v>1923</v>
      </c>
      <c r="U9" s="1422" t="s">
        <v>1924</v>
      </c>
      <c r="V9" s="1384" t="s">
        <v>217</v>
      </c>
      <c r="W9" s="1419" t="s">
        <v>1925</v>
      </c>
      <c r="X9" s="1423" t="s">
        <v>37</v>
      </c>
      <c r="Y9" s="1423" t="s">
        <v>37</v>
      </c>
      <c r="Z9" s="1424" t="s">
        <v>1926</v>
      </c>
      <c r="AA9" s="1424" t="s">
        <v>1927</v>
      </c>
      <c r="AB9" s="1419" t="s">
        <v>217</v>
      </c>
      <c r="AC9" s="1419" t="s">
        <v>1928</v>
      </c>
      <c r="AD9" s="1419" t="s">
        <v>1929</v>
      </c>
      <c r="AE9" s="1425" t="s">
        <v>1930</v>
      </c>
      <c r="AF9" s="1425" t="s">
        <v>1931</v>
      </c>
      <c r="AG9" s="1425" t="s">
        <v>1032</v>
      </c>
      <c r="AH9" s="1425" t="s">
        <v>1932</v>
      </c>
      <c r="AJ9" s="1375" t="s">
        <v>1933</v>
      </c>
      <c r="AK9" s="1375" t="s">
        <v>1934</v>
      </c>
    </row>
    <row r="10" spans="1:37">
      <c r="A10" s="1426" t="s">
        <v>1935</v>
      </c>
      <c r="B10" s="1426" t="s">
        <v>1936</v>
      </c>
      <c r="C10" s="1427"/>
      <c r="D10" s="1426" t="s">
        <v>1937</v>
      </c>
      <c r="E10" s="1426" t="s">
        <v>1938</v>
      </c>
      <c r="F10" s="1426" t="s">
        <v>1939</v>
      </c>
      <c r="G10" s="1426" t="s">
        <v>1940</v>
      </c>
      <c r="H10" s="1426"/>
      <c r="I10" s="1426" t="s">
        <v>1941</v>
      </c>
      <c r="J10" s="1426"/>
      <c r="K10" s="1426" t="s">
        <v>1916</v>
      </c>
      <c r="L10" s="1426" t="s">
        <v>1919</v>
      </c>
      <c r="M10" s="1428" t="s">
        <v>1916</v>
      </c>
      <c r="N10" s="1426" t="s">
        <v>1919</v>
      </c>
      <c r="O10" s="1426" t="s">
        <v>3</v>
      </c>
      <c r="P10" s="1428"/>
      <c r="Q10" s="1426" t="s">
        <v>1942</v>
      </c>
      <c r="R10" s="1426" t="s">
        <v>1943</v>
      </c>
      <c r="S10" s="1428" t="s">
        <v>1944</v>
      </c>
      <c r="T10" s="1429" t="s">
        <v>1945</v>
      </c>
      <c r="U10" s="1430" t="s">
        <v>1946</v>
      </c>
      <c r="V10" s="1390" t="s">
        <v>1947</v>
      </c>
      <c r="W10" s="1431"/>
      <c r="X10" s="1432" t="s">
        <v>1948</v>
      </c>
      <c r="Y10" s="1432"/>
      <c r="Z10" s="1433" t="s">
        <v>1949</v>
      </c>
      <c r="AA10" s="1433" t="s">
        <v>1935</v>
      </c>
      <c r="AB10" s="1426" t="s">
        <v>1950</v>
      </c>
      <c r="AC10" s="1434"/>
      <c r="AD10" s="1434"/>
      <c r="AE10" s="1435"/>
      <c r="AF10" s="1435"/>
      <c r="AG10" s="1435"/>
      <c r="AH10" s="1435"/>
      <c r="AJ10" s="1375" t="s">
        <v>1951</v>
      </c>
      <c r="AK10" s="1375" t="s">
        <v>1952</v>
      </c>
    </row>
    <row r="12" spans="1:37">
      <c r="B12" s="1437" t="s">
        <v>1953</v>
      </c>
    </row>
    <row r="13" spans="1:37">
      <c r="B13" s="1438" t="s">
        <v>1954</v>
      </c>
    </row>
    <row r="14" spans="1:37">
      <c r="A14" s="1436">
        <v>1</v>
      </c>
      <c r="B14" s="1445" t="s">
        <v>1969</v>
      </c>
      <c r="C14" s="1438" t="s">
        <v>1970</v>
      </c>
      <c r="D14" s="1439" t="s">
        <v>1971</v>
      </c>
      <c r="E14" s="1440">
        <v>147.19999999999999</v>
      </c>
      <c r="F14" s="1402" t="s">
        <v>42</v>
      </c>
      <c r="H14" s="1441">
        <f t="shared" ref="H14:H21" si="0">ROUND(E14*G14,2)</f>
        <v>0</v>
      </c>
      <c r="J14" s="1441">
        <f t="shared" ref="J14:J22" si="1">ROUND(E14*G14,2)</f>
        <v>0</v>
      </c>
      <c r="L14" s="1442">
        <f t="shared" ref="L14:L22" si="2">E14*K14</f>
        <v>0</v>
      </c>
      <c r="N14" s="1440">
        <f t="shared" ref="N14:N22" si="3">E14*M14</f>
        <v>0</v>
      </c>
      <c r="O14" s="1402">
        <v>20</v>
      </c>
      <c r="P14" s="1402" t="s">
        <v>1959</v>
      </c>
      <c r="V14" s="1443" t="s">
        <v>1960</v>
      </c>
      <c r="W14" s="1440">
        <v>12.365</v>
      </c>
      <c r="X14" s="1446" t="s">
        <v>1972</v>
      </c>
      <c r="Y14" s="1446" t="s">
        <v>1970</v>
      </c>
      <c r="Z14" s="1438" t="s">
        <v>1962</v>
      </c>
      <c r="AB14" s="1402">
        <v>1</v>
      </c>
      <c r="AJ14" s="1375" t="s">
        <v>1963</v>
      </c>
      <c r="AK14" s="1375" t="s">
        <v>1964</v>
      </c>
    </row>
    <row r="15" spans="1:37">
      <c r="A15" s="1436">
        <v>2</v>
      </c>
      <c r="B15" s="1445" t="s">
        <v>1969</v>
      </c>
      <c r="C15" s="1438" t="s">
        <v>4558</v>
      </c>
      <c r="D15" s="1439" t="s">
        <v>4559</v>
      </c>
      <c r="E15" s="1440">
        <v>184</v>
      </c>
      <c r="F15" s="1402" t="s">
        <v>61</v>
      </c>
      <c r="H15" s="1441">
        <f t="shared" si="0"/>
        <v>0</v>
      </c>
      <c r="J15" s="1441">
        <f t="shared" si="1"/>
        <v>0</v>
      </c>
      <c r="L15" s="1442">
        <f t="shared" si="2"/>
        <v>0</v>
      </c>
      <c r="N15" s="1440">
        <f t="shared" si="3"/>
        <v>0</v>
      </c>
      <c r="O15" s="1402">
        <v>20</v>
      </c>
      <c r="P15" s="1402" t="s">
        <v>1959</v>
      </c>
      <c r="V15" s="1443" t="s">
        <v>1960</v>
      </c>
      <c r="W15" s="1440">
        <v>192.464</v>
      </c>
      <c r="X15" s="1446" t="s">
        <v>4560</v>
      </c>
      <c r="Y15" s="1446" t="s">
        <v>4558</v>
      </c>
      <c r="Z15" s="1438" t="s">
        <v>1962</v>
      </c>
      <c r="AB15" s="1402">
        <v>1</v>
      </c>
      <c r="AJ15" s="1375" t="s">
        <v>1963</v>
      </c>
      <c r="AK15" s="1375" t="s">
        <v>1964</v>
      </c>
    </row>
    <row r="16" spans="1:37">
      <c r="A16" s="1436">
        <v>3</v>
      </c>
      <c r="B16" s="1445" t="s">
        <v>1969</v>
      </c>
      <c r="C16" s="1438" t="s">
        <v>1973</v>
      </c>
      <c r="D16" s="1439" t="s">
        <v>1974</v>
      </c>
      <c r="E16" s="1440">
        <v>147.19999999999999</v>
      </c>
      <c r="F16" s="1402" t="s">
        <v>42</v>
      </c>
      <c r="H16" s="1441">
        <f t="shared" si="0"/>
        <v>0</v>
      </c>
      <c r="J16" s="1441">
        <f t="shared" si="1"/>
        <v>0</v>
      </c>
      <c r="L16" s="1442">
        <f t="shared" si="2"/>
        <v>0</v>
      </c>
      <c r="N16" s="1440">
        <f t="shared" si="3"/>
        <v>0</v>
      </c>
      <c r="O16" s="1402">
        <v>20</v>
      </c>
      <c r="P16" s="1402" t="s">
        <v>1959</v>
      </c>
      <c r="V16" s="1443" t="s">
        <v>1960</v>
      </c>
      <c r="W16" s="1440">
        <v>46.661999999999999</v>
      </c>
      <c r="X16" s="1446" t="s">
        <v>1975</v>
      </c>
      <c r="Y16" s="1446" t="s">
        <v>1973</v>
      </c>
      <c r="Z16" s="1438" t="s">
        <v>1976</v>
      </c>
      <c r="AB16" s="1402">
        <v>1</v>
      </c>
      <c r="AJ16" s="1375" t="s">
        <v>1963</v>
      </c>
      <c r="AK16" s="1375" t="s">
        <v>1964</v>
      </c>
    </row>
    <row r="17" spans="1:37">
      <c r="A17" s="1436">
        <v>4</v>
      </c>
      <c r="B17" s="1445" t="s">
        <v>1965</v>
      </c>
      <c r="C17" s="1438" t="s">
        <v>4561</v>
      </c>
      <c r="D17" s="1439" t="s">
        <v>4562</v>
      </c>
      <c r="E17" s="1440">
        <v>147.19999999999999</v>
      </c>
      <c r="F17" s="1402" t="s">
        <v>42</v>
      </c>
      <c r="H17" s="1441">
        <f t="shared" si="0"/>
        <v>0</v>
      </c>
      <c r="J17" s="1441">
        <f t="shared" si="1"/>
        <v>0</v>
      </c>
      <c r="L17" s="1442">
        <f t="shared" si="2"/>
        <v>0</v>
      </c>
      <c r="N17" s="1440">
        <f t="shared" si="3"/>
        <v>0</v>
      </c>
      <c r="O17" s="1402">
        <v>20</v>
      </c>
      <c r="P17" s="1402" t="s">
        <v>1959</v>
      </c>
      <c r="V17" s="1443" t="s">
        <v>1960</v>
      </c>
      <c r="W17" s="1440">
        <v>65.504000000000005</v>
      </c>
      <c r="X17" s="1446" t="s">
        <v>4563</v>
      </c>
      <c r="Y17" s="1446" t="s">
        <v>4561</v>
      </c>
      <c r="Z17" s="1438" t="s">
        <v>1962</v>
      </c>
      <c r="AB17" s="1402">
        <v>1</v>
      </c>
      <c r="AJ17" s="1375" t="s">
        <v>1963</v>
      </c>
      <c r="AK17" s="1375" t="s">
        <v>1964</v>
      </c>
    </row>
    <row r="18" spans="1:37">
      <c r="A18" s="1436">
        <v>5</v>
      </c>
      <c r="B18" s="1445" t="s">
        <v>1969</v>
      </c>
      <c r="C18" s="1438" t="s">
        <v>4564</v>
      </c>
      <c r="D18" s="1439" t="s">
        <v>4565</v>
      </c>
      <c r="E18" s="1440">
        <v>88.3</v>
      </c>
      <c r="F18" s="1402" t="s">
        <v>42</v>
      </c>
      <c r="H18" s="1441">
        <f t="shared" si="0"/>
        <v>0</v>
      </c>
      <c r="J18" s="1441">
        <f t="shared" si="1"/>
        <v>0</v>
      </c>
      <c r="L18" s="1442">
        <f t="shared" si="2"/>
        <v>0</v>
      </c>
      <c r="N18" s="1440">
        <f t="shared" si="3"/>
        <v>0</v>
      </c>
      <c r="O18" s="1402">
        <v>20</v>
      </c>
      <c r="P18" s="1402" t="s">
        <v>1959</v>
      </c>
      <c r="V18" s="1443" t="s">
        <v>1960</v>
      </c>
      <c r="W18" s="1440">
        <v>24.370999999999999</v>
      </c>
      <c r="X18" s="1446" t="s">
        <v>4566</v>
      </c>
      <c r="Y18" s="1446" t="s">
        <v>4564</v>
      </c>
      <c r="Z18" s="1438" t="s">
        <v>1962</v>
      </c>
      <c r="AB18" s="1402">
        <v>1</v>
      </c>
      <c r="AJ18" s="1375" t="s">
        <v>1963</v>
      </c>
      <c r="AK18" s="1375" t="s">
        <v>1964</v>
      </c>
    </row>
    <row r="19" spans="1:37">
      <c r="A19" s="1436">
        <v>6</v>
      </c>
      <c r="B19" s="1445" t="s">
        <v>1965</v>
      </c>
      <c r="C19" s="1438" t="s">
        <v>1980</v>
      </c>
      <c r="D19" s="1439" t="s">
        <v>1981</v>
      </c>
      <c r="E19" s="1440">
        <v>36.799999999999997</v>
      </c>
      <c r="F19" s="1402" t="s">
        <v>42</v>
      </c>
      <c r="H19" s="1441">
        <f t="shared" si="0"/>
        <v>0</v>
      </c>
      <c r="J19" s="1441">
        <f t="shared" si="1"/>
        <v>0</v>
      </c>
      <c r="L19" s="1442">
        <f t="shared" si="2"/>
        <v>0</v>
      </c>
      <c r="N19" s="1440">
        <f t="shared" si="3"/>
        <v>0</v>
      </c>
      <c r="O19" s="1402">
        <v>20</v>
      </c>
      <c r="P19" s="1402" t="s">
        <v>1959</v>
      </c>
      <c r="V19" s="1443" t="s">
        <v>1960</v>
      </c>
      <c r="W19" s="1440">
        <v>53.728000000000002</v>
      </c>
      <c r="X19" s="1446" t="s">
        <v>1982</v>
      </c>
      <c r="Y19" s="1446" t="s">
        <v>1980</v>
      </c>
      <c r="Z19" s="1438" t="s">
        <v>1962</v>
      </c>
      <c r="AB19" s="1402">
        <v>1</v>
      </c>
      <c r="AJ19" s="1375" t="s">
        <v>1963</v>
      </c>
      <c r="AK19" s="1375" t="s">
        <v>1964</v>
      </c>
    </row>
    <row r="20" spans="1:37">
      <c r="A20" s="1436">
        <v>7</v>
      </c>
      <c r="B20" s="1445" t="s">
        <v>1965</v>
      </c>
      <c r="C20" s="1438" t="s">
        <v>1983</v>
      </c>
      <c r="D20" s="1439" t="s">
        <v>1984</v>
      </c>
      <c r="E20" s="1440">
        <v>15.3</v>
      </c>
      <c r="F20" s="1402" t="s">
        <v>42</v>
      </c>
      <c r="H20" s="1441">
        <f t="shared" si="0"/>
        <v>0</v>
      </c>
      <c r="J20" s="1441">
        <f t="shared" si="1"/>
        <v>0</v>
      </c>
      <c r="L20" s="1442">
        <f t="shared" si="2"/>
        <v>0</v>
      </c>
      <c r="N20" s="1440">
        <f t="shared" si="3"/>
        <v>0</v>
      </c>
      <c r="O20" s="1402">
        <v>20</v>
      </c>
      <c r="P20" s="1402" t="s">
        <v>1959</v>
      </c>
      <c r="V20" s="1443" t="s">
        <v>1960</v>
      </c>
      <c r="W20" s="1440">
        <v>13.234999999999999</v>
      </c>
      <c r="X20" s="1446" t="s">
        <v>1985</v>
      </c>
      <c r="Y20" s="1446" t="s">
        <v>1983</v>
      </c>
      <c r="Z20" s="1438" t="s">
        <v>1962</v>
      </c>
      <c r="AB20" s="1402">
        <v>1</v>
      </c>
      <c r="AJ20" s="1375" t="s">
        <v>1963</v>
      </c>
      <c r="AK20" s="1375" t="s">
        <v>1964</v>
      </c>
    </row>
    <row r="21" spans="1:37">
      <c r="A21" s="1436">
        <v>8</v>
      </c>
      <c r="B21" s="1445" t="s">
        <v>1969</v>
      </c>
      <c r="C21" s="1438" t="s">
        <v>2526</v>
      </c>
      <c r="D21" s="1439" t="s">
        <v>2528</v>
      </c>
      <c r="E21" s="1440">
        <v>58.88</v>
      </c>
      <c r="F21" s="1402" t="s">
        <v>42</v>
      </c>
      <c r="H21" s="1441">
        <f t="shared" si="0"/>
        <v>0</v>
      </c>
      <c r="J21" s="1441">
        <f t="shared" si="1"/>
        <v>0</v>
      </c>
      <c r="L21" s="1442">
        <f t="shared" si="2"/>
        <v>0</v>
      </c>
      <c r="N21" s="1440">
        <f t="shared" si="3"/>
        <v>0</v>
      </c>
      <c r="O21" s="1402">
        <v>20</v>
      </c>
      <c r="P21" s="1402" t="s">
        <v>1959</v>
      </c>
      <c r="V21" s="1443" t="s">
        <v>1960</v>
      </c>
      <c r="W21" s="1440">
        <v>71.009</v>
      </c>
      <c r="X21" s="1446" t="s">
        <v>2527</v>
      </c>
      <c r="Y21" s="1446" t="s">
        <v>2526</v>
      </c>
      <c r="Z21" s="1438" t="s">
        <v>1962</v>
      </c>
      <c r="AB21" s="1402">
        <v>1</v>
      </c>
      <c r="AJ21" s="1375" t="s">
        <v>1963</v>
      </c>
      <c r="AK21" s="1375" t="s">
        <v>1964</v>
      </c>
    </row>
    <row r="22" spans="1:37">
      <c r="A22" s="1436">
        <v>9</v>
      </c>
      <c r="B22" s="1445" t="s">
        <v>1475</v>
      </c>
      <c r="C22" s="1438" t="s">
        <v>4567</v>
      </c>
      <c r="D22" s="1439" t="s">
        <v>4568</v>
      </c>
      <c r="E22" s="1440">
        <v>98.33</v>
      </c>
      <c r="F22" s="1402" t="s">
        <v>58</v>
      </c>
      <c r="I22" s="1441">
        <f>ROUND(E22*G22,2)</f>
        <v>0</v>
      </c>
      <c r="J22" s="1441">
        <f t="shared" si="1"/>
        <v>0</v>
      </c>
      <c r="K22" s="1442">
        <v>1</v>
      </c>
      <c r="L22" s="1442">
        <f t="shared" si="2"/>
        <v>98.33</v>
      </c>
      <c r="N22" s="1440">
        <f t="shared" si="3"/>
        <v>0</v>
      </c>
      <c r="O22" s="1402">
        <v>20</v>
      </c>
      <c r="P22" s="1402" t="s">
        <v>1959</v>
      </c>
      <c r="V22" s="1443" t="s">
        <v>25</v>
      </c>
      <c r="X22" s="1446" t="s">
        <v>4567</v>
      </c>
      <c r="Y22" s="1446" t="s">
        <v>4567</v>
      </c>
      <c r="Z22" s="1438" t="s">
        <v>1988</v>
      </c>
      <c r="AA22" s="1438" t="s">
        <v>1959</v>
      </c>
      <c r="AB22" s="1402">
        <v>2</v>
      </c>
      <c r="AJ22" s="1375" t="s">
        <v>1989</v>
      </c>
      <c r="AK22" s="1375" t="s">
        <v>1964</v>
      </c>
    </row>
    <row r="23" spans="1:37">
      <c r="D23" s="1447" t="s">
        <v>1990</v>
      </c>
      <c r="E23" s="1448">
        <f>J23</f>
        <v>0</v>
      </c>
      <c r="H23" s="1448">
        <f>SUM(H12:H22)</f>
        <v>0</v>
      </c>
      <c r="I23" s="1448">
        <f>SUM(I12:I22)</f>
        <v>0</v>
      </c>
      <c r="J23" s="1448">
        <f>SUM(J12:J22)</f>
        <v>0</v>
      </c>
      <c r="L23" s="1449">
        <f>SUM(L12:L22)</f>
        <v>98.33</v>
      </c>
      <c r="N23" s="1450">
        <f>SUM(N12:N22)</f>
        <v>0</v>
      </c>
      <c r="W23" s="1440">
        <f>SUM(W12:W22)</f>
        <v>479.33800000000002</v>
      </c>
    </row>
    <row r="25" spans="1:37">
      <c r="D25" s="1447" t="s">
        <v>2045</v>
      </c>
      <c r="E25" s="1450">
        <f>J25</f>
        <v>0</v>
      </c>
      <c r="H25" s="1448">
        <f>+H23</f>
        <v>0</v>
      </c>
      <c r="I25" s="1448">
        <f>+I23</f>
        <v>0</v>
      </c>
      <c r="J25" s="1448">
        <f>+J23</f>
        <v>0</v>
      </c>
      <c r="L25" s="1449">
        <f>+L23</f>
        <v>98.33</v>
      </c>
      <c r="N25" s="1450">
        <f>+N23</f>
        <v>0</v>
      </c>
      <c r="W25" s="1440">
        <f>+W23</f>
        <v>479.33800000000002</v>
      </c>
    </row>
    <row r="27" spans="1:37">
      <c r="B27" s="1437" t="s">
        <v>2318</v>
      </c>
    </row>
    <row r="28" spans="1:37">
      <c r="B28" s="1438" t="s">
        <v>2319</v>
      </c>
    </row>
    <row r="29" spans="1:37">
      <c r="A29" s="1436">
        <v>10</v>
      </c>
      <c r="B29" s="1445" t="s">
        <v>1969</v>
      </c>
      <c r="C29" s="1438" t="s">
        <v>4569</v>
      </c>
      <c r="D29" s="1439" t="s">
        <v>4570</v>
      </c>
      <c r="E29" s="1440">
        <v>185</v>
      </c>
      <c r="F29" s="1402" t="s">
        <v>61</v>
      </c>
      <c r="H29" s="1441">
        <f>ROUND(E29*G29,2)</f>
        <v>0</v>
      </c>
      <c r="J29" s="1441">
        <f t="shared" ref="J29:J41" si="4">ROUND(E29*G29,2)</f>
        <v>0</v>
      </c>
      <c r="L29" s="1442">
        <f t="shared" ref="L29:L41" si="5">E29*K29</f>
        <v>0</v>
      </c>
      <c r="N29" s="1440">
        <f t="shared" ref="N29:N41" si="6">E29*M29</f>
        <v>0</v>
      </c>
      <c r="O29" s="1402">
        <v>20</v>
      </c>
      <c r="P29" s="1402" t="s">
        <v>1959</v>
      </c>
      <c r="V29" s="1443" t="s">
        <v>157</v>
      </c>
      <c r="W29" s="1440">
        <v>37.555</v>
      </c>
      <c r="X29" s="1446" t="s">
        <v>4571</v>
      </c>
      <c r="Y29" s="1446" t="s">
        <v>4569</v>
      </c>
      <c r="Z29" s="1438" t="s">
        <v>2040</v>
      </c>
      <c r="AB29" s="1402">
        <v>1</v>
      </c>
      <c r="AJ29" s="1375" t="s">
        <v>2323</v>
      </c>
      <c r="AK29" s="1375" t="s">
        <v>1964</v>
      </c>
    </row>
    <row r="30" spans="1:37">
      <c r="A30" s="1436">
        <v>11</v>
      </c>
      <c r="B30" s="1445" t="s">
        <v>1475</v>
      </c>
      <c r="C30" s="1438" t="s">
        <v>4572</v>
      </c>
      <c r="D30" s="1439" t="s">
        <v>4573</v>
      </c>
      <c r="E30" s="1440">
        <v>194.25</v>
      </c>
      <c r="F30" s="1402" t="s">
        <v>61</v>
      </c>
      <c r="I30" s="1441">
        <f>ROUND(E30*G30,2)</f>
        <v>0</v>
      </c>
      <c r="J30" s="1441">
        <f t="shared" si="4"/>
        <v>0</v>
      </c>
      <c r="K30" s="1442">
        <v>2.65E-3</v>
      </c>
      <c r="L30" s="1442">
        <f t="shared" si="5"/>
        <v>0.51476250000000001</v>
      </c>
      <c r="N30" s="1440">
        <f t="shared" si="6"/>
        <v>0</v>
      </c>
      <c r="O30" s="1402">
        <v>20</v>
      </c>
      <c r="P30" s="1402" t="s">
        <v>1959</v>
      </c>
      <c r="V30" s="1443" t="s">
        <v>25</v>
      </c>
      <c r="X30" s="1446" t="s">
        <v>4572</v>
      </c>
      <c r="Y30" s="1446" t="s">
        <v>4572</v>
      </c>
      <c r="Z30" s="1438" t="s">
        <v>2003</v>
      </c>
      <c r="AA30" s="1438" t="s">
        <v>1959</v>
      </c>
      <c r="AB30" s="1402">
        <v>2</v>
      </c>
      <c r="AJ30" s="1375" t="s">
        <v>2333</v>
      </c>
      <c r="AK30" s="1375" t="s">
        <v>1964</v>
      </c>
    </row>
    <row r="31" spans="1:37" ht="21">
      <c r="A31" s="1436">
        <v>12</v>
      </c>
      <c r="B31" s="1445" t="s">
        <v>1969</v>
      </c>
      <c r="C31" s="1438" t="s">
        <v>4574</v>
      </c>
      <c r="D31" s="1439" t="s">
        <v>4575</v>
      </c>
      <c r="E31" s="1440">
        <v>2</v>
      </c>
      <c r="F31" s="1402" t="s">
        <v>2002</v>
      </c>
      <c r="H31" s="1441">
        <f>ROUND(E31*G31,2)</f>
        <v>0</v>
      </c>
      <c r="J31" s="1441">
        <f t="shared" si="4"/>
        <v>0</v>
      </c>
      <c r="L31" s="1442">
        <f t="shared" si="5"/>
        <v>0</v>
      </c>
      <c r="N31" s="1440">
        <f t="shared" si="6"/>
        <v>0</v>
      </c>
      <c r="O31" s="1402">
        <v>20</v>
      </c>
      <c r="P31" s="1402" t="s">
        <v>1959</v>
      </c>
      <c r="V31" s="1443" t="s">
        <v>157</v>
      </c>
      <c r="W31" s="1440">
        <v>0.93600000000000005</v>
      </c>
      <c r="X31" s="1446" t="s">
        <v>4576</v>
      </c>
      <c r="Y31" s="1446" t="s">
        <v>4574</v>
      </c>
      <c r="Z31" s="1438" t="s">
        <v>2040</v>
      </c>
      <c r="AB31" s="1402">
        <v>1</v>
      </c>
      <c r="AJ31" s="1375" t="s">
        <v>2323</v>
      </c>
      <c r="AK31" s="1375" t="s">
        <v>1964</v>
      </c>
    </row>
    <row r="32" spans="1:37">
      <c r="A32" s="1436">
        <v>13</v>
      </c>
      <c r="B32" s="1445" t="s">
        <v>1475</v>
      </c>
      <c r="C32" s="1438" t="s">
        <v>4577</v>
      </c>
      <c r="D32" s="1439" t="s">
        <v>4578</v>
      </c>
      <c r="E32" s="1440">
        <v>2</v>
      </c>
      <c r="F32" s="1402" t="s">
        <v>2002</v>
      </c>
      <c r="I32" s="1441">
        <f>ROUND(E32*G32,2)</f>
        <v>0</v>
      </c>
      <c r="J32" s="1441">
        <f t="shared" si="4"/>
        <v>0</v>
      </c>
      <c r="K32" s="1442">
        <v>1.1999999999999999E-3</v>
      </c>
      <c r="L32" s="1442">
        <f t="shared" si="5"/>
        <v>2.3999999999999998E-3</v>
      </c>
      <c r="N32" s="1440">
        <f t="shared" si="6"/>
        <v>0</v>
      </c>
      <c r="O32" s="1402">
        <v>20</v>
      </c>
      <c r="P32" s="1402" t="s">
        <v>1959</v>
      </c>
      <c r="V32" s="1443" t="s">
        <v>25</v>
      </c>
      <c r="X32" s="1446" t="s">
        <v>4577</v>
      </c>
      <c r="Y32" s="1446" t="s">
        <v>4577</v>
      </c>
      <c r="Z32" s="1438" t="s">
        <v>2003</v>
      </c>
      <c r="AA32" s="1438" t="s">
        <v>4579</v>
      </c>
      <c r="AB32" s="1402">
        <v>2</v>
      </c>
      <c r="AJ32" s="1375" t="s">
        <v>2333</v>
      </c>
      <c r="AK32" s="1375" t="s">
        <v>1964</v>
      </c>
    </row>
    <row r="33" spans="1:37">
      <c r="A33" s="1436">
        <v>14</v>
      </c>
      <c r="B33" s="1445" t="s">
        <v>1969</v>
      </c>
      <c r="C33" s="1438" t="s">
        <v>4580</v>
      </c>
      <c r="D33" s="1439" t="s">
        <v>4581</v>
      </c>
      <c r="E33" s="1440">
        <v>1</v>
      </c>
      <c r="F33" s="1402" t="s">
        <v>2002</v>
      </c>
      <c r="H33" s="1441">
        <f>ROUND(E33*G33,2)</f>
        <v>0</v>
      </c>
      <c r="J33" s="1441">
        <f t="shared" si="4"/>
        <v>0</v>
      </c>
      <c r="L33" s="1442">
        <f t="shared" si="5"/>
        <v>0</v>
      </c>
      <c r="N33" s="1440">
        <f t="shared" si="6"/>
        <v>0</v>
      </c>
      <c r="O33" s="1402">
        <v>20</v>
      </c>
      <c r="P33" s="1402" t="s">
        <v>1959</v>
      </c>
      <c r="V33" s="1443" t="s">
        <v>157</v>
      </c>
      <c r="W33" s="1440">
        <v>0.47399999999999998</v>
      </c>
      <c r="X33" s="1446" t="s">
        <v>4582</v>
      </c>
      <c r="Y33" s="1446" t="s">
        <v>4580</v>
      </c>
      <c r="Z33" s="1438" t="s">
        <v>2040</v>
      </c>
      <c r="AB33" s="1402">
        <v>1</v>
      </c>
      <c r="AJ33" s="1375" t="s">
        <v>2323</v>
      </c>
      <c r="AK33" s="1375" t="s">
        <v>1964</v>
      </c>
    </row>
    <row r="34" spans="1:37">
      <c r="A34" s="1436">
        <v>15</v>
      </c>
      <c r="B34" s="1445" t="s">
        <v>1475</v>
      </c>
      <c r="C34" s="1438" t="s">
        <v>4583</v>
      </c>
      <c r="D34" s="1439" t="s">
        <v>4584</v>
      </c>
      <c r="E34" s="1440">
        <v>1</v>
      </c>
      <c r="F34" s="1402" t="s">
        <v>2002</v>
      </c>
      <c r="I34" s="1441">
        <f>ROUND(E34*G34,2)</f>
        <v>0</v>
      </c>
      <c r="J34" s="1441">
        <f t="shared" si="4"/>
        <v>0</v>
      </c>
      <c r="K34" s="1442">
        <v>2.3500000000000001E-3</v>
      </c>
      <c r="L34" s="1442">
        <f t="shared" si="5"/>
        <v>2.3500000000000001E-3</v>
      </c>
      <c r="N34" s="1440">
        <f t="shared" si="6"/>
        <v>0</v>
      </c>
      <c r="O34" s="1402">
        <v>20</v>
      </c>
      <c r="P34" s="1402" t="s">
        <v>1959</v>
      </c>
      <c r="V34" s="1443" t="s">
        <v>25</v>
      </c>
      <c r="X34" s="1446" t="s">
        <v>4583</v>
      </c>
      <c r="Y34" s="1446" t="s">
        <v>4583</v>
      </c>
      <c r="Z34" s="1438" t="s">
        <v>2003</v>
      </c>
      <c r="AA34" s="1438" t="s">
        <v>4585</v>
      </c>
      <c r="AB34" s="1402">
        <v>2</v>
      </c>
      <c r="AJ34" s="1375" t="s">
        <v>2333</v>
      </c>
      <c r="AK34" s="1375" t="s">
        <v>1964</v>
      </c>
    </row>
    <row r="35" spans="1:37">
      <c r="A35" s="1436">
        <v>16</v>
      </c>
      <c r="B35" s="1445" t="s">
        <v>1969</v>
      </c>
      <c r="C35" s="1438" t="s">
        <v>4586</v>
      </c>
      <c r="D35" s="1439" t="s">
        <v>4587</v>
      </c>
      <c r="E35" s="1440">
        <v>1</v>
      </c>
      <c r="F35" s="1402" t="s">
        <v>2002</v>
      </c>
      <c r="H35" s="1441">
        <f>ROUND(E35*G35,2)</f>
        <v>0</v>
      </c>
      <c r="J35" s="1441">
        <f t="shared" si="4"/>
        <v>0</v>
      </c>
      <c r="L35" s="1442">
        <f t="shared" si="5"/>
        <v>0</v>
      </c>
      <c r="N35" s="1440">
        <f t="shared" si="6"/>
        <v>0</v>
      </c>
      <c r="O35" s="1402">
        <v>20</v>
      </c>
      <c r="P35" s="1402" t="s">
        <v>1959</v>
      </c>
      <c r="V35" s="1443" t="s">
        <v>157</v>
      </c>
      <c r="W35" s="1440">
        <v>0.47399999999999998</v>
      </c>
      <c r="X35" s="1446" t="s">
        <v>4588</v>
      </c>
      <c r="Y35" s="1446" t="s">
        <v>4586</v>
      </c>
      <c r="Z35" s="1438" t="s">
        <v>2040</v>
      </c>
      <c r="AB35" s="1402">
        <v>1</v>
      </c>
      <c r="AJ35" s="1375" t="s">
        <v>2323</v>
      </c>
      <c r="AK35" s="1375" t="s">
        <v>1964</v>
      </c>
    </row>
    <row r="36" spans="1:37">
      <c r="A36" s="1436">
        <v>17</v>
      </c>
      <c r="B36" s="1445" t="s">
        <v>1475</v>
      </c>
      <c r="C36" s="1438" t="s">
        <v>4589</v>
      </c>
      <c r="D36" s="1439" t="s">
        <v>4590</v>
      </c>
      <c r="E36" s="1440">
        <v>1</v>
      </c>
      <c r="F36" s="1402" t="s">
        <v>2002</v>
      </c>
      <c r="I36" s="1441">
        <f>ROUND(E36*G36,2)</f>
        <v>0</v>
      </c>
      <c r="J36" s="1441">
        <f t="shared" si="4"/>
        <v>0</v>
      </c>
      <c r="K36" s="1442">
        <v>2.0300000000000001E-3</v>
      </c>
      <c r="L36" s="1442">
        <f t="shared" si="5"/>
        <v>2.0300000000000001E-3</v>
      </c>
      <c r="N36" s="1440">
        <f t="shared" si="6"/>
        <v>0</v>
      </c>
      <c r="O36" s="1402">
        <v>20</v>
      </c>
      <c r="P36" s="1402" t="s">
        <v>1959</v>
      </c>
      <c r="V36" s="1443" t="s">
        <v>25</v>
      </c>
      <c r="X36" s="1446" t="s">
        <v>4589</v>
      </c>
      <c r="Y36" s="1446" t="s">
        <v>4589</v>
      </c>
      <c r="Z36" s="1438" t="s">
        <v>2003</v>
      </c>
      <c r="AA36" s="1438" t="s">
        <v>4591</v>
      </c>
      <c r="AB36" s="1402">
        <v>2</v>
      </c>
      <c r="AJ36" s="1375" t="s">
        <v>2333</v>
      </c>
      <c r="AK36" s="1375" t="s">
        <v>1964</v>
      </c>
    </row>
    <row r="37" spans="1:37">
      <c r="A37" s="1436">
        <v>18</v>
      </c>
      <c r="B37" s="1445" t="s">
        <v>1969</v>
      </c>
      <c r="C37" s="1438" t="s">
        <v>2320</v>
      </c>
      <c r="D37" s="1439" t="s">
        <v>2321</v>
      </c>
      <c r="E37" s="1440">
        <v>185</v>
      </c>
      <c r="F37" s="1402" t="s">
        <v>61</v>
      </c>
      <c r="H37" s="1441">
        <f>ROUND(E37*G37,2)</f>
        <v>0</v>
      </c>
      <c r="J37" s="1441">
        <f t="shared" si="4"/>
        <v>0</v>
      </c>
      <c r="K37" s="1442">
        <v>5.0000000000000002E-5</v>
      </c>
      <c r="L37" s="1442">
        <f t="shared" si="5"/>
        <v>9.2500000000000013E-3</v>
      </c>
      <c r="N37" s="1440">
        <f t="shared" si="6"/>
        <v>0</v>
      </c>
      <c r="O37" s="1402">
        <v>20</v>
      </c>
      <c r="P37" s="1402" t="s">
        <v>1959</v>
      </c>
      <c r="V37" s="1443" t="s">
        <v>157</v>
      </c>
      <c r="W37" s="1440">
        <v>3.7</v>
      </c>
      <c r="X37" s="1446" t="s">
        <v>2322</v>
      </c>
      <c r="Y37" s="1446" t="s">
        <v>2320</v>
      </c>
      <c r="Z37" s="1438" t="s">
        <v>1995</v>
      </c>
      <c r="AB37" s="1402">
        <v>1</v>
      </c>
      <c r="AJ37" s="1375" t="s">
        <v>2323</v>
      </c>
      <c r="AK37" s="1375" t="s">
        <v>1964</v>
      </c>
    </row>
    <row r="38" spans="1:37">
      <c r="A38" s="1436">
        <v>19</v>
      </c>
      <c r="B38" s="1445" t="s">
        <v>1969</v>
      </c>
      <c r="C38" s="1438" t="s">
        <v>2358</v>
      </c>
      <c r="D38" s="1439" t="s">
        <v>2360</v>
      </c>
      <c r="E38" s="1440">
        <v>185</v>
      </c>
      <c r="F38" s="1402" t="s">
        <v>61</v>
      </c>
      <c r="H38" s="1441">
        <f>ROUND(E38*G38,2)</f>
        <v>0</v>
      </c>
      <c r="J38" s="1441">
        <f t="shared" si="4"/>
        <v>0</v>
      </c>
      <c r="L38" s="1442">
        <f t="shared" si="5"/>
        <v>0</v>
      </c>
      <c r="N38" s="1440">
        <f t="shared" si="6"/>
        <v>0</v>
      </c>
      <c r="O38" s="1402">
        <v>20</v>
      </c>
      <c r="P38" s="1402" t="s">
        <v>1959</v>
      </c>
      <c r="V38" s="1443" t="s">
        <v>157</v>
      </c>
      <c r="W38" s="1440">
        <v>5.3650000000000002</v>
      </c>
      <c r="X38" s="1446" t="s">
        <v>2359</v>
      </c>
      <c r="Y38" s="1446" t="s">
        <v>2358</v>
      </c>
      <c r="Z38" s="1438" t="s">
        <v>1962</v>
      </c>
      <c r="AB38" s="1402">
        <v>1</v>
      </c>
      <c r="AJ38" s="1375" t="s">
        <v>2323</v>
      </c>
      <c r="AK38" s="1375" t="s">
        <v>1964</v>
      </c>
    </row>
    <row r="39" spans="1:37">
      <c r="A39" s="1436">
        <v>20</v>
      </c>
      <c r="B39" s="1445" t="s">
        <v>1475</v>
      </c>
      <c r="C39" s="1438" t="s">
        <v>2366</v>
      </c>
      <c r="D39" s="1439" t="s">
        <v>2367</v>
      </c>
      <c r="E39" s="1440">
        <v>1</v>
      </c>
      <c r="F39" s="1402" t="s">
        <v>2002</v>
      </c>
      <c r="I39" s="1441">
        <f>ROUND(E39*G39,2)</f>
        <v>0</v>
      </c>
      <c r="J39" s="1441">
        <f t="shared" si="4"/>
        <v>0</v>
      </c>
      <c r="L39" s="1442">
        <f t="shared" si="5"/>
        <v>0</v>
      </c>
      <c r="N39" s="1440">
        <f t="shared" si="6"/>
        <v>0</v>
      </c>
      <c r="O39" s="1402">
        <v>20</v>
      </c>
      <c r="P39" s="1402" t="s">
        <v>1959</v>
      </c>
      <c r="V39" s="1443" t="s">
        <v>25</v>
      </c>
      <c r="X39" s="1446" t="s">
        <v>2366</v>
      </c>
      <c r="Y39" s="1446" t="s">
        <v>2366</v>
      </c>
      <c r="Z39" s="1438" t="s">
        <v>2365</v>
      </c>
      <c r="AA39" s="1438" t="s">
        <v>2364</v>
      </c>
      <c r="AB39" s="1402">
        <v>2</v>
      </c>
      <c r="AJ39" s="1375" t="s">
        <v>2333</v>
      </c>
      <c r="AK39" s="1375" t="s">
        <v>1964</v>
      </c>
    </row>
    <row r="40" spans="1:37">
      <c r="A40" s="1436">
        <v>21</v>
      </c>
      <c r="B40" s="1445" t="s">
        <v>1969</v>
      </c>
      <c r="C40" s="1438" t="s">
        <v>4592</v>
      </c>
      <c r="D40" s="1439" t="s">
        <v>4593</v>
      </c>
      <c r="E40" s="1440">
        <v>185</v>
      </c>
      <c r="F40" s="1402" t="s">
        <v>2002</v>
      </c>
      <c r="H40" s="1441">
        <f>ROUND(E40*G40,2)</f>
        <v>0</v>
      </c>
      <c r="J40" s="1441">
        <f t="shared" si="4"/>
        <v>0</v>
      </c>
      <c r="L40" s="1442">
        <f t="shared" si="5"/>
        <v>0</v>
      </c>
      <c r="N40" s="1440">
        <f t="shared" si="6"/>
        <v>0</v>
      </c>
      <c r="O40" s="1402">
        <v>20</v>
      </c>
      <c r="P40" s="1402" t="s">
        <v>1959</v>
      </c>
      <c r="V40" s="1443" t="s">
        <v>157</v>
      </c>
      <c r="W40" s="1440">
        <v>14.615</v>
      </c>
      <c r="X40" s="1446" t="s">
        <v>4594</v>
      </c>
      <c r="Y40" s="1446" t="s">
        <v>4592</v>
      </c>
      <c r="Z40" s="1438" t="s">
        <v>2040</v>
      </c>
      <c r="AB40" s="1402">
        <v>1</v>
      </c>
      <c r="AJ40" s="1375" t="s">
        <v>2323</v>
      </c>
      <c r="AK40" s="1375" t="s">
        <v>1964</v>
      </c>
    </row>
    <row r="41" spans="1:37">
      <c r="A41" s="1436">
        <v>22</v>
      </c>
      <c r="B41" s="1445" t="s">
        <v>1969</v>
      </c>
      <c r="C41" s="1438" t="s">
        <v>4595</v>
      </c>
      <c r="D41" s="1439" t="s">
        <v>4596</v>
      </c>
      <c r="E41" s="1440">
        <v>185</v>
      </c>
      <c r="F41" s="1402" t="s">
        <v>61</v>
      </c>
      <c r="H41" s="1441">
        <f>ROUND(E41*G41,2)</f>
        <v>0</v>
      </c>
      <c r="J41" s="1441">
        <f t="shared" si="4"/>
        <v>0</v>
      </c>
      <c r="L41" s="1442">
        <f t="shared" si="5"/>
        <v>0</v>
      </c>
      <c r="N41" s="1440">
        <f t="shared" si="6"/>
        <v>0</v>
      </c>
      <c r="O41" s="1402">
        <v>20</v>
      </c>
      <c r="P41" s="1402" t="s">
        <v>1959</v>
      </c>
      <c r="V41" s="1443" t="s">
        <v>157</v>
      </c>
      <c r="W41" s="1440">
        <v>32.56</v>
      </c>
      <c r="X41" s="1446" t="s">
        <v>4597</v>
      </c>
      <c r="Y41" s="1446" t="s">
        <v>4595</v>
      </c>
      <c r="Z41" s="1438" t="s">
        <v>2040</v>
      </c>
      <c r="AB41" s="1402">
        <v>1</v>
      </c>
      <c r="AJ41" s="1375" t="s">
        <v>2323</v>
      </c>
      <c r="AK41" s="1375" t="s">
        <v>1964</v>
      </c>
    </row>
    <row r="42" spans="1:37">
      <c r="D42" s="1447" t="s">
        <v>2324</v>
      </c>
      <c r="E42" s="1448">
        <f>J42</f>
        <v>0</v>
      </c>
      <c r="H42" s="1448">
        <f>SUM(H27:H41)</f>
        <v>0</v>
      </c>
      <c r="I42" s="1448">
        <f>SUM(I27:I41)</f>
        <v>0</v>
      </c>
      <c r="J42" s="1448">
        <f>SUM(J27:J41)</f>
        <v>0</v>
      </c>
      <c r="L42" s="1449">
        <f>SUM(L27:L41)</f>
        <v>0.53079249999999989</v>
      </c>
      <c r="N42" s="1450">
        <f>SUM(N27:N41)</f>
        <v>0</v>
      </c>
      <c r="W42" s="1440">
        <f>SUM(W27:W41)</f>
        <v>95.679000000000002</v>
      </c>
    </row>
    <row r="44" spans="1:37">
      <c r="B44" s="1438" t="s">
        <v>2332</v>
      </c>
    </row>
    <row r="45" spans="1:37">
      <c r="A45" s="1436">
        <v>23</v>
      </c>
      <c r="B45" s="1445" t="s">
        <v>1969</v>
      </c>
      <c r="C45" s="1438" t="s">
        <v>2329</v>
      </c>
      <c r="D45" s="1439" t="s">
        <v>2331</v>
      </c>
      <c r="E45" s="1440">
        <v>0.53100000000000003</v>
      </c>
      <c r="F45" s="1402" t="s">
        <v>58</v>
      </c>
      <c r="H45" s="1441">
        <f>ROUND(E45*G45,2)</f>
        <v>0</v>
      </c>
      <c r="J45" s="1441">
        <f>ROUND(E45*G45,2)</f>
        <v>0</v>
      </c>
      <c r="L45" s="1442">
        <f>E45*K45</f>
        <v>0</v>
      </c>
      <c r="N45" s="1440">
        <f>E45*M45</f>
        <v>0</v>
      </c>
      <c r="O45" s="1402">
        <v>20</v>
      </c>
      <c r="P45" s="1402" t="s">
        <v>1959</v>
      </c>
      <c r="V45" s="1443" t="s">
        <v>157</v>
      </c>
      <c r="W45" s="1440">
        <v>0.318</v>
      </c>
      <c r="X45" s="1446" t="s">
        <v>2330</v>
      </c>
      <c r="Y45" s="1446" t="s">
        <v>2329</v>
      </c>
      <c r="Z45" s="1438" t="s">
        <v>2328</v>
      </c>
      <c r="AB45" s="1402">
        <v>1</v>
      </c>
      <c r="AJ45" s="1375" t="s">
        <v>2323</v>
      </c>
      <c r="AK45" s="1375" t="s">
        <v>1964</v>
      </c>
    </row>
    <row r="46" spans="1:37">
      <c r="D46" s="1447" t="s">
        <v>2327</v>
      </c>
      <c r="E46" s="1448">
        <f>J46</f>
        <v>0</v>
      </c>
      <c r="H46" s="1448">
        <f>SUM(H44:H45)</f>
        <v>0</v>
      </c>
      <c r="I46" s="1448">
        <f>SUM(I44:I45)</f>
        <v>0</v>
      </c>
      <c r="J46" s="1448">
        <f>SUM(J44:J45)</f>
        <v>0</v>
      </c>
      <c r="L46" s="1449">
        <f>SUM(L44:L45)</f>
        <v>0</v>
      </c>
      <c r="N46" s="1450">
        <f>SUM(N44:N45)</f>
        <v>0</v>
      </c>
      <c r="W46" s="1440">
        <f>SUM(W44:W45)</f>
        <v>0.318</v>
      </c>
    </row>
    <row r="48" spans="1:37">
      <c r="D48" s="1447" t="s">
        <v>2325</v>
      </c>
      <c r="E48" s="1448">
        <f>J48</f>
        <v>0</v>
      </c>
      <c r="H48" s="1448">
        <f>+H42+H46</f>
        <v>0</v>
      </c>
      <c r="I48" s="1448">
        <f>+I42+I46</f>
        <v>0</v>
      </c>
      <c r="J48" s="1448">
        <f>+J42+J46</f>
        <v>0</v>
      </c>
      <c r="L48" s="1449">
        <f>+L42+L46</f>
        <v>0.53079249999999989</v>
      </c>
      <c r="N48" s="1450">
        <f>+N42+N46</f>
        <v>0</v>
      </c>
      <c r="W48" s="1440">
        <f>+W42+W46</f>
        <v>95.997</v>
      </c>
    </row>
    <row r="50" spans="4:23">
      <c r="D50" s="1451" t="s">
        <v>2326</v>
      </c>
      <c r="E50" s="1448">
        <f>J50</f>
        <v>0</v>
      </c>
      <c r="H50" s="1448">
        <f>+H25+H48</f>
        <v>0</v>
      </c>
      <c r="I50" s="1448">
        <f>+I25+I48</f>
        <v>0</v>
      </c>
      <c r="J50" s="1448">
        <f>+J25+J48</f>
        <v>0</v>
      </c>
      <c r="L50" s="1449">
        <f>+L25+L48</f>
        <v>98.860792500000002</v>
      </c>
      <c r="N50" s="1450">
        <f>+N25+N48</f>
        <v>0</v>
      </c>
      <c r="W50" s="1440">
        <f>+W25+W48</f>
        <v>575.33500000000004</v>
      </c>
    </row>
  </sheetData>
  <mergeCells count="2">
    <mergeCell ref="K9:L9"/>
    <mergeCell ref="M9:N9"/>
  </mergeCells>
  <pageMargins left="0.19685039370078741" right="7.874015748031496E-2" top="0.62992125984251968" bottom="0.59055118110236227" header="0.51181102362204722" footer="0.35433070866141736"/>
  <pageSetup paperSize="9" scale="91" firstPageNumber="0" orientation="landscape" useFirstPageNumber="1"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B2622-290A-46F3-A71C-0821785231D6}">
  <dimension ref="A1:AC75"/>
  <sheetViews>
    <sheetView showGridLines="0" view="pageBreakPreview" topLeftCell="A4" zoomScaleNormal="100" zoomScaleSheetLayoutView="100" workbookViewId="0">
      <selection activeCell="S78" sqref="S78"/>
    </sheetView>
  </sheetViews>
  <sheetFormatPr defaultColWidth="9.26953125" defaultRowHeight="10.5"/>
  <cols>
    <col min="1" max="1" width="6.7265625" style="1395" customWidth="1"/>
    <col min="2" max="2" width="3.7265625" style="1396" customWidth="1"/>
    <col min="3" max="3" width="13" style="1397" customWidth="1"/>
    <col min="4" max="4" width="35.7265625" style="1398" customWidth="1"/>
    <col min="5" max="5" width="11.26953125" style="1399" customWidth="1"/>
    <col min="6" max="6" width="5.7265625" style="1400" customWidth="1"/>
    <col min="7" max="7" width="8.7265625" style="1401" customWidth="1"/>
    <col min="8" max="9" width="11.26953125" style="1401" customWidth="1"/>
    <col min="10" max="10" width="8.26953125" style="1401" hidden="1" customWidth="1"/>
    <col min="11" max="11" width="12.7265625" style="1400" hidden="1" customWidth="1"/>
    <col min="12" max="14" width="13.26953125" style="1399" hidden="1" customWidth="1"/>
    <col min="15" max="15" width="10.54296875" style="1395" hidden="1" customWidth="1"/>
    <col min="16" max="16" width="10.26953125" style="1395" hidden="1" customWidth="1"/>
    <col min="17" max="17" width="0" style="1395" hidden="1" customWidth="1"/>
    <col min="18" max="18" width="9.26953125" style="1399"/>
    <col min="19" max="20" width="5.7265625" style="1400" customWidth="1"/>
    <col min="21" max="21" width="6.54296875" style="1400" customWidth="1"/>
    <col min="22" max="22" width="24.7265625" style="1397" customWidth="1"/>
    <col min="23" max="23" width="4.26953125" style="1400" customWidth="1"/>
    <col min="24" max="24" width="8.26953125" style="1402" customWidth="1"/>
    <col min="25" max="25" width="8.7265625" style="1402" customWidth="1"/>
    <col min="26" max="29" width="9.26953125" style="1402"/>
    <col min="30" max="251" width="9.26953125" style="1375"/>
    <col min="252" max="252" width="6.7265625" style="1375" customWidth="1"/>
    <col min="253" max="253" width="3.7265625" style="1375" customWidth="1"/>
    <col min="254" max="254" width="13" style="1375" customWidth="1"/>
    <col min="255" max="255" width="35.7265625" style="1375" customWidth="1"/>
    <col min="256" max="256" width="11.26953125" style="1375" customWidth="1"/>
    <col min="257" max="257" width="5.7265625" style="1375" customWidth="1"/>
    <col min="258" max="258" width="8.7265625" style="1375" customWidth="1"/>
    <col min="259" max="260" width="11.26953125" style="1375" customWidth="1"/>
    <col min="261" max="261" width="0" style="1375" hidden="1" customWidth="1"/>
    <col min="262" max="262" width="7.453125" style="1375" customWidth="1"/>
    <col min="263" max="263" width="8.26953125" style="1375" customWidth="1"/>
    <col min="264" max="264" width="8" style="1375" customWidth="1"/>
    <col min="265" max="265" width="7" style="1375" customWidth="1"/>
    <col min="266" max="266" width="3.54296875" style="1375" customWidth="1"/>
    <col min="267" max="273" width="0" style="1375" hidden="1" customWidth="1"/>
    <col min="274" max="274" width="9.26953125" style="1375"/>
    <col min="275" max="276" width="5.7265625" style="1375" customWidth="1"/>
    <col min="277" max="277" width="6.54296875" style="1375" customWidth="1"/>
    <col min="278" max="278" width="24.7265625" style="1375" customWidth="1"/>
    <col min="279" max="279" width="4.26953125" style="1375" customWidth="1"/>
    <col min="280" max="280" width="8.26953125" style="1375" customWidth="1"/>
    <col min="281" max="281" width="8.7265625" style="1375" customWidth="1"/>
    <col min="282" max="507" width="9.26953125" style="1375"/>
    <col min="508" max="508" width="6.7265625" style="1375" customWidth="1"/>
    <col min="509" max="509" width="3.7265625" style="1375" customWidth="1"/>
    <col min="510" max="510" width="13" style="1375" customWidth="1"/>
    <col min="511" max="511" width="35.7265625" style="1375" customWidth="1"/>
    <col min="512" max="512" width="11.26953125" style="1375" customWidth="1"/>
    <col min="513" max="513" width="5.7265625" style="1375" customWidth="1"/>
    <col min="514" max="514" width="8.7265625" style="1375" customWidth="1"/>
    <col min="515" max="516" width="11.26953125" style="1375" customWidth="1"/>
    <col min="517" max="517" width="0" style="1375" hidden="1" customWidth="1"/>
    <col min="518" max="518" width="7.453125" style="1375" customWidth="1"/>
    <col min="519" max="519" width="8.26953125" style="1375" customWidth="1"/>
    <col min="520" max="520" width="8" style="1375" customWidth="1"/>
    <col min="521" max="521" width="7" style="1375" customWidth="1"/>
    <col min="522" max="522" width="3.54296875" style="1375" customWidth="1"/>
    <col min="523" max="529" width="0" style="1375" hidden="1" customWidth="1"/>
    <col min="530" max="530" width="9.26953125" style="1375"/>
    <col min="531" max="532" width="5.7265625" style="1375" customWidth="1"/>
    <col min="533" max="533" width="6.54296875" style="1375" customWidth="1"/>
    <col min="534" max="534" width="24.7265625" style="1375" customWidth="1"/>
    <col min="535" max="535" width="4.26953125" style="1375" customWidth="1"/>
    <col min="536" max="536" width="8.26953125" style="1375" customWidth="1"/>
    <col min="537" max="537" width="8.7265625" style="1375" customWidth="1"/>
    <col min="538" max="763" width="9.26953125" style="1375"/>
    <col min="764" max="764" width="6.7265625" style="1375" customWidth="1"/>
    <col min="765" max="765" width="3.7265625" style="1375" customWidth="1"/>
    <col min="766" max="766" width="13" style="1375" customWidth="1"/>
    <col min="767" max="767" width="35.7265625" style="1375" customWidth="1"/>
    <col min="768" max="768" width="11.26953125" style="1375" customWidth="1"/>
    <col min="769" max="769" width="5.7265625" style="1375" customWidth="1"/>
    <col min="770" max="770" width="8.7265625" style="1375" customWidth="1"/>
    <col min="771" max="772" width="11.26953125" style="1375" customWidth="1"/>
    <col min="773" max="773" width="0" style="1375" hidden="1" customWidth="1"/>
    <col min="774" max="774" width="7.453125" style="1375" customWidth="1"/>
    <col min="775" max="775" width="8.26953125" style="1375" customWidth="1"/>
    <col min="776" max="776" width="8" style="1375" customWidth="1"/>
    <col min="777" max="777" width="7" style="1375" customWidth="1"/>
    <col min="778" max="778" width="3.54296875" style="1375" customWidth="1"/>
    <col min="779" max="785" width="0" style="1375" hidden="1" customWidth="1"/>
    <col min="786" max="786" width="9.26953125" style="1375"/>
    <col min="787" max="788" width="5.7265625" style="1375" customWidth="1"/>
    <col min="789" max="789" width="6.54296875" style="1375" customWidth="1"/>
    <col min="790" max="790" width="24.7265625" style="1375" customWidth="1"/>
    <col min="791" max="791" width="4.26953125" style="1375" customWidth="1"/>
    <col min="792" max="792" width="8.26953125" style="1375" customWidth="1"/>
    <col min="793" max="793" width="8.7265625" style="1375" customWidth="1"/>
    <col min="794" max="1019" width="9.26953125" style="1375"/>
    <col min="1020" max="1020" width="6.7265625" style="1375" customWidth="1"/>
    <col min="1021" max="1021" width="3.7265625" style="1375" customWidth="1"/>
    <col min="1022" max="1022" width="13" style="1375" customWidth="1"/>
    <col min="1023" max="1023" width="35.7265625" style="1375" customWidth="1"/>
    <col min="1024" max="1024" width="11.26953125" style="1375" customWidth="1"/>
    <col min="1025" max="1025" width="5.7265625" style="1375" customWidth="1"/>
    <col min="1026" max="1026" width="8.7265625" style="1375" customWidth="1"/>
    <col min="1027" max="1028" width="11.26953125" style="1375" customWidth="1"/>
    <col min="1029" max="1029" width="0" style="1375" hidden="1" customWidth="1"/>
    <col min="1030" max="1030" width="7.453125" style="1375" customWidth="1"/>
    <col min="1031" max="1031" width="8.26953125" style="1375" customWidth="1"/>
    <col min="1032" max="1032" width="8" style="1375" customWidth="1"/>
    <col min="1033" max="1033" width="7" style="1375" customWidth="1"/>
    <col min="1034" max="1034" width="3.54296875" style="1375" customWidth="1"/>
    <col min="1035" max="1041" width="0" style="1375" hidden="1" customWidth="1"/>
    <col min="1042" max="1042" width="9.26953125" style="1375"/>
    <col min="1043" max="1044" width="5.7265625" style="1375" customWidth="1"/>
    <col min="1045" max="1045" width="6.54296875" style="1375" customWidth="1"/>
    <col min="1046" max="1046" width="24.7265625" style="1375" customWidth="1"/>
    <col min="1047" max="1047" width="4.26953125" style="1375" customWidth="1"/>
    <col min="1048" max="1048" width="8.26953125" style="1375" customWidth="1"/>
    <col min="1049" max="1049" width="8.7265625" style="1375" customWidth="1"/>
    <col min="1050" max="1275" width="9.26953125" style="1375"/>
    <col min="1276" max="1276" width="6.7265625" style="1375" customWidth="1"/>
    <col min="1277" max="1277" width="3.7265625" style="1375" customWidth="1"/>
    <col min="1278" max="1278" width="13" style="1375" customWidth="1"/>
    <col min="1279" max="1279" width="35.7265625" style="1375" customWidth="1"/>
    <col min="1280" max="1280" width="11.26953125" style="1375" customWidth="1"/>
    <col min="1281" max="1281" width="5.7265625" style="1375" customWidth="1"/>
    <col min="1282" max="1282" width="8.7265625" style="1375" customWidth="1"/>
    <col min="1283" max="1284" width="11.26953125" style="1375" customWidth="1"/>
    <col min="1285" max="1285" width="0" style="1375" hidden="1" customWidth="1"/>
    <col min="1286" max="1286" width="7.453125" style="1375" customWidth="1"/>
    <col min="1287" max="1287" width="8.26953125" style="1375" customWidth="1"/>
    <col min="1288" max="1288" width="8" style="1375" customWidth="1"/>
    <col min="1289" max="1289" width="7" style="1375" customWidth="1"/>
    <col min="1290" max="1290" width="3.54296875" style="1375" customWidth="1"/>
    <col min="1291" max="1297" width="0" style="1375" hidden="1" customWidth="1"/>
    <col min="1298" max="1298" width="9.26953125" style="1375"/>
    <col min="1299" max="1300" width="5.7265625" style="1375" customWidth="1"/>
    <col min="1301" max="1301" width="6.54296875" style="1375" customWidth="1"/>
    <col min="1302" max="1302" width="24.7265625" style="1375" customWidth="1"/>
    <col min="1303" max="1303" width="4.26953125" style="1375" customWidth="1"/>
    <col min="1304" max="1304" width="8.26953125" style="1375" customWidth="1"/>
    <col min="1305" max="1305" width="8.7265625" style="1375" customWidth="1"/>
    <col min="1306" max="1531" width="9.26953125" style="1375"/>
    <col min="1532" max="1532" width="6.7265625" style="1375" customWidth="1"/>
    <col min="1533" max="1533" width="3.7265625" style="1375" customWidth="1"/>
    <col min="1534" max="1534" width="13" style="1375" customWidth="1"/>
    <col min="1535" max="1535" width="35.7265625" style="1375" customWidth="1"/>
    <col min="1536" max="1536" width="11.26953125" style="1375" customWidth="1"/>
    <col min="1537" max="1537" width="5.7265625" style="1375" customWidth="1"/>
    <col min="1538" max="1538" width="8.7265625" style="1375" customWidth="1"/>
    <col min="1539" max="1540" width="11.26953125" style="1375" customWidth="1"/>
    <col min="1541" max="1541" width="0" style="1375" hidden="1" customWidth="1"/>
    <col min="1542" max="1542" width="7.453125" style="1375" customWidth="1"/>
    <col min="1543" max="1543" width="8.26953125" style="1375" customWidth="1"/>
    <col min="1544" max="1544" width="8" style="1375" customWidth="1"/>
    <col min="1545" max="1545" width="7" style="1375" customWidth="1"/>
    <col min="1546" max="1546" width="3.54296875" style="1375" customWidth="1"/>
    <col min="1547" max="1553" width="0" style="1375" hidden="1" customWidth="1"/>
    <col min="1554" max="1554" width="9.26953125" style="1375"/>
    <col min="1555" max="1556" width="5.7265625" style="1375" customWidth="1"/>
    <col min="1557" max="1557" width="6.54296875" style="1375" customWidth="1"/>
    <col min="1558" max="1558" width="24.7265625" style="1375" customWidth="1"/>
    <col min="1559" max="1559" width="4.26953125" style="1375" customWidth="1"/>
    <col min="1560" max="1560" width="8.26953125" style="1375" customWidth="1"/>
    <col min="1561" max="1561" width="8.7265625" style="1375" customWidth="1"/>
    <col min="1562" max="1787" width="9.26953125" style="1375"/>
    <col min="1788" max="1788" width="6.7265625" style="1375" customWidth="1"/>
    <col min="1789" max="1789" width="3.7265625" style="1375" customWidth="1"/>
    <col min="1790" max="1790" width="13" style="1375" customWidth="1"/>
    <col min="1791" max="1791" width="35.7265625" style="1375" customWidth="1"/>
    <col min="1792" max="1792" width="11.26953125" style="1375" customWidth="1"/>
    <col min="1793" max="1793" width="5.7265625" style="1375" customWidth="1"/>
    <col min="1794" max="1794" width="8.7265625" style="1375" customWidth="1"/>
    <col min="1795" max="1796" width="11.26953125" style="1375" customWidth="1"/>
    <col min="1797" max="1797" width="0" style="1375" hidden="1" customWidth="1"/>
    <col min="1798" max="1798" width="7.453125" style="1375" customWidth="1"/>
    <col min="1799" max="1799" width="8.26953125" style="1375" customWidth="1"/>
    <col min="1800" max="1800" width="8" style="1375" customWidth="1"/>
    <col min="1801" max="1801" width="7" style="1375" customWidth="1"/>
    <col min="1802" max="1802" width="3.54296875" style="1375" customWidth="1"/>
    <col min="1803" max="1809" width="0" style="1375" hidden="1" customWidth="1"/>
    <col min="1810" max="1810" width="9.26953125" style="1375"/>
    <col min="1811" max="1812" width="5.7265625" style="1375" customWidth="1"/>
    <col min="1813" max="1813" width="6.54296875" style="1375" customWidth="1"/>
    <col min="1814" max="1814" width="24.7265625" style="1375" customWidth="1"/>
    <col min="1815" max="1815" width="4.26953125" style="1375" customWidth="1"/>
    <col min="1816" max="1816" width="8.26953125" style="1375" customWidth="1"/>
    <col min="1817" max="1817" width="8.7265625" style="1375" customWidth="1"/>
    <col min="1818" max="2043" width="9.26953125" style="1375"/>
    <col min="2044" max="2044" width="6.7265625" style="1375" customWidth="1"/>
    <col min="2045" max="2045" width="3.7265625" style="1375" customWidth="1"/>
    <col min="2046" max="2046" width="13" style="1375" customWidth="1"/>
    <col min="2047" max="2047" width="35.7265625" style="1375" customWidth="1"/>
    <col min="2048" max="2048" width="11.26953125" style="1375" customWidth="1"/>
    <col min="2049" max="2049" width="5.7265625" style="1375" customWidth="1"/>
    <col min="2050" max="2050" width="8.7265625" style="1375" customWidth="1"/>
    <col min="2051" max="2052" width="11.26953125" style="1375" customWidth="1"/>
    <col min="2053" max="2053" width="0" style="1375" hidden="1" customWidth="1"/>
    <col min="2054" max="2054" width="7.453125" style="1375" customWidth="1"/>
    <col min="2055" max="2055" width="8.26953125" style="1375" customWidth="1"/>
    <col min="2056" max="2056" width="8" style="1375" customWidth="1"/>
    <col min="2057" max="2057" width="7" style="1375" customWidth="1"/>
    <col min="2058" max="2058" width="3.54296875" style="1375" customWidth="1"/>
    <col min="2059" max="2065" width="0" style="1375" hidden="1" customWidth="1"/>
    <col min="2066" max="2066" width="9.26953125" style="1375"/>
    <col min="2067" max="2068" width="5.7265625" style="1375" customWidth="1"/>
    <col min="2069" max="2069" width="6.54296875" style="1375" customWidth="1"/>
    <col min="2070" max="2070" width="24.7265625" style="1375" customWidth="1"/>
    <col min="2071" max="2071" width="4.26953125" style="1375" customWidth="1"/>
    <col min="2072" max="2072" width="8.26953125" style="1375" customWidth="1"/>
    <col min="2073" max="2073" width="8.7265625" style="1375" customWidth="1"/>
    <col min="2074" max="2299" width="9.26953125" style="1375"/>
    <col min="2300" max="2300" width="6.7265625" style="1375" customWidth="1"/>
    <col min="2301" max="2301" width="3.7265625" style="1375" customWidth="1"/>
    <col min="2302" max="2302" width="13" style="1375" customWidth="1"/>
    <col min="2303" max="2303" width="35.7265625" style="1375" customWidth="1"/>
    <col min="2304" max="2304" width="11.26953125" style="1375" customWidth="1"/>
    <col min="2305" max="2305" width="5.7265625" style="1375" customWidth="1"/>
    <col min="2306" max="2306" width="8.7265625" style="1375" customWidth="1"/>
    <col min="2307" max="2308" width="11.26953125" style="1375" customWidth="1"/>
    <col min="2309" max="2309" width="0" style="1375" hidden="1" customWidth="1"/>
    <col min="2310" max="2310" width="7.453125" style="1375" customWidth="1"/>
    <col min="2311" max="2311" width="8.26953125" style="1375" customWidth="1"/>
    <col min="2312" max="2312" width="8" style="1375" customWidth="1"/>
    <col min="2313" max="2313" width="7" style="1375" customWidth="1"/>
    <col min="2314" max="2314" width="3.54296875" style="1375" customWidth="1"/>
    <col min="2315" max="2321" width="0" style="1375" hidden="1" customWidth="1"/>
    <col min="2322" max="2322" width="9.26953125" style="1375"/>
    <col min="2323" max="2324" width="5.7265625" style="1375" customWidth="1"/>
    <col min="2325" max="2325" width="6.54296875" style="1375" customWidth="1"/>
    <col min="2326" max="2326" width="24.7265625" style="1375" customWidth="1"/>
    <col min="2327" max="2327" width="4.26953125" style="1375" customWidth="1"/>
    <col min="2328" max="2328" width="8.26953125" style="1375" customWidth="1"/>
    <col min="2329" max="2329" width="8.7265625" style="1375" customWidth="1"/>
    <col min="2330" max="2555" width="9.26953125" style="1375"/>
    <col min="2556" max="2556" width="6.7265625" style="1375" customWidth="1"/>
    <col min="2557" max="2557" width="3.7265625" style="1375" customWidth="1"/>
    <col min="2558" max="2558" width="13" style="1375" customWidth="1"/>
    <col min="2559" max="2559" width="35.7265625" style="1375" customWidth="1"/>
    <col min="2560" max="2560" width="11.26953125" style="1375" customWidth="1"/>
    <col min="2561" max="2561" width="5.7265625" style="1375" customWidth="1"/>
    <col min="2562" max="2562" width="8.7265625" style="1375" customWidth="1"/>
    <col min="2563" max="2564" width="11.26953125" style="1375" customWidth="1"/>
    <col min="2565" max="2565" width="0" style="1375" hidden="1" customWidth="1"/>
    <col min="2566" max="2566" width="7.453125" style="1375" customWidth="1"/>
    <col min="2567" max="2567" width="8.26953125" style="1375" customWidth="1"/>
    <col min="2568" max="2568" width="8" style="1375" customWidth="1"/>
    <col min="2569" max="2569" width="7" style="1375" customWidth="1"/>
    <col min="2570" max="2570" width="3.54296875" style="1375" customWidth="1"/>
    <col min="2571" max="2577" width="0" style="1375" hidden="1" customWidth="1"/>
    <col min="2578" max="2578" width="9.26953125" style="1375"/>
    <col min="2579" max="2580" width="5.7265625" style="1375" customWidth="1"/>
    <col min="2581" max="2581" width="6.54296875" style="1375" customWidth="1"/>
    <col min="2582" max="2582" width="24.7265625" style="1375" customWidth="1"/>
    <col min="2583" max="2583" width="4.26953125" style="1375" customWidth="1"/>
    <col min="2584" max="2584" width="8.26953125" style="1375" customWidth="1"/>
    <col min="2585" max="2585" width="8.7265625" style="1375" customWidth="1"/>
    <col min="2586" max="2811" width="9.26953125" style="1375"/>
    <col min="2812" max="2812" width="6.7265625" style="1375" customWidth="1"/>
    <col min="2813" max="2813" width="3.7265625" style="1375" customWidth="1"/>
    <col min="2814" max="2814" width="13" style="1375" customWidth="1"/>
    <col min="2815" max="2815" width="35.7265625" style="1375" customWidth="1"/>
    <col min="2816" max="2816" width="11.26953125" style="1375" customWidth="1"/>
    <col min="2817" max="2817" width="5.7265625" style="1375" customWidth="1"/>
    <col min="2818" max="2818" width="8.7265625" style="1375" customWidth="1"/>
    <col min="2819" max="2820" width="11.26953125" style="1375" customWidth="1"/>
    <col min="2821" max="2821" width="0" style="1375" hidden="1" customWidth="1"/>
    <col min="2822" max="2822" width="7.453125" style="1375" customWidth="1"/>
    <col min="2823" max="2823" width="8.26953125" style="1375" customWidth="1"/>
    <col min="2824" max="2824" width="8" style="1375" customWidth="1"/>
    <col min="2825" max="2825" width="7" style="1375" customWidth="1"/>
    <col min="2826" max="2826" width="3.54296875" style="1375" customWidth="1"/>
    <col min="2827" max="2833" width="0" style="1375" hidden="1" customWidth="1"/>
    <col min="2834" max="2834" width="9.26953125" style="1375"/>
    <col min="2835" max="2836" width="5.7265625" style="1375" customWidth="1"/>
    <col min="2837" max="2837" width="6.54296875" style="1375" customWidth="1"/>
    <col min="2838" max="2838" width="24.7265625" style="1375" customWidth="1"/>
    <col min="2839" max="2839" width="4.26953125" style="1375" customWidth="1"/>
    <col min="2840" max="2840" width="8.26953125" style="1375" customWidth="1"/>
    <col min="2841" max="2841" width="8.7265625" style="1375" customWidth="1"/>
    <col min="2842" max="3067" width="9.26953125" style="1375"/>
    <col min="3068" max="3068" width="6.7265625" style="1375" customWidth="1"/>
    <col min="3069" max="3069" width="3.7265625" style="1375" customWidth="1"/>
    <col min="3070" max="3070" width="13" style="1375" customWidth="1"/>
    <col min="3071" max="3071" width="35.7265625" style="1375" customWidth="1"/>
    <col min="3072" max="3072" width="11.26953125" style="1375" customWidth="1"/>
    <col min="3073" max="3073" width="5.7265625" style="1375" customWidth="1"/>
    <col min="3074" max="3074" width="8.7265625" style="1375" customWidth="1"/>
    <col min="3075" max="3076" width="11.26953125" style="1375" customWidth="1"/>
    <col min="3077" max="3077" width="0" style="1375" hidden="1" customWidth="1"/>
    <col min="3078" max="3078" width="7.453125" style="1375" customWidth="1"/>
    <col min="3079" max="3079" width="8.26953125" style="1375" customWidth="1"/>
    <col min="3080" max="3080" width="8" style="1375" customWidth="1"/>
    <col min="3081" max="3081" width="7" style="1375" customWidth="1"/>
    <col min="3082" max="3082" width="3.54296875" style="1375" customWidth="1"/>
    <col min="3083" max="3089" width="0" style="1375" hidden="1" customWidth="1"/>
    <col min="3090" max="3090" width="9.26953125" style="1375"/>
    <col min="3091" max="3092" width="5.7265625" style="1375" customWidth="1"/>
    <col min="3093" max="3093" width="6.54296875" style="1375" customWidth="1"/>
    <col min="3094" max="3094" width="24.7265625" style="1375" customWidth="1"/>
    <col min="3095" max="3095" width="4.26953125" style="1375" customWidth="1"/>
    <col min="3096" max="3096" width="8.26953125" style="1375" customWidth="1"/>
    <col min="3097" max="3097" width="8.7265625" style="1375" customWidth="1"/>
    <col min="3098" max="3323" width="9.26953125" style="1375"/>
    <col min="3324" max="3324" width="6.7265625" style="1375" customWidth="1"/>
    <col min="3325" max="3325" width="3.7265625" style="1375" customWidth="1"/>
    <col min="3326" max="3326" width="13" style="1375" customWidth="1"/>
    <col min="3327" max="3327" width="35.7265625" style="1375" customWidth="1"/>
    <col min="3328" max="3328" width="11.26953125" style="1375" customWidth="1"/>
    <col min="3329" max="3329" width="5.7265625" style="1375" customWidth="1"/>
    <col min="3330" max="3330" width="8.7265625" style="1375" customWidth="1"/>
    <col min="3331" max="3332" width="11.26953125" style="1375" customWidth="1"/>
    <col min="3333" max="3333" width="0" style="1375" hidden="1" customWidth="1"/>
    <col min="3334" max="3334" width="7.453125" style="1375" customWidth="1"/>
    <col min="3335" max="3335" width="8.26953125" style="1375" customWidth="1"/>
    <col min="3336" max="3336" width="8" style="1375" customWidth="1"/>
    <col min="3337" max="3337" width="7" style="1375" customWidth="1"/>
    <col min="3338" max="3338" width="3.54296875" style="1375" customWidth="1"/>
    <col min="3339" max="3345" width="0" style="1375" hidden="1" customWidth="1"/>
    <col min="3346" max="3346" width="9.26953125" style="1375"/>
    <col min="3347" max="3348" width="5.7265625" style="1375" customWidth="1"/>
    <col min="3349" max="3349" width="6.54296875" style="1375" customWidth="1"/>
    <col min="3350" max="3350" width="24.7265625" style="1375" customWidth="1"/>
    <col min="3351" max="3351" width="4.26953125" style="1375" customWidth="1"/>
    <col min="3352" max="3352" width="8.26953125" style="1375" customWidth="1"/>
    <col min="3353" max="3353" width="8.7265625" style="1375" customWidth="1"/>
    <col min="3354" max="3579" width="9.26953125" style="1375"/>
    <col min="3580" max="3580" width="6.7265625" style="1375" customWidth="1"/>
    <col min="3581" max="3581" width="3.7265625" style="1375" customWidth="1"/>
    <col min="3582" max="3582" width="13" style="1375" customWidth="1"/>
    <col min="3583" max="3583" width="35.7265625" style="1375" customWidth="1"/>
    <col min="3584" max="3584" width="11.26953125" style="1375" customWidth="1"/>
    <col min="3585" max="3585" width="5.7265625" style="1375" customWidth="1"/>
    <col min="3586" max="3586" width="8.7265625" style="1375" customWidth="1"/>
    <col min="3587" max="3588" width="11.26953125" style="1375" customWidth="1"/>
    <col min="3589" max="3589" width="0" style="1375" hidden="1" customWidth="1"/>
    <col min="3590" max="3590" width="7.453125" style="1375" customWidth="1"/>
    <col min="3591" max="3591" width="8.26953125" style="1375" customWidth="1"/>
    <col min="3592" max="3592" width="8" style="1375" customWidth="1"/>
    <col min="3593" max="3593" width="7" style="1375" customWidth="1"/>
    <col min="3594" max="3594" width="3.54296875" style="1375" customWidth="1"/>
    <col min="3595" max="3601" width="0" style="1375" hidden="1" customWidth="1"/>
    <col min="3602" max="3602" width="9.26953125" style="1375"/>
    <col min="3603" max="3604" width="5.7265625" style="1375" customWidth="1"/>
    <col min="3605" max="3605" width="6.54296875" style="1375" customWidth="1"/>
    <col min="3606" max="3606" width="24.7265625" style="1375" customWidth="1"/>
    <col min="3607" max="3607" width="4.26953125" style="1375" customWidth="1"/>
    <col min="3608" max="3608" width="8.26953125" style="1375" customWidth="1"/>
    <col min="3609" max="3609" width="8.7265625" style="1375" customWidth="1"/>
    <col min="3610" max="3835" width="9.26953125" style="1375"/>
    <col min="3836" max="3836" width="6.7265625" style="1375" customWidth="1"/>
    <col min="3837" max="3837" width="3.7265625" style="1375" customWidth="1"/>
    <col min="3838" max="3838" width="13" style="1375" customWidth="1"/>
    <col min="3839" max="3839" width="35.7265625" style="1375" customWidth="1"/>
    <col min="3840" max="3840" width="11.26953125" style="1375" customWidth="1"/>
    <col min="3841" max="3841" width="5.7265625" style="1375" customWidth="1"/>
    <col min="3842" max="3842" width="8.7265625" style="1375" customWidth="1"/>
    <col min="3843" max="3844" width="11.26953125" style="1375" customWidth="1"/>
    <col min="3845" max="3845" width="0" style="1375" hidden="1" customWidth="1"/>
    <col min="3846" max="3846" width="7.453125" style="1375" customWidth="1"/>
    <col min="3847" max="3847" width="8.26953125" style="1375" customWidth="1"/>
    <col min="3848" max="3848" width="8" style="1375" customWidth="1"/>
    <col min="3849" max="3849" width="7" style="1375" customWidth="1"/>
    <col min="3850" max="3850" width="3.54296875" style="1375" customWidth="1"/>
    <col min="3851" max="3857" width="0" style="1375" hidden="1" customWidth="1"/>
    <col min="3858" max="3858" width="9.26953125" style="1375"/>
    <col min="3859" max="3860" width="5.7265625" style="1375" customWidth="1"/>
    <col min="3861" max="3861" width="6.54296875" style="1375" customWidth="1"/>
    <col min="3862" max="3862" width="24.7265625" style="1375" customWidth="1"/>
    <col min="3863" max="3863" width="4.26953125" style="1375" customWidth="1"/>
    <col min="3864" max="3864" width="8.26953125" style="1375" customWidth="1"/>
    <col min="3865" max="3865" width="8.7265625" style="1375" customWidth="1"/>
    <col min="3866" max="4091" width="9.26953125" style="1375"/>
    <col min="4092" max="4092" width="6.7265625" style="1375" customWidth="1"/>
    <col min="4093" max="4093" width="3.7265625" style="1375" customWidth="1"/>
    <col min="4094" max="4094" width="13" style="1375" customWidth="1"/>
    <col min="4095" max="4095" width="35.7265625" style="1375" customWidth="1"/>
    <col min="4096" max="4096" width="11.26953125" style="1375" customWidth="1"/>
    <col min="4097" max="4097" width="5.7265625" style="1375" customWidth="1"/>
    <col min="4098" max="4098" width="8.7265625" style="1375" customWidth="1"/>
    <col min="4099" max="4100" width="11.26953125" style="1375" customWidth="1"/>
    <col min="4101" max="4101" width="0" style="1375" hidden="1" customWidth="1"/>
    <col min="4102" max="4102" width="7.453125" style="1375" customWidth="1"/>
    <col min="4103" max="4103" width="8.26953125" style="1375" customWidth="1"/>
    <col min="4104" max="4104" width="8" style="1375" customWidth="1"/>
    <col min="4105" max="4105" width="7" style="1375" customWidth="1"/>
    <col min="4106" max="4106" width="3.54296875" style="1375" customWidth="1"/>
    <col min="4107" max="4113" width="0" style="1375" hidden="1" customWidth="1"/>
    <col min="4114" max="4114" width="9.26953125" style="1375"/>
    <col min="4115" max="4116" width="5.7265625" style="1375" customWidth="1"/>
    <col min="4117" max="4117" width="6.54296875" style="1375" customWidth="1"/>
    <col min="4118" max="4118" width="24.7265625" style="1375" customWidth="1"/>
    <col min="4119" max="4119" width="4.26953125" style="1375" customWidth="1"/>
    <col min="4120" max="4120" width="8.26953125" style="1375" customWidth="1"/>
    <col min="4121" max="4121" width="8.7265625" style="1375" customWidth="1"/>
    <col min="4122" max="4347" width="9.26953125" style="1375"/>
    <col min="4348" max="4348" width="6.7265625" style="1375" customWidth="1"/>
    <col min="4349" max="4349" width="3.7265625" style="1375" customWidth="1"/>
    <col min="4350" max="4350" width="13" style="1375" customWidth="1"/>
    <col min="4351" max="4351" width="35.7265625" style="1375" customWidth="1"/>
    <col min="4352" max="4352" width="11.26953125" style="1375" customWidth="1"/>
    <col min="4353" max="4353" width="5.7265625" style="1375" customWidth="1"/>
    <col min="4354" max="4354" width="8.7265625" style="1375" customWidth="1"/>
    <col min="4355" max="4356" width="11.26953125" style="1375" customWidth="1"/>
    <col min="4357" max="4357" width="0" style="1375" hidden="1" customWidth="1"/>
    <col min="4358" max="4358" width="7.453125" style="1375" customWidth="1"/>
    <col min="4359" max="4359" width="8.26953125" style="1375" customWidth="1"/>
    <col min="4360" max="4360" width="8" style="1375" customWidth="1"/>
    <col min="4361" max="4361" width="7" style="1375" customWidth="1"/>
    <col min="4362" max="4362" width="3.54296875" style="1375" customWidth="1"/>
    <col min="4363" max="4369" width="0" style="1375" hidden="1" customWidth="1"/>
    <col min="4370" max="4370" width="9.26953125" style="1375"/>
    <col min="4371" max="4372" width="5.7265625" style="1375" customWidth="1"/>
    <col min="4373" max="4373" width="6.54296875" style="1375" customWidth="1"/>
    <col min="4374" max="4374" width="24.7265625" style="1375" customWidth="1"/>
    <col min="4375" max="4375" width="4.26953125" style="1375" customWidth="1"/>
    <col min="4376" max="4376" width="8.26953125" style="1375" customWidth="1"/>
    <col min="4377" max="4377" width="8.7265625" style="1375" customWidth="1"/>
    <col min="4378" max="4603" width="9.26953125" style="1375"/>
    <col min="4604" max="4604" width="6.7265625" style="1375" customWidth="1"/>
    <col min="4605" max="4605" width="3.7265625" style="1375" customWidth="1"/>
    <col min="4606" max="4606" width="13" style="1375" customWidth="1"/>
    <col min="4607" max="4607" width="35.7265625" style="1375" customWidth="1"/>
    <col min="4608" max="4608" width="11.26953125" style="1375" customWidth="1"/>
    <col min="4609" max="4609" width="5.7265625" style="1375" customWidth="1"/>
    <col min="4610" max="4610" width="8.7265625" style="1375" customWidth="1"/>
    <col min="4611" max="4612" width="11.26953125" style="1375" customWidth="1"/>
    <col min="4613" max="4613" width="0" style="1375" hidden="1" customWidth="1"/>
    <col min="4614" max="4614" width="7.453125" style="1375" customWidth="1"/>
    <col min="4615" max="4615" width="8.26953125" style="1375" customWidth="1"/>
    <col min="4616" max="4616" width="8" style="1375" customWidth="1"/>
    <col min="4617" max="4617" width="7" style="1375" customWidth="1"/>
    <col min="4618" max="4618" width="3.54296875" style="1375" customWidth="1"/>
    <col min="4619" max="4625" width="0" style="1375" hidden="1" customWidth="1"/>
    <col min="4626" max="4626" width="9.26953125" style="1375"/>
    <col min="4627" max="4628" width="5.7265625" style="1375" customWidth="1"/>
    <col min="4629" max="4629" width="6.54296875" style="1375" customWidth="1"/>
    <col min="4630" max="4630" width="24.7265625" style="1375" customWidth="1"/>
    <col min="4631" max="4631" width="4.26953125" style="1375" customWidth="1"/>
    <col min="4632" max="4632" width="8.26953125" style="1375" customWidth="1"/>
    <col min="4633" max="4633" width="8.7265625" style="1375" customWidth="1"/>
    <col min="4634" max="4859" width="9.26953125" style="1375"/>
    <col min="4860" max="4860" width="6.7265625" style="1375" customWidth="1"/>
    <col min="4861" max="4861" width="3.7265625" style="1375" customWidth="1"/>
    <col min="4862" max="4862" width="13" style="1375" customWidth="1"/>
    <col min="4863" max="4863" width="35.7265625" style="1375" customWidth="1"/>
    <col min="4864" max="4864" width="11.26953125" style="1375" customWidth="1"/>
    <col min="4865" max="4865" width="5.7265625" style="1375" customWidth="1"/>
    <col min="4866" max="4866" width="8.7265625" style="1375" customWidth="1"/>
    <col min="4867" max="4868" width="11.26953125" style="1375" customWidth="1"/>
    <col min="4869" max="4869" width="0" style="1375" hidden="1" customWidth="1"/>
    <col min="4870" max="4870" width="7.453125" style="1375" customWidth="1"/>
    <col min="4871" max="4871" width="8.26953125" style="1375" customWidth="1"/>
    <col min="4872" max="4872" width="8" style="1375" customWidth="1"/>
    <col min="4873" max="4873" width="7" style="1375" customWidth="1"/>
    <col min="4874" max="4874" width="3.54296875" style="1375" customWidth="1"/>
    <col min="4875" max="4881" width="0" style="1375" hidden="1" customWidth="1"/>
    <col min="4882" max="4882" width="9.26953125" style="1375"/>
    <col min="4883" max="4884" width="5.7265625" style="1375" customWidth="1"/>
    <col min="4885" max="4885" width="6.54296875" style="1375" customWidth="1"/>
    <col min="4886" max="4886" width="24.7265625" style="1375" customWidth="1"/>
    <col min="4887" max="4887" width="4.26953125" style="1375" customWidth="1"/>
    <col min="4888" max="4888" width="8.26953125" style="1375" customWidth="1"/>
    <col min="4889" max="4889" width="8.7265625" style="1375" customWidth="1"/>
    <col min="4890" max="5115" width="9.26953125" style="1375"/>
    <col min="5116" max="5116" width="6.7265625" style="1375" customWidth="1"/>
    <col min="5117" max="5117" width="3.7265625" style="1375" customWidth="1"/>
    <col min="5118" max="5118" width="13" style="1375" customWidth="1"/>
    <col min="5119" max="5119" width="35.7265625" style="1375" customWidth="1"/>
    <col min="5120" max="5120" width="11.26953125" style="1375" customWidth="1"/>
    <col min="5121" max="5121" width="5.7265625" style="1375" customWidth="1"/>
    <col min="5122" max="5122" width="8.7265625" style="1375" customWidth="1"/>
    <col min="5123" max="5124" width="11.26953125" style="1375" customWidth="1"/>
    <col min="5125" max="5125" width="0" style="1375" hidden="1" customWidth="1"/>
    <col min="5126" max="5126" width="7.453125" style="1375" customWidth="1"/>
    <col min="5127" max="5127" width="8.26953125" style="1375" customWidth="1"/>
    <col min="5128" max="5128" width="8" style="1375" customWidth="1"/>
    <col min="5129" max="5129" width="7" style="1375" customWidth="1"/>
    <col min="5130" max="5130" width="3.54296875" style="1375" customWidth="1"/>
    <col min="5131" max="5137" width="0" style="1375" hidden="1" customWidth="1"/>
    <col min="5138" max="5138" width="9.26953125" style="1375"/>
    <col min="5139" max="5140" width="5.7265625" style="1375" customWidth="1"/>
    <col min="5141" max="5141" width="6.54296875" style="1375" customWidth="1"/>
    <col min="5142" max="5142" width="24.7265625" style="1375" customWidth="1"/>
    <col min="5143" max="5143" width="4.26953125" style="1375" customWidth="1"/>
    <col min="5144" max="5144" width="8.26953125" style="1375" customWidth="1"/>
    <col min="5145" max="5145" width="8.7265625" style="1375" customWidth="1"/>
    <col min="5146" max="5371" width="9.26953125" style="1375"/>
    <col min="5372" max="5372" width="6.7265625" style="1375" customWidth="1"/>
    <col min="5373" max="5373" width="3.7265625" style="1375" customWidth="1"/>
    <col min="5374" max="5374" width="13" style="1375" customWidth="1"/>
    <col min="5375" max="5375" width="35.7265625" style="1375" customWidth="1"/>
    <col min="5376" max="5376" width="11.26953125" style="1375" customWidth="1"/>
    <col min="5377" max="5377" width="5.7265625" style="1375" customWidth="1"/>
    <col min="5378" max="5378" width="8.7265625" style="1375" customWidth="1"/>
    <col min="5379" max="5380" width="11.26953125" style="1375" customWidth="1"/>
    <col min="5381" max="5381" width="0" style="1375" hidden="1" customWidth="1"/>
    <col min="5382" max="5382" width="7.453125" style="1375" customWidth="1"/>
    <col min="5383" max="5383" width="8.26953125" style="1375" customWidth="1"/>
    <col min="5384" max="5384" width="8" style="1375" customWidth="1"/>
    <col min="5385" max="5385" width="7" style="1375" customWidth="1"/>
    <col min="5386" max="5386" width="3.54296875" style="1375" customWidth="1"/>
    <col min="5387" max="5393" width="0" style="1375" hidden="1" customWidth="1"/>
    <col min="5394" max="5394" width="9.26953125" style="1375"/>
    <col min="5395" max="5396" width="5.7265625" style="1375" customWidth="1"/>
    <col min="5397" max="5397" width="6.54296875" style="1375" customWidth="1"/>
    <col min="5398" max="5398" width="24.7265625" style="1375" customWidth="1"/>
    <col min="5399" max="5399" width="4.26953125" style="1375" customWidth="1"/>
    <col min="5400" max="5400" width="8.26953125" style="1375" customWidth="1"/>
    <col min="5401" max="5401" width="8.7265625" style="1375" customWidth="1"/>
    <col min="5402" max="5627" width="9.26953125" style="1375"/>
    <col min="5628" max="5628" width="6.7265625" style="1375" customWidth="1"/>
    <col min="5629" max="5629" width="3.7265625" style="1375" customWidth="1"/>
    <col min="5630" max="5630" width="13" style="1375" customWidth="1"/>
    <col min="5631" max="5631" width="35.7265625" style="1375" customWidth="1"/>
    <col min="5632" max="5632" width="11.26953125" style="1375" customWidth="1"/>
    <col min="5633" max="5633" width="5.7265625" style="1375" customWidth="1"/>
    <col min="5634" max="5634" width="8.7265625" style="1375" customWidth="1"/>
    <col min="5635" max="5636" width="11.26953125" style="1375" customWidth="1"/>
    <col min="5637" max="5637" width="0" style="1375" hidden="1" customWidth="1"/>
    <col min="5638" max="5638" width="7.453125" style="1375" customWidth="1"/>
    <col min="5639" max="5639" width="8.26953125" style="1375" customWidth="1"/>
    <col min="5640" max="5640" width="8" style="1375" customWidth="1"/>
    <col min="5641" max="5641" width="7" style="1375" customWidth="1"/>
    <col min="5642" max="5642" width="3.54296875" style="1375" customWidth="1"/>
    <col min="5643" max="5649" width="0" style="1375" hidden="1" customWidth="1"/>
    <col min="5650" max="5650" width="9.26953125" style="1375"/>
    <col min="5651" max="5652" width="5.7265625" style="1375" customWidth="1"/>
    <col min="5653" max="5653" width="6.54296875" style="1375" customWidth="1"/>
    <col min="5654" max="5654" width="24.7265625" style="1375" customWidth="1"/>
    <col min="5655" max="5655" width="4.26953125" style="1375" customWidth="1"/>
    <col min="5656" max="5656" width="8.26953125" style="1375" customWidth="1"/>
    <col min="5657" max="5657" width="8.7265625" style="1375" customWidth="1"/>
    <col min="5658" max="5883" width="9.26953125" style="1375"/>
    <col min="5884" max="5884" width="6.7265625" style="1375" customWidth="1"/>
    <col min="5885" max="5885" width="3.7265625" style="1375" customWidth="1"/>
    <col min="5886" max="5886" width="13" style="1375" customWidth="1"/>
    <col min="5887" max="5887" width="35.7265625" style="1375" customWidth="1"/>
    <col min="5888" max="5888" width="11.26953125" style="1375" customWidth="1"/>
    <col min="5889" max="5889" width="5.7265625" style="1375" customWidth="1"/>
    <col min="5890" max="5890" width="8.7265625" style="1375" customWidth="1"/>
    <col min="5891" max="5892" width="11.26953125" style="1375" customWidth="1"/>
    <col min="5893" max="5893" width="0" style="1375" hidden="1" customWidth="1"/>
    <col min="5894" max="5894" width="7.453125" style="1375" customWidth="1"/>
    <col min="5895" max="5895" width="8.26953125" style="1375" customWidth="1"/>
    <col min="5896" max="5896" width="8" style="1375" customWidth="1"/>
    <col min="5897" max="5897" width="7" style="1375" customWidth="1"/>
    <col min="5898" max="5898" width="3.54296875" style="1375" customWidth="1"/>
    <col min="5899" max="5905" width="0" style="1375" hidden="1" customWidth="1"/>
    <col min="5906" max="5906" width="9.26953125" style="1375"/>
    <col min="5907" max="5908" width="5.7265625" style="1375" customWidth="1"/>
    <col min="5909" max="5909" width="6.54296875" style="1375" customWidth="1"/>
    <col min="5910" max="5910" width="24.7265625" style="1375" customWidth="1"/>
    <col min="5911" max="5911" width="4.26953125" style="1375" customWidth="1"/>
    <col min="5912" max="5912" width="8.26953125" style="1375" customWidth="1"/>
    <col min="5913" max="5913" width="8.7265625" style="1375" customWidth="1"/>
    <col min="5914" max="6139" width="9.26953125" style="1375"/>
    <col min="6140" max="6140" width="6.7265625" style="1375" customWidth="1"/>
    <col min="6141" max="6141" width="3.7265625" style="1375" customWidth="1"/>
    <col min="6142" max="6142" width="13" style="1375" customWidth="1"/>
    <col min="6143" max="6143" width="35.7265625" style="1375" customWidth="1"/>
    <col min="6144" max="6144" width="11.26953125" style="1375" customWidth="1"/>
    <col min="6145" max="6145" width="5.7265625" style="1375" customWidth="1"/>
    <col min="6146" max="6146" width="8.7265625" style="1375" customWidth="1"/>
    <col min="6147" max="6148" width="11.26953125" style="1375" customWidth="1"/>
    <col min="6149" max="6149" width="0" style="1375" hidden="1" customWidth="1"/>
    <col min="6150" max="6150" width="7.453125" style="1375" customWidth="1"/>
    <col min="6151" max="6151" width="8.26953125" style="1375" customWidth="1"/>
    <col min="6152" max="6152" width="8" style="1375" customWidth="1"/>
    <col min="6153" max="6153" width="7" style="1375" customWidth="1"/>
    <col min="6154" max="6154" width="3.54296875" style="1375" customWidth="1"/>
    <col min="6155" max="6161" width="0" style="1375" hidden="1" customWidth="1"/>
    <col min="6162" max="6162" width="9.26953125" style="1375"/>
    <col min="6163" max="6164" width="5.7265625" style="1375" customWidth="1"/>
    <col min="6165" max="6165" width="6.54296875" style="1375" customWidth="1"/>
    <col min="6166" max="6166" width="24.7265625" style="1375" customWidth="1"/>
    <col min="6167" max="6167" width="4.26953125" style="1375" customWidth="1"/>
    <col min="6168" max="6168" width="8.26953125" style="1375" customWidth="1"/>
    <col min="6169" max="6169" width="8.7265625" style="1375" customWidth="1"/>
    <col min="6170" max="6395" width="9.26953125" style="1375"/>
    <col min="6396" max="6396" width="6.7265625" style="1375" customWidth="1"/>
    <col min="6397" max="6397" width="3.7265625" style="1375" customWidth="1"/>
    <col min="6398" max="6398" width="13" style="1375" customWidth="1"/>
    <col min="6399" max="6399" width="35.7265625" style="1375" customWidth="1"/>
    <col min="6400" max="6400" width="11.26953125" style="1375" customWidth="1"/>
    <col min="6401" max="6401" width="5.7265625" style="1375" customWidth="1"/>
    <col min="6402" max="6402" width="8.7265625" style="1375" customWidth="1"/>
    <col min="6403" max="6404" width="11.26953125" style="1375" customWidth="1"/>
    <col min="6405" max="6405" width="0" style="1375" hidden="1" customWidth="1"/>
    <col min="6406" max="6406" width="7.453125" style="1375" customWidth="1"/>
    <col min="6407" max="6407" width="8.26953125" style="1375" customWidth="1"/>
    <col min="6408" max="6408" width="8" style="1375" customWidth="1"/>
    <col min="6409" max="6409" width="7" style="1375" customWidth="1"/>
    <col min="6410" max="6410" width="3.54296875" style="1375" customWidth="1"/>
    <col min="6411" max="6417" width="0" style="1375" hidden="1" customWidth="1"/>
    <col min="6418" max="6418" width="9.26953125" style="1375"/>
    <col min="6419" max="6420" width="5.7265625" style="1375" customWidth="1"/>
    <col min="6421" max="6421" width="6.54296875" style="1375" customWidth="1"/>
    <col min="6422" max="6422" width="24.7265625" style="1375" customWidth="1"/>
    <col min="6423" max="6423" width="4.26953125" style="1375" customWidth="1"/>
    <col min="6424" max="6424" width="8.26953125" style="1375" customWidth="1"/>
    <col min="6425" max="6425" width="8.7265625" style="1375" customWidth="1"/>
    <col min="6426" max="6651" width="9.26953125" style="1375"/>
    <col min="6652" max="6652" width="6.7265625" style="1375" customWidth="1"/>
    <col min="6653" max="6653" width="3.7265625" style="1375" customWidth="1"/>
    <col min="6654" max="6654" width="13" style="1375" customWidth="1"/>
    <col min="6655" max="6655" width="35.7265625" style="1375" customWidth="1"/>
    <col min="6656" max="6656" width="11.26953125" style="1375" customWidth="1"/>
    <col min="6657" max="6657" width="5.7265625" style="1375" customWidth="1"/>
    <col min="6658" max="6658" width="8.7265625" style="1375" customWidth="1"/>
    <col min="6659" max="6660" width="11.26953125" style="1375" customWidth="1"/>
    <col min="6661" max="6661" width="0" style="1375" hidden="1" customWidth="1"/>
    <col min="6662" max="6662" width="7.453125" style="1375" customWidth="1"/>
    <col min="6663" max="6663" width="8.26953125" style="1375" customWidth="1"/>
    <col min="6664" max="6664" width="8" style="1375" customWidth="1"/>
    <col min="6665" max="6665" width="7" style="1375" customWidth="1"/>
    <col min="6666" max="6666" width="3.54296875" style="1375" customWidth="1"/>
    <col min="6667" max="6673" width="0" style="1375" hidden="1" customWidth="1"/>
    <col min="6674" max="6674" width="9.26953125" style="1375"/>
    <col min="6675" max="6676" width="5.7265625" style="1375" customWidth="1"/>
    <col min="6677" max="6677" width="6.54296875" style="1375" customWidth="1"/>
    <col min="6678" max="6678" width="24.7265625" style="1375" customWidth="1"/>
    <col min="6679" max="6679" width="4.26953125" style="1375" customWidth="1"/>
    <col min="6680" max="6680" width="8.26953125" style="1375" customWidth="1"/>
    <col min="6681" max="6681" width="8.7265625" style="1375" customWidth="1"/>
    <col min="6682" max="6907" width="9.26953125" style="1375"/>
    <col min="6908" max="6908" width="6.7265625" style="1375" customWidth="1"/>
    <col min="6909" max="6909" width="3.7265625" style="1375" customWidth="1"/>
    <col min="6910" max="6910" width="13" style="1375" customWidth="1"/>
    <col min="6911" max="6911" width="35.7265625" style="1375" customWidth="1"/>
    <col min="6912" max="6912" width="11.26953125" style="1375" customWidth="1"/>
    <col min="6913" max="6913" width="5.7265625" style="1375" customWidth="1"/>
    <col min="6914" max="6914" width="8.7265625" style="1375" customWidth="1"/>
    <col min="6915" max="6916" width="11.26953125" style="1375" customWidth="1"/>
    <col min="6917" max="6917" width="0" style="1375" hidden="1" customWidth="1"/>
    <col min="6918" max="6918" width="7.453125" style="1375" customWidth="1"/>
    <col min="6919" max="6919" width="8.26953125" style="1375" customWidth="1"/>
    <col min="6920" max="6920" width="8" style="1375" customWidth="1"/>
    <col min="6921" max="6921" width="7" style="1375" customWidth="1"/>
    <col min="6922" max="6922" width="3.54296875" style="1375" customWidth="1"/>
    <col min="6923" max="6929" width="0" style="1375" hidden="1" customWidth="1"/>
    <col min="6930" max="6930" width="9.26953125" style="1375"/>
    <col min="6931" max="6932" width="5.7265625" style="1375" customWidth="1"/>
    <col min="6933" max="6933" width="6.54296875" style="1375" customWidth="1"/>
    <col min="6934" max="6934" width="24.7265625" style="1375" customWidth="1"/>
    <col min="6935" max="6935" width="4.26953125" style="1375" customWidth="1"/>
    <col min="6936" max="6936" width="8.26953125" style="1375" customWidth="1"/>
    <col min="6937" max="6937" width="8.7265625" style="1375" customWidth="1"/>
    <col min="6938" max="7163" width="9.26953125" style="1375"/>
    <col min="7164" max="7164" width="6.7265625" style="1375" customWidth="1"/>
    <col min="7165" max="7165" width="3.7265625" style="1375" customWidth="1"/>
    <col min="7166" max="7166" width="13" style="1375" customWidth="1"/>
    <col min="7167" max="7167" width="35.7265625" style="1375" customWidth="1"/>
    <col min="7168" max="7168" width="11.26953125" style="1375" customWidth="1"/>
    <col min="7169" max="7169" width="5.7265625" style="1375" customWidth="1"/>
    <col min="7170" max="7170" width="8.7265625" style="1375" customWidth="1"/>
    <col min="7171" max="7172" width="11.26953125" style="1375" customWidth="1"/>
    <col min="7173" max="7173" width="0" style="1375" hidden="1" customWidth="1"/>
    <col min="7174" max="7174" width="7.453125" style="1375" customWidth="1"/>
    <col min="7175" max="7175" width="8.26953125" style="1375" customWidth="1"/>
    <col min="7176" max="7176" width="8" style="1375" customWidth="1"/>
    <col min="7177" max="7177" width="7" style="1375" customWidth="1"/>
    <col min="7178" max="7178" width="3.54296875" style="1375" customWidth="1"/>
    <col min="7179" max="7185" width="0" style="1375" hidden="1" customWidth="1"/>
    <col min="7186" max="7186" width="9.26953125" style="1375"/>
    <col min="7187" max="7188" width="5.7265625" style="1375" customWidth="1"/>
    <col min="7189" max="7189" width="6.54296875" style="1375" customWidth="1"/>
    <col min="7190" max="7190" width="24.7265625" style="1375" customWidth="1"/>
    <col min="7191" max="7191" width="4.26953125" style="1375" customWidth="1"/>
    <col min="7192" max="7192" width="8.26953125" style="1375" customWidth="1"/>
    <col min="7193" max="7193" width="8.7265625" style="1375" customWidth="1"/>
    <col min="7194" max="7419" width="9.26953125" style="1375"/>
    <col min="7420" max="7420" width="6.7265625" style="1375" customWidth="1"/>
    <col min="7421" max="7421" width="3.7265625" style="1375" customWidth="1"/>
    <col min="7422" max="7422" width="13" style="1375" customWidth="1"/>
    <col min="7423" max="7423" width="35.7265625" style="1375" customWidth="1"/>
    <col min="7424" max="7424" width="11.26953125" style="1375" customWidth="1"/>
    <col min="7425" max="7425" width="5.7265625" style="1375" customWidth="1"/>
    <col min="7426" max="7426" width="8.7265625" style="1375" customWidth="1"/>
    <col min="7427" max="7428" width="11.26953125" style="1375" customWidth="1"/>
    <col min="7429" max="7429" width="0" style="1375" hidden="1" customWidth="1"/>
    <col min="7430" max="7430" width="7.453125" style="1375" customWidth="1"/>
    <col min="7431" max="7431" width="8.26953125" style="1375" customWidth="1"/>
    <col min="7432" max="7432" width="8" style="1375" customWidth="1"/>
    <col min="7433" max="7433" width="7" style="1375" customWidth="1"/>
    <col min="7434" max="7434" width="3.54296875" style="1375" customWidth="1"/>
    <col min="7435" max="7441" width="0" style="1375" hidden="1" customWidth="1"/>
    <col min="7442" max="7442" width="9.26953125" style="1375"/>
    <col min="7443" max="7444" width="5.7265625" style="1375" customWidth="1"/>
    <col min="7445" max="7445" width="6.54296875" style="1375" customWidth="1"/>
    <col min="7446" max="7446" width="24.7265625" style="1375" customWidth="1"/>
    <col min="7447" max="7447" width="4.26953125" style="1375" customWidth="1"/>
    <col min="7448" max="7448" width="8.26953125" style="1375" customWidth="1"/>
    <col min="7449" max="7449" width="8.7265625" style="1375" customWidth="1"/>
    <col min="7450" max="7675" width="9.26953125" style="1375"/>
    <col min="7676" max="7676" width="6.7265625" style="1375" customWidth="1"/>
    <col min="7677" max="7677" width="3.7265625" style="1375" customWidth="1"/>
    <col min="7678" max="7678" width="13" style="1375" customWidth="1"/>
    <col min="7679" max="7679" width="35.7265625" style="1375" customWidth="1"/>
    <col min="7680" max="7680" width="11.26953125" style="1375" customWidth="1"/>
    <col min="7681" max="7681" width="5.7265625" style="1375" customWidth="1"/>
    <col min="7682" max="7682" width="8.7265625" style="1375" customWidth="1"/>
    <col min="7683" max="7684" width="11.26953125" style="1375" customWidth="1"/>
    <col min="7685" max="7685" width="0" style="1375" hidden="1" customWidth="1"/>
    <col min="7686" max="7686" width="7.453125" style="1375" customWidth="1"/>
    <col min="7687" max="7687" width="8.26953125" style="1375" customWidth="1"/>
    <col min="7688" max="7688" width="8" style="1375" customWidth="1"/>
    <col min="7689" max="7689" width="7" style="1375" customWidth="1"/>
    <col min="7690" max="7690" width="3.54296875" style="1375" customWidth="1"/>
    <col min="7691" max="7697" width="0" style="1375" hidden="1" customWidth="1"/>
    <col min="7698" max="7698" width="9.26953125" style="1375"/>
    <col min="7699" max="7700" width="5.7265625" style="1375" customWidth="1"/>
    <col min="7701" max="7701" width="6.54296875" style="1375" customWidth="1"/>
    <col min="7702" max="7702" width="24.7265625" style="1375" customWidth="1"/>
    <col min="7703" max="7703" width="4.26953125" style="1375" customWidth="1"/>
    <col min="7704" max="7704" width="8.26953125" style="1375" customWidth="1"/>
    <col min="7705" max="7705" width="8.7265625" style="1375" customWidth="1"/>
    <col min="7706" max="7931" width="9.26953125" style="1375"/>
    <col min="7932" max="7932" width="6.7265625" style="1375" customWidth="1"/>
    <col min="7933" max="7933" width="3.7265625" style="1375" customWidth="1"/>
    <col min="7934" max="7934" width="13" style="1375" customWidth="1"/>
    <col min="7935" max="7935" width="35.7265625" style="1375" customWidth="1"/>
    <col min="7936" max="7936" width="11.26953125" style="1375" customWidth="1"/>
    <col min="7937" max="7937" width="5.7265625" style="1375" customWidth="1"/>
    <col min="7938" max="7938" width="8.7265625" style="1375" customWidth="1"/>
    <col min="7939" max="7940" width="11.26953125" style="1375" customWidth="1"/>
    <col min="7941" max="7941" width="0" style="1375" hidden="1" customWidth="1"/>
    <col min="7942" max="7942" width="7.453125" style="1375" customWidth="1"/>
    <col min="7943" max="7943" width="8.26953125" style="1375" customWidth="1"/>
    <col min="7944" max="7944" width="8" style="1375" customWidth="1"/>
    <col min="7945" max="7945" width="7" style="1375" customWidth="1"/>
    <col min="7946" max="7946" width="3.54296875" style="1375" customWidth="1"/>
    <col min="7947" max="7953" width="0" style="1375" hidden="1" customWidth="1"/>
    <col min="7954" max="7954" width="9.26953125" style="1375"/>
    <col min="7955" max="7956" width="5.7265625" style="1375" customWidth="1"/>
    <col min="7957" max="7957" width="6.54296875" style="1375" customWidth="1"/>
    <col min="7958" max="7958" width="24.7265625" style="1375" customWidth="1"/>
    <col min="7959" max="7959" width="4.26953125" style="1375" customWidth="1"/>
    <col min="7960" max="7960" width="8.26953125" style="1375" customWidth="1"/>
    <col min="7961" max="7961" width="8.7265625" style="1375" customWidth="1"/>
    <col min="7962" max="8187" width="9.26953125" style="1375"/>
    <col min="8188" max="8188" width="6.7265625" style="1375" customWidth="1"/>
    <col min="8189" max="8189" width="3.7265625" style="1375" customWidth="1"/>
    <col min="8190" max="8190" width="13" style="1375" customWidth="1"/>
    <col min="8191" max="8191" width="35.7265625" style="1375" customWidth="1"/>
    <col min="8192" max="8192" width="11.26953125" style="1375" customWidth="1"/>
    <col min="8193" max="8193" width="5.7265625" style="1375" customWidth="1"/>
    <col min="8194" max="8194" width="8.7265625" style="1375" customWidth="1"/>
    <col min="8195" max="8196" width="11.26953125" style="1375" customWidth="1"/>
    <col min="8197" max="8197" width="0" style="1375" hidden="1" customWidth="1"/>
    <col min="8198" max="8198" width="7.453125" style="1375" customWidth="1"/>
    <col min="8199" max="8199" width="8.26953125" style="1375" customWidth="1"/>
    <col min="8200" max="8200" width="8" style="1375" customWidth="1"/>
    <col min="8201" max="8201" width="7" style="1375" customWidth="1"/>
    <col min="8202" max="8202" width="3.54296875" style="1375" customWidth="1"/>
    <col min="8203" max="8209" width="0" style="1375" hidden="1" customWidth="1"/>
    <col min="8210" max="8210" width="9.26953125" style="1375"/>
    <col min="8211" max="8212" width="5.7265625" style="1375" customWidth="1"/>
    <col min="8213" max="8213" width="6.54296875" style="1375" customWidth="1"/>
    <col min="8214" max="8214" width="24.7265625" style="1375" customWidth="1"/>
    <col min="8215" max="8215" width="4.26953125" style="1375" customWidth="1"/>
    <col min="8216" max="8216" width="8.26953125" style="1375" customWidth="1"/>
    <col min="8217" max="8217" width="8.7265625" style="1375" customWidth="1"/>
    <col min="8218" max="8443" width="9.26953125" style="1375"/>
    <col min="8444" max="8444" width="6.7265625" style="1375" customWidth="1"/>
    <col min="8445" max="8445" width="3.7265625" style="1375" customWidth="1"/>
    <col min="8446" max="8446" width="13" style="1375" customWidth="1"/>
    <col min="8447" max="8447" width="35.7265625" style="1375" customWidth="1"/>
    <col min="8448" max="8448" width="11.26953125" style="1375" customWidth="1"/>
    <col min="8449" max="8449" width="5.7265625" style="1375" customWidth="1"/>
    <col min="8450" max="8450" width="8.7265625" style="1375" customWidth="1"/>
    <col min="8451" max="8452" width="11.26953125" style="1375" customWidth="1"/>
    <col min="8453" max="8453" width="0" style="1375" hidden="1" customWidth="1"/>
    <col min="8454" max="8454" width="7.453125" style="1375" customWidth="1"/>
    <col min="8455" max="8455" width="8.26953125" style="1375" customWidth="1"/>
    <col min="8456" max="8456" width="8" style="1375" customWidth="1"/>
    <col min="8457" max="8457" width="7" style="1375" customWidth="1"/>
    <col min="8458" max="8458" width="3.54296875" style="1375" customWidth="1"/>
    <col min="8459" max="8465" width="0" style="1375" hidden="1" customWidth="1"/>
    <col min="8466" max="8466" width="9.26953125" style="1375"/>
    <col min="8467" max="8468" width="5.7265625" style="1375" customWidth="1"/>
    <col min="8469" max="8469" width="6.54296875" style="1375" customWidth="1"/>
    <col min="8470" max="8470" width="24.7265625" style="1375" customWidth="1"/>
    <col min="8471" max="8471" width="4.26953125" style="1375" customWidth="1"/>
    <col min="8472" max="8472" width="8.26953125" style="1375" customWidth="1"/>
    <col min="8473" max="8473" width="8.7265625" style="1375" customWidth="1"/>
    <col min="8474" max="8699" width="9.26953125" style="1375"/>
    <col min="8700" max="8700" width="6.7265625" style="1375" customWidth="1"/>
    <col min="8701" max="8701" width="3.7265625" style="1375" customWidth="1"/>
    <col min="8702" max="8702" width="13" style="1375" customWidth="1"/>
    <col min="8703" max="8703" width="35.7265625" style="1375" customWidth="1"/>
    <col min="8704" max="8704" width="11.26953125" style="1375" customWidth="1"/>
    <col min="8705" max="8705" width="5.7265625" style="1375" customWidth="1"/>
    <col min="8706" max="8706" width="8.7265625" style="1375" customWidth="1"/>
    <col min="8707" max="8708" width="11.26953125" style="1375" customWidth="1"/>
    <col min="8709" max="8709" width="0" style="1375" hidden="1" customWidth="1"/>
    <col min="8710" max="8710" width="7.453125" style="1375" customWidth="1"/>
    <col min="8711" max="8711" width="8.26953125" style="1375" customWidth="1"/>
    <col min="8712" max="8712" width="8" style="1375" customWidth="1"/>
    <col min="8713" max="8713" width="7" style="1375" customWidth="1"/>
    <col min="8714" max="8714" width="3.54296875" style="1375" customWidth="1"/>
    <col min="8715" max="8721" width="0" style="1375" hidden="1" customWidth="1"/>
    <col min="8722" max="8722" width="9.26953125" style="1375"/>
    <col min="8723" max="8724" width="5.7265625" style="1375" customWidth="1"/>
    <col min="8725" max="8725" width="6.54296875" style="1375" customWidth="1"/>
    <col min="8726" max="8726" width="24.7265625" style="1375" customWidth="1"/>
    <col min="8727" max="8727" width="4.26953125" style="1375" customWidth="1"/>
    <col min="8728" max="8728" width="8.26953125" style="1375" customWidth="1"/>
    <col min="8729" max="8729" width="8.7265625" style="1375" customWidth="1"/>
    <col min="8730" max="8955" width="9.26953125" style="1375"/>
    <col min="8956" max="8956" width="6.7265625" style="1375" customWidth="1"/>
    <col min="8957" max="8957" width="3.7265625" style="1375" customWidth="1"/>
    <col min="8958" max="8958" width="13" style="1375" customWidth="1"/>
    <col min="8959" max="8959" width="35.7265625" style="1375" customWidth="1"/>
    <col min="8960" max="8960" width="11.26953125" style="1375" customWidth="1"/>
    <col min="8961" max="8961" width="5.7265625" style="1375" customWidth="1"/>
    <col min="8962" max="8962" width="8.7265625" style="1375" customWidth="1"/>
    <col min="8963" max="8964" width="11.26953125" style="1375" customWidth="1"/>
    <col min="8965" max="8965" width="0" style="1375" hidden="1" customWidth="1"/>
    <col min="8966" max="8966" width="7.453125" style="1375" customWidth="1"/>
    <col min="8967" max="8967" width="8.26953125" style="1375" customWidth="1"/>
    <col min="8968" max="8968" width="8" style="1375" customWidth="1"/>
    <col min="8969" max="8969" width="7" style="1375" customWidth="1"/>
    <col min="8970" max="8970" width="3.54296875" style="1375" customWidth="1"/>
    <col min="8971" max="8977" width="0" style="1375" hidden="1" customWidth="1"/>
    <col min="8978" max="8978" width="9.26953125" style="1375"/>
    <col min="8979" max="8980" width="5.7265625" style="1375" customWidth="1"/>
    <col min="8981" max="8981" width="6.54296875" style="1375" customWidth="1"/>
    <col min="8982" max="8982" width="24.7265625" style="1375" customWidth="1"/>
    <col min="8983" max="8983" width="4.26953125" style="1375" customWidth="1"/>
    <col min="8984" max="8984" width="8.26953125" style="1375" customWidth="1"/>
    <col min="8985" max="8985" width="8.7265625" style="1375" customWidth="1"/>
    <col min="8986" max="9211" width="9.26953125" style="1375"/>
    <col min="9212" max="9212" width="6.7265625" style="1375" customWidth="1"/>
    <col min="9213" max="9213" width="3.7265625" style="1375" customWidth="1"/>
    <col min="9214" max="9214" width="13" style="1375" customWidth="1"/>
    <col min="9215" max="9215" width="35.7265625" style="1375" customWidth="1"/>
    <col min="9216" max="9216" width="11.26953125" style="1375" customWidth="1"/>
    <col min="9217" max="9217" width="5.7265625" style="1375" customWidth="1"/>
    <col min="9218" max="9218" width="8.7265625" style="1375" customWidth="1"/>
    <col min="9219" max="9220" width="11.26953125" style="1375" customWidth="1"/>
    <col min="9221" max="9221" width="0" style="1375" hidden="1" customWidth="1"/>
    <col min="9222" max="9222" width="7.453125" style="1375" customWidth="1"/>
    <col min="9223" max="9223" width="8.26953125" style="1375" customWidth="1"/>
    <col min="9224" max="9224" width="8" style="1375" customWidth="1"/>
    <col min="9225" max="9225" width="7" style="1375" customWidth="1"/>
    <col min="9226" max="9226" width="3.54296875" style="1375" customWidth="1"/>
    <col min="9227" max="9233" width="0" style="1375" hidden="1" customWidth="1"/>
    <col min="9234" max="9234" width="9.26953125" style="1375"/>
    <col min="9235" max="9236" width="5.7265625" style="1375" customWidth="1"/>
    <col min="9237" max="9237" width="6.54296875" style="1375" customWidth="1"/>
    <col min="9238" max="9238" width="24.7265625" style="1375" customWidth="1"/>
    <col min="9239" max="9239" width="4.26953125" style="1375" customWidth="1"/>
    <col min="9240" max="9240" width="8.26953125" style="1375" customWidth="1"/>
    <col min="9241" max="9241" width="8.7265625" style="1375" customWidth="1"/>
    <col min="9242" max="9467" width="9.26953125" style="1375"/>
    <col min="9468" max="9468" width="6.7265625" style="1375" customWidth="1"/>
    <col min="9469" max="9469" width="3.7265625" style="1375" customWidth="1"/>
    <col min="9470" max="9470" width="13" style="1375" customWidth="1"/>
    <col min="9471" max="9471" width="35.7265625" style="1375" customWidth="1"/>
    <col min="9472" max="9472" width="11.26953125" style="1375" customWidth="1"/>
    <col min="9473" max="9473" width="5.7265625" style="1375" customWidth="1"/>
    <col min="9474" max="9474" width="8.7265625" style="1375" customWidth="1"/>
    <col min="9475" max="9476" width="11.26953125" style="1375" customWidth="1"/>
    <col min="9477" max="9477" width="0" style="1375" hidden="1" customWidth="1"/>
    <col min="9478" max="9478" width="7.453125" style="1375" customWidth="1"/>
    <col min="9479" max="9479" width="8.26953125" style="1375" customWidth="1"/>
    <col min="9480" max="9480" width="8" style="1375" customWidth="1"/>
    <col min="9481" max="9481" width="7" style="1375" customWidth="1"/>
    <col min="9482" max="9482" width="3.54296875" style="1375" customWidth="1"/>
    <col min="9483" max="9489" width="0" style="1375" hidden="1" customWidth="1"/>
    <col min="9490" max="9490" width="9.26953125" style="1375"/>
    <col min="9491" max="9492" width="5.7265625" style="1375" customWidth="1"/>
    <col min="9493" max="9493" width="6.54296875" style="1375" customWidth="1"/>
    <col min="9494" max="9494" width="24.7265625" style="1375" customWidth="1"/>
    <col min="9495" max="9495" width="4.26953125" style="1375" customWidth="1"/>
    <col min="9496" max="9496" width="8.26953125" style="1375" customWidth="1"/>
    <col min="9497" max="9497" width="8.7265625" style="1375" customWidth="1"/>
    <col min="9498" max="9723" width="9.26953125" style="1375"/>
    <col min="9724" max="9724" width="6.7265625" style="1375" customWidth="1"/>
    <col min="9725" max="9725" width="3.7265625" style="1375" customWidth="1"/>
    <col min="9726" max="9726" width="13" style="1375" customWidth="1"/>
    <col min="9727" max="9727" width="35.7265625" style="1375" customWidth="1"/>
    <col min="9728" max="9728" width="11.26953125" style="1375" customWidth="1"/>
    <col min="9729" max="9729" width="5.7265625" style="1375" customWidth="1"/>
    <col min="9730" max="9730" width="8.7265625" style="1375" customWidth="1"/>
    <col min="9731" max="9732" width="11.26953125" style="1375" customWidth="1"/>
    <col min="9733" max="9733" width="0" style="1375" hidden="1" customWidth="1"/>
    <col min="9734" max="9734" width="7.453125" style="1375" customWidth="1"/>
    <col min="9735" max="9735" width="8.26953125" style="1375" customWidth="1"/>
    <col min="9736" max="9736" width="8" style="1375" customWidth="1"/>
    <col min="9737" max="9737" width="7" style="1375" customWidth="1"/>
    <col min="9738" max="9738" width="3.54296875" style="1375" customWidth="1"/>
    <col min="9739" max="9745" width="0" style="1375" hidden="1" customWidth="1"/>
    <col min="9746" max="9746" width="9.26953125" style="1375"/>
    <col min="9747" max="9748" width="5.7265625" style="1375" customWidth="1"/>
    <col min="9749" max="9749" width="6.54296875" style="1375" customWidth="1"/>
    <col min="9750" max="9750" width="24.7265625" style="1375" customWidth="1"/>
    <col min="9751" max="9751" width="4.26953125" style="1375" customWidth="1"/>
    <col min="9752" max="9752" width="8.26953125" style="1375" customWidth="1"/>
    <col min="9753" max="9753" width="8.7265625" style="1375" customWidth="1"/>
    <col min="9754" max="9979" width="9.26953125" style="1375"/>
    <col min="9980" max="9980" width="6.7265625" style="1375" customWidth="1"/>
    <col min="9981" max="9981" width="3.7265625" style="1375" customWidth="1"/>
    <col min="9982" max="9982" width="13" style="1375" customWidth="1"/>
    <col min="9983" max="9983" width="35.7265625" style="1375" customWidth="1"/>
    <col min="9984" max="9984" width="11.26953125" style="1375" customWidth="1"/>
    <col min="9985" max="9985" width="5.7265625" style="1375" customWidth="1"/>
    <col min="9986" max="9986" width="8.7265625" style="1375" customWidth="1"/>
    <col min="9987" max="9988" width="11.26953125" style="1375" customWidth="1"/>
    <col min="9989" max="9989" width="0" style="1375" hidden="1" customWidth="1"/>
    <col min="9990" max="9990" width="7.453125" style="1375" customWidth="1"/>
    <col min="9991" max="9991" width="8.26953125" style="1375" customWidth="1"/>
    <col min="9992" max="9992" width="8" style="1375" customWidth="1"/>
    <col min="9993" max="9993" width="7" style="1375" customWidth="1"/>
    <col min="9994" max="9994" width="3.54296875" style="1375" customWidth="1"/>
    <col min="9995" max="10001" width="0" style="1375" hidden="1" customWidth="1"/>
    <col min="10002" max="10002" width="9.26953125" style="1375"/>
    <col min="10003" max="10004" width="5.7265625" style="1375" customWidth="1"/>
    <col min="10005" max="10005" width="6.54296875" style="1375" customWidth="1"/>
    <col min="10006" max="10006" width="24.7265625" style="1375" customWidth="1"/>
    <col min="10007" max="10007" width="4.26953125" style="1375" customWidth="1"/>
    <col min="10008" max="10008" width="8.26953125" style="1375" customWidth="1"/>
    <col min="10009" max="10009" width="8.7265625" style="1375" customWidth="1"/>
    <col min="10010" max="10235" width="9.26953125" style="1375"/>
    <col min="10236" max="10236" width="6.7265625" style="1375" customWidth="1"/>
    <col min="10237" max="10237" width="3.7265625" style="1375" customWidth="1"/>
    <col min="10238" max="10238" width="13" style="1375" customWidth="1"/>
    <col min="10239" max="10239" width="35.7265625" style="1375" customWidth="1"/>
    <col min="10240" max="10240" width="11.26953125" style="1375" customWidth="1"/>
    <col min="10241" max="10241" width="5.7265625" style="1375" customWidth="1"/>
    <col min="10242" max="10242" width="8.7265625" style="1375" customWidth="1"/>
    <col min="10243" max="10244" width="11.26953125" style="1375" customWidth="1"/>
    <col min="10245" max="10245" width="0" style="1375" hidden="1" customWidth="1"/>
    <col min="10246" max="10246" width="7.453125" style="1375" customWidth="1"/>
    <col min="10247" max="10247" width="8.26953125" style="1375" customWidth="1"/>
    <col min="10248" max="10248" width="8" style="1375" customWidth="1"/>
    <col min="10249" max="10249" width="7" style="1375" customWidth="1"/>
    <col min="10250" max="10250" width="3.54296875" style="1375" customWidth="1"/>
    <col min="10251" max="10257" width="0" style="1375" hidden="1" customWidth="1"/>
    <col min="10258" max="10258" width="9.26953125" style="1375"/>
    <col min="10259" max="10260" width="5.7265625" style="1375" customWidth="1"/>
    <col min="10261" max="10261" width="6.54296875" style="1375" customWidth="1"/>
    <col min="10262" max="10262" width="24.7265625" style="1375" customWidth="1"/>
    <col min="10263" max="10263" width="4.26953125" style="1375" customWidth="1"/>
    <col min="10264" max="10264" width="8.26953125" style="1375" customWidth="1"/>
    <col min="10265" max="10265" width="8.7265625" style="1375" customWidth="1"/>
    <col min="10266" max="10491" width="9.26953125" style="1375"/>
    <col min="10492" max="10492" width="6.7265625" style="1375" customWidth="1"/>
    <col min="10493" max="10493" width="3.7265625" style="1375" customWidth="1"/>
    <col min="10494" max="10494" width="13" style="1375" customWidth="1"/>
    <col min="10495" max="10495" width="35.7265625" style="1375" customWidth="1"/>
    <col min="10496" max="10496" width="11.26953125" style="1375" customWidth="1"/>
    <col min="10497" max="10497" width="5.7265625" style="1375" customWidth="1"/>
    <col min="10498" max="10498" width="8.7265625" style="1375" customWidth="1"/>
    <col min="10499" max="10500" width="11.26953125" style="1375" customWidth="1"/>
    <col min="10501" max="10501" width="0" style="1375" hidden="1" customWidth="1"/>
    <col min="10502" max="10502" width="7.453125" style="1375" customWidth="1"/>
    <col min="10503" max="10503" width="8.26953125" style="1375" customWidth="1"/>
    <col min="10504" max="10504" width="8" style="1375" customWidth="1"/>
    <col min="10505" max="10505" width="7" style="1375" customWidth="1"/>
    <col min="10506" max="10506" width="3.54296875" style="1375" customWidth="1"/>
    <col min="10507" max="10513" width="0" style="1375" hidden="1" customWidth="1"/>
    <col min="10514" max="10514" width="9.26953125" style="1375"/>
    <col min="10515" max="10516" width="5.7265625" style="1375" customWidth="1"/>
    <col min="10517" max="10517" width="6.54296875" style="1375" customWidth="1"/>
    <col min="10518" max="10518" width="24.7265625" style="1375" customWidth="1"/>
    <col min="10519" max="10519" width="4.26953125" style="1375" customWidth="1"/>
    <col min="10520" max="10520" width="8.26953125" style="1375" customWidth="1"/>
    <col min="10521" max="10521" width="8.7265625" style="1375" customWidth="1"/>
    <col min="10522" max="10747" width="9.26953125" style="1375"/>
    <col min="10748" max="10748" width="6.7265625" style="1375" customWidth="1"/>
    <col min="10749" max="10749" width="3.7265625" style="1375" customWidth="1"/>
    <col min="10750" max="10750" width="13" style="1375" customWidth="1"/>
    <col min="10751" max="10751" width="35.7265625" style="1375" customWidth="1"/>
    <col min="10752" max="10752" width="11.26953125" style="1375" customWidth="1"/>
    <col min="10753" max="10753" width="5.7265625" style="1375" customWidth="1"/>
    <col min="10754" max="10754" width="8.7265625" style="1375" customWidth="1"/>
    <col min="10755" max="10756" width="11.26953125" style="1375" customWidth="1"/>
    <col min="10757" max="10757" width="0" style="1375" hidden="1" customWidth="1"/>
    <col min="10758" max="10758" width="7.453125" style="1375" customWidth="1"/>
    <col min="10759" max="10759" width="8.26953125" style="1375" customWidth="1"/>
    <col min="10760" max="10760" width="8" style="1375" customWidth="1"/>
    <col min="10761" max="10761" width="7" style="1375" customWidth="1"/>
    <col min="10762" max="10762" width="3.54296875" style="1375" customWidth="1"/>
    <col min="10763" max="10769" width="0" style="1375" hidden="1" customWidth="1"/>
    <col min="10770" max="10770" width="9.26953125" style="1375"/>
    <col min="10771" max="10772" width="5.7265625" style="1375" customWidth="1"/>
    <col min="10773" max="10773" width="6.54296875" style="1375" customWidth="1"/>
    <col min="10774" max="10774" width="24.7265625" style="1375" customWidth="1"/>
    <col min="10775" max="10775" width="4.26953125" style="1375" customWidth="1"/>
    <col min="10776" max="10776" width="8.26953125" style="1375" customWidth="1"/>
    <col min="10777" max="10777" width="8.7265625" style="1375" customWidth="1"/>
    <col min="10778" max="11003" width="9.26953125" style="1375"/>
    <col min="11004" max="11004" width="6.7265625" style="1375" customWidth="1"/>
    <col min="11005" max="11005" width="3.7265625" style="1375" customWidth="1"/>
    <col min="11006" max="11006" width="13" style="1375" customWidth="1"/>
    <col min="11007" max="11007" width="35.7265625" style="1375" customWidth="1"/>
    <col min="11008" max="11008" width="11.26953125" style="1375" customWidth="1"/>
    <col min="11009" max="11009" width="5.7265625" style="1375" customWidth="1"/>
    <col min="11010" max="11010" width="8.7265625" style="1375" customWidth="1"/>
    <col min="11011" max="11012" width="11.26953125" style="1375" customWidth="1"/>
    <col min="11013" max="11013" width="0" style="1375" hidden="1" customWidth="1"/>
    <col min="11014" max="11014" width="7.453125" style="1375" customWidth="1"/>
    <col min="11015" max="11015" width="8.26953125" style="1375" customWidth="1"/>
    <col min="11016" max="11016" width="8" style="1375" customWidth="1"/>
    <col min="11017" max="11017" width="7" style="1375" customWidth="1"/>
    <col min="11018" max="11018" width="3.54296875" style="1375" customWidth="1"/>
    <col min="11019" max="11025" width="0" style="1375" hidden="1" customWidth="1"/>
    <col min="11026" max="11026" width="9.26953125" style="1375"/>
    <col min="11027" max="11028" width="5.7265625" style="1375" customWidth="1"/>
    <col min="11029" max="11029" width="6.54296875" style="1375" customWidth="1"/>
    <col min="11030" max="11030" width="24.7265625" style="1375" customWidth="1"/>
    <col min="11031" max="11031" width="4.26953125" style="1375" customWidth="1"/>
    <col min="11032" max="11032" width="8.26953125" style="1375" customWidth="1"/>
    <col min="11033" max="11033" width="8.7265625" style="1375" customWidth="1"/>
    <col min="11034" max="11259" width="9.26953125" style="1375"/>
    <col min="11260" max="11260" width="6.7265625" style="1375" customWidth="1"/>
    <col min="11261" max="11261" width="3.7265625" style="1375" customWidth="1"/>
    <col min="11262" max="11262" width="13" style="1375" customWidth="1"/>
    <col min="11263" max="11263" width="35.7265625" style="1375" customWidth="1"/>
    <col min="11264" max="11264" width="11.26953125" style="1375" customWidth="1"/>
    <col min="11265" max="11265" width="5.7265625" style="1375" customWidth="1"/>
    <col min="11266" max="11266" width="8.7265625" style="1375" customWidth="1"/>
    <col min="11267" max="11268" width="11.26953125" style="1375" customWidth="1"/>
    <col min="11269" max="11269" width="0" style="1375" hidden="1" customWidth="1"/>
    <col min="11270" max="11270" width="7.453125" style="1375" customWidth="1"/>
    <col min="11271" max="11271" width="8.26953125" style="1375" customWidth="1"/>
    <col min="11272" max="11272" width="8" style="1375" customWidth="1"/>
    <col min="11273" max="11273" width="7" style="1375" customWidth="1"/>
    <col min="11274" max="11274" width="3.54296875" style="1375" customWidth="1"/>
    <col min="11275" max="11281" width="0" style="1375" hidden="1" customWidth="1"/>
    <col min="11282" max="11282" width="9.26953125" style="1375"/>
    <col min="11283" max="11284" width="5.7265625" style="1375" customWidth="1"/>
    <col min="11285" max="11285" width="6.54296875" style="1375" customWidth="1"/>
    <col min="11286" max="11286" width="24.7265625" style="1375" customWidth="1"/>
    <col min="11287" max="11287" width="4.26953125" style="1375" customWidth="1"/>
    <col min="11288" max="11288" width="8.26953125" style="1375" customWidth="1"/>
    <col min="11289" max="11289" width="8.7265625" style="1375" customWidth="1"/>
    <col min="11290" max="11515" width="9.26953125" style="1375"/>
    <col min="11516" max="11516" width="6.7265625" style="1375" customWidth="1"/>
    <col min="11517" max="11517" width="3.7265625" style="1375" customWidth="1"/>
    <col min="11518" max="11518" width="13" style="1375" customWidth="1"/>
    <col min="11519" max="11519" width="35.7265625" style="1375" customWidth="1"/>
    <col min="11520" max="11520" width="11.26953125" style="1375" customWidth="1"/>
    <col min="11521" max="11521" width="5.7265625" style="1375" customWidth="1"/>
    <col min="11522" max="11522" width="8.7265625" style="1375" customWidth="1"/>
    <col min="11523" max="11524" width="11.26953125" style="1375" customWidth="1"/>
    <col min="11525" max="11525" width="0" style="1375" hidden="1" customWidth="1"/>
    <col min="11526" max="11526" width="7.453125" style="1375" customWidth="1"/>
    <col min="11527" max="11527" width="8.26953125" style="1375" customWidth="1"/>
    <col min="11528" max="11528" width="8" style="1375" customWidth="1"/>
    <col min="11529" max="11529" width="7" style="1375" customWidth="1"/>
    <col min="11530" max="11530" width="3.54296875" style="1375" customWidth="1"/>
    <col min="11531" max="11537" width="0" style="1375" hidden="1" customWidth="1"/>
    <col min="11538" max="11538" width="9.26953125" style="1375"/>
    <col min="11539" max="11540" width="5.7265625" style="1375" customWidth="1"/>
    <col min="11541" max="11541" width="6.54296875" style="1375" customWidth="1"/>
    <col min="11542" max="11542" width="24.7265625" style="1375" customWidth="1"/>
    <col min="11543" max="11543" width="4.26953125" style="1375" customWidth="1"/>
    <col min="11544" max="11544" width="8.26953125" style="1375" customWidth="1"/>
    <col min="11545" max="11545" width="8.7265625" style="1375" customWidth="1"/>
    <col min="11546" max="11771" width="9.26953125" style="1375"/>
    <col min="11772" max="11772" width="6.7265625" style="1375" customWidth="1"/>
    <col min="11773" max="11773" width="3.7265625" style="1375" customWidth="1"/>
    <col min="11774" max="11774" width="13" style="1375" customWidth="1"/>
    <col min="11775" max="11775" width="35.7265625" style="1375" customWidth="1"/>
    <col min="11776" max="11776" width="11.26953125" style="1375" customWidth="1"/>
    <col min="11777" max="11777" width="5.7265625" style="1375" customWidth="1"/>
    <col min="11778" max="11778" width="8.7265625" style="1375" customWidth="1"/>
    <col min="11779" max="11780" width="11.26953125" style="1375" customWidth="1"/>
    <col min="11781" max="11781" width="0" style="1375" hidden="1" customWidth="1"/>
    <col min="11782" max="11782" width="7.453125" style="1375" customWidth="1"/>
    <col min="11783" max="11783" width="8.26953125" style="1375" customWidth="1"/>
    <col min="11784" max="11784" width="8" style="1375" customWidth="1"/>
    <col min="11785" max="11785" width="7" style="1375" customWidth="1"/>
    <col min="11786" max="11786" width="3.54296875" style="1375" customWidth="1"/>
    <col min="11787" max="11793" width="0" style="1375" hidden="1" customWidth="1"/>
    <col min="11794" max="11794" width="9.26953125" style="1375"/>
    <col min="11795" max="11796" width="5.7265625" style="1375" customWidth="1"/>
    <col min="11797" max="11797" width="6.54296875" style="1375" customWidth="1"/>
    <col min="11798" max="11798" width="24.7265625" style="1375" customWidth="1"/>
    <col min="11799" max="11799" width="4.26953125" style="1375" customWidth="1"/>
    <col min="11800" max="11800" width="8.26953125" style="1375" customWidth="1"/>
    <col min="11801" max="11801" width="8.7265625" style="1375" customWidth="1"/>
    <col min="11802" max="12027" width="9.26953125" style="1375"/>
    <col min="12028" max="12028" width="6.7265625" style="1375" customWidth="1"/>
    <col min="12029" max="12029" width="3.7265625" style="1375" customWidth="1"/>
    <col min="12030" max="12030" width="13" style="1375" customWidth="1"/>
    <col min="12031" max="12031" width="35.7265625" style="1375" customWidth="1"/>
    <col min="12032" max="12032" width="11.26953125" style="1375" customWidth="1"/>
    <col min="12033" max="12033" width="5.7265625" style="1375" customWidth="1"/>
    <col min="12034" max="12034" width="8.7265625" style="1375" customWidth="1"/>
    <col min="12035" max="12036" width="11.26953125" style="1375" customWidth="1"/>
    <col min="12037" max="12037" width="0" style="1375" hidden="1" customWidth="1"/>
    <col min="12038" max="12038" width="7.453125" style="1375" customWidth="1"/>
    <col min="12039" max="12039" width="8.26953125" style="1375" customWidth="1"/>
    <col min="12040" max="12040" width="8" style="1375" customWidth="1"/>
    <col min="12041" max="12041" width="7" style="1375" customWidth="1"/>
    <col min="12042" max="12042" width="3.54296875" style="1375" customWidth="1"/>
    <col min="12043" max="12049" width="0" style="1375" hidden="1" customWidth="1"/>
    <col min="12050" max="12050" width="9.26953125" style="1375"/>
    <col min="12051" max="12052" width="5.7265625" style="1375" customWidth="1"/>
    <col min="12053" max="12053" width="6.54296875" style="1375" customWidth="1"/>
    <col min="12054" max="12054" width="24.7265625" style="1375" customWidth="1"/>
    <col min="12055" max="12055" width="4.26953125" style="1375" customWidth="1"/>
    <col min="12056" max="12056" width="8.26953125" style="1375" customWidth="1"/>
    <col min="12057" max="12057" width="8.7265625" style="1375" customWidth="1"/>
    <col min="12058" max="12283" width="9.26953125" style="1375"/>
    <col min="12284" max="12284" width="6.7265625" style="1375" customWidth="1"/>
    <col min="12285" max="12285" width="3.7265625" style="1375" customWidth="1"/>
    <col min="12286" max="12286" width="13" style="1375" customWidth="1"/>
    <col min="12287" max="12287" width="35.7265625" style="1375" customWidth="1"/>
    <col min="12288" max="12288" width="11.26953125" style="1375" customWidth="1"/>
    <col min="12289" max="12289" width="5.7265625" style="1375" customWidth="1"/>
    <col min="12290" max="12290" width="8.7265625" style="1375" customWidth="1"/>
    <col min="12291" max="12292" width="11.26953125" style="1375" customWidth="1"/>
    <col min="12293" max="12293" width="0" style="1375" hidden="1" customWidth="1"/>
    <col min="12294" max="12294" width="7.453125" style="1375" customWidth="1"/>
    <col min="12295" max="12295" width="8.26953125" style="1375" customWidth="1"/>
    <col min="12296" max="12296" width="8" style="1375" customWidth="1"/>
    <col min="12297" max="12297" width="7" style="1375" customWidth="1"/>
    <col min="12298" max="12298" width="3.54296875" style="1375" customWidth="1"/>
    <col min="12299" max="12305" width="0" style="1375" hidden="1" customWidth="1"/>
    <col min="12306" max="12306" width="9.26953125" style="1375"/>
    <col min="12307" max="12308" width="5.7265625" style="1375" customWidth="1"/>
    <col min="12309" max="12309" width="6.54296875" style="1375" customWidth="1"/>
    <col min="12310" max="12310" width="24.7265625" style="1375" customWidth="1"/>
    <col min="12311" max="12311" width="4.26953125" style="1375" customWidth="1"/>
    <col min="12312" max="12312" width="8.26953125" style="1375" customWidth="1"/>
    <col min="12313" max="12313" width="8.7265625" style="1375" customWidth="1"/>
    <col min="12314" max="12539" width="9.26953125" style="1375"/>
    <col min="12540" max="12540" width="6.7265625" style="1375" customWidth="1"/>
    <col min="12541" max="12541" width="3.7265625" style="1375" customWidth="1"/>
    <col min="12542" max="12542" width="13" style="1375" customWidth="1"/>
    <col min="12543" max="12543" width="35.7265625" style="1375" customWidth="1"/>
    <col min="12544" max="12544" width="11.26953125" style="1375" customWidth="1"/>
    <col min="12545" max="12545" width="5.7265625" style="1375" customWidth="1"/>
    <col min="12546" max="12546" width="8.7265625" style="1375" customWidth="1"/>
    <col min="12547" max="12548" width="11.26953125" style="1375" customWidth="1"/>
    <col min="12549" max="12549" width="0" style="1375" hidden="1" customWidth="1"/>
    <col min="12550" max="12550" width="7.453125" style="1375" customWidth="1"/>
    <col min="12551" max="12551" width="8.26953125" style="1375" customWidth="1"/>
    <col min="12552" max="12552" width="8" style="1375" customWidth="1"/>
    <col min="12553" max="12553" width="7" style="1375" customWidth="1"/>
    <col min="12554" max="12554" width="3.54296875" style="1375" customWidth="1"/>
    <col min="12555" max="12561" width="0" style="1375" hidden="1" customWidth="1"/>
    <col min="12562" max="12562" width="9.26953125" style="1375"/>
    <col min="12563" max="12564" width="5.7265625" style="1375" customWidth="1"/>
    <col min="12565" max="12565" width="6.54296875" style="1375" customWidth="1"/>
    <col min="12566" max="12566" width="24.7265625" style="1375" customWidth="1"/>
    <col min="12567" max="12567" width="4.26953125" style="1375" customWidth="1"/>
    <col min="12568" max="12568" width="8.26953125" style="1375" customWidth="1"/>
    <col min="12569" max="12569" width="8.7265625" style="1375" customWidth="1"/>
    <col min="12570" max="12795" width="9.26953125" style="1375"/>
    <col min="12796" max="12796" width="6.7265625" style="1375" customWidth="1"/>
    <col min="12797" max="12797" width="3.7265625" style="1375" customWidth="1"/>
    <col min="12798" max="12798" width="13" style="1375" customWidth="1"/>
    <col min="12799" max="12799" width="35.7265625" style="1375" customWidth="1"/>
    <col min="12800" max="12800" width="11.26953125" style="1375" customWidth="1"/>
    <col min="12801" max="12801" width="5.7265625" style="1375" customWidth="1"/>
    <col min="12802" max="12802" width="8.7265625" style="1375" customWidth="1"/>
    <col min="12803" max="12804" width="11.26953125" style="1375" customWidth="1"/>
    <col min="12805" max="12805" width="0" style="1375" hidden="1" customWidth="1"/>
    <col min="12806" max="12806" width="7.453125" style="1375" customWidth="1"/>
    <col min="12807" max="12807" width="8.26953125" style="1375" customWidth="1"/>
    <col min="12808" max="12808" width="8" style="1375" customWidth="1"/>
    <col min="12809" max="12809" width="7" style="1375" customWidth="1"/>
    <col min="12810" max="12810" width="3.54296875" style="1375" customWidth="1"/>
    <col min="12811" max="12817" width="0" style="1375" hidden="1" customWidth="1"/>
    <col min="12818" max="12818" width="9.26953125" style="1375"/>
    <col min="12819" max="12820" width="5.7265625" style="1375" customWidth="1"/>
    <col min="12821" max="12821" width="6.54296875" style="1375" customWidth="1"/>
    <col min="12822" max="12822" width="24.7265625" style="1375" customWidth="1"/>
    <col min="12823" max="12823" width="4.26953125" style="1375" customWidth="1"/>
    <col min="12824" max="12824" width="8.26953125" style="1375" customWidth="1"/>
    <col min="12825" max="12825" width="8.7265625" style="1375" customWidth="1"/>
    <col min="12826" max="13051" width="9.26953125" style="1375"/>
    <col min="13052" max="13052" width="6.7265625" style="1375" customWidth="1"/>
    <col min="13053" max="13053" width="3.7265625" style="1375" customWidth="1"/>
    <col min="13054" max="13054" width="13" style="1375" customWidth="1"/>
    <col min="13055" max="13055" width="35.7265625" style="1375" customWidth="1"/>
    <col min="13056" max="13056" width="11.26953125" style="1375" customWidth="1"/>
    <col min="13057" max="13057" width="5.7265625" style="1375" customWidth="1"/>
    <col min="13058" max="13058" width="8.7265625" style="1375" customWidth="1"/>
    <col min="13059" max="13060" width="11.26953125" style="1375" customWidth="1"/>
    <col min="13061" max="13061" width="0" style="1375" hidden="1" customWidth="1"/>
    <col min="13062" max="13062" width="7.453125" style="1375" customWidth="1"/>
    <col min="13063" max="13063" width="8.26953125" style="1375" customWidth="1"/>
    <col min="13064" max="13064" width="8" style="1375" customWidth="1"/>
    <col min="13065" max="13065" width="7" style="1375" customWidth="1"/>
    <col min="13066" max="13066" width="3.54296875" style="1375" customWidth="1"/>
    <col min="13067" max="13073" width="0" style="1375" hidden="1" customWidth="1"/>
    <col min="13074" max="13074" width="9.26953125" style="1375"/>
    <col min="13075" max="13076" width="5.7265625" style="1375" customWidth="1"/>
    <col min="13077" max="13077" width="6.54296875" style="1375" customWidth="1"/>
    <col min="13078" max="13078" width="24.7265625" style="1375" customWidth="1"/>
    <col min="13079" max="13079" width="4.26953125" style="1375" customWidth="1"/>
    <col min="13080" max="13080" width="8.26953125" style="1375" customWidth="1"/>
    <col min="13081" max="13081" width="8.7265625" style="1375" customWidth="1"/>
    <col min="13082" max="13307" width="9.26953125" style="1375"/>
    <col min="13308" max="13308" width="6.7265625" style="1375" customWidth="1"/>
    <col min="13309" max="13309" width="3.7265625" style="1375" customWidth="1"/>
    <col min="13310" max="13310" width="13" style="1375" customWidth="1"/>
    <col min="13311" max="13311" width="35.7265625" style="1375" customWidth="1"/>
    <col min="13312" max="13312" width="11.26953125" style="1375" customWidth="1"/>
    <col min="13313" max="13313" width="5.7265625" style="1375" customWidth="1"/>
    <col min="13314" max="13314" width="8.7265625" style="1375" customWidth="1"/>
    <col min="13315" max="13316" width="11.26953125" style="1375" customWidth="1"/>
    <col min="13317" max="13317" width="0" style="1375" hidden="1" customWidth="1"/>
    <col min="13318" max="13318" width="7.453125" style="1375" customWidth="1"/>
    <col min="13319" max="13319" width="8.26953125" style="1375" customWidth="1"/>
    <col min="13320" max="13320" width="8" style="1375" customWidth="1"/>
    <col min="13321" max="13321" width="7" style="1375" customWidth="1"/>
    <col min="13322" max="13322" width="3.54296875" style="1375" customWidth="1"/>
    <col min="13323" max="13329" width="0" style="1375" hidden="1" customWidth="1"/>
    <col min="13330" max="13330" width="9.26953125" style="1375"/>
    <col min="13331" max="13332" width="5.7265625" style="1375" customWidth="1"/>
    <col min="13333" max="13333" width="6.54296875" style="1375" customWidth="1"/>
    <col min="13334" max="13334" width="24.7265625" style="1375" customWidth="1"/>
    <col min="13335" max="13335" width="4.26953125" style="1375" customWidth="1"/>
    <col min="13336" max="13336" width="8.26953125" style="1375" customWidth="1"/>
    <col min="13337" max="13337" width="8.7265625" style="1375" customWidth="1"/>
    <col min="13338" max="13563" width="9.26953125" style="1375"/>
    <col min="13564" max="13564" width="6.7265625" style="1375" customWidth="1"/>
    <col min="13565" max="13565" width="3.7265625" style="1375" customWidth="1"/>
    <col min="13566" max="13566" width="13" style="1375" customWidth="1"/>
    <col min="13567" max="13567" width="35.7265625" style="1375" customWidth="1"/>
    <col min="13568" max="13568" width="11.26953125" style="1375" customWidth="1"/>
    <col min="13569" max="13569" width="5.7265625" style="1375" customWidth="1"/>
    <col min="13570" max="13570" width="8.7265625" style="1375" customWidth="1"/>
    <col min="13571" max="13572" width="11.26953125" style="1375" customWidth="1"/>
    <col min="13573" max="13573" width="0" style="1375" hidden="1" customWidth="1"/>
    <col min="13574" max="13574" width="7.453125" style="1375" customWidth="1"/>
    <col min="13575" max="13575" width="8.26953125" style="1375" customWidth="1"/>
    <col min="13576" max="13576" width="8" style="1375" customWidth="1"/>
    <col min="13577" max="13577" width="7" style="1375" customWidth="1"/>
    <col min="13578" max="13578" width="3.54296875" style="1375" customWidth="1"/>
    <col min="13579" max="13585" width="0" style="1375" hidden="1" customWidth="1"/>
    <col min="13586" max="13586" width="9.26953125" style="1375"/>
    <col min="13587" max="13588" width="5.7265625" style="1375" customWidth="1"/>
    <col min="13589" max="13589" width="6.54296875" style="1375" customWidth="1"/>
    <col min="13590" max="13590" width="24.7265625" style="1375" customWidth="1"/>
    <col min="13591" max="13591" width="4.26953125" style="1375" customWidth="1"/>
    <col min="13592" max="13592" width="8.26953125" style="1375" customWidth="1"/>
    <col min="13593" max="13593" width="8.7265625" style="1375" customWidth="1"/>
    <col min="13594" max="13819" width="9.26953125" style="1375"/>
    <col min="13820" max="13820" width="6.7265625" style="1375" customWidth="1"/>
    <col min="13821" max="13821" width="3.7265625" style="1375" customWidth="1"/>
    <col min="13822" max="13822" width="13" style="1375" customWidth="1"/>
    <col min="13823" max="13823" width="35.7265625" style="1375" customWidth="1"/>
    <col min="13824" max="13824" width="11.26953125" style="1375" customWidth="1"/>
    <col min="13825" max="13825" width="5.7265625" style="1375" customWidth="1"/>
    <col min="13826" max="13826" width="8.7265625" style="1375" customWidth="1"/>
    <col min="13827" max="13828" width="11.26953125" style="1375" customWidth="1"/>
    <col min="13829" max="13829" width="0" style="1375" hidden="1" customWidth="1"/>
    <col min="13830" max="13830" width="7.453125" style="1375" customWidth="1"/>
    <col min="13831" max="13831" width="8.26953125" style="1375" customWidth="1"/>
    <col min="13832" max="13832" width="8" style="1375" customWidth="1"/>
    <col min="13833" max="13833" width="7" style="1375" customWidth="1"/>
    <col min="13834" max="13834" width="3.54296875" style="1375" customWidth="1"/>
    <col min="13835" max="13841" width="0" style="1375" hidden="1" customWidth="1"/>
    <col min="13842" max="13842" width="9.26953125" style="1375"/>
    <col min="13843" max="13844" width="5.7265625" style="1375" customWidth="1"/>
    <col min="13845" max="13845" width="6.54296875" style="1375" customWidth="1"/>
    <col min="13846" max="13846" width="24.7265625" style="1375" customWidth="1"/>
    <col min="13847" max="13847" width="4.26953125" style="1375" customWidth="1"/>
    <col min="13848" max="13848" width="8.26953125" style="1375" customWidth="1"/>
    <col min="13849" max="13849" width="8.7265625" style="1375" customWidth="1"/>
    <col min="13850" max="14075" width="9.26953125" style="1375"/>
    <col min="14076" max="14076" width="6.7265625" style="1375" customWidth="1"/>
    <col min="14077" max="14077" width="3.7265625" style="1375" customWidth="1"/>
    <col min="14078" max="14078" width="13" style="1375" customWidth="1"/>
    <col min="14079" max="14079" width="35.7265625" style="1375" customWidth="1"/>
    <col min="14080" max="14080" width="11.26953125" style="1375" customWidth="1"/>
    <col min="14081" max="14081" width="5.7265625" style="1375" customWidth="1"/>
    <col min="14082" max="14082" width="8.7265625" style="1375" customWidth="1"/>
    <col min="14083" max="14084" width="11.26953125" style="1375" customWidth="1"/>
    <col min="14085" max="14085" width="0" style="1375" hidden="1" customWidth="1"/>
    <col min="14086" max="14086" width="7.453125" style="1375" customWidth="1"/>
    <col min="14087" max="14087" width="8.26953125" style="1375" customWidth="1"/>
    <col min="14088" max="14088" width="8" style="1375" customWidth="1"/>
    <col min="14089" max="14089" width="7" style="1375" customWidth="1"/>
    <col min="14090" max="14090" width="3.54296875" style="1375" customWidth="1"/>
    <col min="14091" max="14097" width="0" style="1375" hidden="1" customWidth="1"/>
    <col min="14098" max="14098" width="9.26953125" style="1375"/>
    <col min="14099" max="14100" width="5.7265625" style="1375" customWidth="1"/>
    <col min="14101" max="14101" width="6.54296875" style="1375" customWidth="1"/>
    <col min="14102" max="14102" width="24.7265625" style="1375" customWidth="1"/>
    <col min="14103" max="14103" width="4.26953125" style="1375" customWidth="1"/>
    <col min="14104" max="14104" width="8.26953125" style="1375" customWidth="1"/>
    <col min="14105" max="14105" width="8.7265625" style="1375" customWidth="1"/>
    <col min="14106" max="14331" width="9.26953125" style="1375"/>
    <col min="14332" max="14332" width="6.7265625" style="1375" customWidth="1"/>
    <col min="14333" max="14333" width="3.7265625" style="1375" customWidth="1"/>
    <col min="14334" max="14334" width="13" style="1375" customWidth="1"/>
    <col min="14335" max="14335" width="35.7265625" style="1375" customWidth="1"/>
    <col min="14336" max="14336" width="11.26953125" style="1375" customWidth="1"/>
    <col min="14337" max="14337" width="5.7265625" style="1375" customWidth="1"/>
    <col min="14338" max="14338" width="8.7265625" style="1375" customWidth="1"/>
    <col min="14339" max="14340" width="11.26953125" style="1375" customWidth="1"/>
    <col min="14341" max="14341" width="0" style="1375" hidden="1" customWidth="1"/>
    <col min="14342" max="14342" width="7.453125" style="1375" customWidth="1"/>
    <col min="14343" max="14343" width="8.26953125" style="1375" customWidth="1"/>
    <col min="14344" max="14344" width="8" style="1375" customWidth="1"/>
    <col min="14345" max="14345" width="7" style="1375" customWidth="1"/>
    <col min="14346" max="14346" width="3.54296875" style="1375" customWidth="1"/>
    <col min="14347" max="14353" width="0" style="1375" hidden="1" customWidth="1"/>
    <col min="14354" max="14354" width="9.26953125" style="1375"/>
    <col min="14355" max="14356" width="5.7265625" style="1375" customWidth="1"/>
    <col min="14357" max="14357" width="6.54296875" style="1375" customWidth="1"/>
    <col min="14358" max="14358" width="24.7265625" style="1375" customWidth="1"/>
    <col min="14359" max="14359" width="4.26953125" style="1375" customWidth="1"/>
    <col min="14360" max="14360" width="8.26953125" style="1375" customWidth="1"/>
    <col min="14361" max="14361" width="8.7265625" style="1375" customWidth="1"/>
    <col min="14362" max="14587" width="9.26953125" style="1375"/>
    <col min="14588" max="14588" width="6.7265625" style="1375" customWidth="1"/>
    <col min="14589" max="14589" width="3.7265625" style="1375" customWidth="1"/>
    <col min="14590" max="14590" width="13" style="1375" customWidth="1"/>
    <col min="14591" max="14591" width="35.7265625" style="1375" customWidth="1"/>
    <col min="14592" max="14592" width="11.26953125" style="1375" customWidth="1"/>
    <col min="14593" max="14593" width="5.7265625" style="1375" customWidth="1"/>
    <col min="14594" max="14594" width="8.7265625" style="1375" customWidth="1"/>
    <col min="14595" max="14596" width="11.26953125" style="1375" customWidth="1"/>
    <col min="14597" max="14597" width="0" style="1375" hidden="1" customWidth="1"/>
    <col min="14598" max="14598" width="7.453125" style="1375" customWidth="1"/>
    <col min="14599" max="14599" width="8.26953125" style="1375" customWidth="1"/>
    <col min="14600" max="14600" width="8" style="1375" customWidth="1"/>
    <col min="14601" max="14601" width="7" style="1375" customWidth="1"/>
    <col min="14602" max="14602" width="3.54296875" style="1375" customWidth="1"/>
    <col min="14603" max="14609" width="0" style="1375" hidden="1" customWidth="1"/>
    <col min="14610" max="14610" width="9.26953125" style="1375"/>
    <col min="14611" max="14612" width="5.7265625" style="1375" customWidth="1"/>
    <col min="14613" max="14613" width="6.54296875" style="1375" customWidth="1"/>
    <col min="14614" max="14614" width="24.7265625" style="1375" customWidth="1"/>
    <col min="14615" max="14615" width="4.26953125" style="1375" customWidth="1"/>
    <col min="14616" max="14616" width="8.26953125" style="1375" customWidth="1"/>
    <col min="14617" max="14617" width="8.7265625" style="1375" customWidth="1"/>
    <col min="14618" max="14843" width="9.26953125" style="1375"/>
    <col min="14844" max="14844" width="6.7265625" style="1375" customWidth="1"/>
    <col min="14845" max="14845" width="3.7265625" style="1375" customWidth="1"/>
    <col min="14846" max="14846" width="13" style="1375" customWidth="1"/>
    <col min="14847" max="14847" width="35.7265625" style="1375" customWidth="1"/>
    <col min="14848" max="14848" width="11.26953125" style="1375" customWidth="1"/>
    <col min="14849" max="14849" width="5.7265625" style="1375" customWidth="1"/>
    <col min="14850" max="14850" width="8.7265625" style="1375" customWidth="1"/>
    <col min="14851" max="14852" width="11.26953125" style="1375" customWidth="1"/>
    <col min="14853" max="14853" width="0" style="1375" hidden="1" customWidth="1"/>
    <col min="14854" max="14854" width="7.453125" style="1375" customWidth="1"/>
    <col min="14855" max="14855" width="8.26953125" style="1375" customWidth="1"/>
    <col min="14856" max="14856" width="8" style="1375" customWidth="1"/>
    <col min="14857" max="14857" width="7" style="1375" customWidth="1"/>
    <col min="14858" max="14858" width="3.54296875" style="1375" customWidth="1"/>
    <col min="14859" max="14865" width="0" style="1375" hidden="1" customWidth="1"/>
    <col min="14866" max="14866" width="9.26953125" style="1375"/>
    <col min="14867" max="14868" width="5.7265625" style="1375" customWidth="1"/>
    <col min="14869" max="14869" width="6.54296875" style="1375" customWidth="1"/>
    <col min="14870" max="14870" width="24.7265625" style="1375" customWidth="1"/>
    <col min="14871" max="14871" width="4.26953125" style="1375" customWidth="1"/>
    <col min="14872" max="14872" width="8.26953125" style="1375" customWidth="1"/>
    <col min="14873" max="14873" width="8.7265625" style="1375" customWidth="1"/>
    <col min="14874" max="15099" width="9.26953125" style="1375"/>
    <col min="15100" max="15100" width="6.7265625" style="1375" customWidth="1"/>
    <col min="15101" max="15101" width="3.7265625" style="1375" customWidth="1"/>
    <col min="15102" max="15102" width="13" style="1375" customWidth="1"/>
    <col min="15103" max="15103" width="35.7265625" style="1375" customWidth="1"/>
    <col min="15104" max="15104" width="11.26953125" style="1375" customWidth="1"/>
    <col min="15105" max="15105" width="5.7265625" style="1375" customWidth="1"/>
    <col min="15106" max="15106" width="8.7265625" style="1375" customWidth="1"/>
    <col min="15107" max="15108" width="11.26953125" style="1375" customWidth="1"/>
    <col min="15109" max="15109" width="0" style="1375" hidden="1" customWidth="1"/>
    <col min="15110" max="15110" width="7.453125" style="1375" customWidth="1"/>
    <col min="15111" max="15111" width="8.26953125" style="1375" customWidth="1"/>
    <col min="15112" max="15112" width="8" style="1375" customWidth="1"/>
    <col min="15113" max="15113" width="7" style="1375" customWidth="1"/>
    <col min="15114" max="15114" width="3.54296875" style="1375" customWidth="1"/>
    <col min="15115" max="15121" width="0" style="1375" hidden="1" customWidth="1"/>
    <col min="15122" max="15122" width="9.26953125" style="1375"/>
    <col min="15123" max="15124" width="5.7265625" style="1375" customWidth="1"/>
    <col min="15125" max="15125" width="6.54296875" style="1375" customWidth="1"/>
    <col min="15126" max="15126" width="24.7265625" style="1375" customWidth="1"/>
    <col min="15127" max="15127" width="4.26953125" style="1375" customWidth="1"/>
    <col min="15128" max="15128" width="8.26953125" style="1375" customWidth="1"/>
    <col min="15129" max="15129" width="8.7265625" style="1375" customWidth="1"/>
    <col min="15130" max="15355" width="9.26953125" style="1375"/>
    <col min="15356" max="15356" width="6.7265625" style="1375" customWidth="1"/>
    <col min="15357" max="15357" width="3.7265625" style="1375" customWidth="1"/>
    <col min="15358" max="15358" width="13" style="1375" customWidth="1"/>
    <col min="15359" max="15359" width="35.7265625" style="1375" customWidth="1"/>
    <col min="15360" max="15360" width="11.26953125" style="1375" customWidth="1"/>
    <col min="15361" max="15361" width="5.7265625" style="1375" customWidth="1"/>
    <col min="15362" max="15362" width="8.7265625" style="1375" customWidth="1"/>
    <col min="15363" max="15364" width="11.26953125" style="1375" customWidth="1"/>
    <col min="15365" max="15365" width="0" style="1375" hidden="1" customWidth="1"/>
    <col min="15366" max="15366" width="7.453125" style="1375" customWidth="1"/>
    <col min="15367" max="15367" width="8.26953125" style="1375" customWidth="1"/>
    <col min="15368" max="15368" width="8" style="1375" customWidth="1"/>
    <col min="15369" max="15369" width="7" style="1375" customWidth="1"/>
    <col min="15370" max="15370" width="3.54296875" style="1375" customWidth="1"/>
    <col min="15371" max="15377" width="0" style="1375" hidden="1" customWidth="1"/>
    <col min="15378" max="15378" width="9.26953125" style="1375"/>
    <col min="15379" max="15380" width="5.7265625" style="1375" customWidth="1"/>
    <col min="15381" max="15381" width="6.54296875" style="1375" customWidth="1"/>
    <col min="15382" max="15382" width="24.7265625" style="1375" customWidth="1"/>
    <col min="15383" max="15383" width="4.26953125" style="1375" customWidth="1"/>
    <col min="15384" max="15384" width="8.26953125" style="1375" customWidth="1"/>
    <col min="15385" max="15385" width="8.7265625" style="1375" customWidth="1"/>
    <col min="15386" max="15611" width="9.26953125" style="1375"/>
    <col min="15612" max="15612" width="6.7265625" style="1375" customWidth="1"/>
    <col min="15613" max="15613" width="3.7265625" style="1375" customWidth="1"/>
    <col min="15614" max="15614" width="13" style="1375" customWidth="1"/>
    <col min="15615" max="15615" width="35.7265625" style="1375" customWidth="1"/>
    <col min="15616" max="15616" width="11.26953125" style="1375" customWidth="1"/>
    <col min="15617" max="15617" width="5.7265625" style="1375" customWidth="1"/>
    <col min="15618" max="15618" width="8.7265625" style="1375" customWidth="1"/>
    <col min="15619" max="15620" width="11.26953125" style="1375" customWidth="1"/>
    <col min="15621" max="15621" width="0" style="1375" hidden="1" customWidth="1"/>
    <col min="15622" max="15622" width="7.453125" style="1375" customWidth="1"/>
    <col min="15623" max="15623" width="8.26953125" style="1375" customWidth="1"/>
    <col min="15624" max="15624" width="8" style="1375" customWidth="1"/>
    <col min="15625" max="15625" width="7" style="1375" customWidth="1"/>
    <col min="15626" max="15626" width="3.54296875" style="1375" customWidth="1"/>
    <col min="15627" max="15633" width="0" style="1375" hidden="1" customWidth="1"/>
    <col min="15634" max="15634" width="9.26953125" style="1375"/>
    <col min="15635" max="15636" width="5.7265625" style="1375" customWidth="1"/>
    <col min="15637" max="15637" width="6.54296875" style="1375" customWidth="1"/>
    <col min="15638" max="15638" width="24.7265625" style="1375" customWidth="1"/>
    <col min="15639" max="15639" width="4.26953125" style="1375" customWidth="1"/>
    <col min="15640" max="15640" width="8.26953125" style="1375" customWidth="1"/>
    <col min="15641" max="15641" width="8.7265625" style="1375" customWidth="1"/>
    <col min="15642" max="15867" width="9.26953125" style="1375"/>
    <col min="15868" max="15868" width="6.7265625" style="1375" customWidth="1"/>
    <col min="15869" max="15869" width="3.7265625" style="1375" customWidth="1"/>
    <col min="15870" max="15870" width="13" style="1375" customWidth="1"/>
    <col min="15871" max="15871" width="35.7265625" style="1375" customWidth="1"/>
    <col min="15872" max="15872" width="11.26953125" style="1375" customWidth="1"/>
    <col min="15873" max="15873" width="5.7265625" style="1375" customWidth="1"/>
    <col min="15874" max="15874" width="8.7265625" style="1375" customWidth="1"/>
    <col min="15875" max="15876" width="11.26953125" style="1375" customWidth="1"/>
    <col min="15877" max="15877" width="0" style="1375" hidden="1" customWidth="1"/>
    <col min="15878" max="15878" width="7.453125" style="1375" customWidth="1"/>
    <col min="15879" max="15879" width="8.26953125" style="1375" customWidth="1"/>
    <col min="15880" max="15880" width="8" style="1375" customWidth="1"/>
    <col min="15881" max="15881" width="7" style="1375" customWidth="1"/>
    <col min="15882" max="15882" width="3.54296875" style="1375" customWidth="1"/>
    <col min="15883" max="15889" width="0" style="1375" hidden="1" customWidth="1"/>
    <col min="15890" max="15890" width="9.26953125" style="1375"/>
    <col min="15891" max="15892" width="5.7265625" style="1375" customWidth="1"/>
    <col min="15893" max="15893" width="6.54296875" style="1375" customWidth="1"/>
    <col min="15894" max="15894" width="24.7265625" style="1375" customWidth="1"/>
    <col min="15895" max="15895" width="4.26953125" style="1375" customWidth="1"/>
    <col min="15896" max="15896" width="8.26953125" style="1375" customWidth="1"/>
    <col min="15897" max="15897" width="8.7265625" style="1375" customWidth="1"/>
    <col min="15898" max="16123" width="9.26953125" style="1375"/>
    <col min="16124" max="16124" width="6.7265625" style="1375" customWidth="1"/>
    <col min="16125" max="16125" width="3.7265625" style="1375" customWidth="1"/>
    <col min="16126" max="16126" width="13" style="1375" customWidth="1"/>
    <col min="16127" max="16127" width="35.7265625" style="1375" customWidth="1"/>
    <col min="16128" max="16128" width="11.26953125" style="1375" customWidth="1"/>
    <col min="16129" max="16129" width="5.7265625" style="1375" customWidth="1"/>
    <col min="16130" max="16130" width="8.7265625" style="1375" customWidth="1"/>
    <col min="16131" max="16132" width="11.26953125" style="1375" customWidth="1"/>
    <col min="16133" max="16133" width="0" style="1375" hidden="1" customWidth="1"/>
    <col min="16134" max="16134" width="7.453125" style="1375" customWidth="1"/>
    <col min="16135" max="16135" width="8.26953125" style="1375" customWidth="1"/>
    <col min="16136" max="16136" width="8" style="1375" customWidth="1"/>
    <col min="16137" max="16137" width="7" style="1375" customWidth="1"/>
    <col min="16138" max="16138" width="3.54296875" style="1375" customWidth="1"/>
    <col min="16139" max="16145" width="0" style="1375" hidden="1" customWidth="1"/>
    <col min="16146" max="16146" width="9.26953125" style="1375"/>
    <col min="16147" max="16148" width="5.7265625" style="1375" customWidth="1"/>
    <col min="16149" max="16149" width="6.54296875" style="1375" customWidth="1"/>
    <col min="16150" max="16150" width="24.7265625" style="1375" customWidth="1"/>
    <col min="16151" max="16151" width="4.26953125" style="1375" customWidth="1"/>
    <col min="16152" max="16152" width="8.26953125" style="1375" customWidth="1"/>
    <col min="16153" max="16153" width="8.7265625" style="1375" customWidth="1"/>
    <col min="16154" max="16384" width="9.26953125" style="1375"/>
  </cols>
  <sheetData>
    <row r="1" spans="1:29">
      <c r="A1" s="1368" t="s">
        <v>1888</v>
      </c>
      <c r="B1" s="1369"/>
      <c r="C1" s="1369"/>
      <c r="D1" s="1369"/>
      <c r="E1" s="1369"/>
      <c r="F1" s="1369"/>
      <c r="G1" s="1370"/>
      <c r="H1" s="1369"/>
      <c r="I1" s="1371" t="s">
        <v>6218</v>
      </c>
      <c r="J1" s="1370"/>
      <c r="K1" s="1369"/>
      <c r="L1" s="1372"/>
      <c r="M1" s="1372"/>
      <c r="N1" s="1372"/>
      <c r="O1" s="1369"/>
      <c r="P1" s="1369"/>
      <c r="Q1" s="1369"/>
      <c r="R1" s="1369"/>
      <c r="S1" s="1369"/>
      <c r="T1" s="1369"/>
      <c r="U1" s="1373"/>
      <c r="V1" s="1374"/>
      <c r="W1" s="1373"/>
      <c r="X1" s="1373"/>
      <c r="Y1" s="1373"/>
      <c r="Z1" s="1375"/>
      <c r="AA1" s="1375"/>
      <c r="AB1" s="1375"/>
      <c r="AC1" s="1375"/>
    </row>
    <row r="2" spans="1:29">
      <c r="A2" s="1376" t="s">
        <v>4444</v>
      </c>
      <c r="B2" s="1369"/>
      <c r="C2" s="1369"/>
      <c r="D2" s="1369"/>
      <c r="E2" s="1369"/>
      <c r="F2" s="1369"/>
      <c r="G2" s="1370"/>
      <c r="H2" s="1377"/>
      <c r="I2" s="1371" t="s">
        <v>4445</v>
      </c>
      <c r="J2" s="1370"/>
      <c r="K2" s="1369"/>
      <c r="L2" s="1372"/>
      <c r="M2" s="1372"/>
      <c r="N2" s="1372"/>
      <c r="O2" s="1369"/>
      <c r="P2" s="1369"/>
      <c r="Q2" s="1369"/>
      <c r="R2" s="1369"/>
      <c r="S2" s="1369"/>
      <c r="T2" s="1369"/>
      <c r="U2" s="1373"/>
      <c r="V2" s="1378"/>
      <c r="W2" s="1379"/>
      <c r="X2" s="1379"/>
      <c r="Y2" s="1378"/>
      <c r="Z2" s="1375"/>
      <c r="AA2" s="1375"/>
      <c r="AB2" s="1375"/>
      <c r="AC2" s="1375"/>
    </row>
    <row r="3" spans="1:29">
      <c r="A3" s="1368" t="s">
        <v>1901</v>
      </c>
      <c r="B3" s="1369"/>
      <c r="C3" s="1369"/>
      <c r="D3" s="1369"/>
      <c r="E3" s="1369"/>
      <c r="F3" s="1369"/>
      <c r="G3" s="1370"/>
      <c r="H3" s="1369"/>
      <c r="I3" s="1371" t="s">
        <v>197</v>
      </c>
      <c r="J3" s="1370"/>
      <c r="K3" s="1369"/>
      <c r="L3" s="1372"/>
      <c r="M3" s="1372"/>
      <c r="N3" s="1372"/>
      <c r="O3" s="1369"/>
      <c r="P3" s="1369"/>
      <c r="Q3" s="1369"/>
      <c r="R3" s="1369"/>
      <c r="S3" s="1369"/>
      <c r="T3" s="1369"/>
      <c r="U3" s="1373"/>
      <c r="V3" s="1378"/>
      <c r="W3" s="1379"/>
      <c r="X3" s="1379"/>
      <c r="Y3" s="1378"/>
      <c r="Z3" s="1375"/>
      <c r="AA3" s="1375"/>
      <c r="AB3" s="1375"/>
      <c r="AC3" s="1375"/>
    </row>
    <row r="4" spans="1:29">
      <c r="A4" s="1380"/>
      <c r="B4" s="1369"/>
      <c r="C4" s="1369"/>
      <c r="D4" s="1369"/>
      <c r="E4" s="1369"/>
      <c r="F4" s="1369"/>
      <c r="G4" s="1369"/>
      <c r="H4" s="1369"/>
      <c r="I4" s="1369"/>
      <c r="J4" s="1369"/>
      <c r="K4" s="1369"/>
      <c r="L4" s="1372"/>
      <c r="M4" s="1372"/>
      <c r="N4" s="1372"/>
      <c r="O4" s="1369"/>
      <c r="P4" s="1369"/>
      <c r="Q4" s="1369"/>
      <c r="R4" s="1369"/>
      <c r="S4" s="1369"/>
      <c r="T4" s="1369"/>
      <c r="U4" s="1373"/>
      <c r="V4" s="1378"/>
      <c r="W4" s="1379"/>
      <c r="X4" s="1379"/>
      <c r="Y4" s="1378"/>
      <c r="Z4" s="1375"/>
      <c r="AA4" s="1375"/>
      <c r="AB4" s="1375"/>
      <c r="AC4" s="1375"/>
    </row>
    <row r="5" spans="1:29">
      <c r="A5" s="1376" t="s">
        <v>4446</v>
      </c>
      <c r="B5" s="1369"/>
      <c r="C5" s="1369"/>
      <c r="D5" s="1369"/>
      <c r="E5" s="1369"/>
      <c r="F5" s="1369"/>
      <c r="G5" s="1369"/>
      <c r="H5" s="1369"/>
      <c r="I5" s="1369"/>
      <c r="J5" s="1369"/>
      <c r="K5" s="1369"/>
      <c r="L5" s="1372"/>
      <c r="M5" s="1372"/>
      <c r="N5" s="1372"/>
      <c r="O5" s="1369"/>
      <c r="P5" s="1369"/>
      <c r="Q5" s="1369"/>
      <c r="R5" s="1369"/>
      <c r="S5" s="1369"/>
      <c r="T5" s="1369"/>
      <c r="U5" s="1373"/>
      <c r="V5" s="1378"/>
      <c r="W5" s="1379"/>
      <c r="X5" s="1379"/>
      <c r="Y5" s="1378"/>
      <c r="Z5" s="1375"/>
      <c r="AA5" s="1375"/>
      <c r="AB5" s="1375"/>
      <c r="AC5" s="1375"/>
    </row>
    <row r="6" spans="1:29">
      <c r="A6" s="1376" t="s">
        <v>4447</v>
      </c>
      <c r="B6" s="1369"/>
      <c r="C6" s="1369"/>
      <c r="D6" s="1369"/>
      <c r="E6" s="1369"/>
      <c r="F6" s="1369"/>
      <c r="G6" s="1369"/>
      <c r="H6" s="1369"/>
      <c r="I6" s="1369"/>
      <c r="J6" s="1369"/>
      <c r="K6" s="1369"/>
      <c r="L6" s="1372"/>
      <c r="M6" s="1372"/>
      <c r="N6" s="1372"/>
      <c r="O6" s="1369"/>
      <c r="P6" s="1369"/>
      <c r="Q6" s="1369"/>
      <c r="R6" s="1369"/>
      <c r="S6" s="1369"/>
      <c r="T6" s="1369"/>
      <c r="U6" s="1369"/>
      <c r="V6" s="1377"/>
      <c r="W6" s="1369"/>
      <c r="X6" s="1375"/>
      <c r="Y6" s="1375"/>
      <c r="Z6" s="1375"/>
      <c r="AA6" s="1375"/>
      <c r="AB6" s="1375"/>
      <c r="AC6" s="1375"/>
    </row>
    <row r="7" spans="1:29">
      <c r="A7" s="1368"/>
      <c r="B7" s="1369"/>
      <c r="C7" s="1369"/>
      <c r="D7" s="1369"/>
      <c r="E7" s="1369"/>
      <c r="F7" s="1369"/>
      <c r="G7" s="1369"/>
      <c r="H7" s="1369"/>
      <c r="I7" s="1369"/>
      <c r="J7" s="1369"/>
      <c r="K7" s="1369"/>
      <c r="L7" s="1372"/>
      <c r="M7" s="1372"/>
      <c r="N7" s="1372"/>
      <c r="O7" s="1369"/>
      <c r="P7" s="1369"/>
      <c r="Q7" s="1369"/>
      <c r="R7" s="1369"/>
      <c r="S7" s="1369"/>
      <c r="T7" s="1369"/>
      <c r="U7" s="1369"/>
      <c r="V7" s="1377"/>
      <c r="W7" s="1369"/>
      <c r="X7" s="1375"/>
      <c r="Y7" s="1375"/>
      <c r="Z7" s="1375"/>
      <c r="AA7" s="1375"/>
      <c r="AB7" s="1375"/>
      <c r="AC7" s="1375"/>
    </row>
    <row r="8" spans="1:29" ht="13.5" thickBot="1">
      <c r="A8" s="1381"/>
      <c r="B8" s="1382"/>
      <c r="C8" s="1377"/>
      <c r="D8" s="1383" t="s">
        <v>4448</v>
      </c>
      <c r="E8" s="1372"/>
      <c r="F8" s="1369"/>
      <c r="G8" s="1370"/>
      <c r="H8" s="1370"/>
      <c r="I8" s="1370"/>
      <c r="J8" s="1370"/>
      <c r="K8" s="1369"/>
      <c r="L8" s="1372"/>
      <c r="M8" s="1372"/>
      <c r="N8" s="1372"/>
      <c r="O8" s="1369"/>
      <c r="P8" s="1369"/>
      <c r="Q8" s="1369"/>
      <c r="R8" s="1369"/>
      <c r="S8" s="1369"/>
      <c r="T8" s="1369"/>
      <c r="U8" s="1369"/>
      <c r="V8" s="1377"/>
      <c r="W8" s="1369"/>
      <c r="X8" s="1375"/>
      <c r="Y8" s="1375"/>
      <c r="Z8" s="1375"/>
      <c r="AA8" s="1375"/>
      <c r="AB8" s="1375"/>
      <c r="AC8" s="1375"/>
    </row>
    <row r="9" spans="1:29" ht="11" thickTop="1">
      <c r="A9" s="1384" t="s">
        <v>1913</v>
      </c>
      <c r="B9" s="1384" t="s">
        <v>10</v>
      </c>
      <c r="C9" s="1384" t="s">
        <v>37</v>
      </c>
      <c r="D9" s="1384" t="s">
        <v>1914</v>
      </c>
      <c r="E9" s="1384" t="s">
        <v>1032</v>
      </c>
      <c r="F9" s="1384" t="s">
        <v>1915</v>
      </c>
      <c r="G9" s="1384" t="s">
        <v>1916</v>
      </c>
      <c r="H9" s="1384" t="s">
        <v>1917</v>
      </c>
      <c r="I9" s="1384" t="s">
        <v>1918</v>
      </c>
      <c r="J9" s="1384" t="s">
        <v>1919</v>
      </c>
      <c r="K9" s="1385" t="s">
        <v>1922</v>
      </c>
      <c r="L9" s="1386" t="s">
        <v>1032</v>
      </c>
      <c r="M9" s="1386" t="s">
        <v>1032</v>
      </c>
      <c r="N9" s="1387" t="s">
        <v>1032</v>
      </c>
      <c r="O9" s="1388" t="s">
        <v>1923</v>
      </c>
      <c r="P9" s="1388" t="s">
        <v>1924</v>
      </c>
      <c r="Q9" s="1388" t="s">
        <v>217</v>
      </c>
      <c r="R9" s="1380"/>
      <c r="S9" s="1380"/>
      <c r="T9" s="1380"/>
      <c r="U9" s="1389"/>
      <c r="V9" s="1389"/>
      <c r="W9" s="1369"/>
      <c r="X9" s="1375"/>
      <c r="Y9" s="1375"/>
      <c r="Z9" s="1375"/>
      <c r="AA9" s="1375"/>
      <c r="AB9" s="1375"/>
      <c r="AC9" s="1375"/>
    </row>
    <row r="10" spans="1:29" ht="11" thickBot="1">
      <c r="A10" s="1390" t="s">
        <v>1935</v>
      </c>
      <c r="B10" s="1390" t="s">
        <v>1936</v>
      </c>
      <c r="C10" s="1391"/>
      <c r="D10" s="1390" t="s">
        <v>1937</v>
      </c>
      <c r="E10" s="1390" t="s">
        <v>1938</v>
      </c>
      <c r="F10" s="1390" t="s">
        <v>1939</v>
      </c>
      <c r="G10" s="1390" t="s">
        <v>1940</v>
      </c>
      <c r="H10" s="1390"/>
      <c r="I10" s="1390" t="s">
        <v>1941</v>
      </c>
      <c r="J10" s="1390"/>
      <c r="K10" s="1392"/>
      <c r="L10" s="1393" t="s">
        <v>1942</v>
      </c>
      <c r="M10" s="1393" t="s">
        <v>1943</v>
      </c>
      <c r="N10" s="1394" t="s">
        <v>1944</v>
      </c>
      <c r="O10" s="1388" t="s">
        <v>1945</v>
      </c>
      <c r="P10" s="1388" t="s">
        <v>1946</v>
      </c>
      <c r="Q10" s="1388" t="s">
        <v>1947</v>
      </c>
      <c r="R10" s="1380"/>
      <c r="S10" s="1369"/>
      <c r="T10" s="1369"/>
      <c r="U10" s="1389"/>
      <c r="V10" s="1389"/>
      <c r="W10" s="1369"/>
      <c r="X10" s="1375"/>
      <c r="Y10" s="1375"/>
      <c r="Z10" s="1375"/>
      <c r="AA10" s="1375"/>
      <c r="AB10" s="1375"/>
      <c r="AC10" s="1375"/>
    </row>
    <row r="11" spans="1:29" ht="11" thickTop="1"/>
    <row r="12" spans="1:29">
      <c r="D12" s="1403" t="s">
        <v>1953</v>
      </c>
    </row>
    <row r="13" spans="1:29">
      <c r="D13" s="1403" t="s">
        <v>1954</v>
      </c>
    </row>
    <row r="14" spans="1:29">
      <c r="A14" s="1395">
        <v>1</v>
      </c>
      <c r="B14" s="1396" t="s">
        <v>1965</v>
      </c>
      <c r="C14" s="1397" t="s">
        <v>4449</v>
      </c>
      <c r="D14" s="1398" t="s">
        <v>4450</v>
      </c>
      <c r="E14" s="1399">
        <v>377.4</v>
      </c>
      <c r="F14" s="1400" t="s">
        <v>42</v>
      </c>
      <c r="H14" s="1441">
        <f>ROUND(E14*G14,2)</f>
        <v>0</v>
      </c>
      <c r="J14" s="1401">
        <v>1536.02</v>
      </c>
      <c r="K14" s="1400" t="s">
        <v>4451</v>
      </c>
      <c r="Q14" s="1395" t="s">
        <v>1960</v>
      </c>
      <c r="T14" s="1764"/>
    </row>
    <row r="15" spans="1:29">
      <c r="A15" s="1395">
        <v>2</v>
      </c>
      <c r="B15" s="1396" t="s">
        <v>1965</v>
      </c>
      <c r="C15" s="1397" t="s">
        <v>4452</v>
      </c>
      <c r="D15" s="1398" t="s">
        <v>4453</v>
      </c>
      <c r="E15" s="1399">
        <v>377.4</v>
      </c>
      <c r="F15" s="1400" t="s">
        <v>42</v>
      </c>
      <c r="H15" s="1441">
        <f t="shared" ref="H15:H24" si="0">ROUND(E15*G15,2)</f>
        <v>0</v>
      </c>
      <c r="J15" s="1401">
        <v>252.86</v>
      </c>
      <c r="K15" s="1400" t="s">
        <v>4451</v>
      </c>
      <c r="Q15" s="1395" t="s">
        <v>1960</v>
      </c>
      <c r="T15" s="1764"/>
    </row>
    <row r="16" spans="1:29">
      <c r="A16" s="1395">
        <v>3</v>
      </c>
      <c r="B16" s="1396" t="s">
        <v>1965</v>
      </c>
      <c r="C16" s="1397" t="s">
        <v>4454</v>
      </c>
      <c r="D16" s="1398" t="s">
        <v>4455</v>
      </c>
      <c r="E16" s="1399">
        <v>222.5</v>
      </c>
      <c r="F16" s="1400" t="s">
        <v>42</v>
      </c>
      <c r="H16" s="1441">
        <f t="shared" si="0"/>
        <v>0</v>
      </c>
      <c r="J16" s="1401">
        <v>703.1</v>
      </c>
      <c r="K16" s="1400" t="s">
        <v>4451</v>
      </c>
      <c r="Q16" s="1395" t="s">
        <v>1960</v>
      </c>
      <c r="T16" s="1764"/>
    </row>
    <row r="17" spans="1:20">
      <c r="D17" s="1398" t="s">
        <v>4456</v>
      </c>
      <c r="Q17" s="1395" t="s">
        <v>4457</v>
      </c>
      <c r="T17" s="1764"/>
    </row>
    <row r="18" spans="1:20">
      <c r="A18" s="1395">
        <v>4</v>
      </c>
      <c r="B18" s="1396" t="s">
        <v>1965</v>
      </c>
      <c r="C18" s="1397" t="s">
        <v>4458</v>
      </c>
      <c r="D18" s="1398" t="s">
        <v>4459</v>
      </c>
      <c r="E18" s="1399">
        <v>222.5</v>
      </c>
      <c r="F18" s="1400" t="s">
        <v>42</v>
      </c>
      <c r="H18" s="1441">
        <f t="shared" si="0"/>
        <v>0</v>
      </c>
      <c r="J18" s="1401">
        <v>124.6</v>
      </c>
      <c r="K18" s="1400" t="s">
        <v>4451</v>
      </c>
      <c r="Q18" s="1395" t="s">
        <v>1960</v>
      </c>
      <c r="T18" s="1764"/>
    </row>
    <row r="19" spans="1:20">
      <c r="A19" s="1395">
        <v>5</v>
      </c>
      <c r="B19" s="1396" t="s">
        <v>1969</v>
      </c>
      <c r="C19" s="1397" t="s">
        <v>4460</v>
      </c>
      <c r="D19" s="1398" t="s">
        <v>4461</v>
      </c>
      <c r="E19" s="1399">
        <v>599.9</v>
      </c>
      <c r="F19" s="1400" t="s">
        <v>42</v>
      </c>
      <c r="H19" s="1441">
        <f t="shared" si="0"/>
        <v>0</v>
      </c>
      <c r="J19" s="1401">
        <v>899.85</v>
      </c>
      <c r="K19" s="1400" t="s">
        <v>4451</v>
      </c>
      <c r="Q19" s="1395" t="s">
        <v>1960</v>
      </c>
      <c r="T19" s="1764"/>
    </row>
    <row r="20" spans="1:20">
      <c r="D20" s="1398" t="s">
        <v>4462</v>
      </c>
      <c r="Q20" s="1395" t="s">
        <v>4457</v>
      </c>
      <c r="T20" s="1764"/>
    </row>
    <row r="21" spans="1:20">
      <c r="A21" s="1395">
        <v>6</v>
      </c>
      <c r="B21" s="1396" t="s">
        <v>1969</v>
      </c>
      <c r="C21" s="1397" t="s">
        <v>4463</v>
      </c>
      <c r="D21" s="1398" t="s">
        <v>4464</v>
      </c>
      <c r="E21" s="1399">
        <v>222.5</v>
      </c>
      <c r="F21" s="1400" t="s">
        <v>42</v>
      </c>
      <c r="H21" s="1441">
        <f t="shared" si="0"/>
        <v>0</v>
      </c>
      <c r="J21" s="1401">
        <v>478.38</v>
      </c>
      <c r="K21" s="1400" t="s">
        <v>4451</v>
      </c>
      <c r="Q21" s="1395" t="s">
        <v>1960</v>
      </c>
      <c r="T21" s="1764"/>
    </row>
    <row r="22" spans="1:20">
      <c r="A22" s="1395">
        <v>7</v>
      </c>
      <c r="B22" s="1396" t="s">
        <v>1965</v>
      </c>
      <c r="C22" s="1397" t="s">
        <v>4465</v>
      </c>
      <c r="D22" s="1398" t="s">
        <v>4466</v>
      </c>
      <c r="E22" s="1399">
        <v>198.45</v>
      </c>
      <c r="F22" s="1400" t="s">
        <v>42</v>
      </c>
      <c r="H22" s="1441">
        <f t="shared" si="0"/>
        <v>0</v>
      </c>
      <c r="J22" s="1401">
        <v>785.86</v>
      </c>
      <c r="K22" s="1400" t="s">
        <v>4451</v>
      </c>
      <c r="Q22" s="1395" t="s">
        <v>1960</v>
      </c>
      <c r="T22" s="1764"/>
    </row>
    <row r="23" spans="1:20">
      <c r="A23" s="1395">
        <v>8</v>
      </c>
      <c r="B23" s="1396" t="s">
        <v>1969</v>
      </c>
      <c r="C23" s="1397" t="s">
        <v>4467</v>
      </c>
      <c r="D23" s="1398" t="s">
        <v>4468</v>
      </c>
      <c r="E23" s="1399">
        <v>377.4</v>
      </c>
      <c r="F23" s="1400" t="s">
        <v>42</v>
      </c>
      <c r="H23" s="1441">
        <f t="shared" si="0"/>
        <v>0</v>
      </c>
      <c r="J23" s="1401">
        <v>252.86</v>
      </c>
      <c r="K23" s="1400" t="s">
        <v>4451</v>
      </c>
      <c r="Q23" s="1395" t="s">
        <v>1960</v>
      </c>
      <c r="T23" s="1764"/>
    </row>
    <row r="24" spans="1:20">
      <c r="A24" s="1395">
        <v>9</v>
      </c>
      <c r="B24" s="1396" t="s">
        <v>1969</v>
      </c>
      <c r="C24" s="1397" t="s">
        <v>4469</v>
      </c>
      <c r="D24" s="1398" t="s">
        <v>4470</v>
      </c>
      <c r="E24" s="1399">
        <v>3377.3249999999998</v>
      </c>
      <c r="F24" s="1400" t="s">
        <v>60</v>
      </c>
      <c r="H24" s="1441">
        <f t="shared" si="0"/>
        <v>0</v>
      </c>
      <c r="J24" s="1401">
        <v>1182.06</v>
      </c>
      <c r="K24" s="1400" t="s">
        <v>4451</v>
      </c>
      <c r="Q24" s="1395" t="s">
        <v>1960</v>
      </c>
      <c r="T24" s="1764"/>
    </row>
    <row r="25" spans="1:20">
      <c r="D25" s="1398" t="s">
        <v>4471</v>
      </c>
      <c r="Q25" s="1395" t="s">
        <v>4457</v>
      </c>
      <c r="T25" s="1764"/>
    </row>
    <row r="26" spans="1:20">
      <c r="D26" s="1404" t="s">
        <v>4472</v>
      </c>
      <c r="E26" s="1401">
        <f>H26+I26</f>
        <v>0</v>
      </c>
      <c r="H26" s="1401">
        <f>SUM(H14:H25)</f>
        <v>0</v>
      </c>
      <c r="J26" s="1401">
        <v>6215.59</v>
      </c>
      <c r="T26" s="1764"/>
    </row>
    <row r="27" spans="1:20">
      <c r="D27" s="1403" t="s">
        <v>4473</v>
      </c>
      <c r="T27" s="1764"/>
    </row>
    <row r="28" spans="1:20">
      <c r="A28" s="1395">
        <v>10</v>
      </c>
      <c r="B28" s="1396" t="s">
        <v>2034</v>
      </c>
      <c r="C28" s="1397" t="s">
        <v>4474</v>
      </c>
      <c r="D28" s="1398" t="s">
        <v>4475</v>
      </c>
      <c r="E28" s="1399">
        <v>1571.78</v>
      </c>
      <c r="F28" s="1400" t="s">
        <v>60</v>
      </c>
      <c r="H28" s="1441">
        <f t="shared" ref="H28" si="1">ROUND(E28*G28,2)</f>
        <v>0</v>
      </c>
      <c r="J28" s="1401">
        <v>6082.79</v>
      </c>
      <c r="K28" s="1400" t="s">
        <v>4476</v>
      </c>
      <c r="Q28" s="1395" t="s">
        <v>1960</v>
      </c>
      <c r="T28" s="1764"/>
    </row>
    <row r="29" spans="1:20">
      <c r="D29" s="1398" t="s">
        <v>4477</v>
      </c>
      <c r="Q29" s="1395" t="s">
        <v>4457</v>
      </c>
      <c r="T29" s="1764"/>
    </row>
    <row r="30" spans="1:20">
      <c r="A30" s="1395">
        <v>11</v>
      </c>
      <c r="B30" s="1396" t="s">
        <v>2034</v>
      </c>
      <c r="C30" s="1397" t="s">
        <v>4478</v>
      </c>
      <c r="D30" s="1398" t="s">
        <v>4479</v>
      </c>
      <c r="E30" s="1399">
        <v>943.48</v>
      </c>
      <c r="F30" s="1400" t="s">
        <v>60</v>
      </c>
      <c r="H30" s="1441">
        <f t="shared" ref="H30" si="2">ROUND(E30*G30,2)</f>
        <v>0</v>
      </c>
      <c r="J30" s="1401">
        <v>5236.3100000000004</v>
      </c>
      <c r="K30" s="1400" t="s">
        <v>4476</v>
      </c>
      <c r="Q30" s="1395" t="s">
        <v>1960</v>
      </c>
      <c r="T30" s="1764"/>
    </row>
    <row r="31" spans="1:20">
      <c r="D31" s="1398" t="s">
        <v>4480</v>
      </c>
      <c r="Q31" s="1395" t="s">
        <v>4457</v>
      </c>
      <c r="T31" s="1764"/>
    </row>
    <row r="32" spans="1:20">
      <c r="A32" s="1395">
        <v>12</v>
      </c>
      <c r="B32" s="1396" t="s">
        <v>2034</v>
      </c>
      <c r="C32" s="1397" t="s">
        <v>4481</v>
      </c>
      <c r="D32" s="1398" t="s">
        <v>4482</v>
      </c>
      <c r="E32" s="1399">
        <v>774.5</v>
      </c>
      <c r="F32" s="1400" t="s">
        <v>60</v>
      </c>
      <c r="H32" s="1441">
        <f t="shared" ref="H32:H35" si="3">ROUND(E32*G32,2)</f>
        <v>0</v>
      </c>
      <c r="J32" s="1401">
        <v>4739.9399999999996</v>
      </c>
      <c r="K32" s="1400" t="s">
        <v>4476</v>
      </c>
      <c r="Q32" s="1395" t="s">
        <v>1960</v>
      </c>
      <c r="T32" s="1764"/>
    </row>
    <row r="33" spans="1:20">
      <c r="A33" s="1395">
        <v>13</v>
      </c>
      <c r="B33" s="1396" t="s">
        <v>2034</v>
      </c>
      <c r="C33" s="1397" t="s">
        <v>4483</v>
      </c>
      <c r="D33" s="1398" t="s">
        <v>4484</v>
      </c>
      <c r="E33" s="1399">
        <v>916</v>
      </c>
      <c r="F33" s="1400" t="s">
        <v>60</v>
      </c>
      <c r="H33" s="1441">
        <f t="shared" si="3"/>
        <v>0</v>
      </c>
      <c r="J33" s="1401">
        <v>10204.24</v>
      </c>
      <c r="K33" s="1400" t="s">
        <v>4476</v>
      </c>
      <c r="Q33" s="1395" t="s">
        <v>1960</v>
      </c>
      <c r="T33" s="1764"/>
    </row>
    <row r="34" spans="1:20">
      <c r="A34" s="1395">
        <v>14</v>
      </c>
      <c r="B34" s="1396" t="s">
        <v>2034</v>
      </c>
      <c r="C34" s="1397" t="s">
        <v>4485</v>
      </c>
      <c r="D34" s="1398" t="s">
        <v>4486</v>
      </c>
      <c r="E34" s="1399">
        <v>774.5</v>
      </c>
      <c r="F34" s="1400" t="s">
        <v>60</v>
      </c>
      <c r="H34" s="1441">
        <f t="shared" si="3"/>
        <v>0</v>
      </c>
      <c r="J34" s="1401">
        <v>9627.0400000000009</v>
      </c>
      <c r="K34" s="1400" t="s">
        <v>4476</v>
      </c>
      <c r="Q34" s="1395" t="s">
        <v>1960</v>
      </c>
      <c r="T34" s="1764"/>
    </row>
    <row r="35" spans="1:20">
      <c r="A35" s="1395">
        <v>15</v>
      </c>
      <c r="B35" s="1396" t="s">
        <v>2034</v>
      </c>
      <c r="C35" s="1397" t="s">
        <v>4487</v>
      </c>
      <c r="D35" s="1398" t="s">
        <v>4488</v>
      </c>
      <c r="E35" s="1399">
        <v>1549</v>
      </c>
      <c r="F35" s="1400" t="s">
        <v>60</v>
      </c>
      <c r="H35" s="1441">
        <f t="shared" si="3"/>
        <v>0</v>
      </c>
      <c r="J35" s="1401">
        <v>433.72</v>
      </c>
      <c r="K35" s="1400" t="s">
        <v>4476</v>
      </c>
      <c r="Q35" s="1395" t="s">
        <v>1960</v>
      </c>
      <c r="T35" s="1764"/>
    </row>
    <row r="36" spans="1:20">
      <c r="D36" s="1398" t="s">
        <v>4489</v>
      </c>
      <c r="Q36" s="1395" t="s">
        <v>4457</v>
      </c>
      <c r="T36" s="1764"/>
    </row>
    <row r="37" spans="1:20">
      <c r="A37" s="1395">
        <v>16</v>
      </c>
      <c r="B37" s="1396" t="s">
        <v>2034</v>
      </c>
      <c r="C37" s="1397" t="s">
        <v>4490</v>
      </c>
      <c r="D37" s="1398" t="s">
        <v>4491</v>
      </c>
      <c r="E37" s="1399">
        <v>774.5</v>
      </c>
      <c r="F37" s="1400" t="s">
        <v>60</v>
      </c>
      <c r="H37" s="1441">
        <f t="shared" ref="H37:H40" si="4">ROUND(E37*G37,2)</f>
        <v>0</v>
      </c>
      <c r="J37" s="1401">
        <v>7745</v>
      </c>
      <c r="K37" s="1400" t="s">
        <v>4476</v>
      </c>
      <c r="Q37" s="1395" t="s">
        <v>1960</v>
      </c>
      <c r="T37" s="1764"/>
    </row>
    <row r="38" spans="1:20" ht="21">
      <c r="A38" s="1395">
        <v>17</v>
      </c>
      <c r="B38" s="1396" t="s">
        <v>2034</v>
      </c>
      <c r="C38" s="1397" t="s">
        <v>4492</v>
      </c>
      <c r="D38" s="1398" t="s">
        <v>4493</v>
      </c>
      <c r="E38" s="1399">
        <v>774.5</v>
      </c>
      <c r="F38" s="1400" t="s">
        <v>60</v>
      </c>
      <c r="H38" s="1441">
        <f t="shared" si="4"/>
        <v>0</v>
      </c>
      <c r="J38" s="1401">
        <v>9960.07</v>
      </c>
      <c r="K38" s="1400" t="s">
        <v>4476</v>
      </c>
      <c r="Q38" s="1395" t="s">
        <v>1960</v>
      </c>
      <c r="T38" s="1764"/>
    </row>
    <row r="39" spans="1:20">
      <c r="A39" s="1395">
        <v>18</v>
      </c>
      <c r="B39" s="1396" t="s">
        <v>2034</v>
      </c>
      <c r="C39" s="1397" t="s">
        <v>4494</v>
      </c>
      <c r="D39" s="1398" t="s">
        <v>4495</v>
      </c>
      <c r="E39" s="1399">
        <v>1520</v>
      </c>
      <c r="F39" s="1400" t="s">
        <v>60</v>
      </c>
      <c r="H39" s="1441">
        <f t="shared" si="4"/>
        <v>0</v>
      </c>
      <c r="J39" s="1401">
        <v>16385.599999999999</v>
      </c>
      <c r="K39" s="1400" t="s">
        <v>4476</v>
      </c>
      <c r="Q39" s="1395" t="s">
        <v>1960</v>
      </c>
      <c r="T39" s="1764"/>
    </row>
    <row r="40" spans="1:20" ht="21">
      <c r="A40" s="1395">
        <v>19</v>
      </c>
      <c r="B40" s="1396" t="s">
        <v>2034</v>
      </c>
      <c r="C40" s="1397" t="s">
        <v>4496</v>
      </c>
      <c r="D40" s="1398" t="s">
        <v>4497</v>
      </c>
      <c r="E40" s="1399">
        <v>6</v>
      </c>
      <c r="F40" s="1400" t="s">
        <v>60</v>
      </c>
      <c r="H40" s="1441">
        <f t="shared" si="4"/>
        <v>0</v>
      </c>
      <c r="J40" s="1401">
        <v>63.36</v>
      </c>
      <c r="K40" s="1400" t="s">
        <v>4476</v>
      </c>
      <c r="Q40" s="1395" t="s">
        <v>1960</v>
      </c>
      <c r="T40" s="1764"/>
    </row>
    <row r="41" spans="1:20">
      <c r="A41" s="1395">
        <v>20</v>
      </c>
      <c r="B41" s="1396" t="s">
        <v>1475</v>
      </c>
      <c r="C41" s="1397" t="s">
        <v>4498</v>
      </c>
      <c r="D41" s="1398" t="s">
        <v>4499</v>
      </c>
      <c r="E41" s="1399">
        <v>6.18</v>
      </c>
      <c r="F41" s="1400" t="s">
        <v>60</v>
      </c>
      <c r="I41" s="1401">
        <f>G41*E41</f>
        <v>0</v>
      </c>
      <c r="J41" s="1401">
        <v>80.959999999999994</v>
      </c>
      <c r="K41" s="1400" t="s">
        <v>4476</v>
      </c>
      <c r="Q41" s="1395" t="s">
        <v>25</v>
      </c>
      <c r="T41" s="1764"/>
    </row>
    <row r="42" spans="1:20">
      <c r="D42" s="1398" t="s">
        <v>4500</v>
      </c>
      <c r="Q42" s="1395" t="s">
        <v>4457</v>
      </c>
      <c r="T42" s="1764"/>
    </row>
    <row r="43" spans="1:20" ht="21">
      <c r="A43" s="1395">
        <v>21</v>
      </c>
      <c r="B43" s="1396" t="s">
        <v>1969</v>
      </c>
      <c r="C43" s="1397" t="s">
        <v>4501</v>
      </c>
      <c r="D43" s="1398" t="s">
        <v>4502</v>
      </c>
      <c r="E43" s="1399">
        <v>1520</v>
      </c>
      <c r="F43" s="1400" t="s">
        <v>60</v>
      </c>
      <c r="H43" s="1441">
        <f t="shared" ref="H43" si="5">ROUND(E43*G43,2)</f>
        <v>0</v>
      </c>
      <c r="J43" s="1401">
        <v>12494.4</v>
      </c>
      <c r="K43" s="1400" t="s">
        <v>4476</v>
      </c>
      <c r="Q43" s="1395" t="s">
        <v>1960</v>
      </c>
      <c r="T43" s="1764"/>
    </row>
    <row r="44" spans="1:20">
      <c r="A44" s="1395">
        <v>22</v>
      </c>
      <c r="B44" s="1396" t="s">
        <v>1475</v>
      </c>
      <c r="C44" s="1397" t="s">
        <v>4503</v>
      </c>
      <c r="D44" s="1398" t="s">
        <v>4504</v>
      </c>
      <c r="E44" s="1399">
        <v>1565.6</v>
      </c>
      <c r="F44" s="1400" t="s">
        <v>60</v>
      </c>
      <c r="I44" s="1401">
        <f>G44*E44</f>
        <v>0</v>
      </c>
      <c r="J44" s="1401">
        <v>43054</v>
      </c>
      <c r="K44" s="1400" t="s">
        <v>4476</v>
      </c>
      <c r="Q44" s="1395" t="s">
        <v>25</v>
      </c>
      <c r="T44" s="1764"/>
    </row>
    <row r="45" spans="1:20">
      <c r="D45" s="1398" t="s">
        <v>4505</v>
      </c>
      <c r="Q45" s="1395" t="s">
        <v>4457</v>
      </c>
      <c r="T45" s="1764"/>
    </row>
    <row r="46" spans="1:20">
      <c r="A46" s="1395">
        <v>23</v>
      </c>
      <c r="B46" s="1396" t="s">
        <v>2034</v>
      </c>
      <c r="C46" s="1397" t="s">
        <v>4506</v>
      </c>
      <c r="D46" s="1398" t="s">
        <v>4507</v>
      </c>
      <c r="E46" s="1399">
        <v>916</v>
      </c>
      <c r="F46" s="1400" t="s">
        <v>60</v>
      </c>
      <c r="H46" s="1441">
        <f t="shared" ref="H46" si="6">ROUND(E46*G46,2)</f>
        <v>0</v>
      </c>
      <c r="J46" s="1401">
        <v>7053.2</v>
      </c>
      <c r="K46" s="1400" t="s">
        <v>4476</v>
      </c>
      <c r="Q46" s="1395" t="s">
        <v>1960</v>
      </c>
      <c r="T46" s="1764"/>
    </row>
    <row r="47" spans="1:20">
      <c r="A47" s="1395">
        <v>24</v>
      </c>
      <c r="B47" s="1396" t="s">
        <v>1475</v>
      </c>
      <c r="C47" s="1397" t="s">
        <v>4508</v>
      </c>
      <c r="D47" s="1398" t="s">
        <v>4509</v>
      </c>
      <c r="E47" s="1399">
        <v>896.30600000000004</v>
      </c>
      <c r="F47" s="1400" t="s">
        <v>60</v>
      </c>
      <c r="I47" s="1401">
        <f>G47*E47</f>
        <v>0</v>
      </c>
      <c r="J47" s="1401">
        <v>12279.39</v>
      </c>
      <c r="K47" s="1400" t="s">
        <v>4476</v>
      </c>
      <c r="Q47" s="1395" t="s">
        <v>25</v>
      </c>
      <c r="T47" s="1764"/>
    </row>
    <row r="48" spans="1:20">
      <c r="D48" s="1398" t="s">
        <v>4510</v>
      </c>
      <c r="Q48" s="1395" t="s">
        <v>4457</v>
      </c>
      <c r="T48" s="1764"/>
    </row>
    <row r="49" spans="1:20">
      <c r="A49" s="1395">
        <v>25</v>
      </c>
      <c r="B49" s="1396" t="s">
        <v>1475</v>
      </c>
      <c r="C49" s="1397" t="s">
        <v>4511</v>
      </c>
      <c r="D49" s="1398" t="s">
        <v>4512</v>
      </c>
      <c r="E49" s="1399">
        <v>47.173999999999999</v>
      </c>
      <c r="F49" s="1400" t="s">
        <v>60</v>
      </c>
      <c r="I49" s="1401">
        <f>G49*E49</f>
        <v>0</v>
      </c>
      <c r="J49" s="1401">
        <v>717.52</v>
      </c>
      <c r="K49" s="1400" t="s">
        <v>4476</v>
      </c>
      <c r="Q49" s="1395" t="s">
        <v>25</v>
      </c>
      <c r="T49" s="1764"/>
    </row>
    <row r="50" spans="1:20">
      <c r="D50" s="1398" t="s">
        <v>4513</v>
      </c>
      <c r="Q50" s="1395" t="s">
        <v>4457</v>
      </c>
      <c r="T50" s="1764"/>
    </row>
    <row r="51" spans="1:20">
      <c r="D51" s="1404" t="s">
        <v>4514</v>
      </c>
      <c r="E51" s="1401">
        <f>H51+I51</f>
        <v>0</v>
      </c>
      <c r="H51" s="1401">
        <f>SUM(H28:H50)</f>
        <v>0</v>
      </c>
      <c r="I51" s="1401">
        <f>SUM(I28:I50)</f>
        <v>0</v>
      </c>
      <c r="J51" s="1401">
        <v>146157.54</v>
      </c>
      <c r="T51" s="1764"/>
    </row>
    <row r="52" spans="1:20">
      <c r="D52" s="1403" t="s">
        <v>2033</v>
      </c>
      <c r="T52" s="1764"/>
    </row>
    <row r="53" spans="1:20">
      <c r="A53" s="1395">
        <v>26</v>
      </c>
      <c r="B53" s="1396" t="s">
        <v>2034</v>
      </c>
      <c r="C53" s="1397" t="s">
        <v>4515</v>
      </c>
      <c r="D53" s="1398" t="s">
        <v>4516</v>
      </c>
      <c r="E53" s="1399">
        <v>2</v>
      </c>
      <c r="F53" s="1400" t="s">
        <v>2002</v>
      </c>
      <c r="H53" s="1441">
        <f t="shared" ref="H53" si="7">ROUND(E53*G53,2)</f>
        <v>0</v>
      </c>
      <c r="J53" s="1401">
        <v>29.2</v>
      </c>
      <c r="K53" s="1400" t="s">
        <v>4517</v>
      </c>
      <c r="Q53" s="1395" t="s">
        <v>1960</v>
      </c>
      <c r="T53" s="1764"/>
    </row>
    <row r="54" spans="1:20">
      <c r="A54" s="1395">
        <v>27</v>
      </c>
      <c r="B54" s="1396" t="s">
        <v>1475</v>
      </c>
      <c r="C54" s="1397" t="s">
        <v>4518</v>
      </c>
      <c r="D54" s="1398" t="s">
        <v>4519</v>
      </c>
      <c r="E54" s="1399">
        <v>1</v>
      </c>
      <c r="F54" s="1400" t="s">
        <v>2002</v>
      </c>
      <c r="I54" s="1401">
        <f t="shared" ref="I54:I58" si="8">G54*E54</f>
        <v>0</v>
      </c>
      <c r="J54" s="1401">
        <v>21.5</v>
      </c>
      <c r="K54" s="1400" t="s">
        <v>4517</v>
      </c>
      <c r="Q54" s="1395" t="s">
        <v>25</v>
      </c>
      <c r="T54" s="1764"/>
    </row>
    <row r="55" spans="1:20">
      <c r="A55" s="1395">
        <v>28</v>
      </c>
      <c r="B55" s="1396" t="s">
        <v>1475</v>
      </c>
      <c r="C55" s="1397" t="s">
        <v>4520</v>
      </c>
      <c r="D55" s="1398" t="s">
        <v>4521</v>
      </c>
      <c r="E55" s="1399">
        <v>1</v>
      </c>
      <c r="F55" s="1400" t="s">
        <v>2002</v>
      </c>
      <c r="I55" s="1401">
        <f t="shared" si="8"/>
        <v>0</v>
      </c>
      <c r="J55" s="1401">
        <v>17.100000000000001</v>
      </c>
      <c r="K55" s="1400" t="s">
        <v>4517</v>
      </c>
      <c r="Q55" s="1395" t="s">
        <v>25</v>
      </c>
      <c r="T55" s="1764"/>
    </row>
    <row r="56" spans="1:20">
      <c r="A56" s="1395">
        <v>29</v>
      </c>
      <c r="B56" s="1396" t="s">
        <v>1475</v>
      </c>
      <c r="C56" s="1397" t="s">
        <v>4522</v>
      </c>
      <c r="D56" s="1398" t="s">
        <v>4523</v>
      </c>
      <c r="E56" s="1399">
        <v>1</v>
      </c>
      <c r="F56" s="1400" t="s">
        <v>62</v>
      </c>
      <c r="I56" s="1401">
        <f t="shared" si="8"/>
        <v>0</v>
      </c>
      <c r="J56" s="1401">
        <v>18.5</v>
      </c>
      <c r="K56" s="1400" t="s">
        <v>4517</v>
      </c>
      <c r="Q56" s="1395" t="s">
        <v>25</v>
      </c>
      <c r="T56" s="1764"/>
    </row>
    <row r="57" spans="1:20">
      <c r="A57" s="1395">
        <v>30</v>
      </c>
      <c r="B57" s="1396" t="s">
        <v>1475</v>
      </c>
      <c r="C57" s="1397" t="s">
        <v>4524</v>
      </c>
      <c r="D57" s="1398" t="s">
        <v>4525</v>
      </c>
      <c r="E57" s="1399">
        <v>3</v>
      </c>
      <c r="F57" s="1400" t="s">
        <v>62</v>
      </c>
      <c r="I57" s="1401">
        <f t="shared" si="8"/>
        <v>0</v>
      </c>
      <c r="J57" s="1401">
        <v>9.4499999999999993</v>
      </c>
      <c r="K57" s="1400" t="s">
        <v>4517</v>
      </c>
      <c r="Q57" s="1395" t="s">
        <v>25</v>
      </c>
      <c r="T57" s="1764"/>
    </row>
    <row r="58" spans="1:20">
      <c r="A58" s="1395">
        <v>31</v>
      </c>
      <c r="B58" s="1396" t="s">
        <v>1475</v>
      </c>
      <c r="C58" s="1397" t="s">
        <v>4526</v>
      </c>
      <c r="D58" s="1398" t="s">
        <v>4527</v>
      </c>
      <c r="E58" s="1399">
        <v>1</v>
      </c>
      <c r="F58" s="1400" t="s">
        <v>62</v>
      </c>
      <c r="I58" s="1401">
        <f t="shared" si="8"/>
        <v>0</v>
      </c>
      <c r="J58" s="1401">
        <v>0.5</v>
      </c>
      <c r="K58" s="1400" t="s">
        <v>4517</v>
      </c>
      <c r="Q58" s="1395" t="s">
        <v>25</v>
      </c>
      <c r="T58" s="1764"/>
    </row>
    <row r="59" spans="1:20">
      <c r="A59" s="1395">
        <v>32</v>
      </c>
      <c r="B59" s="1396" t="s">
        <v>2034</v>
      </c>
      <c r="C59" s="1397" t="s">
        <v>4528</v>
      </c>
      <c r="D59" s="1398" t="s">
        <v>4529</v>
      </c>
      <c r="E59" s="1399">
        <v>325</v>
      </c>
      <c r="F59" s="1400" t="s">
        <v>61</v>
      </c>
      <c r="H59" s="1441">
        <f t="shared" ref="H59:H64" si="9">ROUND(E59*G59,2)</f>
        <v>0</v>
      </c>
      <c r="J59" s="1401">
        <v>315.25</v>
      </c>
      <c r="K59" s="1400" t="s">
        <v>4517</v>
      </c>
      <c r="Q59" s="1395" t="s">
        <v>1960</v>
      </c>
      <c r="T59" s="1764"/>
    </row>
    <row r="60" spans="1:20">
      <c r="A60" s="1395">
        <v>33</v>
      </c>
      <c r="B60" s="1396" t="s">
        <v>2034</v>
      </c>
      <c r="C60" s="1397" t="s">
        <v>4530</v>
      </c>
      <c r="D60" s="1398" t="s">
        <v>4531</v>
      </c>
      <c r="E60" s="1399">
        <v>325</v>
      </c>
      <c r="F60" s="1400" t="s">
        <v>61</v>
      </c>
      <c r="H60" s="1441">
        <f t="shared" si="9"/>
        <v>0</v>
      </c>
      <c r="J60" s="1401">
        <v>55.25</v>
      </c>
      <c r="K60" s="1400" t="s">
        <v>4517</v>
      </c>
      <c r="Q60" s="1395" t="s">
        <v>1960</v>
      </c>
      <c r="T60" s="1764"/>
    </row>
    <row r="61" spans="1:20">
      <c r="A61" s="1395">
        <v>34</v>
      </c>
      <c r="B61" s="1396" t="s">
        <v>2034</v>
      </c>
      <c r="C61" s="1397" t="s">
        <v>4532</v>
      </c>
      <c r="D61" s="1398" t="s">
        <v>4533</v>
      </c>
      <c r="E61" s="1399">
        <v>17</v>
      </c>
      <c r="F61" s="1400" t="s">
        <v>60</v>
      </c>
      <c r="H61" s="1441">
        <f t="shared" si="9"/>
        <v>0</v>
      </c>
      <c r="J61" s="1401">
        <v>255</v>
      </c>
      <c r="K61" s="1400" t="s">
        <v>4517</v>
      </c>
      <c r="Q61" s="1395" t="s">
        <v>1960</v>
      </c>
      <c r="T61" s="1764"/>
    </row>
    <row r="62" spans="1:20">
      <c r="A62" s="1395">
        <v>35</v>
      </c>
      <c r="B62" s="1396" t="s">
        <v>2034</v>
      </c>
      <c r="C62" s="1397" t="s">
        <v>4534</v>
      </c>
      <c r="D62" s="1398" t="s">
        <v>4535</v>
      </c>
      <c r="E62" s="1399">
        <v>17</v>
      </c>
      <c r="F62" s="1400" t="s">
        <v>60</v>
      </c>
      <c r="H62" s="1441">
        <f t="shared" si="9"/>
        <v>0</v>
      </c>
      <c r="J62" s="1401">
        <v>13.6</v>
      </c>
      <c r="K62" s="1400" t="s">
        <v>4517</v>
      </c>
      <c r="Q62" s="1395" t="s">
        <v>1960</v>
      </c>
      <c r="T62" s="1764"/>
    </row>
    <row r="63" spans="1:20">
      <c r="A63" s="1395">
        <v>36</v>
      </c>
      <c r="B63" s="1396" t="s">
        <v>2034</v>
      </c>
      <c r="C63" s="1397" t="s">
        <v>4536</v>
      </c>
      <c r="D63" s="1398" t="s">
        <v>4537</v>
      </c>
      <c r="E63" s="1399">
        <v>325</v>
      </c>
      <c r="F63" s="1400" t="s">
        <v>61</v>
      </c>
      <c r="H63" s="1441">
        <f t="shared" si="9"/>
        <v>0</v>
      </c>
      <c r="J63" s="1401">
        <v>32.5</v>
      </c>
      <c r="K63" s="1400" t="s">
        <v>4517</v>
      </c>
      <c r="Q63" s="1395" t="s">
        <v>1960</v>
      </c>
      <c r="T63" s="1764"/>
    </row>
    <row r="64" spans="1:20">
      <c r="A64" s="1395">
        <v>37</v>
      </c>
      <c r="B64" s="1396" t="s">
        <v>2034</v>
      </c>
      <c r="C64" s="1397" t="s">
        <v>4538</v>
      </c>
      <c r="D64" s="1398" t="s">
        <v>4539</v>
      </c>
      <c r="E64" s="1399">
        <v>17</v>
      </c>
      <c r="F64" s="1400" t="s">
        <v>60</v>
      </c>
      <c r="H64" s="1441">
        <f t="shared" si="9"/>
        <v>0</v>
      </c>
      <c r="J64" s="1401">
        <v>15.81</v>
      </c>
      <c r="K64" s="1400" t="s">
        <v>4517</v>
      </c>
      <c r="Q64" s="1395" t="s">
        <v>1960</v>
      </c>
      <c r="T64" s="1764"/>
    </row>
    <row r="65" spans="1:20" ht="21">
      <c r="A65" s="1395">
        <v>38</v>
      </c>
      <c r="B65" s="1396" t="s">
        <v>2034</v>
      </c>
      <c r="C65" s="1397" t="s">
        <v>4540</v>
      </c>
      <c r="D65" s="1398" t="s">
        <v>4541</v>
      </c>
      <c r="E65" s="1399">
        <v>506</v>
      </c>
      <c r="F65" s="1400" t="s">
        <v>61</v>
      </c>
      <c r="H65" s="1441">
        <f>ROUND(E65*G65,2)</f>
        <v>0</v>
      </c>
      <c r="J65" s="1401">
        <v>2757.7</v>
      </c>
      <c r="K65" s="1400" t="s">
        <v>4517</v>
      </c>
      <c r="Q65" s="1395" t="s">
        <v>1960</v>
      </c>
      <c r="T65" s="1764"/>
    </row>
    <row r="66" spans="1:20">
      <c r="A66" s="1395">
        <v>39</v>
      </c>
      <c r="B66" s="1396" t="s">
        <v>1475</v>
      </c>
      <c r="C66" s="1397" t="s">
        <v>4542</v>
      </c>
      <c r="D66" s="1398" t="s">
        <v>4543</v>
      </c>
      <c r="E66" s="1399">
        <v>521.17999999999995</v>
      </c>
      <c r="F66" s="1400" t="s">
        <v>2002</v>
      </c>
      <c r="I66" s="1401">
        <f>G66*E66</f>
        <v>0</v>
      </c>
      <c r="J66" s="1401">
        <v>2350.52</v>
      </c>
      <c r="K66" s="1400" t="s">
        <v>4517</v>
      </c>
      <c r="Q66" s="1395" t="s">
        <v>25</v>
      </c>
      <c r="T66" s="1764"/>
    </row>
    <row r="67" spans="1:20">
      <c r="D67" s="1398" t="s">
        <v>4544</v>
      </c>
      <c r="Q67" s="1395" t="s">
        <v>4457</v>
      </c>
      <c r="T67" s="1764"/>
    </row>
    <row r="68" spans="1:20" ht="21">
      <c r="A68" s="1395">
        <v>40</v>
      </c>
      <c r="B68" s="1396" t="s">
        <v>2034</v>
      </c>
      <c r="C68" s="1397" t="s">
        <v>4545</v>
      </c>
      <c r="D68" s="1398" t="s">
        <v>4546</v>
      </c>
      <c r="E68" s="1399">
        <v>552</v>
      </c>
      <c r="F68" s="1400" t="s">
        <v>61</v>
      </c>
      <c r="H68" s="1441">
        <f t="shared" ref="H68" si="10">ROUND(E68*G68,2)</f>
        <v>0</v>
      </c>
      <c r="J68" s="1401">
        <v>4002</v>
      </c>
      <c r="K68" s="1400" t="s">
        <v>4517</v>
      </c>
      <c r="Q68" s="1395" t="s">
        <v>1960</v>
      </c>
      <c r="T68" s="1764"/>
    </row>
    <row r="69" spans="1:20">
      <c r="D69" s="1398" t="s">
        <v>4547</v>
      </c>
      <c r="Q69" s="1395" t="s">
        <v>4457</v>
      </c>
      <c r="T69" s="1764"/>
    </row>
    <row r="70" spans="1:20">
      <c r="A70" s="1395">
        <v>41</v>
      </c>
      <c r="B70" s="1396" t="s">
        <v>1475</v>
      </c>
      <c r="C70" s="1397" t="s">
        <v>4548</v>
      </c>
      <c r="D70" s="1398" t="s">
        <v>4549</v>
      </c>
      <c r="E70" s="1399">
        <v>568.55999999999995</v>
      </c>
      <c r="F70" s="1400" t="s">
        <v>2002</v>
      </c>
      <c r="I70" s="1401">
        <f>G70*E70</f>
        <v>0</v>
      </c>
      <c r="J70" s="1401">
        <v>4207.34</v>
      </c>
      <c r="K70" s="1400" t="s">
        <v>4517</v>
      </c>
      <c r="Q70" s="1395" t="s">
        <v>25</v>
      </c>
      <c r="T70" s="1764"/>
    </row>
    <row r="71" spans="1:20">
      <c r="D71" s="1398" t="s">
        <v>4550</v>
      </c>
      <c r="Q71" s="1395" t="s">
        <v>4457</v>
      </c>
      <c r="T71" s="1764"/>
    </row>
    <row r="72" spans="1:20">
      <c r="A72" s="1395">
        <v>42</v>
      </c>
      <c r="B72" s="1396" t="s">
        <v>2034</v>
      </c>
      <c r="C72" s="1397" t="s">
        <v>4551</v>
      </c>
      <c r="D72" s="1398" t="s">
        <v>4552</v>
      </c>
      <c r="E72" s="1399">
        <v>3259.0070000000001</v>
      </c>
      <c r="F72" s="1400" t="s">
        <v>58</v>
      </c>
      <c r="H72" s="1441">
        <f>ROUND(E72*G72,2)</f>
        <v>0</v>
      </c>
      <c r="J72" s="1401">
        <v>15741</v>
      </c>
      <c r="K72" s="1400" t="s">
        <v>4517</v>
      </c>
      <c r="Q72" s="1395" t="s">
        <v>1960</v>
      </c>
      <c r="T72" s="1764"/>
    </row>
    <row r="73" spans="1:20">
      <c r="D73" s="1404" t="s">
        <v>4553</v>
      </c>
      <c r="E73" s="1401">
        <f>H73+I73</f>
        <v>0</v>
      </c>
      <c r="H73" s="1401">
        <f>SUM(H53:H72)</f>
        <v>0</v>
      </c>
      <c r="I73" s="1401">
        <f>SUM(I53:I72)</f>
        <v>0</v>
      </c>
    </row>
    <row r="74" spans="1:20">
      <c r="D74" s="1404" t="s">
        <v>4554</v>
      </c>
      <c r="E74" s="1401">
        <f>H74+I74</f>
        <v>0</v>
      </c>
      <c r="H74" s="1401">
        <f>H73+H51+H26</f>
        <v>0</v>
      </c>
      <c r="I74" s="1401">
        <f>I73+I51+I26</f>
        <v>0</v>
      </c>
    </row>
    <row r="75" spans="1:20">
      <c r="D75" s="1404" t="s">
        <v>4555</v>
      </c>
      <c r="E75" s="1401">
        <f>E74</f>
        <v>0</v>
      </c>
      <c r="H75" s="1401">
        <f>H74</f>
        <v>0</v>
      </c>
      <c r="I75" s="1401">
        <f>I74</f>
        <v>0</v>
      </c>
    </row>
  </sheetData>
  <printOptions horizontalCentered="1"/>
  <pageMargins left="0.39370078740157483" right="0.35433070866141736" top="0.62992125984251968" bottom="0.59055118110236227" header="0.51181102362204722" footer="0.35433070866141736"/>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DAB55-21E1-45CF-B884-C1846DFA79B4}">
  <sheetPr>
    <pageSetUpPr fitToPage="1"/>
  </sheetPr>
  <dimension ref="A1:K744"/>
  <sheetViews>
    <sheetView showGridLines="0" showZeros="0" view="pageBreakPreview" zoomScale="85" zoomScaleNormal="85" zoomScaleSheetLayoutView="85" workbookViewId="0">
      <pane ySplit="8" topLeftCell="A659" activePane="bottomLeft" state="frozen"/>
      <selection pane="bottomLeft" activeCell="O734" sqref="O734"/>
    </sheetView>
  </sheetViews>
  <sheetFormatPr defaultColWidth="9.26953125" defaultRowHeight="10.5" customHeight="1"/>
  <cols>
    <col min="1" max="1" width="12.54296875" style="457" bestFit="1" customWidth="1"/>
    <col min="2" max="2" width="8.26953125" style="458" bestFit="1" customWidth="1"/>
    <col min="3" max="3" width="11.453125" style="458" bestFit="1" customWidth="1"/>
    <col min="4" max="4" width="147.54296875" style="459" bestFit="1" customWidth="1"/>
    <col min="5" max="5" width="4" style="458" bestFit="1" customWidth="1"/>
    <col min="6" max="6" width="10.453125" style="490" customWidth="1"/>
    <col min="7" max="7" width="9.54296875" style="422" bestFit="1" customWidth="1"/>
    <col min="8" max="8" width="10.7265625" style="422" bestFit="1" customWidth="1"/>
    <col min="9" max="9" width="10.54296875" style="422" customWidth="1"/>
    <col min="10" max="10" width="12" style="422" bestFit="1" customWidth="1"/>
    <col min="11" max="256" width="9.26953125" style="422"/>
    <col min="257" max="257" width="12.54296875" style="422" bestFit="1" customWidth="1"/>
    <col min="258" max="258" width="8.26953125" style="422" bestFit="1" customWidth="1"/>
    <col min="259" max="259" width="11.453125" style="422" bestFit="1" customWidth="1"/>
    <col min="260" max="260" width="147.54296875" style="422" bestFit="1" customWidth="1"/>
    <col min="261" max="261" width="4" style="422" bestFit="1" customWidth="1"/>
    <col min="262" max="262" width="10.453125" style="422" customWidth="1"/>
    <col min="263" max="263" width="9.54296875" style="422" bestFit="1" customWidth="1"/>
    <col min="264" max="264" width="10.7265625" style="422" bestFit="1" customWidth="1"/>
    <col min="265" max="265" width="10.54296875" style="422" customWidth="1"/>
    <col min="266" max="266" width="12" style="422" bestFit="1" customWidth="1"/>
    <col min="267" max="512" width="9.26953125" style="422"/>
    <col min="513" max="513" width="12.54296875" style="422" bestFit="1" customWidth="1"/>
    <col min="514" max="514" width="8.26953125" style="422" bestFit="1" customWidth="1"/>
    <col min="515" max="515" width="11.453125" style="422" bestFit="1" customWidth="1"/>
    <col min="516" max="516" width="147.54296875" style="422" bestFit="1" customWidth="1"/>
    <col min="517" max="517" width="4" style="422" bestFit="1" customWidth="1"/>
    <col min="518" max="518" width="10.453125" style="422" customWidth="1"/>
    <col min="519" max="519" width="9.54296875" style="422" bestFit="1" customWidth="1"/>
    <col min="520" max="520" width="10.7265625" style="422" bestFit="1" customWidth="1"/>
    <col min="521" max="521" width="10.54296875" style="422" customWidth="1"/>
    <col min="522" max="522" width="12" style="422" bestFit="1" customWidth="1"/>
    <col min="523" max="768" width="9.26953125" style="422"/>
    <col min="769" max="769" width="12.54296875" style="422" bestFit="1" customWidth="1"/>
    <col min="770" max="770" width="8.26953125" style="422" bestFit="1" customWidth="1"/>
    <col min="771" max="771" width="11.453125" style="422" bestFit="1" customWidth="1"/>
    <col min="772" max="772" width="147.54296875" style="422" bestFit="1" customWidth="1"/>
    <col min="773" max="773" width="4" style="422" bestFit="1" customWidth="1"/>
    <col min="774" max="774" width="10.453125" style="422" customWidth="1"/>
    <col min="775" max="775" width="9.54296875" style="422" bestFit="1" customWidth="1"/>
    <col min="776" max="776" width="10.7265625" style="422" bestFit="1" customWidth="1"/>
    <col min="777" max="777" width="10.54296875" style="422" customWidth="1"/>
    <col min="778" max="778" width="12" style="422" bestFit="1" customWidth="1"/>
    <col min="779" max="1024" width="9.26953125" style="422"/>
    <col min="1025" max="1025" width="12.54296875" style="422" bestFit="1" customWidth="1"/>
    <col min="1026" max="1026" width="8.26953125" style="422" bestFit="1" customWidth="1"/>
    <col min="1027" max="1027" width="11.453125" style="422" bestFit="1" customWidth="1"/>
    <col min="1028" max="1028" width="147.54296875" style="422" bestFit="1" customWidth="1"/>
    <col min="1029" max="1029" width="4" style="422" bestFit="1" customWidth="1"/>
    <col min="1030" max="1030" width="10.453125" style="422" customWidth="1"/>
    <col min="1031" max="1031" width="9.54296875" style="422" bestFit="1" customWidth="1"/>
    <col min="1032" max="1032" width="10.7265625" style="422" bestFit="1" customWidth="1"/>
    <col min="1033" max="1033" width="10.54296875" style="422" customWidth="1"/>
    <col min="1034" max="1034" width="12" style="422" bestFit="1" customWidth="1"/>
    <col min="1035" max="1280" width="9.26953125" style="422"/>
    <col min="1281" max="1281" width="12.54296875" style="422" bestFit="1" customWidth="1"/>
    <col min="1282" max="1282" width="8.26953125" style="422" bestFit="1" customWidth="1"/>
    <col min="1283" max="1283" width="11.453125" style="422" bestFit="1" customWidth="1"/>
    <col min="1284" max="1284" width="147.54296875" style="422" bestFit="1" customWidth="1"/>
    <col min="1285" max="1285" width="4" style="422" bestFit="1" customWidth="1"/>
    <col min="1286" max="1286" width="10.453125" style="422" customWidth="1"/>
    <col min="1287" max="1287" width="9.54296875" style="422" bestFit="1" customWidth="1"/>
    <col min="1288" max="1288" width="10.7265625" style="422" bestFit="1" customWidth="1"/>
    <col min="1289" max="1289" width="10.54296875" style="422" customWidth="1"/>
    <col min="1290" max="1290" width="12" style="422" bestFit="1" customWidth="1"/>
    <col min="1291" max="1536" width="9.26953125" style="422"/>
    <col min="1537" max="1537" width="12.54296875" style="422" bestFit="1" customWidth="1"/>
    <col min="1538" max="1538" width="8.26953125" style="422" bestFit="1" customWidth="1"/>
    <col min="1539" max="1539" width="11.453125" style="422" bestFit="1" customWidth="1"/>
    <col min="1540" max="1540" width="147.54296875" style="422" bestFit="1" customWidth="1"/>
    <col min="1541" max="1541" width="4" style="422" bestFit="1" customWidth="1"/>
    <col min="1542" max="1542" width="10.453125" style="422" customWidth="1"/>
    <col min="1543" max="1543" width="9.54296875" style="422" bestFit="1" customWidth="1"/>
    <col min="1544" max="1544" width="10.7265625" style="422" bestFit="1" customWidth="1"/>
    <col min="1545" max="1545" width="10.54296875" style="422" customWidth="1"/>
    <col min="1546" max="1546" width="12" style="422" bestFit="1" customWidth="1"/>
    <col min="1547" max="1792" width="9.26953125" style="422"/>
    <col min="1793" max="1793" width="12.54296875" style="422" bestFit="1" customWidth="1"/>
    <col min="1794" max="1794" width="8.26953125" style="422" bestFit="1" customWidth="1"/>
    <col min="1795" max="1795" width="11.453125" style="422" bestFit="1" customWidth="1"/>
    <col min="1796" max="1796" width="147.54296875" style="422" bestFit="1" customWidth="1"/>
    <col min="1797" max="1797" width="4" style="422" bestFit="1" customWidth="1"/>
    <col min="1798" max="1798" width="10.453125" style="422" customWidth="1"/>
    <col min="1799" max="1799" width="9.54296875" style="422" bestFit="1" customWidth="1"/>
    <col min="1800" max="1800" width="10.7265625" style="422" bestFit="1" customWidth="1"/>
    <col min="1801" max="1801" width="10.54296875" style="422" customWidth="1"/>
    <col min="1802" max="1802" width="12" style="422" bestFit="1" customWidth="1"/>
    <col min="1803" max="2048" width="9.26953125" style="422"/>
    <col min="2049" max="2049" width="12.54296875" style="422" bestFit="1" customWidth="1"/>
    <col min="2050" max="2050" width="8.26953125" style="422" bestFit="1" customWidth="1"/>
    <col min="2051" max="2051" width="11.453125" style="422" bestFit="1" customWidth="1"/>
    <col min="2052" max="2052" width="147.54296875" style="422" bestFit="1" customWidth="1"/>
    <col min="2053" max="2053" width="4" style="422" bestFit="1" customWidth="1"/>
    <col min="2054" max="2054" width="10.453125" style="422" customWidth="1"/>
    <col min="2055" max="2055" width="9.54296875" style="422" bestFit="1" customWidth="1"/>
    <col min="2056" max="2056" width="10.7265625" style="422" bestFit="1" customWidth="1"/>
    <col min="2057" max="2057" width="10.54296875" style="422" customWidth="1"/>
    <col min="2058" max="2058" width="12" style="422" bestFit="1" customWidth="1"/>
    <col min="2059" max="2304" width="9.26953125" style="422"/>
    <col min="2305" max="2305" width="12.54296875" style="422" bestFit="1" customWidth="1"/>
    <col min="2306" max="2306" width="8.26953125" style="422" bestFit="1" customWidth="1"/>
    <col min="2307" max="2307" width="11.453125" style="422" bestFit="1" customWidth="1"/>
    <col min="2308" max="2308" width="147.54296875" style="422" bestFit="1" customWidth="1"/>
    <col min="2309" max="2309" width="4" style="422" bestFit="1" customWidth="1"/>
    <col min="2310" max="2310" width="10.453125" style="422" customWidth="1"/>
    <col min="2311" max="2311" width="9.54296875" style="422" bestFit="1" customWidth="1"/>
    <col min="2312" max="2312" width="10.7265625" style="422" bestFit="1" customWidth="1"/>
    <col min="2313" max="2313" width="10.54296875" style="422" customWidth="1"/>
    <col min="2314" max="2314" width="12" style="422" bestFit="1" customWidth="1"/>
    <col min="2315" max="2560" width="9.26953125" style="422"/>
    <col min="2561" max="2561" width="12.54296875" style="422" bestFit="1" customWidth="1"/>
    <col min="2562" max="2562" width="8.26953125" style="422" bestFit="1" customWidth="1"/>
    <col min="2563" max="2563" width="11.453125" style="422" bestFit="1" customWidth="1"/>
    <col min="2564" max="2564" width="147.54296875" style="422" bestFit="1" customWidth="1"/>
    <col min="2565" max="2565" width="4" style="422" bestFit="1" customWidth="1"/>
    <col min="2566" max="2566" width="10.453125" style="422" customWidth="1"/>
    <col min="2567" max="2567" width="9.54296875" style="422" bestFit="1" customWidth="1"/>
    <col min="2568" max="2568" width="10.7265625" style="422" bestFit="1" customWidth="1"/>
    <col min="2569" max="2569" width="10.54296875" style="422" customWidth="1"/>
    <col min="2570" max="2570" width="12" style="422" bestFit="1" customWidth="1"/>
    <col min="2571" max="2816" width="9.26953125" style="422"/>
    <col min="2817" max="2817" width="12.54296875" style="422" bestFit="1" customWidth="1"/>
    <col min="2818" max="2818" width="8.26953125" style="422" bestFit="1" customWidth="1"/>
    <col min="2819" max="2819" width="11.453125" style="422" bestFit="1" customWidth="1"/>
    <col min="2820" max="2820" width="147.54296875" style="422" bestFit="1" customWidth="1"/>
    <col min="2821" max="2821" width="4" style="422" bestFit="1" customWidth="1"/>
    <col min="2822" max="2822" width="10.453125" style="422" customWidth="1"/>
    <col min="2823" max="2823" width="9.54296875" style="422" bestFit="1" customWidth="1"/>
    <col min="2824" max="2824" width="10.7265625" style="422" bestFit="1" customWidth="1"/>
    <col min="2825" max="2825" width="10.54296875" style="422" customWidth="1"/>
    <col min="2826" max="2826" width="12" style="422" bestFit="1" customWidth="1"/>
    <col min="2827" max="3072" width="9.26953125" style="422"/>
    <col min="3073" max="3073" width="12.54296875" style="422" bestFit="1" customWidth="1"/>
    <col min="3074" max="3074" width="8.26953125" style="422" bestFit="1" customWidth="1"/>
    <col min="3075" max="3075" width="11.453125" style="422" bestFit="1" customWidth="1"/>
    <col min="3076" max="3076" width="147.54296875" style="422" bestFit="1" customWidth="1"/>
    <col min="3077" max="3077" width="4" style="422" bestFit="1" customWidth="1"/>
    <col min="3078" max="3078" width="10.453125" style="422" customWidth="1"/>
    <col min="3079" max="3079" width="9.54296875" style="422" bestFit="1" customWidth="1"/>
    <col min="3080" max="3080" width="10.7265625" style="422" bestFit="1" customWidth="1"/>
    <col min="3081" max="3081" width="10.54296875" style="422" customWidth="1"/>
    <col min="3082" max="3082" width="12" style="422" bestFit="1" customWidth="1"/>
    <col min="3083" max="3328" width="9.26953125" style="422"/>
    <col min="3329" max="3329" width="12.54296875" style="422" bestFit="1" customWidth="1"/>
    <col min="3330" max="3330" width="8.26953125" style="422" bestFit="1" customWidth="1"/>
    <col min="3331" max="3331" width="11.453125" style="422" bestFit="1" customWidth="1"/>
    <col min="3332" max="3332" width="147.54296875" style="422" bestFit="1" customWidth="1"/>
    <col min="3333" max="3333" width="4" style="422" bestFit="1" customWidth="1"/>
    <col min="3334" max="3334" width="10.453125" style="422" customWidth="1"/>
    <col min="3335" max="3335" width="9.54296875" style="422" bestFit="1" customWidth="1"/>
    <col min="3336" max="3336" width="10.7265625" style="422" bestFit="1" customWidth="1"/>
    <col min="3337" max="3337" width="10.54296875" style="422" customWidth="1"/>
    <col min="3338" max="3338" width="12" style="422" bestFit="1" customWidth="1"/>
    <col min="3339" max="3584" width="9.26953125" style="422"/>
    <col min="3585" max="3585" width="12.54296875" style="422" bestFit="1" customWidth="1"/>
    <col min="3586" max="3586" width="8.26953125" style="422" bestFit="1" customWidth="1"/>
    <col min="3587" max="3587" width="11.453125" style="422" bestFit="1" customWidth="1"/>
    <col min="3588" max="3588" width="147.54296875" style="422" bestFit="1" customWidth="1"/>
    <col min="3589" max="3589" width="4" style="422" bestFit="1" customWidth="1"/>
    <col min="3590" max="3590" width="10.453125" style="422" customWidth="1"/>
    <col min="3591" max="3591" width="9.54296875" style="422" bestFit="1" customWidth="1"/>
    <col min="3592" max="3592" width="10.7265625" style="422" bestFit="1" customWidth="1"/>
    <col min="3593" max="3593" width="10.54296875" style="422" customWidth="1"/>
    <col min="3594" max="3594" width="12" style="422" bestFit="1" customWidth="1"/>
    <col min="3595" max="3840" width="9.26953125" style="422"/>
    <col min="3841" max="3841" width="12.54296875" style="422" bestFit="1" customWidth="1"/>
    <col min="3842" max="3842" width="8.26953125" style="422" bestFit="1" customWidth="1"/>
    <col min="3843" max="3843" width="11.453125" style="422" bestFit="1" customWidth="1"/>
    <col min="3844" max="3844" width="147.54296875" style="422" bestFit="1" customWidth="1"/>
    <col min="3845" max="3845" width="4" style="422" bestFit="1" customWidth="1"/>
    <col min="3846" max="3846" width="10.453125" style="422" customWidth="1"/>
    <col min="3847" max="3847" width="9.54296875" style="422" bestFit="1" customWidth="1"/>
    <col min="3848" max="3848" width="10.7265625" style="422" bestFit="1" customWidth="1"/>
    <col min="3849" max="3849" width="10.54296875" style="422" customWidth="1"/>
    <col min="3850" max="3850" width="12" style="422" bestFit="1" customWidth="1"/>
    <col min="3851" max="4096" width="9.26953125" style="422"/>
    <col min="4097" max="4097" width="12.54296875" style="422" bestFit="1" customWidth="1"/>
    <col min="4098" max="4098" width="8.26953125" style="422" bestFit="1" customWidth="1"/>
    <col min="4099" max="4099" width="11.453125" style="422" bestFit="1" customWidth="1"/>
    <col min="4100" max="4100" width="147.54296875" style="422" bestFit="1" customWidth="1"/>
    <col min="4101" max="4101" width="4" style="422" bestFit="1" customWidth="1"/>
    <col min="4102" max="4102" width="10.453125" style="422" customWidth="1"/>
    <col min="4103" max="4103" width="9.54296875" style="422" bestFit="1" customWidth="1"/>
    <col min="4104" max="4104" width="10.7265625" style="422" bestFit="1" customWidth="1"/>
    <col min="4105" max="4105" width="10.54296875" style="422" customWidth="1"/>
    <col min="4106" max="4106" width="12" style="422" bestFit="1" customWidth="1"/>
    <col min="4107" max="4352" width="9.26953125" style="422"/>
    <col min="4353" max="4353" width="12.54296875" style="422" bestFit="1" customWidth="1"/>
    <col min="4354" max="4354" width="8.26953125" style="422" bestFit="1" customWidth="1"/>
    <col min="4355" max="4355" width="11.453125" style="422" bestFit="1" customWidth="1"/>
    <col min="4356" max="4356" width="147.54296875" style="422" bestFit="1" customWidth="1"/>
    <col min="4357" max="4357" width="4" style="422" bestFit="1" customWidth="1"/>
    <col min="4358" max="4358" width="10.453125" style="422" customWidth="1"/>
    <col min="4359" max="4359" width="9.54296875" style="422" bestFit="1" customWidth="1"/>
    <col min="4360" max="4360" width="10.7265625" style="422" bestFit="1" customWidth="1"/>
    <col min="4361" max="4361" width="10.54296875" style="422" customWidth="1"/>
    <col min="4362" max="4362" width="12" style="422" bestFit="1" customWidth="1"/>
    <col min="4363" max="4608" width="9.26953125" style="422"/>
    <col min="4609" max="4609" width="12.54296875" style="422" bestFit="1" customWidth="1"/>
    <col min="4610" max="4610" width="8.26953125" style="422" bestFit="1" customWidth="1"/>
    <col min="4611" max="4611" width="11.453125" style="422" bestFit="1" customWidth="1"/>
    <col min="4612" max="4612" width="147.54296875" style="422" bestFit="1" customWidth="1"/>
    <col min="4613" max="4613" width="4" style="422" bestFit="1" customWidth="1"/>
    <col min="4614" max="4614" width="10.453125" style="422" customWidth="1"/>
    <col min="4615" max="4615" width="9.54296875" style="422" bestFit="1" customWidth="1"/>
    <col min="4616" max="4616" width="10.7265625" style="422" bestFit="1" customWidth="1"/>
    <col min="4617" max="4617" width="10.54296875" style="422" customWidth="1"/>
    <col min="4618" max="4618" width="12" style="422" bestFit="1" customWidth="1"/>
    <col min="4619" max="4864" width="9.26953125" style="422"/>
    <col min="4865" max="4865" width="12.54296875" style="422" bestFit="1" customWidth="1"/>
    <col min="4866" max="4866" width="8.26953125" style="422" bestFit="1" customWidth="1"/>
    <col min="4867" max="4867" width="11.453125" style="422" bestFit="1" customWidth="1"/>
    <col min="4868" max="4868" width="147.54296875" style="422" bestFit="1" customWidth="1"/>
    <col min="4869" max="4869" width="4" style="422" bestFit="1" customWidth="1"/>
    <col min="4870" max="4870" width="10.453125" style="422" customWidth="1"/>
    <col min="4871" max="4871" width="9.54296875" style="422" bestFit="1" customWidth="1"/>
    <col min="4872" max="4872" width="10.7265625" style="422" bestFit="1" customWidth="1"/>
    <col min="4873" max="4873" width="10.54296875" style="422" customWidth="1"/>
    <col min="4874" max="4874" width="12" style="422" bestFit="1" customWidth="1"/>
    <col min="4875" max="5120" width="9.26953125" style="422"/>
    <col min="5121" max="5121" width="12.54296875" style="422" bestFit="1" customWidth="1"/>
    <col min="5122" max="5122" width="8.26953125" style="422" bestFit="1" customWidth="1"/>
    <col min="5123" max="5123" width="11.453125" style="422" bestFit="1" customWidth="1"/>
    <col min="5124" max="5124" width="147.54296875" style="422" bestFit="1" customWidth="1"/>
    <col min="5125" max="5125" width="4" style="422" bestFit="1" customWidth="1"/>
    <col min="5126" max="5126" width="10.453125" style="422" customWidth="1"/>
    <col min="5127" max="5127" width="9.54296875" style="422" bestFit="1" customWidth="1"/>
    <col min="5128" max="5128" width="10.7265625" style="422" bestFit="1" customWidth="1"/>
    <col min="5129" max="5129" width="10.54296875" style="422" customWidth="1"/>
    <col min="5130" max="5130" width="12" style="422" bestFit="1" customWidth="1"/>
    <col min="5131" max="5376" width="9.26953125" style="422"/>
    <col min="5377" max="5377" width="12.54296875" style="422" bestFit="1" customWidth="1"/>
    <col min="5378" max="5378" width="8.26953125" style="422" bestFit="1" customWidth="1"/>
    <col min="5379" max="5379" width="11.453125" style="422" bestFit="1" customWidth="1"/>
    <col min="5380" max="5380" width="147.54296875" style="422" bestFit="1" customWidth="1"/>
    <col min="5381" max="5381" width="4" style="422" bestFit="1" customWidth="1"/>
    <col min="5382" max="5382" width="10.453125" style="422" customWidth="1"/>
    <col min="5383" max="5383" width="9.54296875" style="422" bestFit="1" customWidth="1"/>
    <col min="5384" max="5384" width="10.7265625" style="422" bestFit="1" customWidth="1"/>
    <col min="5385" max="5385" width="10.54296875" style="422" customWidth="1"/>
    <col min="5386" max="5386" width="12" style="422" bestFit="1" customWidth="1"/>
    <col min="5387" max="5632" width="9.26953125" style="422"/>
    <col min="5633" max="5633" width="12.54296875" style="422" bestFit="1" customWidth="1"/>
    <col min="5634" max="5634" width="8.26953125" style="422" bestFit="1" customWidth="1"/>
    <col min="5635" max="5635" width="11.453125" style="422" bestFit="1" customWidth="1"/>
    <col min="5636" max="5636" width="147.54296875" style="422" bestFit="1" customWidth="1"/>
    <col min="5637" max="5637" width="4" style="422" bestFit="1" customWidth="1"/>
    <col min="5638" max="5638" width="10.453125" style="422" customWidth="1"/>
    <col min="5639" max="5639" width="9.54296875" style="422" bestFit="1" customWidth="1"/>
    <col min="5640" max="5640" width="10.7265625" style="422" bestFit="1" customWidth="1"/>
    <col min="5641" max="5641" width="10.54296875" style="422" customWidth="1"/>
    <col min="5642" max="5642" width="12" style="422" bestFit="1" customWidth="1"/>
    <col min="5643" max="5888" width="9.26953125" style="422"/>
    <col min="5889" max="5889" width="12.54296875" style="422" bestFit="1" customWidth="1"/>
    <col min="5890" max="5890" width="8.26953125" style="422" bestFit="1" customWidth="1"/>
    <col min="5891" max="5891" width="11.453125" style="422" bestFit="1" customWidth="1"/>
    <col min="5892" max="5892" width="147.54296875" style="422" bestFit="1" customWidth="1"/>
    <col min="5893" max="5893" width="4" style="422" bestFit="1" customWidth="1"/>
    <col min="5894" max="5894" width="10.453125" style="422" customWidth="1"/>
    <col min="5895" max="5895" width="9.54296875" style="422" bestFit="1" customWidth="1"/>
    <col min="5896" max="5896" width="10.7265625" style="422" bestFit="1" customWidth="1"/>
    <col min="5897" max="5897" width="10.54296875" style="422" customWidth="1"/>
    <col min="5898" max="5898" width="12" style="422" bestFit="1" customWidth="1"/>
    <col min="5899" max="6144" width="9.26953125" style="422"/>
    <col min="6145" max="6145" width="12.54296875" style="422" bestFit="1" customWidth="1"/>
    <col min="6146" max="6146" width="8.26953125" style="422" bestFit="1" customWidth="1"/>
    <col min="6147" max="6147" width="11.453125" style="422" bestFit="1" customWidth="1"/>
    <col min="6148" max="6148" width="147.54296875" style="422" bestFit="1" customWidth="1"/>
    <col min="6149" max="6149" width="4" style="422" bestFit="1" customWidth="1"/>
    <col min="6150" max="6150" width="10.453125" style="422" customWidth="1"/>
    <col min="6151" max="6151" width="9.54296875" style="422" bestFit="1" customWidth="1"/>
    <col min="6152" max="6152" width="10.7265625" style="422" bestFit="1" customWidth="1"/>
    <col min="6153" max="6153" width="10.54296875" style="422" customWidth="1"/>
    <col min="6154" max="6154" width="12" style="422" bestFit="1" customWidth="1"/>
    <col min="6155" max="6400" width="9.26953125" style="422"/>
    <col min="6401" max="6401" width="12.54296875" style="422" bestFit="1" customWidth="1"/>
    <col min="6402" max="6402" width="8.26953125" style="422" bestFit="1" customWidth="1"/>
    <col min="6403" max="6403" width="11.453125" style="422" bestFit="1" customWidth="1"/>
    <col min="6404" max="6404" width="147.54296875" style="422" bestFit="1" customWidth="1"/>
    <col min="6405" max="6405" width="4" style="422" bestFit="1" customWidth="1"/>
    <col min="6406" max="6406" width="10.453125" style="422" customWidth="1"/>
    <col min="6407" max="6407" width="9.54296875" style="422" bestFit="1" customWidth="1"/>
    <col min="6408" max="6408" width="10.7265625" style="422" bestFit="1" customWidth="1"/>
    <col min="6409" max="6409" width="10.54296875" style="422" customWidth="1"/>
    <col min="6410" max="6410" width="12" style="422" bestFit="1" customWidth="1"/>
    <col min="6411" max="6656" width="9.26953125" style="422"/>
    <col min="6657" max="6657" width="12.54296875" style="422" bestFit="1" customWidth="1"/>
    <col min="6658" max="6658" width="8.26953125" style="422" bestFit="1" customWidth="1"/>
    <col min="6659" max="6659" width="11.453125" style="422" bestFit="1" customWidth="1"/>
    <col min="6660" max="6660" width="147.54296875" style="422" bestFit="1" customWidth="1"/>
    <col min="6661" max="6661" width="4" style="422" bestFit="1" customWidth="1"/>
    <col min="6662" max="6662" width="10.453125" style="422" customWidth="1"/>
    <col min="6663" max="6663" width="9.54296875" style="422" bestFit="1" customWidth="1"/>
    <col min="6664" max="6664" width="10.7265625" style="422" bestFit="1" customWidth="1"/>
    <col min="6665" max="6665" width="10.54296875" style="422" customWidth="1"/>
    <col min="6666" max="6666" width="12" style="422" bestFit="1" customWidth="1"/>
    <col min="6667" max="6912" width="9.26953125" style="422"/>
    <col min="6913" max="6913" width="12.54296875" style="422" bestFit="1" customWidth="1"/>
    <col min="6914" max="6914" width="8.26953125" style="422" bestFit="1" customWidth="1"/>
    <col min="6915" max="6915" width="11.453125" style="422" bestFit="1" customWidth="1"/>
    <col min="6916" max="6916" width="147.54296875" style="422" bestFit="1" customWidth="1"/>
    <col min="6917" max="6917" width="4" style="422" bestFit="1" customWidth="1"/>
    <col min="6918" max="6918" width="10.453125" style="422" customWidth="1"/>
    <col min="6919" max="6919" width="9.54296875" style="422" bestFit="1" customWidth="1"/>
    <col min="6920" max="6920" width="10.7265625" style="422" bestFit="1" customWidth="1"/>
    <col min="6921" max="6921" width="10.54296875" style="422" customWidth="1"/>
    <col min="6922" max="6922" width="12" style="422" bestFit="1" customWidth="1"/>
    <col min="6923" max="7168" width="9.26953125" style="422"/>
    <col min="7169" max="7169" width="12.54296875" style="422" bestFit="1" customWidth="1"/>
    <col min="7170" max="7170" width="8.26953125" style="422" bestFit="1" customWidth="1"/>
    <col min="7171" max="7171" width="11.453125" style="422" bestFit="1" customWidth="1"/>
    <col min="7172" max="7172" width="147.54296875" style="422" bestFit="1" customWidth="1"/>
    <col min="7173" max="7173" width="4" style="422" bestFit="1" customWidth="1"/>
    <col min="7174" max="7174" width="10.453125" style="422" customWidth="1"/>
    <col min="7175" max="7175" width="9.54296875" style="422" bestFit="1" customWidth="1"/>
    <col min="7176" max="7176" width="10.7265625" style="422" bestFit="1" customWidth="1"/>
    <col min="7177" max="7177" width="10.54296875" style="422" customWidth="1"/>
    <col min="7178" max="7178" width="12" style="422" bestFit="1" customWidth="1"/>
    <col min="7179" max="7424" width="9.26953125" style="422"/>
    <col min="7425" max="7425" width="12.54296875" style="422" bestFit="1" customWidth="1"/>
    <col min="7426" max="7426" width="8.26953125" style="422" bestFit="1" customWidth="1"/>
    <col min="7427" max="7427" width="11.453125" style="422" bestFit="1" customWidth="1"/>
    <col min="7428" max="7428" width="147.54296875" style="422" bestFit="1" customWidth="1"/>
    <col min="7429" max="7429" width="4" style="422" bestFit="1" customWidth="1"/>
    <col min="7430" max="7430" width="10.453125" style="422" customWidth="1"/>
    <col min="7431" max="7431" width="9.54296875" style="422" bestFit="1" customWidth="1"/>
    <col min="7432" max="7432" width="10.7265625" style="422" bestFit="1" customWidth="1"/>
    <col min="7433" max="7433" width="10.54296875" style="422" customWidth="1"/>
    <col min="7434" max="7434" width="12" style="422" bestFit="1" customWidth="1"/>
    <col min="7435" max="7680" width="9.26953125" style="422"/>
    <col min="7681" max="7681" width="12.54296875" style="422" bestFit="1" customWidth="1"/>
    <col min="7682" max="7682" width="8.26953125" style="422" bestFit="1" customWidth="1"/>
    <col min="7683" max="7683" width="11.453125" style="422" bestFit="1" customWidth="1"/>
    <col min="7684" max="7684" width="147.54296875" style="422" bestFit="1" customWidth="1"/>
    <col min="7685" max="7685" width="4" style="422" bestFit="1" customWidth="1"/>
    <col min="7686" max="7686" width="10.453125" style="422" customWidth="1"/>
    <col min="7687" max="7687" width="9.54296875" style="422" bestFit="1" customWidth="1"/>
    <col min="7688" max="7688" width="10.7265625" style="422" bestFit="1" customWidth="1"/>
    <col min="7689" max="7689" width="10.54296875" style="422" customWidth="1"/>
    <col min="7690" max="7690" width="12" style="422" bestFit="1" customWidth="1"/>
    <col min="7691" max="7936" width="9.26953125" style="422"/>
    <col min="7937" max="7937" width="12.54296875" style="422" bestFit="1" customWidth="1"/>
    <col min="7938" max="7938" width="8.26953125" style="422" bestFit="1" customWidth="1"/>
    <col min="7939" max="7939" width="11.453125" style="422" bestFit="1" customWidth="1"/>
    <col min="7940" max="7940" width="147.54296875" style="422" bestFit="1" customWidth="1"/>
    <col min="7941" max="7941" width="4" style="422" bestFit="1" customWidth="1"/>
    <col min="7942" max="7942" width="10.453125" style="422" customWidth="1"/>
    <col min="7943" max="7943" width="9.54296875" style="422" bestFit="1" customWidth="1"/>
    <col min="7944" max="7944" width="10.7265625" style="422" bestFit="1" customWidth="1"/>
    <col min="7945" max="7945" width="10.54296875" style="422" customWidth="1"/>
    <col min="7946" max="7946" width="12" style="422" bestFit="1" customWidth="1"/>
    <col min="7947" max="8192" width="9.26953125" style="422"/>
    <col min="8193" max="8193" width="12.54296875" style="422" bestFit="1" customWidth="1"/>
    <col min="8194" max="8194" width="8.26953125" style="422" bestFit="1" customWidth="1"/>
    <col min="8195" max="8195" width="11.453125" style="422" bestFit="1" customWidth="1"/>
    <col min="8196" max="8196" width="147.54296875" style="422" bestFit="1" customWidth="1"/>
    <col min="8197" max="8197" width="4" style="422" bestFit="1" customWidth="1"/>
    <col min="8198" max="8198" width="10.453125" style="422" customWidth="1"/>
    <col min="8199" max="8199" width="9.54296875" style="422" bestFit="1" customWidth="1"/>
    <col min="8200" max="8200" width="10.7265625" style="422" bestFit="1" customWidth="1"/>
    <col min="8201" max="8201" width="10.54296875" style="422" customWidth="1"/>
    <col min="8202" max="8202" width="12" style="422" bestFit="1" customWidth="1"/>
    <col min="8203" max="8448" width="9.26953125" style="422"/>
    <col min="8449" max="8449" width="12.54296875" style="422" bestFit="1" customWidth="1"/>
    <col min="8450" max="8450" width="8.26953125" style="422" bestFit="1" customWidth="1"/>
    <col min="8451" max="8451" width="11.453125" style="422" bestFit="1" customWidth="1"/>
    <col min="8452" max="8452" width="147.54296875" style="422" bestFit="1" customWidth="1"/>
    <col min="8453" max="8453" width="4" style="422" bestFit="1" customWidth="1"/>
    <col min="8454" max="8454" width="10.453125" style="422" customWidth="1"/>
    <col min="8455" max="8455" width="9.54296875" style="422" bestFit="1" customWidth="1"/>
    <col min="8456" max="8456" width="10.7265625" style="422" bestFit="1" customWidth="1"/>
    <col min="8457" max="8457" width="10.54296875" style="422" customWidth="1"/>
    <col min="8458" max="8458" width="12" style="422" bestFit="1" customWidth="1"/>
    <col min="8459" max="8704" width="9.26953125" style="422"/>
    <col min="8705" max="8705" width="12.54296875" style="422" bestFit="1" customWidth="1"/>
    <col min="8706" max="8706" width="8.26953125" style="422" bestFit="1" customWidth="1"/>
    <col min="8707" max="8707" width="11.453125" style="422" bestFit="1" customWidth="1"/>
    <col min="8708" max="8708" width="147.54296875" style="422" bestFit="1" customWidth="1"/>
    <col min="8709" max="8709" width="4" style="422" bestFit="1" customWidth="1"/>
    <col min="8710" max="8710" width="10.453125" style="422" customWidth="1"/>
    <col min="8711" max="8711" width="9.54296875" style="422" bestFit="1" customWidth="1"/>
    <col min="8712" max="8712" width="10.7265625" style="422" bestFit="1" customWidth="1"/>
    <col min="8713" max="8713" width="10.54296875" style="422" customWidth="1"/>
    <col min="8714" max="8714" width="12" style="422" bestFit="1" customWidth="1"/>
    <col min="8715" max="8960" width="9.26953125" style="422"/>
    <col min="8961" max="8961" width="12.54296875" style="422" bestFit="1" customWidth="1"/>
    <col min="8962" max="8962" width="8.26953125" style="422" bestFit="1" customWidth="1"/>
    <col min="8963" max="8963" width="11.453125" style="422" bestFit="1" customWidth="1"/>
    <col min="8964" max="8964" width="147.54296875" style="422" bestFit="1" customWidth="1"/>
    <col min="8965" max="8965" width="4" style="422" bestFit="1" customWidth="1"/>
    <col min="8966" max="8966" width="10.453125" style="422" customWidth="1"/>
    <col min="8967" max="8967" width="9.54296875" style="422" bestFit="1" customWidth="1"/>
    <col min="8968" max="8968" width="10.7265625" style="422" bestFit="1" customWidth="1"/>
    <col min="8969" max="8969" width="10.54296875" style="422" customWidth="1"/>
    <col min="8970" max="8970" width="12" style="422" bestFit="1" customWidth="1"/>
    <col min="8971" max="9216" width="9.26953125" style="422"/>
    <col min="9217" max="9217" width="12.54296875" style="422" bestFit="1" customWidth="1"/>
    <col min="9218" max="9218" width="8.26953125" style="422" bestFit="1" customWidth="1"/>
    <col min="9219" max="9219" width="11.453125" style="422" bestFit="1" customWidth="1"/>
    <col min="9220" max="9220" width="147.54296875" style="422" bestFit="1" customWidth="1"/>
    <col min="9221" max="9221" width="4" style="422" bestFit="1" customWidth="1"/>
    <col min="9222" max="9222" width="10.453125" style="422" customWidth="1"/>
    <col min="9223" max="9223" width="9.54296875" style="422" bestFit="1" customWidth="1"/>
    <col min="9224" max="9224" width="10.7265625" style="422" bestFit="1" customWidth="1"/>
    <col min="9225" max="9225" width="10.54296875" style="422" customWidth="1"/>
    <col min="9226" max="9226" width="12" style="422" bestFit="1" customWidth="1"/>
    <col min="9227" max="9472" width="9.26953125" style="422"/>
    <col min="9473" max="9473" width="12.54296875" style="422" bestFit="1" customWidth="1"/>
    <col min="9474" max="9474" width="8.26953125" style="422" bestFit="1" customWidth="1"/>
    <col min="9475" max="9475" width="11.453125" style="422" bestFit="1" customWidth="1"/>
    <col min="9476" max="9476" width="147.54296875" style="422" bestFit="1" customWidth="1"/>
    <col min="9477" max="9477" width="4" style="422" bestFit="1" customWidth="1"/>
    <col min="9478" max="9478" width="10.453125" style="422" customWidth="1"/>
    <col min="9479" max="9479" width="9.54296875" style="422" bestFit="1" customWidth="1"/>
    <col min="9480" max="9480" width="10.7265625" style="422" bestFit="1" customWidth="1"/>
    <col min="9481" max="9481" width="10.54296875" style="422" customWidth="1"/>
    <col min="9482" max="9482" width="12" style="422" bestFit="1" customWidth="1"/>
    <col min="9483" max="9728" width="9.26953125" style="422"/>
    <col min="9729" max="9729" width="12.54296875" style="422" bestFit="1" customWidth="1"/>
    <col min="9730" max="9730" width="8.26953125" style="422" bestFit="1" customWidth="1"/>
    <col min="9731" max="9731" width="11.453125" style="422" bestFit="1" customWidth="1"/>
    <col min="9732" max="9732" width="147.54296875" style="422" bestFit="1" customWidth="1"/>
    <col min="9733" max="9733" width="4" style="422" bestFit="1" customWidth="1"/>
    <col min="9734" max="9734" width="10.453125" style="422" customWidth="1"/>
    <col min="9735" max="9735" width="9.54296875" style="422" bestFit="1" customWidth="1"/>
    <col min="9736" max="9736" width="10.7265625" style="422" bestFit="1" customWidth="1"/>
    <col min="9737" max="9737" width="10.54296875" style="422" customWidth="1"/>
    <col min="9738" max="9738" width="12" style="422" bestFit="1" customWidth="1"/>
    <col min="9739" max="9984" width="9.26953125" style="422"/>
    <col min="9985" max="9985" width="12.54296875" style="422" bestFit="1" customWidth="1"/>
    <col min="9986" max="9986" width="8.26953125" style="422" bestFit="1" customWidth="1"/>
    <col min="9987" max="9987" width="11.453125" style="422" bestFit="1" customWidth="1"/>
    <col min="9988" max="9988" width="147.54296875" style="422" bestFit="1" customWidth="1"/>
    <col min="9989" max="9989" width="4" style="422" bestFit="1" customWidth="1"/>
    <col min="9990" max="9990" width="10.453125" style="422" customWidth="1"/>
    <col min="9991" max="9991" width="9.54296875" style="422" bestFit="1" customWidth="1"/>
    <col min="9992" max="9992" width="10.7265625" style="422" bestFit="1" customWidth="1"/>
    <col min="9993" max="9993" width="10.54296875" style="422" customWidth="1"/>
    <col min="9994" max="9994" width="12" style="422" bestFit="1" customWidth="1"/>
    <col min="9995" max="10240" width="9.26953125" style="422"/>
    <col min="10241" max="10241" width="12.54296875" style="422" bestFit="1" customWidth="1"/>
    <col min="10242" max="10242" width="8.26953125" style="422" bestFit="1" customWidth="1"/>
    <col min="10243" max="10243" width="11.453125" style="422" bestFit="1" customWidth="1"/>
    <col min="10244" max="10244" width="147.54296875" style="422" bestFit="1" customWidth="1"/>
    <col min="10245" max="10245" width="4" style="422" bestFit="1" customWidth="1"/>
    <col min="10246" max="10246" width="10.453125" style="422" customWidth="1"/>
    <col min="10247" max="10247" width="9.54296875" style="422" bestFit="1" customWidth="1"/>
    <col min="10248" max="10248" width="10.7265625" style="422" bestFit="1" customWidth="1"/>
    <col min="10249" max="10249" width="10.54296875" style="422" customWidth="1"/>
    <col min="10250" max="10250" width="12" style="422" bestFit="1" customWidth="1"/>
    <col min="10251" max="10496" width="9.26953125" style="422"/>
    <col min="10497" max="10497" width="12.54296875" style="422" bestFit="1" customWidth="1"/>
    <col min="10498" max="10498" width="8.26953125" style="422" bestFit="1" customWidth="1"/>
    <col min="10499" max="10499" width="11.453125" style="422" bestFit="1" customWidth="1"/>
    <col min="10500" max="10500" width="147.54296875" style="422" bestFit="1" customWidth="1"/>
    <col min="10501" max="10501" width="4" style="422" bestFit="1" customWidth="1"/>
    <col min="10502" max="10502" width="10.453125" style="422" customWidth="1"/>
    <col min="10503" max="10503" width="9.54296875" style="422" bestFit="1" customWidth="1"/>
    <col min="10504" max="10504" width="10.7265625" style="422" bestFit="1" customWidth="1"/>
    <col min="10505" max="10505" width="10.54296875" style="422" customWidth="1"/>
    <col min="10506" max="10506" width="12" style="422" bestFit="1" customWidth="1"/>
    <col min="10507" max="10752" width="9.26953125" style="422"/>
    <col min="10753" max="10753" width="12.54296875" style="422" bestFit="1" customWidth="1"/>
    <col min="10754" max="10754" width="8.26953125" style="422" bestFit="1" customWidth="1"/>
    <col min="10755" max="10755" width="11.453125" style="422" bestFit="1" customWidth="1"/>
    <col min="10756" max="10756" width="147.54296875" style="422" bestFit="1" customWidth="1"/>
    <col min="10757" max="10757" width="4" style="422" bestFit="1" customWidth="1"/>
    <col min="10758" max="10758" width="10.453125" style="422" customWidth="1"/>
    <col min="10759" max="10759" width="9.54296875" style="422" bestFit="1" customWidth="1"/>
    <col min="10760" max="10760" width="10.7265625" style="422" bestFit="1" customWidth="1"/>
    <col min="10761" max="10761" width="10.54296875" style="422" customWidth="1"/>
    <col min="10762" max="10762" width="12" style="422" bestFit="1" customWidth="1"/>
    <col min="10763" max="11008" width="9.26953125" style="422"/>
    <col min="11009" max="11009" width="12.54296875" style="422" bestFit="1" customWidth="1"/>
    <col min="11010" max="11010" width="8.26953125" style="422" bestFit="1" customWidth="1"/>
    <col min="11011" max="11011" width="11.453125" style="422" bestFit="1" customWidth="1"/>
    <col min="11012" max="11012" width="147.54296875" style="422" bestFit="1" customWidth="1"/>
    <col min="11013" max="11013" width="4" style="422" bestFit="1" customWidth="1"/>
    <col min="11014" max="11014" width="10.453125" style="422" customWidth="1"/>
    <col min="11015" max="11015" width="9.54296875" style="422" bestFit="1" customWidth="1"/>
    <col min="11016" max="11016" width="10.7265625" style="422" bestFit="1" customWidth="1"/>
    <col min="11017" max="11017" width="10.54296875" style="422" customWidth="1"/>
    <col min="11018" max="11018" width="12" style="422" bestFit="1" customWidth="1"/>
    <col min="11019" max="11264" width="9.26953125" style="422"/>
    <col min="11265" max="11265" width="12.54296875" style="422" bestFit="1" customWidth="1"/>
    <col min="11266" max="11266" width="8.26953125" style="422" bestFit="1" customWidth="1"/>
    <col min="11267" max="11267" width="11.453125" style="422" bestFit="1" customWidth="1"/>
    <col min="11268" max="11268" width="147.54296875" style="422" bestFit="1" customWidth="1"/>
    <col min="11269" max="11269" width="4" style="422" bestFit="1" customWidth="1"/>
    <col min="11270" max="11270" width="10.453125" style="422" customWidth="1"/>
    <col min="11271" max="11271" width="9.54296875" style="422" bestFit="1" customWidth="1"/>
    <col min="11272" max="11272" width="10.7265625" style="422" bestFit="1" customWidth="1"/>
    <col min="11273" max="11273" width="10.54296875" style="422" customWidth="1"/>
    <col min="11274" max="11274" width="12" style="422" bestFit="1" customWidth="1"/>
    <col min="11275" max="11520" width="9.26953125" style="422"/>
    <col min="11521" max="11521" width="12.54296875" style="422" bestFit="1" customWidth="1"/>
    <col min="11522" max="11522" width="8.26953125" style="422" bestFit="1" customWidth="1"/>
    <col min="11523" max="11523" width="11.453125" style="422" bestFit="1" customWidth="1"/>
    <col min="11524" max="11524" width="147.54296875" style="422" bestFit="1" customWidth="1"/>
    <col min="11525" max="11525" width="4" style="422" bestFit="1" customWidth="1"/>
    <col min="11526" max="11526" width="10.453125" style="422" customWidth="1"/>
    <col min="11527" max="11527" width="9.54296875" style="422" bestFit="1" customWidth="1"/>
    <col min="11528" max="11528" width="10.7265625" style="422" bestFit="1" customWidth="1"/>
    <col min="11529" max="11529" width="10.54296875" style="422" customWidth="1"/>
    <col min="11530" max="11530" width="12" style="422" bestFit="1" customWidth="1"/>
    <col min="11531" max="11776" width="9.26953125" style="422"/>
    <col min="11777" max="11777" width="12.54296875" style="422" bestFit="1" customWidth="1"/>
    <col min="11778" max="11778" width="8.26953125" style="422" bestFit="1" customWidth="1"/>
    <col min="11779" max="11779" width="11.453125" style="422" bestFit="1" customWidth="1"/>
    <col min="11780" max="11780" width="147.54296875" style="422" bestFit="1" customWidth="1"/>
    <col min="11781" max="11781" width="4" style="422" bestFit="1" customWidth="1"/>
    <col min="11782" max="11782" width="10.453125" style="422" customWidth="1"/>
    <col min="11783" max="11783" width="9.54296875" style="422" bestFit="1" customWidth="1"/>
    <col min="11784" max="11784" width="10.7265625" style="422" bestFit="1" customWidth="1"/>
    <col min="11785" max="11785" width="10.54296875" style="422" customWidth="1"/>
    <col min="11786" max="11786" width="12" style="422" bestFit="1" customWidth="1"/>
    <col min="11787" max="12032" width="9.26953125" style="422"/>
    <col min="12033" max="12033" width="12.54296875" style="422" bestFit="1" customWidth="1"/>
    <col min="12034" max="12034" width="8.26953125" style="422" bestFit="1" customWidth="1"/>
    <col min="12035" max="12035" width="11.453125" style="422" bestFit="1" customWidth="1"/>
    <col min="12036" max="12036" width="147.54296875" style="422" bestFit="1" customWidth="1"/>
    <col min="12037" max="12037" width="4" style="422" bestFit="1" customWidth="1"/>
    <col min="12038" max="12038" width="10.453125" style="422" customWidth="1"/>
    <col min="12039" max="12039" width="9.54296875" style="422" bestFit="1" customWidth="1"/>
    <col min="12040" max="12040" width="10.7265625" style="422" bestFit="1" customWidth="1"/>
    <col min="12041" max="12041" width="10.54296875" style="422" customWidth="1"/>
    <col min="12042" max="12042" width="12" style="422" bestFit="1" customWidth="1"/>
    <col min="12043" max="12288" width="9.26953125" style="422"/>
    <col min="12289" max="12289" width="12.54296875" style="422" bestFit="1" customWidth="1"/>
    <col min="12290" max="12290" width="8.26953125" style="422" bestFit="1" customWidth="1"/>
    <col min="12291" max="12291" width="11.453125" style="422" bestFit="1" customWidth="1"/>
    <col min="12292" max="12292" width="147.54296875" style="422" bestFit="1" customWidth="1"/>
    <col min="12293" max="12293" width="4" style="422" bestFit="1" customWidth="1"/>
    <col min="12294" max="12294" width="10.453125" style="422" customWidth="1"/>
    <col min="12295" max="12295" width="9.54296875" style="422" bestFit="1" customWidth="1"/>
    <col min="12296" max="12296" width="10.7265625" style="422" bestFit="1" customWidth="1"/>
    <col min="12297" max="12297" width="10.54296875" style="422" customWidth="1"/>
    <col min="12298" max="12298" width="12" style="422" bestFit="1" customWidth="1"/>
    <col min="12299" max="12544" width="9.26953125" style="422"/>
    <col min="12545" max="12545" width="12.54296875" style="422" bestFit="1" customWidth="1"/>
    <col min="12546" max="12546" width="8.26953125" style="422" bestFit="1" customWidth="1"/>
    <col min="12547" max="12547" width="11.453125" style="422" bestFit="1" customWidth="1"/>
    <col min="12548" max="12548" width="147.54296875" style="422" bestFit="1" customWidth="1"/>
    <col min="12549" max="12549" width="4" style="422" bestFit="1" customWidth="1"/>
    <col min="12550" max="12550" width="10.453125" style="422" customWidth="1"/>
    <col min="12551" max="12551" width="9.54296875" style="422" bestFit="1" customWidth="1"/>
    <col min="12552" max="12552" width="10.7265625" style="422" bestFit="1" customWidth="1"/>
    <col min="12553" max="12553" width="10.54296875" style="422" customWidth="1"/>
    <col min="12554" max="12554" width="12" style="422" bestFit="1" customWidth="1"/>
    <col min="12555" max="12800" width="9.26953125" style="422"/>
    <col min="12801" max="12801" width="12.54296875" style="422" bestFit="1" customWidth="1"/>
    <col min="12802" max="12802" width="8.26953125" style="422" bestFit="1" customWidth="1"/>
    <col min="12803" max="12803" width="11.453125" style="422" bestFit="1" customWidth="1"/>
    <col min="12804" max="12804" width="147.54296875" style="422" bestFit="1" customWidth="1"/>
    <col min="12805" max="12805" width="4" style="422" bestFit="1" customWidth="1"/>
    <col min="12806" max="12806" width="10.453125" style="422" customWidth="1"/>
    <col min="12807" max="12807" width="9.54296875" style="422" bestFit="1" customWidth="1"/>
    <col min="12808" max="12808" width="10.7265625" style="422" bestFit="1" customWidth="1"/>
    <col min="12809" max="12809" width="10.54296875" style="422" customWidth="1"/>
    <col min="12810" max="12810" width="12" style="422" bestFit="1" customWidth="1"/>
    <col min="12811" max="13056" width="9.26953125" style="422"/>
    <col min="13057" max="13057" width="12.54296875" style="422" bestFit="1" customWidth="1"/>
    <col min="13058" max="13058" width="8.26953125" style="422" bestFit="1" customWidth="1"/>
    <col min="13059" max="13059" width="11.453125" style="422" bestFit="1" customWidth="1"/>
    <col min="13060" max="13060" width="147.54296875" style="422" bestFit="1" customWidth="1"/>
    <col min="13061" max="13061" width="4" style="422" bestFit="1" customWidth="1"/>
    <col min="13062" max="13062" width="10.453125" style="422" customWidth="1"/>
    <col min="13063" max="13063" width="9.54296875" style="422" bestFit="1" customWidth="1"/>
    <col min="13064" max="13064" width="10.7265625" style="422" bestFit="1" customWidth="1"/>
    <col min="13065" max="13065" width="10.54296875" style="422" customWidth="1"/>
    <col min="13066" max="13066" width="12" style="422" bestFit="1" customWidth="1"/>
    <col min="13067" max="13312" width="9.26953125" style="422"/>
    <col min="13313" max="13313" width="12.54296875" style="422" bestFit="1" customWidth="1"/>
    <col min="13314" max="13314" width="8.26953125" style="422" bestFit="1" customWidth="1"/>
    <col min="13315" max="13315" width="11.453125" style="422" bestFit="1" customWidth="1"/>
    <col min="13316" max="13316" width="147.54296875" style="422" bestFit="1" customWidth="1"/>
    <col min="13317" max="13317" width="4" style="422" bestFit="1" customWidth="1"/>
    <col min="13318" max="13318" width="10.453125" style="422" customWidth="1"/>
    <col min="13319" max="13319" width="9.54296875" style="422" bestFit="1" customWidth="1"/>
    <col min="13320" max="13320" width="10.7265625" style="422" bestFit="1" customWidth="1"/>
    <col min="13321" max="13321" width="10.54296875" style="422" customWidth="1"/>
    <col min="13322" max="13322" width="12" style="422" bestFit="1" customWidth="1"/>
    <col min="13323" max="13568" width="9.26953125" style="422"/>
    <col min="13569" max="13569" width="12.54296875" style="422" bestFit="1" customWidth="1"/>
    <col min="13570" max="13570" width="8.26953125" style="422" bestFit="1" customWidth="1"/>
    <col min="13571" max="13571" width="11.453125" style="422" bestFit="1" customWidth="1"/>
    <col min="13572" max="13572" width="147.54296875" style="422" bestFit="1" customWidth="1"/>
    <col min="13573" max="13573" width="4" style="422" bestFit="1" customWidth="1"/>
    <col min="13574" max="13574" width="10.453125" style="422" customWidth="1"/>
    <col min="13575" max="13575" width="9.54296875" style="422" bestFit="1" customWidth="1"/>
    <col min="13576" max="13576" width="10.7265625" style="422" bestFit="1" customWidth="1"/>
    <col min="13577" max="13577" width="10.54296875" style="422" customWidth="1"/>
    <col min="13578" max="13578" width="12" style="422" bestFit="1" customWidth="1"/>
    <col min="13579" max="13824" width="9.26953125" style="422"/>
    <col min="13825" max="13825" width="12.54296875" style="422" bestFit="1" customWidth="1"/>
    <col min="13826" max="13826" width="8.26953125" style="422" bestFit="1" customWidth="1"/>
    <col min="13827" max="13827" width="11.453125" style="422" bestFit="1" customWidth="1"/>
    <col min="13828" max="13828" width="147.54296875" style="422" bestFit="1" customWidth="1"/>
    <col min="13829" max="13829" width="4" style="422" bestFit="1" customWidth="1"/>
    <col min="13830" max="13830" width="10.453125" style="422" customWidth="1"/>
    <col min="13831" max="13831" width="9.54296875" style="422" bestFit="1" customWidth="1"/>
    <col min="13832" max="13832" width="10.7265625" style="422" bestFit="1" customWidth="1"/>
    <col min="13833" max="13833" width="10.54296875" style="422" customWidth="1"/>
    <col min="13834" max="13834" width="12" style="422" bestFit="1" customWidth="1"/>
    <col min="13835" max="14080" width="9.26953125" style="422"/>
    <col min="14081" max="14081" width="12.54296875" style="422" bestFit="1" customWidth="1"/>
    <col min="14082" max="14082" width="8.26953125" style="422" bestFit="1" customWidth="1"/>
    <col min="14083" max="14083" width="11.453125" style="422" bestFit="1" customWidth="1"/>
    <col min="14084" max="14084" width="147.54296875" style="422" bestFit="1" customWidth="1"/>
    <col min="14085" max="14085" width="4" style="422" bestFit="1" customWidth="1"/>
    <col min="14086" max="14086" width="10.453125" style="422" customWidth="1"/>
    <col min="14087" max="14087" width="9.54296875" style="422" bestFit="1" customWidth="1"/>
    <col min="14088" max="14088" width="10.7265625" style="422" bestFit="1" customWidth="1"/>
    <col min="14089" max="14089" width="10.54296875" style="422" customWidth="1"/>
    <col min="14090" max="14090" width="12" style="422" bestFit="1" customWidth="1"/>
    <col min="14091" max="14336" width="9.26953125" style="422"/>
    <col min="14337" max="14337" width="12.54296875" style="422" bestFit="1" customWidth="1"/>
    <col min="14338" max="14338" width="8.26953125" style="422" bestFit="1" customWidth="1"/>
    <col min="14339" max="14339" width="11.453125" style="422" bestFit="1" customWidth="1"/>
    <col min="14340" max="14340" width="147.54296875" style="422" bestFit="1" customWidth="1"/>
    <col min="14341" max="14341" width="4" style="422" bestFit="1" customWidth="1"/>
    <col min="14342" max="14342" width="10.453125" style="422" customWidth="1"/>
    <col min="14343" max="14343" width="9.54296875" style="422" bestFit="1" customWidth="1"/>
    <col min="14344" max="14344" width="10.7265625" style="422" bestFit="1" customWidth="1"/>
    <col min="14345" max="14345" width="10.54296875" style="422" customWidth="1"/>
    <col min="14346" max="14346" width="12" style="422" bestFit="1" customWidth="1"/>
    <col min="14347" max="14592" width="9.26953125" style="422"/>
    <col min="14593" max="14593" width="12.54296875" style="422" bestFit="1" customWidth="1"/>
    <col min="14594" max="14594" width="8.26953125" style="422" bestFit="1" customWidth="1"/>
    <col min="14595" max="14595" width="11.453125" style="422" bestFit="1" customWidth="1"/>
    <col min="14596" max="14596" width="147.54296875" style="422" bestFit="1" customWidth="1"/>
    <col min="14597" max="14597" width="4" style="422" bestFit="1" customWidth="1"/>
    <col min="14598" max="14598" width="10.453125" style="422" customWidth="1"/>
    <col min="14599" max="14599" width="9.54296875" style="422" bestFit="1" customWidth="1"/>
    <col min="14600" max="14600" width="10.7265625" style="422" bestFit="1" customWidth="1"/>
    <col min="14601" max="14601" width="10.54296875" style="422" customWidth="1"/>
    <col min="14602" max="14602" width="12" style="422" bestFit="1" customWidth="1"/>
    <col min="14603" max="14848" width="9.26953125" style="422"/>
    <col min="14849" max="14849" width="12.54296875" style="422" bestFit="1" customWidth="1"/>
    <col min="14850" max="14850" width="8.26953125" style="422" bestFit="1" customWidth="1"/>
    <col min="14851" max="14851" width="11.453125" style="422" bestFit="1" customWidth="1"/>
    <col min="14852" max="14852" width="147.54296875" style="422" bestFit="1" customWidth="1"/>
    <col min="14853" max="14853" width="4" style="422" bestFit="1" customWidth="1"/>
    <col min="14854" max="14854" width="10.453125" style="422" customWidth="1"/>
    <col min="14855" max="14855" width="9.54296875" style="422" bestFit="1" customWidth="1"/>
    <col min="14856" max="14856" width="10.7265625" style="422" bestFit="1" customWidth="1"/>
    <col min="14857" max="14857" width="10.54296875" style="422" customWidth="1"/>
    <col min="14858" max="14858" width="12" style="422" bestFit="1" customWidth="1"/>
    <col min="14859" max="15104" width="9.26953125" style="422"/>
    <col min="15105" max="15105" width="12.54296875" style="422" bestFit="1" customWidth="1"/>
    <col min="15106" max="15106" width="8.26953125" style="422" bestFit="1" customWidth="1"/>
    <col min="15107" max="15107" width="11.453125" style="422" bestFit="1" customWidth="1"/>
    <col min="15108" max="15108" width="147.54296875" style="422" bestFit="1" customWidth="1"/>
    <col min="15109" max="15109" width="4" style="422" bestFit="1" customWidth="1"/>
    <col min="15110" max="15110" width="10.453125" style="422" customWidth="1"/>
    <col min="15111" max="15111" width="9.54296875" style="422" bestFit="1" customWidth="1"/>
    <col min="15112" max="15112" width="10.7265625" style="422" bestFit="1" customWidth="1"/>
    <col min="15113" max="15113" width="10.54296875" style="422" customWidth="1"/>
    <col min="15114" max="15114" width="12" style="422" bestFit="1" customWidth="1"/>
    <col min="15115" max="15360" width="9.26953125" style="422"/>
    <col min="15361" max="15361" width="12.54296875" style="422" bestFit="1" customWidth="1"/>
    <col min="15362" max="15362" width="8.26953125" style="422" bestFit="1" customWidth="1"/>
    <col min="15363" max="15363" width="11.453125" style="422" bestFit="1" customWidth="1"/>
    <col min="15364" max="15364" width="147.54296875" style="422" bestFit="1" customWidth="1"/>
    <col min="15365" max="15365" width="4" style="422" bestFit="1" customWidth="1"/>
    <col min="15366" max="15366" width="10.453125" style="422" customWidth="1"/>
    <col min="15367" max="15367" width="9.54296875" style="422" bestFit="1" customWidth="1"/>
    <col min="15368" max="15368" width="10.7265625" style="422" bestFit="1" customWidth="1"/>
    <col min="15369" max="15369" width="10.54296875" style="422" customWidth="1"/>
    <col min="15370" max="15370" width="12" style="422" bestFit="1" customWidth="1"/>
    <col min="15371" max="15616" width="9.26953125" style="422"/>
    <col min="15617" max="15617" width="12.54296875" style="422" bestFit="1" customWidth="1"/>
    <col min="15618" max="15618" width="8.26953125" style="422" bestFit="1" customWidth="1"/>
    <col min="15619" max="15619" width="11.453125" style="422" bestFit="1" customWidth="1"/>
    <col min="15620" max="15620" width="147.54296875" style="422" bestFit="1" customWidth="1"/>
    <col min="15621" max="15621" width="4" style="422" bestFit="1" customWidth="1"/>
    <col min="15622" max="15622" width="10.453125" style="422" customWidth="1"/>
    <col min="15623" max="15623" width="9.54296875" style="422" bestFit="1" customWidth="1"/>
    <col min="15624" max="15624" width="10.7265625" style="422" bestFit="1" customWidth="1"/>
    <col min="15625" max="15625" width="10.54296875" style="422" customWidth="1"/>
    <col min="15626" max="15626" width="12" style="422" bestFit="1" customWidth="1"/>
    <col min="15627" max="15872" width="9.26953125" style="422"/>
    <col min="15873" max="15873" width="12.54296875" style="422" bestFit="1" customWidth="1"/>
    <col min="15874" max="15874" width="8.26953125" style="422" bestFit="1" customWidth="1"/>
    <col min="15875" max="15875" width="11.453125" style="422" bestFit="1" customWidth="1"/>
    <col min="15876" max="15876" width="147.54296875" style="422" bestFit="1" customWidth="1"/>
    <col min="15877" max="15877" width="4" style="422" bestFit="1" customWidth="1"/>
    <col min="15878" max="15878" width="10.453125" style="422" customWidth="1"/>
    <col min="15879" max="15879" width="9.54296875" style="422" bestFit="1" customWidth="1"/>
    <col min="15880" max="15880" width="10.7265625" style="422" bestFit="1" customWidth="1"/>
    <col min="15881" max="15881" width="10.54296875" style="422" customWidth="1"/>
    <col min="15882" max="15882" width="12" style="422" bestFit="1" customWidth="1"/>
    <col min="15883" max="16128" width="9.26953125" style="422"/>
    <col min="16129" max="16129" width="12.54296875" style="422" bestFit="1" customWidth="1"/>
    <col min="16130" max="16130" width="8.26953125" style="422" bestFit="1" customWidth="1"/>
    <col min="16131" max="16131" width="11.453125" style="422" bestFit="1" customWidth="1"/>
    <col min="16132" max="16132" width="147.54296875" style="422" bestFit="1" customWidth="1"/>
    <col min="16133" max="16133" width="4" style="422" bestFit="1" customWidth="1"/>
    <col min="16134" max="16134" width="10.453125" style="422" customWidth="1"/>
    <col min="16135" max="16135" width="9.54296875" style="422" bestFit="1" customWidth="1"/>
    <col min="16136" max="16136" width="10.7265625" style="422" bestFit="1" customWidth="1"/>
    <col min="16137" max="16137" width="10.54296875" style="422" customWidth="1"/>
    <col min="16138" max="16138" width="12" style="422" bestFit="1" customWidth="1"/>
    <col min="16139" max="16384" width="9.26953125" style="422"/>
  </cols>
  <sheetData>
    <row r="1" spans="1:11" s="407" customFormat="1" ht="18">
      <c r="A1" s="1849" t="s">
        <v>1459</v>
      </c>
      <c r="B1" s="1849"/>
      <c r="C1" s="1849"/>
      <c r="D1" s="1849"/>
      <c r="E1" s="1849"/>
      <c r="F1" s="1849"/>
      <c r="G1" s="405"/>
      <c r="H1" s="405"/>
      <c r="I1" s="405"/>
      <c r="J1" s="405"/>
      <c r="K1" s="406"/>
    </row>
    <row r="2" spans="1:11" s="405" customFormat="1" ht="18.75" customHeight="1">
      <c r="A2" s="408" t="s">
        <v>1460</v>
      </c>
      <c r="B2" s="409" t="s">
        <v>1461</v>
      </c>
      <c r="C2" s="410"/>
      <c r="D2" s="410"/>
      <c r="E2" s="410"/>
      <c r="F2" s="410"/>
    </row>
    <row r="3" spans="1:11" s="413" customFormat="1" ht="13.9" customHeight="1">
      <c r="A3" s="408" t="s">
        <v>1462</v>
      </c>
      <c r="B3" s="409" t="s">
        <v>1463</v>
      </c>
      <c r="C3" s="409"/>
      <c r="D3" s="409"/>
      <c r="E3" s="410"/>
      <c r="F3" s="410"/>
      <c r="G3" s="411"/>
      <c r="H3" s="411"/>
      <c r="I3" s="411"/>
      <c r="J3" s="411"/>
      <c r="K3" s="412"/>
    </row>
    <row r="4" spans="1:11" s="411" customFormat="1" ht="13.9" customHeight="1">
      <c r="A4" s="408"/>
      <c r="B4" s="409" t="s">
        <v>2814</v>
      </c>
      <c r="C4" s="409"/>
      <c r="D4" s="409"/>
      <c r="E4" s="410"/>
      <c r="F4" s="410"/>
    </row>
    <row r="5" spans="1:11" s="405" customFormat="1" ht="17.25" customHeight="1">
      <c r="A5" s="408" t="s">
        <v>1464</v>
      </c>
      <c r="B5" s="409" t="s">
        <v>1465</v>
      </c>
      <c r="C5" s="410"/>
      <c r="D5" s="410"/>
      <c r="E5" s="410"/>
      <c r="F5" s="410"/>
    </row>
    <row r="6" spans="1:11" s="415" customFormat="1" ht="10.5" customHeight="1">
      <c r="A6" s="1850"/>
      <c r="B6" s="1850"/>
      <c r="C6" s="1850"/>
      <c r="D6" s="1850"/>
      <c r="E6" s="1850"/>
      <c r="F6" s="1850"/>
      <c r="G6" s="414"/>
    </row>
    <row r="7" spans="1:11" ht="21">
      <c r="A7" s="416" t="s">
        <v>1466</v>
      </c>
      <c r="B7" s="417" t="s">
        <v>1467</v>
      </c>
      <c r="C7" s="418" t="s">
        <v>37</v>
      </c>
      <c r="D7" s="418" t="s">
        <v>1468</v>
      </c>
      <c r="E7" s="418" t="s">
        <v>38</v>
      </c>
      <c r="F7" s="419" t="s">
        <v>1032</v>
      </c>
      <c r="G7" s="420" t="s">
        <v>1469</v>
      </c>
      <c r="H7" s="420" t="s">
        <v>1470</v>
      </c>
      <c r="I7" s="420" t="s">
        <v>1471</v>
      </c>
      <c r="J7" s="421" t="s">
        <v>29</v>
      </c>
    </row>
    <row r="8" spans="1:11" s="413" customFormat="1" ht="13">
      <c r="A8" s="423"/>
      <c r="B8" s="424"/>
      <c r="C8" s="425"/>
      <c r="D8" s="426" t="s">
        <v>1472</v>
      </c>
      <c r="E8" s="425"/>
      <c r="F8" s="427"/>
      <c r="G8" s="428" t="s">
        <v>1473</v>
      </c>
      <c r="H8" s="429">
        <f>SUM(H10:H735)</f>
        <v>0</v>
      </c>
      <c r="I8" s="429">
        <f>SUM(I10:I736)</f>
        <v>0</v>
      </c>
      <c r="J8" s="430">
        <f>I8+H8</f>
        <v>0</v>
      </c>
    </row>
    <row r="10" spans="1:11" ht="10.5" customHeight="1">
      <c r="A10" s="431"/>
      <c r="B10" s="432"/>
      <c r="C10" s="432"/>
      <c r="D10" s="433" t="s">
        <v>1474</v>
      </c>
      <c r="E10" s="432"/>
      <c r="F10" s="434"/>
      <c r="G10" s="435"/>
      <c r="H10" s="435"/>
      <c r="I10" s="435"/>
    </row>
    <row r="11" spans="1:11" ht="10.5" customHeight="1">
      <c r="A11" s="436" t="s">
        <v>157</v>
      </c>
      <c r="B11" s="436" t="s">
        <v>1475</v>
      </c>
      <c r="C11" s="436" t="s">
        <v>1476</v>
      </c>
      <c r="D11" s="437" t="s">
        <v>1477</v>
      </c>
      <c r="E11" s="436" t="s">
        <v>62</v>
      </c>
      <c r="F11" s="438">
        <v>1</v>
      </c>
      <c r="G11" s="439"/>
      <c r="H11" s="439"/>
      <c r="I11" s="439">
        <f>G11*F11</f>
        <v>0</v>
      </c>
    </row>
    <row r="12" spans="1:11" ht="10.5" customHeight="1">
      <c r="A12" s="436" t="s">
        <v>157</v>
      </c>
      <c r="B12" s="436" t="s">
        <v>1475</v>
      </c>
      <c r="C12" s="436" t="s">
        <v>1476</v>
      </c>
      <c r="D12" s="437" t="s">
        <v>1478</v>
      </c>
      <c r="E12" s="436" t="s">
        <v>62</v>
      </c>
      <c r="F12" s="438">
        <v>1</v>
      </c>
      <c r="G12" s="439"/>
      <c r="H12" s="439"/>
      <c r="I12" s="439">
        <f t="shared" ref="I12:I73" si="0">G12*F12</f>
        <v>0</v>
      </c>
    </row>
    <row r="13" spans="1:11" ht="10.5" customHeight="1">
      <c r="A13" s="436" t="s">
        <v>157</v>
      </c>
      <c r="B13" s="436" t="s">
        <v>1475</v>
      </c>
      <c r="C13" s="436" t="s">
        <v>1476</v>
      </c>
      <c r="D13" s="437" t="s">
        <v>1479</v>
      </c>
      <c r="E13" s="436" t="s">
        <v>62</v>
      </c>
      <c r="F13" s="438">
        <v>1</v>
      </c>
      <c r="G13" s="439"/>
      <c r="H13" s="439"/>
      <c r="I13" s="439">
        <f t="shared" si="0"/>
        <v>0</v>
      </c>
    </row>
    <row r="14" spans="1:11" ht="10.5" customHeight="1">
      <c r="A14" s="436" t="s">
        <v>157</v>
      </c>
      <c r="B14" s="436" t="s">
        <v>1475</v>
      </c>
      <c r="C14" s="436" t="s">
        <v>1476</v>
      </c>
      <c r="D14" s="437" t="s">
        <v>1480</v>
      </c>
      <c r="E14" s="436" t="s">
        <v>62</v>
      </c>
      <c r="F14" s="438">
        <v>1</v>
      </c>
      <c r="G14" s="439"/>
      <c r="H14" s="439"/>
      <c r="I14" s="439">
        <f t="shared" si="0"/>
        <v>0</v>
      </c>
    </row>
    <row r="15" spans="1:11" ht="10.5" customHeight="1">
      <c r="A15" s="436" t="s">
        <v>157</v>
      </c>
      <c r="B15" s="436" t="s">
        <v>1475</v>
      </c>
      <c r="C15" s="436" t="s">
        <v>1476</v>
      </c>
      <c r="D15" s="437" t="s">
        <v>1481</v>
      </c>
      <c r="E15" s="436" t="s">
        <v>62</v>
      </c>
      <c r="F15" s="438">
        <v>1</v>
      </c>
      <c r="G15" s="439"/>
      <c r="H15" s="439"/>
      <c r="I15" s="439">
        <f t="shared" si="0"/>
        <v>0</v>
      </c>
    </row>
    <row r="16" spans="1:11" ht="10.5" customHeight="1">
      <c r="A16" s="436" t="s">
        <v>157</v>
      </c>
      <c r="B16" s="436" t="s">
        <v>1475</v>
      </c>
      <c r="C16" s="436" t="s">
        <v>1476</v>
      </c>
      <c r="D16" s="437" t="s">
        <v>1482</v>
      </c>
      <c r="E16" s="436" t="s">
        <v>62</v>
      </c>
      <c r="F16" s="438">
        <v>1</v>
      </c>
      <c r="G16" s="439"/>
      <c r="H16" s="439"/>
      <c r="I16" s="439">
        <f t="shared" si="0"/>
        <v>0</v>
      </c>
    </row>
    <row r="17" spans="1:9" ht="10.5" customHeight="1">
      <c r="A17" s="436" t="s">
        <v>157</v>
      </c>
      <c r="B17" s="436" t="s">
        <v>1475</v>
      </c>
      <c r="C17" s="436" t="s">
        <v>1476</v>
      </c>
      <c r="D17" s="437" t="s">
        <v>1483</v>
      </c>
      <c r="E17" s="436" t="s">
        <v>62</v>
      </c>
      <c r="F17" s="438">
        <v>1</v>
      </c>
      <c r="G17" s="439"/>
      <c r="H17" s="439"/>
      <c r="I17" s="439">
        <f t="shared" si="0"/>
        <v>0</v>
      </c>
    </row>
    <row r="18" spans="1:9" ht="10.5" customHeight="1">
      <c r="A18" s="436" t="s">
        <v>157</v>
      </c>
      <c r="B18" s="436" t="s">
        <v>1475</v>
      </c>
      <c r="C18" s="436" t="s">
        <v>1476</v>
      </c>
      <c r="D18" s="437" t="s">
        <v>1484</v>
      </c>
      <c r="E18" s="436" t="s">
        <v>62</v>
      </c>
      <c r="F18" s="438">
        <v>1</v>
      </c>
      <c r="G18" s="439"/>
      <c r="H18" s="439"/>
      <c r="I18" s="439">
        <f t="shared" si="0"/>
        <v>0</v>
      </c>
    </row>
    <row r="19" spans="1:9" ht="10.5" customHeight="1">
      <c r="A19" s="436" t="s">
        <v>157</v>
      </c>
      <c r="B19" s="436" t="s">
        <v>1475</v>
      </c>
      <c r="C19" s="436" t="s">
        <v>1476</v>
      </c>
      <c r="D19" s="437" t="s">
        <v>1485</v>
      </c>
      <c r="E19" s="436" t="s">
        <v>62</v>
      </c>
      <c r="F19" s="438">
        <v>2</v>
      </c>
      <c r="G19" s="439"/>
      <c r="H19" s="439"/>
      <c r="I19" s="439">
        <f t="shared" si="0"/>
        <v>0</v>
      </c>
    </row>
    <row r="20" spans="1:9" ht="10.5" customHeight="1">
      <c r="A20" s="436" t="s">
        <v>157</v>
      </c>
      <c r="B20" s="436" t="s">
        <v>1475</v>
      </c>
      <c r="C20" s="436" t="s">
        <v>1476</v>
      </c>
      <c r="D20" s="437" t="s">
        <v>1486</v>
      </c>
      <c r="E20" s="436" t="s">
        <v>62</v>
      </c>
      <c r="F20" s="438">
        <v>3</v>
      </c>
      <c r="G20" s="439"/>
      <c r="H20" s="439"/>
      <c r="I20" s="439">
        <f t="shared" si="0"/>
        <v>0</v>
      </c>
    </row>
    <row r="21" spans="1:9" ht="10.5" customHeight="1">
      <c r="A21" s="436" t="s">
        <v>157</v>
      </c>
      <c r="B21" s="436" t="s">
        <v>1475</v>
      </c>
      <c r="C21" s="436" t="s">
        <v>1476</v>
      </c>
      <c r="D21" s="437" t="s">
        <v>1487</v>
      </c>
      <c r="E21" s="436" t="s">
        <v>62</v>
      </c>
      <c r="F21" s="438">
        <v>1</v>
      </c>
      <c r="G21" s="439"/>
      <c r="H21" s="439"/>
      <c r="I21" s="439">
        <f t="shared" si="0"/>
        <v>0</v>
      </c>
    </row>
    <row r="22" spans="1:9" ht="10.5" customHeight="1">
      <c r="A22" s="436" t="s">
        <v>157</v>
      </c>
      <c r="B22" s="436" t="s">
        <v>1475</v>
      </c>
      <c r="C22" s="436" t="s">
        <v>1476</v>
      </c>
      <c r="D22" s="437" t="s">
        <v>1488</v>
      </c>
      <c r="E22" s="436" t="s">
        <v>62</v>
      </c>
      <c r="F22" s="438">
        <v>3</v>
      </c>
      <c r="G22" s="439"/>
      <c r="H22" s="439"/>
      <c r="I22" s="439">
        <f t="shared" si="0"/>
        <v>0</v>
      </c>
    </row>
    <row r="23" spans="1:9" ht="10.5" customHeight="1">
      <c r="A23" s="436" t="s">
        <v>157</v>
      </c>
      <c r="B23" s="436" t="s">
        <v>1475</v>
      </c>
      <c r="C23" s="436" t="s">
        <v>1476</v>
      </c>
      <c r="D23" s="437" t="s">
        <v>1489</v>
      </c>
      <c r="E23" s="436" t="s">
        <v>62</v>
      </c>
      <c r="F23" s="438">
        <v>1</v>
      </c>
      <c r="G23" s="439"/>
      <c r="H23" s="439"/>
      <c r="I23" s="439">
        <f t="shared" si="0"/>
        <v>0</v>
      </c>
    </row>
    <row r="24" spans="1:9" ht="10.5" customHeight="1">
      <c r="A24" s="436" t="s">
        <v>157</v>
      </c>
      <c r="B24" s="436" t="s">
        <v>1475</v>
      </c>
      <c r="C24" s="436" t="s">
        <v>1476</v>
      </c>
      <c r="D24" s="437" t="s">
        <v>1490</v>
      </c>
      <c r="E24" s="436" t="s">
        <v>62</v>
      </c>
      <c r="F24" s="438">
        <v>14</v>
      </c>
      <c r="G24" s="439"/>
      <c r="H24" s="439"/>
      <c r="I24" s="439">
        <f t="shared" si="0"/>
        <v>0</v>
      </c>
    </row>
    <row r="25" spans="1:9" ht="10.5" customHeight="1">
      <c r="A25" s="436" t="s">
        <v>157</v>
      </c>
      <c r="B25" s="436" t="s">
        <v>1475</v>
      </c>
      <c r="C25" s="436" t="s">
        <v>1476</v>
      </c>
      <c r="D25" s="437" t="s">
        <v>1491</v>
      </c>
      <c r="E25" s="436" t="s">
        <v>62</v>
      </c>
      <c r="F25" s="438">
        <v>6</v>
      </c>
      <c r="G25" s="439"/>
      <c r="H25" s="439"/>
      <c r="I25" s="439">
        <f t="shared" si="0"/>
        <v>0</v>
      </c>
    </row>
    <row r="26" spans="1:9" ht="10.5" customHeight="1">
      <c r="A26" s="436" t="s">
        <v>157</v>
      </c>
      <c r="B26" s="436" t="s">
        <v>1475</v>
      </c>
      <c r="C26" s="436" t="s">
        <v>1476</v>
      </c>
      <c r="D26" s="437" t="s">
        <v>1492</v>
      </c>
      <c r="E26" s="436" t="s">
        <v>62</v>
      </c>
      <c r="F26" s="438">
        <v>1</v>
      </c>
      <c r="G26" s="439"/>
      <c r="H26" s="439"/>
      <c r="I26" s="439">
        <f t="shared" si="0"/>
        <v>0</v>
      </c>
    </row>
    <row r="27" spans="1:9" ht="10.5" customHeight="1">
      <c r="A27" s="436" t="s">
        <v>157</v>
      </c>
      <c r="B27" s="436" t="s">
        <v>1475</v>
      </c>
      <c r="C27" s="436" t="s">
        <v>1476</v>
      </c>
      <c r="D27" s="437" t="s">
        <v>1493</v>
      </c>
      <c r="E27" s="436" t="s">
        <v>62</v>
      </c>
      <c r="F27" s="438">
        <v>1</v>
      </c>
      <c r="G27" s="439"/>
      <c r="H27" s="439"/>
      <c r="I27" s="439">
        <f t="shared" si="0"/>
        <v>0</v>
      </c>
    </row>
    <row r="28" spans="1:9" ht="10.5" customHeight="1">
      <c r="A28" s="436" t="s">
        <v>157</v>
      </c>
      <c r="B28" s="436" t="s">
        <v>1475</v>
      </c>
      <c r="C28" s="436" t="s">
        <v>1476</v>
      </c>
      <c r="D28" s="437" t="s">
        <v>1494</v>
      </c>
      <c r="E28" s="436" t="s">
        <v>62</v>
      </c>
      <c r="F28" s="438">
        <v>1</v>
      </c>
      <c r="G28" s="439"/>
      <c r="H28" s="439"/>
      <c r="I28" s="439">
        <f t="shared" si="0"/>
        <v>0</v>
      </c>
    </row>
    <row r="29" spans="1:9" ht="10.5" customHeight="1">
      <c r="A29" s="436" t="s">
        <v>157</v>
      </c>
      <c r="B29" s="436" t="s">
        <v>1475</v>
      </c>
      <c r="C29" s="436" t="s">
        <v>1476</v>
      </c>
      <c r="D29" s="437" t="s">
        <v>1495</v>
      </c>
      <c r="E29" s="436" t="s">
        <v>62</v>
      </c>
      <c r="F29" s="438">
        <v>3</v>
      </c>
      <c r="G29" s="439"/>
      <c r="H29" s="439"/>
      <c r="I29" s="439">
        <f t="shared" si="0"/>
        <v>0</v>
      </c>
    </row>
    <row r="30" spans="1:9" ht="10.5" customHeight="1">
      <c r="A30" s="436" t="s">
        <v>157</v>
      </c>
      <c r="B30" s="436" t="s">
        <v>1475</v>
      </c>
      <c r="C30" s="436" t="s">
        <v>1476</v>
      </c>
      <c r="D30" s="437" t="s">
        <v>1496</v>
      </c>
      <c r="E30" s="436" t="s">
        <v>62</v>
      </c>
      <c r="F30" s="438">
        <v>7</v>
      </c>
      <c r="G30" s="439"/>
      <c r="H30" s="439"/>
      <c r="I30" s="439">
        <f t="shared" si="0"/>
        <v>0</v>
      </c>
    </row>
    <row r="31" spans="1:9" ht="10.5" customHeight="1">
      <c r="A31" s="436" t="s">
        <v>157</v>
      </c>
      <c r="B31" s="436" t="s">
        <v>1475</v>
      </c>
      <c r="C31" s="436" t="s">
        <v>1476</v>
      </c>
      <c r="D31" s="437" t="s">
        <v>1497</v>
      </c>
      <c r="E31" s="436" t="s">
        <v>62</v>
      </c>
      <c r="F31" s="438">
        <v>1</v>
      </c>
      <c r="G31" s="439"/>
      <c r="H31" s="439"/>
      <c r="I31" s="439">
        <f t="shared" si="0"/>
        <v>0</v>
      </c>
    </row>
    <row r="32" spans="1:9" ht="10.5" customHeight="1">
      <c r="A32" s="436" t="s">
        <v>157</v>
      </c>
      <c r="B32" s="436" t="s">
        <v>1475</v>
      </c>
      <c r="C32" s="436" t="s">
        <v>1476</v>
      </c>
      <c r="D32" s="437" t="s">
        <v>1498</v>
      </c>
      <c r="E32" s="436" t="s">
        <v>62</v>
      </c>
      <c r="F32" s="438">
        <v>1</v>
      </c>
      <c r="G32" s="439"/>
      <c r="H32" s="439"/>
      <c r="I32" s="439">
        <f t="shared" si="0"/>
        <v>0</v>
      </c>
    </row>
    <row r="33" spans="1:9" ht="10.5" customHeight="1">
      <c r="A33" s="436" t="s">
        <v>157</v>
      </c>
      <c r="B33" s="436" t="s">
        <v>1475</v>
      </c>
      <c r="C33" s="436" t="s">
        <v>1476</v>
      </c>
      <c r="D33" s="437" t="s">
        <v>1499</v>
      </c>
      <c r="E33" s="436" t="s">
        <v>62</v>
      </c>
      <c r="F33" s="438">
        <v>5</v>
      </c>
      <c r="G33" s="439"/>
      <c r="H33" s="439"/>
      <c r="I33" s="439">
        <f t="shared" si="0"/>
        <v>0</v>
      </c>
    </row>
    <row r="34" spans="1:9" ht="10.5" customHeight="1">
      <c r="A34" s="436" t="s">
        <v>157</v>
      </c>
      <c r="B34" s="436" t="s">
        <v>1475</v>
      </c>
      <c r="C34" s="436" t="s">
        <v>1476</v>
      </c>
      <c r="D34" s="437" t="s">
        <v>1500</v>
      </c>
      <c r="E34" s="436" t="s">
        <v>62</v>
      </c>
      <c r="F34" s="438">
        <v>9</v>
      </c>
      <c r="G34" s="439"/>
      <c r="H34" s="439"/>
      <c r="I34" s="439">
        <f t="shared" si="0"/>
        <v>0</v>
      </c>
    </row>
    <row r="35" spans="1:9" ht="10.5" customHeight="1">
      <c r="A35" s="436" t="s">
        <v>157</v>
      </c>
      <c r="B35" s="436" t="s">
        <v>1475</v>
      </c>
      <c r="C35" s="436" t="s">
        <v>1476</v>
      </c>
      <c r="D35" s="437" t="s">
        <v>1501</v>
      </c>
      <c r="E35" s="436" t="s">
        <v>62</v>
      </c>
      <c r="F35" s="438">
        <v>3</v>
      </c>
      <c r="G35" s="439"/>
      <c r="H35" s="439"/>
      <c r="I35" s="439">
        <f t="shared" si="0"/>
        <v>0</v>
      </c>
    </row>
    <row r="36" spans="1:9" ht="10.5" customHeight="1">
      <c r="A36" s="436" t="s">
        <v>157</v>
      </c>
      <c r="B36" s="436" t="s">
        <v>1475</v>
      </c>
      <c r="C36" s="436" t="s">
        <v>1476</v>
      </c>
      <c r="D36" s="437" t="s">
        <v>1502</v>
      </c>
      <c r="E36" s="436" t="s">
        <v>62</v>
      </c>
      <c r="F36" s="438">
        <v>6</v>
      </c>
      <c r="G36" s="439"/>
      <c r="H36" s="439"/>
      <c r="I36" s="439">
        <f t="shared" si="0"/>
        <v>0</v>
      </c>
    </row>
    <row r="37" spans="1:9" ht="10.5" customHeight="1">
      <c r="A37" s="436" t="s">
        <v>157</v>
      </c>
      <c r="B37" s="436" t="s">
        <v>1475</v>
      </c>
      <c r="C37" s="436" t="s">
        <v>1476</v>
      </c>
      <c r="D37" s="437" t="s">
        <v>1503</v>
      </c>
      <c r="E37" s="436" t="s">
        <v>62</v>
      </c>
      <c r="F37" s="438">
        <v>3</v>
      </c>
      <c r="G37" s="439"/>
      <c r="H37" s="439"/>
      <c r="I37" s="439">
        <f t="shared" si="0"/>
        <v>0</v>
      </c>
    </row>
    <row r="38" spans="1:9" ht="10.5" customHeight="1">
      <c r="A38" s="436" t="s">
        <v>157</v>
      </c>
      <c r="B38" s="436" t="s">
        <v>1475</v>
      </c>
      <c r="C38" s="436" t="s">
        <v>1476</v>
      </c>
      <c r="D38" s="437" t="s">
        <v>1504</v>
      </c>
      <c r="E38" s="436" t="s">
        <v>62</v>
      </c>
      <c r="F38" s="438">
        <v>14</v>
      </c>
      <c r="G38" s="439"/>
      <c r="H38" s="439"/>
      <c r="I38" s="439">
        <f t="shared" si="0"/>
        <v>0</v>
      </c>
    </row>
    <row r="39" spans="1:9" ht="10.5" customHeight="1">
      <c r="A39" s="436" t="s">
        <v>157</v>
      </c>
      <c r="B39" s="436" t="s">
        <v>1475</v>
      </c>
      <c r="C39" s="436" t="s">
        <v>1476</v>
      </c>
      <c r="D39" s="437" t="s">
        <v>1505</v>
      </c>
      <c r="E39" s="436" t="s">
        <v>62</v>
      </c>
      <c r="F39" s="438">
        <v>1</v>
      </c>
      <c r="G39" s="439"/>
      <c r="H39" s="439"/>
      <c r="I39" s="439">
        <f t="shared" si="0"/>
        <v>0</v>
      </c>
    </row>
    <row r="40" spans="1:9" ht="10.5" customHeight="1">
      <c r="A40" s="436" t="s">
        <v>157</v>
      </c>
      <c r="B40" s="436" t="s">
        <v>1475</v>
      </c>
      <c r="C40" s="436" t="s">
        <v>1476</v>
      </c>
      <c r="D40" s="437" t="s">
        <v>1506</v>
      </c>
      <c r="E40" s="436" t="s">
        <v>62</v>
      </c>
      <c r="F40" s="438">
        <v>3</v>
      </c>
      <c r="G40" s="439"/>
      <c r="H40" s="439"/>
      <c r="I40" s="439">
        <f t="shared" si="0"/>
        <v>0</v>
      </c>
    </row>
    <row r="41" spans="1:9" ht="10.5" customHeight="1">
      <c r="A41" s="436" t="s">
        <v>157</v>
      </c>
      <c r="B41" s="436" t="s">
        <v>1475</v>
      </c>
      <c r="C41" s="436" t="s">
        <v>1476</v>
      </c>
      <c r="D41" s="437" t="s">
        <v>1507</v>
      </c>
      <c r="E41" s="436" t="s">
        <v>62</v>
      </c>
      <c r="F41" s="438">
        <v>2</v>
      </c>
      <c r="G41" s="439"/>
      <c r="H41" s="439"/>
      <c r="I41" s="439">
        <f t="shared" si="0"/>
        <v>0</v>
      </c>
    </row>
    <row r="42" spans="1:9" ht="10.5" customHeight="1">
      <c r="A42" s="436" t="s">
        <v>157</v>
      </c>
      <c r="B42" s="436" t="s">
        <v>1475</v>
      </c>
      <c r="C42" s="436" t="s">
        <v>1476</v>
      </c>
      <c r="D42" s="437" t="s">
        <v>1508</v>
      </c>
      <c r="E42" s="436" t="s">
        <v>62</v>
      </c>
      <c r="F42" s="438">
        <v>2</v>
      </c>
      <c r="G42" s="439"/>
      <c r="H42" s="439"/>
      <c r="I42" s="439">
        <f t="shared" si="0"/>
        <v>0</v>
      </c>
    </row>
    <row r="43" spans="1:9" ht="10.5" customHeight="1">
      <c r="A43" s="436" t="s">
        <v>157</v>
      </c>
      <c r="B43" s="436" t="s">
        <v>1475</v>
      </c>
      <c r="C43" s="436" t="s">
        <v>1476</v>
      </c>
      <c r="D43" s="437" t="s">
        <v>1509</v>
      </c>
      <c r="E43" s="436" t="s">
        <v>62</v>
      </c>
      <c r="F43" s="438">
        <v>4</v>
      </c>
      <c r="G43" s="439"/>
      <c r="H43" s="439"/>
      <c r="I43" s="439">
        <f t="shared" si="0"/>
        <v>0</v>
      </c>
    </row>
    <row r="44" spans="1:9" ht="10.5" customHeight="1">
      <c r="A44" s="436" t="s">
        <v>157</v>
      </c>
      <c r="B44" s="436" t="s">
        <v>1475</v>
      </c>
      <c r="C44" s="436" t="s">
        <v>1476</v>
      </c>
      <c r="D44" s="437" t="s">
        <v>1510</v>
      </c>
      <c r="E44" s="436" t="s">
        <v>62</v>
      </c>
      <c r="F44" s="438">
        <v>4</v>
      </c>
      <c r="G44" s="439"/>
      <c r="H44" s="439"/>
      <c r="I44" s="439">
        <f t="shared" si="0"/>
        <v>0</v>
      </c>
    </row>
    <row r="45" spans="1:9" ht="10.5" customHeight="1">
      <c r="A45" s="436" t="s">
        <v>157</v>
      </c>
      <c r="B45" s="436" t="s">
        <v>1475</v>
      </c>
      <c r="C45" s="436" t="s">
        <v>1476</v>
      </c>
      <c r="D45" s="437" t="s">
        <v>1511</v>
      </c>
      <c r="E45" s="436" t="s">
        <v>62</v>
      </c>
      <c r="F45" s="438">
        <v>18</v>
      </c>
      <c r="G45" s="439"/>
      <c r="H45" s="439"/>
      <c r="I45" s="439">
        <f t="shared" si="0"/>
        <v>0</v>
      </c>
    </row>
    <row r="46" spans="1:9" ht="10.5" customHeight="1">
      <c r="A46" s="436" t="s">
        <v>157</v>
      </c>
      <c r="B46" s="436" t="s">
        <v>1475</v>
      </c>
      <c r="C46" s="436" t="s">
        <v>1476</v>
      </c>
      <c r="D46" s="437" t="s">
        <v>1512</v>
      </c>
      <c r="E46" s="436" t="s">
        <v>62</v>
      </c>
      <c r="F46" s="438">
        <v>3</v>
      </c>
      <c r="G46" s="439"/>
      <c r="H46" s="439"/>
      <c r="I46" s="439">
        <f t="shared" si="0"/>
        <v>0</v>
      </c>
    </row>
    <row r="47" spans="1:9" ht="10.5" customHeight="1">
      <c r="A47" s="436" t="s">
        <v>157</v>
      </c>
      <c r="B47" s="436" t="s">
        <v>1475</v>
      </c>
      <c r="C47" s="436" t="s">
        <v>1476</v>
      </c>
      <c r="D47" s="437" t="s">
        <v>1513</v>
      </c>
      <c r="E47" s="436" t="s">
        <v>62</v>
      </c>
      <c r="F47" s="438">
        <v>8</v>
      </c>
      <c r="G47" s="439"/>
      <c r="H47" s="439"/>
      <c r="I47" s="439">
        <f t="shared" si="0"/>
        <v>0</v>
      </c>
    </row>
    <row r="48" spans="1:9" ht="10.5" customHeight="1">
      <c r="A48" s="436" t="s">
        <v>157</v>
      </c>
      <c r="B48" s="436" t="s">
        <v>1475</v>
      </c>
      <c r="C48" s="436" t="s">
        <v>1476</v>
      </c>
      <c r="D48" s="437" t="s">
        <v>1514</v>
      </c>
      <c r="E48" s="436" t="s">
        <v>62</v>
      </c>
      <c r="F48" s="438">
        <v>5</v>
      </c>
      <c r="G48" s="439"/>
      <c r="H48" s="439"/>
      <c r="I48" s="439">
        <f t="shared" si="0"/>
        <v>0</v>
      </c>
    </row>
    <row r="49" spans="1:9" ht="10.5" customHeight="1">
      <c r="A49" s="436" t="s">
        <v>157</v>
      </c>
      <c r="B49" s="436" t="s">
        <v>1475</v>
      </c>
      <c r="C49" s="436" t="s">
        <v>1476</v>
      </c>
      <c r="D49" s="437" t="s">
        <v>1515</v>
      </c>
      <c r="E49" s="436" t="s">
        <v>62</v>
      </c>
      <c r="F49" s="438">
        <v>3</v>
      </c>
      <c r="G49" s="439"/>
      <c r="H49" s="439"/>
      <c r="I49" s="439">
        <f t="shared" si="0"/>
        <v>0</v>
      </c>
    </row>
    <row r="50" spans="1:9" ht="10.5" customHeight="1">
      <c r="A50" s="436" t="s">
        <v>157</v>
      </c>
      <c r="B50" s="436" t="s">
        <v>1475</v>
      </c>
      <c r="C50" s="436" t="s">
        <v>1476</v>
      </c>
      <c r="D50" s="437" t="s">
        <v>1516</v>
      </c>
      <c r="E50" s="436" t="s">
        <v>62</v>
      </c>
      <c r="F50" s="438">
        <v>4</v>
      </c>
      <c r="G50" s="439"/>
      <c r="H50" s="439"/>
      <c r="I50" s="439">
        <f t="shared" si="0"/>
        <v>0</v>
      </c>
    </row>
    <row r="51" spans="1:9" ht="10.5" customHeight="1">
      <c r="A51" s="436" t="s">
        <v>157</v>
      </c>
      <c r="B51" s="436" t="s">
        <v>1475</v>
      </c>
      <c r="C51" s="436" t="s">
        <v>1476</v>
      </c>
      <c r="D51" s="437" t="s">
        <v>1517</v>
      </c>
      <c r="E51" s="436" t="s">
        <v>62</v>
      </c>
      <c r="F51" s="438">
        <v>1</v>
      </c>
      <c r="G51" s="439"/>
      <c r="H51" s="439"/>
      <c r="I51" s="439">
        <f t="shared" si="0"/>
        <v>0</v>
      </c>
    </row>
    <row r="52" spans="1:9" ht="10.5" customHeight="1">
      <c r="A52" s="436" t="s">
        <v>157</v>
      </c>
      <c r="B52" s="436" t="s">
        <v>1475</v>
      </c>
      <c r="C52" s="436" t="s">
        <v>1476</v>
      </c>
      <c r="D52" s="437" t="s">
        <v>1518</v>
      </c>
      <c r="E52" s="436" t="s">
        <v>62</v>
      </c>
      <c r="F52" s="438">
        <v>1</v>
      </c>
      <c r="G52" s="439"/>
      <c r="H52" s="439"/>
      <c r="I52" s="439">
        <f t="shared" si="0"/>
        <v>0</v>
      </c>
    </row>
    <row r="53" spans="1:9" ht="10.5" customHeight="1">
      <c r="A53" s="436" t="s">
        <v>157</v>
      </c>
      <c r="B53" s="436" t="s">
        <v>1475</v>
      </c>
      <c r="C53" s="436" t="s">
        <v>1476</v>
      </c>
      <c r="D53" s="437" t="s">
        <v>1519</v>
      </c>
      <c r="E53" s="436" t="s">
        <v>62</v>
      </c>
      <c r="F53" s="438">
        <v>2</v>
      </c>
      <c r="G53" s="439"/>
      <c r="H53" s="439"/>
      <c r="I53" s="439">
        <f t="shared" si="0"/>
        <v>0</v>
      </c>
    </row>
    <row r="54" spans="1:9" ht="10.5" customHeight="1">
      <c r="A54" s="436" t="s">
        <v>157</v>
      </c>
      <c r="B54" s="436" t="s">
        <v>1475</v>
      </c>
      <c r="C54" s="436" t="s">
        <v>1476</v>
      </c>
      <c r="D54" s="437" t="s">
        <v>1520</v>
      </c>
      <c r="E54" s="436" t="s">
        <v>62</v>
      </c>
      <c r="F54" s="438">
        <v>4</v>
      </c>
      <c r="G54" s="439"/>
      <c r="H54" s="439"/>
      <c r="I54" s="439">
        <f t="shared" si="0"/>
        <v>0</v>
      </c>
    </row>
    <row r="55" spans="1:9" ht="10.5" customHeight="1">
      <c r="A55" s="436" t="s">
        <v>157</v>
      </c>
      <c r="B55" s="436" t="s">
        <v>1475</v>
      </c>
      <c r="C55" s="436" t="s">
        <v>1476</v>
      </c>
      <c r="D55" s="437" t="s">
        <v>1521</v>
      </c>
      <c r="E55" s="436" t="s">
        <v>62</v>
      </c>
      <c r="F55" s="438">
        <v>11</v>
      </c>
      <c r="G55" s="439"/>
      <c r="H55" s="439"/>
      <c r="I55" s="439">
        <f t="shared" si="0"/>
        <v>0</v>
      </c>
    </row>
    <row r="56" spans="1:9" ht="10.5" customHeight="1">
      <c r="A56" s="436" t="s">
        <v>157</v>
      </c>
      <c r="B56" s="436" t="s">
        <v>1475</v>
      </c>
      <c r="C56" s="436" t="s">
        <v>1476</v>
      </c>
      <c r="D56" s="437" t="s">
        <v>1522</v>
      </c>
      <c r="E56" s="436" t="s">
        <v>62</v>
      </c>
      <c r="F56" s="438">
        <v>2</v>
      </c>
      <c r="G56" s="439"/>
      <c r="H56" s="439"/>
      <c r="I56" s="439">
        <f t="shared" si="0"/>
        <v>0</v>
      </c>
    </row>
    <row r="57" spans="1:9" ht="10.5" customHeight="1">
      <c r="A57" s="436" t="s">
        <v>157</v>
      </c>
      <c r="B57" s="436" t="s">
        <v>1475</v>
      </c>
      <c r="C57" s="436" t="s">
        <v>1476</v>
      </c>
      <c r="D57" s="437" t="s">
        <v>1523</v>
      </c>
      <c r="E57" s="436" t="s">
        <v>62</v>
      </c>
      <c r="F57" s="438">
        <v>3</v>
      </c>
      <c r="G57" s="439"/>
      <c r="H57" s="439"/>
      <c r="I57" s="439">
        <f t="shared" si="0"/>
        <v>0</v>
      </c>
    </row>
    <row r="58" spans="1:9" ht="10.5" customHeight="1">
      <c r="A58" s="436" t="s">
        <v>157</v>
      </c>
      <c r="B58" s="436" t="s">
        <v>1475</v>
      </c>
      <c r="C58" s="436" t="s">
        <v>1476</v>
      </c>
      <c r="D58" s="437" t="s">
        <v>1524</v>
      </c>
      <c r="E58" s="436" t="s">
        <v>62</v>
      </c>
      <c r="F58" s="438">
        <v>4</v>
      </c>
      <c r="G58" s="439"/>
      <c r="H58" s="439"/>
      <c r="I58" s="439">
        <f t="shared" si="0"/>
        <v>0</v>
      </c>
    </row>
    <row r="59" spans="1:9" ht="10.5" customHeight="1">
      <c r="A59" s="436" t="s">
        <v>157</v>
      </c>
      <c r="B59" s="436" t="s">
        <v>1475</v>
      </c>
      <c r="C59" s="436" t="s">
        <v>1476</v>
      </c>
      <c r="D59" s="437" t="s">
        <v>1525</v>
      </c>
      <c r="E59" s="436" t="s">
        <v>62</v>
      </c>
      <c r="F59" s="438">
        <v>3</v>
      </c>
      <c r="G59" s="439"/>
      <c r="H59" s="439"/>
      <c r="I59" s="439">
        <f t="shared" si="0"/>
        <v>0</v>
      </c>
    </row>
    <row r="60" spans="1:9" ht="10.5" customHeight="1">
      <c r="A60" s="436" t="s">
        <v>157</v>
      </c>
      <c r="B60" s="436" t="s">
        <v>1475</v>
      </c>
      <c r="C60" s="436" t="s">
        <v>1476</v>
      </c>
      <c r="D60" s="437" t="s">
        <v>1526</v>
      </c>
      <c r="E60" s="436" t="s">
        <v>62</v>
      </c>
      <c r="F60" s="438">
        <v>6</v>
      </c>
      <c r="G60" s="439"/>
      <c r="H60" s="439"/>
      <c r="I60" s="439">
        <f t="shared" si="0"/>
        <v>0</v>
      </c>
    </row>
    <row r="61" spans="1:9" ht="10.5" customHeight="1">
      <c r="A61" s="436" t="s">
        <v>157</v>
      </c>
      <c r="B61" s="436" t="s">
        <v>1475</v>
      </c>
      <c r="C61" s="436" t="s">
        <v>1476</v>
      </c>
      <c r="D61" s="437" t="s">
        <v>1527</v>
      </c>
      <c r="E61" s="436" t="s">
        <v>62</v>
      </c>
      <c r="F61" s="438">
        <v>3</v>
      </c>
      <c r="G61" s="439"/>
      <c r="H61" s="439"/>
      <c r="I61" s="439">
        <f t="shared" si="0"/>
        <v>0</v>
      </c>
    </row>
    <row r="62" spans="1:9" ht="10.5" customHeight="1">
      <c r="A62" s="436" t="s">
        <v>157</v>
      </c>
      <c r="B62" s="436" t="s">
        <v>1475</v>
      </c>
      <c r="C62" s="436" t="s">
        <v>1476</v>
      </c>
      <c r="D62" s="437" t="s">
        <v>1528</v>
      </c>
      <c r="E62" s="436" t="s">
        <v>62</v>
      </c>
      <c r="F62" s="438">
        <v>2</v>
      </c>
      <c r="G62" s="439"/>
      <c r="H62" s="439"/>
      <c r="I62" s="439">
        <f t="shared" si="0"/>
        <v>0</v>
      </c>
    </row>
    <row r="63" spans="1:9" ht="10.5" customHeight="1">
      <c r="A63" s="436" t="s">
        <v>157</v>
      </c>
      <c r="B63" s="436" t="s">
        <v>1475</v>
      </c>
      <c r="C63" s="436" t="s">
        <v>1476</v>
      </c>
      <c r="D63" s="437" t="s">
        <v>1529</v>
      </c>
      <c r="E63" s="436" t="s">
        <v>62</v>
      </c>
      <c r="F63" s="438">
        <v>5</v>
      </c>
      <c r="G63" s="439"/>
      <c r="H63" s="439"/>
      <c r="I63" s="439">
        <f t="shared" si="0"/>
        <v>0</v>
      </c>
    </row>
    <row r="64" spans="1:9" ht="10.5" customHeight="1">
      <c r="A64" s="436" t="s">
        <v>157</v>
      </c>
      <c r="B64" s="436" t="s">
        <v>1475</v>
      </c>
      <c r="C64" s="436" t="s">
        <v>1476</v>
      </c>
      <c r="D64" s="437" t="s">
        <v>1530</v>
      </c>
      <c r="E64" s="436" t="s">
        <v>62</v>
      </c>
      <c r="F64" s="438">
        <v>9</v>
      </c>
      <c r="G64" s="439"/>
      <c r="H64" s="439"/>
      <c r="I64" s="439">
        <f t="shared" si="0"/>
        <v>0</v>
      </c>
    </row>
    <row r="65" spans="1:9" ht="10.5" customHeight="1">
      <c r="A65" s="436" t="s">
        <v>157</v>
      </c>
      <c r="B65" s="436" t="s">
        <v>1475</v>
      </c>
      <c r="C65" s="436" t="s">
        <v>1476</v>
      </c>
      <c r="D65" s="437" t="s">
        <v>1531</v>
      </c>
      <c r="E65" s="436" t="s">
        <v>62</v>
      </c>
      <c r="F65" s="438">
        <v>1</v>
      </c>
      <c r="G65" s="439"/>
      <c r="H65" s="439"/>
      <c r="I65" s="439">
        <f t="shared" si="0"/>
        <v>0</v>
      </c>
    </row>
    <row r="66" spans="1:9" ht="10.5" customHeight="1">
      <c r="A66" s="436" t="s">
        <v>157</v>
      </c>
      <c r="B66" s="436" t="s">
        <v>1475</v>
      </c>
      <c r="C66" s="436" t="s">
        <v>1476</v>
      </c>
      <c r="D66" s="437" t="s">
        <v>1532</v>
      </c>
      <c r="E66" s="436" t="s">
        <v>62</v>
      </c>
      <c r="F66" s="438">
        <v>1</v>
      </c>
      <c r="G66" s="439"/>
      <c r="H66" s="439"/>
      <c r="I66" s="439">
        <f t="shared" si="0"/>
        <v>0</v>
      </c>
    </row>
    <row r="67" spans="1:9" ht="10.5" customHeight="1">
      <c r="A67" s="436" t="s">
        <v>157</v>
      </c>
      <c r="B67" s="436" t="s">
        <v>1475</v>
      </c>
      <c r="C67" s="436" t="s">
        <v>1476</v>
      </c>
      <c r="D67" s="437" t="s">
        <v>1533</v>
      </c>
      <c r="E67" s="436" t="s">
        <v>62</v>
      </c>
      <c r="F67" s="438">
        <v>1</v>
      </c>
      <c r="G67" s="439"/>
      <c r="H67" s="439"/>
      <c r="I67" s="439">
        <f t="shared" si="0"/>
        <v>0</v>
      </c>
    </row>
    <row r="68" spans="1:9" ht="10.5" customHeight="1">
      <c r="A68" s="436" t="s">
        <v>157</v>
      </c>
      <c r="B68" s="436" t="s">
        <v>1475</v>
      </c>
      <c r="C68" s="436" t="s">
        <v>1476</v>
      </c>
      <c r="D68" s="437" t="s">
        <v>1534</v>
      </c>
      <c r="E68" s="436" t="s">
        <v>62</v>
      </c>
      <c r="F68" s="438">
        <v>2</v>
      </c>
      <c r="G68" s="439"/>
      <c r="H68" s="439"/>
      <c r="I68" s="439">
        <f t="shared" si="0"/>
        <v>0</v>
      </c>
    </row>
    <row r="69" spans="1:9" ht="10.5" customHeight="1">
      <c r="A69" s="436" t="s">
        <v>157</v>
      </c>
      <c r="B69" s="436" t="s">
        <v>1475</v>
      </c>
      <c r="C69" s="436" t="s">
        <v>1476</v>
      </c>
      <c r="D69" s="437" t="s">
        <v>1535</v>
      </c>
      <c r="E69" s="436" t="s">
        <v>62</v>
      </c>
      <c r="F69" s="438">
        <v>2</v>
      </c>
      <c r="G69" s="439"/>
      <c r="H69" s="439"/>
      <c r="I69" s="439">
        <f t="shared" si="0"/>
        <v>0</v>
      </c>
    </row>
    <row r="70" spans="1:9" ht="10.5" customHeight="1">
      <c r="A70" s="436" t="s">
        <v>157</v>
      </c>
      <c r="B70" s="436" t="s">
        <v>1475</v>
      </c>
      <c r="C70" s="436" t="s">
        <v>1476</v>
      </c>
      <c r="D70" s="437" t="s">
        <v>1536</v>
      </c>
      <c r="E70" s="436" t="s">
        <v>62</v>
      </c>
      <c r="F70" s="438">
        <v>4</v>
      </c>
      <c r="G70" s="439"/>
      <c r="H70" s="439"/>
      <c r="I70" s="439">
        <f t="shared" si="0"/>
        <v>0</v>
      </c>
    </row>
    <row r="71" spans="1:9" ht="10.5" customHeight="1">
      <c r="A71" s="436" t="s">
        <v>157</v>
      </c>
      <c r="B71" s="436" t="s">
        <v>1475</v>
      </c>
      <c r="C71" s="436" t="s">
        <v>1476</v>
      </c>
      <c r="D71" s="437" t="s">
        <v>1537</v>
      </c>
      <c r="E71" s="436" t="s">
        <v>62</v>
      </c>
      <c r="F71" s="438">
        <v>10</v>
      </c>
      <c r="G71" s="439"/>
      <c r="H71" s="439"/>
      <c r="I71" s="439">
        <f t="shared" si="0"/>
        <v>0</v>
      </c>
    </row>
    <row r="72" spans="1:9" ht="10.5" customHeight="1">
      <c r="A72" s="436" t="s">
        <v>157</v>
      </c>
      <c r="B72" s="436" t="s">
        <v>1475</v>
      </c>
      <c r="C72" s="436" t="s">
        <v>1476</v>
      </c>
      <c r="D72" s="437" t="s">
        <v>1538</v>
      </c>
      <c r="E72" s="436" t="s">
        <v>62</v>
      </c>
      <c r="F72" s="438">
        <v>9</v>
      </c>
      <c r="G72" s="439"/>
      <c r="H72" s="439"/>
      <c r="I72" s="439">
        <f t="shared" si="0"/>
        <v>0</v>
      </c>
    </row>
    <row r="73" spans="1:9" ht="10.5" customHeight="1">
      <c r="A73" s="436" t="s">
        <v>157</v>
      </c>
      <c r="B73" s="436" t="s">
        <v>1475</v>
      </c>
      <c r="C73" s="436" t="s">
        <v>1476</v>
      </c>
      <c r="D73" s="437" t="s">
        <v>1539</v>
      </c>
      <c r="E73" s="436" t="s">
        <v>62</v>
      </c>
      <c r="F73" s="438">
        <v>17</v>
      </c>
      <c r="G73" s="439"/>
      <c r="H73" s="439"/>
      <c r="I73" s="439">
        <f t="shared" si="0"/>
        <v>0</v>
      </c>
    </row>
    <row r="74" spans="1:9" ht="10.5" customHeight="1">
      <c r="A74" s="436" t="s">
        <v>157</v>
      </c>
      <c r="B74" s="436" t="s">
        <v>1475</v>
      </c>
      <c r="C74" s="436" t="s">
        <v>1476</v>
      </c>
      <c r="D74" s="440" t="s">
        <v>1540</v>
      </c>
      <c r="E74" s="441" t="s">
        <v>1541</v>
      </c>
      <c r="F74" s="438">
        <v>1</v>
      </c>
      <c r="G74" s="439"/>
      <c r="I74" s="439">
        <f>F74*G74</f>
        <v>0</v>
      </c>
    </row>
    <row r="76" spans="1:9" ht="10.5" customHeight="1">
      <c r="A76" s="436" t="s">
        <v>368</v>
      </c>
      <c r="B76" s="436" t="s">
        <v>1542</v>
      </c>
      <c r="C76" s="436" t="s">
        <v>1476</v>
      </c>
      <c r="D76" s="437" t="s">
        <v>1543</v>
      </c>
      <c r="E76" s="436" t="s">
        <v>1541</v>
      </c>
      <c r="F76" s="438">
        <v>1</v>
      </c>
      <c r="G76" s="439"/>
      <c r="H76" s="439">
        <f>G76*F76</f>
        <v>0</v>
      </c>
    </row>
    <row r="78" spans="1:9" ht="10.5" customHeight="1">
      <c r="A78" s="442"/>
      <c r="B78" s="443"/>
      <c r="C78" s="443"/>
      <c r="D78" s="444" t="s">
        <v>1544</v>
      </c>
      <c r="E78" s="443"/>
      <c r="F78" s="445"/>
      <c r="G78" s="446"/>
      <c r="H78" s="446"/>
      <c r="I78" s="446"/>
    </row>
    <row r="79" spans="1:9" ht="10.5" customHeight="1">
      <c r="A79" s="436" t="s">
        <v>157</v>
      </c>
      <c r="B79" s="436" t="s">
        <v>1475</v>
      </c>
      <c r="C79" s="436" t="s">
        <v>1545</v>
      </c>
      <c r="D79" s="437" t="s">
        <v>1546</v>
      </c>
      <c r="E79" s="436" t="s">
        <v>62</v>
      </c>
      <c r="F79" s="438">
        <v>1</v>
      </c>
      <c r="G79" s="439"/>
      <c r="H79" s="439"/>
      <c r="I79" s="439">
        <f>G79*F79</f>
        <v>0</v>
      </c>
    </row>
    <row r="80" spans="1:9" ht="10.5" customHeight="1">
      <c r="A80" s="436" t="s">
        <v>157</v>
      </c>
      <c r="B80" s="436" t="s">
        <v>1475</v>
      </c>
      <c r="C80" s="436" t="s">
        <v>1545</v>
      </c>
      <c r="D80" s="437" t="s">
        <v>1547</v>
      </c>
      <c r="E80" s="436" t="s">
        <v>62</v>
      </c>
      <c r="F80" s="438">
        <v>1</v>
      </c>
      <c r="G80" s="439"/>
      <c r="H80" s="439"/>
      <c r="I80" s="439">
        <f t="shared" ref="I80:I126" si="1">G80*F80</f>
        <v>0</v>
      </c>
    </row>
    <row r="81" spans="1:9" ht="10.5" customHeight="1">
      <c r="A81" s="436" t="s">
        <v>157</v>
      </c>
      <c r="B81" s="436" t="s">
        <v>1475</v>
      </c>
      <c r="C81" s="436" t="s">
        <v>1545</v>
      </c>
      <c r="D81" s="437" t="s">
        <v>1548</v>
      </c>
      <c r="E81" s="436" t="s">
        <v>62</v>
      </c>
      <c r="F81" s="438">
        <v>1</v>
      </c>
      <c r="G81" s="439"/>
      <c r="H81" s="439"/>
      <c r="I81" s="439">
        <f t="shared" si="1"/>
        <v>0</v>
      </c>
    </row>
    <row r="82" spans="1:9" ht="10.5" customHeight="1">
      <c r="A82" s="436" t="s">
        <v>157</v>
      </c>
      <c r="B82" s="436" t="s">
        <v>1475</v>
      </c>
      <c r="C82" s="436" t="s">
        <v>1545</v>
      </c>
      <c r="D82" s="437" t="s">
        <v>1549</v>
      </c>
      <c r="E82" s="436" t="s">
        <v>62</v>
      </c>
      <c r="F82" s="438">
        <v>1</v>
      </c>
      <c r="G82" s="439"/>
      <c r="H82" s="439"/>
      <c r="I82" s="439">
        <f t="shared" si="1"/>
        <v>0</v>
      </c>
    </row>
    <row r="83" spans="1:9" ht="10.5" customHeight="1">
      <c r="A83" s="436" t="s">
        <v>157</v>
      </c>
      <c r="B83" s="436" t="s">
        <v>1475</v>
      </c>
      <c r="C83" s="436" t="s">
        <v>1545</v>
      </c>
      <c r="D83" s="437" t="s">
        <v>1550</v>
      </c>
      <c r="E83" s="436" t="s">
        <v>62</v>
      </c>
      <c r="F83" s="438">
        <v>1</v>
      </c>
      <c r="G83" s="439"/>
      <c r="H83" s="439"/>
      <c r="I83" s="439">
        <f t="shared" si="1"/>
        <v>0</v>
      </c>
    </row>
    <row r="84" spans="1:9" ht="10.5" customHeight="1">
      <c r="A84" s="436" t="s">
        <v>157</v>
      </c>
      <c r="B84" s="436" t="s">
        <v>1475</v>
      </c>
      <c r="C84" s="436" t="s">
        <v>1545</v>
      </c>
      <c r="D84" s="437" t="s">
        <v>1551</v>
      </c>
      <c r="E84" s="436" t="s">
        <v>62</v>
      </c>
      <c r="F84" s="438">
        <v>1</v>
      </c>
      <c r="G84" s="439"/>
      <c r="H84" s="439"/>
      <c r="I84" s="439">
        <f t="shared" si="1"/>
        <v>0</v>
      </c>
    </row>
    <row r="85" spans="1:9" ht="10.5" customHeight="1">
      <c r="A85" s="436" t="s">
        <v>157</v>
      </c>
      <c r="B85" s="436" t="s">
        <v>1475</v>
      </c>
      <c r="C85" s="436" t="s">
        <v>1545</v>
      </c>
      <c r="D85" s="437" t="s">
        <v>1552</v>
      </c>
      <c r="E85" s="436" t="s">
        <v>62</v>
      </c>
      <c r="F85" s="438">
        <v>1</v>
      </c>
      <c r="G85" s="439"/>
      <c r="H85" s="439"/>
      <c r="I85" s="439">
        <f t="shared" si="1"/>
        <v>0</v>
      </c>
    </row>
    <row r="86" spans="1:9" ht="10.5" customHeight="1">
      <c r="A86" s="436" t="s">
        <v>157</v>
      </c>
      <c r="B86" s="436" t="s">
        <v>1475</v>
      </c>
      <c r="C86" s="436" t="s">
        <v>1545</v>
      </c>
      <c r="D86" s="437" t="s">
        <v>1553</v>
      </c>
      <c r="E86" s="436" t="s">
        <v>62</v>
      </c>
      <c r="F86" s="438">
        <v>1</v>
      </c>
      <c r="G86" s="439"/>
      <c r="H86" s="439"/>
      <c r="I86" s="439">
        <f t="shared" si="1"/>
        <v>0</v>
      </c>
    </row>
    <row r="87" spans="1:9" ht="10.5" customHeight="1">
      <c r="A87" s="436" t="s">
        <v>157</v>
      </c>
      <c r="B87" s="436" t="s">
        <v>1475</v>
      </c>
      <c r="C87" s="436" t="s">
        <v>1545</v>
      </c>
      <c r="D87" s="437" t="s">
        <v>1554</v>
      </c>
      <c r="E87" s="436" t="s">
        <v>62</v>
      </c>
      <c r="F87" s="438">
        <v>1</v>
      </c>
      <c r="G87" s="439"/>
      <c r="H87" s="439"/>
      <c r="I87" s="439">
        <f t="shared" si="1"/>
        <v>0</v>
      </c>
    </row>
    <row r="88" spans="1:9" ht="10.5" customHeight="1">
      <c r="A88" s="436" t="s">
        <v>157</v>
      </c>
      <c r="B88" s="436" t="s">
        <v>1475</v>
      </c>
      <c r="C88" s="436" t="s">
        <v>1545</v>
      </c>
      <c r="D88" s="437" t="s">
        <v>1555</v>
      </c>
      <c r="E88" s="436" t="s">
        <v>62</v>
      </c>
      <c r="F88" s="438">
        <v>1</v>
      </c>
      <c r="G88" s="439"/>
      <c r="H88" s="439"/>
      <c r="I88" s="439">
        <f t="shared" si="1"/>
        <v>0</v>
      </c>
    </row>
    <row r="89" spans="1:9" ht="10.5" customHeight="1">
      <c r="A89" s="436" t="s">
        <v>157</v>
      </c>
      <c r="B89" s="436" t="s">
        <v>1475</v>
      </c>
      <c r="C89" s="436" t="s">
        <v>1545</v>
      </c>
      <c r="D89" s="437" t="s">
        <v>1556</v>
      </c>
      <c r="E89" s="436" t="s">
        <v>62</v>
      </c>
      <c r="F89" s="438">
        <v>3</v>
      </c>
      <c r="G89" s="439"/>
      <c r="H89" s="439"/>
      <c r="I89" s="439">
        <f t="shared" si="1"/>
        <v>0</v>
      </c>
    </row>
    <row r="90" spans="1:9" ht="10.5" customHeight="1">
      <c r="A90" s="436" t="s">
        <v>157</v>
      </c>
      <c r="B90" s="436" t="s">
        <v>1475</v>
      </c>
      <c r="C90" s="436" t="s">
        <v>1545</v>
      </c>
      <c r="D90" s="437" t="s">
        <v>1557</v>
      </c>
      <c r="E90" s="436" t="s">
        <v>62</v>
      </c>
      <c r="F90" s="438">
        <v>1</v>
      </c>
      <c r="G90" s="439"/>
      <c r="H90" s="439"/>
      <c r="I90" s="439">
        <f t="shared" si="1"/>
        <v>0</v>
      </c>
    </row>
    <row r="91" spans="1:9" ht="10.5" customHeight="1">
      <c r="A91" s="436" t="s">
        <v>157</v>
      </c>
      <c r="B91" s="436" t="s">
        <v>1475</v>
      </c>
      <c r="C91" s="436" t="s">
        <v>1545</v>
      </c>
      <c r="D91" s="437" t="s">
        <v>1558</v>
      </c>
      <c r="E91" s="436" t="s">
        <v>62</v>
      </c>
      <c r="F91" s="438">
        <v>1</v>
      </c>
      <c r="G91" s="439"/>
      <c r="H91" s="439"/>
      <c r="I91" s="439">
        <f t="shared" si="1"/>
        <v>0</v>
      </c>
    </row>
    <row r="92" spans="1:9" ht="10.5" customHeight="1">
      <c r="A92" s="436" t="s">
        <v>157</v>
      </c>
      <c r="B92" s="436" t="s">
        <v>1475</v>
      </c>
      <c r="C92" s="436" t="s">
        <v>1545</v>
      </c>
      <c r="D92" s="437" t="s">
        <v>1559</v>
      </c>
      <c r="E92" s="436" t="s">
        <v>62</v>
      </c>
      <c r="F92" s="438">
        <v>3</v>
      </c>
      <c r="G92" s="439"/>
      <c r="H92" s="439"/>
      <c r="I92" s="439">
        <f t="shared" si="1"/>
        <v>0</v>
      </c>
    </row>
    <row r="93" spans="1:9" ht="10.5" customHeight="1">
      <c r="A93" s="436" t="s">
        <v>157</v>
      </c>
      <c r="B93" s="436" t="s">
        <v>1475</v>
      </c>
      <c r="C93" s="436" t="s">
        <v>1545</v>
      </c>
      <c r="D93" s="437" t="s">
        <v>1560</v>
      </c>
      <c r="E93" s="436" t="s">
        <v>62</v>
      </c>
      <c r="F93" s="438">
        <v>3</v>
      </c>
      <c r="G93" s="439"/>
      <c r="H93" s="439"/>
      <c r="I93" s="439">
        <f t="shared" si="1"/>
        <v>0</v>
      </c>
    </row>
    <row r="94" spans="1:9" ht="10.5" customHeight="1">
      <c r="A94" s="436" t="s">
        <v>157</v>
      </c>
      <c r="B94" s="436" t="s">
        <v>1475</v>
      </c>
      <c r="C94" s="436" t="s">
        <v>1545</v>
      </c>
      <c r="D94" s="437" t="s">
        <v>1561</v>
      </c>
      <c r="E94" s="436" t="s">
        <v>62</v>
      </c>
      <c r="F94" s="438">
        <v>2</v>
      </c>
      <c r="G94" s="439"/>
      <c r="H94" s="439"/>
      <c r="I94" s="439">
        <f t="shared" si="1"/>
        <v>0</v>
      </c>
    </row>
    <row r="95" spans="1:9" ht="10.5" customHeight="1">
      <c r="A95" s="436" t="s">
        <v>157</v>
      </c>
      <c r="B95" s="436" t="s">
        <v>1475</v>
      </c>
      <c r="C95" s="436" t="s">
        <v>1545</v>
      </c>
      <c r="D95" s="437" t="s">
        <v>1562</v>
      </c>
      <c r="E95" s="436" t="s">
        <v>62</v>
      </c>
      <c r="F95" s="438">
        <v>1</v>
      </c>
      <c r="G95" s="439"/>
      <c r="H95" s="439"/>
      <c r="I95" s="439">
        <f t="shared" si="1"/>
        <v>0</v>
      </c>
    </row>
    <row r="96" spans="1:9" ht="10.5" customHeight="1">
      <c r="A96" s="436" t="s">
        <v>157</v>
      </c>
      <c r="B96" s="436" t="s">
        <v>1475</v>
      </c>
      <c r="C96" s="436" t="s">
        <v>1545</v>
      </c>
      <c r="D96" s="437" t="s">
        <v>1509</v>
      </c>
      <c r="E96" s="436" t="s">
        <v>62</v>
      </c>
      <c r="F96" s="438">
        <v>1</v>
      </c>
      <c r="G96" s="439"/>
      <c r="H96" s="439"/>
      <c r="I96" s="439">
        <f t="shared" si="1"/>
        <v>0</v>
      </c>
    </row>
    <row r="97" spans="1:9" ht="10.5" customHeight="1">
      <c r="A97" s="436" t="s">
        <v>157</v>
      </c>
      <c r="B97" s="436" t="s">
        <v>1475</v>
      </c>
      <c r="C97" s="436" t="s">
        <v>1545</v>
      </c>
      <c r="D97" s="437" t="s">
        <v>1563</v>
      </c>
      <c r="E97" s="436" t="s">
        <v>62</v>
      </c>
      <c r="F97" s="438">
        <v>1</v>
      </c>
      <c r="G97" s="439"/>
      <c r="H97" s="439"/>
      <c r="I97" s="439">
        <f t="shared" si="1"/>
        <v>0</v>
      </c>
    </row>
    <row r="98" spans="1:9" ht="10.5" customHeight="1">
      <c r="A98" s="436" t="s">
        <v>157</v>
      </c>
      <c r="B98" s="436" t="s">
        <v>1475</v>
      </c>
      <c r="C98" s="436" t="s">
        <v>1545</v>
      </c>
      <c r="D98" s="437" t="s">
        <v>1510</v>
      </c>
      <c r="E98" s="436" t="s">
        <v>62</v>
      </c>
      <c r="F98" s="438">
        <v>1</v>
      </c>
      <c r="G98" s="439"/>
      <c r="H98" s="439"/>
      <c r="I98" s="439">
        <f t="shared" si="1"/>
        <v>0</v>
      </c>
    </row>
    <row r="99" spans="1:9" ht="10.5" customHeight="1">
      <c r="A99" s="436" t="s">
        <v>157</v>
      </c>
      <c r="B99" s="436" t="s">
        <v>1475</v>
      </c>
      <c r="C99" s="436" t="s">
        <v>1545</v>
      </c>
      <c r="D99" s="437" t="s">
        <v>1564</v>
      </c>
      <c r="E99" s="436" t="s">
        <v>62</v>
      </c>
      <c r="F99" s="438">
        <v>1</v>
      </c>
      <c r="G99" s="439"/>
      <c r="H99" s="439"/>
      <c r="I99" s="439">
        <f t="shared" si="1"/>
        <v>0</v>
      </c>
    </row>
    <row r="100" spans="1:9" ht="10.5" customHeight="1">
      <c r="A100" s="436" t="s">
        <v>157</v>
      </c>
      <c r="B100" s="436" t="s">
        <v>1475</v>
      </c>
      <c r="C100" s="436" t="s">
        <v>1545</v>
      </c>
      <c r="D100" s="437" t="s">
        <v>1565</v>
      </c>
      <c r="E100" s="436" t="s">
        <v>62</v>
      </c>
      <c r="F100" s="438">
        <v>2</v>
      </c>
      <c r="G100" s="439"/>
      <c r="H100" s="439"/>
      <c r="I100" s="439">
        <f t="shared" si="1"/>
        <v>0</v>
      </c>
    </row>
    <row r="101" spans="1:9" ht="10.5" customHeight="1">
      <c r="A101" s="436" t="s">
        <v>157</v>
      </c>
      <c r="B101" s="436" t="s">
        <v>1475</v>
      </c>
      <c r="C101" s="436" t="s">
        <v>1545</v>
      </c>
      <c r="D101" s="437" t="s">
        <v>1511</v>
      </c>
      <c r="E101" s="436" t="s">
        <v>62</v>
      </c>
      <c r="F101" s="438">
        <v>1</v>
      </c>
      <c r="G101" s="439"/>
      <c r="H101" s="439"/>
      <c r="I101" s="439">
        <f t="shared" si="1"/>
        <v>0</v>
      </c>
    </row>
    <row r="102" spans="1:9" ht="10.5" customHeight="1">
      <c r="A102" s="436" t="s">
        <v>157</v>
      </c>
      <c r="B102" s="436" t="s">
        <v>1475</v>
      </c>
      <c r="C102" s="436" t="s">
        <v>1545</v>
      </c>
      <c r="D102" s="437" t="s">
        <v>1513</v>
      </c>
      <c r="E102" s="436" t="s">
        <v>62</v>
      </c>
      <c r="F102" s="438">
        <v>2</v>
      </c>
      <c r="G102" s="439"/>
      <c r="H102" s="439"/>
      <c r="I102" s="439">
        <f t="shared" si="1"/>
        <v>0</v>
      </c>
    </row>
    <row r="103" spans="1:9" ht="10.5" customHeight="1">
      <c r="A103" s="436" t="s">
        <v>157</v>
      </c>
      <c r="B103" s="436" t="s">
        <v>1475</v>
      </c>
      <c r="C103" s="436" t="s">
        <v>1545</v>
      </c>
      <c r="D103" s="437" t="s">
        <v>1514</v>
      </c>
      <c r="E103" s="436" t="s">
        <v>62</v>
      </c>
      <c r="F103" s="438">
        <v>3</v>
      </c>
      <c r="G103" s="439"/>
      <c r="H103" s="439"/>
      <c r="I103" s="439">
        <f t="shared" si="1"/>
        <v>0</v>
      </c>
    </row>
    <row r="104" spans="1:9" ht="10.5" customHeight="1">
      <c r="A104" s="436" t="s">
        <v>157</v>
      </c>
      <c r="B104" s="436" t="s">
        <v>1475</v>
      </c>
      <c r="C104" s="436" t="s">
        <v>1545</v>
      </c>
      <c r="D104" s="437" t="s">
        <v>1515</v>
      </c>
      <c r="E104" s="436" t="s">
        <v>62</v>
      </c>
      <c r="F104" s="438">
        <v>1</v>
      </c>
      <c r="G104" s="439"/>
      <c r="H104" s="439"/>
      <c r="I104" s="439">
        <f t="shared" si="1"/>
        <v>0</v>
      </c>
    </row>
    <row r="105" spans="1:9" ht="10.5" customHeight="1">
      <c r="A105" s="436" t="s">
        <v>157</v>
      </c>
      <c r="B105" s="436" t="s">
        <v>1475</v>
      </c>
      <c r="C105" s="436" t="s">
        <v>1545</v>
      </c>
      <c r="D105" s="437" t="s">
        <v>1566</v>
      </c>
      <c r="E105" s="436" t="s">
        <v>62</v>
      </c>
      <c r="F105" s="438">
        <v>2</v>
      </c>
      <c r="G105" s="439"/>
      <c r="H105" s="439"/>
      <c r="I105" s="439">
        <f t="shared" si="1"/>
        <v>0</v>
      </c>
    </row>
    <row r="106" spans="1:9" ht="10.5" customHeight="1">
      <c r="A106" s="436" t="s">
        <v>157</v>
      </c>
      <c r="B106" s="436" t="s">
        <v>1475</v>
      </c>
      <c r="C106" s="436" t="s">
        <v>1545</v>
      </c>
      <c r="D106" s="437" t="s">
        <v>1516</v>
      </c>
      <c r="E106" s="436" t="s">
        <v>62</v>
      </c>
      <c r="F106" s="438">
        <v>1</v>
      </c>
      <c r="G106" s="439"/>
      <c r="H106" s="439"/>
      <c r="I106" s="439">
        <f t="shared" si="1"/>
        <v>0</v>
      </c>
    </row>
    <row r="107" spans="1:9" ht="10.5" customHeight="1">
      <c r="A107" s="436" t="s">
        <v>157</v>
      </c>
      <c r="B107" s="436" t="s">
        <v>1475</v>
      </c>
      <c r="C107" s="436" t="s">
        <v>1545</v>
      </c>
      <c r="D107" s="437" t="s">
        <v>1567</v>
      </c>
      <c r="E107" s="436" t="s">
        <v>62</v>
      </c>
      <c r="F107" s="438">
        <v>4</v>
      </c>
      <c r="G107" s="439"/>
      <c r="H107" s="439"/>
      <c r="I107" s="439">
        <f t="shared" si="1"/>
        <v>0</v>
      </c>
    </row>
    <row r="108" spans="1:9" ht="10.5" customHeight="1">
      <c r="A108" s="436" t="s">
        <v>157</v>
      </c>
      <c r="B108" s="436" t="s">
        <v>1475</v>
      </c>
      <c r="C108" s="436" t="s">
        <v>1545</v>
      </c>
      <c r="D108" s="437" t="s">
        <v>1517</v>
      </c>
      <c r="E108" s="436" t="s">
        <v>62</v>
      </c>
      <c r="F108" s="438">
        <v>1</v>
      </c>
      <c r="G108" s="439"/>
      <c r="H108" s="439"/>
      <c r="I108" s="439">
        <f t="shared" si="1"/>
        <v>0</v>
      </c>
    </row>
    <row r="109" spans="1:9" ht="10.5" customHeight="1">
      <c r="A109" s="436" t="s">
        <v>157</v>
      </c>
      <c r="B109" s="436" t="s">
        <v>1475</v>
      </c>
      <c r="C109" s="436" t="s">
        <v>1545</v>
      </c>
      <c r="D109" s="437" t="s">
        <v>1568</v>
      </c>
      <c r="E109" s="436" t="s">
        <v>62</v>
      </c>
      <c r="F109" s="438">
        <v>1</v>
      </c>
      <c r="G109" s="439"/>
      <c r="H109" s="439"/>
      <c r="I109" s="439">
        <f t="shared" si="1"/>
        <v>0</v>
      </c>
    </row>
    <row r="110" spans="1:9" ht="10.5" customHeight="1">
      <c r="A110" s="436" t="s">
        <v>157</v>
      </c>
      <c r="B110" s="436" t="s">
        <v>1475</v>
      </c>
      <c r="C110" s="436" t="s">
        <v>1545</v>
      </c>
      <c r="D110" s="437" t="s">
        <v>1518</v>
      </c>
      <c r="E110" s="436" t="s">
        <v>62</v>
      </c>
      <c r="F110" s="438">
        <v>3</v>
      </c>
      <c r="G110" s="439"/>
      <c r="H110" s="439"/>
      <c r="I110" s="439">
        <f t="shared" si="1"/>
        <v>0</v>
      </c>
    </row>
    <row r="111" spans="1:9" ht="10.5" customHeight="1">
      <c r="A111" s="436" t="s">
        <v>157</v>
      </c>
      <c r="B111" s="436" t="s">
        <v>1475</v>
      </c>
      <c r="C111" s="436" t="s">
        <v>1545</v>
      </c>
      <c r="D111" s="437" t="s">
        <v>1569</v>
      </c>
      <c r="E111" s="436" t="s">
        <v>62</v>
      </c>
      <c r="F111" s="438">
        <v>2</v>
      </c>
      <c r="G111" s="439"/>
      <c r="H111" s="439"/>
      <c r="I111" s="439">
        <f t="shared" si="1"/>
        <v>0</v>
      </c>
    </row>
    <row r="112" spans="1:9" ht="10.5" customHeight="1">
      <c r="A112" s="436" t="s">
        <v>157</v>
      </c>
      <c r="B112" s="436" t="s">
        <v>1475</v>
      </c>
      <c r="C112" s="436" t="s">
        <v>1545</v>
      </c>
      <c r="D112" s="437" t="s">
        <v>1520</v>
      </c>
      <c r="E112" s="436" t="s">
        <v>62</v>
      </c>
      <c r="F112" s="438">
        <v>4</v>
      </c>
      <c r="G112" s="439"/>
      <c r="H112" s="439"/>
      <c r="I112" s="439">
        <f t="shared" si="1"/>
        <v>0</v>
      </c>
    </row>
    <row r="113" spans="1:9" ht="10.5" customHeight="1">
      <c r="A113" s="436" t="s">
        <v>157</v>
      </c>
      <c r="B113" s="436" t="s">
        <v>1475</v>
      </c>
      <c r="C113" s="436" t="s">
        <v>1545</v>
      </c>
      <c r="D113" s="437" t="s">
        <v>1570</v>
      </c>
      <c r="E113" s="436" t="s">
        <v>62</v>
      </c>
      <c r="F113" s="438">
        <v>3</v>
      </c>
      <c r="G113" s="439"/>
      <c r="H113" s="439"/>
      <c r="I113" s="439">
        <f t="shared" si="1"/>
        <v>0</v>
      </c>
    </row>
    <row r="114" spans="1:9" ht="10.5" customHeight="1">
      <c r="A114" s="436" t="s">
        <v>157</v>
      </c>
      <c r="B114" s="436" t="s">
        <v>1475</v>
      </c>
      <c r="C114" s="436" t="s">
        <v>1545</v>
      </c>
      <c r="D114" s="437" t="s">
        <v>1571</v>
      </c>
      <c r="E114" s="436" t="s">
        <v>62</v>
      </c>
      <c r="F114" s="438">
        <v>1</v>
      </c>
      <c r="G114" s="439"/>
      <c r="H114" s="439"/>
      <c r="I114" s="439">
        <f t="shared" si="1"/>
        <v>0</v>
      </c>
    </row>
    <row r="115" spans="1:9" ht="10.5" customHeight="1">
      <c r="A115" s="436" t="s">
        <v>157</v>
      </c>
      <c r="B115" s="436" t="s">
        <v>1475</v>
      </c>
      <c r="C115" s="436" t="s">
        <v>1545</v>
      </c>
      <c r="D115" s="437" t="s">
        <v>1572</v>
      </c>
      <c r="E115" s="436" t="s">
        <v>62</v>
      </c>
      <c r="F115" s="438">
        <v>2</v>
      </c>
      <c r="G115" s="439"/>
      <c r="H115" s="439"/>
      <c r="I115" s="439">
        <f t="shared" si="1"/>
        <v>0</v>
      </c>
    </row>
    <row r="116" spans="1:9" ht="10.5" customHeight="1">
      <c r="A116" s="436" t="s">
        <v>157</v>
      </c>
      <c r="B116" s="436" t="s">
        <v>1475</v>
      </c>
      <c r="C116" s="436" t="s">
        <v>1545</v>
      </c>
      <c r="D116" s="437" t="s">
        <v>1573</v>
      </c>
      <c r="E116" s="436" t="s">
        <v>62</v>
      </c>
      <c r="F116" s="438">
        <v>3</v>
      </c>
      <c r="G116" s="439"/>
      <c r="H116" s="439"/>
      <c r="I116" s="439">
        <f t="shared" si="1"/>
        <v>0</v>
      </c>
    </row>
    <row r="117" spans="1:9" ht="10.5" customHeight="1">
      <c r="A117" s="436" t="s">
        <v>157</v>
      </c>
      <c r="B117" s="436" t="s">
        <v>1475</v>
      </c>
      <c r="C117" s="436" t="s">
        <v>1545</v>
      </c>
      <c r="D117" s="437" t="s">
        <v>1574</v>
      </c>
      <c r="E117" s="436" t="s">
        <v>62</v>
      </c>
      <c r="F117" s="438">
        <v>1</v>
      </c>
      <c r="G117" s="439"/>
      <c r="H117" s="439"/>
      <c r="I117" s="439">
        <f t="shared" si="1"/>
        <v>0</v>
      </c>
    </row>
    <row r="118" spans="1:9" ht="10.5" customHeight="1">
      <c r="A118" s="436" t="s">
        <v>157</v>
      </c>
      <c r="B118" s="436" t="s">
        <v>1475</v>
      </c>
      <c r="C118" s="436" t="s">
        <v>1545</v>
      </c>
      <c r="D118" s="437" t="s">
        <v>1521</v>
      </c>
      <c r="E118" s="436" t="s">
        <v>62</v>
      </c>
      <c r="F118" s="438">
        <v>1</v>
      </c>
      <c r="G118" s="439"/>
      <c r="H118" s="439"/>
      <c r="I118" s="439">
        <f t="shared" si="1"/>
        <v>0</v>
      </c>
    </row>
    <row r="119" spans="1:9" ht="10.5" customHeight="1">
      <c r="A119" s="436" t="s">
        <v>157</v>
      </c>
      <c r="B119" s="436" t="s">
        <v>1475</v>
      </c>
      <c r="C119" s="436" t="s">
        <v>1545</v>
      </c>
      <c r="D119" s="437" t="s">
        <v>1522</v>
      </c>
      <c r="E119" s="436" t="s">
        <v>62</v>
      </c>
      <c r="F119" s="438">
        <v>2</v>
      </c>
      <c r="G119" s="439"/>
      <c r="H119" s="439"/>
      <c r="I119" s="439">
        <f t="shared" si="1"/>
        <v>0</v>
      </c>
    </row>
    <row r="120" spans="1:9" ht="10.5" customHeight="1">
      <c r="A120" s="436" t="s">
        <v>157</v>
      </c>
      <c r="B120" s="436" t="s">
        <v>1475</v>
      </c>
      <c r="C120" s="436" t="s">
        <v>1545</v>
      </c>
      <c r="D120" s="437" t="s">
        <v>1575</v>
      </c>
      <c r="E120" s="436" t="s">
        <v>62</v>
      </c>
      <c r="F120" s="438">
        <v>2</v>
      </c>
      <c r="G120" s="439"/>
      <c r="H120" s="439"/>
      <c r="I120" s="439">
        <f t="shared" si="1"/>
        <v>0</v>
      </c>
    </row>
    <row r="121" spans="1:9" ht="10.5" customHeight="1">
      <c r="A121" s="436" t="s">
        <v>157</v>
      </c>
      <c r="B121" s="436" t="s">
        <v>1475</v>
      </c>
      <c r="C121" s="436" t="s">
        <v>1545</v>
      </c>
      <c r="D121" s="437" t="s">
        <v>1529</v>
      </c>
      <c r="E121" s="436" t="s">
        <v>62</v>
      </c>
      <c r="F121" s="438">
        <v>7</v>
      </c>
      <c r="G121" s="439"/>
      <c r="H121" s="439"/>
      <c r="I121" s="439">
        <f t="shared" si="1"/>
        <v>0</v>
      </c>
    </row>
    <row r="122" spans="1:9" ht="10.5" customHeight="1">
      <c r="A122" s="436" t="s">
        <v>157</v>
      </c>
      <c r="B122" s="436" t="s">
        <v>1475</v>
      </c>
      <c r="C122" s="436" t="s">
        <v>1545</v>
      </c>
      <c r="D122" s="437" t="s">
        <v>1528</v>
      </c>
      <c r="E122" s="436" t="s">
        <v>62</v>
      </c>
      <c r="F122" s="438">
        <v>3</v>
      </c>
      <c r="G122" s="439"/>
      <c r="H122" s="439"/>
      <c r="I122" s="439">
        <f t="shared" si="1"/>
        <v>0</v>
      </c>
    </row>
    <row r="123" spans="1:9" ht="10.5" customHeight="1">
      <c r="A123" s="436" t="s">
        <v>157</v>
      </c>
      <c r="B123" s="436" t="s">
        <v>1475</v>
      </c>
      <c r="C123" s="436" t="s">
        <v>1545</v>
      </c>
      <c r="D123" s="437" t="s">
        <v>1576</v>
      </c>
      <c r="E123" s="436" t="s">
        <v>62</v>
      </c>
      <c r="F123" s="438">
        <v>5</v>
      </c>
      <c r="G123" s="439"/>
      <c r="H123" s="439"/>
      <c r="I123" s="439">
        <f t="shared" si="1"/>
        <v>0</v>
      </c>
    </row>
    <row r="124" spans="1:9" ht="10.5" customHeight="1">
      <c r="A124" s="436" t="s">
        <v>157</v>
      </c>
      <c r="B124" s="436" t="s">
        <v>1475</v>
      </c>
      <c r="C124" s="436" t="s">
        <v>1545</v>
      </c>
      <c r="D124" s="437" t="s">
        <v>1577</v>
      </c>
      <c r="E124" s="436" t="s">
        <v>62</v>
      </c>
      <c r="F124" s="438">
        <v>5</v>
      </c>
      <c r="G124" s="439"/>
      <c r="H124" s="439"/>
      <c r="I124" s="439">
        <f t="shared" si="1"/>
        <v>0</v>
      </c>
    </row>
    <row r="125" spans="1:9" ht="10.5" customHeight="1">
      <c r="A125" s="436" t="s">
        <v>157</v>
      </c>
      <c r="B125" s="436" t="s">
        <v>1475</v>
      </c>
      <c r="C125" s="436" t="s">
        <v>1545</v>
      </c>
      <c r="D125" s="437" t="s">
        <v>1537</v>
      </c>
      <c r="E125" s="436" t="s">
        <v>62</v>
      </c>
      <c r="F125" s="438">
        <v>7</v>
      </c>
      <c r="G125" s="439"/>
      <c r="H125" s="439"/>
      <c r="I125" s="439">
        <f t="shared" si="1"/>
        <v>0</v>
      </c>
    </row>
    <row r="126" spans="1:9" ht="10.5" customHeight="1">
      <c r="A126" s="436" t="s">
        <v>157</v>
      </c>
      <c r="B126" s="436" t="s">
        <v>1475</v>
      </c>
      <c r="C126" s="436" t="s">
        <v>1545</v>
      </c>
      <c r="D126" s="437" t="s">
        <v>1538</v>
      </c>
      <c r="E126" s="436" t="s">
        <v>62</v>
      </c>
      <c r="F126" s="438">
        <v>3</v>
      </c>
      <c r="G126" s="439"/>
      <c r="H126" s="439"/>
      <c r="I126" s="439">
        <f t="shared" si="1"/>
        <v>0</v>
      </c>
    </row>
    <row r="127" spans="1:9" ht="10.5" customHeight="1">
      <c r="A127" s="436" t="s">
        <v>157</v>
      </c>
      <c r="B127" s="436" t="s">
        <v>1475</v>
      </c>
      <c r="C127" s="436" t="s">
        <v>1545</v>
      </c>
      <c r="D127" s="440" t="s">
        <v>1540</v>
      </c>
      <c r="E127" s="441" t="s">
        <v>1541</v>
      </c>
      <c r="F127" s="438">
        <v>1</v>
      </c>
      <c r="I127" s="439">
        <f>(SUM(I79:I126)/100)*10</f>
        <v>0</v>
      </c>
    </row>
    <row r="129" spans="1:9" ht="10.5" customHeight="1">
      <c r="A129" s="436" t="s">
        <v>368</v>
      </c>
      <c r="B129" s="436" t="s">
        <v>1542</v>
      </c>
      <c r="C129" s="436" t="s">
        <v>1545</v>
      </c>
      <c r="D129" s="437" t="s">
        <v>1543</v>
      </c>
      <c r="E129" s="436" t="s">
        <v>1541</v>
      </c>
      <c r="F129" s="438">
        <v>1</v>
      </c>
      <c r="G129" s="439"/>
      <c r="H129" s="439">
        <f>G129*F129</f>
        <v>0</v>
      </c>
    </row>
    <row r="131" spans="1:9" ht="10.5" customHeight="1">
      <c r="A131" s="447"/>
      <c r="B131" s="448"/>
      <c r="C131" s="448"/>
      <c r="D131" s="449" t="s">
        <v>1578</v>
      </c>
      <c r="E131" s="448"/>
      <c r="F131" s="450"/>
      <c r="G131" s="451"/>
      <c r="H131" s="451"/>
      <c r="I131" s="451"/>
    </row>
    <row r="132" spans="1:9" ht="10.5" customHeight="1">
      <c r="A132" s="436" t="s">
        <v>157</v>
      </c>
      <c r="B132" s="436" t="s">
        <v>1475</v>
      </c>
      <c r="C132" s="436" t="s">
        <v>1579</v>
      </c>
      <c r="D132" s="437" t="s">
        <v>1580</v>
      </c>
      <c r="E132" s="436" t="s">
        <v>62</v>
      </c>
      <c r="F132" s="438">
        <v>1</v>
      </c>
      <c r="G132" s="439"/>
      <c r="H132" s="439"/>
      <c r="I132" s="439">
        <f>G132*F132</f>
        <v>0</v>
      </c>
    </row>
    <row r="133" spans="1:9" ht="10.5" customHeight="1">
      <c r="A133" s="436" t="s">
        <v>157</v>
      </c>
      <c r="B133" s="436" t="s">
        <v>1475</v>
      </c>
      <c r="C133" s="436" t="s">
        <v>1579</v>
      </c>
      <c r="D133" s="437" t="s">
        <v>1557</v>
      </c>
      <c r="E133" s="436" t="s">
        <v>62</v>
      </c>
      <c r="F133" s="438">
        <v>1</v>
      </c>
      <c r="G133" s="439"/>
      <c r="H133" s="439"/>
      <c r="I133" s="439">
        <f>G133*F133</f>
        <v>0</v>
      </c>
    </row>
    <row r="134" spans="1:9" ht="10.5" customHeight="1">
      <c r="A134" s="436" t="s">
        <v>157</v>
      </c>
      <c r="B134" s="436" t="s">
        <v>1475</v>
      </c>
      <c r="C134" s="436" t="s">
        <v>1579</v>
      </c>
      <c r="D134" s="437" t="s">
        <v>1581</v>
      </c>
      <c r="E134" s="436" t="s">
        <v>62</v>
      </c>
      <c r="F134" s="438">
        <v>2</v>
      </c>
      <c r="G134" s="439"/>
      <c r="H134" s="439"/>
      <c r="I134" s="439">
        <f t="shared" ref="I134:I142" si="2">G134*F134</f>
        <v>0</v>
      </c>
    </row>
    <row r="135" spans="1:9" ht="10.5" customHeight="1">
      <c r="A135" s="436" t="s">
        <v>157</v>
      </c>
      <c r="B135" s="436" t="s">
        <v>1475</v>
      </c>
      <c r="C135" s="436" t="s">
        <v>1579</v>
      </c>
      <c r="D135" s="437" t="s">
        <v>1582</v>
      </c>
      <c r="E135" s="436" t="s">
        <v>62</v>
      </c>
      <c r="F135" s="438">
        <v>3</v>
      </c>
      <c r="G135" s="439"/>
      <c r="H135" s="439"/>
      <c r="I135" s="439">
        <f t="shared" si="2"/>
        <v>0</v>
      </c>
    </row>
    <row r="136" spans="1:9" ht="10.5" customHeight="1">
      <c r="A136" s="436" t="s">
        <v>157</v>
      </c>
      <c r="B136" s="436" t="s">
        <v>1475</v>
      </c>
      <c r="C136" s="436" t="s">
        <v>1579</v>
      </c>
      <c r="D136" s="437" t="s">
        <v>1583</v>
      </c>
      <c r="E136" s="436" t="s">
        <v>62</v>
      </c>
      <c r="F136" s="438">
        <v>1</v>
      </c>
      <c r="G136" s="439"/>
      <c r="H136" s="439"/>
      <c r="I136" s="439">
        <f t="shared" si="2"/>
        <v>0</v>
      </c>
    </row>
    <row r="137" spans="1:9" ht="10.5" customHeight="1">
      <c r="A137" s="436" t="s">
        <v>157</v>
      </c>
      <c r="B137" s="436" t="s">
        <v>1475</v>
      </c>
      <c r="C137" s="436" t="s">
        <v>1579</v>
      </c>
      <c r="D137" s="437" t="s">
        <v>1584</v>
      </c>
      <c r="E137" s="436" t="s">
        <v>62</v>
      </c>
      <c r="F137" s="438">
        <v>6</v>
      </c>
      <c r="G137" s="439"/>
      <c r="H137" s="439"/>
      <c r="I137" s="439">
        <f t="shared" si="2"/>
        <v>0</v>
      </c>
    </row>
    <row r="138" spans="1:9" ht="10.5" customHeight="1">
      <c r="A138" s="436" t="s">
        <v>157</v>
      </c>
      <c r="B138" s="436" t="s">
        <v>1475</v>
      </c>
      <c r="C138" s="436" t="s">
        <v>1579</v>
      </c>
      <c r="D138" s="437" t="s">
        <v>1585</v>
      </c>
      <c r="E138" s="436" t="s">
        <v>62</v>
      </c>
      <c r="F138" s="438">
        <v>4</v>
      </c>
      <c r="G138" s="439"/>
      <c r="H138" s="439"/>
      <c r="I138" s="439">
        <f t="shared" si="2"/>
        <v>0</v>
      </c>
    </row>
    <row r="139" spans="1:9" ht="10.5" customHeight="1">
      <c r="A139" s="436" t="s">
        <v>157</v>
      </c>
      <c r="B139" s="436" t="s">
        <v>1475</v>
      </c>
      <c r="C139" s="436" t="s">
        <v>1579</v>
      </c>
      <c r="D139" s="437" t="s">
        <v>1586</v>
      </c>
      <c r="E139" s="436" t="s">
        <v>62</v>
      </c>
      <c r="F139" s="438">
        <v>1</v>
      </c>
      <c r="G139" s="439"/>
      <c r="H139" s="439"/>
      <c r="I139" s="439">
        <f t="shared" si="2"/>
        <v>0</v>
      </c>
    </row>
    <row r="140" spans="1:9" ht="10.5" customHeight="1">
      <c r="A140" s="436" t="s">
        <v>157</v>
      </c>
      <c r="B140" s="436" t="s">
        <v>1475</v>
      </c>
      <c r="C140" s="436" t="s">
        <v>1579</v>
      </c>
      <c r="D140" s="437" t="s">
        <v>1587</v>
      </c>
      <c r="E140" s="436" t="s">
        <v>62</v>
      </c>
      <c r="F140" s="438">
        <v>1</v>
      </c>
      <c r="G140" s="439"/>
      <c r="H140" s="439"/>
      <c r="I140" s="439">
        <f t="shared" si="2"/>
        <v>0</v>
      </c>
    </row>
    <row r="141" spans="1:9" ht="10.5" customHeight="1">
      <c r="A141" s="436" t="s">
        <v>157</v>
      </c>
      <c r="B141" s="436" t="s">
        <v>1475</v>
      </c>
      <c r="C141" s="436" t="s">
        <v>1579</v>
      </c>
      <c r="D141" s="437" t="s">
        <v>1588</v>
      </c>
      <c r="E141" s="436" t="s">
        <v>62</v>
      </c>
      <c r="F141" s="438">
        <v>6</v>
      </c>
      <c r="G141" s="439"/>
      <c r="H141" s="439"/>
      <c r="I141" s="439">
        <f t="shared" si="2"/>
        <v>0</v>
      </c>
    </row>
    <row r="142" spans="1:9" ht="10.5" customHeight="1">
      <c r="A142" s="436" t="s">
        <v>157</v>
      </c>
      <c r="B142" s="436" t="s">
        <v>1475</v>
      </c>
      <c r="C142" s="436" t="s">
        <v>1579</v>
      </c>
      <c r="D142" s="437" t="s">
        <v>1589</v>
      </c>
      <c r="E142" s="436" t="s">
        <v>62</v>
      </c>
      <c r="F142" s="438">
        <v>1</v>
      </c>
      <c r="G142" s="439"/>
      <c r="H142" s="439"/>
      <c r="I142" s="439">
        <f t="shared" si="2"/>
        <v>0</v>
      </c>
    </row>
    <row r="143" spans="1:9" ht="10.5" customHeight="1">
      <c r="A143" s="436" t="s">
        <v>157</v>
      </c>
      <c r="B143" s="436" t="s">
        <v>1475</v>
      </c>
      <c r="C143" s="436" t="s">
        <v>1579</v>
      </c>
      <c r="D143" s="440" t="s">
        <v>1540</v>
      </c>
      <c r="E143" s="441" t="s">
        <v>1541</v>
      </c>
      <c r="F143" s="438">
        <v>1</v>
      </c>
      <c r="I143" s="439">
        <f>(SUM(I132:I142)/100)*20</f>
        <v>0</v>
      </c>
    </row>
    <row r="145" spans="1:9" ht="10.5" customHeight="1">
      <c r="A145" s="436" t="s">
        <v>368</v>
      </c>
      <c r="B145" s="436" t="s">
        <v>1542</v>
      </c>
      <c r="C145" s="436" t="s">
        <v>1579</v>
      </c>
      <c r="D145" s="437" t="s">
        <v>1543</v>
      </c>
      <c r="E145" s="436" t="s">
        <v>1541</v>
      </c>
      <c r="F145" s="438">
        <v>1</v>
      </c>
      <c r="G145" s="439"/>
      <c r="H145" s="439">
        <f>G145*F145</f>
        <v>0</v>
      </c>
      <c r="I145" s="439"/>
    </row>
    <row r="147" spans="1:9" ht="10.5" customHeight="1">
      <c r="A147" s="452"/>
      <c r="B147" s="453"/>
      <c r="C147" s="453"/>
      <c r="D147" s="454" t="s">
        <v>1590</v>
      </c>
      <c r="E147" s="453"/>
      <c r="F147" s="455"/>
      <c r="G147" s="456"/>
      <c r="H147" s="456"/>
      <c r="I147" s="456"/>
    </row>
    <row r="148" spans="1:9" ht="10.5" customHeight="1">
      <c r="A148" s="436" t="s">
        <v>157</v>
      </c>
      <c r="B148" s="436" t="s">
        <v>1475</v>
      </c>
      <c r="C148" s="436" t="s">
        <v>1591</v>
      </c>
      <c r="D148" s="437" t="s">
        <v>1580</v>
      </c>
      <c r="E148" s="436" t="s">
        <v>62</v>
      </c>
      <c r="F148" s="438">
        <v>1</v>
      </c>
      <c r="G148" s="439"/>
      <c r="H148" s="439"/>
      <c r="I148" s="439">
        <f>G148*F148</f>
        <v>0</v>
      </c>
    </row>
    <row r="149" spans="1:9" ht="10.5" customHeight="1">
      <c r="A149" s="436" t="s">
        <v>157</v>
      </c>
      <c r="B149" s="436" t="s">
        <v>1475</v>
      </c>
      <c r="C149" s="436" t="s">
        <v>1591</v>
      </c>
      <c r="D149" s="437" t="s">
        <v>1557</v>
      </c>
      <c r="E149" s="436" t="s">
        <v>62</v>
      </c>
      <c r="F149" s="438">
        <v>1</v>
      </c>
      <c r="G149" s="439"/>
      <c r="H149" s="439"/>
      <c r="I149" s="439">
        <f>G149*F149</f>
        <v>0</v>
      </c>
    </row>
    <row r="150" spans="1:9" ht="10.5" customHeight="1">
      <c r="A150" s="436" t="s">
        <v>157</v>
      </c>
      <c r="B150" s="436" t="s">
        <v>1475</v>
      </c>
      <c r="C150" s="436" t="s">
        <v>1591</v>
      </c>
      <c r="D150" s="437" t="s">
        <v>1582</v>
      </c>
      <c r="E150" s="436" t="s">
        <v>62</v>
      </c>
      <c r="F150" s="438">
        <v>5</v>
      </c>
      <c r="G150" s="439"/>
      <c r="H150" s="439"/>
      <c r="I150" s="439">
        <f t="shared" ref="I150:I155" si="3">G150*F150</f>
        <v>0</v>
      </c>
    </row>
    <row r="151" spans="1:9" ht="10.5" customHeight="1">
      <c r="A151" s="436" t="s">
        <v>157</v>
      </c>
      <c r="B151" s="436" t="s">
        <v>1475</v>
      </c>
      <c r="C151" s="436" t="s">
        <v>1591</v>
      </c>
      <c r="D151" s="437" t="s">
        <v>1584</v>
      </c>
      <c r="E151" s="436" t="s">
        <v>62</v>
      </c>
      <c r="F151" s="438">
        <v>3</v>
      </c>
      <c r="G151" s="439"/>
      <c r="H151" s="439"/>
      <c r="I151" s="439">
        <f t="shared" si="3"/>
        <v>0</v>
      </c>
    </row>
    <row r="152" spans="1:9" ht="10.5" customHeight="1">
      <c r="A152" s="436" t="s">
        <v>157</v>
      </c>
      <c r="B152" s="436" t="s">
        <v>1475</v>
      </c>
      <c r="C152" s="436" t="s">
        <v>1591</v>
      </c>
      <c r="D152" s="437" t="s">
        <v>1585</v>
      </c>
      <c r="E152" s="436" t="s">
        <v>62</v>
      </c>
      <c r="F152" s="438">
        <v>1</v>
      </c>
      <c r="G152" s="439"/>
      <c r="H152" s="439"/>
      <c r="I152" s="439">
        <f t="shared" si="3"/>
        <v>0</v>
      </c>
    </row>
    <row r="153" spans="1:9" ht="10.5" customHeight="1">
      <c r="A153" s="436" t="s">
        <v>157</v>
      </c>
      <c r="B153" s="436" t="s">
        <v>1475</v>
      </c>
      <c r="C153" s="436" t="s">
        <v>1591</v>
      </c>
      <c r="D153" s="437" t="s">
        <v>1592</v>
      </c>
      <c r="E153" s="436" t="s">
        <v>62</v>
      </c>
      <c r="F153" s="438">
        <v>1</v>
      </c>
      <c r="G153" s="439"/>
      <c r="H153" s="439"/>
      <c r="I153" s="439">
        <f t="shared" si="3"/>
        <v>0</v>
      </c>
    </row>
    <row r="154" spans="1:9" ht="10.5" customHeight="1">
      <c r="A154" s="436" t="s">
        <v>157</v>
      </c>
      <c r="B154" s="436" t="s">
        <v>1475</v>
      </c>
      <c r="C154" s="436" t="s">
        <v>1591</v>
      </c>
      <c r="D154" s="437" t="s">
        <v>1588</v>
      </c>
      <c r="E154" s="436" t="s">
        <v>62</v>
      </c>
      <c r="F154" s="438">
        <v>8</v>
      </c>
      <c r="G154" s="439"/>
      <c r="H154" s="439"/>
      <c r="I154" s="439">
        <f t="shared" si="3"/>
        <v>0</v>
      </c>
    </row>
    <row r="155" spans="1:9" ht="10.5" customHeight="1">
      <c r="A155" s="436" t="s">
        <v>157</v>
      </c>
      <c r="B155" s="436" t="s">
        <v>1475</v>
      </c>
      <c r="C155" s="436" t="s">
        <v>1591</v>
      </c>
      <c r="D155" s="437" t="s">
        <v>1589</v>
      </c>
      <c r="E155" s="436" t="s">
        <v>62</v>
      </c>
      <c r="F155" s="438">
        <v>1</v>
      </c>
      <c r="G155" s="439"/>
      <c r="H155" s="439"/>
      <c r="I155" s="439">
        <f t="shared" si="3"/>
        <v>0</v>
      </c>
    </row>
    <row r="156" spans="1:9" ht="10.5" customHeight="1">
      <c r="A156" s="436" t="s">
        <v>157</v>
      </c>
      <c r="B156" s="436" t="s">
        <v>1475</v>
      </c>
      <c r="C156" s="436" t="s">
        <v>1591</v>
      </c>
      <c r="D156" s="440" t="s">
        <v>1540</v>
      </c>
      <c r="E156" s="441" t="s">
        <v>1541</v>
      </c>
      <c r="F156" s="438">
        <v>1</v>
      </c>
      <c r="I156" s="439">
        <f>(SUM(I148:I155)/100)*20</f>
        <v>0</v>
      </c>
    </row>
    <row r="157" spans="1:9" ht="10.5" customHeight="1">
      <c r="E157" s="436"/>
      <c r="F157" s="438"/>
      <c r="G157" s="439"/>
      <c r="H157" s="439"/>
      <c r="I157" s="439"/>
    </row>
    <row r="158" spans="1:9" ht="10.5" customHeight="1">
      <c r="A158" s="436" t="s">
        <v>368</v>
      </c>
      <c r="B158" s="436" t="s">
        <v>1542</v>
      </c>
      <c r="C158" s="436" t="s">
        <v>1591</v>
      </c>
      <c r="D158" s="437" t="s">
        <v>1543</v>
      </c>
      <c r="E158" s="436" t="s">
        <v>1541</v>
      </c>
      <c r="F158" s="438">
        <v>1</v>
      </c>
      <c r="G158" s="439"/>
      <c r="H158" s="439">
        <f>G158*F158</f>
        <v>0</v>
      </c>
    </row>
    <row r="160" spans="1:9" ht="10.5" customHeight="1">
      <c r="A160" s="460"/>
      <c r="B160" s="461"/>
      <c r="C160" s="461"/>
      <c r="D160" s="462" t="s">
        <v>1593</v>
      </c>
      <c r="E160" s="461"/>
      <c r="F160" s="463"/>
      <c r="G160" s="464"/>
      <c r="H160" s="464"/>
      <c r="I160" s="464"/>
    </row>
    <row r="161" spans="1:9" ht="10.5" customHeight="1">
      <c r="A161" s="436" t="s">
        <v>157</v>
      </c>
      <c r="B161" s="436" t="s">
        <v>1475</v>
      </c>
      <c r="C161" s="436" t="s">
        <v>1594</v>
      </c>
      <c r="D161" s="437" t="s">
        <v>1580</v>
      </c>
      <c r="E161" s="436" t="s">
        <v>62</v>
      </c>
      <c r="F161" s="438">
        <v>1</v>
      </c>
      <c r="G161" s="439"/>
      <c r="H161" s="439"/>
      <c r="I161" s="439">
        <f>G161*F161</f>
        <v>0</v>
      </c>
    </row>
    <row r="162" spans="1:9" ht="10.5" customHeight="1">
      <c r="A162" s="436" t="s">
        <v>157</v>
      </c>
      <c r="B162" s="436" t="s">
        <v>1475</v>
      </c>
      <c r="C162" s="436" t="s">
        <v>1594</v>
      </c>
      <c r="D162" s="437" t="s">
        <v>1557</v>
      </c>
      <c r="E162" s="436" t="s">
        <v>62</v>
      </c>
      <c r="F162" s="438">
        <v>1</v>
      </c>
      <c r="G162" s="439"/>
      <c r="H162" s="439"/>
      <c r="I162" s="439">
        <f>G162*F162</f>
        <v>0</v>
      </c>
    </row>
    <row r="163" spans="1:9" ht="10.5" customHeight="1">
      <c r="A163" s="436" t="s">
        <v>157</v>
      </c>
      <c r="B163" s="436" t="s">
        <v>1475</v>
      </c>
      <c r="C163" s="436" t="s">
        <v>1594</v>
      </c>
      <c r="D163" s="437" t="s">
        <v>1587</v>
      </c>
      <c r="E163" s="436" t="s">
        <v>62</v>
      </c>
      <c r="F163" s="438">
        <v>3</v>
      </c>
      <c r="G163" s="439"/>
      <c r="H163" s="439"/>
      <c r="I163" s="439">
        <f t="shared" ref="I163:I172" si="4">G163*F163</f>
        <v>0</v>
      </c>
    </row>
    <row r="164" spans="1:9" ht="10.5" customHeight="1">
      <c r="A164" s="436" t="s">
        <v>157</v>
      </c>
      <c r="B164" s="436" t="s">
        <v>1475</v>
      </c>
      <c r="C164" s="436" t="s">
        <v>1594</v>
      </c>
      <c r="D164" s="437" t="s">
        <v>1581</v>
      </c>
      <c r="E164" s="436" t="s">
        <v>62</v>
      </c>
      <c r="F164" s="438">
        <v>2</v>
      </c>
      <c r="G164" s="439"/>
      <c r="H164" s="439"/>
      <c r="I164" s="439">
        <f t="shared" si="4"/>
        <v>0</v>
      </c>
    </row>
    <row r="165" spans="1:9" ht="10.5" customHeight="1">
      <c r="A165" s="436" t="s">
        <v>157</v>
      </c>
      <c r="B165" s="436" t="s">
        <v>1475</v>
      </c>
      <c r="C165" s="436" t="s">
        <v>1594</v>
      </c>
      <c r="D165" s="437" t="s">
        <v>1582</v>
      </c>
      <c r="E165" s="436" t="s">
        <v>62</v>
      </c>
      <c r="F165" s="438">
        <v>2</v>
      </c>
      <c r="G165" s="439"/>
      <c r="H165" s="439"/>
      <c r="I165" s="439">
        <f t="shared" si="4"/>
        <v>0</v>
      </c>
    </row>
    <row r="166" spans="1:9" ht="10.5" customHeight="1">
      <c r="A166" s="436" t="s">
        <v>157</v>
      </c>
      <c r="B166" s="436" t="s">
        <v>1475</v>
      </c>
      <c r="C166" s="436" t="s">
        <v>1594</v>
      </c>
      <c r="D166" s="437" t="s">
        <v>1584</v>
      </c>
      <c r="E166" s="436" t="s">
        <v>62</v>
      </c>
      <c r="F166" s="438">
        <v>11</v>
      </c>
      <c r="G166" s="439"/>
      <c r="H166" s="439"/>
      <c r="I166" s="439">
        <f t="shared" si="4"/>
        <v>0</v>
      </c>
    </row>
    <row r="167" spans="1:9" ht="10.5" customHeight="1">
      <c r="A167" s="436" t="s">
        <v>157</v>
      </c>
      <c r="B167" s="436" t="s">
        <v>1475</v>
      </c>
      <c r="C167" s="436" t="s">
        <v>1594</v>
      </c>
      <c r="D167" s="437" t="s">
        <v>1585</v>
      </c>
      <c r="E167" s="436" t="s">
        <v>62</v>
      </c>
      <c r="F167" s="438">
        <v>3</v>
      </c>
      <c r="G167" s="439"/>
      <c r="H167" s="439"/>
      <c r="I167" s="439">
        <f t="shared" si="4"/>
        <v>0</v>
      </c>
    </row>
    <row r="168" spans="1:9" ht="10.5" customHeight="1">
      <c r="A168" s="436" t="s">
        <v>157</v>
      </c>
      <c r="B168" s="436" t="s">
        <v>1475</v>
      </c>
      <c r="C168" s="436" t="s">
        <v>1594</v>
      </c>
      <c r="D168" s="437" t="s">
        <v>1586</v>
      </c>
      <c r="E168" s="436" t="s">
        <v>62</v>
      </c>
      <c r="F168" s="438">
        <v>1</v>
      </c>
      <c r="G168" s="439"/>
      <c r="H168" s="439"/>
      <c r="I168" s="439">
        <f t="shared" si="4"/>
        <v>0</v>
      </c>
    </row>
    <row r="169" spans="1:9" ht="10.5" customHeight="1">
      <c r="A169" s="436" t="s">
        <v>157</v>
      </c>
      <c r="B169" s="436" t="s">
        <v>1475</v>
      </c>
      <c r="C169" s="436" t="s">
        <v>1594</v>
      </c>
      <c r="D169" s="437" t="s">
        <v>1588</v>
      </c>
      <c r="E169" s="436" t="s">
        <v>62</v>
      </c>
      <c r="F169" s="438">
        <v>29</v>
      </c>
      <c r="G169" s="439"/>
      <c r="H169" s="439"/>
      <c r="I169" s="439">
        <f t="shared" si="4"/>
        <v>0</v>
      </c>
    </row>
    <row r="170" spans="1:9" ht="10.5" customHeight="1">
      <c r="A170" s="436" t="s">
        <v>157</v>
      </c>
      <c r="B170" s="436" t="s">
        <v>1475</v>
      </c>
      <c r="C170" s="436" t="s">
        <v>1594</v>
      </c>
      <c r="D170" s="437" t="s">
        <v>1595</v>
      </c>
      <c r="E170" s="436" t="s">
        <v>62</v>
      </c>
      <c r="F170" s="438">
        <v>1</v>
      </c>
      <c r="G170" s="439"/>
      <c r="H170" s="439"/>
      <c r="I170" s="439">
        <f t="shared" si="4"/>
        <v>0</v>
      </c>
    </row>
    <row r="171" spans="1:9" ht="10.5" customHeight="1">
      <c r="A171" s="436" t="s">
        <v>157</v>
      </c>
      <c r="B171" s="436" t="s">
        <v>1475</v>
      </c>
      <c r="C171" s="436" t="s">
        <v>1594</v>
      </c>
      <c r="D171" s="437" t="s">
        <v>1596</v>
      </c>
      <c r="E171" s="436" t="s">
        <v>62</v>
      </c>
      <c r="F171" s="438">
        <v>1</v>
      </c>
      <c r="G171" s="439"/>
      <c r="H171" s="439"/>
      <c r="I171" s="439">
        <f t="shared" si="4"/>
        <v>0</v>
      </c>
    </row>
    <row r="172" spans="1:9" ht="10.5" customHeight="1">
      <c r="A172" s="436" t="s">
        <v>157</v>
      </c>
      <c r="B172" s="436" t="s">
        <v>1475</v>
      </c>
      <c r="C172" s="436" t="s">
        <v>1594</v>
      </c>
      <c r="D172" s="437" t="s">
        <v>1597</v>
      </c>
      <c r="E172" s="436" t="s">
        <v>62</v>
      </c>
      <c r="F172" s="438">
        <v>1</v>
      </c>
      <c r="G172" s="439"/>
      <c r="H172" s="439"/>
      <c r="I172" s="439">
        <f t="shared" si="4"/>
        <v>0</v>
      </c>
    </row>
    <row r="173" spans="1:9" ht="10.5" customHeight="1">
      <c r="A173" s="436" t="s">
        <v>157</v>
      </c>
      <c r="B173" s="436" t="s">
        <v>1475</v>
      </c>
      <c r="C173" s="436" t="s">
        <v>1594</v>
      </c>
      <c r="D173" s="440" t="s">
        <v>1540</v>
      </c>
      <c r="E173" s="441" t="s">
        <v>1541</v>
      </c>
      <c r="F173" s="438">
        <v>1</v>
      </c>
      <c r="I173" s="439">
        <f>(SUM(I161:I172)/100)*20</f>
        <v>0</v>
      </c>
    </row>
    <row r="175" spans="1:9" ht="10.5" customHeight="1">
      <c r="A175" s="436" t="s">
        <v>368</v>
      </c>
      <c r="B175" s="436" t="s">
        <v>1542</v>
      </c>
      <c r="C175" s="436" t="s">
        <v>1594</v>
      </c>
      <c r="D175" s="437" t="s">
        <v>1543</v>
      </c>
      <c r="E175" s="436" t="s">
        <v>1541</v>
      </c>
      <c r="F175" s="438">
        <v>1</v>
      </c>
      <c r="G175" s="439"/>
      <c r="H175" s="439">
        <f>G175*F175</f>
        <v>0</v>
      </c>
    </row>
    <row r="177" spans="1:9" ht="10.5" customHeight="1">
      <c r="A177" s="447"/>
      <c r="B177" s="448"/>
      <c r="C177" s="448"/>
      <c r="D177" s="449" t="s">
        <v>1598</v>
      </c>
      <c r="E177" s="448"/>
      <c r="F177" s="450"/>
      <c r="G177" s="451"/>
      <c r="H177" s="451"/>
      <c r="I177" s="451"/>
    </row>
    <row r="178" spans="1:9" ht="10.5" customHeight="1">
      <c r="A178" s="436" t="s">
        <v>157</v>
      </c>
      <c r="B178" s="436" t="s">
        <v>1475</v>
      </c>
      <c r="C178" s="436" t="s">
        <v>1599</v>
      </c>
      <c r="D178" s="437" t="s">
        <v>1580</v>
      </c>
      <c r="E178" s="436" t="s">
        <v>62</v>
      </c>
      <c r="F178" s="438">
        <v>1</v>
      </c>
      <c r="G178" s="439"/>
      <c r="H178" s="439"/>
      <c r="I178" s="439">
        <f>G178*F178</f>
        <v>0</v>
      </c>
    </row>
    <row r="179" spans="1:9" ht="10.5" customHeight="1">
      <c r="A179" s="436" t="s">
        <v>157</v>
      </c>
      <c r="B179" s="436" t="s">
        <v>1475</v>
      </c>
      <c r="C179" s="436" t="s">
        <v>1599</v>
      </c>
      <c r="D179" s="437" t="s">
        <v>1557</v>
      </c>
      <c r="E179" s="436" t="s">
        <v>62</v>
      </c>
      <c r="F179" s="438">
        <v>1</v>
      </c>
      <c r="G179" s="439"/>
      <c r="H179" s="439"/>
      <c r="I179" s="439">
        <f>G179*F179</f>
        <v>0</v>
      </c>
    </row>
    <row r="180" spans="1:9" ht="10.5" customHeight="1">
      <c r="A180" s="436" t="s">
        <v>157</v>
      </c>
      <c r="B180" s="436" t="s">
        <v>1475</v>
      </c>
      <c r="C180" s="436" t="s">
        <v>1599</v>
      </c>
      <c r="D180" s="437" t="s">
        <v>1581</v>
      </c>
      <c r="E180" s="436" t="s">
        <v>62</v>
      </c>
      <c r="F180" s="438">
        <v>2</v>
      </c>
      <c r="G180" s="439"/>
      <c r="H180" s="439"/>
      <c r="I180" s="439">
        <f t="shared" ref="I180:I185" si="5">G180*F180</f>
        <v>0</v>
      </c>
    </row>
    <row r="181" spans="1:9" ht="10.5" customHeight="1">
      <c r="A181" s="436" t="s">
        <v>157</v>
      </c>
      <c r="B181" s="436" t="s">
        <v>1475</v>
      </c>
      <c r="C181" s="436" t="s">
        <v>1599</v>
      </c>
      <c r="D181" s="437" t="s">
        <v>1585</v>
      </c>
      <c r="E181" s="436" t="s">
        <v>62</v>
      </c>
      <c r="F181" s="438">
        <v>12</v>
      </c>
      <c r="G181" s="439"/>
      <c r="H181" s="439"/>
      <c r="I181" s="439">
        <f t="shared" si="5"/>
        <v>0</v>
      </c>
    </row>
    <row r="182" spans="1:9" ht="10.5" customHeight="1">
      <c r="A182" s="436" t="s">
        <v>157</v>
      </c>
      <c r="B182" s="436" t="s">
        <v>1475</v>
      </c>
      <c r="C182" s="436" t="s">
        <v>1599</v>
      </c>
      <c r="D182" s="437" t="s">
        <v>1592</v>
      </c>
      <c r="E182" s="436" t="s">
        <v>62</v>
      </c>
      <c r="F182" s="438">
        <v>10</v>
      </c>
      <c r="G182" s="439"/>
      <c r="H182" s="439"/>
      <c r="I182" s="439">
        <f t="shared" si="5"/>
        <v>0</v>
      </c>
    </row>
    <row r="183" spans="1:9" ht="10.5" customHeight="1">
      <c r="A183" s="436" t="s">
        <v>157</v>
      </c>
      <c r="B183" s="436" t="s">
        <v>1475</v>
      </c>
      <c r="C183" s="436" t="s">
        <v>1599</v>
      </c>
      <c r="D183" s="437" t="s">
        <v>1587</v>
      </c>
      <c r="E183" s="436" t="s">
        <v>62</v>
      </c>
      <c r="F183" s="438">
        <v>5</v>
      </c>
      <c r="G183" s="439"/>
      <c r="H183" s="439"/>
      <c r="I183" s="439">
        <f t="shared" si="5"/>
        <v>0</v>
      </c>
    </row>
    <row r="184" spans="1:9" ht="10.5" customHeight="1">
      <c r="A184" s="436" t="s">
        <v>157</v>
      </c>
      <c r="B184" s="436" t="s">
        <v>1475</v>
      </c>
      <c r="C184" s="436" t="s">
        <v>1599</v>
      </c>
      <c r="D184" s="437" t="s">
        <v>1588</v>
      </c>
      <c r="E184" s="436" t="s">
        <v>62</v>
      </c>
      <c r="F184" s="438">
        <v>8</v>
      </c>
      <c r="G184" s="439"/>
      <c r="H184" s="439"/>
      <c r="I184" s="439">
        <f t="shared" si="5"/>
        <v>0</v>
      </c>
    </row>
    <row r="185" spans="1:9" ht="10.5" customHeight="1">
      <c r="A185" s="436" t="s">
        <v>157</v>
      </c>
      <c r="B185" s="436" t="s">
        <v>1475</v>
      </c>
      <c r="C185" s="436" t="s">
        <v>1599</v>
      </c>
      <c r="D185" s="437" t="s">
        <v>1600</v>
      </c>
      <c r="E185" s="436" t="s">
        <v>62</v>
      </c>
      <c r="F185" s="438">
        <v>1</v>
      </c>
      <c r="G185" s="439"/>
      <c r="H185" s="439"/>
      <c r="I185" s="439">
        <f t="shared" si="5"/>
        <v>0</v>
      </c>
    </row>
    <row r="186" spans="1:9" ht="10.5" customHeight="1">
      <c r="A186" s="436" t="s">
        <v>157</v>
      </c>
      <c r="B186" s="436" t="s">
        <v>1475</v>
      </c>
      <c r="C186" s="436" t="s">
        <v>1599</v>
      </c>
      <c r="D186" s="440" t="s">
        <v>1540</v>
      </c>
      <c r="E186" s="441" t="s">
        <v>1541</v>
      </c>
      <c r="F186" s="438">
        <v>1</v>
      </c>
      <c r="I186" s="439">
        <f>(SUM(I178:I185)/100)*20</f>
        <v>0</v>
      </c>
    </row>
    <row r="188" spans="1:9" ht="10.5" customHeight="1">
      <c r="A188" s="436" t="s">
        <v>368</v>
      </c>
      <c r="B188" s="436" t="s">
        <v>1542</v>
      </c>
      <c r="C188" s="436" t="s">
        <v>1599</v>
      </c>
      <c r="D188" s="437" t="s">
        <v>1543</v>
      </c>
      <c r="E188" s="436" t="s">
        <v>1541</v>
      </c>
      <c r="F188" s="438">
        <v>1</v>
      </c>
      <c r="G188" s="439"/>
      <c r="H188" s="439">
        <f>G188*F188</f>
        <v>0</v>
      </c>
    </row>
    <row r="190" spans="1:9" ht="10.5" customHeight="1">
      <c r="A190" s="465"/>
      <c r="B190" s="466"/>
      <c r="C190" s="466"/>
      <c r="D190" s="467" t="s">
        <v>1601</v>
      </c>
      <c r="E190" s="466"/>
      <c r="F190" s="468"/>
      <c r="G190" s="469"/>
      <c r="H190" s="469"/>
      <c r="I190" s="469"/>
    </row>
    <row r="191" spans="1:9" ht="10.5" customHeight="1">
      <c r="A191" s="436" t="s">
        <v>157</v>
      </c>
      <c r="B191" s="436" t="s">
        <v>1475</v>
      </c>
      <c r="C191" s="436" t="s">
        <v>1602</v>
      </c>
      <c r="D191" s="437" t="s">
        <v>1580</v>
      </c>
      <c r="E191" s="436" t="s">
        <v>62</v>
      </c>
      <c r="F191" s="438">
        <v>1</v>
      </c>
      <c r="G191" s="439"/>
      <c r="H191" s="439"/>
      <c r="I191" s="439">
        <f>G191*F191</f>
        <v>0</v>
      </c>
    </row>
    <row r="192" spans="1:9" ht="10.5" customHeight="1">
      <c r="A192" s="436" t="s">
        <v>157</v>
      </c>
      <c r="B192" s="436" t="s">
        <v>1475</v>
      </c>
      <c r="C192" s="436" t="s">
        <v>1602</v>
      </c>
      <c r="D192" s="437" t="s">
        <v>1557</v>
      </c>
      <c r="E192" s="436" t="s">
        <v>62</v>
      </c>
      <c r="F192" s="438">
        <v>1</v>
      </c>
      <c r="G192" s="439"/>
      <c r="H192" s="439"/>
      <c r="I192" s="439">
        <f>G192*F192</f>
        <v>0</v>
      </c>
    </row>
    <row r="193" spans="1:9" ht="10.5" customHeight="1">
      <c r="A193" s="436" t="s">
        <v>157</v>
      </c>
      <c r="B193" s="436" t="s">
        <v>1475</v>
      </c>
      <c r="C193" s="436" t="s">
        <v>1602</v>
      </c>
      <c r="D193" s="437" t="s">
        <v>1585</v>
      </c>
      <c r="E193" s="436" t="s">
        <v>62</v>
      </c>
      <c r="F193" s="438">
        <v>3</v>
      </c>
      <c r="G193" s="439"/>
      <c r="H193" s="439"/>
      <c r="I193" s="439">
        <f>G193*F193</f>
        <v>0</v>
      </c>
    </row>
    <row r="194" spans="1:9" ht="10.5" customHeight="1">
      <c r="A194" s="436" t="s">
        <v>157</v>
      </c>
      <c r="B194" s="436" t="s">
        <v>1475</v>
      </c>
      <c r="C194" s="436" t="s">
        <v>1602</v>
      </c>
      <c r="D194" s="437" t="s">
        <v>1588</v>
      </c>
      <c r="E194" s="436" t="s">
        <v>62</v>
      </c>
      <c r="F194" s="438">
        <v>4</v>
      </c>
      <c r="G194" s="439"/>
      <c r="H194" s="439"/>
      <c r="I194" s="439">
        <f>G194*F194</f>
        <v>0</v>
      </c>
    </row>
    <row r="195" spans="1:9" ht="10.5" customHeight="1">
      <c r="A195" s="436" t="s">
        <v>157</v>
      </c>
      <c r="B195" s="436" t="s">
        <v>1475</v>
      </c>
      <c r="C195" s="436" t="s">
        <v>1602</v>
      </c>
      <c r="D195" s="437" t="s">
        <v>1603</v>
      </c>
      <c r="E195" s="436" t="s">
        <v>62</v>
      </c>
      <c r="F195" s="438">
        <v>5</v>
      </c>
      <c r="G195" s="439"/>
      <c r="H195" s="439"/>
      <c r="I195" s="439">
        <f>G195*F195</f>
        <v>0</v>
      </c>
    </row>
    <row r="196" spans="1:9" ht="10.5" customHeight="1">
      <c r="A196" s="436" t="s">
        <v>157</v>
      </c>
      <c r="B196" s="436" t="s">
        <v>1475</v>
      </c>
      <c r="C196" s="436" t="s">
        <v>1602</v>
      </c>
      <c r="D196" s="440" t="s">
        <v>1540</v>
      </c>
      <c r="E196" s="441" t="s">
        <v>1541</v>
      </c>
      <c r="F196" s="438">
        <v>1</v>
      </c>
      <c r="I196" s="439">
        <f>(SUM(I191:I195)/100)*20</f>
        <v>0</v>
      </c>
    </row>
    <row r="198" spans="1:9" ht="10.5" customHeight="1">
      <c r="A198" s="436" t="s">
        <v>368</v>
      </c>
      <c r="B198" s="436" t="s">
        <v>1542</v>
      </c>
      <c r="C198" s="436" t="s">
        <v>1602</v>
      </c>
      <c r="D198" s="437" t="s">
        <v>1543</v>
      </c>
      <c r="E198" s="436" t="s">
        <v>1541</v>
      </c>
      <c r="F198" s="438">
        <v>1</v>
      </c>
      <c r="G198" s="439"/>
      <c r="H198" s="439">
        <f>G198*F198</f>
        <v>0</v>
      </c>
    </row>
    <row r="200" spans="1:9" ht="10.5" customHeight="1">
      <c r="A200" s="452"/>
      <c r="B200" s="453"/>
      <c r="C200" s="453"/>
      <c r="D200" s="454" t="s">
        <v>1604</v>
      </c>
      <c r="E200" s="453"/>
      <c r="F200" s="455"/>
      <c r="G200" s="456"/>
      <c r="H200" s="456"/>
      <c r="I200" s="456"/>
    </row>
    <row r="201" spans="1:9" ht="10.5" customHeight="1">
      <c r="A201" s="436" t="s">
        <v>157</v>
      </c>
      <c r="B201" s="436" t="s">
        <v>1475</v>
      </c>
      <c r="C201" s="436" t="s">
        <v>1605</v>
      </c>
      <c r="D201" s="437" t="s">
        <v>1580</v>
      </c>
      <c r="E201" s="436" t="s">
        <v>62</v>
      </c>
      <c r="F201" s="438">
        <v>1</v>
      </c>
      <c r="G201" s="439"/>
      <c r="H201" s="439"/>
      <c r="I201" s="439">
        <f>G201*F201</f>
        <v>0</v>
      </c>
    </row>
    <row r="202" spans="1:9" ht="10.5" customHeight="1">
      <c r="A202" s="436" t="s">
        <v>157</v>
      </c>
      <c r="B202" s="436" t="s">
        <v>1475</v>
      </c>
      <c r="C202" s="436" t="s">
        <v>1605</v>
      </c>
      <c r="D202" s="437" t="s">
        <v>1557</v>
      </c>
      <c r="E202" s="436" t="s">
        <v>62</v>
      </c>
      <c r="F202" s="438">
        <v>1</v>
      </c>
      <c r="G202" s="439"/>
      <c r="H202" s="439"/>
      <c r="I202" s="439">
        <f>G202*F202</f>
        <v>0</v>
      </c>
    </row>
    <row r="203" spans="1:9" ht="10.5" customHeight="1">
      <c r="A203" s="436" t="s">
        <v>157</v>
      </c>
      <c r="B203" s="436" t="s">
        <v>1475</v>
      </c>
      <c r="C203" s="436" t="s">
        <v>1605</v>
      </c>
      <c r="D203" s="437" t="s">
        <v>1581</v>
      </c>
      <c r="E203" s="436" t="s">
        <v>62</v>
      </c>
      <c r="F203" s="438">
        <v>2</v>
      </c>
      <c r="G203" s="439"/>
      <c r="H203" s="439"/>
      <c r="I203" s="439">
        <f t="shared" ref="I203:I210" si="6">G203*F203</f>
        <v>0</v>
      </c>
    </row>
    <row r="204" spans="1:9" ht="10.5" customHeight="1">
      <c r="A204" s="436" t="s">
        <v>157</v>
      </c>
      <c r="B204" s="436" t="s">
        <v>1475</v>
      </c>
      <c r="C204" s="436" t="s">
        <v>1605</v>
      </c>
      <c r="D204" s="437" t="s">
        <v>1606</v>
      </c>
      <c r="E204" s="436" t="s">
        <v>62</v>
      </c>
      <c r="F204" s="438">
        <v>1</v>
      </c>
      <c r="G204" s="439"/>
      <c r="H204" s="439"/>
      <c r="I204" s="439">
        <f t="shared" si="6"/>
        <v>0</v>
      </c>
    </row>
    <row r="205" spans="1:9" ht="10.5" customHeight="1">
      <c r="A205" s="436" t="s">
        <v>157</v>
      </c>
      <c r="B205" s="436" t="s">
        <v>1475</v>
      </c>
      <c r="C205" s="436" t="s">
        <v>1605</v>
      </c>
      <c r="D205" s="437" t="s">
        <v>1583</v>
      </c>
      <c r="E205" s="436" t="s">
        <v>62</v>
      </c>
      <c r="F205" s="438">
        <v>1</v>
      </c>
      <c r="G205" s="439"/>
      <c r="H205" s="439"/>
      <c r="I205" s="439">
        <f t="shared" si="6"/>
        <v>0</v>
      </c>
    </row>
    <row r="206" spans="1:9" ht="10.5" customHeight="1">
      <c r="A206" s="436" t="s">
        <v>157</v>
      </c>
      <c r="B206" s="436" t="s">
        <v>1475</v>
      </c>
      <c r="C206" s="436" t="s">
        <v>1605</v>
      </c>
      <c r="D206" s="437" t="s">
        <v>1584</v>
      </c>
      <c r="E206" s="436" t="s">
        <v>62</v>
      </c>
      <c r="F206" s="438">
        <v>3</v>
      </c>
      <c r="G206" s="439"/>
      <c r="H206" s="439"/>
      <c r="I206" s="439">
        <f t="shared" si="6"/>
        <v>0</v>
      </c>
    </row>
    <row r="207" spans="1:9" ht="10.5" customHeight="1">
      <c r="A207" s="436" t="s">
        <v>157</v>
      </c>
      <c r="B207" s="436" t="s">
        <v>1475</v>
      </c>
      <c r="C207" s="436" t="s">
        <v>1605</v>
      </c>
      <c r="D207" s="437" t="s">
        <v>1585</v>
      </c>
      <c r="E207" s="436" t="s">
        <v>62</v>
      </c>
      <c r="F207" s="438">
        <v>1</v>
      </c>
      <c r="G207" s="439"/>
      <c r="H207" s="439"/>
      <c r="I207" s="439">
        <f t="shared" si="6"/>
        <v>0</v>
      </c>
    </row>
    <row r="208" spans="1:9" ht="10.5" customHeight="1">
      <c r="A208" s="436" t="s">
        <v>157</v>
      </c>
      <c r="B208" s="436" t="s">
        <v>1475</v>
      </c>
      <c r="C208" s="436" t="s">
        <v>1605</v>
      </c>
      <c r="D208" s="437" t="s">
        <v>1592</v>
      </c>
      <c r="E208" s="436" t="s">
        <v>62</v>
      </c>
      <c r="F208" s="438">
        <v>1</v>
      </c>
      <c r="G208" s="439"/>
      <c r="H208" s="439"/>
      <c r="I208" s="439">
        <f t="shared" si="6"/>
        <v>0</v>
      </c>
    </row>
    <row r="209" spans="1:9" ht="10.5" customHeight="1">
      <c r="A209" s="436" t="s">
        <v>157</v>
      </c>
      <c r="B209" s="436" t="s">
        <v>1475</v>
      </c>
      <c r="C209" s="436" t="s">
        <v>1605</v>
      </c>
      <c r="D209" s="437" t="s">
        <v>1588</v>
      </c>
      <c r="E209" s="436" t="s">
        <v>62</v>
      </c>
      <c r="F209" s="438">
        <v>5</v>
      </c>
      <c r="G209" s="439"/>
      <c r="H209" s="439"/>
      <c r="I209" s="439">
        <f t="shared" si="6"/>
        <v>0</v>
      </c>
    </row>
    <row r="210" spans="1:9" ht="10.5" customHeight="1">
      <c r="A210" s="436" t="s">
        <v>157</v>
      </c>
      <c r="B210" s="436" t="s">
        <v>1475</v>
      </c>
      <c r="C210" s="436" t="s">
        <v>1605</v>
      </c>
      <c r="D210" s="437" t="s">
        <v>1607</v>
      </c>
      <c r="E210" s="436" t="s">
        <v>62</v>
      </c>
      <c r="F210" s="438">
        <v>1</v>
      </c>
      <c r="G210" s="439"/>
      <c r="H210" s="439"/>
      <c r="I210" s="439">
        <f t="shared" si="6"/>
        <v>0</v>
      </c>
    </row>
    <row r="211" spans="1:9" ht="10.5" customHeight="1">
      <c r="A211" s="436" t="s">
        <v>157</v>
      </c>
      <c r="B211" s="436" t="s">
        <v>1475</v>
      </c>
      <c r="C211" s="436" t="s">
        <v>1605</v>
      </c>
      <c r="D211" s="440" t="s">
        <v>1540</v>
      </c>
      <c r="E211" s="441" t="s">
        <v>1541</v>
      </c>
      <c r="F211" s="438">
        <v>1</v>
      </c>
      <c r="I211" s="439">
        <f>(SUM(I201:I210)/100)*20</f>
        <v>0</v>
      </c>
    </row>
    <row r="213" spans="1:9" ht="10.5" customHeight="1">
      <c r="A213" s="436" t="s">
        <v>368</v>
      </c>
      <c r="B213" s="436" t="s">
        <v>1542</v>
      </c>
      <c r="C213" s="436" t="s">
        <v>1605</v>
      </c>
      <c r="D213" s="437" t="s">
        <v>1543</v>
      </c>
      <c r="E213" s="436" t="s">
        <v>1541</v>
      </c>
      <c r="F213" s="438">
        <v>1</v>
      </c>
      <c r="G213" s="439"/>
      <c r="H213" s="439">
        <f>G213*F213</f>
        <v>0</v>
      </c>
    </row>
    <row r="215" spans="1:9" ht="10.5" customHeight="1">
      <c r="A215" s="470"/>
      <c r="B215" s="471"/>
      <c r="C215" s="471"/>
      <c r="D215" s="472" t="s">
        <v>1608</v>
      </c>
      <c r="E215" s="471"/>
      <c r="F215" s="473"/>
      <c r="G215" s="474"/>
      <c r="H215" s="474"/>
      <c r="I215" s="474"/>
    </row>
    <row r="216" spans="1:9" ht="10.5" customHeight="1">
      <c r="A216" s="436" t="s">
        <v>157</v>
      </c>
      <c r="B216" s="436" t="s">
        <v>1475</v>
      </c>
      <c r="C216" s="436" t="s">
        <v>1609</v>
      </c>
      <c r="D216" s="437" t="s">
        <v>1580</v>
      </c>
      <c r="E216" s="436" t="s">
        <v>62</v>
      </c>
      <c r="F216" s="438">
        <v>1</v>
      </c>
      <c r="G216" s="439"/>
      <c r="H216" s="439"/>
      <c r="I216" s="439">
        <f>G216*F216</f>
        <v>0</v>
      </c>
    </row>
    <row r="217" spans="1:9" ht="10.5" customHeight="1">
      <c r="A217" s="436" t="s">
        <v>157</v>
      </c>
      <c r="B217" s="436" t="s">
        <v>1475</v>
      </c>
      <c r="C217" s="436" t="s">
        <v>1609</v>
      </c>
      <c r="D217" s="437" t="s">
        <v>1557</v>
      </c>
      <c r="E217" s="436" t="s">
        <v>62</v>
      </c>
      <c r="F217" s="438">
        <v>1</v>
      </c>
      <c r="G217" s="439"/>
      <c r="H217" s="439"/>
      <c r="I217" s="439">
        <f>G217*F217</f>
        <v>0</v>
      </c>
    </row>
    <row r="218" spans="1:9" ht="10.5" customHeight="1">
      <c r="A218" s="436" t="s">
        <v>157</v>
      </c>
      <c r="B218" s="436" t="s">
        <v>1475</v>
      </c>
      <c r="C218" s="436" t="s">
        <v>1609</v>
      </c>
      <c r="D218" s="437" t="s">
        <v>1582</v>
      </c>
      <c r="E218" s="436" t="s">
        <v>62</v>
      </c>
      <c r="F218" s="438">
        <v>2</v>
      </c>
      <c r="G218" s="439"/>
      <c r="H218" s="439"/>
      <c r="I218" s="439">
        <f t="shared" ref="I218:I223" si="7">G218*F218</f>
        <v>0</v>
      </c>
    </row>
    <row r="219" spans="1:9" ht="10.5" customHeight="1">
      <c r="A219" s="436" t="s">
        <v>157</v>
      </c>
      <c r="B219" s="436" t="s">
        <v>1475</v>
      </c>
      <c r="C219" s="436" t="s">
        <v>1609</v>
      </c>
      <c r="D219" s="437" t="s">
        <v>1581</v>
      </c>
      <c r="E219" s="436" t="s">
        <v>62</v>
      </c>
      <c r="F219" s="438">
        <v>2</v>
      </c>
      <c r="G219" s="439"/>
      <c r="H219" s="439"/>
      <c r="I219" s="439">
        <f t="shared" si="7"/>
        <v>0</v>
      </c>
    </row>
    <row r="220" spans="1:9" ht="10.5" customHeight="1">
      <c r="A220" s="436" t="s">
        <v>157</v>
      </c>
      <c r="B220" s="436" t="s">
        <v>1475</v>
      </c>
      <c r="C220" s="436" t="s">
        <v>1609</v>
      </c>
      <c r="D220" s="437" t="s">
        <v>1606</v>
      </c>
      <c r="E220" s="436" t="s">
        <v>62</v>
      </c>
      <c r="F220" s="438">
        <v>1</v>
      </c>
      <c r="G220" s="439"/>
      <c r="H220" s="439"/>
      <c r="I220" s="439">
        <f t="shared" si="7"/>
        <v>0</v>
      </c>
    </row>
    <row r="221" spans="1:9" ht="10.5" customHeight="1">
      <c r="A221" s="436" t="s">
        <v>157</v>
      </c>
      <c r="B221" s="436" t="s">
        <v>1475</v>
      </c>
      <c r="C221" s="436" t="s">
        <v>1609</v>
      </c>
      <c r="D221" s="437" t="s">
        <v>1585</v>
      </c>
      <c r="E221" s="436" t="s">
        <v>62</v>
      </c>
      <c r="F221" s="438">
        <v>1</v>
      </c>
      <c r="G221" s="439"/>
      <c r="H221" s="439"/>
      <c r="I221" s="439">
        <f t="shared" si="7"/>
        <v>0</v>
      </c>
    </row>
    <row r="222" spans="1:9" ht="10.5" customHeight="1">
      <c r="A222" s="436" t="s">
        <v>157</v>
      </c>
      <c r="B222" s="436" t="s">
        <v>1475</v>
      </c>
      <c r="C222" s="436" t="s">
        <v>1609</v>
      </c>
      <c r="D222" s="437" t="s">
        <v>1588</v>
      </c>
      <c r="E222" s="436" t="s">
        <v>62</v>
      </c>
      <c r="F222" s="438">
        <v>4</v>
      </c>
      <c r="G222" s="439"/>
      <c r="H222" s="439"/>
      <c r="I222" s="439">
        <f t="shared" si="7"/>
        <v>0</v>
      </c>
    </row>
    <row r="223" spans="1:9" ht="10.5" customHeight="1">
      <c r="A223" s="436" t="s">
        <v>157</v>
      </c>
      <c r="B223" s="436" t="s">
        <v>1475</v>
      </c>
      <c r="C223" s="436" t="s">
        <v>1609</v>
      </c>
      <c r="D223" s="437" t="s">
        <v>1610</v>
      </c>
      <c r="E223" s="436" t="s">
        <v>62</v>
      </c>
      <c r="F223" s="438">
        <v>1</v>
      </c>
      <c r="G223" s="439"/>
      <c r="H223" s="439"/>
      <c r="I223" s="439">
        <f t="shared" si="7"/>
        <v>0</v>
      </c>
    </row>
    <row r="224" spans="1:9" ht="10.5" customHeight="1">
      <c r="A224" s="436" t="s">
        <v>157</v>
      </c>
      <c r="B224" s="436" t="s">
        <v>1475</v>
      </c>
      <c r="C224" s="436" t="s">
        <v>1609</v>
      </c>
      <c r="D224" s="440" t="s">
        <v>1540</v>
      </c>
      <c r="E224" s="441" t="s">
        <v>1541</v>
      </c>
      <c r="F224" s="438">
        <v>1</v>
      </c>
      <c r="I224" s="439">
        <f>(SUM(I216:I223)/100)*20</f>
        <v>0</v>
      </c>
    </row>
    <row r="226" spans="1:9" ht="10.5" customHeight="1">
      <c r="A226" s="436" t="s">
        <v>368</v>
      </c>
      <c r="B226" s="436" t="s">
        <v>1542</v>
      </c>
      <c r="C226" s="436" t="s">
        <v>1609</v>
      </c>
      <c r="D226" s="437" t="s">
        <v>1543</v>
      </c>
      <c r="E226" s="436" t="s">
        <v>1541</v>
      </c>
      <c r="F226" s="438">
        <v>1</v>
      </c>
      <c r="G226" s="439"/>
      <c r="H226" s="439">
        <f>G226*F226</f>
        <v>0</v>
      </c>
    </row>
    <row r="228" spans="1:9" ht="10.5" customHeight="1">
      <c r="A228" s="475"/>
      <c r="B228" s="476"/>
      <c r="C228" s="476"/>
      <c r="D228" s="477" t="s">
        <v>1611</v>
      </c>
      <c r="E228" s="476"/>
      <c r="F228" s="478"/>
      <c r="G228" s="479"/>
      <c r="H228" s="479"/>
      <c r="I228" s="479"/>
    </row>
    <row r="229" spans="1:9" ht="10.5" customHeight="1">
      <c r="A229" s="436" t="s">
        <v>157</v>
      </c>
      <c r="B229" s="436" t="s">
        <v>1475</v>
      </c>
      <c r="C229" s="436" t="s">
        <v>1612</v>
      </c>
      <c r="D229" s="437" t="s">
        <v>1580</v>
      </c>
      <c r="E229" s="436" t="s">
        <v>62</v>
      </c>
      <c r="F229" s="438">
        <v>1</v>
      </c>
      <c r="G229" s="439"/>
      <c r="H229" s="439"/>
      <c r="I229" s="439">
        <f>G229*F229</f>
        <v>0</v>
      </c>
    </row>
    <row r="230" spans="1:9" ht="10.5" customHeight="1">
      <c r="A230" s="436" t="s">
        <v>157</v>
      </c>
      <c r="B230" s="436" t="s">
        <v>1475</v>
      </c>
      <c r="C230" s="436" t="s">
        <v>1612</v>
      </c>
      <c r="D230" s="437" t="s">
        <v>1557</v>
      </c>
      <c r="E230" s="436" t="s">
        <v>62</v>
      </c>
      <c r="F230" s="438">
        <v>1</v>
      </c>
      <c r="G230" s="439"/>
      <c r="H230" s="439"/>
      <c r="I230" s="439">
        <f>G230*F230</f>
        <v>0</v>
      </c>
    </row>
    <row r="231" spans="1:9" ht="10.5" customHeight="1">
      <c r="A231" s="436" t="s">
        <v>157</v>
      </c>
      <c r="B231" s="436" t="s">
        <v>1475</v>
      </c>
      <c r="C231" s="436" t="s">
        <v>1612</v>
      </c>
      <c r="D231" s="437" t="s">
        <v>1581</v>
      </c>
      <c r="E231" s="436" t="s">
        <v>62</v>
      </c>
      <c r="F231" s="438">
        <v>16</v>
      </c>
      <c r="G231" s="439"/>
      <c r="H231" s="439"/>
      <c r="I231" s="439">
        <f t="shared" ref="I231:I241" si="8">G231*F231</f>
        <v>0</v>
      </c>
    </row>
    <row r="232" spans="1:9" ht="10.5" customHeight="1">
      <c r="A232" s="436" t="s">
        <v>157</v>
      </c>
      <c r="B232" s="436" t="s">
        <v>1475</v>
      </c>
      <c r="C232" s="436" t="s">
        <v>1612</v>
      </c>
      <c r="D232" s="437" t="s">
        <v>1587</v>
      </c>
      <c r="E232" s="436" t="s">
        <v>62</v>
      </c>
      <c r="F232" s="438">
        <v>4</v>
      </c>
      <c r="G232" s="439"/>
      <c r="H232" s="439"/>
      <c r="I232" s="439">
        <f t="shared" si="8"/>
        <v>0</v>
      </c>
    </row>
    <row r="233" spans="1:9" ht="10.5" customHeight="1">
      <c r="A233" s="436" t="s">
        <v>157</v>
      </c>
      <c r="B233" s="436" t="s">
        <v>1475</v>
      </c>
      <c r="C233" s="436" t="s">
        <v>1612</v>
      </c>
      <c r="D233" s="437" t="s">
        <v>1613</v>
      </c>
      <c r="E233" s="436" t="s">
        <v>62</v>
      </c>
      <c r="F233" s="438">
        <v>1</v>
      </c>
      <c r="G233" s="439"/>
      <c r="H233" s="439"/>
      <c r="I233" s="439">
        <f t="shared" si="8"/>
        <v>0</v>
      </c>
    </row>
    <row r="234" spans="1:9" ht="10.5" customHeight="1">
      <c r="A234" s="436" t="s">
        <v>157</v>
      </c>
      <c r="B234" s="436" t="s">
        <v>1475</v>
      </c>
      <c r="C234" s="436" t="s">
        <v>1612</v>
      </c>
      <c r="D234" s="437" t="s">
        <v>1614</v>
      </c>
      <c r="E234" s="436" t="s">
        <v>62</v>
      </c>
      <c r="F234" s="438">
        <v>1</v>
      </c>
      <c r="G234" s="439"/>
      <c r="H234" s="439"/>
      <c r="I234" s="439">
        <f t="shared" si="8"/>
        <v>0</v>
      </c>
    </row>
    <row r="235" spans="1:9" ht="10.5" customHeight="1">
      <c r="A235" s="436" t="s">
        <v>157</v>
      </c>
      <c r="B235" s="436" t="s">
        <v>1475</v>
      </c>
      <c r="C235" s="436" t="s">
        <v>1612</v>
      </c>
      <c r="D235" s="437" t="s">
        <v>1615</v>
      </c>
      <c r="E235" s="436" t="s">
        <v>62</v>
      </c>
      <c r="F235" s="438">
        <v>1</v>
      </c>
      <c r="G235" s="439"/>
      <c r="H235" s="439"/>
      <c r="I235" s="439">
        <f t="shared" si="8"/>
        <v>0</v>
      </c>
    </row>
    <row r="236" spans="1:9" ht="10.5" customHeight="1">
      <c r="A236" s="436" t="s">
        <v>157</v>
      </c>
      <c r="B236" s="436" t="s">
        <v>1475</v>
      </c>
      <c r="C236" s="436" t="s">
        <v>1612</v>
      </c>
      <c r="D236" s="437" t="s">
        <v>1616</v>
      </c>
      <c r="E236" s="436" t="s">
        <v>62</v>
      </c>
      <c r="F236" s="438">
        <v>1</v>
      </c>
      <c r="G236" s="439"/>
      <c r="H236" s="439"/>
      <c r="I236" s="439">
        <f t="shared" si="8"/>
        <v>0</v>
      </c>
    </row>
    <row r="237" spans="1:9" ht="10.5" customHeight="1">
      <c r="A237" s="436" t="s">
        <v>157</v>
      </c>
      <c r="B237" s="436" t="s">
        <v>1475</v>
      </c>
      <c r="C237" s="436" t="s">
        <v>1612</v>
      </c>
      <c r="D237" s="437" t="s">
        <v>1617</v>
      </c>
      <c r="E237" s="436" t="s">
        <v>62</v>
      </c>
      <c r="F237" s="438">
        <v>3</v>
      </c>
      <c r="G237" s="439"/>
      <c r="H237" s="439"/>
      <c r="I237" s="439">
        <f t="shared" si="8"/>
        <v>0</v>
      </c>
    </row>
    <row r="238" spans="1:9" ht="10.5" customHeight="1">
      <c r="A238" s="436" t="s">
        <v>157</v>
      </c>
      <c r="B238" s="436" t="s">
        <v>1475</v>
      </c>
      <c r="C238" s="436" t="s">
        <v>1612</v>
      </c>
      <c r="D238" s="437" t="s">
        <v>1618</v>
      </c>
      <c r="E238" s="436" t="s">
        <v>62</v>
      </c>
      <c r="F238" s="438">
        <v>1</v>
      </c>
      <c r="G238" s="439"/>
      <c r="H238" s="439"/>
      <c r="I238" s="439">
        <f t="shared" si="8"/>
        <v>0</v>
      </c>
    </row>
    <row r="239" spans="1:9" ht="10.5" customHeight="1">
      <c r="A239" s="436" t="s">
        <v>157</v>
      </c>
      <c r="B239" s="436" t="s">
        <v>1475</v>
      </c>
      <c r="C239" s="436" t="s">
        <v>1612</v>
      </c>
      <c r="D239" s="437" t="s">
        <v>1619</v>
      </c>
      <c r="E239" s="436" t="s">
        <v>62</v>
      </c>
      <c r="F239" s="438">
        <v>1</v>
      </c>
      <c r="G239" s="439"/>
      <c r="H239" s="439"/>
      <c r="I239" s="439">
        <f t="shared" si="8"/>
        <v>0</v>
      </c>
    </row>
    <row r="240" spans="1:9" ht="10.5" customHeight="1">
      <c r="A240" s="436" t="s">
        <v>157</v>
      </c>
      <c r="B240" s="436" t="s">
        <v>1475</v>
      </c>
      <c r="C240" s="436" t="s">
        <v>1612</v>
      </c>
      <c r="D240" s="437" t="s">
        <v>1620</v>
      </c>
      <c r="E240" s="436" t="s">
        <v>62</v>
      </c>
      <c r="F240" s="438">
        <v>1</v>
      </c>
      <c r="G240" s="439"/>
      <c r="H240" s="439"/>
      <c r="I240" s="439">
        <f t="shared" si="8"/>
        <v>0</v>
      </c>
    </row>
    <row r="241" spans="1:9" ht="10.5" customHeight="1">
      <c r="A241" s="436" t="s">
        <v>157</v>
      </c>
      <c r="B241" s="436" t="s">
        <v>1475</v>
      </c>
      <c r="C241" s="436" t="s">
        <v>1612</v>
      </c>
      <c r="D241" s="437" t="s">
        <v>1621</v>
      </c>
      <c r="E241" s="436" t="s">
        <v>62</v>
      </c>
      <c r="F241" s="438">
        <v>3</v>
      </c>
      <c r="G241" s="439"/>
      <c r="H241" s="439"/>
      <c r="I241" s="439">
        <f t="shared" si="8"/>
        <v>0</v>
      </c>
    </row>
    <row r="242" spans="1:9" ht="10.5" customHeight="1">
      <c r="A242" s="436" t="s">
        <v>157</v>
      </c>
      <c r="B242" s="436" t="s">
        <v>1475</v>
      </c>
      <c r="C242" s="436" t="s">
        <v>1612</v>
      </c>
      <c r="D242" s="440" t="s">
        <v>1540</v>
      </c>
      <c r="E242" s="441" t="s">
        <v>1541</v>
      </c>
      <c r="F242" s="438">
        <v>1</v>
      </c>
      <c r="I242" s="439">
        <f>(SUM(I229:I241)/100)*20</f>
        <v>0</v>
      </c>
    </row>
    <row r="244" spans="1:9" ht="10.5" customHeight="1">
      <c r="A244" s="436" t="s">
        <v>368</v>
      </c>
      <c r="B244" s="436" t="s">
        <v>1542</v>
      </c>
      <c r="C244" s="436" t="s">
        <v>1612</v>
      </c>
      <c r="D244" s="437" t="s">
        <v>1543</v>
      </c>
      <c r="E244" s="436" t="s">
        <v>1541</v>
      </c>
      <c r="F244" s="438">
        <v>1</v>
      </c>
      <c r="G244" s="439"/>
      <c r="H244" s="439">
        <f>G244*F244</f>
        <v>0</v>
      </c>
    </row>
    <row r="246" spans="1:9" ht="10.5" customHeight="1">
      <c r="A246" s="480"/>
      <c r="B246" s="481"/>
      <c r="C246" s="481"/>
      <c r="D246" s="482" t="s">
        <v>1622</v>
      </c>
      <c r="E246" s="481"/>
      <c r="F246" s="483"/>
      <c r="G246" s="484"/>
      <c r="H246" s="484"/>
      <c r="I246" s="484"/>
    </row>
    <row r="247" spans="1:9" ht="10.5" customHeight="1">
      <c r="A247" s="436" t="s">
        <v>157</v>
      </c>
      <c r="B247" s="436" t="s">
        <v>1475</v>
      </c>
      <c r="C247" s="436" t="s">
        <v>1623</v>
      </c>
      <c r="D247" s="437" t="s">
        <v>1580</v>
      </c>
      <c r="E247" s="436" t="s">
        <v>62</v>
      </c>
      <c r="F247" s="438">
        <v>1</v>
      </c>
      <c r="G247" s="439"/>
      <c r="H247" s="439"/>
      <c r="I247" s="439">
        <f t="shared" ref="I247:I255" si="9">G247*F247</f>
        <v>0</v>
      </c>
    </row>
    <row r="248" spans="1:9" ht="10.5" customHeight="1">
      <c r="A248" s="436" t="s">
        <v>157</v>
      </c>
      <c r="B248" s="436" t="s">
        <v>1475</v>
      </c>
      <c r="C248" s="436" t="s">
        <v>1623</v>
      </c>
      <c r="D248" s="437" t="s">
        <v>1557</v>
      </c>
      <c r="E248" s="436" t="s">
        <v>62</v>
      </c>
      <c r="F248" s="438">
        <v>1</v>
      </c>
      <c r="G248" s="439"/>
      <c r="H248" s="439"/>
      <c r="I248" s="439">
        <f t="shared" si="9"/>
        <v>0</v>
      </c>
    </row>
    <row r="249" spans="1:9" ht="10.5" customHeight="1">
      <c r="A249" s="436" t="s">
        <v>157</v>
      </c>
      <c r="B249" s="436" t="s">
        <v>1475</v>
      </c>
      <c r="C249" s="436" t="s">
        <v>1623</v>
      </c>
      <c r="D249" s="437" t="s">
        <v>1582</v>
      </c>
      <c r="E249" s="436" t="s">
        <v>62</v>
      </c>
      <c r="F249" s="438">
        <v>1</v>
      </c>
      <c r="G249" s="439"/>
      <c r="H249" s="439"/>
      <c r="I249" s="439">
        <f t="shared" si="9"/>
        <v>0</v>
      </c>
    </row>
    <row r="250" spans="1:9" ht="10.5" customHeight="1">
      <c r="A250" s="436" t="s">
        <v>157</v>
      </c>
      <c r="B250" s="436" t="s">
        <v>1475</v>
      </c>
      <c r="C250" s="436" t="s">
        <v>1623</v>
      </c>
      <c r="D250" s="437" t="s">
        <v>1576</v>
      </c>
      <c r="E250" s="436" t="s">
        <v>62</v>
      </c>
      <c r="F250" s="438">
        <v>5</v>
      </c>
      <c r="G250" s="439"/>
      <c r="H250" s="439"/>
      <c r="I250" s="439">
        <f t="shared" si="9"/>
        <v>0</v>
      </c>
    </row>
    <row r="251" spans="1:9" ht="10.5" customHeight="1">
      <c r="A251" s="436" t="s">
        <v>157</v>
      </c>
      <c r="B251" s="436" t="s">
        <v>1475</v>
      </c>
      <c r="C251" s="436" t="s">
        <v>1623</v>
      </c>
      <c r="D251" s="437" t="s">
        <v>1528</v>
      </c>
      <c r="E251" s="436" t="s">
        <v>62</v>
      </c>
      <c r="F251" s="438">
        <v>1</v>
      </c>
      <c r="G251" s="439"/>
      <c r="H251" s="439"/>
      <c r="I251" s="439">
        <f t="shared" si="9"/>
        <v>0</v>
      </c>
    </row>
    <row r="252" spans="1:9" ht="10.5" customHeight="1">
      <c r="A252" s="436" t="s">
        <v>157</v>
      </c>
      <c r="B252" s="436" t="s">
        <v>1475</v>
      </c>
      <c r="C252" s="436" t="s">
        <v>1623</v>
      </c>
      <c r="D252" s="437" t="s">
        <v>1624</v>
      </c>
      <c r="E252" s="436" t="s">
        <v>62</v>
      </c>
      <c r="F252" s="438">
        <v>12</v>
      </c>
      <c r="G252" s="439"/>
      <c r="H252" s="439"/>
      <c r="I252" s="439">
        <f t="shared" si="9"/>
        <v>0</v>
      </c>
    </row>
    <row r="253" spans="1:9" ht="10.5" customHeight="1">
      <c r="A253" s="436" t="s">
        <v>157</v>
      </c>
      <c r="B253" s="436" t="s">
        <v>1475</v>
      </c>
      <c r="C253" s="436" t="s">
        <v>1623</v>
      </c>
      <c r="D253" s="437" t="s">
        <v>1625</v>
      </c>
      <c r="E253" s="436" t="s">
        <v>62</v>
      </c>
      <c r="F253" s="438">
        <v>1</v>
      </c>
      <c r="G253" s="439"/>
      <c r="H253" s="439"/>
      <c r="I253" s="439">
        <f t="shared" si="9"/>
        <v>0</v>
      </c>
    </row>
    <row r="254" spans="1:9" ht="10.5" customHeight="1">
      <c r="A254" s="436" t="s">
        <v>157</v>
      </c>
      <c r="B254" s="436" t="s">
        <v>1475</v>
      </c>
      <c r="C254" s="436" t="s">
        <v>1623</v>
      </c>
      <c r="D254" s="437" t="s">
        <v>1589</v>
      </c>
      <c r="E254" s="436" t="s">
        <v>62</v>
      </c>
      <c r="F254" s="438">
        <v>1</v>
      </c>
      <c r="G254" s="439"/>
      <c r="I254" s="439">
        <f t="shared" si="9"/>
        <v>0</v>
      </c>
    </row>
    <row r="255" spans="1:9" ht="10.5" customHeight="1">
      <c r="A255" s="436" t="s">
        <v>157</v>
      </c>
      <c r="B255" s="436" t="s">
        <v>1475</v>
      </c>
      <c r="C255" s="436" t="s">
        <v>1623</v>
      </c>
      <c r="D255" s="437" t="s">
        <v>1626</v>
      </c>
      <c r="E255" s="436" t="s">
        <v>62</v>
      </c>
      <c r="F255" s="438">
        <v>1</v>
      </c>
      <c r="G255" s="439"/>
      <c r="H255" s="439"/>
      <c r="I255" s="439">
        <f t="shared" si="9"/>
        <v>0</v>
      </c>
    </row>
    <row r="256" spans="1:9" ht="10.5" customHeight="1">
      <c r="A256" s="436" t="s">
        <v>157</v>
      </c>
      <c r="B256" s="436" t="s">
        <v>1475</v>
      </c>
      <c r="C256" s="436" t="s">
        <v>1623</v>
      </c>
      <c r="D256" s="440" t="s">
        <v>1540</v>
      </c>
      <c r="E256" s="441" t="s">
        <v>1541</v>
      </c>
      <c r="F256" s="438">
        <v>1</v>
      </c>
      <c r="I256" s="439">
        <f>(SUM(I247:I255)/100)*2</f>
        <v>0</v>
      </c>
    </row>
    <row r="258" spans="1:9" ht="10.5" customHeight="1">
      <c r="A258" s="436" t="s">
        <v>368</v>
      </c>
      <c r="B258" s="436" t="s">
        <v>1542</v>
      </c>
      <c r="C258" s="436" t="s">
        <v>1623</v>
      </c>
      <c r="D258" s="437" t="s">
        <v>1543</v>
      </c>
      <c r="E258" s="436" t="s">
        <v>1541</v>
      </c>
      <c r="F258" s="438">
        <v>1</v>
      </c>
      <c r="G258" s="439"/>
      <c r="H258" s="439">
        <f>G258*F258</f>
        <v>0</v>
      </c>
    </row>
    <row r="260" spans="1:9" ht="10.5" customHeight="1">
      <c r="A260" s="485"/>
      <c r="B260" s="486"/>
      <c r="C260" s="486"/>
      <c r="D260" s="487" t="s">
        <v>1627</v>
      </c>
      <c r="E260" s="486"/>
      <c r="F260" s="488"/>
      <c r="G260" s="489"/>
      <c r="H260" s="489"/>
      <c r="I260" s="489"/>
    </row>
    <row r="261" spans="1:9" ht="10.5" customHeight="1">
      <c r="A261" s="436" t="s">
        <v>157</v>
      </c>
      <c r="B261" s="436" t="s">
        <v>1475</v>
      </c>
      <c r="C261" s="436" t="s">
        <v>1628</v>
      </c>
      <c r="D261" s="437" t="s">
        <v>1580</v>
      </c>
      <c r="E261" s="436" t="s">
        <v>62</v>
      </c>
      <c r="F261" s="438">
        <v>1</v>
      </c>
      <c r="G261" s="439"/>
      <c r="H261" s="439"/>
      <c r="I261" s="439">
        <f>G261*F261</f>
        <v>0</v>
      </c>
    </row>
    <row r="262" spans="1:9" ht="10.5" customHeight="1">
      <c r="A262" s="436" t="s">
        <v>157</v>
      </c>
      <c r="B262" s="436" t="s">
        <v>1475</v>
      </c>
      <c r="C262" s="436" t="s">
        <v>1628</v>
      </c>
      <c r="D262" s="437" t="s">
        <v>1557</v>
      </c>
      <c r="E262" s="436" t="s">
        <v>62</v>
      </c>
      <c r="F262" s="438">
        <v>1</v>
      </c>
      <c r="G262" s="439"/>
      <c r="H262" s="439"/>
      <c r="I262" s="439">
        <f>G262*F262</f>
        <v>0</v>
      </c>
    </row>
    <row r="263" spans="1:9" ht="10.5" customHeight="1">
      <c r="A263" s="436" t="s">
        <v>157</v>
      </c>
      <c r="B263" s="436" t="s">
        <v>1475</v>
      </c>
      <c r="C263" s="436" t="s">
        <v>1628</v>
      </c>
      <c r="D263" s="437" t="s">
        <v>1582</v>
      </c>
      <c r="E263" s="436" t="s">
        <v>62</v>
      </c>
      <c r="F263" s="438">
        <v>2</v>
      </c>
      <c r="G263" s="439"/>
      <c r="H263" s="439"/>
      <c r="I263" s="439">
        <f>G263*F263</f>
        <v>0</v>
      </c>
    </row>
    <row r="264" spans="1:9" ht="10.5" customHeight="1">
      <c r="A264" s="436" t="s">
        <v>157</v>
      </c>
      <c r="B264" s="436" t="s">
        <v>1475</v>
      </c>
      <c r="C264" s="436" t="s">
        <v>1628</v>
      </c>
      <c r="D264" s="437" t="s">
        <v>1581</v>
      </c>
      <c r="E264" s="436" t="s">
        <v>62</v>
      </c>
      <c r="F264" s="438">
        <v>1</v>
      </c>
      <c r="G264" s="439"/>
      <c r="H264" s="439"/>
      <c r="I264" s="439">
        <f>G264*F264</f>
        <v>0</v>
      </c>
    </row>
    <row r="265" spans="1:9" ht="10.5" customHeight="1">
      <c r="A265" s="436" t="s">
        <v>157</v>
      </c>
      <c r="B265" s="436" t="s">
        <v>1475</v>
      </c>
      <c r="C265" s="436" t="s">
        <v>1628</v>
      </c>
      <c r="D265" s="437" t="s">
        <v>1603</v>
      </c>
      <c r="E265" s="436" t="s">
        <v>62</v>
      </c>
      <c r="F265" s="438">
        <v>5</v>
      </c>
      <c r="G265" s="439"/>
      <c r="H265" s="439"/>
      <c r="I265" s="439">
        <f>G265*F265</f>
        <v>0</v>
      </c>
    </row>
    <row r="266" spans="1:9" ht="10.5" customHeight="1">
      <c r="A266" s="436" t="s">
        <v>157</v>
      </c>
      <c r="B266" s="436" t="s">
        <v>1475</v>
      </c>
      <c r="C266" s="436" t="s">
        <v>1628</v>
      </c>
      <c r="D266" s="440" t="s">
        <v>1540</v>
      </c>
      <c r="E266" s="441" t="s">
        <v>1541</v>
      </c>
      <c r="F266" s="438">
        <v>1</v>
      </c>
      <c r="I266" s="439">
        <f>(SUM(I261:I265)/100)*20</f>
        <v>0</v>
      </c>
    </row>
    <row r="267" spans="1:9" ht="10.5" customHeight="1">
      <c r="D267" s="437" t="s">
        <v>1629</v>
      </c>
    </row>
    <row r="269" spans="1:9" ht="10.5" customHeight="1">
      <c r="A269" s="436" t="s">
        <v>368</v>
      </c>
      <c r="B269" s="436" t="s">
        <v>1542</v>
      </c>
      <c r="C269" s="436" t="s">
        <v>1628</v>
      </c>
      <c r="D269" s="437" t="s">
        <v>1543</v>
      </c>
      <c r="E269" s="436" t="s">
        <v>1541</v>
      </c>
      <c r="F269" s="438">
        <v>1</v>
      </c>
      <c r="G269" s="439"/>
      <c r="H269" s="439">
        <f>G269*F269</f>
        <v>0</v>
      </c>
    </row>
    <row r="271" spans="1:9" ht="10.5" customHeight="1">
      <c r="A271" s="491"/>
      <c r="B271" s="491"/>
      <c r="C271" s="492"/>
      <c r="D271" s="493" t="s">
        <v>1630</v>
      </c>
      <c r="E271" s="494"/>
      <c r="F271" s="495"/>
      <c r="G271" s="496"/>
      <c r="H271" s="496"/>
      <c r="I271" s="497"/>
    </row>
    <row r="272" spans="1:9" ht="10.5" customHeight="1">
      <c r="A272" s="498" t="s">
        <v>368</v>
      </c>
      <c r="B272" s="498" t="s">
        <v>1542</v>
      </c>
      <c r="C272" s="499" t="s">
        <v>1631</v>
      </c>
      <c r="D272" s="500" t="s">
        <v>1632</v>
      </c>
      <c r="E272" s="441" t="s">
        <v>62</v>
      </c>
      <c r="F272" s="501">
        <v>2750</v>
      </c>
      <c r="G272" s="439"/>
      <c r="H272" s="439">
        <f>G272*F272</f>
        <v>0</v>
      </c>
      <c r="I272" s="502"/>
    </row>
    <row r="273" spans="1:10" ht="10.5" customHeight="1">
      <c r="A273" s="498" t="s">
        <v>368</v>
      </c>
      <c r="B273" s="498" t="s">
        <v>1542</v>
      </c>
      <c r="C273" s="499" t="s">
        <v>1631</v>
      </c>
      <c r="D273" s="500" t="s">
        <v>1633</v>
      </c>
      <c r="E273" s="441" t="s">
        <v>62</v>
      </c>
      <c r="F273" s="501">
        <v>430</v>
      </c>
      <c r="G273" s="439"/>
      <c r="H273" s="439">
        <f>G273*F273</f>
        <v>0</v>
      </c>
      <c r="I273" s="502"/>
    </row>
    <row r="274" spans="1:10" ht="10.5" customHeight="1">
      <c r="A274" s="498" t="s">
        <v>368</v>
      </c>
      <c r="B274" s="498" t="s">
        <v>1542</v>
      </c>
      <c r="C274" s="499" t="s">
        <v>1631</v>
      </c>
      <c r="D274" s="500" t="s">
        <v>1634</v>
      </c>
      <c r="E274" s="441" t="s">
        <v>62</v>
      </c>
      <c r="F274" s="502">
        <v>140</v>
      </c>
      <c r="G274" s="439"/>
      <c r="H274" s="439">
        <f>G274*F274</f>
        <v>0</v>
      </c>
      <c r="I274" s="502"/>
    </row>
    <row r="275" spans="1:10" ht="10.5" customHeight="1">
      <c r="A275" s="498" t="s">
        <v>368</v>
      </c>
      <c r="B275" s="498" t="s">
        <v>1542</v>
      </c>
      <c r="C275" s="499" t="s">
        <v>1631</v>
      </c>
      <c r="D275" s="500" t="s">
        <v>1635</v>
      </c>
      <c r="E275" s="441" t="s">
        <v>62</v>
      </c>
      <c r="F275" s="502">
        <v>40</v>
      </c>
      <c r="G275" s="439"/>
      <c r="H275" s="439">
        <f>G275*F275</f>
        <v>0</v>
      </c>
      <c r="I275" s="502"/>
    </row>
    <row r="276" spans="1:10" ht="10.5" customHeight="1">
      <c r="A276" s="498" t="s">
        <v>368</v>
      </c>
      <c r="B276" s="498" t="s">
        <v>1542</v>
      </c>
      <c r="C276" s="499" t="s">
        <v>1631</v>
      </c>
      <c r="D276" s="500" t="s">
        <v>1636</v>
      </c>
      <c r="E276" s="441" t="s">
        <v>62</v>
      </c>
      <c r="F276" s="502">
        <v>20</v>
      </c>
      <c r="G276" s="439"/>
      <c r="H276" s="439">
        <f>G276*F276</f>
        <v>0</v>
      </c>
      <c r="I276" s="502"/>
    </row>
    <row r="278" spans="1:10" ht="10.5" customHeight="1">
      <c r="A278" s="431"/>
      <c r="B278" s="432"/>
      <c r="C278" s="432"/>
      <c r="D278" s="433" t="s">
        <v>1637</v>
      </c>
      <c r="E278" s="432"/>
      <c r="F278" s="434"/>
      <c r="G278" s="435"/>
      <c r="H278" s="435"/>
      <c r="I278" s="435"/>
    </row>
    <row r="279" spans="1:10" ht="10.5" customHeight="1">
      <c r="A279" s="436" t="s">
        <v>157</v>
      </c>
      <c r="B279" s="436" t="s">
        <v>1475</v>
      </c>
      <c r="C279" s="436" t="s">
        <v>1638</v>
      </c>
      <c r="D279" s="437" t="s">
        <v>1639</v>
      </c>
      <c r="E279" s="436" t="s">
        <v>62</v>
      </c>
      <c r="F279" s="438">
        <v>41</v>
      </c>
      <c r="G279" s="439"/>
      <c r="H279" s="439"/>
      <c r="I279" s="439">
        <f>F279*G279</f>
        <v>0</v>
      </c>
      <c r="J279" s="439"/>
    </row>
    <row r="280" spans="1:10" ht="10.5" customHeight="1">
      <c r="A280" s="436" t="s">
        <v>157</v>
      </c>
      <c r="B280" s="436" t="s">
        <v>1475</v>
      </c>
      <c r="C280" s="436" t="s">
        <v>1638</v>
      </c>
      <c r="D280" s="437" t="s">
        <v>1640</v>
      </c>
      <c r="E280" s="436" t="s">
        <v>62</v>
      </c>
      <c r="F280" s="438">
        <v>57</v>
      </c>
      <c r="G280" s="439"/>
      <c r="H280" s="439"/>
      <c r="I280" s="439">
        <f t="shared" ref="I280:I293" si="10">F280*G280</f>
        <v>0</v>
      </c>
      <c r="J280" s="439"/>
    </row>
    <row r="281" spans="1:10" ht="10.5" customHeight="1">
      <c r="A281" s="436" t="s">
        <v>157</v>
      </c>
      <c r="B281" s="436" t="s">
        <v>1475</v>
      </c>
      <c r="C281" s="436" t="s">
        <v>1638</v>
      </c>
      <c r="D281" s="437" t="s">
        <v>1641</v>
      </c>
      <c r="E281" s="436" t="s">
        <v>62</v>
      </c>
      <c r="F281" s="438">
        <v>32</v>
      </c>
      <c r="G281" s="439"/>
      <c r="H281" s="439"/>
      <c r="I281" s="439">
        <f t="shared" si="10"/>
        <v>0</v>
      </c>
      <c r="J281" s="439"/>
    </row>
    <row r="282" spans="1:10" ht="10.5" customHeight="1">
      <c r="A282" s="436" t="s">
        <v>157</v>
      </c>
      <c r="B282" s="436" t="s">
        <v>1475</v>
      </c>
      <c r="C282" s="436" t="s">
        <v>1638</v>
      </c>
      <c r="D282" s="437" t="s">
        <v>1642</v>
      </c>
      <c r="E282" s="436" t="s">
        <v>62</v>
      </c>
      <c r="F282" s="438">
        <v>20</v>
      </c>
      <c r="G282" s="439"/>
      <c r="H282" s="439"/>
      <c r="I282" s="439">
        <f t="shared" si="10"/>
        <v>0</v>
      </c>
      <c r="J282" s="439"/>
    </row>
    <row r="283" spans="1:10" ht="10.5" customHeight="1">
      <c r="A283" s="436" t="s">
        <v>157</v>
      </c>
      <c r="B283" s="436" t="s">
        <v>1475</v>
      </c>
      <c r="C283" s="436" t="s">
        <v>1638</v>
      </c>
      <c r="D283" s="437" t="s">
        <v>1643</v>
      </c>
      <c r="E283" s="436" t="s">
        <v>62</v>
      </c>
      <c r="F283" s="438">
        <v>20</v>
      </c>
      <c r="G283" s="439"/>
      <c r="H283" s="439"/>
      <c r="I283" s="439">
        <f t="shared" si="10"/>
        <v>0</v>
      </c>
      <c r="J283" s="439"/>
    </row>
    <row r="284" spans="1:10" ht="10.5" customHeight="1">
      <c r="A284" s="436" t="s">
        <v>157</v>
      </c>
      <c r="B284" s="436" t="s">
        <v>1475</v>
      </c>
      <c r="C284" s="436" t="s">
        <v>1638</v>
      </c>
      <c r="D284" s="437" t="s">
        <v>1644</v>
      </c>
      <c r="E284" s="436" t="s">
        <v>62</v>
      </c>
      <c r="F284" s="438">
        <v>8</v>
      </c>
      <c r="G284" s="439"/>
      <c r="H284" s="439"/>
      <c r="I284" s="439">
        <f t="shared" si="10"/>
        <v>0</v>
      </c>
      <c r="J284" s="439"/>
    </row>
    <row r="285" spans="1:10" ht="10.5" customHeight="1">
      <c r="A285" s="436" t="s">
        <v>157</v>
      </c>
      <c r="B285" s="436" t="s">
        <v>1475</v>
      </c>
      <c r="C285" s="436" t="s">
        <v>1638</v>
      </c>
      <c r="D285" s="437" t="s">
        <v>1645</v>
      </c>
      <c r="E285" s="436" t="s">
        <v>62</v>
      </c>
      <c r="F285" s="438">
        <v>16</v>
      </c>
      <c r="G285" s="439"/>
      <c r="H285" s="439"/>
      <c r="I285" s="439">
        <f t="shared" si="10"/>
        <v>0</v>
      </c>
      <c r="J285" s="439"/>
    </row>
    <row r="286" spans="1:10" ht="10.5" customHeight="1">
      <c r="A286" s="436" t="s">
        <v>157</v>
      </c>
      <c r="B286" s="436" t="s">
        <v>1475</v>
      </c>
      <c r="C286" s="436" t="s">
        <v>1638</v>
      </c>
      <c r="D286" s="437" t="s">
        <v>1646</v>
      </c>
      <c r="E286" s="436" t="s">
        <v>62</v>
      </c>
      <c r="F286" s="438">
        <v>4</v>
      </c>
      <c r="G286" s="439"/>
      <c r="H286" s="439"/>
      <c r="I286" s="439">
        <f>F286*G286</f>
        <v>0</v>
      </c>
      <c r="J286" s="439"/>
    </row>
    <row r="287" spans="1:10" ht="10.5" customHeight="1">
      <c r="A287" s="436" t="s">
        <v>157</v>
      </c>
      <c r="B287" s="436" t="s">
        <v>1475</v>
      </c>
      <c r="C287" s="436" t="s">
        <v>1638</v>
      </c>
      <c r="D287" s="437" t="s">
        <v>1647</v>
      </c>
      <c r="E287" s="436" t="s">
        <v>62</v>
      </c>
      <c r="F287" s="438">
        <v>11</v>
      </c>
      <c r="G287" s="439"/>
      <c r="H287" s="439"/>
      <c r="I287" s="439">
        <f t="shared" si="10"/>
        <v>0</v>
      </c>
      <c r="J287" s="439"/>
    </row>
    <row r="288" spans="1:10" ht="10.5" customHeight="1">
      <c r="A288" s="436" t="s">
        <v>157</v>
      </c>
      <c r="B288" s="436" t="s">
        <v>1475</v>
      </c>
      <c r="C288" s="436" t="s">
        <v>1638</v>
      </c>
      <c r="D288" s="437" t="s">
        <v>1648</v>
      </c>
      <c r="E288" s="436" t="s">
        <v>62</v>
      </c>
      <c r="F288" s="438">
        <v>18</v>
      </c>
      <c r="G288" s="439"/>
      <c r="H288" s="439"/>
      <c r="I288" s="439">
        <f t="shared" si="10"/>
        <v>0</v>
      </c>
      <c r="J288" s="439"/>
    </row>
    <row r="289" spans="1:10" ht="10.5" customHeight="1">
      <c r="A289" s="436" t="s">
        <v>157</v>
      </c>
      <c r="B289" s="436" t="s">
        <v>1475</v>
      </c>
      <c r="C289" s="436" t="s">
        <v>1638</v>
      </c>
      <c r="D289" s="437" t="s">
        <v>1649</v>
      </c>
      <c r="E289" s="436" t="s">
        <v>62</v>
      </c>
      <c r="F289" s="438">
        <v>49</v>
      </c>
      <c r="G289" s="439"/>
      <c r="H289" s="439"/>
      <c r="I289" s="439">
        <f t="shared" si="10"/>
        <v>0</v>
      </c>
      <c r="J289" s="439"/>
    </row>
    <row r="290" spans="1:10" ht="10.5" customHeight="1">
      <c r="A290" s="436" t="s">
        <v>157</v>
      </c>
      <c r="B290" s="436" t="s">
        <v>1475</v>
      </c>
      <c r="C290" s="436" t="s">
        <v>1638</v>
      </c>
      <c r="D290" s="437" t="s">
        <v>1650</v>
      </c>
      <c r="E290" s="436" t="s">
        <v>62</v>
      </c>
      <c r="F290" s="438">
        <v>45</v>
      </c>
      <c r="G290" s="439"/>
      <c r="H290" s="439"/>
      <c r="I290" s="439">
        <f t="shared" si="10"/>
        <v>0</v>
      </c>
      <c r="J290" s="439"/>
    </row>
    <row r="291" spans="1:10" ht="10.5" customHeight="1">
      <c r="A291" s="436" t="s">
        <v>157</v>
      </c>
      <c r="B291" s="436" t="s">
        <v>1475</v>
      </c>
      <c r="C291" s="436" t="s">
        <v>1638</v>
      </c>
      <c r="D291" s="437" t="s">
        <v>1651</v>
      </c>
      <c r="E291" s="436" t="s">
        <v>62</v>
      </c>
      <c r="F291" s="438">
        <v>19</v>
      </c>
      <c r="G291" s="439"/>
      <c r="H291" s="439"/>
      <c r="I291" s="439">
        <f t="shared" si="10"/>
        <v>0</v>
      </c>
      <c r="J291" s="439"/>
    </row>
    <row r="292" spans="1:10" ht="10.5" customHeight="1">
      <c r="A292" s="436" t="s">
        <v>157</v>
      </c>
      <c r="B292" s="436" t="s">
        <v>1475</v>
      </c>
      <c r="C292" s="436" t="s">
        <v>1638</v>
      </c>
      <c r="D292" s="437" t="s">
        <v>1652</v>
      </c>
      <c r="E292" s="436" t="s">
        <v>62</v>
      </c>
      <c r="F292" s="438">
        <v>3</v>
      </c>
      <c r="G292" s="439"/>
      <c r="H292" s="439"/>
      <c r="I292" s="439">
        <f t="shared" si="10"/>
        <v>0</v>
      </c>
      <c r="J292" s="439"/>
    </row>
    <row r="293" spans="1:10" ht="10.5" customHeight="1">
      <c r="A293" s="436" t="s">
        <v>157</v>
      </c>
      <c r="B293" s="436" t="s">
        <v>1475</v>
      </c>
      <c r="C293" s="436" t="s">
        <v>1638</v>
      </c>
      <c r="D293" s="437" t="s">
        <v>1653</v>
      </c>
      <c r="E293" s="436" t="s">
        <v>62</v>
      </c>
      <c r="F293" s="438">
        <v>5</v>
      </c>
      <c r="G293" s="439"/>
      <c r="H293" s="439"/>
      <c r="I293" s="439">
        <f t="shared" si="10"/>
        <v>0</v>
      </c>
      <c r="J293" s="439"/>
    </row>
    <row r="294" spans="1:10" ht="10.5" customHeight="1">
      <c r="A294" s="436" t="s">
        <v>157</v>
      </c>
      <c r="B294" s="436" t="s">
        <v>1475</v>
      </c>
      <c r="C294" s="436" t="s">
        <v>1638</v>
      </c>
      <c r="D294" s="437" t="s">
        <v>1654</v>
      </c>
      <c r="E294" s="436" t="s">
        <v>62</v>
      </c>
      <c r="F294" s="438">
        <v>2</v>
      </c>
      <c r="G294" s="439"/>
      <c r="H294" s="439"/>
      <c r="I294" s="439">
        <f>G294*F294</f>
        <v>0</v>
      </c>
      <c r="J294" s="439"/>
    </row>
    <row r="295" spans="1:10" ht="10.5" customHeight="1">
      <c r="A295" s="436" t="s">
        <v>157</v>
      </c>
      <c r="B295" s="436" t="s">
        <v>1475</v>
      </c>
      <c r="C295" s="436" t="s">
        <v>1638</v>
      </c>
      <c r="D295" s="437" t="s">
        <v>1655</v>
      </c>
      <c r="E295" s="436" t="s">
        <v>62</v>
      </c>
      <c r="F295" s="438">
        <v>200</v>
      </c>
      <c r="G295" s="439"/>
      <c r="H295" s="439"/>
      <c r="I295" s="439">
        <f>G295*F295</f>
        <v>0</v>
      </c>
    </row>
    <row r="296" spans="1:10" ht="10.5" customHeight="1">
      <c r="A296" s="436" t="s">
        <v>157</v>
      </c>
      <c r="B296" s="436" t="s">
        <v>1475</v>
      </c>
      <c r="C296" s="436" t="s">
        <v>1638</v>
      </c>
      <c r="D296" s="437" t="s">
        <v>1656</v>
      </c>
      <c r="E296" s="436" t="s">
        <v>62</v>
      </c>
      <c r="F296" s="438">
        <v>200</v>
      </c>
      <c r="G296" s="439"/>
      <c r="H296" s="439"/>
      <c r="I296" s="439">
        <f>G296*F296</f>
        <v>0</v>
      </c>
    </row>
    <row r="297" spans="1:10" ht="10.5" customHeight="1">
      <c r="A297" s="436" t="s">
        <v>157</v>
      </c>
      <c r="B297" s="436" t="s">
        <v>1475</v>
      </c>
      <c r="C297" s="436" t="s">
        <v>1638</v>
      </c>
      <c r="D297" s="437" t="s">
        <v>1657</v>
      </c>
      <c r="E297" s="436" t="s">
        <v>62</v>
      </c>
      <c r="F297" s="438">
        <v>200</v>
      </c>
      <c r="G297" s="439"/>
      <c r="I297" s="439">
        <f>G297*F297</f>
        <v>0</v>
      </c>
    </row>
    <row r="298" spans="1:10" ht="10.5" customHeight="1">
      <c r="F298" s="438"/>
      <c r="G298" s="439"/>
      <c r="H298" s="439"/>
    </row>
    <row r="299" spans="1:10" ht="10.5" customHeight="1">
      <c r="A299" s="436" t="s">
        <v>368</v>
      </c>
      <c r="B299" s="436" t="s">
        <v>1542</v>
      </c>
      <c r="C299" s="436" t="s">
        <v>1638</v>
      </c>
      <c r="D299" s="437" t="s">
        <v>1639</v>
      </c>
      <c r="E299" s="436" t="s">
        <v>62</v>
      </c>
      <c r="F299" s="438">
        <v>41</v>
      </c>
      <c r="G299" s="439"/>
      <c r="H299" s="439">
        <f>G299*F299</f>
        <v>0</v>
      </c>
    </row>
    <row r="300" spans="1:10" ht="10.5" customHeight="1">
      <c r="A300" s="436" t="s">
        <v>368</v>
      </c>
      <c r="B300" s="436" t="s">
        <v>1542</v>
      </c>
      <c r="C300" s="436" t="s">
        <v>1638</v>
      </c>
      <c r="D300" s="437" t="s">
        <v>1640</v>
      </c>
      <c r="E300" s="436" t="s">
        <v>62</v>
      </c>
      <c r="F300" s="438">
        <v>57</v>
      </c>
      <c r="G300" s="439"/>
      <c r="H300" s="439">
        <f t="shared" ref="H300:H318" si="11">G300*F300</f>
        <v>0</v>
      </c>
    </row>
    <row r="301" spans="1:10" ht="10.5" customHeight="1">
      <c r="A301" s="436" t="s">
        <v>368</v>
      </c>
      <c r="B301" s="436" t="s">
        <v>1542</v>
      </c>
      <c r="C301" s="436" t="s">
        <v>1638</v>
      </c>
      <c r="D301" s="437" t="s">
        <v>1641</v>
      </c>
      <c r="E301" s="436" t="s">
        <v>62</v>
      </c>
      <c r="F301" s="438">
        <v>32</v>
      </c>
      <c r="G301" s="439"/>
      <c r="H301" s="439">
        <f t="shared" si="11"/>
        <v>0</v>
      </c>
    </row>
    <row r="302" spans="1:10" ht="10.5" customHeight="1">
      <c r="A302" s="436" t="s">
        <v>368</v>
      </c>
      <c r="B302" s="436" t="s">
        <v>1542</v>
      </c>
      <c r="C302" s="436" t="s">
        <v>1638</v>
      </c>
      <c r="D302" s="437" t="s">
        <v>1642</v>
      </c>
      <c r="E302" s="436" t="s">
        <v>62</v>
      </c>
      <c r="F302" s="438">
        <v>20</v>
      </c>
      <c r="G302" s="439"/>
      <c r="H302" s="439">
        <f t="shared" si="11"/>
        <v>0</v>
      </c>
    </row>
    <row r="303" spans="1:10" ht="10.5" customHeight="1">
      <c r="A303" s="436" t="s">
        <v>368</v>
      </c>
      <c r="B303" s="436" t="s">
        <v>1542</v>
      </c>
      <c r="C303" s="436" t="s">
        <v>1638</v>
      </c>
      <c r="D303" s="437" t="s">
        <v>1643</v>
      </c>
      <c r="E303" s="436" t="s">
        <v>62</v>
      </c>
      <c r="F303" s="438">
        <v>20</v>
      </c>
      <c r="G303" s="439"/>
      <c r="H303" s="439">
        <f t="shared" si="11"/>
        <v>0</v>
      </c>
    </row>
    <row r="304" spans="1:10" ht="10.5" customHeight="1">
      <c r="A304" s="436" t="s">
        <v>368</v>
      </c>
      <c r="B304" s="436" t="s">
        <v>1542</v>
      </c>
      <c r="C304" s="436" t="s">
        <v>1638</v>
      </c>
      <c r="D304" s="437" t="s">
        <v>1644</v>
      </c>
      <c r="E304" s="436" t="s">
        <v>62</v>
      </c>
      <c r="F304" s="438">
        <v>8</v>
      </c>
      <c r="G304" s="439"/>
      <c r="H304" s="439">
        <f t="shared" si="11"/>
        <v>0</v>
      </c>
    </row>
    <row r="305" spans="1:10" ht="10.5" customHeight="1">
      <c r="A305" s="436" t="s">
        <v>368</v>
      </c>
      <c r="B305" s="436" t="s">
        <v>1542</v>
      </c>
      <c r="C305" s="436" t="s">
        <v>1638</v>
      </c>
      <c r="D305" s="437" t="s">
        <v>1645</v>
      </c>
      <c r="E305" s="436" t="s">
        <v>62</v>
      </c>
      <c r="F305" s="438">
        <v>16</v>
      </c>
      <c r="G305" s="439"/>
      <c r="H305" s="439">
        <f t="shared" si="11"/>
        <v>0</v>
      </c>
    </row>
    <row r="306" spans="1:10" ht="10.5" customHeight="1">
      <c r="A306" s="436" t="s">
        <v>368</v>
      </c>
      <c r="B306" s="436" t="s">
        <v>1542</v>
      </c>
      <c r="C306" s="436" t="s">
        <v>1638</v>
      </c>
      <c r="D306" s="437" t="s">
        <v>1646</v>
      </c>
      <c r="E306" s="436" t="s">
        <v>62</v>
      </c>
      <c r="F306" s="438">
        <v>4</v>
      </c>
      <c r="G306" s="439"/>
      <c r="H306" s="439">
        <f t="shared" si="11"/>
        <v>0</v>
      </c>
    </row>
    <row r="307" spans="1:10" ht="10.5" customHeight="1">
      <c r="A307" s="436" t="s">
        <v>368</v>
      </c>
      <c r="B307" s="436" t="s">
        <v>1542</v>
      </c>
      <c r="C307" s="436" t="s">
        <v>1638</v>
      </c>
      <c r="D307" s="437" t="s">
        <v>1647</v>
      </c>
      <c r="E307" s="436" t="s">
        <v>62</v>
      </c>
      <c r="F307" s="438">
        <v>11</v>
      </c>
      <c r="G307" s="439"/>
      <c r="H307" s="439">
        <f t="shared" si="11"/>
        <v>0</v>
      </c>
    </row>
    <row r="308" spans="1:10" ht="10.5" customHeight="1">
      <c r="A308" s="436" t="s">
        <v>368</v>
      </c>
      <c r="B308" s="436" t="s">
        <v>1542</v>
      </c>
      <c r="C308" s="436" t="s">
        <v>1638</v>
      </c>
      <c r="D308" s="437" t="s">
        <v>1648</v>
      </c>
      <c r="E308" s="436" t="s">
        <v>62</v>
      </c>
      <c r="F308" s="438">
        <v>18</v>
      </c>
      <c r="G308" s="439"/>
      <c r="H308" s="439">
        <f t="shared" si="11"/>
        <v>0</v>
      </c>
    </row>
    <row r="309" spans="1:10" ht="10.5" customHeight="1">
      <c r="A309" s="436" t="s">
        <v>368</v>
      </c>
      <c r="B309" s="436" t="s">
        <v>1542</v>
      </c>
      <c r="C309" s="436" t="s">
        <v>1638</v>
      </c>
      <c r="D309" s="437" t="s">
        <v>1649</v>
      </c>
      <c r="E309" s="436" t="s">
        <v>62</v>
      </c>
      <c r="F309" s="438">
        <v>49</v>
      </c>
      <c r="G309" s="439"/>
      <c r="H309" s="439">
        <f t="shared" si="11"/>
        <v>0</v>
      </c>
    </row>
    <row r="310" spans="1:10" ht="10.5" customHeight="1">
      <c r="A310" s="436" t="s">
        <v>368</v>
      </c>
      <c r="B310" s="436" t="s">
        <v>1542</v>
      </c>
      <c r="C310" s="436" t="s">
        <v>1638</v>
      </c>
      <c r="D310" s="437" t="s">
        <v>1650</v>
      </c>
      <c r="E310" s="436" t="s">
        <v>62</v>
      </c>
      <c r="F310" s="438">
        <v>45</v>
      </c>
      <c r="G310" s="439"/>
      <c r="H310" s="439">
        <f t="shared" si="11"/>
        <v>0</v>
      </c>
    </row>
    <row r="311" spans="1:10" ht="10.5" customHeight="1">
      <c r="A311" s="436" t="s">
        <v>368</v>
      </c>
      <c r="B311" s="436" t="s">
        <v>1542</v>
      </c>
      <c r="C311" s="436" t="s">
        <v>1638</v>
      </c>
      <c r="D311" s="437" t="s">
        <v>1651</v>
      </c>
      <c r="E311" s="436" t="s">
        <v>62</v>
      </c>
      <c r="F311" s="438">
        <v>19</v>
      </c>
      <c r="G311" s="439"/>
      <c r="H311" s="439">
        <f t="shared" si="11"/>
        <v>0</v>
      </c>
    </row>
    <row r="312" spans="1:10" ht="10.5" customHeight="1">
      <c r="A312" s="436" t="s">
        <v>368</v>
      </c>
      <c r="B312" s="436" t="s">
        <v>1542</v>
      </c>
      <c r="C312" s="436" t="s">
        <v>1638</v>
      </c>
      <c r="D312" s="437" t="s">
        <v>1652</v>
      </c>
      <c r="E312" s="436" t="s">
        <v>62</v>
      </c>
      <c r="F312" s="438">
        <v>3</v>
      </c>
      <c r="G312" s="439"/>
      <c r="H312" s="439">
        <f t="shared" si="11"/>
        <v>0</v>
      </c>
    </row>
    <row r="313" spans="1:10" ht="10.5" customHeight="1">
      <c r="A313" s="436" t="s">
        <v>368</v>
      </c>
      <c r="B313" s="436" t="s">
        <v>1542</v>
      </c>
      <c r="C313" s="436" t="s">
        <v>1638</v>
      </c>
      <c r="D313" s="437" t="s">
        <v>1653</v>
      </c>
      <c r="E313" s="436" t="s">
        <v>62</v>
      </c>
      <c r="F313" s="438">
        <v>5</v>
      </c>
      <c r="G313" s="439"/>
      <c r="H313" s="439">
        <f t="shared" si="11"/>
        <v>0</v>
      </c>
    </row>
    <row r="314" spans="1:10" ht="10.5" customHeight="1">
      <c r="A314" s="436" t="s">
        <v>368</v>
      </c>
      <c r="B314" s="436" t="s">
        <v>1542</v>
      </c>
      <c r="C314" s="436" t="s">
        <v>1638</v>
      </c>
      <c r="D314" s="437" t="s">
        <v>1654</v>
      </c>
      <c r="E314" s="436" t="s">
        <v>62</v>
      </c>
      <c r="F314" s="438">
        <v>2</v>
      </c>
      <c r="G314" s="439"/>
      <c r="H314" s="439">
        <f t="shared" si="11"/>
        <v>0</v>
      </c>
    </row>
    <row r="315" spans="1:10" ht="10.5" customHeight="1">
      <c r="A315" s="436" t="s">
        <v>368</v>
      </c>
      <c r="B315" s="436" t="s">
        <v>1542</v>
      </c>
      <c r="C315" s="436" t="s">
        <v>1638</v>
      </c>
      <c r="D315" s="437" t="s">
        <v>1658</v>
      </c>
      <c r="E315" s="436" t="s">
        <v>62</v>
      </c>
      <c r="F315" s="438">
        <v>1</v>
      </c>
      <c r="G315" s="439"/>
      <c r="H315" s="439">
        <f t="shared" si="11"/>
        <v>0</v>
      </c>
    </row>
    <row r="316" spans="1:10" s="504" customFormat="1" ht="10.5" customHeight="1">
      <c r="A316" s="436" t="s">
        <v>368</v>
      </c>
      <c r="B316" s="436" t="s">
        <v>1542</v>
      </c>
      <c r="C316" s="436" t="s">
        <v>1638</v>
      </c>
      <c r="D316" s="437" t="s">
        <v>1655</v>
      </c>
      <c r="E316" s="436" t="s">
        <v>62</v>
      </c>
      <c r="F316" s="438">
        <v>200</v>
      </c>
      <c r="G316" s="503"/>
      <c r="H316" s="439">
        <f t="shared" si="11"/>
        <v>0</v>
      </c>
      <c r="I316" s="503"/>
      <c r="J316" s="503"/>
    </row>
    <row r="317" spans="1:10" s="504" customFormat="1" ht="10.5" customHeight="1">
      <c r="A317" s="436" t="s">
        <v>368</v>
      </c>
      <c r="B317" s="436" t="s">
        <v>1542</v>
      </c>
      <c r="C317" s="436" t="s">
        <v>1638</v>
      </c>
      <c r="D317" s="437" t="s">
        <v>1656</v>
      </c>
      <c r="E317" s="436" t="s">
        <v>62</v>
      </c>
      <c r="F317" s="438">
        <v>200</v>
      </c>
      <c r="G317" s="503"/>
      <c r="H317" s="439">
        <f t="shared" si="11"/>
        <v>0</v>
      </c>
      <c r="I317" s="503"/>
      <c r="J317" s="503"/>
    </row>
    <row r="318" spans="1:10" s="504" customFormat="1" ht="10.5" customHeight="1">
      <c r="A318" s="436" t="s">
        <v>368</v>
      </c>
      <c r="B318" s="436" t="s">
        <v>1542</v>
      </c>
      <c r="C318" s="436" t="s">
        <v>1638</v>
      </c>
      <c r="D318" s="437" t="s">
        <v>1657</v>
      </c>
      <c r="E318" s="436" t="s">
        <v>62</v>
      </c>
      <c r="F318" s="438">
        <v>200</v>
      </c>
      <c r="G318" s="503"/>
      <c r="H318" s="439">
        <f t="shared" si="11"/>
        <v>0</v>
      </c>
      <c r="I318" s="503"/>
      <c r="J318" s="503"/>
    </row>
    <row r="319" spans="1:10" ht="10.5" customHeight="1">
      <c r="F319" s="438"/>
    </row>
    <row r="320" spans="1:10" ht="10.5" customHeight="1">
      <c r="A320" s="505"/>
      <c r="B320" s="506"/>
      <c r="C320" s="506"/>
      <c r="D320" s="507" t="s">
        <v>1659</v>
      </c>
      <c r="E320" s="506"/>
      <c r="F320" s="508"/>
      <c r="G320" s="508"/>
      <c r="H320" s="508"/>
      <c r="I320" s="508"/>
    </row>
    <row r="321" spans="1:10" ht="10.5" customHeight="1">
      <c r="A321" s="436" t="s">
        <v>157</v>
      </c>
      <c r="B321" s="436" t="s">
        <v>1475</v>
      </c>
      <c r="C321" s="436" t="s">
        <v>1660</v>
      </c>
      <c r="D321" s="437" t="s">
        <v>1661</v>
      </c>
      <c r="E321" s="436" t="s">
        <v>62</v>
      </c>
      <c r="F321" s="438">
        <v>10</v>
      </c>
      <c r="G321" s="439"/>
      <c r="H321" s="439"/>
      <c r="I321" s="439">
        <f>F321*G321</f>
        <v>0</v>
      </c>
      <c r="J321" s="439"/>
    </row>
    <row r="322" spans="1:10" ht="10.5" customHeight="1">
      <c r="A322" s="436" t="s">
        <v>157</v>
      </c>
      <c r="B322" s="436" t="s">
        <v>1475</v>
      </c>
      <c r="C322" s="436" t="s">
        <v>1660</v>
      </c>
      <c r="D322" s="437" t="s">
        <v>1662</v>
      </c>
      <c r="E322" s="436" t="s">
        <v>62</v>
      </c>
      <c r="F322" s="438">
        <v>42</v>
      </c>
      <c r="G322" s="439"/>
      <c r="H322" s="439"/>
      <c r="I322" s="439">
        <f t="shared" ref="I322:I346" si="12">F322*G322</f>
        <v>0</v>
      </c>
      <c r="J322" s="439"/>
    </row>
    <row r="323" spans="1:10" ht="10.5" customHeight="1">
      <c r="A323" s="436" t="s">
        <v>157</v>
      </c>
      <c r="B323" s="436" t="s">
        <v>1475</v>
      </c>
      <c r="C323" s="436" t="s">
        <v>1660</v>
      </c>
      <c r="D323" s="437" t="s">
        <v>1663</v>
      </c>
      <c r="E323" s="436" t="s">
        <v>62</v>
      </c>
      <c r="F323" s="438">
        <v>27</v>
      </c>
      <c r="G323" s="439"/>
      <c r="H323" s="439"/>
      <c r="I323" s="439">
        <f t="shared" si="12"/>
        <v>0</v>
      </c>
      <c r="J323" s="439"/>
    </row>
    <row r="324" spans="1:10" ht="10.5" customHeight="1">
      <c r="A324" s="436" t="s">
        <v>157</v>
      </c>
      <c r="B324" s="436" t="s">
        <v>1475</v>
      </c>
      <c r="C324" s="436" t="s">
        <v>1660</v>
      </c>
      <c r="D324" s="437" t="s">
        <v>1664</v>
      </c>
      <c r="E324" s="436" t="s">
        <v>62</v>
      </c>
      <c r="F324" s="438">
        <v>20</v>
      </c>
      <c r="G324" s="439"/>
      <c r="H324" s="439"/>
      <c r="I324" s="439">
        <f t="shared" si="12"/>
        <v>0</v>
      </c>
      <c r="J324" s="439"/>
    </row>
    <row r="325" spans="1:10" ht="10.5" customHeight="1">
      <c r="A325" s="436" t="s">
        <v>157</v>
      </c>
      <c r="B325" s="436" t="s">
        <v>1475</v>
      </c>
      <c r="C325" s="436" t="s">
        <v>1660</v>
      </c>
      <c r="D325" s="437" t="s">
        <v>1665</v>
      </c>
      <c r="E325" s="436" t="s">
        <v>62</v>
      </c>
      <c r="F325" s="438">
        <v>9</v>
      </c>
      <c r="G325" s="439"/>
      <c r="H325" s="439"/>
      <c r="I325" s="439">
        <f t="shared" si="12"/>
        <v>0</v>
      </c>
      <c r="J325" s="439"/>
    </row>
    <row r="326" spans="1:10" ht="10.5" customHeight="1">
      <c r="A326" s="436" t="s">
        <v>157</v>
      </c>
      <c r="B326" s="436" t="s">
        <v>1475</v>
      </c>
      <c r="C326" s="436" t="s">
        <v>1660</v>
      </c>
      <c r="D326" s="437" t="s">
        <v>1666</v>
      </c>
      <c r="E326" s="436" t="s">
        <v>62</v>
      </c>
      <c r="F326" s="438">
        <v>36</v>
      </c>
      <c r="G326" s="439"/>
      <c r="H326" s="439"/>
      <c r="I326" s="439">
        <f t="shared" si="12"/>
        <v>0</v>
      </c>
      <c r="J326" s="439"/>
    </row>
    <row r="327" spans="1:10" ht="10.5" customHeight="1">
      <c r="A327" s="436" t="s">
        <v>157</v>
      </c>
      <c r="B327" s="436" t="s">
        <v>1475</v>
      </c>
      <c r="C327" s="436" t="s">
        <v>1660</v>
      </c>
      <c r="D327" s="437" t="s">
        <v>1667</v>
      </c>
      <c r="E327" s="436" t="s">
        <v>62</v>
      </c>
      <c r="F327" s="438">
        <v>65</v>
      </c>
      <c r="G327" s="439"/>
      <c r="H327" s="439"/>
      <c r="I327" s="439">
        <f t="shared" si="12"/>
        <v>0</v>
      </c>
      <c r="J327" s="439"/>
    </row>
    <row r="328" spans="1:10" ht="10.5" customHeight="1">
      <c r="A328" s="436" t="s">
        <v>157</v>
      </c>
      <c r="B328" s="436" t="s">
        <v>1475</v>
      </c>
      <c r="C328" s="436" t="s">
        <v>1660</v>
      </c>
      <c r="D328" s="437" t="s">
        <v>1668</v>
      </c>
      <c r="E328" s="436" t="s">
        <v>1541</v>
      </c>
      <c r="F328" s="438">
        <v>1</v>
      </c>
      <c r="G328" s="439"/>
      <c r="H328" s="439"/>
      <c r="I328" s="439">
        <f t="shared" si="12"/>
        <v>0</v>
      </c>
      <c r="J328" s="439"/>
    </row>
    <row r="329" spans="1:10" ht="10.5" customHeight="1">
      <c r="A329" s="436" t="s">
        <v>157</v>
      </c>
      <c r="B329" s="436" t="s">
        <v>1475</v>
      </c>
      <c r="C329" s="436" t="s">
        <v>1660</v>
      </c>
      <c r="D329" s="437" t="s">
        <v>1669</v>
      </c>
      <c r="E329" s="436" t="s">
        <v>62</v>
      </c>
      <c r="F329" s="438">
        <v>1</v>
      </c>
      <c r="G329" s="439"/>
      <c r="H329" s="439"/>
      <c r="I329" s="439">
        <f t="shared" si="12"/>
        <v>0</v>
      </c>
    </row>
    <row r="330" spans="1:10" ht="10.5" customHeight="1">
      <c r="A330" s="436" t="s">
        <v>157</v>
      </c>
      <c r="B330" s="436" t="s">
        <v>1475</v>
      </c>
      <c r="C330" s="436" t="s">
        <v>1660</v>
      </c>
      <c r="D330" s="437" t="s">
        <v>1670</v>
      </c>
      <c r="E330" s="436" t="s">
        <v>62</v>
      </c>
      <c r="F330" s="438">
        <v>12</v>
      </c>
      <c r="G330" s="439"/>
      <c r="H330" s="439"/>
      <c r="I330" s="439">
        <f t="shared" si="12"/>
        <v>0</v>
      </c>
    </row>
    <row r="331" spans="1:10" ht="10.5" customHeight="1">
      <c r="A331" s="436" t="s">
        <v>157</v>
      </c>
      <c r="B331" s="436" t="s">
        <v>1475</v>
      </c>
      <c r="C331" s="436" t="s">
        <v>1660</v>
      </c>
      <c r="D331" s="437" t="s">
        <v>1671</v>
      </c>
      <c r="E331" s="436" t="s">
        <v>62</v>
      </c>
      <c r="F331" s="438">
        <v>8</v>
      </c>
      <c r="G331" s="439"/>
      <c r="H331" s="439"/>
      <c r="I331" s="439">
        <f t="shared" si="12"/>
        <v>0</v>
      </c>
    </row>
    <row r="332" spans="1:10" ht="10.5" customHeight="1">
      <c r="A332" s="436" t="s">
        <v>157</v>
      </c>
      <c r="B332" s="436" t="s">
        <v>1475</v>
      </c>
      <c r="C332" s="436" t="s">
        <v>1660</v>
      </c>
      <c r="D332" s="437" t="s">
        <v>1672</v>
      </c>
      <c r="E332" s="436" t="s">
        <v>62</v>
      </c>
      <c r="F332" s="438">
        <v>63</v>
      </c>
      <c r="G332" s="439"/>
      <c r="H332" s="439"/>
      <c r="I332" s="439">
        <f t="shared" si="12"/>
        <v>0</v>
      </c>
    </row>
    <row r="333" spans="1:10" ht="10.5" customHeight="1">
      <c r="A333" s="436" t="s">
        <v>157</v>
      </c>
      <c r="B333" s="436" t="s">
        <v>1475</v>
      </c>
      <c r="C333" s="436" t="s">
        <v>1660</v>
      </c>
      <c r="D333" s="437" t="s">
        <v>1673</v>
      </c>
      <c r="E333" s="436" t="s">
        <v>62</v>
      </c>
      <c r="F333" s="438">
        <v>16</v>
      </c>
      <c r="G333" s="439"/>
      <c r="H333" s="439"/>
      <c r="I333" s="439">
        <f t="shared" si="12"/>
        <v>0</v>
      </c>
    </row>
    <row r="334" spans="1:10" ht="10.5" customHeight="1">
      <c r="A334" s="436" t="s">
        <v>157</v>
      </c>
      <c r="B334" s="436" t="s">
        <v>1475</v>
      </c>
      <c r="C334" s="436" t="s">
        <v>1660</v>
      </c>
      <c r="D334" s="437" t="s">
        <v>1674</v>
      </c>
      <c r="E334" s="436" t="s">
        <v>62</v>
      </c>
      <c r="F334" s="438">
        <v>2</v>
      </c>
      <c r="G334" s="439"/>
      <c r="H334" s="439"/>
      <c r="I334" s="439">
        <f t="shared" si="12"/>
        <v>0</v>
      </c>
    </row>
    <row r="335" spans="1:10" ht="10.5" customHeight="1">
      <c r="A335" s="436" t="s">
        <v>157</v>
      </c>
      <c r="B335" s="436" t="s">
        <v>1475</v>
      </c>
      <c r="C335" s="436" t="s">
        <v>1660</v>
      </c>
      <c r="D335" s="437" t="s">
        <v>1675</v>
      </c>
      <c r="E335" s="436" t="s">
        <v>62</v>
      </c>
      <c r="F335" s="438">
        <v>1</v>
      </c>
      <c r="G335" s="439"/>
      <c r="H335" s="439"/>
      <c r="I335" s="439">
        <f t="shared" si="12"/>
        <v>0</v>
      </c>
    </row>
    <row r="336" spans="1:10" ht="10.5" customHeight="1">
      <c r="A336" s="436" t="s">
        <v>157</v>
      </c>
      <c r="B336" s="436" t="s">
        <v>1475</v>
      </c>
      <c r="C336" s="436" t="s">
        <v>1660</v>
      </c>
      <c r="D336" s="437" t="s">
        <v>1676</v>
      </c>
      <c r="E336" s="436" t="s">
        <v>62</v>
      </c>
      <c r="F336" s="438">
        <v>8</v>
      </c>
      <c r="G336" s="439"/>
      <c r="H336" s="439"/>
      <c r="I336" s="439">
        <f t="shared" si="12"/>
        <v>0</v>
      </c>
    </row>
    <row r="337" spans="1:10" ht="10.5" customHeight="1">
      <c r="A337" s="436" t="s">
        <v>157</v>
      </c>
      <c r="B337" s="436" t="s">
        <v>1475</v>
      </c>
      <c r="C337" s="436" t="s">
        <v>1660</v>
      </c>
      <c r="D337" s="437" t="s">
        <v>1677</v>
      </c>
      <c r="E337" s="436" t="s">
        <v>62</v>
      </c>
      <c r="F337" s="438">
        <v>157</v>
      </c>
      <c r="G337" s="439"/>
      <c r="H337" s="439"/>
      <c r="I337" s="439">
        <f t="shared" si="12"/>
        <v>0</v>
      </c>
    </row>
    <row r="338" spans="1:10" ht="10.5" customHeight="1">
      <c r="A338" s="436" t="s">
        <v>157</v>
      </c>
      <c r="B338" s="436" t="s">
        <v>1475</v>
      </c>
      <c r="C338" s="436" t="s">
        <v>1660</v>
      </c>
      <c r="D338" s="437" t="s">
        <v>1678</v>
      </c>
      <c r="E338" s="436" t="s">
        <v>62</v>
      </c>
      <c r="F338" s="438">
        <v>12</v>
      </c>
      <c r="G338" s="439"/>
      <c r="H338" s="439"/>
      <c r="I338" s="439">
        <f t="shared" si="12"/>
        <v>0</v>
      </c>
    </row>
    <row r="339" spans="1:10" ht="10.5" customHeight="1">
      <c r="A339" s="436" t="s">
        <v>157</v>
      </c>
      <c r="B339" s="436" t="s">
        <v>1475</v>
      </c>
      <c r="C339" s="436" t="s">
        <v>1660</v>
      </c>
      <c r="D339" s="437" t="s">
        <v>1679</v>
      </c>
      <c r="E339" s="436" t="s">
        <v>62</v>
      </c>
      <c r="F339" s="438">
        <v>2</v>
      </c>
      <c r="G339" s="439"/>
      <c r="H339" s="439"/>
      <c r="I339" s="439">
        <f t="shared" si="12"/>
        <v>0</v>
      </c>
    </row>
    <row r="340" spans="1:10" ht="10.5" customHeight="1">
      <c r="A340" s="436" t="s">
        <v>157</v>
      </c>
      <c r="B340" s="436" t="s">
        <v>1475</v>
      </c>
      <c r="C340" s="436" t="s">
        <v>1660</v>
      </c>
      <c r="D340" s="437" t="s">
        <v>1680</v>
      </c>
      <c r="E340" s="436" t="s">
        <v>62</v>
      </c>
      <c r="F340" s="438">
        <v>12</v>
      </c>
      <c r="G340" s="439"/>
      <c r="H340" s="439"/>
      <c r="I340" s="439">
        <f t="shared" si="12"/>
        <v>0</v>
      </c>
      <c r="J340" s="439"/>
    </row>
    <row r="341" spans="1:10" ht="10.5" customHeight="1">
      <c r="A341" s="436" t="s">
        <v>157</v>
      </c>
      <c r="B341" s="436" t="s">
        <v>1475</v>
      </c>
      <c r="C341" s="436" t="s">
        <v>1660</v>
      </c>
      <c r="D341" s="437" t="s">
        <v>1681</v>
      </c>
      <c r="E341" s="436" t="s">
        <v>62</v>
      </c>
      <c r="F341" s="438">
        <v>108</v>
      </c>
      <c r="G341" s="439"/>
      <c r="H341" s="439"/>
      <c r="I341" s="439">
        <f t="shared" si="12"/>
        <v>0</v>
      </c>
      <c r="J341" s="439"/>
    </row>
    <row r="342" spans="1:10" ht="10.5" customHeight="1">
      <c r="A342" s="436" t="s">
        <v>157</v>
      </c>
      <c r="B342" s="436" t="s">
        <v>1475</v>
      </c>
      <c r="C342" s="436" t="s">
        <v>1660</v>
      </c>
      <c r="D342" s="437" t="s">
        <v>1682</v>
      </c>
      <c r="E342" s="436" t="s">
        <v>62</v>
      </c>
      <c r="F342" s="438">
        <v>6</v>
      </c>
      <c r="G342" s="509"/>
      <c r="H342" s="439"/>
      <c r="I342" s="439">
        <f t="shared" si="12"/>
        <v>0</v>
      </c>
      <c r="J342" s="439"/>
    </row>
    <row r="343" spans="1:10" ht="10.5" customHeight="1">
      <c r="A343" s="436" t="s">
        <v>157</v>
      </c>
      <c r="B343" s="436" t="s">
        <v>1475</v>
      </c>
      <c r="C343" s="436" t="s">
        <v>1660</v>
      </c>
      <c r="D343" s="437" t="s">
        <v>1683</v>
      </c>
      <c r="E343" s="436" t="s">
        <v>62</v>
      </c>
      <c r="F343" s="438">
        <v>10</v>
      </c>
      <c r="G343" s="439"/>
      <c r="H343" s="439"/>
      <c r="I343" s="439">
        <f t="shared" si="12"/>
        <v>0</v>
      </c>
      <c r="J343" s="439"/>
    </row>
    <row r="344" spans="1:10" ht="10.5" customHeight="1">
      <c r="A344" s="436" t="s">
        <v>157</v>
      </c>
      <c r="B344" s="436" t="s">
        <v>1475</v>
      </c>
      <c r="C344" s="436" t="s">
        <v>1660</v>
      </c>
      <c r="D344" s="437" t="s">
        <v>1684</v>
      </c>
      <c r="E344" s="436" t="s">
        <v>62</v>
      </c>
      <c r="F344" s="438">
        <v>81</v>
      </c>
      <c r="G344" s="439"/>
      <c r="H344" s="439"/>
      <c r="I344" s="439">
        <f t="shared" si="12"/>
        <v>0</v>
      </c>
      <c r="J344" s="439"/>
    </row>
    <row r="345" spans="1:10" ht="10.5" customHeight="1">
      <c r="A345" s="436" t="s">
        <v>157</v>
      </c>
      <c r="B345" s="436" t="s">
        <v>1475</v>
      </c>
      <c r="C345" s="436" t="s">
        <v>1660</v>
      </c>
      <c r="D345" s="437" t="s">
        <v>1685</v>
      </c>
      <c r="E345" s="436" t="s">
        <v>62</v>
      </c>
      <c r="F345" s="438">
        <v>4</v>
      </c>
      <c r="G345" s="439"/>
      <c r="H345" s="439"/>
      <c r="I345" s="439">
        <f t="shared" si="12"/>
        <v>0</v>
      </c>
      <c r="J345" s="439"/>
    </row>
    <row r="346" spans="1:10" ht="10.5" customHeight="1">
      <c r="A346" s="436" t="s">
        <v>157</v>
      </c>
      <c r="B346" s="436" t="s">
        <v>1475</v>
      </c>
      <c r="C346" s="436" t="s">
        <v>1660</v>
      </c>
      <c r="D346" s="437" t="s">
        <v>1686</v>
      </c>
      <c r="E346" s="436" t="s">
        <v>62</v>
      </c>
      <c r="F346" s="438">
        <v>4</v>
      </c>
      <c r="G346" s="439"/>
      <c r="H346" s="439"/>
      <c r="I346" s="439">
        <f t="shared" si="12"/>
        <v>0</v>
      </c>
      <c r="J346" s="439"/>
    </row>
    <row r="347" spans="1:10" ht="10.5" customHeight="1">
      <c r="F347" s="438"/>
      <c r="J347" s="439"/>
    </row>
    <row r="348" spans="1:10" ht="10.5" customHeight="1">
      <c r="A348" s="436" t="s">
        <v>368</v>
      </c>
      <c r="B348" s="436" t="s">
        <v>1542</v>
      </c>
      <c r="C348" s="436" t="s">
        <v>1660</v>
      </c>
      <c r="D348" s="437" t="s">
        <v>1661</v>
      </c>
      <c r="E348" s="436" t="s">
        <v>62</v>
      </c>
      <c r="F348" s="438">
        <v>10</v>
      </c>
      <c r="G348" s="439"/>
      <c r="H348" s="439">
        <f>G348*F348</f>
        <v>0</v>
      </c>
      <c r="I348" s="439"/>
      <c r="J348" s="439"/>
    </row>
    <row r="349" spans="1:10" ht="10.5" customHeight="1">
      <c r="A349" s="436" t="s">
        <v>368</v>
      </c>
      <c r="B349" s="436" t="s">
        <v>1542</v>
      </c>
      <c r="C349" s="436" t="s">
        <v>1660</v>
      </c>
      <c r="D349" s="437" t="s">
        <v>1662</v>
      </c>
      <c r="E349" s="436" t="s">
        <v>62</v>
      </c>
      <c r="F349" s="438">
        <v>42</v>
      </c>
      <c r="G349" s="439"/>
      <c r="H349" s="439">
        <f t="shared" ref="H349:H371" si="13">G349*F349</f>
        <v>0</v>
      </c>
      <c r="I349" s="439"/>
      <c r="J349" s="439"/>
    </row>
    <row r="350" spans="1:10" ht="10.5" customHeight="1">
      <c r="A350" s="436" t="s">
        <v>368</v>
      </c>
      <c r="B350" s="436" t="s">
        <v>1542</v>
      </c>
      <c r="C350" s="436" t="s">
        <v>1660</v>
      </c>
      <c r="D350" s="437" t="s">
        <v>1663</v>
      </c>
      <c r="E350" s="436" t="s">
        <v>62</v>
      </c>
      <c r="F350" s="438">
        <v>27</v>
      </c>
      <c r="G350" s="439"/>
      <c r="H350" s="439">
        <f t="shared" si="13"/>
        <v>0</v>
      </c>
      <c r="I350" s="439"/>
      <c r="J350" s="439"/>
    </row>
    <row r="351" spans="1:10" ht="10.5" customHeight="1">
      <c r="A351" s="436" t="s">
        <v>368</v>
      </c>
      <c r="B351" s="436" t="s">
        <v>1542</v>
      </c>
      <c r="C351" s="436" t="s">
        <v>1660</v>
      </c>
      <c r="D351" s="437" t="s">
        <v>1664</v>
      </c>
      <c r="E351" s="436" t="s">
        <v>62</v>
      </c>
      <c r="F351" s="438">
        <v>20</v>
      </c>
      <c r="G351" s="439"/>
      <c r="H351" s="439">
        <f t="shared" si="13"/>
        <v>0</v>
      </c>
      <c r="I351" s="439"/>
      <c r="J351" s="439"/>
    </row>
    <row r="352" spans="1:10" ht="10.5" customHeight="1">
      <c r="A352" s="436" t="s">
        <v>368</v>
      </c>
      <c r="B352" s="436" t="s">
        <v>1542</v>
      </c>
      <c r="C352" s="436" t="s">
        <v>1660</v>
      </c>
      <c r="D352" s="437" t="s">
        <v>1665</v>
      </c>
      <c r="E352" s="436" t="s">
        <v>62</v>
      </c>
      <c r="F352" s="438">
        <v>9</v>
      </c>
      <c r="G352" s="439"/>
      <c r="H352" s="439">
        <f t="shared" si="13"/>
        <v>0</v>
      </c>
      <c r="I352" s="439"/>
      <c r="J352" s="439"/>
    </row>
    <row r="353" spans="1:10" ht="12.5">
      <c r="A353" s="436" t="s">
        <v>368</v>
      </c>
      <c r="B353" s="436" t="s">
        <v>1542</v>
      </c>
      <c r="C353" s="436" t="s">
        <v>1660</v>
      </c>
      <c r="D353" s="437" t="s">
        <v>1666</v>
      </c>
      <c r="E353" s="436" t="s">
        <v>62</v>
      </c>
      <c r="F353" s="438">
        <v>36</v>
      </c>
      <c r="G353" s="439"/>
      <c r="H353" s="439">
        <f t="shared" si="13"/>
        <v>0</v>
      </c>
      <c r="I353" s="439"/>
      <c r="J353" s="439"/>
    </row>
    <row r="354" spans="1:10" ht="12.5">
      <c r="A354" s="436" t="s">
        <v>368</v>
      </c>
      <c r="B354" s="436" t="s">
        <v>1542</v>
      </c>
      <c r="C354" s="436" t="s">
        <v>1660</v>
      </c>
      <c r="D354" s="437" t="s">
        <v>1667</v>
      </c>
      <c r="E354" s="436" t="s">
        <v>62</v>
      </c>
      <c r="F354" s="438">
        <v>65</v>
      </c>
      <c r="G354" s="439"/>
      <c r="H354" s="439">
        <f t="shared" si="13"/>
        <v>0</v>
      </c>
      <c r="I354" s="439"/>
      <c r="J354" s="439"/>
    </row>
    <row r="355" spans="1:10" ht="10.5" customHeight="1">
      <c r="A355" s="436" t="s">
        <v>368</v>
      </c>
      <c r="B355" s="436" t="s">
        <v>1542</v>
      </c>
      <c r="C355" s="436" t="s">
        <v>1660</v>
      </c>
      <c r="D355" s="437" t="s">
        <v>1670</v>
      </c>
      <c r="E355" s="436" t="s">
        <v>62</v>
      </c>
      <c r="F355" s="438">
        <v>12</v>
      </c>
      <c r="G355" s="439"/>
      <c r="H355" s="439">
        <f t="shared" si="13"/>
        <v>0</v>
      </c>
      <c r="I355" s="439"/>
      <c r="J355" s="439"/>
    </row>
    <row r="356" spans="1:10" ht="10.5" customHeight="1">
      <c r="A356" s="436" t="s">
        <v>368</v>
      </c>
      <c r="B356" s="436" t="s">
        <v>1542</v>
      </c>
      <c r="C356" s="436" t="s">
        <v>1660</v>
      </c>
      <c r="D356" s="437" t="s">
        <v>1671</v>
      </c>
      <c r="E356" s="436" t="s">
        <v>62</v>
      </c>
      <c r="F356" s="438">
        <v>8</v>
      </c>
      <c r="G356" s="439"/>
      <c r="H356" s="439">
        <f t="shared" si="13"/>
        <v>0</v>
      </c>
      <c r="I356" s="439"/>
      <c r="J356" s="439"/>
    </row>
    <row r="357" spans="1:10" ht="10.5" customHeight="1">
      <c r="A357" s="436" t="s">
        <v>368</v>
      </c>
      <c r="B357" s="436" t="s">
        <v>1542</v>
      </c>
      <c r="C357" s="436" t="s">
        <v>1660</v>
      </c>
      <c r="D357" s="437" t="s">
        <v>1672</v>
      </c>
      <c r="E357" s="436" t="s">
        <v>62</v>
      </c>
      <c r="F357" s="438">
        <v>63</v>
      </c>
      <c r="G357" s="439"/>
      <c r="H357" s="439">
        <f t="shared" si="13"/>
        <v>0</v>
      </c>
      <c r="I357" s="439"/>
      <c r="J357" s="439"/>
    </row>
    <row r="358" spans="1:10" ht="10.5" customHeight="1">
      <c r="A358" s="436" t="s">
        <v>368</v>
      </c>
      <c r="B358" s="436" t="s">
        <v>1542</v>
      </c>
      <c r="C358" s="436" t="s">
        <v>1660</v>
      </c>
      <c r="D358" s="437" t="s">
        <v>1673</v>
      </c>
      <c r="E358" s="436" t="s">
        <v>62</v>
      </c>
      <c r="F358" s="438">
        <v>16</v>
      </c>
      <c r="G358" s="439"/>
      <c r="H358" s="439">
        <f t="shared" si="13"/>
        <v>0</v>
      </c>
      <c r="I358" s="439"/>
      <c r="J358" s="439"/>
    </row>
    <row r="359" spans="1:10" ht="10.5" customHeight="1">
      <c r="A359" s="436" t="s">
        <v>368</v>
      </c>
      <c r="B359" s="436" t="s">
        <v>1542</v>
      </c>
      <c r="C359" s="436" t="s">
        <v>1660</v>
      </c>
      <c r="D359" s="437" t="s">
        <v>1674</v>
      </c>
      <c r="E359" s="436" t="s">
        <v>62</v>
      </c>
      <c r="F359" s="438">
        <v>2</v>
      </c>
      <c r="G359" s="439"/>
      <c r="H359" s="439">
        <f t="shared" si="13"/>
        <v>0</v>
      </c>
      <c r="I359" s="439"/>
      <c r="J359" s="439"/>
    </row>
    <row r="360" spans="1:10" ht="10.5" customHeight="1">
      <c r="A360" s="436" t="s">
        <v>368</v>
      </c>
      <c r="B360" s="436" t="s">
        <v>1542</v>
      </c>
      <c r="C360" s="436" t="s">
        <v>1660</v>
      </c>
      <c r="D360" s="437" t="s">
        <v>1675</v>
      </c>
      <c r="E360" s="436" t="s">
        <v>62</v>
      </c>
      <c r="F360" s="438">
        <v>1</v>
      </c>
      <c r="G360" s="439"/>
      <c r="H360" s="439">
        <f t="shared" si="13"/>
        <v>0</v>
      </c>
      <c r="I360" s="439"/>
      <c r="J360" s="439"/>
    </row>
    <row r="361" spans="1:10" ht="10.5" customHeight="1">
      <c r="A361" s="436" t="s">
        <v>368</v>
      </c>
      <c r="B361" s="436" t="s">
        <v>1542</v>
      </c>
      <c r="C361" s="436" t="s">
        <v>1660</v>
      </c>
      <c r="D361" s="437" t="s">
        <v>1676</v>
      </c>
      <c r="E361" s="436" t="s">
        <v>62</v>
      </c>
      <c r="F361" s="438">
        <v>8</v>
      </c>
      <c r="G361" s="439"/>
      <c r="H361" s="439">
        <f t="shared" si="13"/>
        <v>0</v>
      </c>
      <c r="I361" s="439"/>
      <c r="J361" s="439"/>
    </row>
    <row r="362" spans="1:10" ht="10.5" customHeight="1">
      <c r="A362" s="436" t="s">
        <v>368</v>
      </c>
      <c r="B362" s="436" t="s">
        <v>1542</v>
      </c>
      <c r="C362" s="436" t="s">
        <v>1660</v>
      </c>
      <c r="D362" s="437" t="s">
        <v>1677</v>
      </c>
      <c r="E362" s="436" t="s">
        <v>62</v>
      </c>
      <c r="F362" s="438">
        <v>157</v>
      </c>
      <c r="G362" s="439"/>
      <c r="H362" s="439">
        <f t="shared" si="13"/>
        <v>0</v>
      </c>
      <c r="I362" s="439"/>
      <c r="J362" s="439"/>
    </row>
    <row r="363" spans="1:10" ht="10.5" customHeight="1">
      <c r="A363" s="436" t="s">
        <v>368</v>
      </c>
      <c r="B363" s="436" t="s">
        <v>1542</v>
      </c>
      <c r="C363" s="436" t="s">
        <v>1660</v>
      </c>
      <c r="D363" s="437" t="s">
        <v>1678</v>
      </c>
      <c r="E363" s="436" t="s">
        <v>62</v>
      </c>
      <c r="F363" s="438">
        <v>12</v>
      </c>
      <c r="G363" s="439"/>
      <c r="H363" s="439">
        <f t="shared" si="13"/>
        <v>0</v>
      </c>
      <c r="I363" s="439"/>
      <c r="J363" s="439"/>
    </row>
    <row r="364" spans="1:10" ht="10.5" customHeight="1">
      <c r="A364" s="436" t="s">
        <v>368</v>
      </c>
      <c r="B364" s="436" t="s">
        <v>1542</v>
      </c>
      <c r="C364" s="436" t="s">
        <v>1660</v>
      </c>
      <c r="D364" s="437" t="s">
        <v>1679</v>
      </c>
      <c r="E364" s="436" t="s">
        <v>62</v>
      </c>
      <c r="F364" s="438">
        <v>2</v>
      </c>
      <c r="G364" s="439"/>
      <c r="H364" s="439">
        <f t="shared" si="13"/>
        <v>0</v>
      </c>
      <c r="I364" s="439"/>
      <c r="J364" s="439"/>
    </row>
    <row r="365" spans="1:10" ht="10.5" customHeight="1">
      <c r="A365" s="436" t="s">
        <v>368</v>
      </c>
      <c r="B365" s="436" t="s">
        <v>1542</v>
      </c>
      <c r="C365" s="436" t="s">
        <v>1660</v>
      </c>
      <c r="D365" s="437" t="s">
        <v>1680</v>
      </c>
      <c r="E365" s="436" t="s">
        <v>62</v>
      </c>
      <c r="F365" s="438">
        <v>12</v>
      </c>
      <c r="G365" s="439"/>
      <c r="H365" s="439">
        <f t="shared" si="13"/>
        <v>0</v>
      </c>
      <c r="I365" s="439"/>
      <c r="J365" s="439"/>
    </row>
    <row r="366" spans="1:10" ht="10.5" customHeight="1">
      <c r="A366" s="436" t="s">
        <v>368</v>
      </c>
      <c r="B366" s="436" t="s">
        <v>1542</v>
      </c>
      <c r="C366" s="436" t="s">
        <v>1660</v>
      </c>
      <c r="D366" s="437" t="s">
        <v>1681</v>
      </c>
      <c r="E366" s="436" t="s">
        <v>62</v>
      </c>
      <c r="F366" s="438">
        <v>108</v>
      </c>
      <c r="G366" s="439"/>
      <c r="H366" s="439">
        <f t="shared" si="13"/>
        <v>0</v>
      </c>
      <c r="I366" s="439"/>
    </row>
    <row r="367" spans="1:10" ht="10.5" customHeight="1">
      <c r="A367" s="436" t="s">
        <v>368</v>
      </c>
      <c r="B367" s="436" t="s">
        <v>1542</v>
      </c>
      <c r="C367" s="436" t="s">
        <v>1660</v>
      </c>
      <c r="D367" s="437" t="s">
        <v>1682</v>
      </c>
      <c r="E367" s="436" t="s">
        <v>62</v>
      </c>
      <c r="F367" s="438">
        <v>6</v>
      </c>
      <c r="G367" s="439"/>
      <c r="H367" s="439">
        <f t="shared" si="13"/>
        <v>0</v>
      </c>
      <c r="I367" s="439"/>
    </row>
    <row r="368" spans="1:10" ht="10.5" customHeight="1">
      <c r="A368" s="436" t="s">
        <v>368</v>
      </c>
      <c r="B368" s="436" t="s">
        <v>1542</v>
      </c>
      <c r="C368" s="436" t="s">
        <v>1660</v>
      </c>
      <c r="D368" s="437" t="s">
        <v>1683</v>
      </c>
      <c r="E368" s="436" t="s">
        <v>62</v>
      </c>
      <c r="F368" s="438">
        <v>10</v>
      </c>
      <c r="G368" s="439"/>
      <c r="H368" s="439">
        <f t="shared" si="13"/>
        <v>0</v>
      </c>
      <c r="I368" s="439"/>
    </row>
    <row r="369" spans="1:9" ht="10.5" customHeight="1">
      <c r="A369" s="436" t="s">
        <v>368</v>
      </c>
      <c r="B369" s="436" t="s">
        <v>1542</v>
      </c>
      <c r="C369" s="436" t="s">
        <v>1660</v>
      </c>
      <c r="D369" s="437" t="s">
        <v>1684</v>
      </c>
      <c r="E369" s="436" t="s">
        <v>62</v>
      </c>
      <c r="F369" s="438">
        <v>81</v>
      </c>
      <c r="G369" s="439"/>
      <c r="H369" s="439">
        <f t="shared" si="13"/>
        <v>0</v>
      </c>
      <c r="I369" s="439"/>
    </row>
    <row r="370" spans="1:9" ht="10.5" customHeight="1">
      <c r="A370" s="436" t="s">
        <v>368</v>
      </c>
      <c r="B370" s="436" t="s">
        <v>1542</v>
      </c>
      <c r="C370" s="436" t="s">
        <v>1660</v>
      </c>
      <c r="D370" s="437" t="s">
        <v>1685</v>
      </c>
      <c r="E370" s="436" t="s">
        <v>62</v>
      </c>
      <c r="F370" s="438">
        <v>4</v>
      </c>
      <c r="G370" s="439"/>
      <c r="H370" s="439">
        <f t="shared" si="13"/>
        <v>0</v>
      </c>
      <c r="I370" s="439"/>
    </row>
    <row r="371" spans="1:9" ht="10.5" customHeight="1">
      <c r="A371" s="436" t="s">
        <v>368</v>
      </c>
      <c r="B371" s="436" t="s">
        <v>1542</v>
      </c>
      <c r="C371" s="436" t="s">
        <v>1660</v>
      </c>
      <c r="D371" s="437" t="s">
        <v>1686</v>
      </c>
      <c r="E371" s="436" t="s">
        <v>62</v>
      </c>
      <c r="F371" s="438">
        <v>4</v>
      </c>
      <c r="G371" s="439"/>
      <c r="H371" s="439">
        <f t="shared" si="13"/>
        <v>0</v>
      </c>
      <c r="I371" s="439"/>
    </row>
    <row r="372" spans="1:9" ht="10.5" customHeight="1">
      <c r="F372" s="438"/>
    </row>
    <row r="373" spans="1:9" ht="10.5" customHeight="1">
      <c r="A373" s="442"/>
      <c r="B373" s="443"/>
      <c r="C373" s="443"/>
      <c r="D373" s="444" t="s">
        <v>1687</v>
      </c>
      <c r="E373" s="443"/>
      <c r="F373" s="446"/>
      <c r="G373" s="446"/>
      <c r="H373" s="446"/>
      <c r="I373" s="446"/>
    </row>
    <row r="374" spans="1:9" ht="10.5" customHeight="1">
      <c r="A374" s="436" t="s">
        <v>157</v>
      </c>
      <c r="B374" s="436" t="s">
        <v>1475</v>
      </c>
      <c r="C374" s="436" t="s">
        <v>1688</v>
      </c>
      <c r="D374" s="437" t="s">
        <v>1689</v>
      </c>
      <c r="E374" s="436" t="s">
        <v>61</v>
      </c>
      <c r="F374" s="438">
        <v>1300</v>
      </c>
      <c r="G374" s="439"/>
      <c r="H374" s="510"/>
      <c r="I374" s="439">
        <f>G374*F374</f>
        <v>0</v>
      </c>
    </row>
    <row r="375" spans="1:9" ht="10.5" customHeight="1">
      <c r="A375" s="436" t="s">
        <v>157</v>
      </c>
      <c r="B375" s="436" t="s">
        <v>1475</v>
      </c>
      <c r="C375" s="436" t="s">
        <v>1688</v>
      </c>
      <c r="D375" s="437" t="s">
        <v>1690</v>
      </c>
      <c r="E375" s="436" t="s">
        <v>62</v>
      </c>
      <c r="F375" s="438">
        <v>650</v>
      </c>
      <c r="G375" s="439"/>
      <c r="H375" s="510"/>
      <c r="I375" s="439">
        <f t="shared" ref="I375:I409" si="14">G375*F375</f>
        <v>0</v>
      </c>
    </row>
    <row r="376" spans="1:9" ht="10.5" customHeight="1">
      <c r="A376" s="436" t="s">
        <v>157</v>
      </c>
      <c r="B376" s="436" t="s">
        <v>1475</v>
      </c>
      <c r="C376" s="436" t="s">
        <v>1688</v>
      </c>
      <c r="D376" s="437" t="s">
        <v>1691</v>
      </c>
      <c r="E376" s="436" t="s">
        <v>62</v>
      </c>
      <c r="F376" s="438">
        <v>60</v>
      </c>
      <c r="G376" s="439"/>
      <c r="H376" s="510"/>
      <c r="I376" s="439">
        <f t="shared" si="14"/>
        <v>0</v>
      </c>
    </row>
    <row r="377" spans="1:9" ht="10.5" customHeight="1">
      <c r="A377" s="436" t="s">
        <v>157</v>
      </c>
      <c r="B377" s="436" t="s">
        <v>1475</v>
      </c>
      <c r="C377" s="436" t="s">
        <v>1688</v>
      </c>
      <c r="D377" s="437" t="s">
        <v>1692</v>
      </c>
      <c r="E377" s="436" t="s">
        <v>62</v>
      </c>
      <c r="F377" s="438">
        <v>100</v>
      </c>
      <c r="G377" s="439"/>
      <c r="H377" s="510"/>
      <c r="I377" s="439">
        <f t="shared" si="14"/>
        <v>0</v>
      </c>
    </row>
    <row r="378" spans="1:9" ht="10.5" customHeight="1">
      <c r="A378" s="436" t="s">
        <v>157</v>
      </c>
      <c r="B378" s="436" t="s">
        <v>1475</v>
      </c>
      <c r="C378" s="436" t="s">
        <v>1688</v>
      </c>
      <c r="D378" s="437" t="s">
        <v>1693</v>
      </c>
      <c r="E378" s="436" t="s">
        <v>62</v>
      </c>
      <c r="F378" s="438">
        <v>1</v>
      </c>
      <c r="G378" s="439"/>
      <c r="H378" s="510"/>
      <c r="I378" s="439">
        <f t="shared" si="14"/>
        <v>0</v>
      </c>
    </row>
    <row r="379" spans="1:9" ht="10.5" customHeight="1">
      <c r="A379" s="436" t="s">
        <v>157</v>
      </c>
      <c r="B379" s="436" t="s">
        <v>1475</v>
      </c>
      <c r="C379" s="436" t="s">
        <v>1688</v>
      </c>
      <c r="D379" s="437" t="s">
        <v>1694</v>
      </c>
      <c r="E379" s="436" t="s">
        <v>61</v>
      </c>
      <c r="F379" s="438">
        <v>240</v>
      </c>
      <c r="G379" s="439"/>
      <c r="H379" s="510"/>
      <c r="I379" s="439">
        <f t="shared" si="14"/>
        <v>0</v>
      </c>
    </row>
    <row r="380" spans="1:9" ht="10.5" customHeight="1">
      <c r="A380" s="436" t="s">
        <v>157</v>
      </c>
      <c r="B380" s="436" t="s">
        <v>1475</v>
      </c>
      <c r="C380" s="436" t="s">
        <v>1688</v>
      </c>
      <c r="D380" s="437" t="s">
        <v>1695</v>
      </c>
      <c r="E380" s="436" t="s">
        <v>61</v>
      </c>
      <c r="F380" s="438">
        <v>30</v>
      </c>
      <c r="G380" s="439"/>
      <c r="H380" s="510"/>
      <c r="I380" s="439">
        <f t="shared" si="14"/>
        <v>0</v>
      </c>
    </row>
    <row r="381" spans="1:9" ht="10.5" customHeight="1">
      <c r="A381" s="436" t="s">
        <v>157</v>
      </c>
      <c r="B381" s="436" t="s">
        <v>1475</v>
      </c>
      <c r="C381" s="436" t="s">
        <v>1688</v>
      </c>
      <c r="D381" s="437" t="s">
        <v>1696</v>
      </c>
      <c r="E381" s="436" t="s">
        <v>61</v>
      </c>
      <c r="F381" s="438">
        <v>969</v>
      </c>
      <c r="G381" s="439"/>
      <c r="H381" s="510"/>
      <c r="I381" s="439">
        <f t="shared" si="14"/>
        <v>0</v>
      </c>
    </row>
    <row r="382" spans="1:9" ht="10.5" customHeight="1">
      <c r="A382" s="436" t="s">
        <v>157</v>
      </c>
      <c r="B382" s="436" t="s">
        <v>1475</v>
      </c>
      <c r="C382" s="436" t="s">
        <v>1688</v>
      </c>
      <c r="D382" s="437" t="s">
        <v>1697</v>
      </c>
      <c r="E382" s="436" t="s">
        <v>62</v>
      </c>
      <c r="F382" s="438">
        <v>899</v>
      </c>
      <c r="G382" s="439"/>
      <c r="H382" s="510"/>
      <c r="I382" s="439">
        <f t="shared" si="14"/>
        <v>0</v>
      </c>
    </row>
    <row r="383" spans="1:9" ht="10.5" customHeight="1">
      <c r="A383" s="436" t="s">
        <v>157</v>
      </c>
      <c r="B383" s="436" t="s">
        <v>1475</v>
      </c>
      <c r="C383" s="436" t="s">
        <v>1688</v>
      </c>
      <c r="D383" s="437" t="s">
        <v>1698</v>
      </c>
      <c r="E383" s="436" t="s">
        <v>62</v>
      </c>
      <c r="F383" s="438">
        <v>899</v>
      </c>
      <c r="G383" s="439"/>
      <c r="H383" s="510"/>
      <c r="I383" s="439">
        <f t="shared" si="14"/>
        <v>0</v>
      </c>
    </row>
    <row r="384" spans="1:9" ht="10.5" customHeight="1">
      <c r="A384" s="436" t="s">
        <v>157</v>
      </c>
      <c r="B384" s="436" t="s">
        <v>1475</v>
      </c>
      <c r="C384" s="436" t="s">
        <v>1688</v>
      </c>
      <c r="D384" s="437" t="s">
        <v>1699</v>
      </c>
      <c r="E384" s="436" t="s">
        <v>62</v>
      </c>
      <c r="F384" s="438">
        <v>899</v>
      </c>
      <c r="G384" s="439"/>
      <c r="H384" s="510"/>
      <c r="I384" s="439">
        <f t="shared" si="14"/>
        <v>0</v>
      </c>
    </row>
    <row r="385" spans="1:9" ht="10.5" customHeight="1">
      <c r="A385" s="436" t="s">
        <v>157</v>
      </c>
      <c r="B385" s="436" t="s">
        <v>1475</v>
      </c>
      <c r="C385" s="436" t="s">
        <v>1688</v>
      </c>
      <c r="D385" s="437" t="s">
        <v>1700</v>
      </c>
      <c r="E385" s="436" t="s">
        <v>62</v>
      </c>
      <c r="F385" s="438">
        <v>70</v>
      </c>
      <c r="G385" s="439"/>
      <c r="H385" s="510"/>
      <c r="I385" s="439">
        <f t="shared" si="14"/>
        <v>0</v>
      </c>
    </row>
    <row r="386" spans="1:9" ht="10.5" customHeight="1">
      <c r="A386" s="436" t="s">
        <v>157</v>
      </c>
      <c r="B386" s="436" t="s">
        <v>1475</v>
      </c>
      <c r="C386" s="436" t="s">
        <v>1688</v>
      </c>
      <c r="D386" s="437" t="s">
        <v>1701</v>
      </c>
      <c r="E386" s="436" t="s">
        <v>62</v>
      </c>
      <c r="F386" s="438">
        <v>21</v>
      </c>
      <c r="G386" s="439"/>
      <c r="H386" s="510"/>
      <c r="I386" s="439">
        <f t="shared" si="14"/>
        <v>0</v>
      </c>
    </row>
    <row r="387" spans="1:9" ht="10.5" customHeight="1">
      <c r="A387" s="436" t="s">
        <v>157</v>
      </c>
      <c r="B387" s="436" t="s">
        <v>1475</v>
      </c>
      <c r="C387" s="436" t="s">
        <v>1688</v>
      </c>
      <c r="D387" s="437" t="s">
        <v>1702</v>
      </c>
      <c r="E387" s="436" t="s">
        <v>62</v>
      </c>
      <c r="F387" s="438">
        <v>160</v>
      </c>
      <c r="G387" s="439"/>
      <c r="H387" s="510"/>
      <c r="I387" s="439">
        <f t="shared" si="14"/>
        <v>0</v>
      </c>
    </row>
    <row r="388" spans="1:9" ht="10.5" customHeight="1">
      <c r="A388" s="436" t="s">
        <v>157</v>
      </c>
      <c r="B388" s="436" t="s">
        <v>1475</v>
      </c>
      <c r="C388" s="436" t="s">
        <v>1688</v>
      </c>
      <c r="D388" s="437" t="s">
        <v>1703</v>
      </c>
      <c r="E388" s="436" t="s">
        <v>62</v>
      </c>
      <c r="F388" s="438">
        <v>4</v>
      </c>
      <c r="G388" s="439"/>
      <c r="H388" s="510"/>
      <c r="I388" s="439">
        <f t="shared" si="14"/>
        <v>0</v>
      </c>
    </row>
    <row r="389" spans="1:9" ht="10.5" customHeight="1">
      <c r="A389" s="436" t="s">
        <v>157</v>
      </c>
      <c r="B389" s="436" t="s">
        <v>1475</v>
      </c>
      <c r="C389" s="436" t="s">
        <v>1688</v>
      </c>
      <c r="D389" s="437" t="s">
        <v>1704</v>
      </c>
      <c r="E389" s="436" t="s">
        <v>62</v>
      </c>
      <c r="F389" s="438">
        <v>48</v>
      </c>
      <c r="G389" s="439"/>
      <c r="H389" s="510"/>
      <c r="I389" s="439">
        <f t="shared" si="14"/>
        <v>0</v>
      </c>
    </row>
    <row r="390" spans="1:9" ht="10.5" customHeight="1">
      <c r="A390" s="436" t="s">
        <v>157</v>
      </c>
      <c r="B390" s="436" t="s">
        <v>1475</v>
      </c>
      <c r="C390" s="436" t="s">
        <v>1688</v>
      </c>
      <c r="D390" s="437" t="s">
        <v>1705</v>
      </c>
      <c r="E390" s="436" t="s">
        <v>62</v>
      </c>
      <c r="F390" s="438">
        <v>24</v>
      </c>
      <c r="G390" s="439"/>
      <c r="H390" s="510"/>
      <c r="I390" s="439">
        <f t="shared" si="14"/>
        <v>0</v>
      </c>
    </row>
    <row r="391" spans="1:9" ht="10.5" customHeight="1">
      <c r="A391" s="436" t="s">
        <v>157</v>
      </c>
      <c r="B391" s="436" t="s">
        <v>1475</v>
      </c>
      <c r="C391" s="436" t="s">
        <v>1688</v>
      </c>
      <c r="D391" s="437" t="s">
        <v>1706</v>
      </c>
      <c r="E391" s="436" t="s">
        <v>62</v>
      </c>
      <c r="F391" s="438">
        <v>24</v>
      </c>
      <c r="G391" s="439"/>
      <c r="H391" s="510"/>
      <c r="I391" s="439">
        <f t="shared" si="14"/>
        <v>0</v>
      </c>
    </row>
    <row r="392" spans="1:9" ht="10.5" customHeight="1">
      <c r="A392" s="436" t="s">
        <v>157</v>
      </c>
      <c r="B392" s="436" t="s">
        <v>1475</v>
      </c>
      <c r="C392" s="436" t="s">
        <v>1688</v>
      </c>
      <c r="D392" s="437" t="s">
        <v>1707</v>
      </c>
      <c r="E392" s="436" t="s">
        <v>62</v>
      </c>
      <c r="F392" s="438">
        <v>4</v>
      </c>
      <c r="G392" s="439"/>
      <c r="H392" s="510"/>
      <c r="I392" s="439">
        <f t="shared" si="14"/>
        <v>0</v>
      </c>
    </row>
    <row r="393" spans="1:9" ht="10.5" customHeight="1">
      <c r="A393" s="436" t="s">
        <v>157</v>
      </c>
      <c r="B393" s="436" t="s">
        <v>1475</v>
      </c>
      <c r="C393" s="436" t="s">
        <v>1688</v>
      </c>
      <c r="D393" s="437" t="s">
        <v>1708</v>
      </c>
      <c r="E393" s="436" t="s">
        <v>62</v>
      </c>
      <c r="F393" s="438">
        <v>28</v>
      </c>
      <c r="G393" s="439"/>
      <c r="H393" s="510"/>
      <c r="I393" s="439">
        <f t="shared" si="14"/>
        <v>0</v>
      </c>
    </row>
    <row r="394" spans="1:9" ht="10.5" customHeight="1">
      <c r="A394" s="436" t="s">
        <v>157</v>
      </c>
      <c r="B394" s="436" t="s">
        <v>1475</v>
      </c>
      <c r="C394" s="436" t="s">
        <v>1688</v>
      </c>
      <c r="D394" s="437" t="s">
        <v>1709</v>
      </c>
      <c r="E394" s="436" t="s">
        <v>62</v>
      </c>
      <c r="F394" s="438">
        <v>80</v>
      </c>
      <c r="G394" s="439"/>
      <c r="H394" s="510"/>
      <c r="I394" s="439">
        <f t="shared" si="14"/>
        <v>0</v>
      </c>
    </row>
    <row r="395" spans="1:9" ht="10.5" customHeight="1">
      <c r="A395" s="436" t="s">
        <v>157</v>
      </c>
      <c r="B395" s="436" t="s">
        <v>1475</v>
      </c>
      <c r="C395" s="436" t="s">
        <v>1688</v>
      </c>
      <c r="D395" s="437" t="s">
        <v>1697</v>
      </c>
      <c r="E395" s="436" t="s">
        <v>62</v>
      </c>
      <c r="F395" s="438">
        <v>34</v>
      </c>
      <c r="G395" s="439"/>
      <c r="H395" s="510"/>
      <c r="I395" s="439">
        <f t="shared" si="14"/>
        <v>0</v>
      </c>
    </row>
    <row r="396" spans="1:9" ht="10.5" customHeight="1">
      <c r="A396" s="436" t="s">
        <v>157</v>
      </c>
      <c r="B396" s="436" t="s">
        <v>1475</v>
      </c>
      <c r="C396" s="436" t="s">
        <v>1688</v>
      </c>
      <c r="D396" s="437" t="s">
        <v>1698</v>
      </c>
      <c r="E396" s="436" t="s">
        <v>62</v>
      </c>
      <c r="F396" s="438">
        <v>34</v>
      </c>
      <c r="G396" s="439"/>
      <c r="H396" s="510"/>
      <c r="I396" s="439">
        <f t="shared" si="14"/>
        <v>0</v>
      </c>
    </row>
    <row r="397" spans="1:9" ht="10.5" customHeight="1">
      <c r="A397" s="436" t="s">
        <v>157</v>
      </c>
      <c r="B397" s="436" t="s">
        <v>1475</v>
      </c>
      <c r="C397" s="436" t="s">
        <v>1688</v>
      </c>
      <c r="D397" s="437" t="s">
        <v>1710</v>
      </c>
      <c r="E397" s="436" t="s">
        <v>62</v>
      </c>
      <c r="F397" s="438">
        <v>34</v>
      </c>
      <c r="G397" s="439"/>
      <c r="H397" s="510"/>
      <c r="I397" s="439">
        <f t="shared" si="14"/>
        <v>0</v>
      </c>
    </row>
    <row r="398" spans="1:9" ht="10.5" customHeight="1">
      <c r="A398" s="436" t="s">
        <v>157</v>
      </c>
      <c r="B398" s="436" t="s">
        <v>1475</v>
      </c>
      <c r="C398" s="436" t="s">
        <v>1688</v>
      </c>
      <c r="D398" s="437" t="s">
        <v>1711</v>
      </c>
      <c r="E398" s="436" t="s">
        <v>62</v>
      </c>
      <c r="F398" s="438">
        <v>20</v>
      </c>
      <c r="G398" s="439"/>
      <c r="H398" s="510"/>
      <c r="I398" s="439">
        <f t="shared" si="14"/>
        <v>0</v>
      </c>
    </row>
    <row r="399" spans="1:9" ht="10.5" customHeight="1">
      <c r="A399" s="436" t="s">
        <v>157</v>
      </c>
      <c r="B399" s="436" t="s">
        <v>1475</v>
      </c>
      <c r="C399" s="436" t="s">
        <v>1688</v>
      </c>
      <c r="D399" s="437" t="s">
        <v>1712</v>
      </c>
      <c r="E399" s="436" t="s">
        <v>62</v>
      </c>
      <c r="F399" s="438">
        <v>8</v>
      </c>
      <c r="G399" s="439"/>
      <c r="H399" s="510"/>
      <c r="I399" s="439">
        <f t="shared" si="14"/>
        <v>0</v>
      </c>
    </row>
    <row r="400" spans="1:9" ht="10.5" customHeight="1">
      <c r="A400" s="436" t="s">
        <v>157</v>
      </c>
      <c r="B400" s="436" t="s">
        <v>1475</v>
      </c>
      <c r="C400" s="436" t="s">
        <v>1688</v>
      </c>
      <c r="D400" s="437" t="s">
        <v>1713</v>
      </c>
      <c r="E400" s="436" t="s">
        <v>62</v>
      </c>
      <c r="F400" s="438">
        <v>9</v>
      </c>
      <c r="G400" s="439"/>
      <c r="H400" s="510"/>
      <c r="I400" s="439">
        <f t="shared" si="14"/>
        <v>0</v>
      </c>
    </row>
    <row r="401" spans="1:9" ht="10.5" customHeight="1">
      <c r="A401" s="436" t="s">
        <v>157</v>
      </c>
      <c r="B401" s="436" t="s">
        <v>1475</v>
      </c>
      <c r="C401" s="436" t="s">
        <v>1688</v>
      </c>
      <c r="D401" s="437" t="s">
        <v>1714</v>
      </c>
      <c r="E401" s="436" t="s">
        <v>62</v>
      </c>
      <c r="F401" s="438">
        <v>15</v>
      </c>
      <c r="G401" s="439"/>
      <c r="H401" s="510"/>
      <c r="I401" s="439">
        <f t="shared" si="14"/>
        <v>0</v>
      </c>
    </row>
    <row r="402" spans="1:9" ht="10.5" customHeight="1">
      <c r="A402" s="436" t="s">
        <v>157</v>
      </c>
      <c r="B402" s="436" t="s">
        <v>1475</v>
      </c>
      <c r="C402" s="436" t="s">
        <v>1688</v>
      </c>
      <c r="D402" s="437" t="s">
        <v>1715</v>
      </c>
      <c r="E402" s="436" t="s">
        <v>62</v>
      </c>
      <c r="F402" s="438">
        <v>8</v>
      </c>
      <c r="G402" s="439"/>
      <c r="H402" s="510"/>
      <c r="I402" s="439">
        <f t="shared" si="14"/>
        <v>0</v>
      </c>
    </row>
    <row r="403" spans="1:9" ht="10.5" customHeight="1">
      <c r="A403" s="436" t="s">
        <v>157</v>
      </c>
      <c r="B403" s="436" t="s">
        <v>1475</v>
      </c>
      <c r="C403" s="436" t="s">
        <v>1688</v>
      </c>
      <c r="D403" s="437" t="s">
        <v>1716</v>
      </c>
      <c r="E403" s="436" t="s">
        <v>62</v>
      </c>
      <c r="F403" s="438">
        <v>8</v>
      </c>
      <c r="G403" s="439"/>
      <c r="H403" s="510"/>
      <c r="I403" s="439">
        <f t="shared" si="14"/>
        <v>0</v>
      </c>
    </row>
    <row r="404" spans="1:9" ht="10.5" customHeight="1">
      <c r="A404" s="436" t="s">
        <v>157</v>
      </c>
      <c r="B404" s="436" t="s">
        <v>1475</v>
      </c>
      <c r="C404" s="436" t="s">
        <v>1688</v>
      </c>
      <c r="D404" s="437" t="s">
        <v>1717</v>
      </c>
      <c r="E404" s="436" t="s">
        <v>62</v>
      </c>
      <c r="F404" s="438">
        <v>4</v>
      </c>
      <c r="G404" s="439"/>
      <c r="H404" s="510"/>
      <c r="I404" s="439">
        <f t="shared" si="14"/>
        <v>0</v>
      </c>
    </row>
    <row r="405" spans="1:9" ht="10.5" customHeight="1">
      <c r="A405" s="436" t="s">
        <v>157</v>
      </c>
      <c r="B405" s="436" t="s">
        <v>1475</v>
      </c>
      <c r="C405" s="436" t="s">
        <v>1688</v>
      </c>
      <c r="D405" s="437" t="s">
        <v>1718</v>
      </c>
      <c r="E405" s="436" t="s">
        <v>62</v>
      </c>
      <c r="F405" s="438">
        <v>32</v>
      </c>
      <c r="G405" s="439"/>
      <c r="H405" s="510"/>
      <c r="I405" s="439">
        <f t="shared" si="14"/>
        <v>0</v>
      </c>
    </row>
    <row r="406" spans="1:9" ht="10.5" customHeight="1">
      <c r="A406" s="436" t="s">
        <v>157</v>
      </c>
      <c r="B406" s="436" t="s">
        <v>1475</v>
      </c>
      <c r="C406" s="436" t="s">
        <v>1688</v>
      </c>
      <c r="D406" s="437" t="s">
        <v>1719</v>
      </c>
      <c r="E406" s="436" t="s">
        <v>62</v>
      </c>
      <c r="F406" s="438">
        <v>32</v>
      </c>
      <c r="G406" s="439"/>
      <c r="H406" s="510"/>
      <c r="I406" s="439">
        <f t="shared" si="14"/>
        <v>0</v>
      </c>
    </row>
    <row r="407" spans="1:9" ht="10.5" customHeight="1">
      <c r="A407" s="436" t="s">
        <v>157</v>
      </c>
      <c r="B407" s="436" t="s">
        <v>1475</v>
      </c>
      <c r="C407" s="436" t="s">
        <v>1688</v>
      </c>
      <c r="D407" s="437" t="s">
        <v>1720</v>
      </c>
      <c r="E407" s="436" t="s">
        <v>62</v>
      </c>
      <c r="F407" s="438">
        <v>4</v>
      </c>
      <c r="G407" s="439"/>
      <c r="H407" s="510"/>
      <c r="I407" s="439">
        <f t="shared" si="14"/>
        <v>0</v>
      </c>
    </row>
    <row r="408" spans="1:9" ht="10.5" customHeight="1">
      <c r="A408" s="436" t="s">
        <v>157</v>
      </c>
      <c r="B408" s="436" t="s">
        <v>1475</v>
      </c>
      <c r="C408" s="436" t="s">
        <v>1688</v>
      </c>
      <c r="D408" s="437" t="s">
        <v>1719</v>
      </c>
      <c r="E408" s="436" t="s">
        <v>62</v>
      </c>
      <c r="F408" s="438">
        <v>4</v>
      </c>
      <c r="G408" s="439"/>
      <c r="H408" s="510"/>
      <c r="I408" s="439">
        <f t="shared" si="14"/>
        <v>0</v>
      </c>
    </row>
    <row r="409" spans="1:9" ht="10.5" customHeight="1">
      <c r="A409" s="436" t="s">
        <v>157</v>
      </c>
      <c r="B409" s="436" t="s">
        <v>1475</v>
      </c>
      <c r="C409" s="436" t="s">
        <v>1688</v>
      </c>
      <c r="D409" s="437" t="s">
        <v>1721</v>
      </c>
      <c r="E409" s="436" t="s">
        <v>62</v>
      </c>
      <c r="F409" s="438">
        <v>4</v>
      </c>
      <c r="G409" s="439"/>
      <c r="H409" s="510"/>
      <c r="I409" s="439">
        <f t="shared" si="14"/>
        <v>0</v>
      </c>
    </row>
    <row r="410" spans="1:9" ht="10.5" customHeight="1">
      <c r="E410" s="436"/>
      <c r="F410" s="438"/>
      <c r="I410" s="439"/>
    </row>
    <row r="411" spans="1:9" ht="10.5" customHeight="1">
      <c r="A411" s="436" t="s">
        <v>368</v>
      </c>
      <c r="B411" s="436" t="s">
        <v>1542</v>
      </c>
      <c r="C411" s="436" t="s">
        <v>1688</v>
      </c>
      <c r="D411" s="437" t="s">
        <v>1689</v>
      </c>
      <c r="E411" s="436" t="s">
        <v>61</v>
      </c>
      <c r="F411" s="438">
        <v>1300</v>
      </c>
      <c r="G411" s="439"/>
      <c r="H411" s="439">
        <f>G411*F411</f>
        <v>0</v>
      </c>
    </row>
    <row r="412" spans="1:9" ht="10.5" customHeight="1">
      <c r="A412" s="436" t="s">
        <v>368</v>
      </c>
      <c r="B412" s="436" t="s">
        <v>1542</v>
      </c>
      <c r="C412" s="436" t="s">
        <v>1688</v>
      </c>
      <c r="D412" s="437" t="s">
        <v>1690</v>
      </c>
      <c r="E412" s="436" t="s">
        <v>62</v>
      </c>
      <c r="F412" s="438">
        <v>650</v>
      </c>
      <c r="G412" s="439"/>
      <c r="H412" s="439">
        <f t="shared" ref="H412:H446" si="15">G412*F412</f>
        <v>0</v>
      </c>
    </row>
    <row r="413" spans="1:9" ht="10.5" customHeight="1">
      <c r="A413" s="436" t="s">
        <v>368</v>
      </c>
      <c r="B413" s="436" t="s">
        <v>1542</v>
      </c>
      <c r="C413" s="436" t="s">
        <v>1688</v>
      </c>
      <c r="D413" s="437" t="s">
        <v>1691</v>
      </c>
      <c r="E413" s="436" t="s">
        <v>62</v>
      </c>
      <c r="F413" s="438">
        <v>60</v>
      </c>
      <c r="G413" s="439"/>
      <c r="H413" s="439">
        <f t="shared" si="15"/>
        <v>0</v>
      </c>
    </row>
    <row r="414" spans="1:9" ht="10.5" customHeight="1">
      <c r="A414" s="436" t="s">
        <v>368</v>
      </c>
      <c r="B414" s="436" t="s">
        <v>1542</v>
      </c>
      <c r="C414" s="436" t="s">
        <v>1688</v>
      </c>
      <c r="D414" s="437" t="s">
        <v>1692</v>
      </c>
      <c r="E414" s="436" t="s">
        <v>62</v>
      </c>
      <c r="F414" s="438">
        <v>100</v>
      </c>
      <c r="G414" s="439"/>
      <c r="H414" s="439">
        <f t="shared" si="15"/>
        <v>0</v>
      </c>
    </row>
    <row r="415" spans="1:9" ht="12.5">
      <c r="A415" s="436" t="s">
        <v>368</v>
      </c>
      <c r="B415" s="436" t="s">
        <v>1542</v>
      </c>
      <c r="C415" s="436" t="s">
        <v>1688</v>
      </c>
      <c r="D415" s="437" t="s">
        <v>1693</v>
      </c>
      <c r="E415" s="436" t="s">
        <v>62</v>
      </c>
      <c r="F415" s="438">
        <v>1</v>
      </c>
      <c r="G415" s="439"/>
      <c r="H415" s="439">
        <f t="shared" si="15"/>
        <v>0</v>
      </c>
    </row>
    <row r="416" spans="1:9" ht="10.5" customHeight="1">
      <c r="A416" s="436" t="s">
        <v>368</v>
      </c>
      <c r="B416" s="436" t="s">
        <v>1542</v>
      </c>
      <c r="C416" s="436" t="s">
        <v>1688</v>
      </c>
      <c r="D416" s="437" t="s">
        <v>1694</v>
      </c>
      <c r="E416" s="436" t="s">
        <v>61</v>
      </c>
      <c r="F416" s="438">
        <v>240</v>
      </c>
      <c r="G416" s="439"/>
      <c r="H416" s="439">
        <f t="shared" si="15"/>
        <v>0</v>
      </c>
    </row>
    <row r="417" spans="1:8" ht="10.5" customHeight="1">
      <c r="A417" s="436" t="s">
        <v>368</v>
      </c>
      <c r="B417" s="436" t="s">
        <v>1542</v>
      </c>
      <c r="C417" s="436" t="s">
        <v>1688</v>
      </c>
      <c r="D417" s="437" t="s">
        <v>1695</v>
      </c>
      <c r="E417" s="436" t="s">
        <v>61</v>
      </c>
      <c r="F417" s="438">
        <v>30</v>
      </c>
      <c r="G417" s="439"/>
      <c r="H417" s="439">
        <f t="shared" si="15"/>
        <v>0</v>
      </c>
    </row>
    <row r="418" spans="1:8" ht="10.5" customHeight="1">
      <c r="A418" s="436" t="s">
        <v>368</v>
      </c>
      <c r="B418" s="436" t="s">
        <v>1542</v>
      </c>
      <c r="C418" s="436" t="s">
        <v>1688</v>
      </c>
      <c r="D418" s="437" t="s">
        <v>1696</v>
      </c>
      <c r="E418" s="436" t="s">
        <v>61</v>
      </c>
      <c r="F418" s="438">
        <v>969</v>
      </c>
      <c r="G418" s="439"/>
      <c r="H418" s="439">
        <f t="shared" si="15"/>
        <v>0</v>
      </c>
    </row>
    <row r="419" spans="1:8" ht="10.5" customHeight="1">
      <c r="A419" s="436" t="s">
        <v>368</v>
      </c>
      <c r="B419" s="436" t="s">
        <v>1542</v>
      </c>
      <c r="C419" s="436" t="s">
        <v>1688</v>
      </c>
      <c r="D419" s="437" t="s">
        <v>1697</v>
      </c>
      <c r="E419" s="436" t="s">
        <v>62</v>
      </c>
      <c r="F419" s="438">
        <v>899</v>
      </c>
      <c r="G419" s="439"/>
      <c r="H419" s="439">
        <f t="shared" si="15"/>
        <v>0</v>
      </c>
    </row>
    <row r="420" spans="1:8" ht="10.5" customHeight="1">
      <c r="A420" s="436" t="s">
        <v>368</v>
      </c>
      <c r="B420" s="436" t="s">
        <v>1542</v>
      </c>
      <c r="C420" s="436" t="s">
        <v>1688</v>
      </c>
      <c r="D420" s="437" t="s">
        <v>1698</v>
      </c>
      <c r="E420" s="436" t="s">
        <v>62</v>
      </c>
      <c r="F420" s="438">
        <v>899</v>
      </c>
      <c r="G420" s="439"/>
      <c r="H420" s="439">
        <f t="shared" si="15"/>
        <v>0</v>
      </c>
    </row>
    <row r="421" spans="1:8" ht="10.5" customHeight="1">
      <c r="A421" s="436" t="s">
        <v>368</v>
      </c>
      <c r="B421" s="436" t="s">
        <v>1542</v>
      </c>
      <c r="C421" s="436" t="s">
        <v>1688</v>
      </c>
      <c r="D421" s="437" t="s">
        <v>1699</v>
      </c>
      <c r="E421" s="436" t="s">
        <v>62</v>
      </c>
      <c r="F421" s="438">
        <v>899</v>
      </c>
      <c r="G421" s="439"/>
      <c r="H421" s="439">
        <f t="shared" si="15"/>
        <v>0</v>
      </c>
    </row>
    <row r="422" spans="1:8" ht="10.5" customHeight="1">
      <c r="A422" s="436" t="s">
        <v>368</v>
      </c>
      <c r="B422" s="436" t="s">
        <v>1542</v>
      </c>
      <c r="C422" s="436" t="s">
        <v>1688</v>
      </c>
      <c r="D422" s="437" t="s">
        <v>1700</v>
      </c>
      <c r="E422" s="436" t="s">
        <v>62</v>
      </c>
      <c r="F422" s="438">
        <v>70</v>
      </c>
      <c r="G422" s="439"/>
      <c r="H422" s="439">
        <f t="shared" si="15"/>
        <v>0</v>
      </c>
    </row>
    <row r="423" spans="1:8" ht="10.5" customHeight="1">
      <c r="A423" s="436" t="s">
        <v>368</v>
      </c>
      <c r="B423" s="436" t="s">
        <v>1542</v>
      </c>
      <c r="C423" s="436" t="s">
        <v>1688</v>
      </c>
      <c r="D423" s="437" t="s">
        <v>1701</v>
      </c>
      <c r="E423" s="436" t="s">
        <v>62</v>
      </c>
      <c r="F423" s="438">
        <v>21</v>
      </c>
      <c r="G423" s="439"/>
      <c r="H423" s="439">
        <f t="shared" si="15"/>
        <v>0</v>
      </c>
    </row>
    <row r="424" spans="1:8" ht="10.5" customHeight="1">
      <c r="A424" s="436" t="s">
        <v>368</v>
      </c>
      <c r="B424" s="436" t="s">
        <v>1542</v>
      </c>
      <c r="C424" s="436" t="s">
        <v>1688</v>
      </c>
      <c r="D424" s="437" t="s">
        <v>1702</v>
      </c>
      <c r="E424" s="436" t="s">
        <v>62</v>
      </c>
      <c r="F424" s="438">
        <v>160</v>
      </c>
      <c r="G424" s="439"/>
      <c r="H424" s="439">
        <f t="shared" si="15"/>
        <v>0</v>
      </c>
    </row>
    <row r="425" spans="1:8" ht="10.5" customHeight="1">
      <c r="A425" s="436" t="s">
        <v>368</v>
      </c>
      <c r="B425" s="436" t="s">
        <v>1542</v>
      </c>
      <c r="C425" s="436" t="s">
        <v>1688</v>
      </c>
      <c r="D425" s="437" t="s">
        <v>1703</v>
      </c>
      <c r="E425" s="436" t="s">
        <v>62</v>
      </c>
      <c r="F425" s="438">
        <v>4</v>
      </c>
      <c r="G425" s="439"/>
      <c r="H425" s="439">
        <f t="shared" si="15"/>
        <v>0</v>
      </c>
    </row>
    <row r="426" spans="1:8" ht="10.5" customHeight="1">
      <c r="A426" s="436" t="s">
        <v>368</v>
      </c>
      <c r="B426" s="436" t="s">
        <v>1542</v>
      </c>
      <c r="C426" s="436" t="s">
        <v>1688</v>
      </c>
      <c r="D426" s="437" t="s">
        <v>1704</v>
      </c>
      <c r="E426" s="436" t="s">
        <v>62</v>
      </c>
      <c r="F426" s="438">
        <v>48</v>
      </c>
      <c r="G426" s="439"/>
      <c r="H426" s="439">
        <f t="shared" si="15"/>
        <v>0</v>
      </c>
    </row>
    <row r="427" spans="1:8" ht="10.5" customHeight="1">
      <c r="A427" s="436" t="s">
        <v>368</v>
      </c>
      <c r="B427" s="436" t="s">
        <v>1542</v>
      </c>
      <c r="C427" s="436" t="s">
        <v>1688</v>
      </c>
      <c r="D427" s="437" t="s">
        <v>1705</v>
      </c>
      <c r="E427" s="436" t="s">
        <v>62</v>
      </c>
      <c r="F427" s="438">
        <v>24</v>
      </c>
      <c r="G427" s="439"/>
      <c r="H427" s="439">
        <f t="shared" si="15"/>
        <v>0</v>
      </c>
    </row>
    <row r="428" spans="1:8" ht="10.5" customHeight="1">
      <c r="A428" s="436" t="s">
        <v>368</v>
      </c>
      <c r="B428" s="436" t="s">
        <v>1542</v>
      </c>
      <c r="C428" s="436" t="s">
        <v>1688</v>
      </c>
      <c r="D428" s="437" t="s">
        <v>1706</v>
      </c>
      <c r="E428" s="436" t="s">
        <v>62</v>
      </c>
      <c r="F428" s="438">
        <v>24</v>
      </c>
      <c r="G428" s="439"/>
      <c r="H428" s="439">
        <f t="shared" si="15"/>
        <v>0</v>
      </c>
    </row>
    <row r="429" spans="1:8" ht="10.5" customHeight="1">
      <c r="A429" s="436" t="s">
        <v>368</v>
      </c>
      <c r="B429" s="436" t="s">
        <v>1542</v>
      </c>
      <c r="C429" s="436" t="s">
        <v>1688</v>
      </c>
      <c r="D429" s="437" t="s">
        <v>1707</v>
      </c>
      <c r="E429" s="436" t="s">
        <v>62</v>
      </c>
      <c r="F429" s="438">
        <v>4</v>
      </c>
      <c r="G429" s="439"/>
      <c r="H429" s="439">
        <f t="shared" si="15"/>
        <v>0</v>
      </c>
    </row>
    <row r="430" spans="1:8" ht="10.5" customHeight="1">
      <c r="A430" s="436" t="s">
        <v>368</v>
      </c>
      <c r="B430" s="436" t="s">
        <v>1542</v>
      </c>
      <c r="C430" s="436" t="s">
        <v>1688</v>
      </c>
      <c r="D430" s="437" t="s">
        <v>1708</v>
      </c>
      <c r="E430" s="436" t="s">
        <v>62</v>
      </c>
      <c r="F430" s="438">
        <v>28</v>
      </c>
      <c r="G430" s="439"/>
      <c r="H430" s="439">
        <f t="shared" si="15"/>
        <v>0</v>
      </c>
    </row>
    <row r="431" spans="1:8" ht="10.5" customHeight="1">
      <c r="A431" s="436" t="s">
        <v>368</v>
      </c>
      <c r="B431" s="436" t="s">
        <v>1542</v>
      </c>
      <c r="C431" s="436" t="s">
        <v>1688</v>
      </c>
      <c r="D431" s="437" t="s">
        <v>1709</v>
      </c>
      <c r="E431" s="436" t="s">
        <v>62</v>
      </c>
      <c r="F431" s="438">
        <v>80</v>
      </c>
      <c r="G431" s="439"/>
      <c r="H431" s="439">
        <f t="shared" si="15"/>
        <v>0</v>
      </c>
    </row>
    <row r="432" spans="1:8" ht="10.5" customHeight="1">
      <c r="A432" s="436" t="s">
        <v>368</v>
      </c>
      <c r="B432" s="436" t="s">
        <v>1542</v>
      </c>
      <c r="C432" s="436" t="s">
        <v>1688</v>
      </c>
      <c r="D432" s="437" t="s">
        <v>1697</v>
      </c>
      <c r="E432" s="436" t="s">
        <v>62</v>
      </c>
      <c r="F432" s="438">
        <v>34</v>
      </c>
      <c r="G432" s="439"/>
      <c r="H432" s="439">
        <f t="shared" si="15"/>
        <v>0</v>
      </c>
    </row>
    <row r="433" spans="1:9" ht="10.5" customHeight="1">
      <c r="A433" s="436" t="s">
        <v>368</v>
      </c>
      <c r="B433" s="436" t="s">
        <v>1542</v>
      </c>
      <c r="C433" s="436" t="s">
        <v>1688</v>
      </c>
      <c r="D433" s="437" t="s">
        <v>1698</v>
      </c>
      <c r="E433" s="436" t="s">
        <v>62</v>
      </c>
      <c r="F433" s="438">
        <v>34</v>
      </c>
      <c r="G433" s="439"/>
      <c r="H433" s="439">
        <f t="shared" si="15"/>
        <v>0</v>
      </c>
    </row>
    <row r="434" spans="1:9" ht="10.5" customHeight="1">
      <c r="A434" s="436" t="s">
        <v>368</v>
      </c>
      <c r="B434" s="436" t="s">
        <v>1542</v>
      </c>
      <c r="C434" s="436" t="s">
        <v>1688</v>
      </c>
      <c r="D434" s="437" t="s">
        <v>1710</v>
      </c>
      <c r="E434" s="436" t="s">
        <v>62</v>
      </c>
      <c r="F434" s="438">
        <v>34</v>
      </c>
      <c r="G434" s="439"/>
      <c r="H434" s="439">
        <f t="shared" si="15"/>
        <v>0</v>
      </c>
    </row>
    <row r="435" spans="1:9" ht="10.5" customHeight="1">
      <c r="A435" s="436" t="s">
        <v>368</v>
      </c>
      <c r="B435" s="436" t="s">
        <v>1542</v>
      </c>
      <c r="C435" s="436" t="s">
        <v>1688</v>
      </c>
      <c r="D435" s="437" t="s">
        <v>1711</v>
      </c>
      <c r="E435" s="436" t="s">
        <v>62</v>
      </c>
      <c r="F435" s="438">
        <v>20</v>
      </c>
      <c r="G435" s="439"/>
      <c r="H435" s="439">
        <f t="shared" si="15"/>
        <v>0</v>
      </c>
    </row>
    <row r="436" spans="1:9" ht="10.5" customHeight="1">
      <c r="A436" s="436" t="s">
        <v>368</v>
      </c>
      <c r="B436" s="436" t="s">
        <v>1542</v>
      </c>
      <c r="C436" s="436" t="s">
        <v>1688</v>
      </c>
      <c r="D436" s="437" t="s">
        <v>1712</v>
      </c>
      <c r="E436" s="436" t="s">
        <v>62</v>
      </c>
      <c r="F436" s="438">
        <v>8</v>
      </c>
      <c r="G436" s="439"/>
      <c r="H436" s="439">
        <f t="shared" si="15"/>
        <v>0</v>
      </c>
    </row>
    <row r="437" spans="1:9" ht="10.5" customHeight="1">
      <c r="A437" s="436" t="s">
        <v>368</v>
      </c>
      <c r="B437" s="436" t="s">
        <v>1542</v>
      </c>
      <c r="C437" s="436" t="s">
        <v>1688</v>
      </c>
      <c r="D437" s="437" t="s">
        <v>1713</v>
      </c>
      <c r="E437" s="436" t="s">
        <v>62</v>
      </c>
      <c r="F437" s="438">
        <v>9</v>
      </c>
      <c r="G437" s="439"/>
      <c r="H437" s="439">
        <f t="shared" si="15"/>
        <v>0</v>
      </c>
    </row>
    <row r="438" spans="1:9" ht="10.5" customHeight="1">
      <c r="A438" s="436" t="s">
        <v>368</v>
      </c>
      <c r="B438" s="436" t="s">
        <v>1542</v>
      </c>
      <c r="C438" s="436" t="s">
        <v>1688</v>
      </c>
      <c r="D438" s="437" t="s">
        <v>1714</v>
      </c>
      <c r="E438" s="436" t="s">
        <v>62</v>
      </c>
      <c r="F438" s="438">
        <v>15</v>
      </c>
      <c r="G438" s="439"/>
      <c r="H438" s="439">
        <f t="shared" si="15"/>
        <v>0</v>
      </c>
    </row>
    <row r="439" spans="1:9" ht="10.5" customHeight="1">
      <c r="A439" s="436" t="s">
        <v>368</v>
      </c>
      <c r="B439" s="436" t="s">
        <v>1542</v>
      </c>
      <c r="C439" s="436" t="s">
        <v>1688</v>
      </c>
      <c r="D439" s="437" t="s">
        <v>1715</v>
      </c>
      <c r="E439" s="436" t="s">
        <v>62</v>
      </c>
      <c r="F439" s="438">
        <v>8</v>
      </c>
      <c r="G439" s="439"/>
      <c r="H439" s="439">
        <f t="shared" si="15"/>
        <v>0</v>
      </c>
    </row>
    <row r="440" spans="1:9" ht="10.5" customHeight="1">
      <c r="A440" s="436" t="s">
        <v>368</v>
      </c>
      <c r="B440" s="436" t="s">
        <v>1542</v>
      </c>
      <c r="C440" s="436" t="s">
        <v>1688</v>
      </c>
      <c r="D440" s="437" t="s">
        <v>1716</v>
      </c>
      <c r="E440" s="436" t="s">
        <v>62</v>
      </c>
      <c r="F440" s="438">
        <v>8</v>
      </c>
      <c r="G440" s="439"/>
      <c r="H440" s="439">
        <f t="shared" si="15"/>
        <v>0</v>
      </c>
    </row>
    <row r="441" spans="1:9" ht="10.5" customHeight="1">
      <c r="A441" s="436" t="s">
        <v>368</v>
      </c>
      <c r="B441" s="436" t="s">
        <v>1542</v>
      </c>
      <c r="C441" s="436" t="s">
        <v>1688</v>
      </c>
      <c r="D441" s="437" t="s">
        <v>1717</v>
      </c>
      <c r="E441" s="436" t="s">
        <v>62</v>
      </c>
      <c r="F441" s="438">
        <v>4</v>
      </c>
      <c r="G441" s="439"/>
      <c r="H441" s="439">
        <f t="shared" si="15"/>
        <v>0</v>
      </c>
    </row>
    <row r="442" spans="1:9" ht="10.5" customHeight="1">
      <c r="A442" s="436" t="s">
        <v>368</v>
      </c>
      <c r="B442" s="436" t="s">
        <v>1542</v>
      </c>
      <c r="C442" s="436" t="s">
        <v>1688</v>
      </c>
      <c r="D442" s="437" t="s">
        <v>1718</v>
      </c>
      <c r="E442" s="436" t="s">
        <v>62</v>
      </c>
      <c r="F442" s="438">
        <v>32</v>
      </c>
      <c r="G442" s="439"/>
      <c r="H442" s="439">
        <f t="shared" si="15"/>
        <v>0</v>
      </c>
    </row>
    <row r="443" spans="1:9" ht="10.5" customHeight="1">
      <c r="A443" s="436" t="s">
        <v>368</v>
      </c>
      <c r="B443" s="436" t="s">
        <v>1542</v>
      </c>
      <c r="C443" s="436" t="s">
        <v>1688</v>
      </c>
      <c r="D443" s="437" t="s">
        <v>1719</v>
      </c>
      <c r="E443" s="436" t="s">
        <v>62</v>
      </c>
      <c r="F443" s="438">
        <v>32</v>
      </c>
      <c r="G443" s="439"/>
      <c r="H443" s="439">
        <f t="shared" si="15"/>
        <v>0</v>
      </c>
    </row>
    <row r="444" spans="1:9" ht="10.5" customHeight="1">
      <c r="A444" s="436" t="s">
        <v>368</v>
      </c>
      <c r="B444" s="436" t="s">
        <v>1542</v>
      </c>
      <c r="C444" s="436" t="s">
        <v>1688</v>
      </c>
      <c r="D444" s="437" t="s">
        <v>1720</v>
      </c>
      <c r="E444" s="436" t="s">
        <v>62</v>
      </c>
      <c r="F444" s="438">
        <v>4</v>
      </c>
      <c r="G444" s="439"/>
      <c r="H444" s="439">
        <f t="shared" si="15"/>
        <v>0</v>
      </c>
    </row>
    <row r="445" spans="1:9" ht="10.5" customHeight="1">
      <c r="A445" s="436" t="s">
        <v>368</v>
      </c>
      <c r="B445" s="436" t="s">
        <v>1542</v>
      </c>
      <c r="C445" s="436" t="s">
        <v>1688</v>
      </c>
      <c r="D445" s="437" t="s">
        <v>1719</v>
      </c>
      <c r="E445" s="436" t="s">
        <v>62</v>
      </c>
      <c r="F445" s="438">
        <v>4</v>
      </c>
      <c r="G445" s="439"/>
      <c r="H445" s="439">
        <f t="shared" si="15"/>
        <v>0</v>
      </c>
    </row>
    <row r="446" spans="1:9" ht="10.5" customHeight="1">
      <c r="A446" s="436" t="s">
        <v>368</v>
      </c>
      <c r="B446" s="436" t="s">
        <v>1542</v>
      </c>
      <c r="C446" s="436" t="s">
        <v>1688</v>
      </c>
      <c r="D446" s="437" t="s">
        <v>1721</v>
      </c>
      <c r="E446" s="436" t="s">
        <v>62</v>
      </c>
      <c r="F446" s="438">
        <v>4</v>
      </c>
      <c r="G446" s="439"/>
      <c r="H446" s="439">
        <f t="shared" si="15"/>
        <v>0</v>
      </c>
    </row>
    <row r="448" spans="1:9" ht="10.5" customHeight="1">
      <c r="A448" s="460"/>
      <c r="B448" s="461"/>
      <c r="C448" s="461"/>
      <c r="D448" s="462" t="s">
        <v>1722</v>
      </c>
      <c r="E448" s="461"/>
      <c r="F448" s="463"/>
      <c r="G448" s="464"/>
      <c r="H448" s="464"/>
      <c r="I448" s="464"/>
    </row>
    <row r="449" spans="1:9" ht="10.5" customHeight="1">
      <c r="A449" s="436" t="s">
        <v>157</v>
      </c>
      <c r="B449" s="436" t="s">
        <v>1475</v>
      </c>
      <c r="C449" s="511" t="s">
        <v>1723</v>
      </c>
      <c r="D449" s="437" t="s">
        <v>1724</v>
      </c>
      <c r="E449" s="512" t="s">
        <v>61</v>
      </c>
      <c r="F449" s="438">
        <v>907</v>
      </c>
      <c r="G449" s="439"/>
      <c r="H449" s="503"/>
      <c r="I449" s="439">
        <f>F449*G449</f>
        <v>0</v>
      </c>
    </row>
    <row r="450" spans="1:9" ht="10.5" customHeight="1">
      <c r="A450" s="436" t="s">
        <v>157</v>
      </c>
      <c r="B450" s="436" t="s">
        <v>1475</v>
      </c>
      <c r="C450" s="511" t="s">
        <v>1723</v>
      </c>
      <c r="D450" s="437" t="s">
        <v>1725</v>
      </c>
      <c r="E450" s="436" t="s">
        <v>61</v>
      </c>
      <c r="F450" s="438">
        <v>5041</v>
      </c>
      <c r="G450" s="439"/>
      <c r="I450" s="439">
        <f t="shared" ref="I450:I465" si="16">F450*G450</f>
        <v>0</v>
      </c>
    </row>
    <row r="451" spans="1:9" ht="10.5" customHeight="1">
      <c r="A451" s="436" t="s">
        <v>157</v>
      </c>
      <c r="B451" s="436" t="s">
        <v>1475</v>
      </c>
      <c r="C451" s="511" t="s">
        <v>1723</v>
      </c>
      <c r="D451" s="437" t="s">
        <v>1726</v>
      </c>
      <c r="E451" s="436" t="s">
        <v>61</v>
      </c>
      <c r="F451" s="438">
        <v>240</v>
      </c>
      <c r="G451" s="439"/>
      <c r="I451" s="439">
        <f t="shared" si="16"/>
        <v>0</v>
      </c>
    </row>
    <row r="452" spans="1:9" ht="10.5" customHeight="1">
      <c r="A452" s="436" t="s">
        <v>157</v>
      </c>
      <c r="B452" s="436" t="s">
        <v>1475</v>
      </c>
      <c r="C452" s="511" t="s">
        <v>1723</v>
      </c>
      <c r="D452" s="437" t="s">
        <v>1727</v>
      </c>
      <c r="E452" s="436" t="s">
        <v>61</v>
      </c>
      <c r="F452" s="438">
        <v>8371</v>
      </c>
      <c r="G452" s="439"/>
      <c r="I452" s="439">
        <f t="shared" si="16"/>
        <v>0</v>
      </c>
    </row>
    <row r="453" spans="1:9" ht="10.5" customHeight="1">
      <c r="A453" s="436" t="s">
        <v>157</v>
      </c>
      <c r="B453" s="436" t="s">
        <v>1475</v>
      </c>
      <c r="C453" s="511" t="s">
        <v>1723</v>
      </c>
      <c r="D453" s="437" t="s">
        <v>1728</v>
      </c>
      <c r="E453" s="436" t="s">
        <v>61</v>
      </c>
      <c r="F453" s="438">
        <v>331</v>
      </c>
      <c r="G453" s="439"/>
      <c r="I453" s="439">
        <f t="shared" si="16"/>
        <v>0</v>
      </c>
    </row>
    <row r="454" spans="1:9" ht="10.5" customHeight="1">
      <c r="A454" s="436" t="s">
        <v>157</v>
      </c>
      <c r="B454" s="436" t="s">
        <v>1475</v>
      </c>
      <c r="C454" s="511" t="s">
        <v>1723</v>
      </c>
      <c r="D454" s="437" t="s">
        <v>1729</v>
      </c>
      <c r="E454" s="436" t="s">
        <v>61</v>
      </c>
      <c r="F454" s="438">
        <v>664</v>
      </c>
      <c r="G454" s="439"/>
      <c r="I454" s="439">
        <f t="shared" si="16"/>
        <v>0</v>
      </c>
    </row>
    <row r="455" spans="1:9" ht="10.5" customHeight="1">
      <c r="A455" s="436" t="s">
        <v>157</v>
      </c>
      <c r="B455" s="436" t="s">
        <v>1475</v>
      </c>
      <c r="C455" s="511" t="s">
        <v>1723</v>
      </c>
      <c r="D455" s="437" t="s">
        <v>1730</v>
      </c>
      <c r="E455" s="436" t="s">
        <v>61</v>
      </c>
      <c r="F455" s="438">
        <v>1358</v>
      </c>
      <c r="G455" s="439"/>
      <c r="I455" s="439">
        <f t="shared" si="16"/>
        <v>0</v>
      </c>
    </row>
    <row r="456" spans="1:9" ht="10.5" customHeight="1">
      <c r="A456" s="436" t="s">
        <v>157</v>
      </c>
      <c r="B456" s="436" t="s">
        <v>1475</v>
      </c>
      <c r="C456" s="511" t="s">
        <v>1723</v>
      </c>
      <c r="D456" s="437" t="s">
        <v>1731</v>
      </c>
      <c r="E456" s="436" t="s">
        <v>61</v>
      </c>
      <c r="F456" s="438">
        <v>885</v>
      </c>
      <c r="G456" s="439"/>
      <c r="I456" s="439">
        <f t="shared" si="16"/>
        <v>0</v>
      </c>
    </row>
    <row r="457" spans="1:9" ht="10.5" customHeight="1">
      <c r="A457" s="436" t="s">
        <v>157</v>
      </c>
      <c r="B457" s="436" t="s">
        <v>1475</v>
      </c>
      <c r="C457" s="511" t="s">
        <v>1723</v>
      </c>
      <c r="D457" s="437" t="s">
        <v>1732</v>
      </c>
      <c r="E457" s="436" t="s">
        <v>61</v>
      </c>
      <c r="F457" s="438">
        <v>504</v>
      </c>
      <c r="G457" s="439"/>
      <c r="I457" s="439">
        <f t="shared" si="16"/>
        <v>0</v>
      </c>
    </row>
    <row r="458" spans="1:9" ht="10.5" customHeight="1">
      <c r="A458" s="436" t="s">
        <v>157</v>
      </c>
      <c r="B458" s="436" t="s">
        <v>1475</v>
      </c>
      <c r="C458" s="511" t="s">
        <v>1723</v>
      </c>
      <c r="D458" s="437" t="s">
        <v>1733</v>
      </c>
      <c r="E458" s="436" t="s">
        <v>61</v>
      </c>
      <c r="F458" s="438">
        <v>245</v>
      </c>
      <c r="G458" s="439"/>
      <c r="I458" s="439">
        <f t="shared" si="16"/>
        <v>0</v>
      </c>
    </row>
    <row r="459" spans="1:9" ht="10.5" customHeight="1">
      <c r="A459" s="436" t="s">
        <v>157</v>
      </c>
      <c r="B459" s="436" t="s">
        <v>1475</v>
      </c>
      <c r="C459" s="511" t="s">
        <v>1723</v>
      </c>
      <c r="D459" s="437" t="s">
        <v>1734</v>
      </c>
      <c r="E459" s="436" t="s">
        <v>61</v>
      </c>
      <c r="F459" s="438">
        <v>108</v>
      </c>
      <c r="G459" s="439"/>
      <c r="H459" s="503"/>
      <c r="I459" s="439">
        <f t="shared" si="16"/>
        <v>0</v>
      </c>
    </row>
    <row r="460" spans="1:9" ht="10.5" customHeight="1">
      <c r="A460" s="436" t="s">
        <v>157</v>
      </c>
      <c r="B460" s="436" t="s">
        <v>1475</v>
      </c>
      <c r="C460" s="511" t="s">
        <v>1723</v>
      </c>
      <c r="D460" s="437" t="s">
        <v>1735</v>
      </c>
      <c r="E460" s="436" t="s">
        <v>61</v>
      </c>
      <c r="F460" s="438">
        <v>165</v>
      </c>
      <c r="G460" s="439"/>
      <c r="H460" s="503"/>
      <c r="I460" s="439">
        <f t="shared" si="16"/>
        <v>0</v>
      </c>
    </row>
    <row r="461" spans="1:9" ht="10.5" customHeight="1">
      <c r="A461" s="436" t="s">
        <v>157</v>
      </c>
      <c r="B461" s="436" t="s">
        <v>1475</v>
      </c>
      <c r="C461" s="511" t="s">
        <v>1723</v>
      </c>
      <c r="D461" s="437" t="s">
        <v>1736</v>
      </c>
      <c r="E461" s="436" t="s">
        <v>61</v>
      </c>
      <c r="F461" s="438">
        <v>2651</v>
      </c>
      <c r="G461" s="439"/>
      <c r="H461" s="503"/>
      <c r="I461" s="439">
        <f t="shared" si="16"/>
        <v>0</v>
      </c>
    </row>
    <row r="462" spans="1:9" ht="10.5" customHeight="1">
      <c r="A462" s="436" t="s">
        <v>157</v>
      </c>
      <c r="B462" s="436" t="s">
        <v>1475</v>
      </c>
      <c r="C462" s="511" t="s">
        <v>1723</v>
      </c>
      <c r="D462" s="437" t="s">
        <v>1737</v>
      </c>
      <c r="E462" s="436" t="s">
        <v>61</v>
      </c>
      <c r="F462" s="438">
        <v>2058</v>
      </c>
      <c r="G462" s="439"/>
      <c r="H462" s="503"/>
      <c r="I462" s="439">
        <f t="shared" si="16"/>
        <v>0</v>
      </c>
    </row>
    <row r="463" spans="1:9" ht="10.5" customHeight="1">
      <c r="A463" s="436" t="s">
        <v>157</v>
      </c>
      <c r="B463" s="436" t="s">
        <v>1475</v>
      </c>
      <c r="C463" s="511" t="s">
        <v>1723</v>
      </c>
      <c r="D463" s="437" t="s">
        <v>1738</v>
      </c>
      <c r="E463" s="436" t="s">
        <v>61</v>
      </c>
      <c r="F463" s="438">
        <v>166</v>
      </c>
      <c r="G463" s="439"/>
      <c r="H463" s="503"/>
      <c r="I463" s="439">
        <f t="shared" si="16"/>
        <v>0</v>
      </c>
    </row>
    <row r="464" spans="1:9" ht="10.5" customHeight="1">
      <c r="A464" s="436" t="s">
        <v>157</v>
      </c>
      <c r="B464" s="436" t="s">
        <v>1475</v>
      </c>
      <c r="C464" s="511" t="s">
        <v>1723</v>
      </c>
      <c r="D464" s="437" t="s">
        <v>1739</v>
      </c>
      <c r="E464" s="436" t="s">
        <v>61</v>
      </c>
      <c r="F464" s="438">
        <v>115</v>
      </c>
      <c r="G464" s="439"/>
      <c r="H464" s="503"/>
      <c r="I464" s="439">
        <f t="shared" si="16"/>
        <v>0</v>
      </c>
    </row>
    <row r="465" spans="1:10" ht="10.5" customHeight="1">
      <c r="A465" s="436" t="s">
        <v>157</v>
      </c>
      <c r="B465" s="436" t="s">
        <v>1475</v>
      </c>
      <c r="C465" s="511" t="s">
        <v>1723</v>
      </c>
      <c r="D465" s="437" t="s">
        <v>1740</v>
      </c>
      <c r="E465" s="512" t="s">
        <v>61</v>
      </c>
      <c r="F465" s="438">
        <v>2700</v>
      </c>
      <c r="G465" s="503"/>
      <c r="H465" s="503"/>
      <c r="I465" s="503">
        <f t="shared" si="16"/>
        <v>0</v>
      </c>
    </row>
    <row r="467" spans="1:10" ht="10.5" customHeight="1">
      <c r="A467" s="436" t="s">
        <v>368</v>
      </c>
      <c r="B467" s="436" t="s">
        <v>1542</v>
      </c>
      <c r="C467" s="511" t="s">
        <v>1723</v>
      </c>
      <c r="D467" s="437" t="s">
        <v>1724</v>
      </c>
      <c r="E467" s="512" t="s">
        <v>61</v>
      </c>
      <c r="F467" s="438">
        <v>907</v>
      </c>
      <c r="G467" s="439"/>
      <c r="H467" s="439">
        <f>G467*F467</f>
        <v>0</v>
      </c>
      <c r="I467" s="504"/>
    </row>
    <row r="468" spans="1:10" s="504" customFormat="1" ht="10.5" customHeight="1">
      <c r="A468" s="436" t="s">
        <v>368</v>
      </c>
      <c r="B468" s="436" t="s">
        <v>1542</v>
      </c>
      <c r="C468" s="511" t="s">
        <v>1723</v>
      </c>
      <c r="D468" s="437" t="s">
        <v>1725</v>
      </c>
      <c r="E468" s="436" t="s">
        <v>61</v>
      </c>
      <c r="F468" s="438">
        <v>5041</v>
      </c>
      <c r="G468" s="439"/>
      <c r="H468" s="439">
        <f t="shared" ref="H468:H483" si="17">G468*F468</f>
        <v>0</v>
      </c>
      <c r="J468" s="503"/>
    </row>
    <row r="469" spans="1:10" ht="10.5" customHeight="1">
      <c r="A469" s="436" t="s">
        <v>368</v>
      </c>
      <c r="B469" s="436" t="s">
        <v>1542</v>
      </c>
      <c r="C469" s="511" t="s">
        <v>1723</v>
      </c>
      <c r="D469" s="437" t="s">
        <v>1726</v>
      </c>
      <c r="E469" s="436" t="s">
        <v>61</v>
      </c>
      <c r="F469" s="438">
        <v>240</v>
      </c>
      <c r="G469" s="439"/>
      <c r="H469" s="439">
        <f t="shared" si="17"/>
        <v>0</v>
      </c>
      <c r="I469" s="503"/>
    </row>
    <row r="470" spans="1:10" ht="10.5" customHeight="1">
      <c r="A470" s="436" t="s">
        <v>368</v>
      </c>
      <c r="B470" s="436" t="s">
        <v>1542</v>
      </c>
      <c r="C470" s="511" t="s">
        <v>1723</v>
      </c>
      <c r="D470" s="437" t="s">
        <v>1727</v>
      </c>
      <c r="E470" s="436" t="s">
        <v>61</v>
      </c>
      <c r="F470" s="438">
        <v>8371</v>
      </c>
      <c r="G470" s="439"/>
      <c r="H470" s="439">
        <f t="shared" si="17"/>
        <v>0</v>
      </c>
      <c r="I470" s="503"/>
    </row>
    <row r="471" spans="1:10" ht="10.5" customHeight="1">
      <c r="A471" s="436" t="s">
        <v>368</v>
      </c>
      <c r="B471" s="436" t="s">
        <v>1542</v>
      </c>
      <c r="C471" s="511" t="s">
        <v>1723</v>
      </c>
      <c r="D471" s="437" t="s">
        <v>1728</v>
      </c>
      <c r="E471" s="436" t="s">
        <v>61</v>
      </c>
      <c r="F471" s="438">
        <v>331</v>
      </c>
      <c r="G471" s="439"/>
      <c r="H471" s="439">
        <f t="shared" si="17"/>
        <v>0</v>
      </c>
      <c r="I471" s="503"/>
    </row>
    <row r="472" spans="1:10" ht="10.5" customHeight="1">
      <c r="A472" s="436" t="s">
        <v>368</v>
      </c>
      <c r="B472" s="436" t="s">
        <v>1542</v>
      </c>
      <c r="C472" s="511" t="s">
        <v>1723</v>
      </c>
      <c r="D472" s="437" t="s">
        <v>1729</v>
      </c>
      <c r="E472" s="436" t="s">
        <v>61</v>
      </c>
      <c r="F472" s="438">
        <v>664</v>
      </c>
      <c r="G472" s="439"/>
      <c r="H472" s="439">
        <f t="shared" si="17"/>
        <v>0</v>
      </c>
      <c r="I472" s="503"/>
    </row>
    <row r="473" spans="1:10" ht="10.5" customHeight="1">
      <c r="A473" s="436" t="s">
        <v>368</v>
      </c>
      <c r="B473" s="436" t="s">
        <v>1542</v>
      </c>
      <c r="C473" s="511" t="s">
        <v>1723</v>
      </c>
      <c r="D473" s="437" t="s">
        <v>1730</v>
      </c>
      <c r="E473" s="436" t="s">
        <v>61</v>
      </c>
      <c r="F473" s="438">
        <v>1358</v>
      </c>
      <c r="G473" s="439"/>
      <c r="H473" s="439">
        <f t="shared" si="17"/>
        <v>0</v>
      </c>
      <c r="I473" s="503"/>
    </row>
    <row r="474" spans="1:10" ht="10.5" customHeight="1">
      <c r="A474" s="436" t="s">
        <v>368</v>
      </c>
      <c r="B474" s="436" t="s">
        <v>1542</v>
      </c>
      <c r="C474" s="511" t="s">
        <v>1723</v>
      </c>
      <c r="D474" s="437" t="s">
        <v>1731</v>
      </c>
      <c r="E474" s="436" t="s">
        <v>61</v>
      </c>
      <c r="F474" s="438">
        <v>885</v>
      </c>
      <c r="G474" s="439"/>
      <c r="H474" s="439">
        <f t="shared" si="17"/>
        <v>0</v>
      </c>
      <c r="I474" s="503"/>
    </row>
    <row r="475" spans="1:10" ht="10.5" customHeight="1">
      <c r="A475" s="436" t="s">
        <v>368</v>
      </c>
      <c r="B475" s="436" t="s">
        <v>1542</v>
      </c>
      <c r="C475" s="511" t="s">
        <v>1723</v>
      </c>
      <c r="D475" s="437" t="s">
        <v>1732</v>
      </c>
      <c r="E475" s="436" t="s">
        <v>61</v>
      </c>
      <c r="F475" s="438">
        <v>504</v>
      </c>
      <c r="G475" s="439"/>
      <c r="H475" s="439">
        <f t="shared" si="17"/>
        <v>0</v>
      </c>
      <c r="I475" s="503"/>
    </row>
    <row r="476" spans="1:10" ht="10.5" customHeight="1">
      <c r="A476" s="436" t="s">
        <v>368</v>
      </c>
      <c r="B476" s="436" t="s">
        <v>1542</v>
      </c>
      <c r="C476" s="511" t="s">
        <v>1723</v>
      </c>
      <c r="D476" s="437" t="s">
        <v>1733</v>
      </c>
      <c r="E476" s="436" t="s">
        <v>61</v>
      </c>
      <c r="F476" s="438">
        <v>245</v>
      </c>
      <c r="G476" s="439"/>
      <c r="H476" s="439">
        <f t="shared" si="17"/>
        <v>0</v>
      </c>
      <c r="I476" s="503"/>
    </row>
    <row r="477" spans="1:10" ht="10.5" customHeight="1">
      <c r="A477" s="436" t="s">
        <v>368</v>
      </c>
      <c r="B477" s="436" t="s">
        <v>1542</v>
      </c>
      <c r="C477" s="511" t="s">
        <v>1723</v>
      </c>
      <c r="D477" s="437" t="s">
        <v>1734</v>
      </c>
      <c r="E477" s="436" t="s">
        <v>61</v>
      </c>
      <c r="F477" s="438">
        <v>108</v>
      </c>
      <c r="G477" s="439"/>
      <c r="H477" s="439">
        <f t="shared" si="17"/>
        <v>0</v>
      </c>
      <c r="I477" s="503"/>
    </row>
    <row r="478" spans="1:10" s="504" customFormat="1" ht="10.5" customHeight="1">
      <c r="A478" s="436" t="s">
        <v>368</v>
      </c>
      <c r="B478" s="436" t="s">
        <v>1542</v>
      </c>
      <c r="C478" s="511" t="s">
        <v>1723</v>
      </c>
      <c r="D478" s="437" t="s">
        <v>1735</v>
      </c>
      <c r="E478" s="436" t="s">
        <v>61</v>
      </c>
      <c r="F478" s="438">
        <v>165</v>
      </c>
      <c r="G478" s="439"/>
      <c r="H478" s="439">
        <f t="shared" si="17"/>
        <v>0</v>
      </c>
      <c r="I478" s="503"/>
      <c r="J478" s="503"/>
    </row>
    <row r="479" spans="1:10" s="504" customFormat="1" ht="10.5" customHeight="1">
      <c r="A479" s="436" t="s">
        <v>368</v>
      </c>
      <c r="B479" s="436" t="s">
        <v>1542</v>
      </c>
      <c r="C479" s="511" t="s">
        <v>1723</v>
      </c>
      <c r="D479" s="437" t="s">
        <v>1736</v>
      </c>
      <c r="E479" s="436" t="s">
        <v>61</v>
      </c>
      <c r="F479" s="438">
        <v>2651</v>
      </c>
      <c r="G479" s="439"/>
      <c r="H479" s="439">
        <f t="shared" si="17"/>
        <v>0</v>
      </c>
      <c r="I479" s="503"/>
      <c r="J479" s="503"/>
    </row>
    <row r="480" spans="1:10" s="504" customFormat="1" ht="10.5" customHeight="1">
      <c r="A480" s="436" t="s">
        <v>368</v>
      </c>
      <c r="B480" s="436" t="s">
        <v>1542</v>
      </c>
      <c r="C480" s="511" t="s">
        <v>1723</v>
      </c>
      <c r="D480" s="437" t="s">
        <v>1737</v>
      </c>
      <c r="E480" s="436" t="s">
        <v>61</v>
      </c>
      <c r="F480" s="438">
        <v>2058</v>
      </c>
      <c r="G480" s="439"/>
      <c r="H480" s="439">
        <f t="shared" si="17"/>
        <v>0</v>
      </c>
      <c r="I480" s="503"/>
      <c r="J480" s="503"/>
    </row>
    <row r="481" spans="1:10" s="504" customFormat="1" ht="10.5" customHeight="1">
      <c r="A481" s="436" t="s">
        <v>368</v>
      </c>
      <c r="B481" s="436" t="s">
        <v>1542</v>
      </c>
      <c r="C481" s="511" t="s">
        <v>1723</v>
      </c>
      <c r="D481" s="437" t="s">
        <v>1738</v>
      </c>
      <c r="E481" s="436" t="s">
        <v>61</v>
      </c>
      <c r="F481" s="438">
        <v>166</v>
      </c>
      <c r="G481" s="439"/>
      <c r="H481" s="439">
        <f t="shared" si="17"/>
        <v>0</v>
      </c>
      <c r="I481" s="503"/>
      <c r="J481" s="503"/>
    </row>
    <row r="482" spans="1:10" s="504" customFormat="1" ht="10.5" customHeight="1">
      <c r="A482" s="436" t="s">
        <v>368</v>
      </c>
      <c r="B482" s="436" t="s">
        <v>1542</v>
      </c>
      <c r="C482" s="511" t="s">
        <v>1723</v>
      </c>
      <c r="D482" s="437" t="s">
        <v>1739</v>
      </c>
      <c r="E482" s="436" t="s">
        <v>61</v>
      </c>
      <c r="F482" s="438">
        <v>115</v>
      </c>
      <c r="G482" s="439"/>
      <c r="H482" s="439">
        <f t="shared" si="17"/>
        <v>0</v>
      </c>
      <c r="I482" s="503"/>
      <c r="J482" s="503"/>
    </row>
    <row r="483" spans="1:10" ht="10.5" customHeight="1">
      <c r="A483" s="436" t="s">
        <v>368</v>
      </c>
      <c r="B483" s="436" t="s">
        <v>1542</v>
      </c>
      <c r="C483" s="511" t="s">
        <v>1723</v>
      </c>
      <c r="D483" s="437" t="s">
        <v>1740</v>
      </c>
      <c r="E483" s="512" t="s">
        <v>61</v>
      </c>
      <c r="F483" s="438">
        <v>2700</v>
      </c>
      <c r="G483" s="439"/>
      <c r="H483" s="439">
        <f t="shared" si="17"/>
        <v>0</v>
      </c>
      <c r="I483" s="503"/>
    </row>
    <row r="484" spans="1:10" ht="10.5" customHeight="1">
      <c r="A484" s="436" t="s">
        <v>368</v>
      </c>
      <c r="B484" s="436" t="s">
        <v>1542</v>
      </c>
      <c r="C484" s="511" t="s">
        <v>1723</v>
      </c>
      <c r="D484" s="502" t="s">
        <v>1741</v>
      </c>
      <c r="E484" s="512" t="s">
        <v>1541</v>
      </c>
      <c r="F484" s="438">
        <v>1</v>
      </c>
      <c r="G484" s="439"/>
      <c r="H484" s="439">
        <f>G484*F484</f>
        <v>0</v>
      </c>
    </row>
    <row r="485" spans="1:10" s="504" customFormat="1" ht="10.5" customHeight="1">
      <c r="A485" s="513"/>
      <c r="B485" s="513"/>
      <c r="C485" s="513"/>
      <c r="G485" s="503"/>
      <c r="H485" s="503"/>
      <c r="I485" s="503"/>
      <c r="J485" s="503"/>
    </row>
    <row r="486" spans="1:10" s="504" customFormat="1" ht="10.5" customHeight="1">
      <c r="A486" s="514"/>
      <c r="B486" s="515"/>
      <c r="C486" s="515"/>
      <c r="D486" s="516" t="s">
        <v>1742</v>
      </c>
      <c r="E486" s="515"/>
      <c r="F486" s="517"/>
      <c r="G486" s="518"/>
      <c r="H486" s="518"/>
      <c r="I486" s="518"/>
      <c r="J486" s="503"/>
    </row>
    <row r="487" spans="1:10" s="504" customFormat="1" ht="10.5" customHeight="1">
      <c r="A487" s="436" t="s">
        <v>157</v>
      </c>
      <c r="B487" s="436" t="s">
        <v>1475</v>
      </c>
      <c r="C487" s="511" t="s">
        <v>1743</v>
      </c>
      <c r="D487" s="437" t="s">
        <v>1744</v>
      </c>
      <c r="E487" s="441" t="s">
        <v>62</v>
      </c>
      <c r="F487" s="438">
        <v>22</v>
      </c>
      <c r="G487" s="439"/>
      <c r="H487" s="503"/>
      <c r="I487" s="439">
        <f t="shared" ref="I487:I496" si="18">G487*F487</f>
        <v>0</v>
      </c>
    </row>
    <row r="488" spans="1:10" s="504" customFormat="1" ht="10.5" customHeight="1">
      <c r="A488" s="436" t="s">
        <v>157</v>
      </c>
      <c r="B488" s="436" t="s">
        <v>1475</v>
      </c>
      <c r="C488" s="511" t="s">
        <v>1743</v>
      </c>
      <c r="D488" s="437" t="s">
        <v>1745</v>
      </c>
      <c r="E488" s="441" t="s">
        <v>62</v>
      </c>
      <c r="F488" s="438">
        <v>2</v>
      </c>
      <c r="G488" s="439"/>
      <c r="H488" s="503"/>
      <c r="I488" s="439">
        <f t="shared" si="18"/>
        <v>0</v>
      </c>
    </row>
    <row r="489" spans="1:10" ht="10.5" customHeight="1">
      <c r="A489" s="436" t="s">
        <v>157</v>
      </c>
      <c r="B489" s="436" t="s">
        <v>1475</v>
      </c>
      <c r="C489" s="511" t="s">
        <v>1743</v>
      </c>
      <c r="D489" s="519" t="s">
        <v>1746</v>
      </c>
      <c r="E489" s="499" t="s">
        <v>62</v>
      </c>
      <c r="F489" s="520">
        <v>9</v>
      </c>
      <c r="G489" s="439"/>
      <c r="I489" s="439">
        <f t="shared" si="18"/>
        <v>0</v>
      </c>
      <c r="J489" s="503"/>
    </row>
    <row r="490" spans="1:10" s="504" customFormat="1" ht="10.5" customHeight="1">
      <c r="A490" s="436" t="s">
        <v>157</v>
      </c>
      <c r="B490" s="436" t="s">
        <v>1475</v>
      </c>
      <c r="C490" s="511" t="s">
        <v>1743</v>
      </c>
      <c r="D490" s="440" t="s">
        <v>1747</v>
      </c>
      <c r="E490" s="441" t="s">
        <v>62</v>
      </c>
      <c r="F490" s="438">
        <v>106</v>
      </c>
      <c r="G490" s="439"/>
      <c r="H490" s="503"/>
      <c r="I490" s="439">
        <f t="shared" si="18"/>
        <v>0</v>
      </c>
      <c r="J490" s="503"/>
    </row>
    <row r="491" spans="1:10" s="504" customFormat="1" ht="10.5" customHeight="1">
      <c r="A491" s="436" t="s">
        <v>157</v>
      </c>
      <c r="B491" s="436" t="s">
        <v>1475</v>
      </c>
      <c r="C491" s="511" t="s">
        <v>1743</v>
      </c>
      <c r="D491" s="440" t="s">
        <v>1748</v>
      </c>
      <c r="E491" s="441" t="s">
        <v>62</v>
      </c>
      <c r="F491" s="438">
        <v>100</v>
      </c>
      <c r="G491" s="439"/>
      <c r="H491" s="503"/>
      <c r="I491" s="439">
        <f t="shared" si="18"/>
        <v>0</v>
      </c>
      <c r="J491" s="503"/>
    </row>
    <row r="492" spans="1:10" s="504" customFormat="1" ht="10.5" customHeight="1">
      <c r="A492" s="436" t="s">
        <v>157</v>
      </c>
      <c r="B492" s="436" t="s">
        <v>1475</v>
      </c>
      <c r="C492" s="511" t="s">
        <v>1743</v>
      </c>
      <c r="D492" s="440" t="s">
        <v>1749</v>
      </c>
      <c r="E492" s="441" t="s">
        <v>61</v>
      </c>
      <c r="F492" s="438">
        <v>50</v>
      </c>
      <c r="G492" s="439"/>
      <c r="H492" s="503"/>
      <c r="I492" s="439">
        <f t="shared" si="18"/>
        <v>0</v>
      </c>
      <c r="J492" s="503"/>
    </row>
    <row r="493" spans="1:10" s="504" customFormat="1" ht="10.5" customHeight="1">
      <c r="A493" s="436" t="s">
        <v>157</v>
      </c>
      <c r="B493" s="436" t="s">
        <v>1475</v>
      </c>
      <c r="C493" s="511" t="s">
        <v>1743</v>
      </c>
      <c r="D493" s="437" t="s">
        <v>1750</v>
      </c>
      <c r="E493" s="441" t="s">
        <v>61</v>
      </c>
      <c r="F493" s="438">
        <v>500</v>
      </c>
      <c r="G493" s="439"/>
      <c r="H493" s="503"/>
      <c r="I493" s="439">
        <f t="shared" si="18"/>
        <v>0</v>
      </c>
      <c r="J493" s="503"/>
    </row>
    <row r="494" spans="1:10" s="504" customFormat="1" ht="10.5" customHeight="1">
      <c r="A494" s="436" t="s">
        <v>157</v>
      </c>
      <c r="B494" s="436" t="s">
        <v>1475</v>
      </c>
      <c r="C494" s="511" t="s">
        <v>1743</v>
      </c>
      <c r="D494" s="437" t="s">
        <v>1751</v>
      </c>
      <c r="E494" s="441" t="s">
        <v>61</v>
      </c>
      <c r="F494" s="438">
        <v>320</v>
      </c>
      <c r="G494" s="439"/>
      <c r="H494" s="503"/>
      <c r="I494" s="439">
        <f t="shared" si="18"/>
        <v>0</v>
      </c>
      <c r="J494" s="503"/>
    </row>
    <row r="495" spans="1:10" ht="10.5" customHeight="1">
      <c r="A495" s="436" t="s">
        <v>157</v>
      </c>
      <c r="B495" s="436" t="s">
        <v>1475</v>
      </c>
      <c r="C495" s="511" t="s">
        <v>1743</v>
      </c>
      <c r="D495" s="437" t="s">
        <v>1752</v>
      </c>
      <c r="E495" s="441" t="s">
        <v>61</v>
      </c>
      <c r="F495" s="438">
        <v>50</v>
      </c>
      <c r="G495" s="439"/>
      <c r="I495" s="439">
        <f t="shared" si="18"/>
        <v>0</v>
      </c>
      <c r="J495" s="503"/>
    </row>
    <row r="496" spans="1:10" s="504" customFormat="1" ht="10.5" customHeight="1">
      <c r="A496" s="436" t="s">
        <v>157</v>
      </c>
      <c r="B496" s="436" t="s">
        <v>1475</v>
      </c>
      <c r="C496" s="511" t="s">
        <v>1743</v>
      </c>
      <c r="D496" s="437" t="s">
        <v>1753</v>
      </c>
      <c r="E496" s="441" t="s">
        <v>61</v>
      </c>
      <c r="F496" s="438">
        <v>300</v>
      </c>
      <c r="G496" s="439"/>
      <c r="H496" s="503"/>
      <c r="I496" s="439">
        <f t="shared" si="18"/>
        <v>0</v>
      </c>
      <c r="J496" s="503"/>
    </row>
    <row r="497" spans="1:10" s="504" customFormat="1" ht="10.5" customHeight="1">
      <c r="A497" s="436" t="s">
        <v>157</v>
      </c>
      <c r="B497" s="436" t="s">
        <v>1475</v>
      </c>
      <c r="C497" s="511" t="s">
        <v>1743</v>
      </c>
      <c r="D497" s="437" t="s">
        <v>1754</v>
      </c>
      <c r="E497" s="441" t="s">
        <v>62</v>
      </c>
      <c r="F497" s="438">
        <v>600</v>
      </c>
      <c r="G497" s="439"/>
      <c r="H497" s="503"/>
      <c r="I497" s="439">
        <f>G497*F497</f>
        <v>0</v>
      </c>
      <c r="J497" s="503"/>
    </row>
    <row r="498" spans="1:10" s="504" customFormat="1" ht="10.5" customHeight="1">
      <c r="A498" s="436" t="s">
        <v>157</v>
      </c>
      <c r="B498" s="436" t="s">
        <v>1475</v>
      </c>
      <c r="C498" s="511" t="s">
        <v>1743</v>
      </c>
      <c r="D498" s="437" t="s">
        <v>1755</v>
      </c>
      <c r="E498" s="441" t="s">
        <v>62</v>
      </c>
      <c r="F498" s="438">
        <v>3</v>
      </c>
      <c r="G498" s="439"/>
      <c r="H498" s="503"/>
      <c r="I498" s="439">
        <f>G498*F498</f>
        <v>0</v>
      </c>
      <c r="J498" s="503"/>
    </row>
    <row r="499" spans="1:10" s="504" customFormat="1" ht="10.5" customHeight="1">
      <c r="A499" s="436" t="s">
        <v>157</v>
      </c>
      <c r="B499" s="436" t="s">
        <v>1475</v>
      </c>
      <c r="C499" s="511" t="s">
        <v>1743</v>
      </c>
      <c r="D499" s="437" t="s">
        <v>1756</v>
      </c>
      <c r="E499" s="441" t="s">
        <v>62</v>
      </c>
      <c r="F499" s="438">
        <v>6</v>
      </c>
      <c r="G499" s="439"/>
      <c r="H499" s="503"/>
      <c r="I499" s="439">
        <f>G499*F499</f>
        <v>0</v>
      </c>
      <c r="J499" s="503"/>
    </row>
    <row r="500" spans="1:10" s="504" customFormat="1" ht="10.5" customHeight="1">
      <c r="A500" s="436" t="s">
        <v>157</v>
      </c>
      <c r="B500" s="436" t="s">
        <v>1475</v>
      </c>
      <c r="C500" s="511" t="s">
        <v>1743</v>
      </c>
      <c r="D500" s="437" t="s">
        <v>1757</v>
      </c>
      <c r="E500" s="441" t="s">
        <v>62</v>
      </c>
      <c r="F500" s="438">
        <v>9</v>
      </c>
      <c r="G500" s="439"/>
      <c r="H500" s="503"/>
      <c r="I500" s="439">
        <f>G500*F500</f>
        <v>0</v>
      </c>
      <c r="J500" s="503"/>
    </row>
    <row r="501" spans="1:10" s="504" customFormat="1" ht="10.5" customHeight="1">
      <c r="A501" s="521"/>
      <c r="B501" s="522"/>
      <c r="C501" s="513"/>
      <c r="D501" s="437"/>
      <c r="E501" s="441"/>
      <c r="F501" s="438"/>
      <c r="G501" s="439"/>
      <c r="H501" s="503"/>
      <c r="I501" s="439"/>
      <c r="J501" s="503"/>
    </row>
    <row r="502" spans="1:10" s="504" customFormat="1" ht="10.5" customHeight="1">
      <c r="A502" s="436" t="s">
        <v>368</v>
      </c>
      <c r="B502" s="436" t="s">
        <v>1542</v>
      </c>
      <c r="C502" s="511" t="s">
        <v>1743</v>
      </c>
      <c r="D502" s="437" t="s">
        <v>1744</v>
      </c>
      <c r="E502" s="441" t="s">
        <v>62</v>
      </c>
      <c r="F502" s="438">
        <v>22</v>
      </c>
      <c r="G502" s="439"/>
      <c r="H502" s="439">
        <f>G502*F502</f>
        <v>0</v>
      </c>
      <c r="I502" s="439"/>
      <c r="J502" s="503"/>
    </row>
    <row r="503" spans="1:10" s="504" customFormat="1" ht="10.5" customHeight="1">
      <c r="A503" s="436" t="s">
        <v>368</v>
      </c>
      <c r="B503" s="436" t="s">
        <v>1542</v>
      </c>
      <c r="C503" s="511" t="s">
        <v>1743</v>
      </c>
      <c r="D503" s="437" t="s">
        <v>1745</v>
      </c>
      <c r="E503" s="441" t="s">
        <v>62</v>
      </c>
      <c r="F503" s="438">
        <v>2</v>
      </c>
      <c r="G503" s="439"/>
      <c r="H503" s="439">
        <f t="shared" ref="H503:H515" si="19">G503*F503</f>
        <v>0</v>
      </c>
      <c r="I503" s="439"/>
      <c r="J503" s="503"/>
    </row>
    <row r="504" spans="1:10" s="504" customFormat="1" ht="10.5" customHeight="1">
      <c r="A504" s="436" t="s">
        <v>368</v>
      </c>
      <c r="B504" s="436" t="s">
        <v>1542</v>
      </c>
      <c r="C504" s="511" t="s">
        <v>1743</v>
      </c>
      <c r="D504" s="519" t="s">
        <v>1746</v>
      </c>
      <c r="E504" s="499" t="s">
        <v>62</v>
      </c>
      <c r="F504" s="520">
        <v>9</v>
      </c>
      <c r="G504" s="439"/>
      <c r="H504" s="439">
        <f t="shared" si="19"/>
        <v>0</v>
      </c>
      <c r="I504" s="439"/>
      <c r="J504" s="503"/>
    </row>
    <row r="505" spans="1:10" s="504" customFormat="1" ht="10.5" customHeight="1">
      <c r="A505" s="436" t="s">
        <v>368</v>
      </c>
      <c r="B505" s="436" t="s">
        <v>1542</v>
      </c>
      <c r="C505" s="511" t="s">
        <v>1743</v>
      </c>
      <c r="D505" s="440" t="s">
        <v>1747</v>
      </c>
      <c r="E505" s="441" t="s">
        <v>62</v>
      </c>
      <c r="F505" s="438">
        <v>106</v>
      </c>
      <c r="G505" s="439"/>
      <c r="H505" s="439">
        <f t="shared" si="19"/>
        <v>0</v>
      </c>
      <c r="I505" s="439"/>
      <c r="J505" s="503"/>
    </row>
    <row r="506" spans="1:10" s="504" customFormat="1" ht="10.5" customHeight="1">
      <c r="A506" s="436" t="s">
        <v>368</v>
      </c>
      <c r="B506" s="436" t="s">
        <v>1542</v>
      </c>
      <c r="C506" s="511" t="s">
        <v>1743</v>
      </c>
      <c r="D506" s="440" t="s">
        <v>1748</v>
      </c>
      <c r="E506" s="441" t="s">
        <v>62</v>
      </c>
      <c r="F506" s="438">
        <v>100</v>
      </c>
      <c r="G506" s="439"/>
      <c r="H506" s="439">
        <f t="shared" si="19"/>
        <v>0</v>
      </c>
      <c r="I506" s="439"/>
      <c r="J506" s="503"/>
    </row>
    <row r="507" spans="1:10" s="504" customFormat="1" ht="10.5" customHeight="1">
      <c r="A507" s="436" t="s">
        <v>368</v>
      </c>
      <c r="B507" s="436" t="s">
        <v>1542</v>
      </c>
      <c r="C507" s="511" t="s">
        <v>1743</v>
      </c>
      <c r="D507" s="440" t="s">
        <v>1758</v>
      </c>
      <c r="E507" s="441" t="s">
        <v>61</v>
      </c>
      <c r="F507" s="438">
        <v>50</v>
      </c>
      <c r="G507" s="439"/>
      <c r="H507" s="439">
        <f t="shared" si="19"/>
        <v>0</v>
      </c>
      <c r="I507" s="503"/>
      <c r="J507" s="503"/>
    </row>
    <row r="508" spans="1:10" ht="10.5" customHeight="1">
      <c r="A508" s="436" t="s">
        <v>368</v>
      </c>
      <c r="B508" s="436" t="s">
        <v>1542</v>
      </c>
      <c r="C508" s="511" t="s">
        <v>1743</v>
      </c>
      <c r="D508" s="437" t="s">
        <v>1750</v>
      </c>
      <c r="E508" s="441" t="s">
        <v>61</v>
      </c>
      <c r="F508" s="438">
        <v>500</v>
      </c>
      <c r="G508" s="439"/>
      <c r="H508" s="439">
        <f t="shared" si="19"/>
        <v>0</v>
      </c>
      <c r="I508" s="439"/>
      <c r="J508" s="503"/>
    </row>
    <row r="509" spans="1:10" ht="10.5" customHeight="1">
      <c r="A509" s="436" t="s">
        <v>368</v>
      </c>
      <c r="B509" s="436" t="s">
        <v>1542</v>
      </c>
      <c r="C509" s="511" t="s">
        <v>1743</v>
      </c>
      <c r="D509" s="437" t="s">
        <v>1751</v>
      </c>
      <c r="E509" s="441" t="s">
        <v>61</v>
      </c>
      <c r="F509" s="438">
        <v>320</v>
      </c>
      <c r="G509" s="439"/>
      <c r="H509" s="439">
        <f t="shared" si="19"/>
        <v>0</v>
      </c>
      <c r="I509" s="439"/>
      <c r="J509" s="503"/>
    </row>
    <row r="510" spans="1:10" ht="10.5" customHeight="1">
      <c r="A510" s="436" t="s">
        <v>368</v>
      </c>
      <c r="B510" s="436" t="s">
        <v>1542</v>
      </c>
      <c r="C510" s="511" t="s">
        <v>1743</v>
      </c>
      <c r="D510" s="437" t="s">
        <v>1752</v>
      </c>
      <c r="E510" s="441" t="s">
        <v>61</v>
      </c>
      <c r="F510" s="438">
        <v>50</v>
      </c>
      <c r="G510" s="439"/>
      <c r="H510" s="439">
        <f t="shared" si="19"/>
        <v>0</v>
      </c>
      <c r="I510" s="439"/>
      <c r="J510" s="503"/>
    </row>
    <row r="511" spans="1:10" ht="10.5" customHeight="1">
      <c r="A511" s="436" t="s">
        <v>368</v>
      </c>
      <c r="B511" s="436" t="s">
        <v>1542</v>
      </c>
      <c r="C511" s="511" t="s">
        <v>1743</v>
      </c>
      <c r="D511" s="437" t="s">
        <v>1753</v>
      </c>
      <c r="E511" s="441" t="s">
        <v>61</v>
      </c>
      <c r="F511" s="438">
        <v>300</v>
      </c>
      <c r="G511" s="439"/>
      <c r="H511" s="439">
        <f t="shared" si="19"/>
        <v>0</v>
      </c>
      <c r="I511" s="439"/>
      <c r="J511" s="503"/>
    </row>
    <row r="512" spans="1:10" ht="10.5" customHeight="1">
      <c r="A512" s="436" t="s">
        <v>368</v>
      </c>
      <c r="B512" s="436" t="s">
        <v>1542</v>
      </c>
      <c r="C512" s="511" t="s">
        <v>1743</v>
      </c>
      <c r="D512" s="437" t="s">
        <v>1754</v>
      </c>
      <c r="E512" s="441" t="s">
        <v>62</v>
      </c>
      <c r="F512" s="438">
        <v>600</v>
      </c>
      <c r="G512" s="439"/>
      <c r="H512" s="439">
        <f t="shared" si="19"/>
        <v>0</v>
      </c>
      <c r="I512" s="439"/>
      <c r="J512" s="503"/>
    </row>
    <row r="513" spans="1:10" ht="10.5" customHeight="1">
      <c r="A513" s="436" t="s">
        <v>368</v>
      </c>
      <c r="B513" s="436" t="s">
        <v>1542</v>
      </c>
      <c r="C513" s="511" t="s">
        <v>1743</v>
      </c>
      <c r="D513" s="437" t="s">
        <v>1755</v>
      </c>
      <c r="E513" s="441" t="s">
        <v>62</v>
      </c>
      <c r="F513" s="438">
        <v>3</v>
      </c>
      <c r="G513" s="439"/>
      <c r="H513" s="439">
        <f t="shared" si="19"/>
        <v>0</v>
      </c>
      <c r="I513" s="439"/>
      <c r="J513" s="503"/>
    </row>
    <row r="514" spans="1:10" ht="10.5" customHeight="1">
      <c r="A514" s="436" t="s">
        <v>368</v>
      </c>
      <c r="B514" s="436" t="s">
        <v>1542</v>
      </c>
      <c r="C514" s="511" t="s">
        <v>1743</v>
      </c>
      <c r="D514" s="437" t="s">
        <v>1756</v>
      </c>
      <c r="E514" s="441" t="s">
        <v>62</v>
      </c>
      <c r="F514" s="438">
        <v>6</v>
      </c>
      <c r="G514" s="439"/>
      <c r="H514" s="439">
        <f t="shared" si="19"/>
        <v>0</v>
      </c>
      <c r="I514" s="439"/>
      <c r="J514" s="503"/>
    </row>
    <row r="515" spans="1:10" ht="10.5" customHeight="1">
      <c r="A515" s="436" t="s">
        <v>368</v>
      </c>
      <c r="B515" s="436" t="s">
        <v>1542</v>
      </c>
      <c r="C515" s="511" t="s">
        <v>1743</v>
      </c>
      <c r="D515" s="437" t="s">
        <v>1757</v>
      </c>
      <c r="E515" s="441" t="s">
        <v>62</v>
      </c>
      <c r="F515" s="438">
        <v>9</v>
      </c>
      <c r="G515" s="439"/>
      <c r="H515" s="439">
        <f t="shared" si="19"/>
        <v>0</v>
      </c>
    </row>
    <row r="516" spans="1:10" ht="10.5" customHeight="1">
      <c r="J516" s="503"/>
    </row>
    <row r="517" spans="1:10" ht="10.5" customHeight="1">
      <c r="A517" s="523"/>
      <c r="B517" s="524"/>
      <c r="C517" s="524"/>
      <c r="D517" s="493" t="s">
        <v>1759</v>
      </c>
      <c r="E517" s="524"/>
      <c r="F517" s="525"/>
      <c r="G517" s="526"/>
      <c r="H517" s="526"/>
      <c r="I517" s="526"/>
      <c r="J517" s="503"/>
    </row>
    <row r="518" spans="1:10" s="504" customFormat="1" ht="12.5">
      <c r="A518" s="436" t="s">
        <v>157</v>
      </c>
      <c r="B518" s="436" t="s">
        <v>1475</v>
      </c>
      <c r="C518" s="511" t="s">
        <v>1760</v>
      </c>
      <c r="D518" s="437" t="s">
        <v>1761</v>
      </c>
      <c r="E518" s="441" t="s">
        <v>62</v>
      </c>
      <c r="F518" s="438">
        <v>24</v>
      </c>
      <c r="G518" s="439"/>
      <c r="I518" s="439">
        <f>G518*F518</f>
        <v>0</v>
      </c>
      <c r="J518" s="503"/>
    </row>
    <row r="519" spans="1:10" s="504" customFormat="1" ht="12.5">
      <c r="A519" s="436" t="s">
        <v>157</v>
      </c>
      <c r="B519" s="436" t="s">
        <v>1475</v>
      </c>
      <c r="C519" s="511" t="s">
        <v>1760</v>
      </c>
      <c r="D519" s="437" t="s">
        <v>1762</v>
      </c>
      <c r="E519" s="441" t="s">
        <v>62</v>
      </c>
      <c r="F519" s="438">
        <v>20</v>
      </c>
      <c r="G519" s="439"/>
      <c r="I519" s="439">
        <f t="shared" ref="I519:I541" si="20">G519*F519</f>
        <v>0</v>
      </c>
      <c r="J519" s="503"/>
    </row>
    <row r="520" spans="1:10" s="504" customFormat="1" ht="10.5" customHeight="1">
      <c r="A520" s="436" t="s">
        <v>157</v>
      </c>
      <c r="B520" s="436" t="s">
        <v>1475</v>
      </c>
      <c r="C520" s="511" t="s">
        <v>1760</v>
      </c>
      <c r="D520" s="437" t="s">
        <v>1763</v>
      </c>
      <c r="E520" s="441" t="s">
        <v>62</v>
      </c>
      <c r="F520" s="438">
        <v>13</v>
      </c>
      <c r="G520" s="439"/>
      <c r="I520" s="439">
        <f t="shared" si="20"/>
        <v>0</v>
      </c>
      <c r="J520" s="503"/>
    </row>
    <row r="521" spans="1:10" ht="10.5" customHeight="1">
      <c r="A521" s="436" t="s">
        <v>157</v>
      </c>
      <c r="B521" s="436" t="s">
        <v>1475</v>
      </c>
      <c r="C521" s="511" t="s">
        <v>1760</v>
      </c>
      <c r="D521" s="437" t="s">
        <v>1764</v>
      </c>
      <c r="E521" s="441" t="s">
        <v>62</v>
      </c>
      <c r="F521" s="438">
        <v>9</v>
      </c>
      <c r="G521" s="439"/>
      <c r="I521" s="439">
        <f t="shared" si="20"/>
        <v>0</v>
      </c>
    </row>
    <row r="522" spans="1:10" s="504" customFormat="1" ht="10.5" customHeight="1">
      <c r="A522" s="436" t="s">
        <v>157</v>
      </c>
      <c r="B522" s="436" t="s">
        <v>1475</v>
      </c>
      <c r="C522" s="511" t="s">
        <v>1760</v>
      </c>
      <c r="D522" s="437" t="s">
        <v>1765</v>
      </c>
      <c r="E522" s="441" t="s">
        <v>62</v>
      </c>
      <c r="F522" s="438">
        <v>16</v>
      </c>
      <c r="G522" s="439"/>
      <c r="I522" s="439">
        <f t="shared" si="20"/>
        <v>0</v>
      </c>
      <c r="J522" s="503"/>
    </row>
    <row r="523" spans="1:10" s="504" customFormat="1" ht="10.5" customHeight="1">
      <c r="A523" s="436" t="s">
        <v>157</v>
      </c>
      <c r="B523" s="436" t="s">
        <v>1475</v>
      </c>
      <c r="C523" s="511" t="s">
        <v>1760</v>
      </c>
      <c r="D523" s="437" t="s">
        <v>1766</v>
      </c>
      <c r="E523" s="441" t="s">
        <v>62</v>
      </c>
      <c r="F523" s="438">
        <v>2</v>
      </c>
      <c r="G523" s="439"/>
      <c r="I523" s="439">
        <f t="shared" si="20"/>
        <v>0</v>
      </c>
      <c r="J523" s="503"/>
    </row>
    <row r="524" spans="1:10" s="504" customFormat="1" ht="10.5" customHeight="1">
      <c r="A524" s="436" t="s">
        <v>157</v>
      </c>
      <c r="B524" s="436" t="s">
        <v>1475</v>
      </c>
      <c r="C524" s="511" t="s">
        <v>1760</v>
      </c>
      <c r="D524" s="437" t="s">
        <v>1767</v>
      </c>
      <c r="E524" s="441" t="s">
        <v>62</v>
      </c>
      <c r="F524" s="438">
        <v>239</v>
      </c>
      <c r="G524" s="439"/>
      <c r="I524" s="439">
        <f t="shared" si="20"/>
        <v>0</v>
      </c>
      <c r="J524" s="503"/>
    </row>
    <row r="525" spans="1:10" s="504" customFormat="1" ht="10.5" customHeight="1">
      <c r="A525" s="436" t="s">
        <v>157</v>
      </c>
      <c r="B525" s="436" t="s">
        <v>1475</v>
      </c>
      <c r="C525" s="511" t="s">
        <v>1760</v>
      </c>
      <c r="D525" s="437" t="s">
        <v>1768</v>
      </c>
      <c r="E525" s="441" t="s">
        <v>62</v>
      </c>
      <c r="F525" s="438">
        <v>72</v>
      </c>
      <c r="G525" s="439"/>
      <c r="I525" s="439">
        <f t="shared" si="20"/>
        <v>0</v>
      </c>
      <c r="J525" s="503"/>
    </row>
    <row r="526" spans="1:10" s="504" customFormat="1" ht="10.5" customHeight="1">
      <c r="A526" s="436" t="s">
        <v>157</v>
      </c>
      <c r="B526" s="436" t="s">
        <v>1475</v>
      </c>
      <c r="C526" s="511" t="s">
        <v>1760</v>
      </c>
      <c r="D526" s="437" t="s">
        <v>1769</v>
      </c>
      <c r="E526" s="441" t="s">
        <v>62</v>
      </c>
      <c r="F526" s="438">
        <v>90</v>
      </c>
      <c r="G526" s="439"/>
      <c r="I526" s="439">
        <f t="shared" si="20"/>
        <v>0</v>
      </c>
      <c r="J526" s="503"/>
    </row>
    <row r="527" spans="1:10" s="504" customFormat="1" ht="10.5" customHeight="1">
      <c r="A527" s="436" t="s">
        <v>157</v>
      </c>
      <c r="B527" s="436" t="s">
        <v>1475</v>
      </c>
      <c r="C527" s="511" t="s">
        <v>1760</v>
      </c>
      <c r="D527" s="437" t="s">
        <v>1770</v>
      </c>
      <c r="E527" s="441" t="s">
        <v>62</v>
      </c>
      <c r="F527" s="438">
        <v>8</v>
      </c>
      <c r="G527" s="439"/>
      <c r="I527" s="439">
        <f t="shared" si="20"/>
        <v>0</v>
      </c>
      <c r="J527" s="503"/>
    </row>
    <row r="528" spans="1:10" s="504" customFormat="1" ht="10.5" customHeight="1">
      <c r="A528" s="436" t="s">
        <v>157</v>
      </c>
      <c r="B528" s="436" t="s">
        <v>1475</v>
      </c>
      <c r="C528" s="511" t="s">
        <v>1760</v>
      </c>
      <c r="D528" s="437" t="s">
        <v>1771</v>
      </c>
      <c r="E528" s="441" t="s">
        <v>62</v>
      </c>
      <c r="F528" s="438">
        <v>9</v>
      </c>
      <c r="G528" s="439"/>
      <c r="I528" s="439">
        <f t="shared" si="20"/>
        <v>0</v>
      </c>
      <c r="J528" s="503"/>
    </row>
    <row r="529" spans="1:10" ht="10.5" customHeight="1">
      <c r="A529" s="436" t="s">
        <v>157</v>
      </c>
      <c r="B529" s="436" t="s">
        <v>1475</v>
      </c>
      <c r="C529" s="511" t="s">
        <v>1760</v>
      </c>
      <c r="D529" s="437" t="s">
        <v>1772</v>
      </c>
      <c r="E529" s="441" t="s">
        <v>62</v>
      </c>
      <c r="F529" s="438">
        <v>25</v>
      </c>
      <c r="G529" s="439"/>
      <c r="I529" s="439">
        <f t="shared" si="20"/>
        <v>0</v>
      </c>
      <c r="J529" s="503"/>
    </row>
    <row r="530" spans="1:10" ht="10.5" customHeight="1">
      <c r="A530" s="436" t="s">
        <v>157</v>
      </c>
      <c r="B530" s="436" t="s">
        <v>1475</v>
      </c>
      <c r="C530" s="511" t="s">
        <v>1760</v>
      </c>
      <c r="D530" s="437" t="s">
        <v>1773</v>
      </c>
      <c r="E530" s="441" t="s">
        <v>62</v>
      </c>
      <c r="F530" s="438">
        <v>28</v>
      </c>
      <c r="G530" s="439"/>
      <c r="I530" s="439">
        <f t="shared" si="20"/>
        <v>0</v>
      </c>
      <c r="J530" s="503"/>
    </row>
    <row r="531" spans="1:10" ht="10.5" customHeight="1">
      <c r="A531" s="436" t="s">
        <v>157</v>
      </c>
      <c r="B531" s="436" t="s">
        <v>1475</v>
      </c>
      <c r="C531" s="511" t="s">
        <v>1760</v>
      </c>
      <c r="D531" s="437" t="s">
        <v>1774</v>
      </c>
      <c r="E531" s="441" t="s">
        <v>62</v>
      </c>
      <c r="F531" s="438">
        <v>12</v>
      </c>
      <c r="G531" s="439"/>
      <c r="I531" s="439">
        <f t="shared" si="20"/>
        <v>0</v>
      </c>
      <c r="J531" s="503"/>
    </row>
    <row r="532" spans="1:10" ht="10.5" customHeight="1">
      <c r="A532" s="436" t="s">
        <v>157</v>
      </c>
      <c r="B532" s="436" t="s">
        <v>1475</v>
      </c>
      <c r="C532" s="511" t="s">
        <v>1760</v>
      </c>
      <c r="D532" s="437" t="s">
        <v>1775</v>
      </c>
      <c r="E532" s="441" t="s">
        <v>62</v>
      </c>
      <c r="F532" s="438">
        <v>15</v>
      </c>
      <c r="G532" s="439"/>
      <c r="I532" s="439">
        <f t="shared" si="20"/>
        <v>0</v>
      </c>
      <c r="J532" s="503"/>
    </row>
    <row r="533" spans="1:10" s="504" customFormat="1" ht="10.5" customHeight="1">
      <c r="A533" s="436" t="s">
        <v>157</v>
      </c>
      <c r="B533" s="436" t="s">
        <v>1475</v>
      </c>
      <c r="C533" s="511" t="s">
        <v>1760</v>
      </c>
      <c r="D533" s="437" t="s">
        <v>1776</v>
      </c>
      <c r="E533" s="441" t="s">
        <v>62</v>
      </c>
      <c r="F533" s="438">
        <v>1500</v>
      </c>
      <c r="G533" s="439"/>
      <c r="H533" s="503"/>
      <c r="I533" s="439">
        <f t="shared" si="20"/>
        <v>0</v>
      </c>
      <c r="J533" s="503"/>
    </row>
    <row r="534" spans="1:10" s="504" customFormat="1" ht="10.5" customHeight="1">
      <c r="A534" s="436" t="s">
        <v>157</v>
      </c>
      <c r="B534" s="436" t="s">
        <v>1475</v>
      </c>
      <c r="C534" s="511" t="s">
        <v>1760</v>
      </c>
      <c r="D534" s="437" t="s">
        <v>1777</v>
      </c>
      <c r="E534" s="441" t="s">
        <v>62</v>
      </c>
      <c r="F534" s="438">
        <v>100</v>
      </c>
      <c r="G534" s="439"/>
      <c r="H534" s="503"/>
      <c r="I534" s="439">
        <f t="shared" si="20"/>
        <v>0</v>
      </c>
      <c r="J534" s="503"/>
    </row>
    <row r="535" spans="1:10" s="504" customFormat="1" ht="10.5" customHeight="1">
      <c r="A535" s="436" t="s">
        <v>157</v>
      </c>
      <c r="B535" s="436" t="s">
        <v>1475</v>
      </c>
      <c r="C535" s="511" t="s">
        <v>1760</v>
      </c>
      <c r="D535" s="437" t="s">
        <v>1778</v>
      </c>
      <c r="E535" s="441" t="s">
        <v>62</v>
      </c>
      <c r="F535" s="438">
        <v>30</v>
      </c>
      <c r="G535" s="439"/>
      <c r="H535" s="503"/>
      <c r="I535" s="439">
        <f t="shared" si="20"/>
        <v>0</v>
      </c>
      <c r="J535" s="503"/>
    </row>
    <row r="536" spans="1:10" ht="10.5" customHeight="1">
      <c r="A536" s="436" t="s">
        <v>157</v>
      </c>
      <c r="B536" s="436" t="s">
        <v>1475</v>
      </c>
      <c r="C536" s="511" t="s">
        <v>1760</v>
      </c>
      <c r="D536" s="437" t="s">
        <v>1779</v>
      </c>
      <c r="E536" s="441" t="s">
        <v>62</v>
      </c>
      <c r="F536" s="438">
        <v>86</v>
      </c>
      <c r="G536" s="439"/>
      <c r="H536" s="503"/>
      <c r="I536" s="439">
        <f t="shared" si="20"/>
        <v>0</v>
      </c>
      <c r="J536" s="503"/>
    </row>
    <row r="537" spans="1:10" s="504" customFormat="1" ht="10.5" customHeight="1">
      <c r="A537" s="436" t="s">
        <v>157</v>
      </c>
      <c r="B537" s="436" t="s">
        <v>1475</v>
      </c>
      <c r="C537" s="511" t="s">
        <v>1760</v>
      </c>
      <c r="D537" s="437" t="s">
        <v>1780</v>
      </c>
      <c r="E537" s="441" t="s">
        <v>62</v>
      </c>
      <c r="F537" s="438">
        <v>11</v>
      </c>
      <c r="G537" s="439"/>
      <c r="H537" s="503"/>
      <c r="I537" s="439">
        <f t="shared" si="20"/>
        <v>0</v>
      </c>
      <c r="J537" s="503"/>
    </row>
    <row r="538" spans="1:10" ht="10.5" customHeight="1">
      <c r="A538" s="436" t="s">
        <v>157</v>
      </c>
      <c r="B538" s="436" t="s">
        <v>1475</v>
      </c>
      <c r="C538" s="511" t="s">
        <v>1760</v>
      </c>
      <c r="D538" s="437" t="s">
        <v>1781</v>
      </c>
      <c r="E538" s="441" t="s">
        <v>62</v>
      </c>
      <c r="F538" s="438">
        <v>44</v>
      </c>
      <c r="G538" s="439"/>
      <c r="H538" s="503"/>
      <c r="I538" s="439">
        <f t="shared" si="20"/>
        <v>0</v>
      </c>
      <c r="J538" s="503"/>
    </row>
    <row r="539" spans="1:10" ht="10.5" customHeight="1">
      <c r="A539" s="436" t="s">
        <v>157</v>
      </c>
      <c r="B539" s="436" t="s">
        <v>1475</v>
      </c>
      <c r="C539" s="511" t="s">
        <v>1760</v>
      </c>
      <c r="D539" s="437" t="s">
        <v>1782</v>
      </c>
      <c r="E539" s="527" t="s">
        <v>62</v>
      </c>
      <c r="F539" s="438">
        <v>2</v>
      </c>
      <c r="G539" s="439"/>
      <c r="H539" s="503"/>
      <c r="I539" s="439">
        <f t="shared" si="20"/>
        <v>0</v>
      </c>
      <c r="J539" s="503"/>
    </row>
    <row r="540" spans="1:10" s="504" customFormat="1" ht="10.5" customHeight="1">
      <c r="A540" s="436" t="s">
        <v>157</v>
      </c>
      <c r="B540" s="436" t="s">
        <v>1475</v>
      </c>
      <c r="C540" s="511" t="s">
        <v>1760</v>
      </c>
      <c r="D540" s="437" t="s">
        <v>1783</v>
      </c>
      <c r="E540" s="527" t="s">
        <v>62</v>
      </c>
      <c r="F540" s="438">
        <v>2</v>
      </c>
      <c r="G540" s="439"/>
      <c r="H540" s="503"/>
      <c r="I540" s="439">
        <f t="shared" si="20"/>
        <v>0</v>
      </c>
      <c r="J540" s="503"/>
    </row>
    <row r="541" spans="1:10" s="504" customFormat="1" ht="10.5" customHeight="1">
      <c r="A541" s="436" t="s">
        <v>157</v>
      </c>
      <c r="B541" s="436" t="s">
        <v>1475</v>
      </c>
      <c r="C541" s="511" t="s">
        <v>1760</v>
      </c>
      <c r="D541" s="437" t="s">
        <v>1784</v>
      </c>
      <c r="E541" s="527" t="s">
        <v>62</v>
      </c>
      <c r="F541" s="438">
        <v>6</v>
      </c>
      <c r="G541" s="503"/>
      <c r="H541" s="503"/>
      <c r="I541" s="503">
        <f t="shared" si="20"/>
        <v>0</v>
      </c>
      <c r="J541" s="503"/>
    </row>
    <row r="542" spans="1:10" ht="10.5" customHeight="1">
      <c r="J542" s="503"/>
    </row>
    <row r="543" spans="1:10" s="504" customFormat="1" ht="10.5" customHeight="1">
      <c r="A543" s="436" t="s">
        <v>368</v>
      </c>
      <c r="B543" s="436" t="s">
        <v>1542</v>
      </c>
      <c r="C543" s="511" t="s">
        <v>1760</v>
      </c>
      <c r="D543" s="437" t="s">
        <v>1761</v>
      </c>
      <c r="E543" s="441" t="s">
        <v>62</v>
      </c>
      <c r="F543" s="438">
        <v>24</v>
      </c>
      <c r="G543" s="439"/>
      <c r="H543" s="439">
        <f>G543*F543</f>
        <v>0</v>
      </c>
      <c r="I543" s="439"/>
      <c r="J543" s="503"/>
    </row>
    <row r="544" spans="1:10" s="504" customFormat="1" ht="10.5" customHeight="1">
      <c r="A544" s="436" t="s">
        <v>368</v>
      </c>
      <c r="B544" s="436" t="s">
        <v>1542</v>
      </c>
      <c r="C544" s="511" t="s">
        <v>1760</v>
      </c>
      <c r="D544" s="437" t="s">
        <v>1762</v>
      </c>
      <c r="E544" s="441" t="s">
        <v>62</v>
      </c>
      <c r="F544" s="438">
        <v>20</v>
      </c>
      <c r="G544" s="439"/>
      <c r="H544" s="439">
        <f t="shared" ref="H544:H566" si="21">G544*F544</f>
        <v>0</v>
      </c>
      <c r="I544" s="439"/>
      <c r="J544" s="503"/>
    </row>
    <row r="545" spans="1:10" s="504" customFormat="1" ht="10.5" customHeight="1">
      <c r="A545" s="436" t="s">
        <v>368</v>
      </c>
      <c r="B545" s="436" t="s">
        <v>1542</v>
      </c>
      <c r="C545" s="511" t="s">
        <v>1760</v>
      </c>
      <c r="D545" s="437" t="s">
        <v>1763</v>
      </c>
      <c r="E545" s="441" t="s">
        <v>62</v>
      </c>
      <c r="F545" s="438">
        <v>13</v>
      </c>
      <c r="G545" s="439"/>
      <c r="H545" s="439">
        <f t="shared" si="21"/>
        <v>0</v>
      </c>
      <c r="I545" s="439"/>
      <c r="J545" s="503"/>
    </row>
    <row r="546" spans="1:10" s="504" customFormat="1" ht="10.5" customHeight="1">
      <c r="A546" s="436" t="s">
        <v>368</v>
      </c>
      <c r="B546" s="436" t="s">
        <v>1542</v>
      </c>
      <c r="C546" s="511" t="s">
        <v>1760</v>
      </c>
      <c r="D546" s="437" t="s">
        <v>1764</v>
      </c>
      <c r="E546" s="441" t="s">
        <v>62</v>
      </c>
      <c r="F546" s="438">
        <v>9</v>
      </c>
      <c r="G546" s="439"/>
      <c r="H546" s="439">
        <f t="shared" si="21"/>
        <v>0</v>
      </c>
      <c r="I546" s="439"/>
      <c r="J546" s="503"/>
    </row>
    <row r="547" spans="1:10" ht="10.5" customHeight="1">
      <c r="A547" s="436" t="s">
        <v>368</v>
      </c>
      <c r="B547" s="436" t="s">
        <v>1542</v>
      </c>
      <c r="C547" s="511" t="s">
        <v>1760</v>
      </c>
      <c r="D547" s="437" t="s">
        <v>1765</v>
      </c>
      <c r="E547" s="441" t="s">
        <v>62</v>
      </c>
      <c r="F547" s="438">
        <v>16</v>
      </c>
      <c r="G547" s="439"/>
      <c r="H547" s="439">
        <f t="shared" si="21"/>
        <v>0</v>
      </c>
      <c r="I547" s="439"/>
      <c r="J547" s="503"/>
    </row>
    <row r="548" spans="1:10" ht="10.5" customHeight="1">
      <c r="A548" s="436" t="s">
        <v>368</v>
      </c>
      <c r="B548" s="436" t="s">
        <v>1542</v>
      </c>
      <c r="C548" s="511" t="s">
        <v>1760</v>
      </c>
      <c r="D548" s="437" t="s">
        <v>1766</v>
      </c>
      <c r="E548" s="441" t="s">
        <v>62</v>
      </c>
      <c r="F548" s="438">
        <v>2</v>
      </c>
      <c r="G548" s="439"/>
      <c r="H548" s="439">
        <f t="shared" si="21"/>
        <v>0</v>
      </c>
      <c r="I548" s="439"/>
      <c r="J548" s="503"/>
    </row>
    <row r="549" spans="1:10" ht="10.5" customHeight="1">
      <c r="A549" s="436" t="s">
        <v>368</v>
      </c>
      <c r="B549" s="436" t="s">
        <v>1542</v>
      </c>
      <c r="C549" s="511" t="s">
        <v>1760</v>
      </c>
      <c r="D549" s="437" t="s">
        <v>1767</v>
      </c>
      <c r="E549" s="441" t="s">
        <v>62</v>
      </c>
      <c r="F549" s="438">
        <v>239</v>
      </c>
      <c r="G549" s="439"/>
      <c r="H549" s="439">
        <f t="shared" si="21"/>
        <v>0</v>
      </c>
      <c r="I549" s="439"/>
      <c r="J549" s="503"/>
    </row>
    <row r="550" spans="1:10" ht="10.5" customHeight="1">
      <c r="A550" s="436" t="s">
        <v>368</v>
      </c>
      <c r="B550" s="436" t="s">
        <v>1542</v>
      </c>
      <c r="C550" s="511" t="s">
        <v>1760</v>
      </c>
      <c r="D550" s="437" t="s">
        <v>1768</v>
      </c>
      <c r="E550" s="441" t="s">
        <v>62</v>
      </c>
      <c r="F550" s="438">
        <v>72</v>
      </c>
      <c r="G550" s="439"/>
      <c r="H550" s="439">
        <f t="shared" si="21"/>
        <v>0</v>
      </c>
      <c r="I550" s="439"/>
      <c r="J550" s="503"/>
    </row>
    <row r="551" spans="1:10" ht="10.5" customHeight="1">
      <c r="A551" s="436" t="s">
        <v>368</v>
      </c>
      <c r="B551" s="436" t="s">
        <v>1542</v>
      </c>
      <c r="C551" s="511" t="s">
        <v>1760</v>
      </c>
      <c r="D551" s="437" t="s">
        <v>1769</v>
      </c>
      <c r="E551" s="441" t="s">
        <v>62</v>
      </c>
      <c r="F551" s="438">
        <v>90</v>
      </c>
      <c r="G551" s="439"/>
      <c r="H551" s="439">
        <f t="shared" si="21"/>
        <v>0</v>
      </c>
      <c r="I551" s="439"/>
      <c r="J551" s="503"/>
    </row>
    <row r="552" spans="1:10" ht="10.5" customHeight="1">
      <c r="A552" s="436" t="s">
        <v>368</v>
      </c>
      <c r="B552" s="436" t="s">
        <v>1542</v>
      </c>
      <c r="C552" s="511" t="s">
        <v>1760</v>
      </c>
      <c r="D552" s="437" t="s">
        <v>1770</v>
      </c>
      <c r="E552" s="441" t="s">
        <v>62</v>
      </c>
      <c r="F552" s="438">
        <v>34</v>
      </c>
      <c r="G552" s="439"/>
      <c r="H552" s="439">
        <f t="shared" si="21"/>
        <v>0</v>
      </c>
      <c r="I552" s="439"/>
      <c r="J552" s="503"/>
    </row>
    <row r="553" spans="1:10" s="504" customFormat="1" ht="10.5" customHeight="1">
      <c r="A553" s="436" t="s">
        <v>368</v>
      </c>
      <c r="B553" s="436" t="s">
        <v>1542</v>
      </c>
      <c r="C553" s="511" t="s">
        <v>1760</v>
      </c>
      <c r="D553" s="437" t="s">
        <v>1771</v>
      </c>
      <c r="E553" s="441" t="s">
        <v>62</v>
      </c>
      <c r="F553" s="438">
        <v>9</v>
      </c>
      <c r="G553" s="439"/>
      <c r="H553" s="439">
        <f t="shared" si="21"/>
        <v>0</v>
      </c>
      <c r="I553" s="439"/>
      <c r="J553" s="503"/>
    </row>
    <row r="554" spans="1:10" s="504" customFormat="1" ht="10.5" customHeight="1">
      <c r="A554" s="436" t="s">
        <v>368</v>
      </c>
      <c r="B554" s="436" t="s">
        <v>1542</v>
      </c>
      <c r="C554" s="511" t="s">
        <v>1760</v>
      </c>
      <c r="D554" s="437" t="s">
        <v>1772</v>
      </c>
      <c r="E554" s="441" t="s">
        <v>62</v>
      </c>
      <c r="F554" s="438">
        <v>25</v>
      </c>
      <c r="G554" s="439"/>
      <c r="H554" s="439">
        <f t="shared" si="21"/>
        <v>0</v>
      </c>
      <c r="I554" s="439"/>
      <c r="J554" s="503"/>
    </row>
    <row r="555" spans="1:10" s="504" customFormat="1" ht="10.5" customHeight="1">
      <c r="A555" s="436" t="s">
        <v>368</v>
      </c>
      <c r="B555" s="436" t="s">
        <v>1542</v>
      </c>
      <c r="C555" s="511" t="s">
        <v>1760</v>
      </c>
      <c r="D555" s="437" t="s">
        <v>1773</v>
      </c>
      <c r="E555" s="441" t="s">
        <v>62</v>
      </c>
      <c r="F555" s="438">
        <v>28</v>
      </c>
      <c r="G555" s="439"/>
      <c r="H555" s="439">
        <f t="shared" si="21"/>
        <v>0</v>
      </c>
      <c r="I555" s="439"/>
      <c r="J555" s="503"/>
    </row>
    <row r="556" spans="1:10" s="504" customFormat="1" ht="10.5" customHeight="1">
      <c r="A556" s="436" t="s">
        <v>368</v>
      </c>
      <c r="B556" s="436" t="s">
        <v>1542</v>
      </c>
      <c r="C556" s="511" t="s">
        <v>1760</v>
      </c>
      <c r="D556" s="437" t="s">
        <v>1774</v>
      </c>
      <c r="E556" s="441" t="s">
        <v>62</v>
      </c>
      <c r="F556" s="438">
        <v>12</v>
      </c>
      <c r="G556" s="439"/>
      <c r="H556" s="439">
        <f t="shared" si="21"/>
        <v>0</v>
      </c>
      <c r="I556" s="439"/>
      <c r="J556" s="503"/>
    </row>
    <row r="557" spans="1:10" s="504" customFormat="1" ht="10.5" customHeight="1">
      <c r="A557" s="436" t="s">
        <v>368</v>
      </c>
      <c r="B557" s="436" t="s">
        <v>1542</v>
      </c>
      <c r="C557" s="511" t="s">
        <v>1760</v>
      </c>
      <c r="D557" s="437" t="s">
        <v>1775</v>
      </c>
      <c r="E557" s="441" t="s">
        <v>62</v>
      </c>
      <c r="F557" s="438">
        <v>15</v>
      </c>
      <c r="G557" s="439"/>
      <c r="H557" s="439">
        <f t="shared" si="21"/>
        <v>0</v>
      </c>
      <c r="I557" s="439"/>
      <c r="J557" s="503"/>
    </row>
    <row r="558" spans="1:10" s="504" customFormat="1" ht="10.5" customHeight="1">
      <c r="A558" s="436" t="s">
        <v>368</v>
      </c>
      <c r="B558" s="436" t="s">
        <v>1542</v>
      </c>
      <c r="C558" s="511" t="s">
        <v>1760</v>
      </c>
      <c r="D558" s="437" t="s">
        <v>1776</v>
      </c>
      <c r="E558" s="441" t="s">
        <v>62</v>
      </c>
      <c r="F558" s="438">
        <v>1500</v>
      </c>
      <c r="G558" s="439"/>
      <c r="H558" s="439">
        <f t="shared" si="21"/>
        <v>0</v>
      </c>
      <c r="I558" s="439"/>
      <c r="J558" s="503"/>
    </row>
    <row r="559" spans="1:10" ht="10.5" customHeight="1">
      <c r="A559" s="436" t="s">
        <v>368</v>
      </c>
      <c r="B559" s="436" t="s">
        <v>1542</v>
      </c>
      <c r="C559" s="511" t="s">
        <v>1760</v>
      </c>
      <c r="D559" s="437" t="s">
        <v>1777</v>
      </c>
      <c r="E559" s="441" t="s">
        <v>62</v>
      </c>
      <c r="F559" s="438">
        <v>100</v>
      </c>
      <c r="G559" s="439"/>
      <c r="H559" s="439">
        <f t="shared" si="21"/>
        <v>0</v>
      </c>
      <c r="I559" s="439"/>
      <c r="J559" s="503"/>
    </row>
    <row r="560" spans="1:10" ht="10.5" customHeight="1">
      <c r="A560" s="436" t="s">
        <v>368</v>
      </c>
      <c r="B560" s="436" t="s">
        <v>1542</v>
      </c>
      <c r="C560" s="511" t="s">
        <v>1760</v>
      </c>
      <c r="D560" s="437" t="s">
        <v>1778</v>
      </c>
      <c r="E560" s="441" t="s">
        <v>62</v>
      </c>
      <c r="F560" s="438">
        <v>30</v>
      </c>
      <c r="G560" s="439"/>
      <c r="H560" s="439">
        <f t="shared" si="21"/>
        <v>0</v>
      </c>
      <c r="I560" s="439"/>
      <c r="J560" s="503"/>
    </row>
    <row r="561" spans="1:10" ht="10.5" customHeight="1">
      <c r="A561" s="436" t="s">
        <v>368</v>
      </c>
      <c r="B561" s="436" t="s">
        <v>1542</v>
      </c>
      <c r="C561" s="511" t="s">
        <v>1760</v>
      </c>
      <c r="D561" s="437" t="s">
        <v>1779</v>
      </c>
      <c r="E561" s="441" t="s">
        <v>62</v>
      </c>
      <c r="F561" s="438">
        <v>86</v>
      </c>
      <c r="G561" s="439"/>
      <c r="H561" s="439">
        <f t="shared" si="21"/>
        <v>0</v>
      </c>
    </row>
    <row r="562" spans="1:10" ht="10.5" customHeight="1">
      <c r="A562" s="436" t="s">
        <v>368</v>
      </c>
      <c r="B562" s="436" t="s">
        <v>1542</v>
      </c>
      <c r="C562" s="511" t="s">
        <v>1760</v>
      </c>
      <c r="D562" s="437" t="s">
        <v>1780</v>
      </c>
      <c r="E562" s="441" t="s">
        <v>62</v>
      </c>
      <c r="F562" s="438">
        <v>11</v>
      </c>
      <c r="G562" s="439"/>
      <c r="H562" s="439">
        <f t="shared" si="21"/>
        <v>0</v>
      </c>
    </row>
    <row r="563" spans="1:10" ht="10.5" customHeight="1">
      <c r="A563" s="436" t="s">
        <v>368</v>
      </c>
      <c r="B563" s="436" t="s">
        <v>1542</v>
      </c>
      <c r="C563" s="511" t="s">
        <v>1760</v>
      </c>
      <c r="D563" s="437" t="s">
        <v>1781</v>
      </c>
      <c r="E563" s="441" t="s">
        <v>62</v>
      </c>
      <c r="F563" s="438">
        <v>44</v>
      </c>
      <c r="G563" s="439"/>
      <c r="H563" s="439">
        <f t="shared" si="21"/>
        <v>0</v>
      </c>
    </row>
    <row r="564" spans="1:10" s="504" customFormat="1" ht="10.5" customHeight="1">
      <c r="A564" s="436" t="s">
        <v>368</v>
      </c>
      <c r="B564" s="436" t="s">
        <v>1542</v>
      </c>
      <c r="C564" s="511" t="s">
        <v>1760</v>
      </c>
      <c r="D564" s="437" t="s">
        <v>1782</v>
      </c>
      <c r="E564" s="527" t="s">
        <v>62</v>
      </c>
      <c r="F564" s="438">
        <v>2</v>
      </c>
      <c r="G564" s="439"/>
      <c r="H564" s="439">
        <f t="shared" si="21"/>
        <v>0</v>
      </c>
      <c r="I564" s="503"/>
      <c r="J564" s="503"/>
    </row>
    <row r="565" spans="1:10" s="504" customFormat="1" ht="10.5" customHeight="1">
      <c r="A565" s="436" t="s">
        <v>368</v>
      </c>
      <c r="B565" s="436" t="s">
        <v>1542</v>
      </c>
      <c r="C565" s="511" t="s">
        <v>1760</v>
      </c>
      <c r="D565" s="437" t="s">
        <v>1783</v>
      </c>
      <c r="E565" s="527" t="s">
        <v>62</v>
      </c>
      <c r="F565" s="438">
        <v>2</v>
      </c>
      <c r="G565" s="439"/>
      <c r="H565" s="439">
        <f t="shared" si="21"/>
        <v>0</v>
      </c>
      <c r="I565" s="503"/>
      <c r="J565" s="503"/>
    </row>
    <row r="566" spans="1:10" ht="10.5" customHeight="1">
      <c r="A566" s="436" t="s">
        <v>368</v>
      </c>
      <c r="B566" s="436" t="s">
        <v>1542</v>
      </c>
      <c r="C566" s="511" t="s">
        <v>1760</v>
      </c>
      <c r="D566" s="437" t="s">
        <v>1784</v>
      </c>
      <c r="E566" s="527" t="s">
        <v>62</v>
      </c>
      <c r="F566" s="438">
        <v>6</v>
      </c>
      <c r="G566" s="503"/>
      <c r="H566" s="503">
        <f t="shared" si="21"/>
        <v>0</v>
      </c>
      <c r="I566" s="503"/>
      <c r="J566" s="503"/>
    </row>
    <row r="567" spans="1:10" ht="10.5" customHeight="1">
      <c r="J567" s="503"/>
    </row>
    <row r="568" spans="1:10" s="504" customFormat="1" ht="10.5" customHeight="1">
      <c r="A568" s="528"/>
      <c r="B568" s="529"/>
      <c r="C568" s="529"/>
      <c r="D568" s="530" t="s">
        <v>1785</v>
      </c>
      <c r="E568" s="529"/>
      <c r="F568" s="531"/>
      <c r="G568" s="531"/>
      <c r="H568" s="531"/>
      <c r="I568" s="531"/>
      <c r="J568" s="503"/>
    </row>
    <row r="569" spans="1:10" s="504" customFormat="1" ht="10.5" customHeight="1">
      <c r="A569" s="436" t="s">
        <v>157</v>
      </c>
      <c r="B569" s="436" t="s">
        <v>1475</v>
      </c>
      <c r="C569" s="436" t="s">
        <v>1786</v>
      </c>
      <c r="D569" s="437" t="s">
        <v>1787</v>
      </c>
      <c r="E569" s="436" t="s">
        <v>62</v>
      </c>
      <c r="F569" s="438">
        <v>18</v>
      </c>
      <c r="G569" s="439"/>
      <c r="H569" s="439"/>
      <c r="I569" s="439">
        <f>F569*G569</f>
        <v>0</v>
      </c>
      <c r="J569" s="503"/>
    </row>
    <row r="570" spans="1:10" s="504" customFormat="1" ht="10.5" customHeight="1">
      <c r="A570" s="436" t="s">
        <v>157</v>
      </c>
      <c r="B570" s="436" t="s">
        <v>1475</v>
      </c>
      <c r="C570" s="436" t="s">
        <v>1786</v>
      </c>
      <c r="D570" s="437" t="s">
        <v>1788</v>
      </c>
      <c r="E570" s="436" t="s">
        <v>62</v>
      </c>
      <c r="F570" s="438">
        <v>11</v>
      </c>
      <c r="G570" s="439"/>
      <c r="H570" s="439"/>
      <c r="I570" s="439">
        <f t="shared" ref="I570:I576" si="22">F570*G570</f>
        <v>0</v>
      </c>
      <c r="J570" s="503"/>
    </row>
    <row r="571" spans="1:10" ht="10.5" customHeight="1">
      <c r="A571" s="436" t="s">
        <v>157</v>
      </c>
      <c r="B571" s="436" t="s">
        <v>1475</v>
      </c>
      <c r="C571" s="436" t="s">
        <v>1786</v>
      </c>
      <c r="D571" s="437" t="s">
        <v>1789</v>
      </c>
      <c r="E571" s="436" t="s">
        <v>62</v>
      </c>
      <c r="F571" s="438">
        <v>10</v>
      </c>
      <c r="G571" s="439"/>
      <c r="H571" s="439"/>
      <c r="I571" s="439">
        <f t="shared" si="22"/>
        <v>0</v>
      </c>
      <c r="J571" s="503"/>
    </row>
    <row r="572" spans="1:10" ht="10.5" customHeight="1">
      <c r="A572" s="436" t="s">
        <v>157</v>
      </c>
      <c r="B572" s="436" t="s">
        <v>1475</v>
      </c>
      <c r="C572" s="436" t="s">
        <v>1786</v>
      </c>
      <c r="D572" s="437" t="s">
        <v>1790</v>
      </c>
      <c r="E572" s="436" t="s">
        <v>62</v>
      </c>
      <c r="F572" s="438">
        <v>17</v>
      </c>
      <c r="G572" s="439"/>
      <c r="H572" s="439"/>
      <c r="I572" s="439">
        <f t="shared" si="22"/>
        <v>0</v>
      </c>
      <c r="J572" s="503"/>
    </row>
    <row r="573" spans="1:10" ht="10.5" customHeight="1">
      <c r="A573" s="436" t="s">
        <v>157</v>
      </c>
      <c r="B573" s="436" t="s">
        <v>1475</v>
      </c>
      <c r="C573" s="436" t="s">
        <v>1786</v>
      </c>
      <c r="D573" s="437" t="s">
        <v>1791</v>
      </c>
      <c r="E573" s="436" t="s">
        <v>62</v>
      </c>
      <c r="F573" s="438">
        <v>5</v>
      </c>
      <c r="G573" s="439"/>
      <c r="H573" s="439"/>
      <c r="I573" s="439">
        <f t="shared" si="22"/>
        <v>0</v>
      </c>
      <c r="J573" s="503"/>
    </row>
    <row r="574" spans="1:10" s="504" customFormat="1" ht="10.5" customHeight="1">
      <c r="A574" s="436" t="s">
        <v>157</v>
      </c>
      <c r="B574" s="436" t="s">
        <v>1475</v>
      </c>
      <c r="C574" s="436" t="s">
        <v>1786</v>
      </c>
      <c r="D574" s="437" t="s">
        <v>1792</v>
      </c>
      <c r="E574" s="436" t="s">
        <v>62</v>
      </c>
      <c r="F574" s="438">
        <v>1</v>
      </c>
      <c r="G574" s="439"/>
      <c r="H574" s="439"/>
      <c r="I574" s="439">
        <f t="shared" si="22"/>
        <v>0</v>
      </c>
      <c r="J574" s="503"/>
    </row>
    <row r="575" spans="1:10" s="504" customFormat="1" ht="10.5" customHeight="1">
      <c r="A575" s="436" t="s">
        <v>157</v>
      </c>
      <c r="B575" s="436" t="s">
        <v>1475</v>
      </c>
      <c r="C575" s="436" t="s">
        <v>1786</v>
      </c>
      <c r="D575" s="437" t="s">
        <v>1793</v>
      </c>
      <c r="E575" s="436" t="s">
        <v>62</v>
      </c>
      <c r="F575" s="438">
        <v>1</v>
      </c>
      <c r="G575" s="439"/>
      <c r="H575" s="439"/>
      <c r="I575" s="439">
        <f t="shared" si="22"/>
        <v>0</v>
      </c>
      <c r="J575" s="503"/>
    </row>
    <row r="576" spans="1:10" ht="10.5" customHeight="1">
      <c r="A576" s="436" t="s">
        <v>157</v>
      </c>
      <c r="B576" s="436" t="s">
        <v>1475</v>
      </c>
      <c r="C576" s="436" t="s">
        <v>1786</v>
      </c>
      <c r="D576" s="437" t="s">
        <v>1794</v>
      </c>
      <c r="E576" s="436" t="s">
        <v>62</v>
      </c>
      <c r="F576" s="438">
        <v>1</v>
      </c>
      <c r="G576" s="439"/>
      <c r="H576" s="439"/>
      <c r="I576" s="439">
        <f t="shared" si="22"/>
        <v>0</v>
      </c>
      <c r="J576" s="503"/>
    </row>
    <row r="577" spans="1:10" ht="10.5" customHeight="1">
      <c r="F577" s="438"/>
      <c r="J577" s="503"/>
    </row>
    <row r="578" spans="1:10" s="504" customFormat="1" ht="10.5" customHeight="1">
      <c r="A578" s="436" t="s">
        <v>368</v>
      </c>
      <c r="B578" s="436" t="s">
        <v>1542</v>
      </c>
      <c r="C578" s="436" t="s">
        <v>1786</v>
      </c>
      <c r="D578" s="437" t="s">
        <v>1787</v>
      </c>
      <c r="E578" s="436" t="s">
        <v>62</v>
      </c>
      <c r="F578" s="438">
        <v>18</v>
      </c>
      <c r="G578" s="439"/>
      <c r="H578" s="439">
        <f>G578*F578</f>
        <v>0</v>
      </c>
      <c r="I578" s="422"/>
      <c r="J578" s="503"/>
    </row>
    <row r="579" spans="1:10" ht="10.5" customHeight="1">
      <c r="A579" s="436" t="s">
        <v>368</v>
      </c>
      <c r="B579" s="436" t="s">
        <v>1542</v>
      </c>
      <c r="C579" s="436" t="s">
        <v>1786</v>
      </c>
      <c r="D579" s="437" t="s">
        <v>1788</v>
      </c>
      <c r="E579" s="436" t="s">
        <v>62</v>
      </c>
      <c r="F579" s="438">
        <v>11</v>
      </c>
      <c r="G579" s="439"/>
      <c r="H579" s="439">
        <f>G579*F579</f>
        <v>0</v>
      </c>
      <c r="J579" s="503"/>
    </row>
    <row r="580" spans="1:10" ht="10.5" customHeight="1">
      <c r="A580" s="436" t="s">
        <v>368</v>
      </c>
      <c r="B580" s="436" t="s">
        <v>1542</v>
      </c>
      <c r="C580" s="436" t="s">
        <v>1786</v>
      </c>
      <c r="D580" s="437" t="s">
        <v>1789</v>
      </c>
      <c r="E580" s="436" t="s">
        <v>62</v>
      </c>
      <c r="F580" s="438">
        <v>10</v>
      </c>
      <c r="G580" s="439"/>
      <c r="H580" s="439">
        <f>G580*F580</f>
        <v>0</v>
      </c>
      <c r="J580" s="503"/>
    </row>
    <row r="581" spans="1:10" ht="10.5" customHeight="1">
      <c r="A581" s="436" t="s">
        <v>368</v>
      </c>
      <c r="B581" s="436" t="s">
        <v>1542</v>
      </c>
      <c r="C581" s="436" t="s">
        <v>1786</v>
      </c>
      <c r="D581" s="437" t="s">
        <v>1790</v>
      </c>
      <c r="E581" s="436" t="s">
        <v>62</v>
      </c>
      <c r="F581" s="438">
        <v>17</v>
      </c>
      <c r="G581" s="439"/>
      <c r="H581" s="439">
        <f>G581*F581</f>
        <v>0</v>
      </c>
      <c r="J581" s="503"/>
    </row>
    <row r="582" spans="1:10" ht="10.5" customHeight="1">
      <c r="A582" s="436" t="s">
        <v>368</v>
      </c>
      <c r="B582" s="436" t="s">
        <v>1542</v>
      </c>
      <c r="C582" s="436" t="s">
        <v>1786</v>
      </c>
      <c r="D582" s="437" t="s">
        <v>1791</v>
      </c>
      <c r="E582" s="436" t="s">
        <v>62</v>
      </c>
      <c r="F582" s="438">
        <v>5</v>
      </c>
      <c r="G582" s="439"/>
      <c r="H582" s="439">
        <f>G582*F582</f>
        <v>0</v>
      </c>
      <c r="J582" s="503"/>
    </row>
    <row r="583" spans="1:10" ht="10.5" customHeight="1">
      <c r="A583" s="521"/>
      <c r="B583" s="522"/>
      <c r="C583" s="532"/>
      <c r="D583" s="533"/>
      <c r="E583" s="441"/>
      <c r="F583" s="438"/>
      <c r="G583" s="503"/>
      <c r="H583" s="503"/>
      <c r="I583" s="503"/>
      <c r="J583" s="503"/>
    </row>
    <row r="584" spans="1:10" ht="10.5" customHeight="1">
      <c r="A584" s="534"/>
      <c r="B584" s="535"/>
      <c r="C584" s="536"/>
      <c r="D584" s="537" t="s">
        <v>1795</v>
      </c>
      <c r="E584" s="538"/>
      <c r="F584" s="539"/>
      <c r="G584" s="540"/>
      <c r="H584" s="540"/>
      <c r="I584" s="540"/>
    </row>
    <row r="585" spans="1:10" ht="10.5" customHeight="1">
      <c r="A585" s="436" t="s">
        <v>157</v>
      </c>
      <c r="B585" s="436" t="s">
        <v>1475</v>
      </c>
      <c r="C585" s="436" t="s">
        <v>1796</v>
      </c>
      <c r="D585" s="437" t="s">
        <v>1797</v>
      </c>
      <c r="E585" s="436" t="s">
        <v>61</v>
      </c>
      <c r="F585" s="438">
        <v>219</v>
      </c>
      <c r="G585" s="439"/>
      <c r="H585" s="503"/>
      <c r="I585" s="439">
        <f t="shared" ref="I585:I646" si="23">F585*G585</f>
        <v>0</v>
      </c>
    </row>
    <row r="586" spans="1:10" ht="10.5" customHeight="1">
      <c r="A586" s="436" t="s">
        <v>157</v>
      </c>
      <c r="B586" s="436" t="s">
        <v>1475</v>
      </c>
      <c r="C586" s="436" t="s">
        <v>1796</v>
      </c>
      <c r="D586" s="437" t="s">
        <v>1798</v>
      </c>
      <c r="E586" s="436" t="s">
        <v>62</v>
      </c>
      <c r="F586" s="438">
        <v>146</v>
      </c>
      <c r="G586" s="439"/>
      <c r="H586" s="503"/>
      <c r="I586" s="439">
        <f t="shared" si="23"/>
        <v>0</v>
      </c>
    </row>
    <row r="587" spans="1:10" ht="10.5" customHeight="1">
      <c r="A587" s="436" t="s">
        <v>157</v>
      </c>
      <c r="B587" s="436" t="s">
        <v>1475</v>
      </c>
      <c r="C587" s="436" t="s">
        <v>1796</v>
      </c>
      <c r="D587" s="437" t="s">
        <v>1799</v>
      </c>
      <c r="E587" s="436" t="s">
        <v>62</v>
      </c>
      <c r="F587" s="438">
        <v>5</v>
      </c>
      <c r="G587" s="439"/>
      <c r="H587" s="503"/>
      <c r="I587" s="439">
        <f t="shared" si="23"/>
        <v>0</v>
      </c>
    </row>
    <row r="588" spans="1:10" ht="10.5" customHeight="1">
      <c r="A588" s="436" t="s">
        <v>157</v>
      </c>
      <c r="B588" s="436" t="s">
        <v>1475</v>
      </c>
      <c r="C588" s="436" t="s">
        <v>1796</v>
      </c>
      <c r="D588" s="437" t="s">
        <v>1800</v>
      </c>
      <c r="E588" s="436" t="s">
        <v>61</v>
      </c>
      <c r="F588" s="438">
        <v>216</v>
      </c>
      <c r="G588" s="439"/>
      <c r="H588" s="503"/>
      <c r="I588" s="439">
        <f t="shared" si="23"/>
        <v>0</v>
      </c>
    </row>
    <row r="589" spans="1:10" ht="10.5" customHeight="1">
      <c r="A589" s="436" t="s">
        <v>157</v>
      </c>
      <c r="B589" s="436" t="s">
        <v>1475</v>
      </c>
      <c r="C589" s="436" t="s">
        <v>1796</v>
      </c>
      <c r="D589" s="437" t="s">
        <v>1801</v>
      </c>
      <c r="E589" s="436" t="s">
        <v>62</v>
      </c>
      <c r="F589" s="438">
        <v>144</v>
      </c>
      <c r="G589" s="439"/>
      <c r="H589" s="503"/>
      <c r="I589" s="439">
        <f t="shared" si="23"/>
        <v>0</v>
      </c>
    </row>
    <row r="590" spans="1:10" ht="10.5" customHeight="1">
      <c r="A590" s="436" t="s">
        <v>157</v>
      </c>
      <c r="B590" s="436" t="s">
        <v>1475</v>
      </c>
      <c r="C590" s="436" t="s">
        <v>1796</v>
      </c>
      <c r="D590" s="437" t="s">
        <v>1802</v>
      </c>
      <c r="E590" s="436" t="s">
        <v>62</v>
      </c>
      <c r="F590" s="438">
        <v>20</v>
      </c>
      <c r="G590" s="439"/>
      <c r="H590" s="503"/>
      <c r="I590" s="439">
        <f t="shared" si="23"/>
        <v>0</v>
      </c>
    </row>
    <row r="591" spans="1:10" ht="10.5" customHeight="1">
      <c r="A591" s="436" t="s">
        <v>157</v>
      </c>
      <c r="B591" s="436" t="s">
        <v>1475</v>
      </c>
      <c r="C591" s="436" t="s">
        <v>1796</v>
      </c>
      <c r="D591" s="437" t="s">
        <v>1803</v>
      </c>
      <c r="E591" s="436" t="s">
        <v>62</v>
      </c>
      <c r="F591" s="438">
        <v>1</v>
      </c>
      <c r="G591" s="439"/>
      <c r="H591" s="503"/>
      <c r="I591" s="439">
        <f t="shared" si="23"/>
        <v>0</v>
      </c>
    </row>
    <row r="592" spans="1:10" ht="10.5" customHeight="1">
      <c r="A592" s="436" t="s">
        <v>157</v>
      </c>
      <c r="B592" s="436" t="s">
        <v>1475</v>
      </c>
      <c r="C592" s="436" t="s">
        <v>1796</v>
      </c>
      <c r="D592" s="437" t="s">
        <v>1804</v>
      </c>
      <c r="E592" s="436" t="s">
        <v>61</v>
      </c>
      <c r="F592" s="438">
        <v>165</v>
      </c>
      <c r="G592" s="439"/>
      <c r="H592" s="503"/>
      <c r="I592" s="439">
        <f t="shared" si="23"/>
        <v>0</v>
      </c>
    </row>
    <row r="593" spans="1:9" ht="10.5" customHeight="1">
      <c r="A593" s="436" t="s">
        <v>157</v>
      </c>
      <c r="B593" s="436" t="s">
        <v>1475</v>
      </c>
      <c r="C593" s="436" t="s">
        <v>1796</v>
      </c>
      <c r="D593" s="437" t="s">
        <v>1805</v>
      </c>
      <c r="E593" s="436" t="s">
        <v>62</v>
      </c>
      <c r="F593" s="438">
        <v>110</v>
      </c>
      <c r="G593" s="439"/>
      <c r="H593" s="503"/>
      <c r="I593" s="439">
        <f t="shared" si="23"/>
        <v>0</v>
      </c>
    </row>
    <row r="594" spans="1:9" ht="10.5" customHeight="1">
      <c r="A594" s="436" t="s">
        <v>157</v>
      </c>
      <c r="B594" s="436" t="s">
        <v>1475</v>
      </c>
      <c r="C594" s="436" t="s">
        <v>1796</v>
      </c>
      <c r="D594" s="437" t="s">
        <v>1806</v>
      </c>
      <c r="E594" s="436" t="s">
        <v>62</v>
      </c>
      <c r="F594" s="438">
        <v>4</v>
      </c>
      <c r="G594" s="439"/>
      <c r="H594" s="503"/>
      <c r="I594" s="439">
        <f t="shared" si="23"/>
        <v>0</v>
      </c>
    </row>
    <row r="595" spans="1:9" ht="10.5" customHeight="1">
      <c r="A595" s="436" t="s">
        <v>157</v>
      </c>
      <c r="B595" s="436" t="s">
        <v>1475</v>
      </c>
      <c r="C595" s="436" t="s">
        <v>1796</v>
      </c>
      <c r="D595" s="437" t="s">
        <v>1807</v>
      </c>
      <c r="E595" s="436" t="s">
        <v>61</v>
      </c>
      <c r="F595" s="438">
        <v>36</v>
      </c>
      <c r="G595" s="439"/>
      <c r="H595" s="503"/>
      <c r="I595" s="439">
        <f t="shared" si="23"/>
        <v>0</v>
      </c>
    </row>
    <row r="596" spans="1:9" ht="10.5" customHeight="1">
      <c r="A596" s="436" t="s">
        <v>157</v>
      </c>
      <c r="B596" s="436" t="s">
        <v>1475</v>
      </c>
      <c r="C596" s="436" t="s">
        <v>1796</v>
      </c>
      <c r="D596" s="437" t="s">
        <v>1808</v>
      </c>
      <c r="E596" s="436" t="s">
        <v>62</v>
      </c>
      <c r="F596" s="438">
        <v>24</v>
      </c>
      <c r="G596" s="439"/>
      <c r="H596" s="503"/>
      <c r="I596" s="439">
        <f t="shared" si="23"/>
        <v>0</v>
      </c>
    </row>
    <row r="597" spans="1:9" ht="10.5" customHeight="1">
      <c r="A597" s="436" t="s">
        <v>157</v>
      </c>
      <c r="B597" s="436" t="s">
        <v>1475</v>
      </c>
      <c r="C597" s="436" t="s">
        <v>1796</v>
      </c>
      <c r="D597" s="437" t="s">
        <v>1809</v>
      </c>
      <c r="E597" s="436" t="s">
        <v>62</v>
      </c>
      <c r="F597" s="438">
        <v>96</v>
      </c>
      <c r="G597" s="439"/>
      <c r="H597" s="503"/>
      <c r="I597" s="439">
        <f t="shared" si="23"/>
        <v>0</v>
      </c>
    </row>
    <row r="598" spans="1:9" ht="10.5" customHeight="1">
      <c r="A598" s="436" t="s">
        <v>157</v>
      </c>
      <c r="B598" s="436" t="s">
        <v>1475</v>
      </c>
      <c r="C598" s="436" t="s">
        <v>1796</v>
      </c>
      <c r="D598" s="437" t="s">
        <v>1810</v>
      </c>
      <c r="E598" s="436" t="s">
        <v>62</v>
      </c>
      <c r="F598" s="438">
        <v>96</v>
      </c>
      <c r="G598" s="439"/>
      <c r="H598" s="503"/>
      <c r="I598" s="439">
        <f t="shared" si="23"/>
        <v>0</v>
      </c>
    </row>
    <row r="599" spans="1:9" ht="10.5" customHeight="1">
      <c r="A599" s="436" t="s">
        <v>157</v>
      </c>
      <c r="B599" s="436" t="s">
        <v>1475</v>
      </c>
      <c r="C599" s="436" t="s">
        <v>1796</v>
      </c>
      <c r="D599" s="437" t="s">
        <v>1811</v>
      </c>
      <c r="E599" s="436" t="s">
        <v>62</v>
      </c>
      <c r="F599" s="438">
        <v>96</v>
      </c>
      <c r="G599" s="439"/>
      <c r="H599" s="503"/>
      <c r="I599" s="439">
        <f t="shared" si="23"/>
        <v>0</v>
      </c>
    </row>
    <row r="600" spans="1:9" ht="10.5" customHeight="1">
      <c r="A600" s="436" t="s">
        <v>157</v>
      </c>
      <c r="B600" s="436" t="s">
        <v>1475</v>
      </c>
      <c r="C600" s="436" t="s">
        <v>1796</v>
      </c>
      <c r="D600" s="437" t="s">
        <v>1812</v>
      </c>
      <c r="E600" s="436" t="s">
        <v>62</v>
      </c>
      <c r="F600" s="438">
        <v>2</v>
      </c>
      <c r="G600" s="439"/>
      <c r="H600" s="503"/>
      <c r="I600" s="439">
        <f t="shared" si="23"/>
        <v>0</v>
      </c>
    </row>
    <row r="601" spans="1:9" ht="10.5" customHeight="1">
      <c r="A601" s="436" t="s">
        <v>157</v>
      </c>
      <c r="B601" s="436" t="s">
        <v>1475</v>
      </c>
      <c r="C601" s="436" t="s">
        <v>1796</v>
      </c>
      <c r="D601" s="437" t="s">
        <v>1813</v>
      </c>
      <c r="E601" s="436" t="s">
        <v>62</v>
      </c>
      <c r="F601" s="438">
        <v>10</v>
      </c>
      <c r="G601" s="439"/>
      <c r="H601" s="503"/>
      <c r="I601" s="439">
        <f t="shared" si="23"/>
        <v>0</v>
      </c>
    </row>
    <row r="602" spans="1:9" ht="10.5" customHeight="1">
      <c r="A602" s="436" t="s">
        <v>157</v>
      </c>
      <c r="B602" s="436" t="s">
        <v>1475</v>
      </c>
      <c r="C602" s="436" t="s">
        <v>1796</v>
      </c>
      <c r="D602" s="437" t="s">
        <v>1814</v>
      </c>
      <c r="E602" s="436" t="s">
        <v>62</v>
      </c>
      <c r="F602" s="438">
        <v>2</v>
      </c>
      <c r="G602" s="439"/>
      <c r="H602" s="503"/>
      <c r="I602" s="439">
        <f t="shared" si="23"/>
        <v>0</v>
      </c>
    </row>
    <row r="603" spans="1:9" ht="10.5" customHeight="1">
      <c r="A603" s="436" t="s">
        <v>157</v>
      </c>
      <c r="B603" s="436" t="s">
        <v>1475</v>
      </c>
      <c r="C603" s="436" t="s">
        <v>1796</v>
      </c>
      <c r="D603" s="437" t="s">
        <v>1815</v>
      </c>
      <c r="E603" s="436" t="s">
        <v>62</v>
      </c>
      <c r="F603" s="438">
        <v>267</v>
      </c>
      <c r="G603" s="439"/>
      <c r="H603" s="503"/>
      <c r="I603" s="439">
        <f t="shared" si="23"/>
        <v>0</v>
      </c>
    </row>
    <row r="604" spans="1:9" ht="10.5" customHeight="1">
      <c r="A604" s="436" t="s">
        <v>157</v>
      </c>
      <c r="B604" s="436" t="s">
        <v>1475</v>
      </c>
      <c r="C604" s="436" t="s">
        <v>1796</v>
      </c>
      <c r="D604" s="437" t="s">
        <v>1816</v>
      </c>
      <c r="E604" s="436" t="s">
        <v>62</v>
      </c>
      <c r="F604" s="438">
        <v>424</v>
      </c>
      <c r="G604" s="439"/>
      <c r="H604" s="503"/>
      <c r="I604" s="439">
        <f t="shared" si="23"/>
        <v>0</v>
      </c>
    </row>
    <row r="605" spans="1:9" ht="10.5" customHeight="1">
      <c r="A605" s="436" t="s">
        <v>157</v>
      </c>
      <c r="B605" s="436" t="s">
        <v>1475</v>
      </c>
      <c r="C605" s="436" t="s">
        <v>1796</v>
      </c>
      <c r="D605" s="437" t="s">
        <v>1817</v>
      </c>
      <c r="E605" s="436" t="s">
        <v>62</v>
      </c>
      <c r="F605" s="438">
        <v>992</v>
      </c>
      <c r="G605" s="439"/>
      <c r="H605" s="503"/>
      <c r="I605" s="439">
        <f t="shared" si="23"/>
        <v>0</v>
      </c>
    </row>
    <row r="606" spans="1:9" ht="10.5" customHeight="1">
      <c r="A606" s="436" t="s">
        <v>157</v>
      </c>
      <c r="B606" s="436" t="s">
        <v>1475</v>
      </c>
      <c r="C606" s="436" t="s">
        <v>1796</v>
      </c>
      <c r="D606" s="437" t="s">
        <v>1818</v>
      </c>
      <c r="E606" s="436" t="s">
        <v>61</v>
      </c>
      <c r="F606" s="438">
        <v>12</v>
      </c>
      <c r="G606" s="439"/>
      <c r="H606" s="503"/>
      <c r="I606" s="439">
        <f t="shared" si="23"/>
        <v>0</v>
      </c>
    </row>
    <row r="607" spans="1:9" ht="10.5" customHeight="1">
      <c r="A607" s="436" t="s">
        <v>157</v>
      </c>
      <c r="B607" s="436" t="s">
        <v>1475</v>
      </c>
      <c r="C607" s="436" t="s">
        <v>1796</v>
      </c>
      <c r="D607" s="437" t="s">
        <v>1819</v>
      </c>
      <c r="E607" s="436" t="s">
        <v>61</v>
      </c>
      <c r="F607" s="438">
        <v>24</v>
      </c>
      <c r="G607" s="439"/>
      <c r="H607" s="503"/>
      <c r="I607" s="439">
        <f t="shared" si="23"/>
        <v>0</v>
      </c>
    </row>
    <row r="608" spans="1:9" ht="10.5" customHeight="1">
      <c r="A608" s="436" t="s">
        <v>157</v>
      </c>
      <c r="B608" s="436" t="s">
        <v>1475</v>
      </c>
      <c r="C608" s="436" t="s">
        <v>1796</v>
      </c>
      <c r="D608" s="437" t="s">
        <v>1820</v>
      </c>
      <c r="E608" s="436" t="s">
        <v>62</v>
      </c>
      <c r="F608" s="438">
        <v>8</v>
      </c>
      <c r="G608" s="439"/>
      <c r="H608" s="503"/>
      <c r="I608" s="439">
        <f t="shared" si="23"/>
        <v>0</v>
      </c>
    </row>
    <row r="609" spans="1:10" ht="10.5" customHeight="1">
      <c r="A609" s="436" t="s">
        <v>157</v>
      </c>
      <c r="B609" s="436" t="s">
        <v>1475</v>
      </c>
      <c r="C609" s="436" t="s">
        <v>1796</v>
      </c>
      <c r="D609" s="437" t="s">
        <v>1821</v>
      </c>
      <c r="E609" s="436" t="s">
        <v>62</v>
      </c>
      <c r="F609" s="438">
        <v>18</v>
      </c>
      <c r="G609" s="439"/>
      <c r="H609" s="502"/>
      <c r="I609" s="439">
        <f t="shared" si="23"/>
        <v>0</v>
      </c>
    </row>
    <row r="610" spans="1:10" ht="10.5" customHeight="1">
      <c r="A610" s="436" t="s">
        <v>157</v>
      </c>
      <c r="B610" s="436" t="s">
        <v>1475</v>
      </c>
      <c r="C610" s="436" t="s">
        <v>1796</v>
      </c>
      <c r="D610" s="437" t="s">
        <v>1822</v>
      </c>
      <c r="E610" s="436" t="s">
        <v>61</v>
      </c>
      <c r="F610" s="438">
        <v>60</v>
      </c>
      <c r="G610" s="439"/>
      <c r="H610" s="504"/>
      <c r="I610" s="439">
        <f t="shared" si="23"/>
        <v>0</v>
      </c>
      <c r="J610" s="503"/>
    </row>
    <row r="611" spans="1:10" ht="10.5" customHeight="1">
      <c r="A611" s="436" t="s">
        <v>157</v>
      </c>
      <c r="B611" s="436" t="s">
        <v>1475</v>
      </c>
      <c r="C611" s="436" t="s">
        <v>1796</v>
      </c>
      <c r="D611" s="437" t="s">
        <v>1823</v>
      </c>
      <c r="E611" s="436" t="s">
        <v>61</v>
      </c>
      <c r="F611" s="438">
        <v>5000</v>
      </c>
      <c r="G611" s="439"/>
      <c r="H611" s="504"/>
      <c r="I611" s="439">
        <f t="shared" si="23"/>
        <v>0</v>
      </c>
      <c r="J611" s="503"/>
    </row>
    <row r="612" spans="1:10" ht="10.5" customHeight="1">
      <c r="A612" s="436" t="s">
        <v>157</v>
      </c>
      <c r="B612" s="436" t="s">
        <v>1475</v>
      </c>
      <c r="C612" s="436" t="s">
        <v>1796</v>
      </c>
      <c r="D612" s="437" t="s">
        <v>1824</v>
      </c>
      <c r="E612" s="436" t="s">
        <v>61</v>
      </c>
      <c r="F612" s="438">
        <v>1000</v>
      </c>
      <c r="G612" s="439"/>
      <c r="H612" s="504"/>
      <c r="I612" s="439">
        <f t="shared" si="23"/>
        <v>0</v>
      </c>
      <c r="J612" s="503"/>
    </row>
    <row r="613" spans="1:10" ht="10.5" customHeight="1">
      <c r="A613" s="436" t="s">
        <v>157</v>
      </c>
      <c r="B613" s="436" t="s">
        <v>1475</v>
      </c>
      <c r="C613" s="436" t="s">
        <v>1796</v>
      </c>
      <c r="D613" s="437" t="s">
        <v>1825</v>
      </c>
      <c r="E613" s="436" t="s">
        <v>61</v>
      </c>
      <c r="F613" s="438">
        <v>2000</v>
      </c>
      <c r="G613" s="439"/>
      <c r="H613" s="504"/>
      <c r="I613" s="439">
        <f t="shared" si="23"/>
        <v>0</v>
      </c>
      <c r="J613" s="503"/>
    </row>
    <row r="614" spans="1:10" ht="10.5" customHeight="1">
      <c r="A614" s="436" t="s">
        <v>157</v>
      </c>
      <c r="B614" s="436" t="s">
        <v>1475</v>
      </c>
      <c r="C614" s="436" t="s">
        <v>1796</v>
      </c>
      <c r="D614" s="437" t="s">
        <v>1826</v>
      </c>
      <c r="E614" s="436" t="s">
        <v>61</v>
      </c>
      <c r="F614" s="438">
        <v>1500</v>
      </c>
      <c r="G614" s="439"/>
      <c r="H614" s="504"/>
      <c r="I614" s="439">
        <f t="shared" si="23"/>
        <v>0</v>
      </c>
      <c r="J614" s="503"/>
    </row>
    <row r="615" spans="1:10" ht="10.5" customHeight="1">
      <c r="A615" s="436" t="s">
        <v>157</v>
      </c>
      <c r="B615" s="436" t="s">
        <v>1475</v>
      </c>
      <c r="C615" s="436" t="s">
        <v>1796</v>
      </c>
      <c r="D615" s="437" t="s">
        <v>1827</v>
      </c>
      <c r="E615" s="436" t="s">
        <v>61</v>
      </c>
      <c r="F615" s="438">
        <v>350</v>
      </c>
      <c r="G615" s="439"/>
      <c r="H615" s="502"/>
      <c r="I615" s="439">
        <f t="shared" si="23"/>
        <v>0</v>
      </c>
      <c r="J615" s="503"/>
    </row>
    <row r="616" spans="1:10" s="504" customFormat="1" ht="10.5" customHeight="1">
      <c r="A616" s="436" t="s">
        <v>157</v>
      </c>
      <c r="B616" s="436" t="s">
        <v>1475</v>
      </c>
      <c r="C616" s="436" t="s">
        <v>1796</v>
      </c>
      <c r="D616" s="437" t="s">
        <v>1828</v>
      </c>
      <c r="E616" s="436" t="s">
        <v>61</v>
      </c>
      <c r="F616" s="438">
        <v>140</v>
      </c>
      <c r="G616" s="439"/>
      <c r="I616" s="439">
        <f t="shared" si="23"/>
        <v>0</v>
      </c>
      <c r="J616" s="503"/>
    </row>
    <row r="617" spans="1:10" s="504" customFormat="1" ht="10.5" customHeight="1">
      <c r="A617" s="436" t="s">
        <v>157</v>
      </c>
      <c r="B617" s="436" t="s">
        <v>1475</v>
      </c>
      <c r="C617" s="436" t="s">
        <v>1796</v>
      </c>
      <c r="D617" s="437" t="s">
        <v>1829</v>
      </c>
      <c r="E617" s="436" t="s">
        <v>61</v>
      </c>
      <c r="F617" s="438">
        <v>500</v>
      </c>
      <c r="G617" s="439"/>
      <c r="H617" s="502"/>
      <c r="I617" s="439">
        <f t="shared" si="23"/>
        <v>0</v>
      </c>
      <c r="J617" s="503"/>
    </row>
    <row r="618" spans="1:10" s="504" customFormat="1" ht="10.5" customHeight="1">
      <c r="A618" s="436" t="s">
        <v>157</v>
      </c>
      <c r="B618" s="436" t="s">
        <v>1475</v>
      </c>
      <c r="C618" s="436" t="s">
        <v>1796</v>
      </c>
      <c r="D618" s="437" t="s">
        <v>1830</v>
      </c>
      <c r="E618" s="436" t="s">
        <v>61</v>
      </c>
      <c r="F618" s="438">
        <v>500</v>
      </c>
      <c r="G618" s="439"/>
      <c r="I618" s="439">
        <f t="shared" si="23"/>
        <v>0</v>
      </c>
      <c r="J618" s="503"/>
    </row>
    <row r="619" spans="1:10" ht="10.5" customHeight="1">
      <c r="A619" s="436" t="s">
        <v>157</v>
      </c>
      <c r="B619" s="436" t="s">
        <v>1475</v>
      </c>
      <c r="C619" s="436" t="s">
        <v>1796</v>
      </c>
      <c r="D619" s="437" t="s">
        <v>1831</v>
      </c>
      <c r="E619" s="436" t="s">
        <v>61</v>
      </c>
      <c r="F619" s="438">
        <v>250</v>
      </c>
      <c r="G619" s="439"/>
      <c r="H619" s="504"/>
      <c r="I619" s="439">
        <f t="shared" si="23"/>
        <v>0</v>
      </c>
      <c r="J619" s="503"/>
    </row>
    <row r="620" spans="1:10" ht="10.5" customHeight="1">
      <c r="A620" s="436" t="s">
        <v>157</v>
      </c>
      <c r="B620" s="436" t="s">
        <v>1475</v>
      </c>
      <c r="C620" s="436" t="s">
        <v>1796</v>
      </c>
      <c r="D620" s="437" t="s">
        <v>1832</v>
      </c>
      <c r="E620" s="436" t="s">
        <v>61</v>
      </c>
      <c r="F620" s="438">
        <v>250</v>
      </c>
      <c r="G620" s="439"/>
      <c r="H620" s="504"/>
      <c r="I620" s="439">
        <f t="shared" si="23"/>
        <v>0</v>
      </c>
      <c r="J620" s="503"/>
    </row>
    <row r="621" spans="1:10" s="504" customFormat="1" ht="10.5" customHeight="1">
      <c r="A621" s="436" t="s">
        <v>157</v>
      </c>
      <c r="B621" s="436" t="s">
        <v>1475</v>
      </c>
      <c r="C621" s="436" t="s">
        <v>1796</v>
      </c>
      <c r="D621" s="437" t="s">
        <v>1833</v>
      </c>
      <c r="E621" s="436" t="s">
        <v>61</v>
      </c>
      <c r="F621" s="438">
        <v>50</v>
      </c>
      <c r="G621" s="439"/>
      <c r="H621" s="422"/>
      <c r="I621" s="439">
        <f t="shared" si="23"/>
        <v>0</v>
      </c>
      <c r="J621" s="503"/>
    </row>
    <row r="622" spans="1:10" s="504" customFormat="1" ht="10.5" customHeight="1">
      <c r="A622" s="436" t="s">
        <v>157</v>
      </c>
      <c r="B622" s="436" t="s">
        <v>1475</v>
      </c>
      <c r="C622" s="436" t="s">
        <v>1796</v>
      </c>
      <c r="D622" s="437" t="s">
        <v>1834</v>
      </c>
      <c r="E622" s="436" t="s">
        <v>61</v>
      </c>
      <c r="F622" s="438">
        <v>50</v>
      </c>
      <c r="G622" s="439"/>
      <c r="H622" s="422"/>
      <c r="I622" s="439">
        <f t="shared" si="23"/>
        <v>0</v>
      </c>
      <c r="J622" s="503"/>
    </row>
    <row r="623" spans="1:10" s="504" customFormat="1" ht="10.5" customHeight="1">
      <c r="A623" s="436" t="s">
        <v>157</v>
      </c>
      <c r="B623" s="436" t="s">
        <v>1475</v>
      </c>
      <c r="C623" s="436" t="s">
        <v>1796</v>
      </c>
      <c r="D623" s="437" t="s">
        <v>1835</v>
      </c>
      <c r="E623" s="436" t="s">
        <v>62</v>
      </c>
      <c r="F623" s="438">
        <v>11670</v>
      </c>
      <c r="G623" s="439"/>
      <c r="H623" s="422"/>
      <c r="I623" s="439">
        <f t="shared" si="23"/>
        <v>0</v>
      </c>
      <c r="J623" s="503"/>
    </row>
    <row r="624" spans="1:10" s="504" customFormat="1" ht="10.5" customHeight="1">
      <c r="A624" s="436" t="s">
        <v>157</v>
      </c>
      <c r="B624" s="436" t="s">
        <v>1475</v>
      </c>
      <c r="C624" s="436" t="s">
        <v>1796</v>
      </c>
      <c r="D624" s="437" t="s">
        <v>1836</v>
      </c>
      <c r="E624" s="436" t="s">
        <v>62</v>
      </c>
      <c r="F624" s="438">
        <v>1670</v>
      </c>
      <c r="G624" s="439"/>
      <c r="H624" s="422"/>
      <c r="I624" s="439">
        <f t="shared" si="23"/>
        <v>0</v>
      </c>
      <c r="J624" s="503"/>
    </row>
    <row r="625" spans="1:11" s="504" customFormat="1" ht="10.5" customHeight="1">
      <c r="A625" s="436" t="s">
        <v>157</v>
      </c>
      <c r="B625" s="436" t="s">
        <v>1475</v>
      </c>
      <c r="C625" s="436" t="s">
        <v>1796</v>
      </c>
      <c r="D625" s="437" t="s">
        <v>1837</v>
      </c>
      <c r="E625" s="436" t="s">
        <v>62</v>
      </c>
      <c r="F625" s="438">
        <v>3340</v>
      </c>
      <c r="G625" s="439"/>
      <c r="H625" s="422"/>
      <c r="I625" s="439">
        <f t="shared" si="23"/>
        <v>0</v>
      </c>
      <c r="J625" s="503"/>
    </row>
    <row r="626" spans="1:11" s="504" customFormat="1" ht="10.5" customHeight="1">
      <c r="A626" s="436" t="s">
        <v>157</v>
      </c>
      <c r="B626" s="436" t="s">
        <v>1475</v>
      </c>
      <c r="C626" s="436" t="s">
        <v>1796</v>
      </c>
      <c r="D626" s="437" t="s">
        <v>1838</v>
      </c>
      <c r="E626" s="436" t="s">
        <v>62</v>
      </c>
      <c r="F626" s="438">
        <v>2500</v>
      </c>
      <c r="G626" s="439"/>
      <c r="H626" s="422"/>
      <c r="I626" s="439">
        <f t="shared" si="23"/>
        <v>0</v>
      </c>
      <c r="J626" s="503"/>
    </row>
    <row r="627" spans="1:11" s="504" customFormat="1" ht="10.5" customHeight="1">
      <c r="A627" s="436" t="s">
        <v>157</v>
      </c>
      <c r="B627" s="436" t="s">
        <v>1475</v>
      </c>
      <c r="C627" s="436" t="s">
        <v>1796</v>
      </c>
      <c r="D627" s="437" t="s">
        <v>1839</v>
      </c>
      <c r="E627" s="436" t="s">
        <v>62</v>
      </c>
      <c r="F627" s="438">
        <v>590</v>
      </c>
      <c r="G627" s="439"/>
      <c r="H627" s="422"/>
      <c r="I627" s="439">
        <f t="shared" si="23"/>
        <v>0</v>
      </c>
      <c r="J627" s="503"/>
    </row>
    <row r="628" spans="1:11" s="504" customFormat="1" ht="10.5" customHeight="1">
      <c r="A628" s="436" t="s">
        <v>157</v>
      </c>
      <c r="B628" s="436" t="s">
        <v>1475</v>
      </c>
      <c r="C628" s="436" t="s">
        <v>1796</v>
      </c>
      <c r="D628" s="437" t="s">
        <v>1840</v>
      </c>
      <c r="E628" s="436" t="s">
        <v>62</v>
      </c>
      <c r="F628" s="438">
        <v>240</v>
      </c>
      <c r="G628" s="439"/>
      <c r="H628" s="422"/>
      <c r="I628" s="439">
        <f t="shared" si="23"/>
        <v>0</v>
      </c>
      <c r="J628" s="503"/>
    </row>
    <row r="629" spans="1:11" s="504" customFormat="1" ht="10.5" customHeight="1">
      <c r="A629" s="436" t="s">
        <v>157</v>
      </c>
      <c r="B629" s="436" t="s">
        <v>1475</v>
      </c>
      <c r="C629" s="436" t="s">
        <v>1796</v>
      </c>
      <c r="D629" s="437" t="s">
        <v>1841</v>
      </c>
      <c r="E629" s="436" t="s">
        <v>61</v>
      </c>
      <c r="F629" s="438">
        <v>30</v>
      </c>
      <c r="G629" s="439"/>
      <c r="H629" s="422"/>
      <c r="I629" s="439">
        <f t="shared" si="23"/>
        <v>0</v>
      </c>
      <c r="J629" s="503"/>
    </row>
    <row r="630" spans="1:11" s="504" customFormat="1" ht="10.5" customHeight="1">
      <c r="A630" s="436" t="s">
        <v>157</v>
      </c>
      <c r="B630" s="436" t="s">
        <v>1475</v>
      </c>
      <c r="C630" s="436" t="s">
        <v>1796</v>
      </c>
      <c r="D630" s="437" t="s">
        <v>1842</v>
      </c>
      <c r="E630" s="436" t="s">
        <v>61</v>
      </c>
      <c r="F630" s="438">
        <v>30</v>
      </c>
      <c r="G630" s="439"/>
      <c r="H630" s="422"/>
      <c r="I630" s="439">
        <f t="shared" si="23"/>
        <v>0</v>
      </c>
      <c r="J630" s="503"/>
    </row>
    <row r="631" spans="1:11" s="504" customFormat="1" ht="10.5" customHeight="1">
      <c r="A631" s="436" t="s">
        <v>157</v>
      </c>
      <c r="B631" s="436" t="s">
        <v>1475</v>
      </c>
      <c r="C631" s="436" t="s">
        <v>1796</v>
      </c>
      <c r="D631" s="437" t="s">
        <v>1843</v>
      </c>
      <c r="E631" s="436" t="s">
        <v>61</v>
      </c>
      <c r="F631" s="438">
        <v>30</v>
      </c>
      <c r="G631" s="439"/>
      <c r="H631" s="422"/>
      <c r="I631" s="439">
        <f t="shared" si="23"/>
        <v>0</v>
      </c>
      <c r="J631" s="503"/>
    </row>
    <row r="632" spans="1:11" s="504" customFormat="1" ht="10.5" customHeight="1">
      <c r="A632" s="436" t="s">
        <v>157</v>
      </c>
      <c r="B632" s="436" t="s">
        <v>1475</v>
      </c>
      <c r="C632" s="436" t="s">
        <v>1796</v>
      </c>
      <c r="D632" s="437" t="s">
        <v>1844</v>
      </c>
      <c r="E632" s="436" t="s">
        <v>62</v>
      </c>
      <c r="F632" s="438">
        <v>10000</v>
      </c>
      <c r="G632" s="439"/>
      <c r="H632" s="422"/>
      <c r="I632" s="439">
        <f t="shared" si="23"/>
        <v>0</v>
      </c>
      <c r="J632" s="503"/>
    </row>
    <row r="633" spans="1:11" s="502" customFormat="1" ht="10.5" customHeight="1">
      <c r="A633" s="436" t="s">
        <v>157</v>
      </c>
      <c r="B633" s="436" t="s">
        <v>1475</v>
      </c>
      <c r="C633" s="436" t="s">
        <v>1796</v>
      </c>
      <c r="D633" s="437" t="s">
        <v>1845</v>
      </c>
      <c r="E633" s="436" t="s">
        <v>62</v>
      </c>
      <c r="F633" s="438">
        <v>560</v>
      </c>
      <c r="G633" s="439"/>
      <c r="H633" s="422"/>
      <c r="I633" s="439">
        <f t="shared" si="23"/>
        <v>0</v>
      </c>
      <c r="J633" s="503"/>
      <c r="K633" s="503"/>
    </row>
    <row r="634" spans="1:11" s="504" customFormat="1" ht="10.5" customHeight="1">
      <c r="A634" s="436" t="s">
        <v>157</v>
      </c>
      <c r="B634" s="436" t="s">
        <v>1475</v>
      </c>
      <c r="C634" s="436" t="s">
        <v>1796</v>
      </c>
      <c r="D634" s="437" t="s">
        <v>1846</v>
      </c>
      <c r="E634" s="436" t="s">
        <v>62</v>
      </c>
      <c r="F634" s="438">
        <v>380</v>
      </c>
      <c r="G634" s="439"/>
      <c r="H634" s="422"/>
      <c r="I634" s="439">
        <f t="shared" si="23"/>
        <v>0</v>
      </c>
      <c r="J634" s="503"/>
    </row>
    <row r="635" spans="1:11" s="504" customFormat="1" ht="10.5" customHeight="1">
      <c r="A635" s="436" t="s">
        <v>157</v>
      </c>
      <c r="B635" s="436" t="s">
        <v>1475</v>
      </c>
      <c r="C635" s="436" t="s">
        <v>1796</v>
      </c>
      <c r="D635" s="437" t="s">
        <v>1847</v>
      </c>
      <c r="E635" s="436" t="s">
        <v>62</v>
      </c>
      <c r="F635" s="438">
        <v>10900</v>
      </c>
      <c r="G635" s="439"/>
      <c r="H635" s="422"/>
      <c r="I635" s="439">
        <f t="shared" si="23"/>
        <v>0</v>
      </c>
      <c r="J635" s="503"/>
    </row>
    <row r="636" spans="1:11" s="502" customFormat="1" ht="10.5" customHeight="1">
      <c r="A636" s="436" t="s">
        <v>157</v>
      </c>
      <c r="B636" s="436" t="s">
        <v>1475</v>
      </c>
      <c r="C636" s="436" t="s">
        <v>1796</v>
      </c>
      <c r="D636" s="437" t="s">
        <v>1848</v>
      </c>
      <c r="E636" s="436" t="s">
        <v>62</v>
      </c>
      <c r="F636" s="438">
        <v>30</v>
      </c>
      <c r="G636" s="439"/>
      <c r="H636" s="422"/>
      <c r="I636" s="439">
        <f t="shared" si="23"/>
        <v>0</v>
      </c>
      <c r="J636" s="422"/>
    </row>
    <row r="637" spans="1:11" s="502" customFormat="1" ht="10.5" customHeight="1">
      <c r="A637" s="436" t="s">
        <v>157</v>
      </c>
      <c r="B637" s="436" t="s">
        <v>1475</v>
      </c>
      <c r="C637" s="436" t="s">
        <v>1796</v>
      </c>
      <c r="D637" s="437" t="s">
        <v>1849</v>
      </c>
      <c r="E637" s="436" t="s">
        <v>62</v>
      </c>
      <c r="F637" s="438">
        <v>25</v>
      </c>
      <c r="G637" s="439"/>
      <c r="H637" s="422"/>
      <c r="I637" s="439">
        <f t="shared" si="23"/>
        <v>0</v>
      </c>
      <c r="J637" s="422"/>
    </row>
    <row r="638" spans="1:11" s="502" customFormat="1" ht="10.5" customHeight="1">
      <c r="A638" s="436" t="s">
        <v>157</v>
      </c>
      <c r="B638" s="436" t="s">
        <v>1475</v>
      </c>
      <c r="C638" s="436" t="s">
        <v>1796</v>
      </c>
      <c r="D638" s="437" t="s">
        <v>1850</v>
      </c>
      <c r="E638" s="436" t="s">
        <v>62</v>
      </c>
      <c r="F638" s="438">
        <v>20</v>
      </c>
      <c r="G638" s="439"/>
      <c r="H638" s="422"/>
      <c r="I638" s="439">
        <f t="shared" si="23"/>
        <v>0</v>
      </c>
      <c r="J638" s="422"/>
    </row>
    <row r="639" spans="1:11" s="502" customFormat="1" ht="10.5" customHeight="1">
      <c r="A639" s="436" t="s">
        <v>157</v>
      </c>
      <c r="B639" s="436" t="s">
        <v>1475</v>
      </c>
      <c r="C639" s="436" t="s">
        <v>1796</v>
      </c>
      <c r="D639" s="502" t="s">
        <v>1851</v>
      </c>
      <c r="E639" s="436" t="s">
        <v>62</v>
      </c>
      <c r="F639" s="438">
        <v>120</v>
      </c>
      <c r="G639" s="439"/>
      <c r="H639" s="422"/>
      <c r="I639" s="439">
        <f t="shared" si="23"/>
        <v>0</v>
      </c>
      <c r="J639" s="422"/>
    </row>
    <row r="640" spans="1:11" s="502" customFormat="1" ht="10.5" customHeight="1">
      <c r="A640" s="436" t="s">
        <v>157</v>
      </c>
      <c r="B640" s="436" t="s">
        <v>1475</v>
      </c>
      <c r="C640" s="436" t="s">
        <v>1796</v>
      </c>
      <c r="D640" s="502" t="s">
        <v>1852</v>
      </c>
      <c r="E640" s="436" t="s">
        <v>62</v>
      </c>
      <c r="F640" s="438">
        <v>500</v>
      </c>
      <c r="G640" s="439"/>
      <c r="H640" s="422"/>
      <c r="I640" s="439">
        <f t="shared" si="23"/>
        <v>0</v>
      </c>
      <c r="J640" s="422"/>
    </row>
    <row r="641" spans="1:11" s="504" customFormat="1" ht="10.5" customHeight="1">
      <c r="A641" s="436" t="s">
        <v>157</v>
      </c>
      <c r="B641" s="436" t="s">
        <v>1475</v>
      </c>
      <c r="C641" s="436" t="s">
        <v>1796</v>
      </c>
      <c r="D641" s="502" t="s">
        <v>1853</v>
      </c>
      <c r="E641" s="436" t="s">
        <v>62</v>
      </c>
      <c r="F641" s="438">
        <v>200</v>
      </c>
      <c r="G641" s="439"/>
      <c r="H641" s="422"/>
      <c r="I641" s="439">
        <f t="shared" si="23"/>
        <v>0</v>
      </c>
      <c r="J641" s="503"/>
    </row>
    <row r="642" spans="1:11" s="502" customFormat="1" ht="10.5" customHeight="1">
      <c r="A642" s="436" t="s">
        <v>157</v>
      </c>
      <c r="B642" s="436" t="s">
        <v>1475</v>
      </c>
      <c r="C642" s="436" t="s">
        <v>1796</v>
      </c>
      <c r="D642" s="502" t="s">
        <v>1854</v>
      </c>
      <c r="E642" s="436" t="s">
        <v>62</v>
      </c>
      <c r="F642" s="438">
        <v>700</v>
      </c>
      <c r="G642" s="439"/>
      <c r="H642" s="422"/>
      <c r="I642" s="439">
        <f t="shared" si="23"/>
        <v>0</v>
      </c>
      <c r="J642" s="422"/>
    </row>
    <row r="643" spans="1:11" ht="10.5" customHeight="1">
      <c r="A643" s="436" t="s">
        <v>157</v>
      </c>
      <c r="B643" s="436" t="s">
        <v>1475</v>
      </c>
      <c r="C643" s="436" t="s">
        <v>1796</v>
      </c>
      <c r="D643" s="502" t="s">
        <v>1855</v>
      </c>
      <c r="E643" s="436" t="s">
        <v>62</v>
      </c>
      <c r="F643" s="438">
        <v>500</v>
      </c>
      <c r="G643" s="439"/>
      <c r="I643" s="439">
        <f t="shared" si="23"/>
        <v>0</v>
      </c>
    </row>
    <row r="644" spans="1:11" ht="10.5" customHeight="1">
      <c r="A644" s="436" t="s">
        <v>157</v>
      </c>
      <c r="B644" s="436" t="s">
        <v>1475</v>
      </c>
      <c r="C644" s="436" t="s">
        <v>1796</v>
      </c>
      <c r="D644" s="502" t="s">
        <v>1856</v>
      </c>
      <c r="E644" s="436" t="s">
        <v>62</v>
      </c>
      <c r="F644" s="438">
        <v>250</v>
      </c>
      <c r="G644" s="439"/>
      <c r="I644" s="439">
        <f t="shared" si="23"/>
        <v>0</v>
      </c>
    </row>
    <row r="645" spans="1:11" ht="10.5" customHeight="1">
      <c r="A645" s="436" t="s">
        <v>157</v>
      </c>
      <c r="B645" s="436" t="s">
        <v>1475</v>
      </c>
      <c r="C645" s="436" t="s">
        <v>1796</v>
      </c>
      <c r="D645" s="502" t="s">
        <v>1857</v>
      </c>
      <c r="E645" s="436" t="s">
        <v>62</v>
      </c>
      <c r="F645" s="438">
        <v>200</v>
      </c>
      <c r="G645" s="439"/>
      <c r="I645" s="439">
        <f t="shared" si="23"/>
        <v>0</v>
      </c>
    </row>
    <row r="646" spans="1:11" ht="10.5" customHeight="1">
      <c r="A646" s="436" t="s">
        <v>157</v>
      </c>
      <c r="B646" s="436" t="s">
        <v>1475</v>
      </c>
      <c r="C646" s="436" t="s">
        <v>1796</v>
      </c>
      <c r="D646" s="502" t="s">
        <v>1858</v>
      </c>
      <c r="E646" s="436" t="s">
        <v>1859</v>
      </c>
      <c r="F646" s="438">
        <v>200</v>
      </c>
      <c r="G646" s="439"/>
      <c r="I646" s="439">
        <f t="shared" si="23"/>
        <v>0</v>
      </c>
    </row>
    <row r="647" spans="1:11" s="502" customFormat="1" ht="10.5" customHeight="1"/>
    <row r="648" spans="1:11" s="504" customFormat="1" ht="10.5" customHeight="1">
      <c r="A648" s="436" t="s">
        <v>368</v>
      </c>
      <c r="B648" s="436" t="s">
        <v>1542</v>
      </c>
      <c r="C648" s="436" t="s">
        <v>1796</v>
      </c>
      <c r="D648" s="437" t="s">
        <v>1797</v>
      </c>
      <c r="E648" s="436" t="s">
        <v>61</v>
      </c>
      <c r="F648" s="438">
        <v>219</v>
      </c>
      <c r="G648" s="439"/>
      <c r="H648" s="439">
        <f>G648*F648</f>
        <v>0</v>
      </c>
      <c r="I648" s="503"/>
      <c r="J648" s="503"/>
    </row>
    <row r="649" spans="1:11" s="502" customFormat="1" ht="10.5" customHeight="1">
      <c r="A649" s="436" t="s">
        <v>368</v>
      </c>
      <c r="B649" s="436" t="s">
        <v>1542</v>
      </c>
      <c r="C649" s="436" t="s">
        <v>1796</v>
      </c>
      <c r="D649" s="437" t="s">
        <v>1798</v>
      </c>
      <c r="E649" s="436" t="s">
        <v>62</v>
      </c>
      <c r="F649" s="438">
        <v>146</v>
      </c>
      <c r="G649" s="439"/>
      <c r="H649" s="439">
        <f t="shared" ref="H649:H710" si="24">G649*F649</f>
        <v>0</v>
      </c>
      <c r="I649" s="503"/>
      <c r="J649" s="503"/>
      <c r="K649" s="503"/>
    </row>
    <row r="650" spans="1:11" s="504" customFormat="1" ht="10.5" customHeight="1">
      <c r="A650" s="436" t="s">
        <v>368</v>
      </c>
      <c r="B650" s="436" t="s">
        <v>1542</v>
      </c>
      <c r="C650" s="436" t="s">
        <v>1796</v>
      </c>
      <c r="D650" s="437" t="s">
        <v>1799</v>
      </c>
      <c r="E650" s="436" t="s">
        <v>62</v>
      </c>
      <c r="F650" s="438">
        <v>5</v>
      </c>
      <c r="G650" s="439"/>
      <c r="H650" s="439">
        <f t="shared" si="24"/>
        <v>0</v>
      </c>
      <c r="I650" s="503"/>
      <c r="J650" s="503"/>
    </row>
    <row r="651" spans="1:11" s="504" customFormat="1" ht="10.5" customHeight="1">
      <c r="A651" s="436" t="s">
        <v>368</v>
      </c>
      <c r="B651" s="436" t="s">
        <v>1542</v>
      </c>
      <c r="C651" s="436" t="s">
        <v>1796</v>
      </c>
      <c r="D651" s="437" t="s">
        <v>1800</v>
      </c>
      <c r="E651" s="436" t="s">
        <v>61</v>
      </c>
      <c r="F651" s="438">
        <v>216</v>
      </c>
      <c r="G651" s="439"/>
      <c r="H651" s="439">
        <f t="shared" si="24"/>
        <v>0</v>
      </c>
      <c r="I651" s="503"/>
      <c r="J651" s="503"/>
    </row>
    <row r="652" spans="1:11" s="504" customFormat="1" ht="10.5" customHeight="1">
      <c r="A652" s="436" t="s">
        <v>368</v>
      </c>
      <c r="B652" s="436" t="s">
        <v>1542</v>
      </c>
      <c r="C652" s="436" t="s">
        <v>1796</v>
      </c>
      <c r="D652" s="437" t="s">
        <v>1801</v>
      </c>
      <c r="E652" s="436" t="s">
        <v>62</v>
      </c>
      <c r="F652" s="438">
        <v>144</v>
      </c>
      <c r="G652" s="439"/>
      <c r="H652" s="439">
        <f t="shared" si="24"/>
        <v>0</v>
      </c>
      <c r="I652" s="503"/>
      <c r="J652" s="503"/>
    </row>
    <row r="653" spans="1:11" s="502" customFormat="1" ht="10.5" customHeight="1">
      <c r="A653" s="436" t="s">
        <v>368</v>
      </c>
      <c r="B653" s="436" t="s">
        <v>1542</v>
      </c>
      <c r="C653" s="436" t="s">
        <v>1796</v>
      </c>
      <c r="D653" s="437" t="s">
        <v>1802</v>
      </c>
      <c r="E653" s="436" t="s">
        <v>62</v>
      </c>
      <c r="F653" s="438">
        <v>20</v>
      </c>
      <c r="G653" s="439"/>
      <c r="H653" s="439">
        <f t="shared" si="24"/>
        <v>0</v>
      </c>
    </row>
    <row r="654" spans="1:11" s="502" customFormat="1" ht="10.5" customHeight="1">
      <c r="A654" s="436" t="s">
        <v>368</v>
      </c>
      <c r="B654" s="436" t="s">
        <v>1542</v>
      </c>
      <c r="C654" s="436" t="s">
        <v>1796</v>
      </c>
      <c r="D654" s="437" t="s">
        <v>1803</v>
      </c>
      <c r="E654" s="436" t="s">
        <v>62</v>
      </c>
      <c r="F654" s="438">
        <v>1</v>
      </c>
      <c r="G654" s="439"/>
      <c r="H654" s="439">
        <f t="shared" si="24"/>
        <v>0</v>
      </c>
    </row>
    <row r="655" spans="1:11" s="504" customFormat="1" ht="10.5" customHeight="1">
      <c r="A655" s="436" t="s">
        <v>368</v>
      </c>
      <c r="B655" s="436" t="s">
        <v>1542</v>
      </c>
      <c r="C655" s="436" t="s">
        <v>1796</v>
      </c>
      <c r="D655" s="437" t="s">
        <v>1804</v>
      </c>
      <c r="E655" s="436" t="s">
        <v>61</v>
      </c>
      <c r="F655" s="438">
        <v>165</v>
      </c>
      <c r="G655" s="439"/>
      <c r="H655" s="439">
        <f t="shared" si="24"/>
        <v>0</v>
      </c>
    </row>
    <row r="656" spans="1:11" s="504" customFormat="1" ht="10.5" customHeight="1">
      <c r="A656" s="436" t="s">
        <v>368</v>
      </c>
      <c r="B656" s="436" t="s">
        <v>1542</v>
      </c>
      <c r="C656" s="436" t="s">
        <v>1796</v>
      </c>
      <c r="D656" s="437" t="s">
        <v>1805</v>
      </c>
      <c r="E656" s="436" t="s">
        <v>62</v>
      </c>
      <c r="F656" s="438">
        <v>110</v>
      </c>
      <c r="G656" s="439"/>
      <c r="H656" s="439">
        <f t="shared" si="24"/>
        <v>0</v>
      </c>
    </row>
    <row r="657" spans="1:11" s="504" customFormat="1" ht="10.5" customHeight="1">
      <c r="A657" s="436" t="s">
        <v>368</v>
      </c>
      <c r="B657" s="436" t="s">
        <v>1542</v>
      </c>
      <c r="C657" s="436" t="s">
        <v>1796</v>
      </c>
      <c r="D657" s="437" t="s">
        <v>1806</v>
      </c>
      <c r="E657" s="436" t="s">
        <v>62</v>
      </c>
      <c r="F657" s="438">
        <v>4</v>
      </c>
      <c r="G657" s="439"/>
      <c r="H657" s="439">
        <f t="shared" si="24"/>
        <v>0</v>
      </c>
    </row>
    <row r="658" spans="1:11" s="504" customFormat="1" ht="10.5" customHeight="1">
      <c r="A658" s="436" t="s">
        <v>368</v>
      </c>
      <c r="B658" s="436" t="s">
        <v>1542</v>
      </c>
      <c r="C658" s="436" t="s">
        <v>1796</v>
      </c>
      <c r="D658" s="437" t="s">
        <v>1807</v>
      </c>
      <c r="E658" s="436" t="s">
        <v>61</v>
      </c>
      <c r="F658" s="438">
        <v>36</v>
      </c>
      <c r="G658" s="439"/>
      <c r="H658" s="439">
        <f t="shared" si="24"/>
        <v>0</v>
      </c>
    </row>
    <row r="659" spans="1:11" s="504" customFormat="1" ht="10.5" customHeight="1">
      <c r="A659" s="436" t="s">
        <v>368</v>
      </c>
      <c r="B659" s="436" t="s">
        <v>1542</v>
      </c>
      <c r="C659" s="436" t="s">
        <v>1796</v>
      </c>
      <c r="D659" s="437" t="s">
        <v>1808</v>
      </c>
      <c r="E659" s="436" t="s">
        <v>62</v>
      </c>
      <c r="F659" s="438">
        <v>24</v>
      </c>
      <c r="G659" s="439"/>
      <c r="H659" s="439">
        <f t="shared" si="24"/>
        <v>0</v>
      </c>
    </row>
    <row r="660" spans="1:11" s="504" customFormat="1" ht="10.5" customHeight="1">
      <c r="A660" s="436" t="s">
        <v>368</v>
      </c>
      <c r="B660" s="436" t="s">
        <v>1542</v>
      </c>
      <c r="C660" s="436" t="s">
        <v>1796</v>
      </c>
      <c r="D660" s="437" t="s">
        <v>1809</v>
      </c>
      <c r="E660" s="436" t="s">
        <v>62</v>
      </c>
      <c r="F660" s="438">
        <v>96</v>
      </c>
      <c r="G660" s="439"/>
      <c r="H660" s="439">
        <f t="shared" si="24"/>
        <v>0</v>
      </c>
    </row>
    <row r="661" spans="1:11" s="502" customFormat="1" ht="10.5" customHeight="1">
      <c r="A661" s="436" t="s">
        <v>368</v>
      </c>
      <c r="B661" s="436" t="s">
        <v>1542</v>
      </c>
      <c r="C661" s="436" t="s">
        <v>1796</v>
      </c>
      <c r="D661" s="437" t="s">
        <v>1810</v>
      </c>
      <c r="E661" s="436" t="s">
        <v>62</v>
      </c>
      <c r="F661" s="438">
        <v>96</v>
      </c>
      <c r="G661" s="439"/>
      <c r="H661" s="439">
        <f t="shared" si="24"/>
        <v>0</v>
      </c>
      <c r="K661" s="503"/>
    </row>
    <row r="662" spans="1:11" s="504" customFormat="1" ht="10.5" customHeight="1">
      <c r="A662" s="436" t="s">
        <v>368</v>
      </c>
      <c r="B662" s="436" t="s">
        <v>1542</v>
      </c>
      <c r="C662" s="436" t="s">
        <v>1796</v>
      </c>
      <c r="D662" s="437" t="s">
        <v>1811</v>
      </c>
      <c r="E662" s="436" t="s">
        <v>62</v>
      </c>
      <c r="F662" s="438">
        <v>96</v>
      </c>
      <c r="G662" s="439"/>
      <c r="H662" s="439">
        <f t="shared" si="24"/>
        <v>0</v>
      </c>
    </row>
    <row r="663" spans="1:11" s="504" customFormat="1" ht="10.5" customHeight="1">
      <c r="A663" s="436" t="s">
        <v>368</v>
      </c>
      <c r="B663" s="436" t="s">
        <v>1542</v>
      </c>
      <c r="C663" s="436" t="s">
        <v>1796</v>
      </c>
      <c r="D663" s="437" t="s">
        <v>1812</v>
      </c>
      <c r="E663" s="436" t="s">
        <v>62</v>
      </c>
      <c r="F663" s="438">
        <v>2</v>
      </c>
      <c r="G663" s="439"/>
      <c r="H663" s="439">
        <f t="shared" si="24"/>
        <v>0</v>
      </c>
    </row>
    <row r="664" spans="1:11" s="502" customFormat="1" ht="10.5" customHeight="1">
      <c r="A664" s="436" t="s">
        <v>368</v>
      </c>
      <c r="B664" s="436" t="s">
        <v>1542</v>
      </c>
      <c r="C664" s="436" t="s">
        <v>1796</v>
      </c>
      <c r="D664" s="437" t="s">
        <v>1813</v>
      </c>
      <c r="E664" s="436" t="s">
        <v>62</v>
      </c>
      <c r="F664" s="438">
        <v>10</v>
      </c>
      <c r="G664" s="439"/>
      <c r="H664" s="439">
        <f t="shared" si="24"/>
        <v>0</v>
      </c>
    </row>
    <row r="665" spans="1:11" s="504" customFormat="1" ht="10.5" customHeight="1">
      <c r="A665" s="436" t="s">
        <v>368</v>
      </c>
      <c r="B665" s="436" t="s">
        <v>1542</v>
      </c>
      <c r="C665" s="436" t="s">
        <v>1796</v>
      </c>
      <c r="D665" s="437" t="s">
        <v>1814</v>
      </c>
      <c r="E665" s="436" t="s">
        <v>62</v>
      </c>
      <c r="F665" s="438">
        <v>2</v>
      </c>
      <c r="G665" s="439"/>
      <c r="H665" s="439">
        <f t="shared" si="24"/>
        <v>0</v>
      </c>
    </row>
    <row r="666" spans="1:11" s="504" customFormat="1" ht="10.5" customHeight="1">
      <c r="A666" s="436" t="s">
        <v>368</v>
      </c>
      <c r="B666" s="436" t="s">
        <v>1542</v>
      </c>
      <c r="C666" s="436" t="s">
        <v>1796</v>
      </c>
      <c r="D666" s="437" t="s">
        <v>1815</v>
      </c>
      <c r="E666" s="436" t="s">
        <v>62</v>
      </c>
      <c r="F666" s="438">
        <v>267</v>
      </c>
      <c r="G666" s="439"/>
      <c r="H666" s="439">
        <f t="shared" si="24"/>
        <v>0</v>
      </c>
    </row>
    <row r="667" spans="1:11" s="504" customFormat="1" ht="10.5" customHeight="1">
      <c r="A667" s="436" t="s">
        <v>368</v>
      </c>
      <c r="B667" s="436" t="s">
        <v>1542</v>
      </c>
      <c r="C667" s="436" t="s">
        <v>1796</v>
      </c>
      <c r="D667" s="437" t="s">
        <v>1816</v>
      </c>
      <c r="E667" s="436" t="s">
        <v>62</v>
      </c>
      <c r="F667" s="438">
        <v>424</v>
      </c>
      <c r="G667" s="439"/>
      <c r="H667" s="439">
        <f t="shared" si="24"/>
        <v>0</v>
      </c>
    </row>
    <row r="668" spans="1:11" ht="10.5" customHeight="1">
      <c r="A668" s="436" t="s">
        <v>368</v>
      </c>
      <c r="B668" s="436" t="s">
        <v>1542</v>
      </c>
      <c r="C668" s="436" t="s">
        <v>1796</v>
      </c>
      <c r="D668" s="437" t="s">
        <v>1817</v>
      </c>
      <c r="E668" s="436" t="s">
        <v>62</v>
      </c>
      <c r="F668" s="438">
        <v>992</v>
      </c>
      <c r="G668" s="439"/>
      <c r="H668" s="439">
        <f t="shared" si="24"/>
        <v>0</v>
      </c>
    </row>
    <row r="669" spans="1:11" ht="10.5" customHeight="1">
      <c r="A669" s="436" t="s">
        <v>368</v>
      </c>
      <c r="B669" s="436" t="s">
        <v>1542</v>
      </c>
      <c r="C669" s="436" t="s">
        <v>1796</v>
      </c>
      <c r="D669" s="437" t="s">
        <v>1818</v>
      </c>
      <c r="E669" s="436" t="s">
        <v>61</v>
      </c>
      <c r="F669" s="438">
        <v>12</v>
      </c>
      <c r="G669" s="439"/>
      <c r="H669" s="439">
        <f t="shared" si="24"/>
        <v>0</v>
      </c>
    </row>
    <row r="670" spans="1:11" ht="10.5" customHeight="1">
      <c r="A670" s="436" t="s">
        <v>368</v>
      </c>
      <c r="B670" s="436" t="s">
        <v>1542</v>
      </c>
      <c r="C670" s="436" t="s">
        <v>1796</v>
      </c>
      <c r="D670" s="437" t="s">
        <v>1819</v>
      </c>
      <c r="E670" s="436" t="s">
        <v>61</v>
      </c>
      <c r="F670" s="438">
        <v>24</v>
      </c>
      <c r="G670" s="439"/>
      <c r="H670" s="439">
        <f t="shared" si="24"/>
        <v>0</v>
      </c>
    </row>
    <row r="671" spans="1:11" ht="10.5" customHeight="1">
      <c r="A671" s="436" t="s">
        <v>368</v>
      </c>
      <c r="B671" s="436" t="s">
        <v>1542</v>
      </c>
      <c r="C671" s="436" t="s">
        <v>1796</v>
      </c>
      <c r="D671" s="437" t="s">
        <v>1820</v>
      </c>
      <c r="E671" s="436" t="s">
        <v>62</v>
      </c>
      <c r="F671" s="438">
        <v>8</v>
      </c>
      <c r="G671" s="439"/>
      <c r="H671" s="439">
        <f t="shared" si="24"/>
        <v>0</v>
      </c>
    </row>
    <row r="672" spans="1:11" ht="10.5" customHeight="1">
      <c r="A672" s="436" t="s">
        <v>368</v>
      </c>
      <c r="B672" s="436" t="s">
        <v>1542</v>
      </c>
      <c r="C672" s="436" t="s">
        <v>1796</v>
      </c>
      <c r="D672" s="437" t="s">
        <v>1821</v>
      </c>
      <c r="E672" s="436" t="s">
        <v>62</v>
      </c>
      <c r="F672" s="438">
        <v>18</v>
      </c>
      <c r="G672" s="439"/>
      <c r="H672" s="439">
        <f t="shared" si="24"/>
        <v>0</v>
      </c>
    </row>
    <row r="673" spans="1:11" ht="10.5" customHeight="1">
      <c r="A673" s="436" t="s">
        <v>368</v>
      </c>
      <c r="B673" s="436" t="s">
        <v>1542</v>
      </c>
      <c r="C673" s="436" t="s">
        <v>1796</v>
      </c>
      <c r="D673" s="437" t="s">
        <v>1822</v>
      </c>
      <c r="E673" s="436" t="s">
        <v>61</v>
      </c>
      <c r="F673" s="438">
        <v>60</v>
      </c>
      <c r="G673" s="439"/>
      <c r="H673" s="439">
        <f t="shared" si="24"/>
        <v>0</v>
      </c>
    </row>
    <row r="674" spans="1:11" ht="10.5" customHeight="1">
      <c r="A674" s="436" t="s">
        <v>368</v>
      </c>
      <c r="B674" s="436" t="s">
        <v>1542</v>
      </c>
      <c r="C674" s="436" t="s">
        <v>1796</v>
      </c>
      <c r="D674" s="437" t="s">
        <v>1823</v>
      </c>
      <c r="E674" s="436" t="s">
        <v>61</v>
      </c>
      <c r="F674" s="438">
        <v>5000</v>
      </c>
      <c r="G674" s="439"/>
      <c r="H674" s="439">
        <f t="shared" si="24"/>
        <v>0</v>
      </c>
    </row>
    <row r="675" spans="1:11" ht="10.5" customHeight="1">
      <c r="A675" s="436" t="s">
        <v>368</v>
      </c>
      <c r="B675" s="436" t="s">
        <v>1542</v>
      </c>
      <c r="C675" s="436" t="s">
        <v>1796</v>
      </c>
      <c r="D675" s="437" t="s">
        <v>1824</v>
      </c>
      <c r="E675" s="436" t="s">
        <v>61</v>
      </c>
      <c r="F675" s="438">
        <v>1000</v>
      </c>
      <c r="G675" s="439"/>
      <c r="H675" s="439">
        <f t="shared" si="24"/>
        <v>0</v>
      </c>
    </row>
    <row r="676" spans="1:11" ht="10.5" customHeight="1">
      <c r="A676" s="436" t="s">
        <v>368</v>
      </c>
      <c r="B676" s="436" t="s">
        <v>1542</v>
      </c>
      <c r="C676" s="436" t="s">
        <v>1796</v>
      </c>
      <c r="D676" s="437" t="s">
        <v>1825</v>
      </c>
      <c r="E676" s="436" t="s">
        <v>61</v>
      </c>
      <c r="F676" s="438">
        <v>2000</v>
      </c>
      <c r="G676" s="439"/>
      <c r="H676" s="439">
        <f t="shared" si="24"/>
        <v>0</v>
      </c>
    </row>
    <row r="677" spans="1:11" ht="10.5" customHeight="1">
      <c r="A677" s="436" t="s">
        <v>368</v>
      </c>
      <c r="B677" s="436" t="s">
        <v>1542</v>
      </c>
      <c r="C677" s="436" t="s">
        <v>1796</v>
      </c>
      <c r="D677" s="437" t="s">
        <v>1826</v>
      </c>
      <c r="E677" s="436" t="s">
        <v>61</v>
      </c>
      <c r="F677" s="438">
        <v>1500</v>
      </c>
      <c r="G677" s="439"/>
      <c r="H677" s="439">
        <f t="shared" si="24"/>
        <v>0</v>
      </c>
    </row>
    <row r="678" spans="1:11" ht="10.5" customHeight="1">
      <c r="A678" s="436" t="s">
        <v>368</v>
      </c>
      <c r="B678" s="436" t="s">
        <v>1542</v>
      </c>
      <c r="C678" s="436" t="s">
        <v>1796</v>
      </c>
      <c r="D678" s="437" t="s">
        <v>1827</v>
      </c>
      <c r="E678" s="436" t="s">
        <v>61</v>
      </c>
      <c r="F678" s="438">
        <v>350</v>
      </c>
      <c r="G678" s="439"/>
      <c r="H678" s="439">
        <f t="shared" si="24"/>
        <v>0</v>
      </c>
    </row>
    <row r="679" spans="1:11" s="502" customFormat="1" ht="10.5" customHeight="1">
      <c r="A679" s="436" t="s">
        <v>368</v>
      </c>
      <c r="B679" s="436" t="s">
        <v>1542</v>
      </c>
      <c r="C679" s="436" t="s">
        <v>1796</v>
      </c>
      <c r="D679" s="437" t="s">
        <v>1828</v>
      </c>
      <c r="E679" s="436" t="s">
        <v>61</v>
      </c>
      <c r="F679" s="438">
        <v>140</v>
      </c>
      <c r="G679" s="439"/>
      <c r="H679" s="439">
        <f t="shared" si="24"/>
        <v>0</v>
      </c>
      <c r="K679" s="503"/>
    </row>
    <row r="680" spans="1:11" ht="10.5" customHeight="1">
      <c r="A680" s="436" t="s">
        <v>368</v>
      </c>
      <c r="B680" s="436" t="s">
        <v>1542</v>
      </c>
      <c r="C680" s="436" t="s">
        <v>1796</v>
      </c>
      <c r="D680" s="437" t="s">
        <v>1829</v>
      </c>
      <c r="E680" s="436" t="s">
        <v>61</v>
      </c>
      <c r="F680" s="438">
        <v>500</v>
      </c>
      <c r="G680" s="439"/>
      <c r="H680" s="439">
        <f t="shared" si="24"/>
        <v>0</v>
      </c>
    </row>
    <row r="681" spans="1:11" ht="12.5">
      <c r="A681" s="436" t="s">
        <v>368</v>
      </c>
      <c r="B681" s="436" t="s">
        <v>1542</v>
      </c>
      <c r="C681" s="436" t="s">
        <v>1796</v>
      </c>
      <c r="D681" s="437" t="s">
        <v>1830</v>
      </c>
      <c r="E681" s="436" t="s">
        <v>61</v>
      </c>
      <c r="F681" s="438">
        <v>500</v>
      </c>
      <c r="G681" s="439"/>
      <c r="H681" s="439">
        <f t="shared" si="24"/>
        <v>0</v>
      </c>
    </row>
    <row r="682" spans="1:11" ht="12.5">
      <c r="A682" s="436" t="s">
        <v>368</v>
      </c>
      <c r="B682" s="436" t="s">
        <v>1542</v>
      </c>
      <c r="C682" s="436" t="s">
        <v>1796</v>
      </c>
      <c r="D682" s="437" t="s">
        <v>1831</v>
      </c>
      <c r="E682" s="436" t="s">
        <v>61</v>
      </c>
      <c r="F682" s="438">
        <v>250</v>
      </c>
      <c r="G682" s="439"/>
      <c r="H682" s="439">
        <f t="shared" si="24"/>
        <v>0</v>
      </c>
    </row>
    <row r="683" spans="1:11" ht="12.5">
      <c r="A683" s="436" t="s">
        <v>368</v>
      </c>
      <c r="B683" s="436" t="s">
        <v>1542</v>
      </c>
      <c r="C683" s="436" t="s">
        <v>1796</v>
      </c>
      <c r="D683" s="437" t="s">
        <v>1832</v>
      </c>
      <c r="E683" s="436" t="s">
        <v>61</v>
      </c>
      <c r="F683" s="438">
        <v>250</v>
      </c>
      <c r="G683" s="439"/>
      <c r="H683" s="439">
        <f t="shared" si="24"/>
        <v>0</v>
      </c>
    </row>
    <row r="684" spans="1:11" s="502" customFormat="1" ht="10.5" customHeight="1">
      <c r="A684" s="436" t="s">
        <v>368</v>
      </c>
      <c r="B684" s="436" t="s">
        <v>1542</v>
      </c>
      <c r="C684" s="436" t="s">
        <v>1796</v>
      </c>
      <c r="D684" s="437" t="s">
        <v>1833</v>
      </c>
      <c r="E684" s="436" t="s">
        <v>61</v>
      </c>
      <c r="F684" s="438">
        <v>50</v>
      </c>
      <c r="G684" s="439"/>
      <c r="H684" s="439">
        <f t="shared" si="24"/>
        <v>0</v>
      </c>
      <c r="J684" s="503"/>
      <c r="K684" s="503"/>
    </row>
    <row r="685" spans="1:11" s="502" customFormat="1" ht="10.5" customHeight="1">
      <c r="A685" s="436" t="s">
        <v>368</v>
      </c>
      <c r="B685" s="436" t="s">
        <v>1542</v>
      </c>
      <c r="C685" s="436" t="s">
        <v>1796</v>
      </c>
      <c r="D685" s="437" t="s">
        <v>1834</v>
      </c>
      <c r="E685" s="436" t="s">
        <v>61</v>
      </c>
      <c r="F685" s="438">
        <v>50</v>
      </c>
      <c r="G685" s="439"/>
      <c r="H685" s="439">
        <f t="shared" si="24"/>
        <v>0</v>
      </c>
      <c r="J685" s="503"/>
      <c r="K685" s="503"/>
    </row>
    <row r="686" spans="1:11" s="504" customFormat="1" ht="10.5" customHeight="1">
      <c r="A686" s="436" t="s">
        <v>368</v>
      </c>
      <c r="B686" s="436" t="s">
        <v>1542</v>
      </c>
      <c r="C686" s="436" t="s">
        <v>1796</v>
      </c>
      <c r="D686" s="437" t="s">
        <v>1835</v>
      </c>
      <c r="E686" s="436" t="s">
        <v>62</v>
      </c>
      <c r="F686" s="438">
        <v>11670</v>
      </c>
      <c r="G686" s="439"/>
      <c r="H686" s="439">
        <f t="shared" si="24"/>
        <v>0</v>
      </c>
      <c r="J686" s="503"/>
    </row>
    <row r="687" spans="1:11" s="504" customFormat="1" ht="10.5" customHeight="1">
      <c r="A687" s="436" t="s">
        <v>368</v>
      </c>
      <c r="B687" s="436" t="s">
        <v>1542</v>
      </c>
      <c r="C687" s="436" t="s">
        <v>1796</v>
      </c>
      <c r="D687" s="437" t="s">
        <v>1836</v>
      </c>
      <c r="E687" s="436" t="s">
        <v>62</v>
      </c>
      <c r="F687" s="438">
        <v>1670</v>
      </c>
      <c r="G687" s="439"/>
      <c r="H687" s="439">
        <f t="shared" si="24"/>
        <v>0</v>
      </c>
      <c r="J687" s="503"/>
    </row>
    <row r="688" spans="1:11" s="504" customFormat="1" ht="10.5" customHeight="1">
      <c r="A688" s="436" t="s">
        <v>368</v>
      </c>
      <c r="B688" s="436" t="s">
        <v>1542</v>
      </c>
      <c r="C688" s="436" t="s">
        <v>1796</v>
      </c>
      <c r="D688" s="437" t="s">
        <v>1837</v>
      </c>
      <c r="E688" s="436" t="s">
        <v>62</v>
      </c>
      <c r="F688" s="438">
        <v>3340</v>
      </c>
      <c r="G688" s="439"/>
      <c r="H688" s="439">
        <f t="shared" si="24"/>
        <v>0</v>
      </c>
      <c r="J688" s="503"/>
    </row>
    <row r="689" spans="1:10" s="504" customFormat="1" ht="10.5" customHeight="1">
      <c r="A689" s="436" t="s">
        <v>368</v>
      </c>
      <c r="B689" s="436" t="s">
        <v>1542</v>
      </c>
      <c r="C689" s="436" t="s">
        <v>1796</v>
      </c>
      <c r="D689" s="437" t="s">
        <v>1838</v>
      </c>
      <c r="E689" s="436" t="s">
        <v>62</v>
      </c>
      <c r="F689" s="438">
        <v>2500</v>
      </c>
      <c r="G689" s="439"/>
      <c r="H689" s="439">
        <f t="shared" si="24"/>
        <v>0</v>
      </c>
      <c r="J689" s="503"/>
    </row>
    <row r="690" spans="1:10" s="504" customFormat="1" ht="10.5" customHeight="1">
      <c r="A690" s="436" t="s">
        <v>368</v>
      </c>
      <c r="B690" s="436" t="s">
        <v>1542</v>
      </c>
      <c r="C690" s="436" t="s">
        <v>1796</v>
      </c>
      <c r="D690" s="437" t="s">
        <v>1839</v>
      </c>
      <c r="E690" s="436" t="s">
        <v>62</v>
      </c>
      <c r="F690" s="438">
        <v>590</v>
      </c>
      <c r="G690" s="439"/>
      <c r="H690" s="439">
        <f t="shared" si="24"/>
        <v>0</v>
      </c>
      <c r="J690" s="503"/>
    </row>
    <row r="691" spans="1:10" s="504" customFormat="1" ht="10.5" customHeight="1">
      <c r="A691" s="436" t="s">
        <v>368</v>
      </c>
      <c r="B691" s="436" t="s">
        <v>1542</v>
      </c>
      <c r="C691" s="436" t="s">
        <v>1796</v>
      </c>
      <c r="D691" s="437" t="s">
        <v>1840</v>
      </c>
      <c r="E691" s="436" t="s">
        <v>62</v>
      </c>
      <c r="F691" s="438">
        <v>240</v>
      </c>
      <c r="G691" s="439"/>
      <c r="H691" s="439">
        <f t="shared" si="24"/>
        <v>0</v>
      </c>
      <c r="J691" s="503"/>
    </row>
    <row r="692" spans="1:10" s="504" customFormat="1" ht="10.5" customHeight="1">
      <c r="A692" s="436" t="s">
        <v>368</v>
      </c>
      <c r="B692" s="436" t="s">
        <v>1542</v>
      </c>
      <c r="C692" s="436" t="s">
        <v>1796</v>
      </c>
      <c r="D692" s="437" t="s">
        <v>1841</v>
      </c>
      <c r="E692" s="436" t="s">
        <v>61</v>
      </c>
      <c r="F692" s="438">
        <v>30</v>
      </c>
      <c r="G692" s="439"/>
      <c r="H692" s="439">
        <f t="shared" si="24"/>
        <v>0</v>
      </c>
      <c r="J692" s="503"/>
    </row>
    <row r="693" spans="1:10" s="504" customFormat="1" ht="10.5" customHeight="1">
      <c r="A693" s="436" t="s">
        <v>368</v>
      </c>
      <c r="B693" s="436" t="s">
        <v>1542</v>
      </c>
      <c r="C693" s="436" t="s">
        <v>1796</v>
      </c>
      <c r="D693" s="437" t="s">
        <v>1842</v>
      </c>
      <c r="E693" s="436" t="s">
        <v>61</v>
      </c>
      <c r="F693" s="438">
        <v>30</v>
      </c>
      <c r="G693" s="439"/>
      <c r="H693" s="439">
        <f t="shared" si="24"/>
        <v>0</v>
      </c>
      <c r="J693" s="503"/>
    </row>
    <row r="694" spans="1:10" s="504" customFormat="1" ht="10.5" customHeight="1">
      <c r="A694" s="436" t="s">
        <v>368</v>
      </c>
      <c r="B694" s="436" t="s">
        <v>1542</v>
      </c>
      <c r="C694" s="436" t="s">
        <v>1796</v>
      </c>
      <c r="D694" s="437" t="s">
        <v>1843</v>
      </c>
      <c r="E694" s="436" t="s">
        <v>61</v>
      </c>
      <c r="F694" s="438">
        <v>30</v>
      </c>
      <c r="G694" s="439"/>
      <c r="H694" s="439">
        <f t="shared" si="24"/>
        <v>0</v>
      </c>
      <c r="J694" s="503"/>
    </row>
    <row r="695" spans="1:10" s="504" customFormat="1" ht="10.5" customHeight="1">
      <c r="A695" s="436" t="s">
        <v>368</v>
      </c>
      <c r="B695" s="436" t="s">
        <v>1542</v>
      </c>
      <c r="C695" s="436" t="s">
        <v>1796</v>
      </c>
      <c r="D695" s="437" t="s">
        <v>1844</v>
      </c>
      <c r="E695" s="436" t="s">
        <v>62</v>
      </c>
      <c r="F695" s="438">
        <v>10000</v>
      </c>
      <c r="G695" s="439"/>
      <c r="H695" s="439">
        <f t="shared" si="24"/>
        <v>0</v>
      </c>
      <c r="J695" s="502"/>
    </row>
    <row r="696" spans="1:10" s="504" customFormat="1" ht="10.5" customHeight="1">
      <c r="A696" s="436" t="s">
        <v>368</v>
      </c>
      <c r="B696" s="436" t="s">
        <v>1542</v>
      </c>
      <c r="C696" s="436" t="s">
        <v>1796</v>
      </c>
      <c r="D696" s="437" t="s">
        <v>1845</v>
      </c>
      <c r="E696" s="436" t="s">
        <v>62</v>
      </c>
      <c r="F696" s="438">
        <v>560</v>
      </c>
      <c r="G696" s="439"/>
      <c r="H696" s="439">
        <f t="shared" si="24"/>
        <v>0</v>
      </c>
    </row>
    <row r="697" spans="1:10" s="504" customFormat="1" ht="10.5" customHeight="1">
      <c r="A697" s="436" t="s">
        <v>368</v>
      </c>
      <c r="B697" s="436" t="s">
        <v>1542</v>
      </c>
      <c r="C697" s="436" t="s">
        <v>1796</v>
      </c>
      <c r="D697" s="437" t="s">
        <v>1846</v>
      </c>
      <c r="E697" s="436" t="s">
        <v>62</v>
      </c>
      <c r="F697" s="438">
        <v>380</v>
      </c>
      <c r="G697" s="439"/>
      <c r="H697" s="439">
        <f t="shared" si="24"/>
        <v>0</v>
      </c>
    </row>
    <row r="698" spans="1:10" s="504" customFormat="1" ht="10.5" customHeight="1">
      <c r="A698" s="436" t="s">
        <v>368</v>
      </c>
      <c r="B698" s="436" t="s">
        <v>1542</v>
      </c>
      <c r="C698" s="436" t="s">
        <v>1796</v>
      </c>
      <c r="D698" s="437" t="s">
        <v>1847</v>
      </c>
      <c r="E698" s="436" t="s">
        <v>62</v>
      </c>
      <c r="F698" s="438">
        <v>10900</v>
      </c>
      <c r="G698" s="439"/>
      <c r="H698" s="439">
        <f t="shared" si="24"/>
        <v>0</v>
      </c>
      <c r="I698" s="503"/>
    </row>
    <row r="699" spans="1:10" s="504" customFormat="1" ht="10.5" customHeight="1">
      <c r="A699" s="436" t="s">
        <v>368</v>
      </c>
      <c r="B699" s="436" t="s">
        <v>1542</v>
      </c>
      <c r="C699" s="436" t="s">
        <v>1796</v>
      </c>
      <c r="D699" s="541" t="s">
        <v>1860</v>
      </c>
      <c r="E699" s="441" t="s">
        <v>1541</v>
      </c>
      <c r="F699" s="438">
        <v>1</v>
      </c>
      <c r="G699" s="439"/>
      <c r="H699" s="439">
        <f t="shared" si="24"/>
        <v>0</v>
      </c>
      <c r="I699" s="503"/>
    </row>
    <row r="700" spans="1:10" s="502" customFormat="1" ht="10.5" customHeight="1">
      <c r="A700" s="436" t="s">
        <v>368</v>
      </c>
      <c r="B700" s="436" t="s">
        <v>1542</v>
      </c>
      <c r="C700" s="436" t="s">
        <v>1796</v>
      </c>
      <c r="D700" s="437" t="s">
        <v>1848</v>
      </c>
      <c r="E700" s="436" t="s">
        <v>62</v>
      </c>
      <c r="F700" s="438">
        <v>30</v>
      </c>
      <c r="G700" s="439"/>
      <c r="H700" s="439">
        <f t="shared" si="24"/>
        <v>0</v>
      </c>
      <c r="J700" s="422"/>
    </row>
    <row r="701" spans="1:10" s="502" customFormat="1" ht="10.5" customHeight="1">
      <c r="A701" s="436" t="s">
        <v>368</v>
      </c>
      <c r="B701" s="436" t="s">
        <v>1542</v>
      </c>
      <c r="C701" s="436" t="s">
        <v>1796</v>
      </c>
      <c r="D701" s="437" t="s">
        <v>1849</v>
      </c>
      <c r="E701" s="436" t="s">
        <v>62</v>
      </c>
      <c r="F701" s="438">
        <v>25</v>
      </c>
      <c r="G701" s="439"/>
      <c r="H701" s="439">
        <f t="shared" si="24"/>
        <v>0</v>
      </c>
      <c r="J701" s="422"/>
    </row>
    <row r="702" spans="1:10" s="502" customFormat="1" ht="10.5" customHeight="1">
      <c r="A702" s="436" t="s">
        <v>368</v>
      </c>
      <c r="B702" s="436" t="s">
        <v>1542</v>
      </c>
      <c r="C702" s="436" t="s">
        <v>1796</v>
      </c>
      <c r="D702" s="437" t="s">
        <v>1850</v>
      </c>
      <c r="E702" s="436" t="s">
        <v>62</v>
      </c>
      <c r="F702" s="438">
        <v>20</v>
      </c>
      <c r="G702" s="439"/>
      <c r="H702" s="439">
        <f t="shared" si="24"/>
        <v>0</v>
      </c>
      <c r="J702" s="422"/>
    </row>
    <row r="703" spans="1:10" s="502" customFormat="1" ht="10.5" customHeight="1">
      <c r="A703" s="436" t="s">
        <v>368</v>
      </c>
      <c r="B703" s="436" t="s">
        <v>1542</v>
      </c>
      <c r="C703" s="436" t="s">
        <v>1796</v>
      </c>
      <c r="D703" s="502" t="s">
        <v>1851</v>
      </c>
      <c r="E703" s="436" t="s">
        <v>62</v>
      </c>
      <c r="F703" s="438">
        <v>120</v>
      </c>
      <c r="G703" s="439"/>
      <c r="H703" s="439">
        <f t="shared" si="24"/>
        <v>0</v>
      </c>
      <c r="J703" s="422"/>
    </row>
    <row r="704" spans="1:10" s="502" customFormat="1" ht="10.5" customHeight="1">
      <c r="A704" s="436" t="s">
        <v>368</v>
      </c>
      <c r="B704" s="436" t="s">
        <v>1542</v>
      </c>
      <c r="C704" s="436" t="s">
        <v>1796</v>
      </c>
      <c r="D704" s="502" t="s">
        <v>1852</v>
      </c>
      <c r="E704" s="436" t="s">
        <v>62</v>
      </c>
      <c r="F704" s="438">
        <v>500</v>
      </c>
      <c r="G704" s="439"/>
      <c r="H704" s="439">
        <f t="shared" si="24"/>
        <v>0</v>
      </c>
      <c r="J704" s="422"/>
    </row>
    <row r="705" spans="1:10" s="502" customFormat="1" ht="10.5" customHeight="1">
      <c r="A705" s="436" t="s">
        <v>368</v>
      </c>
      <c r="B705" s="436" t="s">
        <v>1542</v>
      </c>
      <c r="C705" s="436" t="s">
        <v>1796</v>
      </c>
      <c r="D705" s="502" t="s">
        <v>1853</v>
      </c>
      <c r="E705" s="512" t="s">
        <v>62</v>
      </c>
      <c r="F705" s="438">
        <v>200</v>
      </c>
      <c r="G705" s="439"/>
      <c r="H705" s="439">
        <f t="shared" si="24"/>
        <v>0</v>
      </c>
      <c r="J705" s="422"/>
    </row>
    <row r="706" spans="1:10" s="502" customFormat="1" ht="10.5" customHeight="1">
      <c r="A706" s="436" t="s">
        <v>368</v>
      </c>
      <c r="B706" s="436" t="s">
        <v>1542</v>
      </c>
      <c r="C706" s="436" t="s">
        <v>1796</v>
      </c>
      <c r="D706" s="502" t="s">
        <v>1854</v>
      </c>
      <c r="E706" s="512" t="s">
        <v>62</v>
      </c>
      <c r="F706" s="438">
        <v>700</v>
      </c>
      <c r="G706" s="439"/>
      <c r="H706" s="439">
        <f t="shared" si="24"/>
        <v>0</v>
      </c>
      <c r="I706" s="439"/>
      <c r="J706" s="503"/>
    </row>
    <row r="707" spans="1:10" ht="10.5" customHeight="1">
      <c r="A707" s="436" t="s">
        <v>368</v>
      </c>
      <c r="B707" s="436" t="s">
        <v>1542</v>
      </c>
      <c r="C707" s="436" t="s">
        <v>1796</v>
      </c>
      <c r="D707" s="502" t="s">
        <v>1855</v>
      </c>
      <c r="E707" s="436" t="s">
        <v>62</v>
      </c>
      <c r="F707" s="438">
        <v>500</v>
      </c>
      <c r="G707" s="439"/>
      <c r="H707" s="439">
        <f t="shared" si="24"/>
        <v>0</v>
      </c>
    </row>
    <row r="708" spans="1:10" ht="10.5" customHeight="1">
      <c r="A708" s="436" t="s">
        <v>368</v>
      </c>
      <c r="B708" s="436" t="s">
        <v>1542</v>
      </c>
      <c r="C708" s="436" t="s">
        <v>1796</v>
      </c>
      <c r="D708" s="502" t="s">
        <v>1856</v>
      </c>
      <c r="E708" s="436" t="s">
        <v>62</v>
      </c>
      <c r="F708" s="438">
        <v>250</v>
      </c>
      <c r="G708" s="439"/>
      <c r="H708" s="439">
        <f t="shared" si="24"/>
        <v>0</v>
      </c>
    </row>
    <row r="709" spans="1:10" ht="10.5" customHeight="1">
      <c r="A709" s="436" t="s">
        <v>368</v>
      </c>
      <c r="B709" s="436" t="s">
        <v>1542</v>
      </c>
      <c r="C709" s="436" t="s">
        <v>1796</v>
      </c>
      <c r="D709" s="502" t="s">
        <v>1857</v>
      </c>
      <c r="E709" s="436" t="s">
        <v>62</v>
      </c>
      <c r="F709" s="438">
        <v>200</v>
      </c>
      <c r="G709" s="439"/>
      <c r="H709" s="439">
        <f t="shared" si="24"/>
        <v>0</v>
      </c>
    </row>
    <row r="710" spans="1:10" ht="10.5" customHeight="1">
      <c r="A710" s="436" t="s">
        <v>368</v>
      </c>
      <c r="B710" s="436" t="s">
        <v>1542</v>
      </c>
      <c r="C710" s="436" t="s">
        <v>1796</v>
      </c>
      <c r="D710" s="502" t="s">
        <v>1858</v>
      </c>
      <c r="E710" s="436" t="s">
        <v>1859</v>
      </c>
      <c r="F710" s="438">
        <v>200</v>
      </c>
      <c r="G710" s="439"/>
      <c r="H710" s="439">
        <f t="shared" si="24"/>
        <v>0</v>
      </c>
    </row>
    <row r="712" spans="1:10" s="502" customFormat="1" ht="10.5" customHeight="1">
      <c r="A712" s="542"/>
      <c r="B712" s="543"/>
      <c r="C712" s="544"/>
      <c r="D712" s="545" t="s">
        <v>1861</v>
      </c>
      <c r="E712" s="546"/>
      <c r="F712" s="547"/>
      <c r="G712" s="548"/>
      <c r="H712" s="548"/>
      <c r="I712" s="548"/>
      <c r="J712" s="422"/>
    </row>
    <row r="713" spans="1:10" s="502" customFormat="1" ht="10.5" customHeight="1">
      <c r="A713" s="498" t="s">
        <v>368</v>
      </c>
      <c r="B713" s="498" t="s">
        <v>1542</v>
      </c>
      <c r="C713" s="532" t="s">
        <v>1862</v>
      </c>
      <c r="D713" s="533" t="s">
        <v>1863</v>
      </c>
      <c r="E713" s="441" t="s">
        <v>1541</v>
      </c>
      <c r="F713" s="438">
        <v>1</v>
      </c>
      <c r="G713" s="439"/>
      <c r="H713" s="439">
        <f>G713*F713</f>
        <v>0</v>
      </c>
      <c r="I713" s="438"/>
      <c r="J713" s="503"/>
    </row>
    <row r="714" spans="1:10" s="502" customFormat="1" ht="10.5" customHeight="1">
      <c r="A714" s="498" t="s">
        <v>368</v>
      </c>
      <c r="B714" s="498" t="s">
        <v>1542</v>
      </c>
      <c r="C714" s="532" t="s">
        <v>1862</v>
      </c>
      <c r="D714" s="533" t="s">
        <v>1864</v>
      </c>
      <c r="E714" s="441" t="s">
        <v>1541</v>
      </c>
      <c r="F714" s="438">
        <v>1</v>
      </c>
      <c r="G714" s="439"/>
      <c r="H714" s="439">
        <f>G714*F714</f>
        <v>0</v>
      </c>
      <c r="I714" s="439"/>
      <c r="J714" s="503"/>
    </row>
    <row r="715" spans="1:10" s="502" customFormat="1" ht="10.5" customHeight="1">
      <c r="A715" s="549" t="s">
        <v>157</v>
      </c>
      <c r="B715" s="527" t="s">
        <v>1475</v>
      </c>
      <c r="C715" s="532" t="s">
        <v>1862</v>
      </c>
      <c r="D715" s="533" t="s">
        <v>1865</v>
      </c>
      <c r="E715" s="441" t="s">
        <v>62</v>
      </c>
      <c r="F715" s="438">
        <v>25</v>
      </c>
      <c r="G715" s="439"/>
      <c r="H715" s="439"/>
      <c r="I715" s="439">
        <f>G715*F715</f>
        <v>0</v>
      </c>
      <c r="J715" s="503"/>
    </row>
    <row r="716" spans="1:10" s="502" customFormat="1" ht="10.5" customHeight="1">
      <c r="A716" s="549" t="s">
        <v>157</v>
      </c>
      <c r="B716" s="527" t="s">
        <v>1475</v>
      </c>
      <c r="C716" s="532" t="s">
        <v>1862</v>
      </c>
      <c r="D716" s="533" t="s">
        <v>1866</v>
      </c>
      <c r="E716" s="441" t="s">
        <v>62</v>
      </c>
      <c r="F716" s="438">
        <v>6</v>
      </c>
      <c r="G716" s="439"/>
      <c r="H716" s="439"/>
      <c r="I716" s="439">
        <f>G716*F716</f>
        <v>0</v>
      </c>
      <c r="J716" s="503"/>
    </row>
    <row r="717" spans="1:10" s="502" customFormat="1" ht="10.5" customHeight="1">
      <c r="A717" s="521"/>
      <c r="I717" s="439"/>
      <c r="J717" s="503"/>
    </row>
    <row r="718" spans="1:10" ht="10.5" customHeight="1">
      <c r="A718" s="550"/>
      <c r="B718" s="551"/>
      <c r="C718" s="552"/>
      <c r="D718" s="553" t="s">
        <v>1867</v>
      </c>
      <c r="E718" s="551"/>
      <c r="F718" s="554"/>
      <c r="G718" s="555"/>
      <c r="H718" s="555"/>
      <c r="I718" s="555"/>
    </row>
    <row r="719" spans="1:10" ht="10.5" customHeight="1">
      <c r="B719" s="441" t="s">
        <v>1542</v>
      </c>
      <c r="C719" s="499" t="s">
        <v>1868</v>
      </c>
      <c r="D719" s="440" t="s">
        <v>1869</v>
      </c>
      <c r="E719" s="441" t="s">
        <v>1870</v>
      </c>
      <c r="F719" s="438">
        <v>40</v>
      </c>
      <c r="G719" s="439"/>
      <c r="H719" s="439">
        <f>G719*F719</f>
        <v>0</v>
      </c>
      <c r="I719" s="439"/>
    </row>
    <row r="720" spans="1:10" ht="10.5" customHeight="1">
      <c r="B720" s="441" t="s">
        <v>1542</v>
      </c>
      <c r="C720" s="499" t="s">
        <v>1868</v>
      </c>
      <c r="D720" s="440" t="s">
        <v>1871</v>
      </c>
      <c r="E720" s="441" t="s">
        <v>1870</v>
      </c>
      <c r="F720" s="438">
        <v>200</v>
      </c>
      <c r="G720" s="439"/>
      <c r="H720" s="439">
        <f>G720*F720</f>
        <v>0</v>
      </c>
      <c r="I720" s="439"/>
    </row>
    <row r="721" spans="1:11" ht="10.5" customHeight="1">
      <c r="B721" s="441" t="s">
        <v>1542</v>
      </c>
      <c r="C721" s="499" t="s">
        <v>1868</v>
      </c>
      <c r="D721" s="440" t="s">
        <v>1872</v>
      </c>
      <c r="E721" s="441" t="s">
        <v>1870</v>
      </c>
      <c r="F721" s="438">
        <v>200</v>
      </c>
      <c r="G721" s="439"/>
      <c r="H721" s="439">
        <f t="shared" ref="H721:H729" si="25">G721*F721</f>
        <v>0</v>
      </c>
      <c r="I721" s="439"/>
    </row>
    <row r="722" spans="1:11" ht="10.5" customHeight="1">
      <c r="B722" s="441" t="s">
        <v>1542</v>
      </c>
      <c r="C722" s="499" t="s">
        <v>1868</v>
      </c>
      <c r="D722" s="440" t="s">
        <v>1873</v>
      </c>
      <c r="E722" s="441" t="s">
        <v>1870</v>
      </c>
      <c r="F722" s="438">
        <v>200</v>
      </c>
      <c r="G722" s="439"/>
      <c r="H722" s="439">
        <f t="shared" si="25"/>
        <v>0</v>
      </c>
      <c r="I722" s="439"/>
    </row>
    <row r="723" spans="1:11" s="502" customFormat="1" ht="10.5" customHeight="1">
      <c r="A723" s="521"/>
      <c r="B723" s="441" t="s">
        <v>1542</v>
      </c>
      <c r="C723" s="499" t="s">
        <v>1868</v>
      </c>
      <c r="D723" s="440" t="s">
        <v>1874</v>
      </c>
      <c r="E723" s="441" t="s">
        <v>1870</v>
      </c>
      <c r="F723" s="438">
        <v>500</v>
      </c>
      <c r="G723" s="439"/>
      <c r="H723" s="439">
        <f t="shared" si="25"/>
        <v>0</v>
      </c>
      <c r="I723" s="503"/>
      <c r="J723" s="503"/>
      <c r="K723" s="503"/>
    </row>
    <row r="724" spans="1:11" ht="10.5" customHeight="1">
      <c r="B724" s="441" t="s">
        <v>1542</v>
      </c>
      <c r="C724" s="499" t="s">
        <v>1868</v>
      </c>
      <c r="D724" s="440" t="s">
        <v>1875</v>
      </c>
      <c r="E724" s="441" t="s">
        <v>1870</v>
      </c>
      <c r="F724" s="438">
        <v>500</v>
      </c>
      <c r="G724" s="439"/>
      <c r="H724" s="439">
        <f t="shared" si="25"/>
        <v>0</v>
      </c>
    </row>
    <row r="725" spans="1:11" ht="10.5" customHeight="1">
      <c r="B725" s="441" t="s">
        <v>1542</v>
      </c>
      <c r="C725" s="499" t="s">
        <v>1868</v>
      </c>
      <c r="D725" s="502" t="s">
        <v>1876</v>
      </c>
      <c r="E725" s="512" t="s">
        <v>1870</v>
      </c>
      <c r="F725" s="438">
        <v>40</v>
      </c>
      <c r="G725" s="439"/>
      <c r="H725" s="439">
        <f>G725*F725</f>
        <v>0</v>
      </c>
    </row>
    <row r="726" spans="1:11" ht="10.5" customHeight="1">
      <c r="B726" s="441" t="s">
        <v>1542</v>
      </c>
      <c r="C726" s="499" t="s">
        <v>1868</v>
      </c>
      <c r="D726" s="440" t="s">
        <v>1877</v>
      </c>
      <c r="E726" s="441" t="s">
        <v>1870</v>
      </c>
      <c r="F726" s="438">
        <v>40</v>
      </c>
      <c r="G726" s="439"/>
      <c r="H726" s="439">
        <f t="shared" si="25"/>
        <v>0</v>
      </c>
      <c r="I726" s="439"/>
    </row>
    <row r="727" spans="1:11" ht="10.5" customHeight="1">
      <c r="B727" s="441" t="s">
        <v>1542</v>
      </c>
      <c r="C727" s="499" t="s">
        <v>1868</v>
      </c>
      <c r="D727" s="440" t="s">
        <v>1878</v>
      </c>
      <c r="E727" s="441" t="s">
        <v>1870</v>
      </c>
      <c r="F727" s="438">
        <v>24</v>
      </c>
      <c r="G727" s="439"/>
      <c r="H727" s="439">
        <f>G727*F727</f>
        <v>0</v>
      </c>
      <c r="I727" s="439"/>
    </row>
    <row r="728" spans="1:11" ht="10.5" customHeight="1">
      <c r="B728" s="441" t="s">
        <v>1542</v>
      </c>
      <c r="C728" s="499" t="s">
        <v>1868</v>
      </c>
      <c r="D728" s="440" t="s">
        <v>1879</v>
      </c>
      <c r="E728" s="441" t="s">
        <v>1541</v>
      </c>
      <c r="F728" s="438">
        <v>1</v>
      </c>
      <c r="G728" s="439"/>
      <c r="H728" s="439">
        <f t="shared" si="25"/>
        <v>0</v>
      </c>
      <c r="I728" s="439"/>
    </row>
    <row r="729" spans="1:11" ht="10.5" customHeight="1">
      <c r="B729" s="441" t="s">
        <v>1542</v>
      </c>
      <c r="C729" s="499" t="s">
        <v>1868</v>
      </c>
      <c r="D729" s="440" t="s">
        <v>1880</v>
      </c>
      <c r="E729" s="441" t="s">
        <v>1541</v>
      </c>
      <c r="F729" s="438">
        <v>1</v>
      </c>
      <c r="G729" s="439"/>
      <c r="H729" s="439">
        <f t="shared" si="25"/>
        <v>0</v>
      </c>
      <c r="I729" s="439"/>
    </row>
    <row r="730" spans="1:11" ht="10.5" customHeight="1">
      <c r="B730" s="441" t="s">
        <v>1542</v>
      </c>
      <c r="C730" s="499" t="s">
        <v>1868</v>
      </c>
      <c r="D730" s="502" t="s">
        <v>1881</v>
      </c>
      <c r="E730" s="512" t="s">
        <v>1541</v>
      </c>
      <c r="F730" s="438">
        <v>1</v>
      </c>
      <c r="G730" s="439"/>
      <c r="H730" s="439">
        <f>G730*F730</f>
        <v>0</v>
      </c>
    </row>
    <row r="731" spans="1:11" ht="10.5" customHeight="1">
      <c r="B731" s="1732" t="s">
        <v>1542</v>
      </c>
      <c r="C731" s="1733" t="s">
        <v>1868</v>
      </c>
      <c r="D731" s="1734" t="s">
        <v>1882</v>
      </c>
      <c r="E731" s="1732" t="s">
        <v>3</v>
      </c>
      <c r="F731" s="1735"/>
      <c r="G731" s="1736"/>
      <c r="H731" s="1737"/>
      <c r="I731" s="1737">
        <f>(SUM(I11:I730)/100)*2</f>
        <v>0</v>
      </c>
    </row>
    <row r="732" spans="1:11" ht="10.5" customHeight="1">
      <c r="B732" s="1732" t="s">
        <v>1542</v>
      </c>
      <c r="C732" s="1732" t="s">
        <v>1868</v>
      </c>
      <c r="D732" s="1738" t="s">
        <v>1883</v>
      </c>
      <c r="E732" s="1732" t="s">
        <v>3</v>
      </c>
      <c r="F732" s="1735"/>
      <c r="G732" s="1739"/>
      <c r="H732" s="1737">
        <f>(SUM(H10:H730)/100)*2</f>
        <v>0</v>
      </c>
      <c r="I732" s="1737"/>
    </row>
    <row r="733" spans="1:11" ht="10.5" customHeight="1">
      <c r="B733" s="1732" t="s">
        <v>1542</v>
      </c>
      <c r="C733" s="1732" t="s">
        <v>1868</v>
      </c>
      <c r="D733" s="1738" t="s">
        <v>1884</v>
      </c>
      <c r="E733" s="1732" t="s">
        <v>3</v>
      </c>
      <c r="F733" s="1735"/>
      <c r="G733" s="1739"/>
      <c r="H733" s="1737"/>
      <c r="I733" s="1737">
        <f>(SUM(I10:I730)/100)*6</f>
        <v>0</v>
      </c>
    </row>
    <row r="734" spans="1:11" ht="10.5" customHeight="1">
      <c r="B734" s="1732" t="s">
        <v>1542</v>
      </c>
      <c r="C734" s="1732" t="s">
        <v>1868</v>
      </c>
      <c r="D734" s="1738" t="s">
        <v>1885</v>
      </c>
      <c r="E734" s="1732" t="s">
        <v>3</v>
      </c>
      <c r="F734" s="1735"/>
      <c r="G734" s="1739"/>
      <c r="H734" s="1737">
        <f>(SUM(H12:H730)/100)*1</f>
        <v>0</v>
      </c>
      <c r="I734" s="1740"/>
    </row>
    <row r="735" spans="1:11" ht="10.5" customHeight="1">
      <c r="B735" s="1732" t="s">
        <v>1542</v>
      </c>
      <c r="C735" s="1732" t="s">
        <v>1868</v>
      </c>
      <c r="D735" s="1738" t="s">
        <v>1886</v>
      </c>
      <c r="E735" s="1732" t="s">
        <v>3</v>
      </c>
      <c r="F735" s="1735"/>
      <c r="G735" s="1739"/>
      <c r="H735" s="1737"/>
      <c r="I735" s="1737">
        <f>(SUM(I11:I730)/100)*1</f>
        <v>0</v>
      </c>
    </row>
    <row r="736" spans="1:11" ht="10.5" customHeight="1">
      <c r="B736" s="1732" t="s">
        <v>1475</v>
      </c>
      <c r="C736" s="1732" t="s">
        <v>1868</v>
      </c>
      <c r="D736" s="1738" t="s">
        <v>1887</v>
      </c>
      <c r="E736" s="1732" t="s">
        <v>3</v>
      </c>
      <c r="F736" s="1735"/>
      <c r="G736" s="1739"/>
      <c r="H736" s="1740"/>
      <c r="I736" s="1737">
        <f>(SUM(I11:I716)/100)*3</f>
        <v>0</v>
      </c>
    </row>
    <row r="737" spans="2:9" ht="10.5" customHeight="1">
      <c r="B737" s="522"/>
      <c r="C737" s="556"/>
      <c r="D737" s="502"/>
      <c r="E737" s="512"/>
      <c r="F737" s="438"/>
      <c r="G737" s="503"/>
      <c r="H737" s="503"/>
      <c r="I737" s="503"/>
    </row>
    <row r="738" spans="2:9" ht="10.5" customHeight="1">
      <c r="B738" s="441"/>
      <c r="C738" s="557"/>
      <c r="D738" s="500"/>
      <c r="E738" s="557"/>
      <c r="F738" s="438"/>
      <c r="G738" s="503"/>
    </row>
    <row r="739" spans="2:9" ht="10.5" customHeight="1">
      <c r="B739" s="441"/>
      <c r="C739" s="558"/>
      <c r="D739" s="500"/>
      <c r="E739" s="557"/>
      <c r="F739" s="438"/>
      <c r="G739" s="503"/>
    </row>
    <row r="740" spans="2:9" ht="10.5" customHeight="1">
      <c r="B740" s="441"/>
      <c r="C740" s="558"/>
      <c r="D740" s="500"/>
      <c r="E740" s="557"/>
      <c r="F740" s="438"/>
      <c r="G740" s="503"/>
    </row>
    <row r="741" spans="2:9" ht="10.5" customHeight="1">
      <c r="C741" s="559"/>
      <c r="D741" s="500"/>
    </row>
    <row r="742" spans="2:9" ht="10.5" customHeight="1">
      <c r="C742" s="559"/>
      <c r="D742" s="500"/>
    </row>
    <row r="743" spans="2:9" ht="12.5">
      <c r="C743" s="559"/>
      <c r="D743" s="500"/>
    </row>
    <row r="744" spans="2:9" ht="12.5">
      <c r="C744" s="559"/>
      <c r="D744" s="500"/>
    </row>
  </sheetData>
  <mergeCells count="2">
    <mergeCell ref="A1:F1"/>
    <mergeCell ref="A6:F6"/>
  </mergeCells>
  <printOptions horizontalCentered="1"/>
  <pageMargins left="0.7" right="0.7" top="0.75" bottom="0.75" header="0.3" footer="0.3"/>
  <pageSetup paperSize="9" scale="55" firstPageNumber="0" fitToHeight="0" orientation="landscape" horizontalDpi="300" verticalDpi="300" r:id="rId1"/>
  <headerFooter alignWithMargins="0">
    <oddFooter>&amp;CStrana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B5CC-6693-4CA4-86AB-CCED13DF4CE9}">
  <sheetPr>
    <pageSetUpPr fitToPage="1"/>
  </sheetPr>
  <dimension ref="A1:CM100"/>
  <sheetViews>
    <sheetView showGridLines="0" view="pageBreakPreview" topLeftCell="A40" zoomScaleNormal="100" zoomScaleSheetLayoutView="100" workbookViewId="0">
      <selection activeCell="BE14" sqref="BE14"/>
    </sheetView>
  </sheetViews>
  <sheetFormatPr defaultColWidth="8.81640625" defaultRowHeight="10"/>
  <cols>
    <col min="1" max="1" width="6.453125" style="591" customWidth="1"/>
    <col min="2" max="2" width="1.26953125" style="591" customWidth="1"/>
    <col min="3" max="3" width="3.26953125" style="591" customWidth="1"/>
    <col min="4" max="33" width="2.1796875" style="591" customWidth="1"/>
    <col min="34" max="34" width="2.54296875" style="591" customWidth="1"/>
    <col min="35" max="35" width="24.7265625" style="591" customWidth="1"/>
    <col min="36" max="37" width="1.81640625" style="591" customWidth="1"/>
    <col min="38" max="38" width="6.453125" style="591" customWidth="1"/>
    <col min="39" max="39" width="2.54296875" style="591" customWidth="1"/>
    <col min="40" max="40" width="10.26953125" style="591" customWidth="1"/>
    <col min="41" max="41" width="5.7265625" style="591" customWidth="1"/>
    <col min="42" max="42" width="3.26953125" style="591" customWidth="1"/>
    <col min="43" max="43" width="12.26953125" style="591" hidden="1" customWidth="1"/>
    <col min="44" max="44" width="10.7265625" style="591" customWidth="1"/>
    <col min="45" max="47" width="20" style="591" hidden="1" customWidth="1"/>
    <col min="48" max="49" width="16.81640625" style="591" hidden="1" customWidth="1"/>
    <col min="50" max="51" width="19.453125" style="591" hidden="1" customWidth="1"/>
    <col min="52" max="52" width="16.81640625" style="591" hidden="1" customWidth="1"/>
    <col min="53" max="53" width="14.81640625" style="591" hidden="1" customWidth="1"/>
    <col min="54" max="54" width="19.453125" style="591" hidden="1" customWidth="1"/>
    <col min="55" max="55" width="16.81640625" style="591" hidden="1" customWidth="1"/>
    <col min="56" max="56" width="14.81640625" style="591" hidden="1" customWidth="1"/>
    <col min="57" max="57" width="51.7265625" style="591" customWidth="1"/>
    <col min="58" max="16384" width="8.81640625" style="591"/>
  </cols>
  <sheetData>
    <row r="1" spans="1:74">
      <c r="A1" s="1143" t="s">
        <v>186</v>
      </c>
      <c r="AZ1" s="1143" t="s">
        <v>187</v>
      </c>
      <c r="BA1" s="1143" t="s">
        <v>188</v>
      </c>
      <c r="BB1" s="1143" t="s">
        <v>187</v>
      </c>
      <c r="BT1" s="1143" t="s">
        <v>189</v>
      </c>
      <c r="BU1" s="1143" t="s">
        <v>189</v>
      </c>
      <c r="BV1" s="1143" t="s">
        <v>4198</v>
      </c>
    </row>
    <row r="2" spans="1:74" ht="37.15" customHeight="1">
      <c r="AR2" s="1940" t="s">
        <v>191</v>
      </c>
      <c r="AS2" s="1816"/>
      <c r="AT2" s="1816"/>
      <c r="AU2" s="1816"/>
      <c r="AV2" s="1816"/>
      <c r="AW2" s="1816"/>
      <c r="AX2" s="1816"/>
      <c r="AY2" s="1816"/>
      <c r="AZ2" s="1816"/>
      <c r="BA2" s="1816"/>
      <c r="BB2" s="1816"/>
      <c r="BC2" s="1816"/>
      <c r="BD2" s="1816"/>
      <c r="BE2" s="1816"/>
      <c r="BS2" s="1144" t="s">
        <v>4199</v>
      </c>
      <c r="BT2" s="1144" t="s">
        <v>2865</v>
      </c>
    </row>
    <row r="3" spans="1:74" ht="7.15" customHeight="1">
      <c r="B3" s="48"/>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50"/>
      <c r="BS3" s="1144" t="s">
        <v>4199</v>
      </c>
      <c r="BT3" s="1144" t="s">
        <v>2865</v>
      </c>
    </row>
    <row r="4" spans="1:74" ht="25.15" customHeight="1">
      <c r="B4" s="50"/>
      <c r="D4" s="329" t="s">
        <v>192</v>
      </c>
      <c r="AR4" s="50"/>
      <c r="AS4" s="1145" t="s">
        <v>193</v>
      </c>
      <c r="BS4" s="1144" t="s">
        <v>4199</v>
      </c>
    </row>
    <row r="5" spans="1:74" ht="12" customHeight="1">
      <c r="B5" s="50"/>
      <c r="D5" s="1146" t="s">
        <v>194</v>
      </c>
      <c r="K5" s="1941" t="s">
        <v>4200</v>
      </c>
      <c r="L5" s="1816"/>
      <c r="M5" s="1816"/>
      <c r="N5" s="1816"/>
      <c r="O5" s="1816"/>
      <c r="P5" s="1816"/>
      <c r="Q5" s="1816"/>
      <c r="R5" s="1816"/>
      <c r="S5" s="1816"/>
      <c r="T5" s="1816"/>
      <c r="U5" s="1816"/>
      <c r="V5" s="1816"/>
      <c r="W5" s="1816"/>
      <c r="X5" s="1816"/>
      <c r="Y5" s="1816"/>
      <c r="Z5" s="1816"/>
      <c r="AA5" s="1816"/>
      <c r="AB5" s="1816"/>
      <c r="AC5" s="1816"/>
      <c r="AD5" s="1816"/>
      <c r="AE5" s="1816"/>
      <c r="AF5" s="1816"/>
      <c r="AG5" s="1816"/>
      <c r="AH5" s="1816"/>
      <c r="AI5" s="1816"/>
      <c r="AJ5" s="1816"/>
      <c r="AK5" s="1816"/>
      <c r="AL5" s="1816"/>
      <c r="AM5" s="1816"/>
      <c r="AN5" s="1816"/>
      <c r="AO5" s="1816"/>
      <c r="AR5" s="50"/>
      <c r="BS5" s="1144" t="s">
        <v>4199</v>
      </c>
    </row>
    <row r="6" spans="1:74" ht="37.15" customHeight="1">
      <c r="B6" s="50"/>
      <c r="D6" s="1147" t="s">
        <v>9</v>
      </c>
      <c r="K6" s="1942" t="s">
        <v>4201</v>
      </c>
      <c r="L6" s="1816"/>
      <c r="M6" s="1816"/>
      <c r="N6" s="1816"/>
      <c r="O6" s="1816"/>
      <c r="P6" s="1816"/>
      <c r="Q6" s="1816"/>
      <c r="R6" s="1816"/>
      <c r="S6" s="1816"/>
      <c r="T6" s="1816"/>
      <c r="U6" s="1816"/>
      <c r="V6" s="1816"/>
      <c r="W6" s="1816"/>
      <c r="X6" s="1816"/>
      <c r="Y6" s="1816"/>
      <c r="Z6" s="1816"/>
      <c r="AA6" s="1816"/>
      <c r="AB6" s="1816"/>
      <c r="AC6" s="1816"/>
      <c r="AD6" s="1816"/>
      <c r="AE6" s="1816"/>
      <c r="AF6" s="1816"/>
      <c r="AG6" s="1816"/>
      <c r="AH6" s="1816"/>
      <c r="AI6" s="1816"/>
      <c r="AJ6" s="1816"/>
      <c r="AK6" s="1816"/>
      <c r="AL6" s="1816"/>
      <c r="AM6" s="1816"/>
      <c r="AN6" s="1816"/>
      <c r="AO6" s="1816"/>
      <c r="AR6" s="50"/>
      <c r="BS6" s="1144" t="s">
        <v>4199</v>
      </c>
    </row>
    <row r="7" spans="1:74" ht="12" customHeight="1">
      <c r="B7" s="50"/>
      <c r="D7" s="594" t="s">
        <v>195</v>
      </c>
      <c r="K7" s="595" t="s">
        <v>187</v>
      </c>
      <c r="AK7" s="594" t="s">
        <v>196</v>
      </c>
      <c r="AN7" s="595" t="s">
        <v>187</v>
      </c>
      <c r="AR7" s="50"/>
      <c r="BS7" s="1144" t="s">
        <v>4199</v>
      </c>
    </row>
    <row r="8" spans="1:74" ht="12" customHeight="1">
      <c r="B8" s="50"/>
      <c r="D8" s="594" t="s">
        <v>0</v>
      </c>
      <c r="K8" s="595" t="s">
        <v>4202</v>
      </c>
      <c r="AK8" s="594" t="s">
        <v>197</v>
      </c>
      <c r="AN8" s="1148"/>
      <c r="AR8" s="50"/>
      <c r="BS8" s="1144" t="s">
        <v>4199</v>
      </c>
    </row>
    <row r="9" spans="1:74" ht="14.65" customHeight="1">
      <c r="B9" s="50"/>
      <c r="AR9" s="50"/>
      <c r="BS9" s="1144" t="s">
        <v>4199</v>
      </c>
    </row>
    <row r="10" spans="1:74" ht="12" customHeight="1">
      <c r="B10" s="50"/>
      <c r="D10" s="594" t="s">
        <v>4</v>
      </c>
      <c r="AK10" s="594" t="s">
        <v>1</v>
      </c>
      <c r="AN10" s="595" t="s">
        <v>187</v>
      </c>
      <c r="AR10" s="50"/>
      <c r="BS10" s="1144" t="s">
        <v>4199</v>
      </c>
    </row>
    <row r="11" spans="1:74" ht="18.399999999999999" customHeight="1">
      <c r="B11" s="50"/>
      <c r="E11" s="595" t="s">
        <v>4203</v>
      </c>
      <c r="AK11" s="594" t="s">
        <v>198</v>
      </c>
      <c r="AN11" s="595" t="s">
        <v>187</v>
      </c>
      <c r="AR11" s="50"/>
      <c r="BS11" s="1144" t="s">
        <v>4199</v>
      </c>
    </row>
    <row r="12" spans="1:74" ht="7.15" customHeight="1">
      <c r="B12" s="50"/>
      <c r="AR12" s="50"/>
      <c r="BS12" s="1144" t="s">
        <v>4199</v>
      </c>
    </row>
    <row r="13" spans="1:74" ht="12" customHeight="1">
      <c r="B13" s="50"/>
      <c r="D13" s="594" t="s">
        <v>5</v>
      </c>
      <c r="AK13" s="594" t="s">
        <v>1</v>
      </c>
      <c r="AN13" s="595" t="s">
        <v>187</v>
      </c>
      <c r="AR13" s="50"/>
      <c r="BS13" s="1144" t="s">
        <v>4199</v>
      </c>
    </row>
    <row r="14" spans="1:74" ht="12.5">
      <c r="B14" s="50"/>
      <c r="E14" s="595" t="s">
        <v>4202</v>
      </c>
      <c r="AK14" s="594" t="s">
        <v>198</v>
      </c>
      <c r="AN14" s="595" t="s">
        <v>187</v>
      </c>
      <c r="AR14" s="50"/>
      <c r="BS14" s="1144" t="s">
        <v>4199</v>
      </c>
    </row>
    <row r="15" spans="1:74" ht="7.15" customHeight="1">
      <c r="B15" s="50"/>
      <c r="AR15" s="50"/>
      <c r="BS15" s="1144" t="s">
        <v>189</v>
      </c>
    </row>
    <row r="16" spans="1:74" ht="12" customHeight="1">
      <c r="B16" s="50"/>
      <c r="D16" s="594" t="s">
        <v>6</v>
      </c>
      <c r="AK16" s="594" t="s">
        <v>1</v>
      </c>
      <c r="AN16" s="595" t="s">
        <v>187</v>
      </c>
      <c r="AR16" s="50"/>
      <c r="BS16" s="1144" t="s">
        <v>189</v>
      </c>
    </row>
    <row r="17" spans="2:71" ht="18.399999999999999" customHeight="1">
      <c r="B17" s="50"/>
      <c r="E17" s="595" t="s">
        <v>4202</v>
      </c>
      <c r="AK17" s="594" t="s">
        <v>198</v>
      </c>
      <c r="AN17" s="595" t="s">
        <v>187</v>
      </c>
      <c r="AR17" s="50"/>
      <c r="BS17" s="1144" t="s">
        <v>4204</v>
      </c>
    </row>
    <row r="18" spans="2:71" ht="7.15" customHeight="1">
      <c r="B18" s="50"/>
      <c r="AR18" s="50"/>
      <c r="BS18" s="1144" t="s">
        <v>4205</v>
      </c>
    </row>
    <row r="19" spans="2:71" ht="12" customHeight="1">
      <c r="B19" s="50"/>
      <c r="D19" s="594" t="s">
        <v>200</v>
      </c>
      <c r="AK19" s="594" t="s">
        <v>1</v>
      </c>
      <c r="AN19" s="595" t="s">
        <v>187</v>
      </c>
      <c r="AR19" s="50"/>
      <c r="BS19" s="1144" t="s">
        <v>4205</v>
      </c>
    </row>
    <row r="20" spans="2:71" ht="18.399999999999999" customHeight="1">
      <c r="B20" s="50"/>
      <c r="E20" s="595" t="s">
        <v>4206</v>
      </c>
      <c r="AK20" s="594" t="s">
        <v>198</v>
      </c>
      <c r="AN20" s="595" t="s">
        <v>187</v>
      </c>
      <c r="AR20" s="50"/>
      <c r="BS20" s="1144" t="s">
        <v>4204</v>
      </c>
    </row>
    <row r="21" spans="2:71" ht="7.15" customHeight="1">
      <c r="B21" s="50"/>
      <c r="AR21" s="50"/>
    </row>
    <row r="22" spans="2:71" ht="12" customHeight="1">
      <c r="B22" s="50"/>
      <c r="D22" s="594" t="s">
        <v>201</v>
      </c>
      <c r="AR22" s="50"/>
    </row>
    <row r="23" spans="2:71" ht="16.5" customHeight="1">
      <c r="B23" s="50"/>
      <c r="E23" s="1943" t="s">
        <v>187</v>
      </c>
      <c r="F23" s="1943"/>
      <c r="G23" s="1943"/>
      <c r="H23" s="1943"/>
      <c r="I23" s="1943"/>
      <c r="J23" s="1943"/>
      <c r="K23" s="1943"/>
      <c r="L23" s="1943"/>
      <c r="M23" s="1943"/>
      <c r="N23" s="1943"/>
      <c r="O23" s="1943"/>
      <c r="P23" s="1943"/>
      <c r="Q23" s="1943"/>
      <c r="R23" s="1943"/>
      <c r="S23" s="1943"/>
      <c r="T23" s="1943"/>
      <c r="U23" s="1943"/>
      <c r="V23" s="1943"/>
      <c r="W23" s="1943"/>
      <c r="X23" s="1943"/>
      <c r="Y23" s="1943"/>
      <c r="Z23" s="1943"/>
      <c r="AA23" s="1943"/>
      <c r="AB23" s="1943"/>
      <c r="AC23" s="1943"/>
      <c r="AD23" s="1943"/>
      <c r="AE23" s="1943"/>
      <c r="AF23" s="1943"/>
      <c r="AG23" s="1943"/>
      <c r="AH23" s="1943"/>
      <c r="AI23" s="1943"/>
      <c r="AJ23" s="1943"/>
      <c r="AK23" s="1943"/>
      <c r="AL23" s="1943"/>
      <c r="AM23" s="1943"/>
      <c r="AN23" s="1943"/>
      <c r="AR23" s="50"/>
    </row>
    <row r="24" spans="2:71" ht="7.15" customHeight="1">
      <c r="B24" s="50"/>
      <c r="AR24" s="50"/>
    </row>
    <row r="25" spans="2:71" ht="7.15" customHeight="1">
      <c r="B25" s="50"/>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R25" s="50"/>
    </row>
    <row r="26" spans="2:71" ht="14.65" customHeight="1">
      <c r="B26" s="50"/>
      <c r="D26" s="340" t="s">
        <v>230</v>
      </c>
      <c r="AK26" s="1939">
        <f>ROUND(AG94,2)</f>
        <v>0</v>
      </c>
      <c r="AL26" s="1816"/>
      <c r="AM26" s="1816"/>
      <c r="AN26" s="1816"/>
      <c r="AO26" s="1816"/>
      <c r="AR26" s="50"/>
    </row>
    <row r="27" spans="2:71" ht="14.65" customHeight="1">
      <c r="B27" s="50"/>
      <c r="D27" s="340" t="s">
        <v>4207</v>
      </c>
      <c r="AK27" s="1939">
        <f>ROUND(AG97, 2)</f>
        <v>0</v>
      </c>
      <c r="AL27" s="1939"/>
      <c r="AM27" s="1939"/>
      <c r="AN27" s="1939"/>
      <c r="AO27" s="1939"/>
      <c r="AR27" s="50"/>
    </row>
    <row r="28" spans="2:71" s="61" customFormat="1" ht="7.15" customHeight="1">
      <c r="B28" s="68"/>
      <c r="AR28" s="68"/>
    </row>
    <row r="29" spans="2:71" s="61" customFormat="1" ht="25.9" customHeight="1">
      <c r="B29" s="68"/>
      <c r="D29" s="1149" t="s">
        <v>11</v>
      </c>
      <c r="E29" s="1150"/>
      <c r="F29" s="1150"/>
      <c r="G29" s="1150"/>
      <c r="H29" s="1150"/>
      <c r="I29" s="1150"/>
      <c r="J29" s="1150"/>
      <c r="K29" s="1150"/>
      <c r="L29" s="1150"/>
      <c r="M29" s="1150"/>
      <c r="N29" s="1150"/>
      <c r="O29" s="1150"/>
      <c r="P29" s="1150"/>
      <c r="Q29" s="1150"/>
      <c r="R29" s="1150"/>
      <c r="S29" s="1150"/>
      <c r="T29" s="1150"/>
      <c r="U29" s="1150"/>
      <c r="V29" s="1150"/>
      <c r="W29" s="1150"/>
      <c r="X29" s="1150"/>
      <c r="Y29" s="1150"/>
      <c r="Z29" s="1150"/>
      <c r="AA29" s="1150"/>
      <c r="AB29" s="1150"/>
      <c r="AC29" s="1150"/>
      <c r="AD29" s="1150"/>
      <c r="AE29" s="1150"/>
      <c r="AF29" s="1150"/>
      <c r="AG29" s="1150"/>
      <c r="AH29" s="1150"/>
      <c r="AI29" s="1150"/>
      <c r="AJ29" s="1150"/>
      <c r="AK29" s="1936">
        <f>ROUND(AK26 + AK27, 2)</f>
        <v>0</v>
      </c>
      <c r="AL29" s="1937"/>
      <c r="AM29" s="1937"/>
      <c r="AN29" s="1937"/>
      <c r="AO29" s="1937"/>
      <c r="AR29" s="68"/>
    </row>
    <row r="30" spans="2:71" s="61" customFormat="1" ht="7.15" customHeight="1">
      <c r="B30" s="68"/>
      <c r="AR30" s="68"/>
    </row>
    <row r="31" spans="2:71" s="61" customFormat="1" ht="12.5">
      <c r="B31" s="68"/>
      <c r="L31" s="1938" t="s">
        <v>202</v>
      </c>
      <c r="M31" s="1938"/>
      <c r="N31" s="1938"/>
      <c r="O31" s="1938"/>
      <c r="P31" s="1938"/>
      <c r="W31" s="1938" t="s">
        <v>203</v>
      </c>
      <c r="X31" s="1938"/>
      <c r="Y31" s="1938"/>
      <c r="Z31" s="1938"/>
      <c r="AA31" s="1938"/>
      <c r="AB31" s="1938"/>
      <c r="AC31" s="1938"/>
      <c r="AD31" s="1938"/>
      <c r="AE31" s="1938"/>
      <c r="AK31" s="1938" t="s">
        <v>204</v>
      </c>
      <c r="AL31" s="1938"/>
      <c r="AM31" s="1938"/>
      <c r="AN31" s="1938"/>
      <c r="AO31" s="1938"/>
      <c r="AR31" s="68"/>
    </row>
    <row r="32" spans="2:71" s="1151" customFormat="1" ht="14.65" customHeight="1">
      <c r="B32" s="1152"/>
      <c r="D32" s="594" t="s">
        <v>2</v>
      </c>
      <c r="F32" s="345" t="s">
        <v>205</v>
      </c>
      <c r="L32" s="1926">
        <v>0.2</v>
      </c>
      <c r="M32" s="1927"/>
      <c r="N32" s="1927"/>
      <c r="O32" s="1927"/>
      <c r="P32" s="1927"/>
      <c r="Q32" s="1153"/>
      <c r="R32" s="1153"/>
      <c r="S32" s="1153"/>
      <c r="T32" s="1153"/>
      <c r="U32" s="1153"/>
      <c r="V32" s="1153"/>
      <c r="W32" s="1928">
        <f>ROUND(AZ94 + SUM(CD97), 2)</f>
        <v>0</v>
      </c>
      <c r="X32" s="1927"/>
      <c r="Y32" s="1927"/>
      <c r="Z32" s="1927"/>
      <c r="AA32" s="1927"/>
      <c r="AB32" s="1927"/>
      <c r="AC32" s="1927"/>
      <c r="AD32" s="1927"/>
      <c r="AE32" s="1927"/>
      <c r="AF32" s="1153"/>
      <c r="AG32" s="1153"/>
      <c r="AH32" s="1153"/>
      <c r="AI32" s="1153"/>
      <c r="AJ32" s="1153"/>
      <c r="AK32" s="1928">
        <f>ROUND(AV94 + SUM(BY97), 2)</f>
        <v>0</v>
      </c>
      <c r="AL32" s="1927"/>
      <c r="AM32" s="1927"/>
      <c r="AN32" s="1927"/>
      <c r="AO32" s="1927"/>
      <c r="AP32" s="1153"/>
      <c r="AQ32" s="1153"/>
      <c r="AR32" s="1154"/>
      <c r="AS32" s="1153"/>
      <c r="AT32" s="1153"/>
      <c r="AU32" s="1153"/>
      <c r="AV32" s="1153"/>
      <c r="AW32" s="1153"/>
      <c r="AX32" s="1153"/>
      <c r="AY32" s="1153"/>
      <c r="AZ32" s="1153"/>
    </row>
    <row r="33" spans="2:52" s="1151" customFormat="1" ht="14.65" customHeight="1">
      <c r="B33" s="1152"/>
      <c r="F33" s="345" t="s">
        <v>206</v>
      </c>
      <c r="L33" s="1923">
        <v>0.2</v>
      </c>
      <c r="M33" s="1924"/>
      <c r="N33" s="1924"/>
      <c r="O33" s="1924"/>
      <c r="P33" s="1924"/>
      <c r="W33" s="1925">
        <f>ROUND(BA94 + SUM(CE97), 2)</f>
        <v>0</v>
      </c>
      <c r="X33" s="1924"/>
      <c r="Y33" s="1924"/>
      <c r="Z33" s="1924"/>
      <c r="AA33" s="1924"/>
      <c r="AB33" s="1924"/>
      <c r="AC33" s="1924"/>
      <c r="AD33" s="1924"/>
      <c r="AE33" s="1924"/>
      <c r="AK33" s="1925">
        <f>ROUND(AW94 + SUM(BZ97), 2)</f>
        <v>0</v>
      </c>
      <c r="AL33" s="1924"/>
      <c r="AM33" s="1924"/>
      <c r="AN33" s="1924"/>
      <c r="AO33" s="1924"/>
      <c r="AR33" s="1152"/>
    </row>
    <row r="34" spans="2:52" s="1151" customFormat="1" ht="14.65" hidden="1" customHeight="1">
      <c r="B34" s="1152"/>
      <c r="F34" s="594" t="s">
        <v>207</v>
      </c>
      <c r="L34" s="1923">
        <v>0.2</v>
      </c>
      <c r="M34" s="1924"/>
      <c r="N34" s="1924"/>
      <c r="O34" s="1924"/>
      <c r="P34" s="1924"/>
      <c r="W34" s="1925">
        <f>ROUND(BB94 + SUM(CF97), 2)</f>
        <v>0</v>
      </c>
      <c r="X34" s="1924"/>
      <c r="Y34" s="1924"/>
      <c r="Z34" s="1924"/>
      <c r="AA34" s="1924"/>
      <c r="AB34" s="1924"/>
      <c r="AC34" s="1924"/>
      <c r="AD34" s="1924"/>
      <c r="AE34" s="1924"/>
      <c r="AK34" s="1925">
        <v>0</v>
      </c>
      <c r="AL34" s="1924"/>
      <c r="AM34" s="1924"/>
      <c r="AN34" s="1924"/>
      <c r="AO34" s="1924"/>
      <c r="AR34" s="1152"/>
    </row>
    <row r="35" spans="2:52" s="1151" customFormat="1" ht="14.65" hidden="1" customHeight="1">
      <c r="B35" s="1152"/>
      <c r="F35" s="594" t="s">
        <v>208</v>
      </c>
      <c r="L35" s="1923">
        <v>0.2</v>
      </c>
      <c r="M35" s="1924"/>
      <c r="N35" s="1924"/>
      <c r="O35" s="1924"/>
      <c r="P35" s="1924"/>
      <c r="W35" s="1925">
        <f>ROUND(BC94 + SUM(CG97), 2)</f>
        <v>0</v>
      </c>
      <c r="X35" s="1924"/>
      <c r="Y35" s="1924"/>
      <c r="Z35" s="1924"/>
      <c r="AA35" s="1924"/>
      <c r="AB35" s="1924"/>
      <c r="AC35" s="1924"/>
      <c r="AD35" s="1924"/>
      <c r="AE35" s="1924"/>
      <c r="AK35" s="1925">
        <v>0</v>
      </c>
      <c r="AL35" s="1924"/>
      <c r="AM35" s="1924"/>
      <c r="AN35" s="1924"/>
      <c r="AO35" s="1924"/>
      <c r="AR35" s="1152"/>
    </row>
    <row r="36" spans="2:52" s="1151" customFormat="1" ht="14.65" hidden="1" customHeight="1">
      <c r="B36" s="1152"/>
      <c r="F36" s="345" t="s">
        <v>209</v>
      </c>
      <c r="L36" s="1926">
        <v>0</v>
      </c>
      <c r="M36" s="1927"/>
      <c r="N36" s="1927"/>
      <c r="O36" s="1927"/>
      <c r="P36" s="1927"/>
      <c r="Q36" s="1153"/>
      <c r="R36" s="1153"/>
      <c r="S36" s="1153"/>
      <c r="T36" s="1153"/>
      <c r="U36" s="1153"/>
      <c r="V36" s="1153"/>
      <c r="W36" s="1928">
        <f>ROUND(BD94 + SUM(CH97), 2)</f>
        <v>0</v>
      </c>
      <c r="X36" s="1927"/>
      <c r="Y36" s="1927"/>
      <c r="Z36" s="1927"/>
      <c r="AA36" s="1927"/>
      <c r="AB36" s="1927"/>
      <c r="AC36" s="1927"/>
      <c r="AD36" s="1927"/>
      <c r="AE36" s="1927"/>
      <c r="AF36" s="1153"/>
      <c r="AG36" s="1153"/>
      <c r="AH36" s="1153"/>
      <c r="AI36" s="1153"/>
      <c r="AJ36" s="1153"/>
      <c r="AK36" s="1928">
        <v>0</v>
      </c>
      <c r="AL36" s="1927"/>
      <c r="AM36" s="1927"/>
      <c r="AN36" s="1927"/>
      <c r="AO36" s="1927"/>
      <c r="AP36" s="1153"/>
      <c r="AQ36" s="1153"/>
      <c r="AR36" s="1154"/>
      <c r="AS36" s="1153"/>
      <c r="AT36" s="1153"/>
      <c r="AU36" s="1153"/>
      <c r="AV36" s="1153"/>
      <c r="AW36" s="1153"/>
      <c r="AX36" s="1153"/>
      <c r="AY36" s="1153"/>
      <c r="AZ36" s="1153"/>
    </row>
    <row r="37" spans="2:52" s="61" customFormat="1" ht="7.15" customHeight="1">
      <c r="B37" s="68"/>
      <c r="AR37" s="68"/>
    </row>
    <row r="38" spans="2:52" s="61" customFormat="1" ht="25.9" customHeight="1">
      <c r="B38" s="68"/>
      <c r="C38" s="1155"/>
      <c r="D38" s="1156" t="s">
        <v>8</v>
      </c>
      <c r="E38" s="1157"/>
      <c r="F38" s="1157"/>
      <c r="G38" s="1157"/>
      <c r="H38" s="1157"/>
      <c r="I38" s="1157"/>
      <c r="J38" s="1157"/>
      <c r="K38" s="1157"/>
      <c r="L38" s="1157"/>
      <c r="M38" s="1157"/>
      <c r="N38" s="1157"/>
      <c r="O38" s="1157"/>
      <c r="P38" s="1157"/>
      <c r="Q38" s="1157"/>
      <c r="R38" s="1157"/>
      <c r="S38" s="1157"/>
      <c r="T38" s="1158" t="s">
        <v>210</v>
      </c>
      <c r="U38" s="1157"/>
      <c r="V38" s="1157"/>
      <c r="W38" s="1157"/>
      <c r="X38" s="1929" t="s">
        <v>7</v>
      </c>
      <c r="Y38" s="1930"/>
      <c r="Z38" s="1930"/>
      <c r="AA38" s="1930"/>
      <c r="AB38" s="1930"/>
      <c r="AC38" s="1157"/>
      <c r="AD38" s="1157"/>
      <c r="AE38" s="1157"/>
      <c r="AF38" s="1157"/>
      <c r="AG38" s="1157"/>
      <c r="AH38" s="1157"/>
      <c r="AI38" s="1157"/>
      <c r="AJ38" s="1157"/>
      <c r="AK38" s="1931">
        <f>SUM(AK29:AK36)</f>
        <v>0</v>
      </c>
      <c r="AL38" s="1930"/>
      <c r="AM38" s="1930"/>
      <c r="AN38" s="1930"/>
      <c r="AO38" s="1932"/>
      <c r="AP38" s="1155"/>
      <c r="AQ38" s="1155"/>
      <c r="AR38" s="68"/>
    </row>
    <row r="39" spans="2:52" s="61" customFormat="1" ht="7.15" customHeight="1">
      <c r="B39" s="68"/>
      <c r="AR39" s="68"/>
    </row>
    <row r="40" spans="2:52" s="61" customFormat="1" ht="14.65" customHeight="1">
      <c r="B40" s="68"/>
      <c r="AR40" s="68"/>
    </row>
    <row r="41" spans="2:52" ht="14.65" customHeight="1">
      <c r="B41" s="50"/>
      <c r="AR41" s="50"/>
    </row>
    <row r="42" spans="2:52" ht="14.65" customHeight="1">
      <c r="B42" s="50"/>
      <c r="AR42" s="50"/>
    </row>
    <row r="43" spans="2:52" ht="14.65" customHeight="1">
      <c r="B43" s="50"/>
      <c r="AR43" s="50"/>
    </row>
    <row r="44" spans="2:52" ht="14.65" customHeight="1">
      <c r="B44" s="50"/>
      <c r="AR44" s="50"/>
    </row>
    <row r="45" spans="2:52" ht="14.65" customHeight="1">
      <c r="B45" s="50"/>
      <c r="AR45" s="50"/>
    </row>
    <row r="46" spans="2:52" ht="14.65" customHeight="1">
      <c r="B46" s="50"/>
      <c r="AR46" s="50"/>
    </row>
    <row r="47" spans="2:52" ht="14.65" customHeight="1">
      <c r="B47" s="50"/>
      <c r="AR47" s="50"/>
    </row>
    <row r="48" spans="2:52" ht="14.65" customHeight="1">
      <c r="B48" s="50"/>
      <c r="AR48" s="50"/>
    </row>
    <row r="49" spans="2:44" s="61" customFormat="1" ht="14.65" customHeight="1">
      <c r="B49" s="68"/>
      <c r="D49" s="357" t="s">
        <v>14</v>
      </c>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357" t="s">
        <v>211</v>
      </c>
      <c r="AI49" s="70"/>
      <c r="AJ49" s="70"/>
      <c r="AK49" s="70"/>
      <c r="AL49" s="70"/>
      <c r="AM49" s="70"/>
      <c r="AN49" s="70"/>
      <c r="AO49" s="70"/>
      <c r="AR49" s="68"/>
    </row>
    <row r="50" spans="2:44">
      <c r="B50" s="50"/>
      <c r="AR50" s="50"/>
    </row>
    <row r="51" spans="2:44">
      <c r="B51" s="50"/>
      <c r="AR51" s="50"/>
    </row>
    <row r="52" spans="2:44">
      <c r="B52" s="50"/>
      <c r="AR52" s="50"/>
    </row>
    <row r="53" spans="2:44">
      <c r="B53" s="50"/>
      <c r="AR53" s="50"/>
    </row>
    <row r="54" spans="2:44">
      <c r="B54" s="50"/>
      <c r="AR54" s="50"/>
    </row>
    <row r="55" spans="2:44">
      <c r="B55" s="50"/>
      <c r="AR55" s="50"/>
    </row>
    <row r="56" spans="2:44">
      <c r="B56" s="50"/>
      <c r="AR56" s="50"/>
    </row>
    <row r="57" spans="2:44">
      <c r="B57" s="50"/>
      <c r="AR57" s="50"/>
    </row>
    <row r="58" spans="2:44">
      <c r="B58" s="50"/>
      <c r="AR58" s="50"/>
    </row>
    <row r="59" spans="2:44">
      <c r="B59" s="50"/>
      <c r="AR59" s="50"/>
    </row>
    <row r="60" spans="2:44" s="61" customFormat="1" ht="12.5">
      <c r="B60" s="68"/>
      <c r="D60" s="358" t="s">
        <v>212</v>
      </c>
      <c r="E60" s="1150"/>
      <c r="F60" s="1150"/>
      <c r="G60" s="1150"/>
      <c r="H60" s="1150"/>
      <c r="I60" s="1150"/>
      <c r="J60" s="1150"/>
      <c r="K60" s="1150"/>
      <c r="L60" s="1150"/>
      <c r="M60" s="1150"/>
      <c r="N60" s="1150"/>
      <c r="O60" s="1150"/>
      <c r="P60" s="1150"/>
      <c r="Q60" s="1150"/>
      <c r="R60" s="1150"/>
      <c r="S60" s="1150"/>
      <c r="T60" s="1150"/>
      <c r="U60" s="1150"/>
      <c r="V60" s="358" t="s">
        <v>26</v>
      </c>
      <c r="W60" s="1150"/>
      <c r="X60" s="1150"/>
      <c r="Y60" s="1150"/>
      <c r="Z60" s="1150"/>
      <c r="AA60" s="1150"/>
      <c r="AB60" s="1150"/>
      <c r="AC60" s="1150"/>
      <c r="AD60" s="1150"/>
      <c r="AE60" s="1150"/>
      <c r="AF60" s="1150"/>
      <c r="AG60" s="1150"/>
      <c r="AH60" s="358" t="s">
        <v>212</v>
      </c>
      <c r="AI60" s="1150"/>
      <c r="AJ60" s="1150"/>
      <c r="AK60" s="1150"/>
      <c r="AL60" s="1150"/>
      <c r="AM60" s="358" t="s">
        <v>26</v>
      </c>
      <c r="AN60" s="1150"/>
      <c r="AO60" s="1150"/>
      <c r="AR60" s="68"/>
    </row>
    <row r="61" spans="2:44">
      <c r="B61" s="50"/>
      <c r="AR61" s="50"/>
    </row>
    <row r="62" spans="2:44">
      <c r="B62" s="50"/>
      <c r="AR62" s="50"/>
    </row>
    <row r="63" spans="2:44">
      <c r="B63" s="50"/>
      <c r="AR63" s="50"/>
    </row>
    <row r="64" spans="2:44" s="61" customFormat="1" ht="13">
      <c r="B64" s="68"/>
      <c r="D64" s="357" t="s">
        <v>13</v>
      </c>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357" t="s">
        <v>15</v>
      </c>
      <c r="AI64" s="70"/>
      <c r="AJ64" s="70"/>
      <c r="AK64" s="70"/>
      <c r="AL64" s="70"/>
      <c r="AM64" s="70"/>
      <c r="AN64" s="70"/>
      <c r="AO64" s="70"/>
      <c r="AR64" s="68"/>
    </row>
    <row r="65" spans="2:44">
      <c r="B65" s="50"/>
      <c r="AR65" s="50"/>
    </row>
    <row r="66" spans="2:44">
      <c r="B66" s="50"/>
      <c r="AR66" s="50"/>
    </row>
    <row r="67" spans="2:44">
      <c r="B67" s="50"/>
      <c r="AR67" s="50"/>
    </row>
    <row r="68" spans="2:44">
      <c r="B68" s="50"/>
      <c r="AR68" s="50"/>
    </row>
    <row r="69" spans="2:44">
      <c r="B69" s="50"/>
      <c r="AR69" s="50"/>
    </row>
    <row r="70" spans="2:44">
      <c r="B70" s="50"/>
      <c r="AR70" s="50"/>
    </row>
    <row r="71" spans="2:44">
      <c r="B71" s="50"/>
      <c r="AR71" s="50"/>
    </row>
    <row r="72" spans="2:44">
      <c r="B72" s="50"/>
      <c r="AR72" s="50"/>
    </row>
    <row r="73" spans="2:44">
      <c r="B73" s="50"/>
      <c r="AR73" s="50"/>
    </row>
    <row r="74" spans="2:44">
      <c r="B74" s="50"/>
      <c r="AR74" s="50"/>
    </row>
    <row r="75" spans="2:44" s="61" customFormat="1" ht="12.5">
      <c r="B75" s="68"/>
      <c r="D75" s="358" t="s">
        <v>212</v>
      </c>
      <c r="E75" s="1150"/>
      <c r="F75" s="1150"/>
      <c r="G75" s="1150"/>
      <c r="H75" s="1150"/>
      <c r="I75" s="1150"/>
      <c r="J75" s="1150"/>
      <c r="K75" s="1150"/>
      <c r="L75" s="1150"/>
      <c r="M75" s="1150"/>
      <c r="N75" s="1150"/>
      <c r="O75" s="1150"/>
      <c r="P75" s="1150"/>
      <c r="Q75" s="1150"/>
      <c r="R75" s="1150"/>
      <c r="S75" s="1150"/>
      <c r="T75" s="1150"/>
      <c r="U75" s="1150"/>
      <c r="V75" s="358" t="s">
        <v>26</v>
      </c>
      <c r="W75" s="1150"/>
      <c r="X75" s="1150"/>
      <c r="Y75" s="1150"/>
      <c r="Z75" s="1150"/>
      <c r="AA75" s="1150"/>
      <c r="AB75" s="1150"/>
      <c r="AC75" s="1150"/>
      <c r="AD75" s="1150"/>
      <c r="AE75" s="1150"/>
      <c r="AF75" s="1150"/>
      <c r="AG75" s="1150"/>
      <c r="AH75" s="358" t="s">
        <v>212</v>
      </c>
      <c r="AI75" s="1150"/>
      <c r="AJ75" s="1150"/>
      <c r="AK75" s="1150"/>
      <c r="AL75" s="1150"/>
      <c r="AM75" s="358" t="s">
        <v>26</v>
      </c>
      <c r="AN75" s="1150"/>
      <c r="AO75" s="1150"/>
      <c r="AR75" s="68"/>
    </row>
    <row r="76" spans="2:44" s="61" customFormat="1">
      <c r="B76" s="68"/>
      <c r="AR76" s="68"/>
    </row>
    <row r="77" spans="2:44" s="61" customFormat="1" ht="7.15" customHeight="1">
      <c r="B77" s="1159"/>
      <c r="C77" s="1160"/>
      <c r="D77" s="1160"/>
      <c r="E77" s="1160"/>
      <c r="F77" s="1160"/>
      <c r="G77" s="1160"/>
      <c r="H77" s="1160"/>
      <c r="I77" s="1160"/>
      <c r="J77" s="1160"/>
      <c r="K77" s="1160"/>
      <c r="L77" s="1160"/>
      <c r="M77" s="1160"/>
      <c r="N77" s="1160"/>
      <c r="O77" s="1160"/>
      <c r="P77" s="1160"/>
      <c r="Q77" s="1160"/>
      <c r="R77" s="1160"/>
      <c r="S77" s="1160"/>
      <c r="T77" s="1160"/>
      <c r="U77" s="1160"/>
      <c r="V77" s="1160"/>
      <c r="W77" s="1160"/>
      <c r="X77" s="1160"/>
      <c r="Y77" s="1160"/>
      <c r="Z77" s="1160"/>
      <c r="AA77" s="1160"/>
      <c r="AB77" s="1160"/>
      <c r="AC77" s="1160"/>
      <c r="AD77" s="1160"/>
      <c r="AE77" s="1160"/>
      <c r="AF77" s="1160"/>
      <c r="AG77" s="1160"/>
      <c r="AH77" s="1160"/>
      <c r="AI77" s="1160"/>
      <c r="AJ77" s="1160"/>
      <c r="AK77" s="1160"/>
      <c r="AL77" s="1160"/>
      <c r="AM77" s="1160"/>
      <c r="AN77" s="1160"/>
      <c r="AO77" s="1160"/>
      <c r="AP77" s="1160"/>
      <c r="AQ77" s="1160"/>
      <c r="AR77" s="68"/>
    </row>
    <row r="81" spans="1:91" s="61" customFormat="1" ht="7.15" customHeight="1">
      <c r="B81" s="1161"/>
      <c r="C81" s="1162"/>
      <c r="D81" s="1162"/>
      <c r="E81" s="1162"/>
      <c r="F81" s="1162"/>
      <c r="G81" s="1162"/>
      <c r="H81" s="1162"/>
      <c r="I81" s="1162"/>
      <c r="J81" s="1162"/>
      <c r="K81" s="1162"/>
      <c r="L81" s="1162"/>
      <c r="M81" s="1162"/>
      <c r="N81" s="1162"/>
      <c r="O81" s="1162"/>
      <c r="P81" s="1162"/>
      <c r="Q81" s="1162"/>
      <c r="R81" s="1162"/>
      <c r="S81" s="1162"/>
      <c r="T81" s="1162"/>
      <c r="U81" s="1162"/>
      <c r="V81" s="1162"/>
      <c r="W81" s="1162"/>
      <c r="X81" s="1162"/>
      <c r="Y81" s="1162"/>
      <c r="Z81" s="1162"/>
      <c r="AA81" s="1162"/>
      <c r="AB81" s="1162"/>
      <c r="AC81" s="1162"/>
      <c r="AD81" s="1162"/>
      <c r="AE81" s="1162"/>
      <c r="AF81" s="1162"/>
      <c r="AG81" s="1162"/>
      <c r="AH81" s="1162"/>
      <c r="AI81" s="1162"/>
      <c r="AJ81" s="1162"/>
      <c r="AK81" s="1162"/>
      <c r="AL81" s="1162"/>
      <c r="AM81" s="1162"/>
      <c r="AN81" s="1162"/>
      <c r="AO81" s="1162"/>
      <c r="AP81" s="1162"/>
      <c r="AQ81" s="1162"/>
      <c r="AR81" s="68"/>
    </row>
    <row r="82" spans="1:91" s="61" customFormat="1" ht="25.15" customHeight="1">
      <c r="B82" s="68"/>
      <c r="C82" s="329" t="s">
        <v>213</v>
      </c>
      <c r="AR82" s="68"/>
    </row>
    <row r="83" spans="1:91" s="61" customFormat="1" ht="7.15" customHeight="1">
      <c r="B83" s="68"/>
      <c r="AR83" s="68"/>
    </row>
    <row r="84" spans="1:91" s="1163" customFormat="1" ht="12" customHeight="1">
      <c r="B84" s="1164"/>
      <c r="C84" s="594" t="s">
        <v>194</v>
      </c>
      <c r="L84" s="1163" t="str">
        <f>K5</f>
        <v>07</v>
      </c>
      <c r="AR84" s="1164"/>
    </row>
    <row r="85" spans="1:91" s="1165" customFormat="1" ht="37.15" customHeight="1">
      <c r="B85" s="1166"/>
      <c r="C85" s="1167" t="s">
        <v>9</v>
      </c>
      <c r="L85" s="1933" t="str">
        <f>K6</f>
        <v>Šport aréna, Malacky</v>
      </c>
      <c r="M85" s="1934"/>
      <c r="N85" s="1934"/>
      <c r="O85" s="1934"/>
      <c r="P85" s="1934"/>
      <c r="Q85" s="1934"/>
      <c r="R85" s="1934"/>
      <c r="S85" s="1934"/>
      <c r="T85" s="1934"/>
      <c r="U85" s="1934"/>
      <c r="V85" s="1934"/>
      <c r="W85" s="1934"/>
      <c r="X85" s="1934"/>
      <c r="Y85" s="1934"/>
      <c r="Z85" s="1934"/>
      <c r="AA85" s="1934"/>
      <c r="AB85" s="1934"/>
      <c r="AC85" s="1934"/>
      <c r="AD85" s="1934"/>
      <c r="AE85" s="1934"/>
      <c r="AF85" s="1934"/>
      <c r="AG85" s="1934"/>
      <c r="AH85" s="1934"/>
      <c r="AI85" s="1934"/>
      <c r="AJ85" s="1934"/>
      <c r="AK85" s="1934"/>
      <c r="AL85" s="1934"/>
      <c r="AM85" s="1934"/>
      <c r="AN85" s="1934"/>
      <c r="AO85" s="1934"/>
      <c r="AR85" s="1166"/>
    </row>
    <row r="86" spans="1:91" s="61" customFormat="1" ht="7.15" customHeight="1">
      <c r="B86" s="68"/>
      <c r="AR86" s="68"/>
    </row>
    <row r="87" spans="1:91" s="61" customFormat="1" ht="12" customHeight="1">
      <c r="B87" s="68"/>
      <c r="C87" s="594" t="s">
        <v>0</v>
      </c>
      <c r="L87" s="1168" t="str">
        <f>IF(K8="","",K8)</f>
        <v xml:space="preserve"> </v>
      </c>
      <c r="AI87" s="594" t="s">
        <v>197</v>
      </c>
      <c r="AM87" s="1935" t="str">
        <f>IF(AN8= "","",AN8)</f>
        <v/>
      </c>
      <c r="AN87" s="1935"/>
      <c r="AR87" s="68"/>
    </row>
    <row r="88" spans="1:91" s="61" customFormat="1" ht="7.15" customHeight="1">
      <c r="B88" s="68"/>
      <c r="AR88" s="68"/>
    </row>
    <row r="89" spans="1:91" s="61" customFormat="1" ht="15.4" customHeight="1">
      <c r="B89" s="68"/>
      <c r="C89" s="594" t="s">
        <v>4</v>
      </c>
      <c r="L89" s="1163" t="str">
        <f>IF(E11= "","",E11)</f>
        <v xml:space="preserve">Šport aréna Malacky, s. r. o.    </v>
      </c>
      <c r="AI89" s="594" t="s">
        <v>6</v>
      </c>
      <c r="AM89" s="1921" t="str">
        <f>IF(E17="","",E17)</f>
        <v xml:space="preserve"> </v>
      </c>
      <c r="AN89" s="1922"/>
      <c r="AO89" s="1922"/>
      <c r="AP89" s="1922"/>
      <c r="AR89" s="68"/>
      <c r="AS89" s="1917" t="s">
        <v>214</v>
      </c>
      <c r="AT89" s="1918"/>
      <c r="AU89" s="83"/>
      <c r="AV89" s="83"/>
      <c r="AW89" s="83"/>
      <c r="AX89" s="83"/>
      <c r="AY89" s="83"/>
      <c r="AZ89" s="83"/>
      <c r="BA89" s="83"/>
      <c r="BB89" s="83"/>
      <c r="BC89" s="83"/>
      <c r="BD89" s="84"/>
    </row>
    <row r="90" spans="1:91" s="61" customFormat="1" ht="15.4" customHeight="1">
      <c r="B90" s="68"/>
      <c r="C90" s="594" t="s">
        <v>5</v>
      </c>
      <c r="L90" s="1163" t="str">
        <f>IF(E14="","",E14)</f>
        <v xml:space="preserve"> </v>
      </c>
      <c r="AI90" s="594" t="s">
        <v>200</v>
      </c>
      <c r="AM90" s="1921" t="str">
        <f>IF(E20="","",E20)</f>
        <v>Rosoft, s.r.o.</v>
      </c>
      <c r="AN90" s="1922"/>
      <c r="AO90" s="1922"/>
      <c r="AP90" s="1922"/>
      <c r="AR90" s="68"/>
      <c r="AS90" s="1919"/>
      <c r="AT90" s="1920"/>
      <c r="BD90" s="1169"/>
    </row>
    <row r="91" spans="1:91" s="61" customFormat="1" ht="10.9" customHeight="1">
      <c r="B91" s="68"/>
      <c r="AR91" s="68"/>
      <c r="AS91" s="1919"/>
      <c r="AT91" s="1920"/>
      <c r="BD91" s="1169"/>
    </row>
    <row r="92" spans="1:91" s="61" customFormat="1" ht="29.25" customHeight="1">
      <c r="B92" s="68"/>
      <c r="C92" s="1911" t="s">
        <v>10</v>
      </c>
      <c r="D92" s="1912"/>
      <c r="E92" s="1912"/>
      <c r="F92" s="1912"/>
      <c r="G92" s="1912"/>
      <c r="H92" s="1170"/>
      <c r="I92" s="1913" t="s">
        <v>28</v>
      </c>
      <c r="J92" s="1912"/>
      <c r="K92" s="1912"/>
      <c r="L92" s="1912"/>
      <c r="M92" s="1912"/>
      <c r="N92" s="1912"/>
      <c r="O92" s="1912"/>
      <c r="P92" s="1912"/>
      <c r="Q92" s="1912"/>
      <c r="R92" s="1912"/>
      <c r="S92" s="1912"/>
      <c r="T92" s="1912"/>
      <c r="U92" s="1912"/>
      <c r="V92" s="1912"/>
      <c r="W92" s="1912"/>
      <c r="X92" s="1912"/>
      <c r="Y92" s="1912"/>
      <c r="Z92" s="1912"/>
      <c r="AA92" s="1912"/>
      <c r="AB92" s="1912"/>
      <c r="AC92" s="1912"/>
      <c r="AD92" s="1912"/>
      <c r="AE92" s="1912"/>
      <c r="AF92" s="1912"/>
      <c r="AG92" s="1914" t="s">
        <v>215</v>
      </c>
      <c r="AH92" s="1912"/>
      <c r="AI92" s="1912"/>
      <c r="AJ92" s="1912"/>
      <c r="AK92" s="1912"/>
      <c r="AL92" s="1912"/>
      <c r="AM92" s="1912"/>
      <c r="AN92" s="1913" t="s">
        <v>216</v>
      </c>
      <c r="AO92" s="1912"/>
      <c r="AP92" s="1915"/>
      <c r="AQ92" s="1171" t="s">
        <v>217</v>
      </c>
      <c r="AR92" s="68"/>
      <c r="AS92" s="379" t="s">
        <v>218</v>
      </c>
      <c r="AT92" s="380" t="s">
        <v>219</v>
      </c>
      <c r="AU92" s="380" t="s">
        <v>220</v>
      </c>
      <c r="AV92" s="380" t="s">
        <v>221</v>
      </c>
      <c r="AW92" s="380" t="s">
        <v>222</v>
      </c>
      <c r="AX92" s="380" t="s">
        <v>223</v>
      </c>
      <c r="AY92" s="380" t="s">
        <v>224</v>
      </c>
      <c r="AZ92" s="380" t="s">
        <v>225</v>
      </c>
      <c r="BA92" s="380" t="s">
        <v>226</v>
      </c>
      <c r="BB92" s="380" t="s">
        <v>227</v>
      </c>
      <c r="BC92" s="380" t="s">
        <v>228</v>
      </c>
      <c r="BD92" s="381" t="s">
        <v>229</v>
      </c>
    </row>
    <row r="93" spans="1:91" s="61" customFormat="1" ht="10.9" customHeight="1">
      <c r="B93" s="68"/>
      <c r="AR93" s="68"/>
      <c r="AS93" s="1172"/>
      <c r="AT93" s="83"/>
      <c r="AU93" s="83"/>
      <c r="AV93" s="83"/>
      <c r="AW93" s="83"/>
      <c r="AX93" s="83"/>
      <c r="AY93" s="83"/>
      <c r="AZ93" s="83"/>
      <c r="BA93" s="83"/>
      <c r="BB93" s="83"/>
      <c r="BC93" s="83"/>
      <c r="BD93" s="84"/>
    </row>
    <row r="94" spans="1:91" s="1173" customFormat="1" ht="32.65" customHeight="1">
      <c r="B94" s="1174"/>
      <c r="C94" s="383" t="s">
        <v>4208</v>
      </c>
      <c r="D94" s="1175"/>
      <c r="E94" s="1175"/>
      <c r="F94" s="1175"/>
      <c r="G94" s="1175"/>
      <c r="H94" s="1175"/>
      <c r="I94" s="1175"/>
      <c r="J94" s="1175"/>
      <c r="K94" s="1175"/>
      <c r="L94" s="1175"/>
      <c r="M94" s="1175"/>
      <c r="N94" s="1175"/>
      <c r="O94" s="1175"/>
      <c r="P94" s="1175"/>
      <c r="Q94" s="1175"/>
      <c r="R94" s="1175"/>
      <c r="S94" s="1175"/>
      <c r="T94" s="1175"/>
      <c r="U94" s="1175"/>
      <c r="V94" s="1175"/>
      <c r="W94" s="1175"/>
      <c r="X94" s="1175"/>
      <c r="Y94" s="1175"/>
      <c r="Z94" s="1175"/>
      <c r="AA94" s="1175"/>
      <c r="AB94" s="1175"/>
      <c r="AC94" s="1175"/>
      <c r="AD94" s="1175"/>
      <c r="AE94" s="1175"/>
      <c r="AF94" s="1175"/>
      <c r="AG94" s="1916">
        <f>ROUND(AG95,2)</f>
        <v>0</v>
      </c>
      <c r="AH94" s="1916"/>
      <c r="AI94" s="1916"/>
      <c r="AJ94" s="1916"/>
      <c r="AK94" s="1916"/>
      <c r="AL94" s="1916"/>
      <c r="AM94" s="1916"/>
      <c r="AN94" s="1910">
        <f>SUM(AG94,AT94)</f>
        <v>0</v>
      </c>
      <c r="AO94" s="1910"/>
      <c r="AP94" s="1910"/>
      <c r="AQ94" s="1176" t="s">
        <v>187</v>
      </c>
      <c r="AR94" s="1174"/>
      <c r="AS94" s="1177">
        <f>ROUND(AS95,2)</f>
        <v>0</v>
      </c>
      <c r="AT94" s="1178">
        <f>ROUND(SUM(AV94:AW94),2)</f>
        <v>0</v>
      </c>
      <c r="AU94" s="1179">
        <f>ROUND(AU95,5)</f>
        <v>1190.8940500000001</v>
      </c>
      <c r="AV94" s="1178">
        <f>ROUND(AZ94*L32,2)</f>
        <v>0</v>
      </c>
      <c r="AW94" s="1178">
        <f>ROUND(BA94*L33,2)</f>
        <v>0</v>
      </c>
      <c r="AX94" s="1178">
        <f>ROUND(BB94*L32,2)</f>
        <v>0</v>
      </c>
      <c r="AY94" s="1178">
        <f>ROUND(BC94*L33,2)</f>
        <v>0</v>
      </c>
      <c r="AZ94" s="1178">
        <f>ROUND(AZ95,2)</f>
        <v>0</v>
      </c>
      <c r="BA94" s="1178">
        <f>ROUND(BA95,2)</f>
        <v>0</v>
      </c>
      <c r="BB94" s="1178">
        <f>ROUND(BB95,2)</f>
        <v>0</v>
      </c>
      <c r="BC94" s="1178">
        <f>ROUND(BC95,2)</f>
        <v>0</v>
      </c>
      <c r="BD94" s="1180">
        <f>ROUND(BD95,2)</f>
        <v>0</v>
      </c>
      <c r="BS94" s="1181" t="s">
        <v>25</v>
      </c>
      <c r="BT94" s="1181" t="s">
        <v>231</v>
      </c>
      <c r="BU94" s="1182" t="s">
        <v>4209</v>
      </c>
      <c r="BV94" s="1181" t="s">
        <v>4210</v>
      </c>
      <c r="BW94" s="1181" t="s">
        <v>4198</v>
      </c>
      <c r="BX94" s="1181" t="s">
        <v>4211</v>
      </c>
      <c r="CL94" s="1181" t="s">
        <v>187</v>
      </c>
    </row>
    <row r="95" spans="1:91" s="1191" customFormat="1" ht="16.5" customHeight="1">
      <c r="A95" s="106" t="s">
        <v>4212</v>
      </c>
      <c r="B95" s="1183"/>
      <c r="C95" s="1184"/>
      <c r="D95" s="1907"/>
      <c r="E95" s="1907"/>
      <c r="F95" s="1907"/>
      <c r="G95" s="1907"/>
      <c r="H95" s="1907"/>
      <c r="I95" s="1185"/>
      <c r="J95" s="1907" t="s">
        <v>4213</v>
      </c>
      <c r="K95" s="1907"/>
      <c r="L95" s="1907"/>
      <c r="M95" s="1907"/>
      <c r="N95" s="1907"/>
      <c r="O95" s="1907"/>
      <c r="P95" s="1907"/>
      <c r="Q95" s="1907"/>
      <c r="R95" s="1907"/>
      <c r="S95" s="1907"/>
      <c r="T95" s="1907"/>
      <c r="U95" s="1907"/>
      <c r="V95" s="1907"/>
      <c r="W95" s="1907"/>
      <c r="X95" s="1907"/>
      <c r="Y95" s="1907"/>
      <c r="Z95" s="1907"/>
      <c r="AA95" s="1907"/>
      <c r="AB95" s="1907"/>
      <c r="AC95" s="1907"/>
      <c r="AD95" s="1907"/>
      <c r="AE95" s="1907"/>
      <c r="AF95" s="1907"/>
      <c r="AG95" s="1908">
        <f>'SO 601 Sadové...'!J32</f>
        <v>0</v>
      </c>
      <c r="AH95" s="1909"/>
      <c r="AI95" s="1909"/>
      <c r="AJ95" s="1909"/>
      <c r="AK95" s="1909"/>
      <c r="AL95" s="1909"/>
      <c r="AM95" s="1909"/>
      <c r="AN95" s="1908">
        <f>SUM(AG95,AT95)</f>
        <v>0</v>
      </c>
      <c r="AO95" s="1909"/>
      <c r="AP95" s="1909"/>
      <c r="AQ95" s="1186" t="s">
        <v>232</v>
      </c>
      <c r="AR95" s="1183"/>
      <c r="AS95" s="1187">
        <v>0</v>
      </c>
      <c r="AT95" s="1188">
        <f>ROUND(SUM(AV95:AW95),2)</f>
        <v>0</v>
      </c>
      <c r="AU95" s="1189">
        <f>'SO 601 Sadové...'!P124</f>
        <v>1190.8940499999999</v>
      </c>
      <c r="AV95" s="1188">
        <f>'SO 601 Sadové...'!J35</f>
        <v>0</v>
      </c>
      <c r="AW95" s="1188">
        <f>'SO 601 Sadové...'!J36</f>
        <v>0</v>
      </c>
      <c r="AX95" s="1188">
        <f>'SO 601 Sadové...'!J37</f>
        <v>0</v>
      </c>
      <c r="AY95" s="1188">
        <f>'SO 601 Sadové...'!J38</f>
        <v>0</v>
      </c>
      <c r="AZ95" s="1188">
        <f>'SO 601 Sadové...'!F35</f>
        <v>0</v>
      </c>
      <c r="BA95" s="1188">
        <f>'SO 601 Sadové...'!F36</f>
        <v>0</v>
      </c>
      <c r="BB95" s="1188">
        <f>'SO 601 Sadové...'!F37</f>
        <v>0</v>
      </c>
      <c r="BC95" s="1188">
        <f>'SO 601 Sadové...'!F38</f>
        <v>0</v>
      </c>
      <c r="BD95" s="1190">
        <f>'SO 601 Sadové...'!F39</f>
        <v>0</v>
      </c>
      <c r="BT95" s="1192" t="s">
        <v>16</v>
      </c>
      <c r="BV95" s="1192" t="s">
        <v>4210</v>
      </c>
      <c r="BW95" s="1192" t="s">
        <v>4214</v>
      </c>
      <c r="BX95" s="1192" t="s">
        <v>4198</v>
      </c>
      <c r="CL95" s="1192" t="s">
        <v>187</v>
      </c>
      <c r="CM95" s="1192" t="s">
        <v>231</v>
      </c>
    </row>
    <row r="96" spans="1:91">
      <c r="B96" s="50"/>
      <c r="AR96" s="50"/>
    </row>
    <row r="97" spans="2:48" s="61" customFormat="1" ht="30" customHeight="1">
      <c r="B97" s="68"/>
      <c r="C97" s="383" t="s">
        <v>4215</v>
      </c>
      <c r="AG97" s="1910">
        <v>0</v>
      </c>
      <c r="AH97" s="1910"/>
      <c r="AI97" s="1910"/>
      <c r="AJ97" s="1910"/>
      <c r="AK97" s="1910"/>
      <c r="AL97" s="1910"/>
      <c r="AM97" s="1910"/>
      <c r="AN97" s="1910">
        <v>0</v>
      </c>
      <c r="AO97" s="1910"/>
      <c r="AP97" s="1910"/>
      <c r="AQ97" s="1193"/>
      <c r="AR97" s="68"/>
      <c r="AS97" s="379" t="s">
        <v>4216</v>
      </c>
      <c r="AT97" s="380" t="s">
        <v>4217</v>
      </c>
      <c r="AU97" s="380" t="s">
        <v>2</v>
      </c>
      <c r="AV97" s="381" t="s">
        <v>219</v>
      </c>
    </row>
    <row r="98" spans="2:48" s="61" customFormat="1" ht="10.9" customHeight="1">
      <c r="B98" s="68"/>
      <c r="AR98" s="68"/>
    </row>
    <row r="99" spans="2:48" s="61" customFormat="1" ht="30" customHeight="1">
      <c r="B99" s="68"/>
      <c r="C99" s="370" t="s">
        <v>1029</v>
      </c>
      <c r="D99" s="1194"/>
      <c r="E99" s="1194"/>
      <c r="F99" s="1194"/>
      <c r="G99" s="1194"/>
      <c r="H99" s="1194"/>
      <c r="I99" s="1194"/>
      <c r="J99" s="1194"/>
      <c r="K99" s="1194"/>
      <c r="L99" s="1194"/>
      <c r="M99" s="1194"/>
      <c r="N99" s="1194"/>
      <c r="O99" s="1194"/>
      <c r="P99" s="1194"/>
      <c r="Q99" s="1194"/>
      <c r="R99" s="1194"/>
      <c r="S99" s="1194"/>
      <c r="T99" s="1194"/>
      <c r="U99" s="1194"/>
      <c r="V99" s="1194"/>
      <c r="W99" s="1194"/>
      <c r="X99" s="1194"/>
      <c r="Y99" s="1194"/>
      <c r="Z99" s="1194"/>
      <c r="AA99" s="1194"/>
      <c r="AB99" s="1194"/>
      <c r="AC99" s="1194"/>
      <c r="AD99" s="1194"/>
      <c r="AE99" s="1194"/>
      <c r="AF99" s="1194"/>
      <c r="AG99" s="1906">
        <f>ROUND(AG94 + AG97, 2)</f>
        <v>0</v>
      </c>
      <c r="AH99" s="1906"/>
      <c r="AI99" s="1906"/>
      <c r="AJ99" s="1906"/>
      <c r="AK99" s="1906"/>
      <c r="AL99" s="1906"/>
      <c r="AM99" s="1906"/>
      <c r="AN99" s="1906">
        <f>ROUND(AN94 + AN97, 2)</f>
        <v>0</v>
      </c>
      <c r="AO99" s="1906"/>
      <c r="AP99" s="1906"/>
      <c r="AQ99" s="1194"/>
      <c r="AR99" s="68"/>
    </row>
    <row r="100" spans="2:48" s="61" customFormat="1" ht="7.15" customHeight="1">
      <c r="B100" s="1159"/>
      <c r="C100" s="1160"/>
      <c r="D100" s="1160"/>
      <c r="E100" s="1160"/>
      <c r="F100" s="1160"/>
      <c r="G100" s="1160"/>
      <c r="H100" s="1160"/>
      <c r="I100" s="1160"/>
      <c r="J100" s="1160"/>
      <c r="K100" s="1160"/>
      <c r="L100" s="1160"/>
      <c r="M100" s="1160"/>
      <c r="N100" s="1160"/>
      <c r="O100" s="1160"/>
      <c r="P100" s="1160"/>
      <c r="Q100" s="1160"/>
      <c r="R100" s="1160"/>
      <c r="S100" s="1160"/>
      <c r="T100" s="1160"/>
      <c r="U100" s="1160"/>
      <c r="V100" s="1160"/>
      <c r="W100" s="1160"/>
      <c r="X100" s="1160"/>
      <c r="Y100" s="1160"/>
      <c r="Z100" s="1160"/>
      <c r="AA100" s="1160"/>
      <c r="AB100" s="1160"/>
      <c r="AC100" s="1160"/>
      <c r="AD100" s="1160"/>
      <c r="AE100" s="1160"/>
      <c r="AF100" s="1160"/>
      <c r="AG100" s="1160"/>
      <c r="AH100" s="1160"/>
      <c r="AI100" s="1160"/>
      <c r="AJ100" s="1160"/>
      <c r="AK100" s="1160"/>
      <c r="AL100" s="1160"/>
      <c r="AM100" s="1160"/>
      <c r="AN100" s="1160"/>
      <c r="AO100" s="1160"/>
      <c r="AP100" s="1160"/>
      <c r="AQ100" s="1160"/>
      <c r="AR100" s="68"/>
    </row>
  </sheetData>
  <mergeCells count="46">
    <mergeCell ref="AK27:AO27"/>
    <mergeCell ref="AR2:BE2"/>
    <mergeCell ref="K5:AO5"/>
    <mergeCell ref="K6:AO6"/>
    <mergeCell ref="E23:AN23"/>
    <mergeCell ref="AK26:AO26"/>
    <mergeCell ref="AK29:AO29"/>
    <mergeCell ref="L31:P31"/>
    <mergeCell ref="W31:AE31"/>
    <mergeCell ref="AK31:AO31"/>
    <mergeCell ref="L32:P32"/>
    <mergeCell ref="W32:AE32"/>
    <mergeCell ref="AK32:AO32"/>
    <mergeCell ref="L33:P33"/>
    <mergeCell ref="W33:AE33"/>
    <mergeCell ref="AK33:AO33"/>
    <mergeCell ref="L34:P34"/>
    <mergeCell ref="W34:AE34"/>
    <mergeCell ref="AK34:AO34"/>
    <mergeCell ref="AS89:AT91"/>
    <mergeCell ref="AM90:AP90"/>
    <mergeCell ref="L35:P35"/>
    <mergeCell ref="W35:AE35"/>
    <mergeCell ref="AK35:AO35"/>
    <mergeCell ref="L36:P36"/>
    <mergeCell ref="W36:AE36"/>
    <mergeCell ref="AK36:AO36"/>
    <mergeCell ref="X38:AB38"/>
    <mergeCell ref="AK38:AO38"/>
    <mergeCell ref="L85:AO85"/>
    <mergeCell ref="AM87:AN87"/>
    <mergeCell ref="AM89:AP89"/>
    <mergeCell ref="C92:G92"/>
    <mergeCell ref="I92:AF92"/>
    <mergeCell ref="AG92:AM92"/>
    <mergeCell ref="AN92:AP92"/>
    <mergeCell ref="AG94:AM94"/>
    <mergeCell ref="AN94:AP94"/>
    <mergeCell ref="AG99:AM99"/>
    <mergeCell ref="AN99:AP99"/>
    <mergeCell ref="D95:H95"/>
    <mergeCell ref="J95:AF95"/>
    <mergeCell ref="AG95:AM95"/>
    <mergeCell ref="AN95:AP95"/>
    <mergeCell ref="AG97:AM97"/>
    <mergeCell ref="AN97:AP97"/>
  </mergeCells>
  <hyperlinks>
    <hyperlink ref="A95" location="'Citovicky - SO 601 Sadové...'!C2" display="/" xr:uid="{C510FB60-49AF-4742-9BDB-C9952D249988}"/>
  </hyperlinks>
  <pageMargins left="0.39370078740157483" right="0.39370078740157483" top="0.39370078740157483" bottom="0.39370078740157483" header="0" footer="0"/>
  <pageSetup paperSize="9" scale="74" fitToHeight="100" orientation="portrait" blackAndWhite="1"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77440-3680-4B9C-ABAC-59518DB38753}">
  <sheetPr>
    <pageSetUpPr fitToPage="1"/>
  </sheetPr>
  <dimension ref="B2:BM189"/>
  <sheetViews>
    <sheetView showGridLines="0" view="pageBreakPreview" topLeftCell="A154" zoomScaleNormal="100" zoomScaleSheetLayoutView="100" workbookViewId="0">
      <selection activeCell="Z181" sqref="Z181"/>
    </sheetView>
  </sheetViews>
  <sheetFormatPr defaultColWidth="8.81640625" defaultRowHeight="10"/>
  <cols>
    <col min="1" max="1" width="6.453125" style="591" customWidth="1"/>
    <col min="2" max="2" width="0.81640625" style="591" customWidth="1"/>
    <col min="3" max="4" width="3.26953125" style="591" customWidth="1"/>
    <col min="5" max="5" width="13.26953125" style="591" customWidth="1"/>
    <col min="6" max="6" width="39.453125" style="591" customWidth="1"/>
    <col min="7" max="7" width="5.7265625" style="591" customWidth="1"/>
    <col min="8" max="8" width="10.81640625" style="591" customWidth="1"/>
    <col min="9" max="9" width="12.26953125" style="591" customWidth="1"/>
    <col min="10" max="10" width="17.26953125" style="591" customWidth="1"/>
    <col min="11" max="11" width="17.26953125" style="591" hidden="1" customWidth="1"/>
    <col min="12" max="12" width="1.26953125" style="591" hidden="1" customWidth="1"/>
    <col min="13" max="13" width="8.26953125" style="591" hidden="1" customWidth="1"/>
    <col min="14" max="14" width="0.26953125" style="591" hidden="1" customWidth="1"/>
    <col min="15" max="20" width="11" style="591" hidden="1" customWidth="1"/>
    <col min="21" max="21" width="12.7265625" style="591" hidden="1" customWidth="1"/>
    <col min="22" max="22" width="1" style="591" hidden="1" customWidth="1"/>
    <col min="23" max="23" width="12.7265625" style="591" customWidth="1"/>
    <col min="24" max="24" width="9.54296875" style="591" customWidth="1"/>
    <col min="25" max="25" width="11.7265625" style="591" customWidth="1"/>
    <col min="26" max="26" width="8.54296875" style="591" customWidth="1"/>
    <col min="27" max="27" width="11.7265625" style="591" customWidth="1"/>
    <col min="28" max="28" width="12.7265625" style="591" customWidth="1"/>
    <col min="29" max="29" width="8.54296875" style="591" customWidth="1"/>
    <col min="30" max="30" width="11.7265625" style="591" customWidth="1"/>
    <col min="31" max="31" width="12.7265625" style="591" customWidth="1"/>
    <col min="32" max="16384" width="8.81640625" style="591"/>
  </cols>
  <sheetData>
    <row r="2" spans="2:46" ht="37.15" customHeight="1">
      <c r="L2" s="1940" t="s">
        <v>191</v>
      </c>
      <c r="M2" s="1816"/>
      <c r="N2" s="1816"/>
      <c r="O2" s="1816"/>
      <c r="P2" s="1816"/>
      <c r="Q2" s="1816"/>
      <c r="R2" s="1816"/>
      <c r="S2" s="1816"/>
      <c r="T2" s="1816"/>
      <c r="U2" s="1816"/>
      <c r="V2" s="1816"/>
      <c r="AT2" s="1144" t="s">
        <v>4214</v>
      </c>
    </row>
    <row r="3" spans="2:46" ht="7.15" customHeight="1">
      <c r="B3" s="48"/>
      <c r="C3" s="49"/>
      <c r="D3" s="49"/>
      <c r="E3" s="49"/>
      <c r="F3" s="49"/>
      <c r="G3" s="49"/>
      <c r="H3" s="49"/>
      <c r="I3" s="49"/>
      <c r="J3" s="49"/>
      <c r="K3" s="49"/>
      <c r="L3" s="50"/>
      <c r="AT3" s="1144" t="s">
        <v>231</v>
      </c>
    </row>
    <row r="4" spans="2:46" ht="25.15" customHeight="1">
      <c r="B4" s="50"/>
      <c r="D4" s="329" t="s">
        <v>12</v>
      </c>
      <c r="L4" s="50"/>
      <c r="M4" s="330" t="s">
        <v>193</v>
      </c>
      <c r="AT4" s="1144" t="s">
        <v>189</v>
      </c>
    </row>
    <row r="5" spans="2:46" ht="7.15" customHeight="1">
      <c r="B5" s="50"/>
      <c r="L5" s="50"/>
    </row>
    <row r="6" spans="2:46" ht="12" customHeight="1">
      <c r="B6" s="50"/>
      <c r="D6" s="594" t="s">
        <v>9</v>
      </c>
      <c r="L6" s="50"/>
    </row>
    <row r="7" spans="2:46" ht="16.5" customHeight="1">
      <c r="B7" s="50"/>
      <c r="E7" s="1946" t="str">
        <f>'SO 601 Rekapitulácia'!K6</f>
        <v>Šport aréna, Malacky</v>
      </c>
      <c r="F7" s="1947"/>
      <c r="G7" s="1947"/>
      <c r="H7" s="1947"/>
      <c r="L7" s="50"/>
    </row>
    <row r="8" spans="2:46" s="61" customFormat="1" ht="12" customHeight="1">
      <c r="B8" s="68"/>
      <c r="D8" s="594" t="s">
        <v>527</v>
      </c>
      <c r="L8" s="68"/>
    </row>
    <row r="9" spans="2:46" s="61" customFormat="1" ht="16.5" customHeight="1">
      <c r="B9" s="68"/>
      <c r="E9" s="1933" t="s">
        <v>4213</v>
      </c>
      <c r="F9" s="1944"/>
      <c r="G9" s="1944"/>
      <c r="H9" s="1944"/>
      <c r="L9" s="68"/>
    </row>
    <row r="10" spans="2:46" s="61" customFormat="1">
      <c r="B10" s="68"/>
      <c r="L10" s="68"/>
    </row>
    <row r="11" spans="2:46" s="61" customFormat="1" ht="12" customHeight="1">
      <c r="B11" s="68"/>
      <c r="D11" s="594" t="s">
        <v>195</v>
      </c>
      <c r="F11" s="595" t="s">
        <v>187</v>
      </c>
      <c r="I11" s="594" t="s">
        <v>196</v>
      </c>
      <c r="J11" s="595" t="s">
        <v>187</v>
      </c>
      <c r="L11" s="68"/>
    </row>
    <row r="12" spans="2:46" s="61" customFormat="1" ht="12" customHeight="1">
      <c r="B12" s="68"/>
      <c r="D12" s="594" t="s">
        <v>0</v>
      </c>
      <c r="F12" s="595" t="s">
        <v>4218</v>
      </c>
      <c r="I12" s="594" t="s">
        <v>197</v>
      </c>
      <c r="J12" s="334"/>
      <c r="L12" s="68"/>
    </row>
    <row r="13" spans="2:46" s="61" customFormat="1" ht="10.9" customHeight="1">
      <c r="B13" s="68"/>
      <c r="L13" s="68"/>
    </row>
    <row r="14" spans="2:46" s="61" customFormat="1" ht="12" customHeight="1">
      <c r="B14" s="68"/>
      <c r="D14" s="594" t="s">
        <v>4</v>
      </c>
      <c r="I14" s="594" t="s">
        <v>1</v>
      </c>
      <c r="J14" s="595" t="s">
        <v>187</v>
      </c>
      <c r="L14" s="68"/>
    </row>
    <row r="15" spans="2:46" s="61" customFormat="1" ht="18" customHeight="1">
      <c r="B15" s="68"/>
      <c r="E15" s="595" t="s">
        <v>4203</v>
      </c>
      <c r="I15" s="594" t="s">
        <v>198</v>
      </c>
      <c r="J15" s="595" t="s">
        <v>187</v>
      </c>
      <c r="L15" s="68"/>
    </row>
    <row r="16" spans="2:46" s="61" customFormat="1" ht="7.15" customHeight="1">
      <c r="B16" s="68"/>
      <c r="L16" s="68"/>
    </row>
    <row r="17" spans="2:12" s="61" customFormat="1" ht="12" customHeight="1">
      <c r="B17" s="68"/>
      <c r="D17" s="594" t="s">
        <v>5</v>
      </c>
      <c r="I17" s="594" t="s">
        <v>1</v>
      </c>
      <c r="J17" s="595" t="str">
        <f>'SO 601 Rekapitulácia'!AN13</f>
        <v/>
      </c>
      <c r="L17" s="68"/>
    </row>
    <row r="18" spans="2:12" s="61" customFormat="1" ht="18" customHeight="1">
      <c r="B18" s="68"/>
      <c r="E18" s="1941" t="str">
        <f>'SO 601 Rekapitulácia'!E14</f>
        <v xml:space="preserve"> </v>
      </c>
      <c r="F18" s="1941"/>
      <c r="G18" s="1941"/>
      <c r="H18" s="1941"/>
      <c r="I18" s="594" t="s">
        <v>198</v>
      </c>
      <c r="J18" s="595" t="str">
        <f>'SO 601 Rekapitulácia'!AN14</f>
        <v/>
      </c>
      <c r="L18" s="68"/>
    </row>
    <row r="19" spans="2:12" s="61" customFormat="1" ht="7.15" customHeight="1">
      <c r="B19" s="68"/>
      <c r="L19" s="68"/>
    </row>
    <row r="20" spans="2:12" s="61" customFormat="1" ht="12" customHeight="1">
      <c r="B20" s="68"/>
      <c r="D20" s="594" t="s">
        <v>6</v>
      </c>
      <c r="I20" s="594" t="s">
        <v>1</v>
      </c>
      <c r="J20" s="595" t="str">
        <f>IF('SO 601 Rekapitulácia'!AN16="","",'SO 601 Rekapitulácia'!AN16)</f>
        <v/>
      </c>
      <c r="L20" s="68"/>
    </row>
    <row r="21" spans="2:12" s="61" customFormat="1" ht="18" customHeight="1">
      <c r="B21" s="68"/>
      <c r="E21" s="595" t="str">
        <f>IF('SO 601 Rekapitulácia'!E17="","",'SO 601 Rekapitulácia'!E17)</f>
        <v xml:space="preserve"> </v>
      </c>
      <c r="I21" s="594" t="s">
        <v>198</v>
      </c>
      <c r="J21" s="595" t="str">
        <f>IF('SO 601 Rekapitulácia'!AN17="","",'SO 601 Rekapitulácia'!AN17)</f>
        <v/>
      </c>
      <c r="L21" s="68"/>
    </row>
    <row r="22" spans="2:12" s="61" customFormat="1" ht="7.15" customHeight="1">
      <c r="B22" s="68"/>
      <c r="L22" s="68"/>
    </row>
    <row r="23" spans="2:12" s="61" customFormat="1" ht="12" customHeight="1">
      <c r="B23" s="68"/>
      <c r="D23" s="594" t="s">
        <v>200</v>
      </c>
      <c r="I23" s="594" t="s">
        <v>1</v>
      </c>
      <c r="J23" s="595" t="s">
        <v>187</v>
      </c>
      <c r="L23" s="68"/>
    </row>
    <row r="24" spans="2:12" s="61" customFormat="1" ht="18" customHeight="1">
      <c r="B24" s="68"/>
      <c r="E24" s="595" t="s">
        <v>4206</v>
      </c>
      <c r="I24" s="594" t="s">
        <v>198</v>
      </c>
      <c r="J24" s="595" t="s">
        <v>187</v>
      </c>
      <c r="L24" s="68"/>
    </row>
    <row r="25" spans="2:12" s="61" customFormat="1" ht="7.15" customHeight="1">
      <c r="B25" s="68"/>
      <c r="L25" s="68"/>
    </row>
    <row r="26" spans="2:12" s="61" customFormat="1" ht="12" customHeight="1">
      <c r="B26" s="68"/>
      <c r="D26" s="594" t="s">
        <v>201</v>
      </c>
      <c r="L26" s="68"/>
    </row>
    <row r="27" spans="2:12" s="338" customFormat="1" ht="16.5" customHeight="1">
      <c r="B27" s="337"/>
      <c r="E27" s="1943" t="s">
        <v>187</v>
      </c>
      <c r="F27" s="1943"/>
      <c r="G27" s="1943"/>
      <c r="H27" s="1943"/>
      <c r="L27" s="337"/>
    </row>
    <row r="28" spans="2:12" s="61" customFormat="1" ht="7.15" customHeight="1">
      <c r="B28" s="68"/>
      <c r="L28" s="68"/>
    </row>
    <row r="29" spans="2:12" s="61" customFormat="1" ht="7.15" customHeight="1">
      <c r="B29" s="68"/>
      <c r="D29" s="83"/>
      <c r="E29" s="83"/>
      <c r="F29" s="83"/>
      <c r="G29" s="83"/>
      <c r="H29" s="83"/>
      <c r="I29" s="83"/>
      <c r="J29" s="83"/>
      <c r="K29" s="83"/>
      <c r="L29" s="68"/>
    </row>
    <row r="30" spans="2:12" s="61" customFormat="1" ht="14.65" customHeight="1">
      <c r="B30" s="68"/>
      <c r="D30" s="595" t="s">
        <v>531</v>
      </c>
      <c r="J30" s="339">
        <f>J95</f>
        <v>0</v>
      </c>
      <c r="L30" s="68"/>
    </row>
    <row r="31" spans="2:12" s="61" customFormat="1" ht="14.65" customHeight="1">
      <c r="B31" s="68"/>
      <c r="D31" s="340" t="s">
        <v>1026</v>
      </c>
      <c r="J31" s="339">
        <f>J101</f>
        <v>0</v>
      </c>
      <c r="L31" s="68"/>
    </row>
    <row r="32" spans="2:12" s="61" customFormat="1" ht="25.4" customHeight="1">
      <c r="B32" s="68"/>
      <c r="D32" s="341" t="s">
        <v>11</v>
      </c>
      <c r="J32" s="342">
        <f>ROUND(J30 + J31, 2)</f>
        <v>0</v>
      </c>
      <c r="L32" s="68"/>
    </row>
    <row r="33" spans="2:12" s="61" customFormat="1" ht="7.15" customHeight="1">
      <c r="B33" s="68"/>
      <c r="D33" s="83"/>
      <c r="E33" s="83"/>
      <c r="F33" s="83"/>
      <c r="G33" s="83"/>
      <c r="H33" s="83"/>
      <c r="I33" s="83"/>
      <c r="J33" s="83"/>
      <c r="K33" s="83"/>
      <c r="L33" s="68"/>
    </row>
    <row r="34" spans="2:12" s="61" customFormat="1" ht="14.65" customHeight="1">
      <c r="B34" s="68"/>
      <c r="F34" s="343" t="s">
        <v>203</v>
      </c>
      <c r="I34" s="343" t="s">
        <v>202</v>
      </c>
      <c r="J34" s="343" t="s">
        <v>204</v>
      </c>
      <c r="L34" s="68"/>
    </row>
    <row r="35" spans="2:12" s="61" customFormat="1" ht="14.65" customHeight="1">
      <c r="B35" s="68"/>
      <c r="D35" s="344" t="s">
        <v>2</v>
      </c>
      <c r="E35" s="345" t="s">
        <v>205</v>
      </c>
      <c r="F35" s="346">
        <f>ROUND((SUM(BE101:BE104) + SUM(BE124:BE186)),  2)</f>
        <v>0</v>
      </c>
      <c r="G35" s="347"/>
      <c r="H35" s="347"/>
      <c r="I35" s="348">
        <v>0.2</v>
      </c>
      <c r="J35" s="346">
        <f>ROUND(((SUM(BE101:BE104) + SUM(BE124:BE186))*I35),  2)</f>
        <v>0</v>
      </c>
      <c r="L35" s="68"/>
    </row>
    <row r="36" spans="2:12" s="61" customFormat="1" ht="14.65" customHeight="1">
      <c r="B36" s="68"/>
      <c r="E36" s="345" t="s">
        <v>206</v>
      </c>
      <c r="F36" s="349">
        <f>ROUND((SUM(BF101:BF104) + SUM(BF124:BF186)),  2)</f>
        <v>0</v>
      </c>
      <c r="I36" s="350">
        <v>0.2</v>
      </c>
      <c r="J36" s="349">
        <f>ROUND(((SUM(BF101:BF104) + SUM(BF124:BF186))*I36),  2)</f>
        <v>0</v>
      </c>
      <c r="L36" s="68"/>
    </row>
    <row r="37" spans="2:12" s="61" customFormat="1" ht="14.65" hidden="1" customHeight="1">
      <c r="B37" s="68"/>
      <c r="E37" s="594" t="s">
        <v>207</v>
      </c>
      <c r="F37" s="349">
        <f>ROUND((SUM(BG101:BG104) + SUM(BG124:BG186)),  2)</f>
        <v>0</v>
      </c>
      <c r="I37" s="350">
        <v>0.2</v>
      </c>
      <c r="J37" s="349">
        <f>0</f>
        <v>0</v>
      </c>
      <c r="L37" s="68"/>
    </row>
    <row r="38" spans="2:12" s="61" customFormat="1" ht="14.65" hidden="1" customHeight="1">
      <c r="B38" s="68"/>
      <c r="E38" s="594" t="s">
        <v>208</v>
      </c>
      <c r="F38" s="349">
        <f>ROUND((SUM(BH101:BH104) + SUM(BH124:BH186)),  2)</f>
        <v>0</v>
      </c>
      <c r="I38" s="350">
        <v>0.2</v>
      </c>
      <c r="J38" s="349">
        <f>0</f>
        <v>0</v>
      </c>
      <c r="L38" s="68"/>
    </row>
    <row r="39" spans="2:12" s="61" customFormat="1" ht="14.65" hidden="1" customHeight="1">
      <c r="B39" s="68"/>
      <c r="E39" s="345" t="s">
        <v>209</v>
      </c>
      <c r="F39" s="346">
        <f>ROUND((SUM(BI101:BI104) + SUM(BI124:BI186)),  2)</f>
        <v>0</v>
      </c>
      <c r="G39" s="347"/>
      <c r="H39" s="347"/>
      <c r="I39" s="348">
        <v>0</v>
      </c>
      <c r="J39" s="346">
        <f>0</f>
        <v>0</v>
      </c>
      <c r="L39" s="68"/>
    </row>
    <row r="40" spans="2:12" s="61" customFormat="1" ht="7.15" customHeight="1">
      <c r="B40" s="68"/>
      <c r="L40" s="68"/>
    </row>
    <row r="41" spans="2:12" s="61" customFormat="1" ht="25.4" customHeight="1">
      <c r="B41" s="68"/>
      <c r="C41" s="1194"/>
      <c r="D41" s="352" t="s">
        <v>8</v>
      </c>
      <c r="E41" s="1170"/>
      <c r="F41" s="1170"/>
      <c r="G41" s="353" t="s">
        <v>210</v>
      </c>
      <c r="H41" s="354" t="s">
        <v>7</v>
      </c>
      <c r="I41" s="1170"/>
      <c r="J41" s="355">
        <f>SUM(J32:J39)</f>
        <v>0</v>
      </c>
      <c r="K41" s="1195"/>
      <c r="L41" s="68"/>
    </row>
    <row r="42" spans="2:12" s="61" customFormat="1" ht="14.65" customHeight="1">
      <c r="B42" s="68"/>
      <c r="L42" s="68"/>
    </row>
    <row r="43" spans="2:12" ht="14.65" customHeight="1">
      <c r="B43" s="50"/>
      <c r="L43" s="50"/>
    </row>
    <row r="44" spans="2:12" ht="14.65" customHeight="1">
      <c r="B44" s="50"/>
      <c r="L44" s="50"/>
    </row>
    <row r="45" spans="2:12" ht="14.65" customHeight="1">
      <c r="B45" s="50"/>
      <c r="L45" s="50"/>
    </row>
    <row r="46" spans="2:12" ht="14.65" customHeight="1">
      <c r="B46" s="50"/>
      <c r="L46" s="50"/>
    </row>
    <row r="47" spans="2:12" ht="14.65" customHeight="1">
      <c r="B47" s="50"/>
      <c r="L47" s="50"/>
    </row>
    <row r="48" spans="2:12" ht="14.65" customHeight="1">
      <c r="B48" s="50"/>
      <c r="L48" s="50"/>
    </row>
    <row r="49" spans="2:12" ht="14.65" customHeight="1">
      <c r="B49" s="50"/>
      <c r="L49" s="50"/>
    </row>
    <row r="50" spans="2:12" s="61" customFormat="1" ht="14.65" customHeight="1">
      <c r="B50" s="68"/>
      <c r="D50" s="357" t="s">
        <v>14</v>
      </c>
      <c r="E50" s="70"/>
      <c r="F50" s="70"/>
      <c r="G50" s="357" t="s">
        <v>211</v>
      </c>
      <c r="H50" s="70"/>
      <c r="I50" s="70"/>
      <c r="J50" s="70"/>
      <c r="K50" s="70"/>
      <c r="L50" s="68"/>
    </row>
    <row r="51" spans="2:12">
      <c r="B51" s="50"/>
      <c r="L51" s="50"/>
    </row>
    <row r="52" spans="2:12">
      <c r="B52" s="50"/>
      <c r="L52" s="50"/>
    </row>
    <row r="53" spans="2:12">
      <c r="B53" s="50"/>
      <c r="L53" s="50"/>
    </row>
    <row r="54" spans="2:12">
      <c r="B54" s="50"/>
      <c r="L54" s="50"/>
    </row>
    <row r="55" spans="2:12">
      <c r="B55" s="50"/>
      <c r="L55" s="50"/>
    </row>
    <row r="56" spans="2:12">
      <c r="B56" s="50"/>
      <c r="L56" s="50"/>
    </row>
    <row r="57" spans="2:12">
      <c r="B57" s="50"/>
      <c r="L57" s="50"/>
    </row>
    <row r="58" spans="2:12">
      <c r="B58" s="50"/>
      <c r="L58" s="50"/>
    </row>
    <row r="59" spans="2:12">
      <c r="B59" s="50"/>
      <c r="L59" s="50"/>
    </row>
    <row r="60" spans="2:12">
      <c r="B60" s="50"/>
      <c r="L60" s="50"/>
    </row>
    <row r="61" spans="2:12" s="61" customFormat="1" ht="12.5">
      <c r="B61" s="68"/>
      <c r="D61" s="358" t="s">
        <v>212</v>
      </c>
      <c r="E61" s="1150"/>
      <c r="F61" s="359" t="s">
        <v>26</v>
      </c>
      <c r="G61" s="358" t="s">
        <v>212</v>
      </c>
      <c r="H61" s="1150"/>
      <c r="I61" s="1150"/>
      <c r="J61" s="360" t="s">
        <v>26</v>
      </c>
      <c r="K61" s="1150"/>
      <c r="L61" s="68"/>
    </row>
    <row r="62" spans="2:12">
      <c r="B62" s="50"/>
      <c r="L62" s="50"/>
    </row>
    <row r="63" spans="2:12">
      <c r="B63" s="50"/>
      <c r="L63" s="50"/>
    </row>
    <row r="64" spans="2:12">
      <c r="B64" s="50"/>
      <c r="L64" s="50"/>
    </row>
    <row r="65" spans="2:12" s="61" customFormat="1" ht="13">
      <c r="B65" s="68"/>
      <c r="D65" s="357" t="s">
        <v>13</v>
      </c>
      <c r="E65" s="70"/>
      <c r="F65" s="70"/>
      <c r="G65" s="357" t="s">
        <v>15</v>
      </c>
      <c r="H65" s="70"/>
      <c r="I65" s="70"/>
      <c r="J65" s="70"/>
      <c r="K65" s="70"/>
      <c r="L65" s="68"/>
    </row>
    <row r="66" spans="2:12">
      <c r="B66" s="50"/>
      <c r="L66" s="50"/>
    </row>
    <row r="67" spans="2:12">
      <c r="B67" s="50"/>
      <c r="L67" s="50"/>
    </row>
    <row r="68" spans="2:12">
      <c r="B68" s="50"/>
      <c r="L68" s="50"/>
    </row>
    <row r="69" spans="2:12">
      <c r="B69" s="50"/>
      <c r="L69" s="50"/>
    </row>
    <row r="70" spans="2:12">
      <c r="B70" s="50"/>
      <c r="L70" s="50"/>
    </row>
    <row r="71" spans="2:12">
      <c r="B71" s="50"/>
      <c r="L71" s="50"/>
    </row>
    <row r="72" spans="2:12">
      <c r="B72" s="50"/>
      <c r="L72" s="50"/>
    </row>
    <row r="73" spans="2:12">
      <c r="B73" s="50"/>
      <c r="L73" s="50"/>
    </row>
    <row r="74" spans="2:12">
      <c r="B74" s="50"/>
      <c r="L74" s="50"/>
    </row>
    <row r="75" spans="2:12" s="61" customFormat="1" ht="12.5">
      <c r="B75" s="68"/>
      <c r="D75" s="358" t="s">
        <v>212</v>
      </c>
      <c r="E75" s="1150"/>
      <c r="F75" s="359" t="s">
        <v>26</v>
      </c>
      <c r="G75" s="358" t="s">
        <v>212</v>
      </c>
      <c r="H75" s="1150"/>
      <c r="I75" s="1150"/>
      <c r="J75" s="360" t="s">
        <v>26</v>
      </c>
      <c r="K75" s="1150"/>
      <c r="L75" s="68"/>
    </row>
    <row r="76" spans="2:12" s="61" customFormat="1" ht="14.65" customHeight="1">
      <c r="B76" s="1159"/>
      <c r="C76" s="1160"/>
      <c r="D76" s="1160"/>
      <c r="E76" s="1160"/>
      <c r="F76" s="1160"/>
      <c r="G76" s="1160"/>
      <c r="H76" s="1160"/>
      <c r="I76" s="1160"/>
      <c r="J76" s="1160"/>
      <c r="K76" s="1160"/>
      <c r="L76" s="68"/>
    </row>
    <row r="80" spans="2:12" s="61" customFormat="1" ht="7.15" customHeight="1">
      <c r="B80" s="1161"/>
      <c r="C80" s="1162"/>
      <c r="D80" s="1162"/>
      <c r="E80" s="1162"/>
      <c r="F80" s="1162"/>
      <c r="G80" s="1162"/>
      <c r="H80" s="1162"/>
      <c r="I80" s="1162"/>
      <c r="J80" s="1162"/>
      <c r="K80" s="1162"/>
      <c r="L80" s="68"/>
    </row>
    <row r="81" spans="2:47" s="61" customFormat="1" ht="25.15" customHeight="1">
      <c r="B81" s="68"/>
      <c r="C81" s="329" t="s">
        <v>27</v>
      </c>
      <c r="L81" s="68"/>
    </row>
    <row r="82" spans="2:47" s="61" customFormat="1" ht="7.15" customHeight="1">
      <c r="B82" s="68"/>
      <c r="L82" s="68"/>
    </row>
    <row r="83" spans="2:47" s="61" customFormat="1" ht="12" customHeight="1">
      <c r="B83" s="68"/>
      <c r="C83" s="594" t="s">
        <v>9</v>
      </c>
      <c r="L83" s="68"/>
    </row>
    <row r="84" spans="2:47" s="61" customFormat="1" ht="16.5" customHeight="1">
      <c r="B84" s="68"/>
      <c r="E84" s="1946" t="str">
        <f>E7</f>
        <v>Šport aréna, Malacky</v>
      </c>
      <c r="F84" s="1947"/>
      <c r="G84" s="1947"/>
      <c r="H84" s="1947"/>
      <c r="L84" s="68"/>
    </row>
    <row r="85" spans="2:47" s="61" customFormat="1" ht="12" customHeight="1">
      <c r="B85" s="68"/>
      <c r="C85" s="594" t="s">
        <v>527</v>
      </c>
      <c r="L85" s="68"/>
    </row>
    <row r="86" spans="2:47" s="61" customFormat="1" ht="16.5" customHeight="1">
      <c r="B86" s="68"/>
      <c r="E86" s="1933" t="str">
        <f>E9</f>
        <v>SO 601 Sadové úpravy</v>
      </c>
      <c r="F86" s="1944"/>
      <c r="G86" s="1944"/>
      <c r="H86" s="1944"/>
      <c r="L86" s="68"/>
    </row>
    <row r="87" spans="2:47" s="61" customFormat="1" ht="7.15" customHeight="1">
      <c r="B87" s="68"/>
      <c r="L87" s="68"/>
    </row>
    <row r="88" spans="2:47" s="61" customFormat="1" ht="12" customHeight="1">
      <c r="B88" s="68"/>
      <c r="C88" s="594" t="s">
        <v>0</v>
      </c>
      <c r="F88" s="595" t="str">
        <f>F12</f>
        <v>Malacky</v>
      </c>
      <c r="I88" s="594" t="s">
        <v>197</v>
      </c>
      <c r="J88" s="334" t="str">
        <f>IF(J12="","",J12)</f>
        <v/>
      </c>
      <c r="L88" s="68"/>
    </row>
    <row r="89" spans="2:47" s="61" customFormat="1" ht="7.15" customHeight="1">
      <c r="B89" s="68"/>
      <c r="L89" s="68"/>
    </row>
    <row r="90" spans="2:47" s="61" customFormat="1" ht="15.4" customHeight="1">
      <c r="B90" s="68"/>
      <c r="C90" s="594" t="s">
        <v>4</v>
      </c>
      <c r="F90" s="595" t="str">
        <f>E15</f>
        <v xml:space="preserve">Šport aréna Malacky, s. r. o.    </v>
      </c>
      <c r="I90" s="594" t="s">
        <v>6</v>
      </c>
      <c r="J90" s="596" t="str">
        <f>E21</f>
        <v xml:space="preserve"> </v>
      </c>
      <c r="L90" s="68"/>
    </row>
    <row r="91" spans="2:47" s="61" customFormat="1" ht="15.4" customHeight="1">
      <c r="B91" s="68"/>
      <c r="C91" s="594" t="s">
        <v>5</v>
      </c>
      <c r="F91" s="595" t="str">
        <f>IF(E18="","",E18)</f>
        <v xml:space="preserve"> </v>
      </c>
      <c r="I91" s="594" t="s">
        <v>200</v>
      </c>
      <c r="J91" s="596" t="str">
        <f>E24</f>
        <v>Rosoft, s.r.o.</v>
      </c>
      <c r="L91" s="68"/>
    </row>
    <row r="92" spans="2:47" s="61" customFormat="1" ht="10.4" customHeight="1">
      <c r="B92" s="68"/>
      <c r="L92" s="68"/>
    </row>
    <row r="93" spans="2:47" s="61" customFormat="1" ht="29.25" customHeight="1">
      <c r="B93" s="68"/>
      <c r="C93" s="361" t="s">
        <v>529</v>
      </c>
      <c r="D93" s="1194"/>
      <c r="E93" s="1194"/>
      <c r="F93" s="1194"/>
      <c r="G93" s="1194"/>
      <c r="H93" s="1194"/>
      <c r="I93" s="1194"/>
      <c r="J93" s="362" t="s">
        <v>530</v>
      </c>
      <c r="K93" s="1194"/>
      <c r="L93" s="68"/>
    </row>
    <row r="94" spans="2:47" s="61" customFormat="1" ht="10.4" customHeight="1">
      <c r="B94" s="68"/>
      <c r="L94" s="68"/>
    </row>
    <row r="95" spans="2:47" s="61" customFormat="1" ht="22.9" customHeight="1">
      <c r="B95" s="68"/>
      <c r="C95" s="363" t="s">
        <v>1027</v>
      </c>
      <c r="J95" s="342">
        <f>J124</f>
        <v>0</v>
      </c>
      <c r="L95" s="68"/>
      <c r="AU95" s="1144" t="s">
        <v>532</v>
      </c>
    </row>
    <row r="96" spans="2:47" s="364" customFormat="1" ht="25.15" customHeight="1">
      <c r="B96" s="365"/>
      <c r="D96" s="1196" t="s">
        <v>533</v>
      </c>
      <c r="E96" s="366"/>
      <c r="F96" s="366"/>
      <c r="G96" s="366"/>
      <c r="H96" s="366"/>
      <c r="I96" s="366"/>
      <c r="J96" s="367">
        <f>J125</f>
        <v>0</v>
      </c>
      <c r="L96" s="365"/>
    </row>
    <row r="97" spans="2:65" s="1197" customFormat="1" ht="19.899999999999999" customHeight="1">
      <c r="B97" s="1198"/>
      <c r="D97" s="1199" t="s">
        <v>534</v>
      </c>
      <c r="E97" s="1200"/>
      <c r="F97" s="1200"/>
      <c r="G97" s="1200"/>
      <c r="H97" s="1200"/>
      <c r="I97" s="1200"/>
      <c r="J97" s="1201">
        <f>J126</f>
        <v>0</v>
      </c>
      <c r="L97" s="1198"/>
    </row>
    <row r="98" spans="2:65" s="1197" customFormat="1" ht="19.899999999999999" customHeight="1">
      <c r="B98" s="1198"/>
      <c r="D98" s="1199" t="s">
        <v>539</v>
      </c>
      <c r="E98" s="1200"/>
      <c r="F98" s="1200"/>
      <c r="G98" s="1200"/>
      <c r="H98" s="1200"/>
      <c r="I98" s="1200"/>
      <c r="J98" s="1201">
        <f>J185</f>
        <v>0</v>
      </c>
      <c r="L98" s="1198"/>
    </row>
    <row r="99" spans="2:65" s="61" customFormat="1" ht="21.75" customHeight="1">
      <c r="B99" s="68"/>
      <c r="D99" s="400" t="s">
        <v>4197</v>
      </c>
      <c r="E99" s="1200"/>
      <c r="F99" s="1200"/>
      <c r="G99" s="1200"/>
      <c r="H99" s="1200"/>
      <c r="I99" s="1200"/>
      <c r="J99" s="1202">
        <f>J187</f>
        <v>0</v>
      </c>
      <c r="L99" s="68"/>
    </row>
    <row r="100" spans="2:65" s="61" customFormat="1" ht="7.15" customHeight="1">
      <c r="B100" s="68"/>
      <c r="L100" s="68"/>
    </row>
    <row r="101" spans="2:65" s="61" customFormat="1" ht="29.25" customHeight="1">
      <c r="B101" s="68"/>
      <c r="C101" s="363" t="s">
        <v>1028</v>
      </c>
      <c r="J101" s="368">
        <f>ROUND(J102 + J103,2)</f>
        <v>0</v>
      </c>
      <c r="L101" s="68"/>
      <c r="N101" s="369" t="s">
        <v>2</v>
      </c>
    </row>
    <row r="102" spans="2:65" s="61" customFormat="1" ht="18" customHeight="1">
      <c r="B102" s="1203"/>
      <c r="C102" s="1204"/>
      <c r="D102" s="1945" t="s">
        <v>4219</v>
      </c>
      <c r="E102" s="1945"/>
      <c r="F102" s="1945"/>
      <c r="G102" s="1204"/>
      <c r="H102" s="1204"/>
      <c r="I102" s="1204"/>
      <c r="J102" s="1205">
        <v>0</v>
      </c>
      <c r="K102" s="1204"/>
      <c r="L102" s="1203"/>
      <c r="M102" s="1204"/>
      <c r="N102" s="1206" t="s">
        <v>206</v>
      </c>
      <c r="O102" s="1204"/>
      <c r="P102" s="1204"/>
      <c r="Q102" s="1204"/>
      <c r="R102" s="1204"/>
      <c r="S102" s="1204"/>
      <c r="T102" s="1204"/>
      <c r="U102" s="1204"/>
      <c r="V102" s="1204"/>
      <c r="W102" s="1204"/>
      <c r="X102" s="1204"/>
      <c r="Y102" s="1204"/>
      <c r="Z102" s="1204"/>
      <c r="AA102" s="1204"/>
      <c r="AB102" s="1204"/>
      <c r="AC102" s="1204"/>
      <c r="AD102" s="1204"/>
      <c r="AE102" s="1204"/>
      <c r="AF102" s="1204"/>
      <c r="AG102" s="1204"/>
      <c r="AH102" s="1204"/>
      <c r="AI102" s="1204"/>
      <c r="AJ102" s="1204"/>
      <c r="AK102" s="1204"/>
      <c r="AL102" s="1204"/>
      <c r="AM102" s="1204"/>
      <c r="AN102" s="1204"/>
      <c r="AO102" s="1204"/>
      <c r="AP102" s="1204"/>
      <c r="AQ102" s="1204"/>
      <c r="AR102" s="1204"/>
      <c r="AS102" s="1204"/>
      <c r="AT102" s="1204"/>
      <c r="AU102" s="1204"/>
      <c r="AV102" s="1204"/>
      <c r="AW102" s="1204"/>
      <c r="AX102" s="1204"/>
      <c r="AY102" s="1207" t="s">
        <v>31</v>
      </c>
      <c r="AZ102" s="1204"/>
      <c r="BA102" s="1204"/>
      <c r="BB102" s="1204"/>
      <c r="BC102" s="1204"/>
      <c r="BD102" s="1204"/>
      <c r="BE102" s="1208">
        <f>IF(N102="základná",J102,0)</f>
        <v>0</v>
      </c>
      <c r="BF102" s="1208">
        <f>IF(N102="znížená",J102,0)</f>
        <v>0</v>
      </c>
      <c r="BG102" s="1208">
        <f>IF(N102="zákl. prenesená",J102,0)</f>
        <v>0</v>
      </c>
      <c r="BH102" s="1208">
        <f>IF(N102="zníž. prenesená",J102,0)</f>
        <v>0</v>
      </c>
      <c r="BI102" s="1208">
        <f>IF(N102="nulová",J102,0)</f>
        <v>0</v>
      </c>
      <c r="BJ102" s="1207" t="s">
        <v>18</v>
      </c>
      <c r="BK102" s="1204"/>
      <c r="BL102" s="1204"/>
      <c r="BM102" s="1204"/>
    </row>
    <row r="103" spans="2:65" s="61" customFormat="1" ht="18" customHeight="1">
      <c r="B103" s="1203"/>
      <c r="C103" s="1204"/>
      <c r="D103" s="1945" t="s">
        <v>4220</v>
      </c>
      <c r="E103" s="1945"/>
      <c r="F103" s="1945"/>
      <c r="G103" s="1204"/>
      <c r="H103" s="1204"/>
      <c r="I103" s="1204"/>
      <c r="J103" s="1205">
        <v>0</v>
      </c>
      <c r="K103" s="1204"/>
      <c r="L103" s="1203"/>
      <c r="M103" s="1204"/>
      <c r="N103" s="1206" t="s">
        <v>206</v>
      </c>
      <c r="O103" s="1204"/>
      <c r="P103" s="1204"/>
      <c r="Q103" s="1204"/>
      <c r="R103" s="1204"/>
      <c r="S103" s="1204"/>
      <c r="T103" s="1204"/>
      <c r="U103" s="1204"/>
      <c r="V103" s="1204"/>
      <c r="W103" s="1204"/>
      <c r="X103" s="1204"/>
      <c r="Y103" s="1204"/>
      <c r="Z103" s="1204"/>
      <c r="AA103" s="1204"/>
      <c r="AB103" s="1204"/>
      <c r="AC103" s="1204"/>
      <c r="AD103" s="1204"/>
      <c r="AE103" s="1204"/>
      <c r="AF103" s="1204"/>
      <c r="AG103" s="1204"/>
      <c r="AH103" s="1204"/>
      <c r="AI103" s="1204"/>
      <c r="AJ103" s="1204"/>
      <c r="AK103" s="1204"/>
      <c r="AL103" s="1204"/>
      <c r="AM103" s="1204"/>
      <c r="AN103" s="1204"/>
      <c r="AO103" s="1204"/>
      <c r="AP103" s="1204"/>
      <c r="AQ103" s="1204"/>
      <c r="AR103" s="1204"/>
      <c r="AS103" s="1204"/>
      <c r="AT103" s="1204"/>
      <c r="AU103" s="1204"/>
      <c r="AV103" s="1204"/>
      <c r="AW103" s="1204"/>
      <c r="AX103" s="1204"/>
      <c r="AY103" s="1207" t="s">
        <v>31</v>
      </c>
      <c r="AZ103" s="1204"/>
      <c r="BA103" s="1204"/>
      <c r="BB103" s="1204"/>
      <c r="BC103" s="1204"/>
      <c r="BD103" s="1204"/>
      <c r="BE103" s="1208">
        <f>IF(N103="základná",J103,0)</f>
        <v>0</v>
      </c>
      <c r="BF103" s="1208">
        <f>IF(N103="znížená",J103,0)</f>
        <v>0</v>
      </c>
      <c r="BG103" s="1208">
        <f>IF(N103="zákl. prenesená",J103,0)</f>
        <v>0</v>
      </c>
      <c r="BH103" s="1208">
        <f>IF(N103="zníž. prenesená",J103,0)</f>
        <v>0</v>
      </c>
      <c r="BI103" s="1208">
        <f>IF(N103="nulová",J103,0)</f>
        <v>0</v>
      </c>
      <c r="BJ103" s="1207" t="s">
        <v>18</v>
      </c>
      <c r="BK103" s="1204"/>
      <c r="BL103" s="1204"/>
      <c r="BM103" s="1204"/>
    </row>
    <row r="104" spans="2:65" s="61" customFormat="1" ht="18" customHeight="1">
      <c r="B104" s="68"/>
      <c r="L104" s="68"/>
    </row>
    <row r="105" spans="2:65" s="61" customFormat="1" ht="29.25" customHeight="1">
      <c r="B105" s="68"/>
      <c r="C105" s="370" t="s">
        <v>1029</v>
      </c>
      <c r="D105" s="1194"/>
      <c r="E105" s="1194"/>
      <c r="F105" s="1194"/>
      <c r="G105" s="1194"/>
      <c r="H105" s="1194"/>
      <c r="I105" s="1194"/>
      <c r="J105" s="371">
        <f>ROUND(J95+J101,2)</f>
        <v>0</v>
      </c>
      <c r="K105" s="1194"/>
      <c r="L105" s="68"/>
    </row>
    <row r="106" spans="2:65" s="61" customFormat="1" ht="7.15" customHeight="1">
      <c r="B106" s="1159"/>
      <c r="C106" s="1160"/>
      <c r="D106" s="1160"/>
      <c r="E106" s="1160"/>
      <c r="F106" s="1160"/>
      <c r="G106" s="1160"/>
      <c r="H106" s="1160"/>
      <c r="I106" s="1160"/>
      <c r="J106" s="1160"/>
      <c r="K106" s="1160"/>
      <c r="L106" s="68"/>
    </row>
    <row r="110" spans="2:65" s="61" customFormat="1" ht="7.15" customHeight="1">
      <c r="B110" s="1161"/>
      <c r="C110" s="1162"/>
      <c r="D110" s="1162"/>
      <c r="E110" s="1162"/>
      <c r="F110" s="1162"/>
      <c r="G110" s="1162"/>
      <c r="H110" s="1162"/>
      <c r="I110" s="1162"/>
      <c r="J110" s="1162"/>
      <c r="K110" s="1162"/>
      <c r="L110" s="68"/>
    </row>
    <row r="111" spans="2:65" s="61" customFormat="1" ht="25.15" customHeight="1">
      <c r="B111" s="68"/>
      <c r="C111" s="329" t="s">
        <v>1030</v>
      </c>
      <c r="L111" s="68"/>
    </row>
    <row r="112" spans="2:65" s="61" customFormat="1" ht="7.15" customHeight="1">
      <c r="B112" s="68"/>
      <c r="L112" s="68"/>
    </row>
    <row r="113" spans="2:65" s="61" customFormat="1" ht="12" customHeight="1">
      <c r="B113" s="68"/>
      <c r="C113" s="594" t="s">
        <v>9</v>
      </c>
      <c r="L113" s="68"/>
    </row>
    <row r="114" spans="2:65" s="61" customFormat="1" ht="16.5" customHeight="1">
      <c r="B114" s="68"/>
      <c r="E114" s="1946" t="str">
        <f>E7</f>
        <v>Šport aréna, Malacky</v>
      </c>
      <c r="F114" s="1947"/>
      <c r="G114" s="1947"/>
      <c r="H114" s="1947"/>
      <c r="L114" s="68"/>
    </row>
    <row r="115" spans="2:65" s="61" customFormat="1" ht="12" customHeight="1">
      <c r="B115" s="68"/>
      <c r="C115" s="594" t="s">
        <v>527</v>
      </c>
      <c r="L115" s="68"/>
    </row>
    <row r="116" spans="2:65" s="61" customFormat="1" ht="16.5" customHeight="1">
      <c r="B116" s="68"/>
      <c r="E116" s="1933" t="str">
        <f>E9</f>
        <v>SO 601 Sadové úpravy</v>
      </c>
      <c r="F116" s="1944"/>
      <c r="G116" s="1944"/>
      <c r="H116" s="1944"/>
      <c r="L116" s="68"/>
    </row>
    <row r="117" spans="2:65" s="61" customFormat="1" ht="7.15" customHeight="1">
      <c r="B117" s="68"/>
      <c r="L117" s="68"/>
    </row>
    <row r="118" spans="2:65" s="61" customFormat="1" ht="12" customHeight="1">
      <c r="B118" s="68"/>
      <c r="C118" s="594" t="s">
        <v>0</v>
      </c>
      <c r="F118" s="595" t="str">
        <f>F12</f>
        <v>Malacky</v>
      </c>
      <c r="I118" s="594" t="s">
        <v>197</v>
      </c>
      <c r="J118" s="334" t="str">
        <f>IF(J12="","",J12)</f>
        <v/>
      </c>
      <c r="L118" s="68"/>
    </row>
    <row r="119" spans="2:65" s="61" customFormat="1" ht="7.15" customHeight="1">
      <c r="B119" s="68"/>
      <c r="L119" s="68"/>
    </row>
    <row r="120" spans="2:65" s="61" customFormat="1" ht="15.4" customHeight="1">
      <c r="B120" s="68"/>
      <c r="C120" s="594" t="s">
        <v>4</v>
      </c>
      <c r="F120" s="595" t="str">
        <f>E15</f>
        <v xml:space="preserve">Šport aréna Malacky, s. r. o.    </v>
      </c>
      <c r="I120" s="594" t="s">
        <v>6</v>
      </c>
      <c r="J120" s="596" t="str">
        <f>E21</f>
        <v xml:space="preserve"> </v>
      </c>
      <c r="L120" s="68"/>
    </row>
    <row r="121" spans="2:65" s="61" customFormat="1" ht="15.4" customHeight="1">
      <c r="B121" s="68"/>
      <c r="C121" s="594" t="s">
        <v>5</v>
      </c>
      <c r="F121" s="595" t="str">
        <f>IF(E18="","",E18)</f>
        <v xml:space="preserve"> </v>
      </c>
      <c r="I121" s="594" t="s">
        <v>200</v>
      </c>
      <c r="J121" s="596" t="str">
        <f>E24</f>
        <v>Rosoft, s.r.o.</v>
      </c>
      <c r="L121" s="68"/>
    </row>
    <row r="122" spans="2:65" s="61" customFormat="1" ht="10.4" customHeight="1">
      <c r="B122" s="68"/>
      <c r="L122" s="68"/>
    </row>
    <row r="123" spans="2:65" s="382" customFormat="1" ht="29.25" customHeight="1">
      <c r="B123" s="378"/>
      <c r="C123" s="374" t="s">
        <v>1031</v>
      </c>
      <c r="D123" s="375" t="s">
        <v>217</v>
      </c>
      <c r="E123" s="375" t="s">
        <v>10</v>
      </c>
      <c r="F123" s="375" t="s">
        <v>28</v>
      </c>
      <c r="G123" s="375" t="s">
        <v>38</v>
      </c>
      <c r="H123" s="375" t="s">
        <v>1032</v>
      </c>
      <c r="I123" s="375" t="s">
        <v>1033</v>
      </c>
      <c r="J123" s="376" t="s">
        <v>530</v>
      </c>
      <c r="K123" s="377" t="s">
        <v>1034</v>
      </c>
      <c r="L123" s="378"/>
      <c r="M123" s="379" t="s">
        <v>187</v>
      </c>
      <c r="N123" s="380" t="s">
        <v>2</v>
      </c>
      <c r="O123" s="380" t="s">
        <v>1035</v>
      </c>
      <c r="P123" s="380" t="s">
        <v>1036</v>
      </c>
      <c r="Q123" s="380" t="s">
        <v>1037</v>
      </c>
      <c r="R123" s="380" t="s">
        <v>1038</v>
      </c>
      <c r="S123" s="380" t="s">
        <v>1039</v>
      </c>
      <c r="T123" s="381" t="s">
        <v>1040</v>
      </c>
    </row>
    <row r="124" spans="2:65" s="61" customFormat="1" ht="21.65" customHeight="1">
      <c r="B124" s="68"/>
      <c r="C124" s="383" t="s">
        <v>531</v>
      </c>
      <c r="I124" s="1226"/>
      <c r="J124" s="1689">
        <f>J125+J187</f>
        <v>0</v>
      </c>
      <c r="L124" s="68"/>
      <c r="M124" s="1172"/>
      <c r="N124" s="83"/>
      <c r="O124" s="83"/>
      <c r="P124" s="1209">
        <f>P125</f>
        <v>1190.8940499999999</v>
      </c>
      <c r="Q124" s="83"/>
      <c r="R124" s="1209">
        <f>R125</f>
        <v>121.69557000000002</v>
      </c>
      <c r="S124" s="83"/>
      <c r="T124" s="1210">
        <f>T125</f>
        <v>0</v>
      </c>
      <c r="AT124" s="1144" t="s">
        <v>25</v>
      </c>
      <c r="AU124" s="1144" t="s">
        <v>532</v>
      </c>
      <c r="BK124" s="1211">
        <f>BK125</f>
        <v>0</v>
      </c>
    </row>
    <row r="125" spans="2:65" s="1212" customFormat="1" ht="18" customHeight="1">
      <c r="B125" s="1213"/>
      <c r="D125" s="388" t="s">
        <v>25</v>
      </c>
      <c r="E125" s="389" t="s">
        <v>17</v>
      </c>
      <c r="F125" s="389" t="s">
        <v>4221</v>
      </c>
      <c r="I125" s="1690"/>
      <c r="J125" s="1691">
        <f>BK125</f>
        <v>0</v>
      </c>
      <c r="L125" s="1213"/>
      <c r="M125" s="1214"/>
      <c r="P125" s="1215">
        <f>P126+P185</f>
        <v>1190.8940499999999</v>
      </c>
      <c r="R125" s="1215">
        <f>R126+R185</f>
        <v>121.69557000000002</v>
      </c>
      <c r="T125" s="1216">
        <f>T126+T185</f>
        <v>0</v>
      </c>
      <c r="AR125" s="388" t="s">
        <v>16</v>
      </c>
      <c r="AT125" s="391" t="s">
        <v>25</v>
      </c>
      <c r="AU125" s="391" t="s">
        <v>231</v>
      </c>
      <c r="AY125" s="388" t="s">
        <v>1042</v>
      </c>
      <c r="BK125" s="1217">
        <f>BK126+BK185</f>
        <v>0</v>
      </c>
    </row>
    <row r="126" spans="2:65" s="1212" customFormat="1" ht="22.9" customHeight="1">
      <c r="B126" s="1213"/>
      <c r="D126" s="388" t="s">
        <v>25</v>
      </c>
      <c r="E126" s="1218" t="s">
        <v>16</v>
      </c>
      <c r="F126" s="1218" t="s">
        <v>4222</v>
      </c>
      <c r="I126" s="1690"/>
      <c r="J126" s="1692">
        <f>BK126</f>
        <v>0</v>
      </c>
      <c r="L126" s="1213"/>
      <c r="M126" s="1214"/>
      <c r="P126" s="1215">
        <f>SUM(P127:P184)</f>
        <v>952.12649799999986</v>
      </c>
      <c r="R126" s="1215">
        <f>SUM(R127:R184)</f>
        <v>121.69557000000002</v>
      </c>
      <c r="T126" s="1216">
        <f>SUM(T127:T184)</f>
        <v>0</v>
      </c>
      <c r="AR126" s="388" t="s">
        <v>16</v>
      </c>
      <c r="AT126" s="391" t="s">
        <v>25</v>
      </c>
      <c r="AU126" s="391" t="s">
        <v>16</v>
      </c>
      <c r="AY126" s="388" t="s">
        <v>1042</v>
      </c>
      <c r="BK126" s="1217">
        <f>SUM(BK127:BK184)</f>
        <v>0</v>
      </c>
    </row>
    <row r="127" spans="2:65" s="61" customFormat="1" ht="24.4" customHeight="1">
      <c r="B127" s="1203"/>
      <c r="C127" s="1219" t="s">
        <v>16</v>
      </c>
      <c r="D127" s="1219" t="s">
        <v>368</v>
      </c>
      <c r="E127" s="1220" t="s">
        <v>4223</v>
      </c>
      <c r="F127" s="1221" t="s">
        <v>4224</v>
      </c>
      <c r="G127" s="1222" t="s">
        <v>42</v>
      </c>
      <c r="H127" s="1223">
        <v>130.80000000000001</v>
      </c>
      <c r="I127" s="1693"/>
      <c r="J127" s="1693">
        <f t="shared" ref="J127:J184" si="0">ROUND(I127*H127,3)</f>
        <v>0</v>
      </c>
      <c r="K127" s="1224"/>
      <c r="L127" s="68"/>
      <c r="M127" s="394" t="s">
        <v>187</v>
      </c>
      <c r="N127" s="369" t="s">
        <v>206</v>
      </c>
      <c r="O127" s="1225">
        <v>0.46</v>
      </c>
      <c r="P127" s="1225">
        <f t="shared" ref="P127:P184" si="1">O127*H127</f>
        <v>60.168000000000006</v>
      </c>
      <c r="Q127" s="1225">
        <v>0</v>
      </c>
      <c r="R127" s="1225">
        <f t="shared" ref="R127:R184" si="2">Q127*H127</f>
        <v>0</v>
      </c>
      <c r="S127" s="1225">
        <v>0</v>
      </c>
      <c r="T127" s="395">
        <f t="shared" ref="T127:T184" si="3">S127*H127</f>
        <v>0</v>
      </c>
      <c r="AR127" s="396" t="s">
        <v>22</v>
      </c>
      <c r="AT127" s="396" t="s">
        <v>368</v>
      </c>
      <c r="AU127" s="396" t="s">
        <v>18</v>
      </c>
      <c r="AY127" s="1144" t="s">
        <v>1042</v>
      </c>
      <c r="BE127" s="1226">
        <f t="shared" ref="BE127:BE184" si="4">IF(N127="základná",J127,0)</f>
        <v>0</v>
      </c>
      <c r="BF127" s="1226">
        <f t="shared" ref="BF127:BF184" si="5">IF(N127="znížená",J127,0)</f>
        <v>0</v>
      </c>
      <c r="BG127" s="1226">
        <f t="shared" ref="BG127:BG184" si="6">IF(N127="zákl. prenesená",J127,0)</f>
        <v>0</v>
      </c>
      <c r="BH127" s="1226">
        <f t="shared" ref="BH127:BH184" si="7">IF(N127="zníž. prenesená",J127,0)</f>
        <v>0</v>
      </c>
      <c r="BI127" s="1226">
        <f t="shared" ref="BI127:BI184" si="8">IF(N127="nulová",J127,0)</f>
        <v>0</v>
      </c>
      <c r="BJ127" s="1144" t="s">
        <v>18</v>
      </c>
      <c r="BK127" s="1227">
        <f t="shared" ref="BK127:BK184" si="9">ROUND(I127*H127,3)</f>
        <v>0</v>
      </c>
      <c r="BL127" s="1144" t="s">
        <v>22</v>
      </c>
      <c r="BM127" s="396" t="s">
        <v>4225</v>
      </c>
    </row>
    <row r="128" spans="2:65" s="61" customFormat="1" ht="24.4" customHeight="1">
      <c r="B128" s="1203"/>
      <c r="C128" s="1219" t="s">
        <v>18</v>
      </c>
      <c r="D128" s="1219" t="s">
        <v>368</v>
      </c>
      <c r="E128" s="1220" t="s">
        <v>4226</v>
      </c>
      <c r="F128" s="1221" t="s">
        <v>4227</v>
      </c>
      <c r="G128" s="1222" t="s">
        <v>42</v>
      </c>
      <c r="H128" s="1223">
        <v>130.80000000000001</v>
      </c>
      <c r="I128" s="1693"/>
      <c r="J128" s="1693">
        <f t="shared" si="0"/>
        <v>0</v>
      </c>
      <c r="K128" s="1224"/>
      <c r="L128" s="68"/>
      <c r="M128" s="394" t="s">
        <v>187</v>
      </c>
      <c r="N128" s="369" t="s">
        <v>206</v>
      </c>
      <c r="O128" s="1225">
        <v>5.6000000000000001E-2</v>
      </c>
      <c r="P128" s="1225">
        <f t="shared" si="1"/>
        <v>7.3248000000000006</v>
      </c>
      <c r="Q128" s="1225">
        <v>0</v>
      </c>
      <c r="R128" s="1225">
        <f t="shared" si="2"/>
        <v>0</v>
      </c>
      <c r="S128" s="1225">
        <v>0</v>
      </c>
      <c r="T128" s="395">
        <f t="shared" si="3"/>
        <v>0</v>
      </c>
      <c r="AR128" s="396" t="s">
        <v>22</v>
      </c>
      <c r="AT128" s="396" t="s">
        <v>368</v>
      </c>
      <c r="AU128" s="396" t="s">
        <v>18</v>
      </c>
      <c r="AY128" s="1144" t="s">
        <v>1042</v>
      </c>
      <c r="BE128" s="1226">
        <f t="shared" si="4"/>
        <v>0</v>
      </c>
      <c r="BF128" s="1226">
        <f t="shared" si="5"/>
        <v>0</v>
      </c>
      <c r="BG128" s="1226">
        <f t="shared" si="6"/>
        <v>0</v>
      </c>
      <c r="BH128" s="1226">
        <f t="shared" si="7"/>
        <v>0</v>
      </c>
      <c r="BI128" s="1226">
        <f t="shared" si="8"/>
        <v>0</v>
      </c>
      <c r="BJ128" s="1144" t="s">
        <v>18</v>
      </c>
      <c r="BK128" s="1227">
        <f t="shared" si="9"/>
        <v>0</v>
      </c>
      <c r="BL128" s="1144" t="s">
        <v>22</v>
      </c>
      <c r="BM128" s="396" t="s">
        <v>4228</v>
      </c>
    </row>
    <row r="129" spans="2:65" s="61" customFormat="1" ht="24.4" customHeight="1">
      <c r="B129" s="1203"/>
      <c r="C129" s="1219" t="s">
        <v>20</v>
      </c>
      <c r="D129" s="1219" t="s">
        <v>368</v>
      </c>
      <c r="E129" s="1220" t="s">
        <v>4229</v>
      </c>
      <c r="F129" s="1221" t="s">
        <v>4230</v>
      </c>
      <c r="G129" s="1222" t="s">
        <v>60</v>
      </c>
      <c r="H129" s="1223">
        <v>164</v>
      </c>
      <c r="I129" s="1693"/>
      <c r="J129" s="1693">
        <f t="shared" si="0"/>
        <v>0</v>
      </c>
      <c r="K129" s="1224"/>
      <c r="L129" s="68"/>
      <c r="M129" s="394" t="s">
        <v>187</v>
      </c>
      <c r="N129" s="369" t="s">
        <v>206</v>
      </c>
      <c r="O129" s="1225">
        <v>0.995</v>
      </c>
      <c r="P129" s="1225">
        <f t="shared" si="1"/>
        <v>163.18</v>
      </c>
      <c r="Q129" s="1225">
        <v>3.5400000000000002E-3</v>
      </c>
      <c r="R129" s="1225">
        <f t="shared" si="2"/>
        <v>0.58056000000000008</v>
      </c>
      <c r="S129" s="1225">
        <v>0</v>
      </c>
      <c r="T129" s="395">
        <f t="shared" si="3"/>
        <v>0</v>
      </c>
      <c r="AR129" s="396" t="s">
        <v>22</v>
      </c>
      <c r="AT129" s="396" t="s">
        <v>368</v>
      </c>
      <c r="AU129" s="396" t="s">
        <v>18</v>
      </c>
      <c r="AY129" s="1144" t="s">
        <v>1042</v>
      </c>
      <c r="BE129" s="1226">
        <f t="shared" si="4"/>
        <v>0</v>
      </c>
      <c r="BF129" s="1226">
        <f t="shared" si="5"/>
        <v>0</v>
      </c>
      <c r="BG129" s="1226">
        <f t="shared" si="6"/>
        <v>0</v>
      </c>
      <c r="BH129" s="1226">
        <f t="shared" si="7"/>
        <v>0</v>
      </c>
      <c r="BI129" s="1226">
        <f t="shared" si="8"/>
        <v>0</v>
      </c>
      <c r="BJ129" s="1144" t="s">
        <v>18</v>
      </c>
      <c r="BK129" s="1227">
        <f t="shared" si="9"/>
        <v>0</v>
      </c>
      <c r="BL129" s="1144" t="s">
        <v>22</v>
      </c>
      <c r="BM129" s="396" t="s">
        <v>4231</v>
      </c>
    </row>
    <row r="130" spans="2:65" s="61" customFormat="1" ht="24.4" customHeight="1">
      <c r="B130" s="1203"/>
      <c r="C130" s="1219" t="s">
        <v>22</v>
      </c>
      <c r="D130" s="1219" t="s">
        <v>368</v>
      </c>
      <c r="E130" s="1220" t="s">
        <v>4232</v>
      </c>
      <c r="F130" s="1221" t="s">
        <v>4233</v>
      </c>
      <c r="G130" s="1222" t="s">
        <v>42</v>
      </c>
      <c r="H130" s="1223">
        <v>65.400000000000006</v>
      </c>
      <c r="I130" s="1693"/>
      <c r="J130" s="1693">
        <f t="shared" si="0"/>
        <v>0</v>
      </c>
      <c r="K130" s="1224"/>
      <c r="L130" s="68"/>
      <c r="M130" s="394" t="s">
        <v>187</v>
      </c>
      <c r="N130" s="369" t="s">
        <v>206</v>
      </c>
      <c r="O130" s="1225">
        <v>8.1000000000000003E-2</v>
      </c>
      <c r="P130" s="1225">
        <f t="shared" si="1"/>
        <v>5.2974000000000006</v>
      </c>
      <c r="Q130" s="1225">
        <v>0</v>
      </c>
      <c r="R130" s="1225">
        <f t="shared" si="2"/>
        <v>0</v>
      </c>
      <c r="S130" s="1225">
        <v>0</v>
      </c>
      <c r="T130" s="395">
        <f t="shared" si="3"/>
        <v>0</v>
      </c>
      <c r="AR130" s="396" t="s">
        <v>22</v>
      </c>
      <c r="AT130" s="396" t="s">
        <v>368</v>
      </c>
      <c r="AU130" s="396" t="s">
        <v>18</v>
      </c>
      <c r="AY130" s="1144" t="s">
        <v>1042</v>
      </c>
      <c r="BE130" s="1226">
        <f t="shared" si="4"/>
        <v>0</v>
      </c>
      <c r="BF130" s="1226">
        <f t="shared" si="5"/>
        <v>0</v>
      </c>
      <c r="BG130" s="1226">
        <f t="shared" si="6"/>
        <v>0</v>
      </c>
      <c r="BH130" s="1226">
        <f t="shared" si="7"/>
        <v>0</v>
      </c>
      <c r="BI130" s="1226">
        <f t="shared" si="8"/>
        <v>0</v>
      </c>
      <c r="BJ130" s="1144" t="s">
        <v>18</v>
      </c>
      <c r="BK130" s="1227">
        <f t="shared" si="9"/>
        <v>0</v>
      </c>
      <c r="BL130" s="1144" t="s">
        <v>22</v>
      </c>
      <c r="BM130" s="396" t="s">
        <v>4234</v>
      </c>
    </row>
    <row r="131" spans="2:65" s="61" customFormat="1" ht="33" customHeight="1">
      <c r="B131" s="1203"/>
      <c r="C131" s="1219" t="s">
        <v>23</v>
      </c>
      <c r="D131" s="1219" t="s">
        <v>368</v>
      </c>
      <c r="E131" s="1220" t="s">
        <v>4235</v>
      </c>
      <c r="F131" s="1221" t="s">
        <v>4236</v>
      </c>
      <c r="G131" s="1222" t="s">
        <v>42</v>
      </c>
      <c r="H131" s="1223">
        <v>84.364000000000004</v>
      </c>
      <c r="I131" s="1693"/>
      <c r="J131" s="1693">
        <f t="shared" si="0"/>
        <v>0</v>
      </c>
      <c r="K131" s="1224"/>
      <c r="L131" s="68"/>
      <c r="M131" s="394" t="s">
        <v>187</v>
      </c>
      <c r="N131" s="369" t="s">
        <v>206</v>
      </c>
      <c r="O131" s="1225">
        <v>7.0999999999999994E-2</v>
      </c>
      <c r="P131" s="1225">
        <f t="shared" si="1"/>
        <v>5.9898439999999997</v>
      </c>
      <c r="Q131" s="1225">
        <v>0</v>
      </c>
      <c r="R131" s="1225">
        <f t="shared" si="2"/>
        <v>0</v>
      </c>
      <c r="S131" s="1225">
        <v>0</v>
      </c>
      <c r="T131" s="395">
        <f t="shared" si="3"/>
        <v>0</v>
      </c>
      <c r="AR131" s="396" t="s">
        <v>22</v>
      </c>
      <c r="AT131" s="396" t="s">
        <v>368</v>
      </c>
      <c r="AU131" s="396" t="s">
        <v>18</v>
      </c>
      <c r="AY131" s="1144" t="s">
        <v>1042</v>
      </c>
      <c r="BE131" s="1226">
        <f t="shared" si="4"/>
        <v>0</v>
      </c>
      <c r="BF131" s="1226">
        <f t="shared" si="5"/>
        <v>0</v>
      </c>
      <c r="BG131" s="1226">
        <f t="shared" si="6"/>
        <v>0</v>
      </c>
      <c r="BH131" s="1226">
        <f t="shared" si="7"/>
        <v>0</v>
      </c>
      <c r="BI131" s="1226">
        <f t="shared" si="8"/>
        <v>0</v>
      </c>
      <c r="BJ131" s="1144" t="s">
        <v>18</v>
      </c>
      <c r="BK131" s="1227">
        <f t="shared" si="9"/>
        <v>0</v>
      </c>
      <c r="BL131" s="1144" t="s">
        <v>22</v>
      </c>
      <c r="BM131" s="396" t="s">
        <v>4237</v>
      </c>
    </row>
    <row r="132" spans="2:65" s="61" customFormat="1" ht="55.5" customHeight="1">
      <c r="B132" s="1203"/>
      <c r="C132" s="1219" t="s">
        <v>24</v>
      </c>
      <c r="D132" s="1219" t="s">
        <v>368</v>
      </c>
      <c r="E132" s="1220" t="s">
        <v>4238</v>
      </c>
      <c r="F132" s="1221" t="s">
        <v>4239</v>
      </c>
      <c r="G132" s="1222" t="s">
        <v>42</v>
      </c>
      <c r="H132" s="1223">
        <v>1012.3680000000001</v>
      </c>
      <c r="I132" s="1693"/>
      <c r="J132" s="1693">
        <f t="shared" si="0"/>
        <v>0</v>
      </c>
      <c r="K132" s="1224"/>
      <c r="L132" s="68"/>
      <c r="M132" s="394" t="s">
        <v>187</v>
      </c>
      <c r="N132" s="369" t="s">
        <v>206</v>
      </c>
      <c r="O132" s="1225">
        <v>7.0000000000000001E-3</v>
      </c>
      <c r="P132" s="1225">
        <f t="shared" si="1"/>
        <v>7.0865760000000009</v>
      </c>
      <c r="Q132" s="1225">
        <v>0</v>
      </c>
      <c r="R132" s="1225">
        <f t="shared" si="2"/>
        <v>0</v>
      </c>
      <c r="S132" s="1225">
        <v>0</v>
      </c>
      <c r="T132" s="395">
        <f t="shared" si="3"/>
        <v>0</v>
      </c>
      <c r="AR132" s="396" t="s">
        <v>22</v>
      </c>
      <c r="AT132" s="396" t="s">
        <v>368</v>
      </c>
      <c r="AU132" s="396" t="s">
        <v>18</v>
      </c>
      <c r="AY132" s="1144" t="s">
        <v>1042</v>
      </c>
      <c r="BE132" s="1226">
        <f t="shared" si="4"/>
        <v>0</v>
      </c>
      <c r="BF132" s="1226">
        <f t="shared" si="5"/>
        <v>0</v>
      </c>
      <c r="BG132" s="1226">
        <f t="shared" si="6"/>
        <v>0</v>
      </c>
      <c r="BH132" s="1226">
        <f t="shared" si="7"/>
        <v>0</v>
      </c>
      <c r="BI132" s="1226">
        <f t="shared" si="8"/>
        <v>0</v>
      </c>
      <c r="BJ132" s="1144" t="s">
        <v>18</v>
      </c>
      <c r="BK132" s="1227">
        <f t="shared" si="9"/>
        <v>0</v>
      </c>
      <c r="BL132" s="1144" t="s">
        <v>22</v>
      </c>
      <c r="BM132" s="396" t="s">
        <v>4240</v>
      </c>
    </row>
    <row r="133" spans="2:65" s="61" customFormat="1" ht="16.5" customHeight="1">
      <c r="B133" s="1203"/>
      <c r="C133" s="1219" t="s">
        <v>2573</v>
      </c>
      <c r="D133" s="1219" t="s">
        <v>368</v>
      </c>
      <c r="E133" s="1220" t="s">
        <v>4241</v>
      </c>
      <c r="F133" s="1221" t="s">
        <v>4242</v>
      </c>
      <c r="G133" s="1222" t="s">
        <v>42</v>
      </c>
      <c r="H133" s="1223">
        <v>65.400000000000006</v>
      </c>
      <c r="I133" s="1693"/>
      <c r="J133" s="1693">
        <f t="shared" si="0"/>
        <v>0</v>
      </c>
      <c r="K133" s="1224"/>
      <c r="L133" s="68"/>
      <c r="M133" s="394" t="s">
        <v>187</v>
      </c>
      <c r="N133" s="369" t="s">
        <v>206</v>
      </c>
      <c r="O133" s="1225">
        <v>8.9999999999999993E-3</v>
      </c>
      <c r="P133" s="1225">
        <f t="shared" si="1"/>
        <v>0.58860000000000001</v>
      </c>
      <c r="Q133" s="1225">
        <v>0</v>
      </c>
      <c r="R133" s="1225">
        <f t="shared" si="2"/>
        <v>0</v>
      </c>
      <c r="S133" s="1225">
        <v>0</v>
      </c>
      <c r="T133" s="395">
        <f t="shared" si="3"/>
        <v>0</v>
      </c>
      <c r="AR133" s="396" t="s">
        <v>22</v>
      </c>
      <c r="AT133" s="396" t="s">
        <v>368</v>
      </c>
      <c r="AU133" s="396" t="s">
        <v>18</v>
      </c>
      <c r="AY133" s="1144" t="s">
        <v>1042</v>
      </c>
      <c r="BE133" s="1226">
        <f t="shared" si="4"/>
        <v>0</v>
      </c>
      <c r="BF133" s="1226">
        <f t="shared" si="5"/>
        <v>0</v>
      </c>
      <c r="BG133" s="1226">
        <f t="shared" si="6"/>
        <v>0</v>
      </c>
      <c r="BH133" s="1226">
        <f t="shared" si="7"/>
        <v>0</v>
      </c>
      <c r="BI133" s="1226">
        <f t="shared" si="8"/>
        <v>0</v>
      </c>
      <c r="BJ133" s="1144" t="s">
        <v>18</v>
      </c>
      <c r="BK133" s="1227">
        <f t="shared" si="9"/>
        <v>0</v>
      </c>
      <c r="BL133" s="1144" t="s">
        <v>22</v>
      </c>
      <c r="BM133" s="396" t="s">
        <v>4243</v>
      </c>
    </row>
    <row r="134" spans="2:65" s="61" customFormat="1" ht="24.4" customHeight="1">
      <c r="B134" s="1203"/>
      <c r="C134" s="1219" t="s">
        <v>4244</v>
      </c>
      <c r="D134" s="1219" t="s">
        <v>368</v>
      </c>
      <c r="E134" s="1220" t="s">
        <v>4245</v>
      </c>
      <c r="F134" s="1221" t="s">
        <v>4246</v>
      </c>
      <c r="G134" s="1222" t="s">
        <v>58</v>
      </c>
      <c r="H134" s="1223">
        <v>119.586</v>
      </c>
      <c r="I134" s="1693"/>
      <c r="J134" s="1693">
        <f t="shared" si="0"/>
        <v>0</v>
      </c>
      <c r="K134" s="1224"/>
      <c r="L134" s="68"/>
      <c r="M134" s="394" t="s">
        <v>187</v>
      </c>
      <c r="N134" s="369" t="s">
        <v>206</v>
      </c>
      <c r="O134" s="1225">
        <v>0</v>
      </c>
      <c r="P134" s="1225">
        <f t="shared" si="1"/>
        <v>0</v>
      </c>
      <c r="Q134" s="1225">
        <v>0</v>
      </c>
      <c r="R134" s="1225">
        <f t="shared" si="2"/>
        <v>0</v>
      </c>
      <c r="S134" s="1225">
        <v>0</v>
      </c>
      <c r="T134" s="395">
        <f t="shared" si="3"/>
        <v>0</v>
      </c>
      <c r="AR134" s="396" t="s">
        <v>22</v>
      </c>
      <c r="AT134" s="396" t="s">
        <v>368</v>
      </c>
      <c r="AU134" s="396" t="s">
        <v>18</v>
      </c>
      <c r="AY134" s="1144" t="s">
        <v>1042</v>
      </c>
      <c r="BE134" s="1226">
        <f t="shared" si="4"/>
        <v>0</v>
      </c>
      <c r="BF134" s="1226">
        <f t="shared" si="5"/>
        <v>0</v>
      </c>
      <c r="BG134" s="1226">
        <f t="shared" si="6"/>
        <v>0</v>
      </c>
      <c r="BH134" s="1226">
        <f t="shared" si="7"/>
        <v>0</v>
      </c>
      <c r="BI134" s="1226">
        <f t="shared" si="8"/>
        <v>0</v>
      </c>
      <c r="BJ134" s="1144" t="s">
        <v>18</v>
      </c>
      <c r="BK134" s="1227">
        <f t="shared" si="9"/>
        <v>0</v>
      </c>
      <c r="BL134" s="1144" t="s">
        <v>22</v>
      </c>
      <c r="BM134" s="396" t="s">
        <v>4247</v>
      </c>
    </row>
    <row r="135" spans="2:65" s="61" customFormat="1" ht="24.4" customHeight="1">
      <c r="B135" s="1203"/>
      <c r="C135" s="1219" t="s">
        <v>19</v>
      </c>
      <c r="D135" s="1219" t="s">
        <v>368</v>
      </c>
      <c r="E135" s="1220" t="s">
        <v>4248</v>
      </c>
      <c r="F135" s="1221" t="s">
        <v>4249</v>
      </c>
      <c r="G135" s="1222" t="s">
        <v>60</v>
      </c>
      <c r="H135" s="1223">
        <v>164</v>
      </c>
      <c r="I135" s="1693"/>
      <c r="J135" s="1693">
        <f t="shared" si="0"/>
        <v>0</v>
      </c>
      <c r="K135" s="1224"/>
      <c r="L135" s="68"/>
      <c r="M135" s="394" t="s">
        <v>187</v>
      </c>
      <c r="N135" s="369" t="s">
        <v>206</v>
      </c>
      <c r="O135" s="1225">
        <v>6.0999999999999999E-2</v>
      </c>
      <c r="P135" s="1225">
        <f t="shared" si="1"/>
        <v>10.004</v>
      </c>
      <c r="Q135" s="1225">
        <v>0</v>
      </c>
      <c r="R135" s="1225">
        <f t="shared" si="2"/>
        <v>0</v>
      </c>
      <c r="S135" s="1225">
        <v>0</v>
      </c>
      <c r="T135" s="395">
        <f t="shared" si="3"/>
        <v>0</v>
      </c>
      <c r="AR135" s="396" t="s">
        <v>22</v>
      </c>
      <c r="AT135" s="396" t="s">
        <v>368</v>
      </c>
      <c r="AU135" s="396" t="s">
        <v>18</v>
      </c>
      <c r="AY135" s="1144" t="s">
        <v>1042</v>
      </c>
      <c r="BE135" s="1226">
        <f t="shared" si="4"/>
        <v>0</v>
      </c>
      <c r="BF135" s="1226">
        <f t="shared" si="5"/>
        <v>0</v>
      </c>
      <c r="BG135" s="1226">
        <f t="shared" si="6"/>
        <v>0</v>
      </c>
      <c r="BH135" s="1226">
        <f t="shared" si="7"/>
        <v>0</v>
      </c>
      <c r="BI135" s="1226">
        <f t="shared" si="8"/>
        <v>0</v>
      </c>
      <c r="BJ135" s="1144" t="s">
        <v>18</v>
      </c>
      <c r="BK135" s="1227">
        <f t="shared" si="9"/>
        <v>0</v>
      </c>
      <c r="BL135" s="1144" t="s">
        <v>22</v>
      </c>
      <c r="BM135" s="396" t="s">
        <v>4250</v>
      </c>
    </row>
    <row r="136" spans="2:65" s="61" customFormat="1" ht="44.25" customHeight="1">
      <c r="B136" s="1203"/>
      <c r="C136" s="1219" t="s">
        <v>4251</v>
      </c>
      <c r="D136" s="1219" t="s">
        <v>368</v>
      </c>
      <c r="E136" s="1220" t="s">
        <v>4252</v>
      </c>
      <c r="F136" s="1221" t="s">
        <v>4253</v>
      </c>
      <c r="G136" s="1222" t="s">
        <v>60</v>
      </c>
      <c r="H136" s="1223">
        <v>654</v>
      </c>
      <c r="I136" s="1693"/>
      <c r="J136" s="1693">
        <f t="shared" si="0"/>
        <v>0</v>
      </c>
      <c r="K136" s="1224"/>
      <c r="L136" s="68"/>
      <c r="M136" s="394" t="s">
        <v>187</v>
      </c>
      <c r="N136" s="369" t="s">
        <v>206</v>
      </c>
      <c r="O136" s="1225">
        <v>2.8000000000000001E-2</v>
      </c>
      <c r="P136" s="1225">
        <f t="shared" si="1"/>
        <v>18.312000000000001</v>
      </c>
      <c r="Q136" s="1225">
        <v>0</v>
      </c>
      <c r="R136" s="1225">
        <f t="shared" si="2"/>
        <v>0</v>
      </c>
      <c r="S136" s="1225">
        <v>0</v>
      </c>
      <c r="T136" s="395">
        <f t="shared" si="3"/>
        <v>0</v>
      </c>
      <c r="AR136" s="396" t="s">
        <v>22</v>
      </c>
      <c r="AT136" s="396" t="s">
        <v>368</v>
      </c>
      <c r="AU136" s="396" t="s">
        <v>18</v>
      </c>
      <c r="AY136" s="1144" t="s">
        <v>1042</v>
      </c>
      <c r="BE136" s="1226">
        <f t="shared" si="4"/>
        <v>0</v>
      </c>
      <c r="BF136" s="1226">
        <f t="shared" si="5"/>
        <v>0</v>
      </c>
      <c r="BG136" s="1226">
        <f t="shared" si="6"/>
        <v>0</v>
      </c>
      <c r="BH136" s="1226">
        <f t="shared" si="7"/>
        <v>0</v>
      </c>
      <c r="BI136" s="1226">
        <f t="shared" si="8"/>
        <v>0</v>
      </c>
      <c r="BJ136" s="1144" t="s">
        <v>18</v>
      </c>
      <c r="BK136" s="1227">
        <f t="shared" si="9"/>
        <v>0</v>
      </c>
      <c r="BL136" s="1144" t="s">
        <v>22</v>
      </c>
      <c r="BM136" s="396" t="s">
        <v>4254</v>
      </c>
    </row>
    <row r="137" spans="2:65" s="61" customFormat="1" ht="16.5" customHeight="1">
      <c r="B137" s="1203"/>
      <c r="C137" s="1228" t="s">
        <v>4255</v>
      </c>
      <c r="D137" s="1228" t="s">
        <v>157</v>
      </c>
      <c r="E137" s="1229" t="s">
        <v>4256</v>
      </c>
      <c r="F137" s="1230" t="s">
        <v>4257</v>
      </c>
      <c r="G137" s="1231" t="s">
        <v>42</v>
      </c>
      <c r="H137" s="1232">
        <v>32.700000000000003</v>
      </c>
      <c r="I137" s="1694"/>
      <c r="J137" s="1694">
        <f t="shared" si="0"/>
        <v>0</v>
      </c>
      <c r="K137" s="1233"/>
      <c r="L137" s="1234"/>
      <c r="M137" s="1235" t="s">
        <v>187</v>
      </c>
      <c r="N137" s="1236" t="s">
        <v>206</v>
      </c>
      <c r="O137" s="1225">
        <v>0</v>
      </c>
      <c r="P137" s="1225">
        <f t="shared" si="1"/>
        <v>0</v>
      </c>
      <c r="Q137" s="1225">
        <v>1</v>
      </c>
      <c r="R137" s="1225">
        <f t="shared" si="2"/>
        <v>32.700000000000003</v>
      </c>
      <c r="S137" s="1225">
        <v>0</v>
      </c>
      <c r="T137" s="395">
        <f t="shared" si="3"/>
        <v>0</v>
      </c>
      <c r="AR137" s="396" t="s">
        <v>4244</v>
      </c>
      <c r="AT137" s="396" t="s">
        <v>157</v>
      </c>
      <c r="AU137" s="396" t="s">
        <v>18</v>
      </c>
      <c r="AY137" s="1144" t="s">
        <v>1042</v>
      </c>
      <c r="BE137" s="1226">
        <f t="shared" si="4"/>
        <v>0</v>
      </c>
      <c r="BF137" s="1226">
        <f t="shared" si="5"/>
        <v>0</v>
      </c>
      <c r="BG137" s="1226">
        <f t="shared" si="6"/>
        <v>0</v>
      </c>
      <c r="BH137" s="1226">
        <f t="shared" si="7"/>
        <v>0</v>
      </c>
      <c r="BI137" s="1226">
        <f t="shared" si="8"/>
        <v>0</v>
      </c>
      <c r="BJ137" s="1144" t="s">
        <v>18</v>
      </c>
      <c r="BK137" s="1227">
        <f t="shared" si="9"/>
        <v>0</v>
      </c>
      <c r="BL137" s="1144" t="s">
        <v>22</v>
      </c>
      <c r="BM137" s="396" t="s">
        <v>4258</v>
      </c>
    </row>
    <row r="138" spans="2:65" s="61" customFormat="1" ht="16.5" customHeight="1">
      <c r="B138" s="1203"/>
      <c r="C138" s="1228" t="s">
        <v>4259</v>
      </c>
      <c r="D138" s="1228" t="s">
        <v>157</v>
      </c>
      <c r="E138" s="1229" t="s">
        <v>4260</v>
      </c>
      <c r="F138" s="1230" t="s">
        <v>4261</v>
      </c>
      <c r="G138" s="1231" t="s">
        <v>42</v>
      </c>
      <c r="H138" s="1232">
        <v>6.54</v>
      </c>
      <c r="I138" s="1694"/>
      <c r="J138" s="1694">
        <f t="shared" si="0"/>
        <v>0</v>
      </c>
      <c r="K138" s="1233"/>
      <c r="L138" s="1234"/>
      <c r="M138" s="1235" t="s">
        <v>187</v>
      </c>
      <c r="N138" s="1236" t="s">
        <v>206</v>
      </c>
      <c r="O138" s="1225">
        <v>0</v>
      </c>
      <c r="P138" s="1225">
        <f t="shared" si="1"/>
        <v>0</v>
      </c>
      <c r="Q138" s="1225">
        <v>1.68</v>
      </c>
      <c r="R138" s="1225">
        <f t="shared" si="2"/>
        <v>10.9872</v>
      </c>
      <c r="S138" s="1225">
        <v>0</v>
      </c>
      <c r="T138" s="395">
        <f t="shared" si="3"/>
        <v>0</v>
      </c>
      <c r="AR138" s="396" t="s">
        <v>4244</v>
      </c>
      <c r="AT138" s="396" t="s">
        <v>157</v>
      </c>
      <c r="AU138" s="396" t="s">
        <v>18</v>
      </c>
      <c r="AY138" s="1144" t="s">
        <v>1042</v>
      </c>
      <c r="BE138" s="1226">
        <f t="shared" si="4"/>
        <v>0</v>
      </c>
      <c r="BF138" s="1226">
        <f t="shared" si="5"/>
        <v>0</v>
      </c>
      <c r="BG138" s="1226">
        <f t="shared" si="6"/>
        <v>0</v>
      </c>
      <c r="BH138" s="1226">
        <f t="shared" si="7"/>
        <v>0</v>
      </c>
      <c r="BI138" s="1226">
        <f t="shared" si="8"/>
        <v>0</v>
      </c>
      <c r="BJ138" s="1144" t="s">
        <v>18</v>
      </c>
      <c r="BK138" s="1227">
        <f t="shared" si="9"/>
        <v>0</v>
      </c>
      <c r="BL138" s="1144" t="s">
        <v>22</v>
      </c>
      <c r="BM138" s="396" t="s">
        <v>4262</v>
      </c>
    </row>
    <row r="139" spans="2:65" s="61" customFormat="1" ht="16.5" customHeight="1">
      <c r="B139" s="1203"/>
      <c r="C139" s="1228" t="s">
        <v>4263</v>
      </c>
      <c r="D139" s="1228" t="s">
        <v>157</v>
      </c>
      <c r="E139" s="1229" t="s">
        <v>4264</v>
      </c>
      <c r="F139" s="1230" t="s">
        <v>4265</v>
      </c>
      <c r="G139" s="1231" t="s">
        <v>42</v>
      </c>
      <c r="H139" s="1232">
        <v>13.08</v>
      </c>
      <c r="I139" s="1694"/>
      <c r="J139" s="1694">
        <f t="shared" si="0"/>
        <v>0</v>
      </c>
      <c r="K139" s="1233"/>
      <c r="L139" s="1234"/>
      <c r="M139" s="1235" t="s">
        <v>187</v>
      </c>
      <c r="N139" s="1236" t="s">
        <v>206</v>
      </c>
      <c r="O139" s="1225">
        <v>0</v>
      </c>
      <c r="P139" s="1225">
        <f t="shared" si="1"/>
        <v>0</v>
      </c>
      <c r="Q139" s="1225">
        <v>1.68</v>
      </c>
      <c r="R139" s="1225">
        <f t="shared" si="2"/>
        <v>21.974399999999999</v>
      </c>
      <c r="S139" s="1225">
        <v>0</v>
      </c>
      <c r="T139" s="395">
        <f t="shared" si="3"/>
        <v>0</v>
      </c>
      <c r="AR139" s="396" t="s">
        <v>4244</v>
      </c>
      <c r="AT139" s="396" t="s">
        <v>157</v>
      </c>
      <c r="AU139" s="396" t="s">
        <v>18</v>
      </c>
      <c r="AY139" s="1144" t="s">
        <v>1042</v>
      </c>
      <c r="BE139" s="1226">
        <f t="shared" si="4"/>
        <v>0</v>
      </c>
      <c r="BF139" s="1226">
        <f t="shared" si="5"/>
        <v>0</v>
      </c>
      <c r="BG139" s="1226">
        <f t="shared" si="6"/>
        <v>0</v>
      </c>
      <c r="BH139" s="1226">
        <f t="shared" si="7"/>
        <v>0</v>
      </c>
      <c r="BI139" s="1226">
        <f t="shared" si="8"/>
        <v>0</v>
      </c>
      <c r="BJ139" s="1144" t="s">
        <v>18</v>
      </c>
      <c r="BK139" s="1227">
        <f t="shared" si="9"/>
        <v>0</v>
      </c>
      <c r="BL139" s="1144" t="s">
        <v>22</v>
      </c>
      <c r="BM139" s="396" t="s">
        <v>4266</v>
      </c>
    </row>
    <row r="140" spans="2:65" s="61" customFormat="1" ht="16.5" customHeight="1">
      <c r="B140" s="1203"/>
      <c r="C140" s="1228" t="s">
        <v>4267</v>
      </c>
      <c r="D140" s="1228" t="s">
        <v>157</v>
      </c>
      <c r="E140" s="1229" t="s">
        <v>4268</v>
      </c>
      <c r="F140" s="1230" t="s">
        <v>4269</v>
      </c>
      <c r="G140" s="1231" t="s">
        <v>42</v>
      </c>
      <c r="H140" s="1232">
        <v>13.08</v>
      </c>
      <c r="I140" s="1694"/>
      <c r="J140" s="1694">
        <f t="shared" si="0"/>
        <v>0</v>
      </c>
      <c r="K140" s="1233"/>
      <c r="L140" s="1234"/>
      <c r="M140" s="1235" t="s">
        <v>187</v>
      </c>
      <c r="N140" s="1236" t="s">
        <v>206</v>
      </c>
      <c r="O140" s="1225">
        <v>0</v>
      </c>
      <c r="P140" s="1225">
        <f t="shared" si="1"/>
        <v>0</v>
      </c>
      <c r="Q140" s="1225">
        <v>1.8</v>
      </c>
      <c r="R140" s="1225">
        <f t="shared" si="2"/>
        <v>23.544</v>
      </c>
      <c r="S140" s="1225">
        <v>0</v>
      </c>
      <c r="T140" s="395">
        <f t="shared" si="3"/>
        <v>0</v>
      </c>
      <c r="AR140" s="396" t="s">
        <v>4244</v>
      </c>
      <c r="AT140" s="396" t="s">
        <v>157</v>
      </c>
      <c r="AU140" s="396" t="s">
        <v>18</v>
      </c>
      <c r="AY140" s="1144" t="s">
        <v>1042</v>
      </c>
      <c r="BE140" s="1226">
        <f t="shared" si="4"/>
        <v>0</v>
      </c>
      <c r="BF140" s="1226">
        <f t="shared" si="5"/>
        <v>0</v>
      </c>
      <c r="BG140" s="1226">
        <f t="shared" si="6"/>
        <v>0</v>
      </c>
      <c r="BH140" s="1226">
        <f t="shared" si="7"/>
        <v>0</v>
      </c>
      <c r="BI140" s="1226">
        <f t="shared" si="8"/>
        <v>0</v>
      </c>
      <c r="BJ140" s="1144" t="s">
        <v>18</v>
      </c>
      <c r="BK140" s="1227">
        <f t="shared" si="9"/>
        <v>0</v>
      </c>
      <c r="BL140" s="1144" t="s">
        <v>22</v>
      </c>
      <c r="BM140" s="396" t="s">
        <v>4270</v>
      </c>
    </row>
    <row r="141" spans="2:65" s="61" customFormat="1" ht="33" customHeight="1">
      <c r="B141" s="1203"/>
      <c r="C141" s="1219" t="s">
        <v>4271</v>
      </c>
      <c r="D141" s="1219" t="s">
        <v>368</v>
      </c>
      <c r="E141" s="1220" t="s">
        <v>4272</v>
      </c>
      <c r="F141" s="1221" t="s">
        <v>4273</v>
      </c>
      <c r="G141" s="1222" t="s">
        <v>60</v>
      </c>
      <c r="H141" s="1223">
        <v>654</v>
      </c>
      <c r="I141" s="1693"/>
      <c r="J141" s="1693">
        <f t="shared" si="0"/>
        <v>0</v>
      </c>
      <c r="K141" s="1224"/>
      <c r="L141" s="68"/>
      <c r="M141" s="394" t="s">
        <v>187</v>
      </c>
      <c r="N141" s="369" t="s">
        <v>206</v>
      </c>
      <c r="O141" s="1225">
        <v>0.123</v>
      </c>
      <c r="P141" s="1225">
        <f t="shared" si="1"/>
        <v>80.441999999999993</v>
      </c>
      <c r="Q141" s="1225">
        <v>0</v>
      </c>
      <c r="R141" s="1225">
        <f t="shared" si="2"/>
        <v>0</v>
      </c>
      <c r="S141" s="1225">
        <v>0</v>
      </c>
      <c r="T141" s="395">
        <f t="shared" si="3"/>
        <v>0</v>
      </c>
      <c r="AR141" s="396" t="s">
        <v>22</v>
      </c>
      <c r="AT141" s="396" t="s">
        <v>368</v>
      </c>
      <c r="AU141" s="396" t="s">
        <v>18</v>
      </c>
      <c r="AY141" s="1144" t="s">
        <v>1042</v>
      </c>
      <c r="BE141" s="1226">
        <f t="shared" si="4"/>
        <v>0</v>
      </c>
      <c r="BF141" s="1226">
        <f t="shared" si="5"/>
        <v>0</v>
      </c>
      <c r="BG141" s="1226">
        <f t="shared" si="6"/>
        <v>0</v>
      </c>
      <c r="BH141" s="1226">
        <f t="shared" si="7"/>
        <v>0</v>
      </c>
      <c r="BI141" s="1226">
        <f t="shared" si="8"/>
        <v>0</v>
      </c>
      <c r="BJ141" s="1144" t="s">
        <v>18</v>
      </c>
      <c r="BK141" s="1227">
        <f t="shared" si="9"/>
        <v>0</v>
      </c>
      <c r="BL141" s="1144" t="s">
        <v>22</v>
      </c>
      <c r="BM141" s="396" t="s">
        <v>4274</v>
      </c>
    </row>
    <row r="142" spans="2:65" s="61" customFormat="1" ht="25.5" customHeight="1">
      <c r="B142" s="1203"/>
      <c r="C142" s="1219" t="s">
        <v>2999</v>
      </c>
      <c r="D142" s="1219" t="s">
        <v>368</v>
      </c>
      <c r="E142" s="1220" t="s">
        <v>4275</v>
      </c>
      <c r="F142" s="1221" t="s">
        <v>4276</v>
      </c>
      <c r="G142" s="1222" t="s">
        <v>62</v>
      </c>
      <c r="H142" s="1223">
        <v>2145</v>
      </c>
      <c r="I142" s="1693"/>
      <c r="J142" s="1693">
        <f t="shared" si="0"/>
        <v>0</v>
      </c>
      <c r="K142" s="1224"/>
      <c r="L142" s="68"/>
      <c r="M142" s="394" t="s">
        <v>187</v>
      </c>
      <c r="N142" s="369" t="s">
        <v>206</v>
      </c>
      <c r="O142" s="1225">
        <v>2.4E-2</v>
      </c>
      <c r="P142" s="1225">
        <f t="shared" si="1"/>
        <v>51.480000000000004</v>
      </c>
      <c r="Q142" s="1225">
        <v>0</v>
      </c>
      <c r="R142" s="1225">
        <f t="shared" si="2"/>
        <v>0</v>
      </c>
      <c r="S142" s="1225">
        <v>0</v>
      </c>
      <c r="T142" s="395">
        <f t="shared" si="3"/>
        <v>0</v>
      </c>
      <c r="AR142" s="396" t="s">
        <v>22</v>
      </c>
      <c r="AT142" s="396" t="s">
        <v>368</v>
      </c>
      <c r="AU142" s="396" t="s">
        <v>18</v>
      </c>
      <c r="AY142" s="1144" t="s">
        <v>1042</v>
      </c>
      <c r="BE142" s="1226">
        <f t="shared" si="4"/>
        <v>0</v>
      </c>
      <c r="BF142" s="1226">
        <f t="shared" si="5"/>
        <v>0</v>
      </c>
      <c r="BG142" s="1226">
        <f t="shared" si="6"/>
        <v>0</v>
      </c>
      <c r="BH142" s="1226">
        <f t="shared" si="7"/>
        <v>0</v>
      </c>
      <c r="BI142" s="1226">
        <f t="shared" si="8"/>
        <v>0</v>
      </c>
      <c r="BJ142" s="1144" t="s">
        <v>18</v>
      </c>
      <c r="BK142" s="1227">
        <f t="shared" si="9"/>
        <v>0</v>
      </c>
      <c r="BL142" s="1144" t="s">
        <v>22</v>
      </c>
      <c r="BM142" s="396" t="s">
        <v>4277</v>
      </c>
    </row>
    <row r="143" spans="2:65" s="61" customFormat="1" ht="16.5" customHeight="1">
      <c r="B143" s="1203"/>
      <c r="C143" s="1219" t="s">
        <v>4278</v>
      </c>
      <c r="D143" s="1219" t="s">
        <v>368</v>
      </c>
      <c r="E143" s="1220" t="s">
        <v>4279</v>
      </c>
      <c r="F143" s="1221" t="s">
        <v>4280</v>
      </c>
      <c r="G143" s="1222" t="s">
        <v>1870</v>
      </c>
      <c r="H143" s="1223">
        <v>8</v>
      </c>
      <c r="I143" s="1693"/>
      <c r="J143" s="1693">
        <f t="shared" si="0"/>
        <v>0</v>
      </c>
      <c r="K143" s="1224"/>
      <c r="L143" s="68"/>
      <c r="M143" s="394" t="s">
        <v>187</v>
      </c>
      <c r="N143" s="369" t="s">
        <v>206</v>
      </c>
      <c r="O143" s="1225">
        <v>2.9470000000000001</v>
      </c>
      <c r="P143" s="1225">
        <f t="shared" si="1"/>
        <v>23.576000000000001</v>
      </c>
      <c r="Q143" s="1225">
        <v>0</v>
      </c>
      <c r="R143" s="1225">
        <f t="shared" si="2"/>
        <v>0</v>
      </c>
      <c r="S143" s="1225">
        <v>0</v>
      </c>
      <c r="T143" s="395">
        <f t="shared" si="3"/>
        <v>0</v>
      </c>
      <c r="AR143" s="396" t="s">
        <v>22</v>
      </c>
      <c r="AT143" s="396" t="s">
        <v>368</v>
      </c>
      <c r="AU143" s="396" t="s">
        <v>18</v>
      </c>
      <c r="AY143" s="1144" t="s">
        <v>1042</v>
      </c>
      <c r="BE143" s="1226">
        <f t="shared" si="4"/>
        <v>0</v>
      </c>
      <c r="BF143" s="1226">
        <f t="shared" si="5"/>
        <v>0</v>
      </c>
      <c r="BG143" s="1226">
        <f t="shared" si="6"/>
        <v>0</v>
      </c>
      <c r="BH143" s="1226">
        <f t="shared" si="7"/>
        <v>0</v>
      </c>
      <c r="BI143" s="1226">
        <f t="shared" si="8"/>
        <v>0</v>
      </c>
      <c r="BJ143" s="1144" t="s">
        <v>18</v>
      </c>
      <c r="BK143" s="1227">
        <f t="shared" si="9"/>
        <v>0</v>
      </c>
      <c r="BL143" s="1144" t="s">
        <v>22</v>
      </c>
      <c r="BM143" s="396" t="s">
        <v>4281</v>
      </c>
    </row>
    <row r="144" spans="2:65" s="61" customFormat="1" ht="44.25" customHeight="1">
      <c r="B144" s="1203"/>
      <c r="C144" s="1219" t="s">
        <v>4282</v>
      </c>
      <c r="D144" s="1219" t="s">
        <v>368</v>
      </c>
      <c r="E144" s="1220" t="s">
        <v>4283</v>
      </c>
      <c r="F144" s="1221" t="s">
        <v>4284</v>
      </c>
      <c r="G144" s="1222" t="s">
        <v>62</v>
      </c>
      <c r="H144" s="1223">
        <v>21</v>
      </c>
      <c r="I144" s="1693"/>
      <c r="J144" s="1693">
        <f t="shared" si="0"/>
        <v>0</v>
      </c>
      <c r="K144" s="1224"/>
      <c r="L144" s="68"/>
      <c r="M144" s="394" t="s">
        <v>187</v>
      </c>
      <c r="N144" s="369" t="s">
        <v>206</v>
      </c>
      <c r="O144" s="1225">
        <v>9.8168299999999995</v>
      </c>
      <c r="P144" s="1225">
        <f t="shared" si="1"/>
        <v>206.15342999999999</v>
      </c>
      <c r="Q144" s="1225">
        <v>0</v>
      </c>
      <c r="R144" s="1225">
        <f t="shared" si="2"/>
        <v>0</v>
      </c>
      <c r="S144" s="1225">
        <v>0</v>
      </c>
      <c r="T144" s="395">
        <f t="shared" si="3"/>
        <v>0</v>
      </c>
      <c r="AR144" s="396" t="s">
        <v>22</v>
      </c>
      <c r="AT144" s="396" t="s">
        <v>368</v>
      </c>
      <c r="AU144" s="396" t="s">
        <v>18</v>
      </c>
      <c r="AY144" s="1144" t="s">
        <v>1042</v>
      </c>
      <c r="BE144" s="1226">
        <f t="shared" si="4"/>
        <v>0</v>
      </c>
      <c r="BF144" s="1226">
        <f t="shared" si="5"/>
        <v>0</v>
      </c>
      <c r="BG144" s="1226">
        <f t="shared" si="6"/>
        <v>0</v>
      </c>
      <c r="BH144" s="1226">
        <f t="shared" si="7"/>
        <v>0</v>
      </c>
      <c r="BI144" s="1226">
        <f t="shared" si="8"/>
        <v>0</v>
      </c>
      <c r="BJ144" s="1144" t="s">
        <v>18</v>
      </c>
      <c r="BK144" s="1227">
        <f t="shared" si="9"/>
        <v>0</v>
      </c>
      <c r="BL144" s="1144" t="s">
        <v>22</v>
      </c>
      <c r="BM144" s="396" t="s">
        <v>4285</v>
      </c>
    </row>
    <row r="145" spans="2:65" s="61" customFormat="1" ht="26.65" customHeight="1">
      <c r="B145" s="1203"/>
      <c r="C145" s="1219" t="s">
        <v>3071</v>
      </c>
      <c r="D145" s="1219" t="s">
        <v>368</v>
      </c>
      <c r="E145" s="1220" t="s">
        <v>4286</v>
      </c>
      <c r="F145" s="1221" t="s">
        <v>4287</v>
      </c>
      <c r="G145" s="1222" t="s">
        <v>62</v>
      </c>
      <c r="H145" s="1223">
        <v>1685</v>
      </c>
      <c r="I145" s="1693"/>
      <c r="J145" s="1693">
        <f t="shared" si="0"/>
        <v>0</v>
      </c>
      <c r="K145" s="1224"/>
      <c r="L145" s="68"/>
      <c r="M145" s="394" t="s">
        <v>187</v>
      </c>
      <c r="N145" s="369" t="s">
        <v>206</v>
      </c>
      <c r="O145" s="1225">
        <v>1.4999999999999999E-2</v>
      </c>
      <c r="P145" s="1225">
        <f t="shared" si="1"/>
        <v>25.274999999999999</v>
      </c>
      <c r="Q145" s="1225">
        <v>0</v>
      </c>
      <c r="R145" s="1225">
        <f t="shared" si="2"/>
        <v>0</v>
      </c>
      <c r="S145" s="1225">
        <v>0</v>
      </c>
      <c r="T145" s="395">
        <f t="shared" si="3"/>
        <v>0</v>
      </c>
      <c r="AR145" s="396" t="s">
        <v>22</v>
      </c>
      <c r="AT145" s="396" t="s">
        <v>368</v>
      </c>
      <c r="AU145" s="396" t="s">
        <v>18</v>
      </c>
      <c r="AY145" s="1144" t="s">
        <v>1042</v>
      </c>
      <c r="BE145" s="1226">
        <f t="shared" si="4"/>
        <v>0</v>
      </c>
      <c r="BF145" s="1226">
        <f t="shared" si="5"/>
        <v>0</v>
      </c>
      <c r="BG145" s="1226">
        <f t="shared" si="6"/>
        <v>0</v>
      </c>
      <c r="BH145" s="1226">
        <f t="shared" si="7"/>
        <v>0</v>
      </c>
      <c r="BI145" s="1226">
        <f t="shared" si="8"/>
        <v>0</v>
      </c>
      <c r="BJ145" s="1144" t="s">
        <v>18</v>
      </c>
      <c r="BK145" s="1227">
        <f t="shared" si="9"/>
        <v>0</v>
      </c>
      <c r="BL145" s="1144" t="s">
        <v>22</v>
      </c>
      <c r="BM145" s="396" t="s">
        <v>4288</v>
      </c>
    </row>
    <row r="146" spans="2:65" s="61" customFormat="1" ht="16.5" customHeight="1">
      <c r="B146" s="1203"/>
      <c r="C146" s="1228" t="s">
        <v>2865</v>
      </c>
      <c r="D146" s="1228" t="s">
        <v>157</v>
      </c>
      <c r="E146" s="1229" t="s">
        <v>4289</v>
      </c>
      <c r="F146" s="1230" t="s">
        <v>4290</v>
      </c>
      <c r="G146" s="1231" t="s">
        <v>62</v>
      </c>
      <c r="H146" s="1232">
        <v>337</v>
      </c>
      <c r="I146" s="1694"/>
      <c r="J146" s="1694">
        <f t="shared" si="0"/>
        <v>0</v>
      </c>
      <c r="K146" s="1233"/>
      <c r="L146" s="1234"/>
      <c r="M146" s="1235" t="s">
        <v>187</v>
      </c>
      <c r="N146" s="1236" t="s">
        <v>206</v>
      </c>
      <c r="O146" s="1225">
        <v>0</v>
      </c>
      <c r="P146" s="1225">
        <f t="shared" si="1"/>
        <v>0</v>
      </c>
      <c r="Q146" s="1225">
        <v>5.0000000000000002E-5</v>
      </c>
      <c r="R146" s="1225">
        <f t="shared" si="2"/>
        <v>1.685E-2</v>
      </c>
      <c r="S146" s="1225">
        <v>0</v>
      </c>
      <c r="T146" s="395">
        <f t="shared" si="3"/>
        <v>0</v>
      </c>
      <c r="AR146" s="396" t="s">
        <v>4244</v>
      </c>
      <c r="AT146" s="396" t="s">
        <v>157</v>
      </c>
      <c r="AU146" s="396" t="s">
        <v>18</v>
      </c>
      <c r="AY146" s="1144" t="s">
        <v>1042</v>
      </c>
      <c r="BE146" s="1226">
        <f t="shared" si="4"/>
        <v>0</v>
      </c>
      <c r="BF146" s="1226">
        <f t="shared" si="5"/>
        <v>0</v>
      </c>
      <c r="BG146" s="1226">
        <f t="shared" si="6"/>
        <v>0</v>
      </c>
      <c r="BH146" s="1226">
        <f t="shared" si="7"/>
        <v>0</v>
      </c>
      <c r="BI146" s="1226">
        <f t="shared" si="8"/>
        <v>0</v>
      </c>
      <c r="BJ146" s="1144" t="s">
        <v>18</v>
      </c>
      <c r="BK146" s="1227">
        <f t="shared" si="9"/>
        <v>0</v>
      </c>
      <c r="BL146" s="1144" t="s">
        <v>22</v>
      </c>
      <c r="BM146" s="396" t="s">
        <v>4291</v>
      </c>
    </row>
    <row r="147" spans="2:65" s="61" customFormat="1" ht="16.5" customHeight="1">
      <c r="B147" s="1203"/>
      <c r="C147" s="1228" t="s">
        <v>4292</v>
      </c>
      <c r="D147" s="1228" t="s">
        <v>157</v>
      </c>
      <c r="E147" s="1229" t="s">
        <v>4293</v>
      </c>
      <c r="F147" s="1230" t="s">
        <v>4294</v>
      </c>
      <c r="G147" s="1231" t="s">
        <v>62</v>
      </c>
      <c r="H147" s="1232">
        <v>400</v>
      </c>
      <c r="I147" s="1694"/>
      <c r="J147" s="1694">
        <f t="shared" si="0"/>
        <v>0</v>
      </c>
      <c r="K147" s="1233"/>
      <c r="L147" s="1234"/>
      <c r="M147" s="1235" t="s">
        <v>187</v>
      </c>
      <c r="N147" s="1236" t="s">
        <v>206</v>
      </c>
      <c r="O147" s="1225">
        <v>0</v>
      </c>
      <c r="P147" s="1225">
        <f t="shared" si="1"/>
        <v>0</v>
      </c>
      <c r="Q147" s="1225">
        <v>5.0000000000000002E-5</v>
      </c>
      <c r="R147" s="1225">
        <f t="shared" si="2"/>
        <v>0.02</v>
      </c>
      <c r="S147" s="1225">
        <v>0</v>
      </c>
      <c r="T147" s="395">
        <f t="shared" si="3"/>
        <v>0</v>
      </c>
      <c r="AR147" s="396" t="s">
        <v>4244</v>
      </c>
      <c r="AT147" s="396" t="s">
        <v>157</v>
      </c>
      <c r="AU147" s="396" t="s">
        <v>18</v>
      </c>
      <c r="AY147" s="1144" t="s">
        <v>1042</v>
      </c>
      <c r="BE147" s="1226">
        <f t="shared" si="4"/>
        <v>0</v>
      </c>
      <c r="BF147" s="1226">
        <f t="shared" si="5"/>
        <v>0</v>
      </c>
      <c r="BG147" s="1226">
        <f t="shared" si="6"/>
        <v>0</v>
      </c>
      <c r="BH147" s="1226">
        <f t="shared" si="7"/>
        <v>0</v>
      </c>
      <c r="BI147" s="1226">
        <f t="shared" si="8"/>
        <v>0</v>
      </c>
      <c r="BJ147" s="1144" t="s">
        <v>18</v>
      </c>
      <c r="BK147" s="1227">
        <f t="shared" si="9"/>
        <v>0</v>
      </c>
      <c r="BL147" s="1144" t="s">
        <v>22</v>
      </c>
      <c r="BM147" s="396" t="s">
        <v>4295</v>
      </c>
    </row>
    <row r="148" spans="2:65" s="61" customFormat="1" ht="16.5" customHeight="1">
      <c r="B148" s="1203"/>
      <c r="C148" s="1228" t="s">
        <v>4296</v>
      </c>
      <c r="D148" s="1228" t="s">
        <v>157</v>
      </c>
      <c r="E148" s="1229" t="s">
        <v>4297</v>
      </c>
      <c r="F148" s="1230" t="s">
        <v>4298</v>
      </c>
      <c r="G148" s="1231" t="s">
        <v>62</v>
      </c>
      <c r="H148" s="1232">
        <v>110</v>
      </c>
      <c r="I148" s="1694"/>
      <c r="J148" s="1694">
        <f t="shared" si="0"/>
        <v>0</v>
      </c>
      <c r="K148" s="1233"/>
      <c r="L148" s="1234"/>
      <c r="M148" s="1235" t="s">
        <v>187</v>
      </c>
      <c r="N148" s="1236" t="s">
        <v>206</v>
      </c>
      <c r="O148" s="1225">
        <v>0</v>
      </c>
      <c r="P148" s="1225">
        <f t="shared" si="1"/>
        <v>0</v>
      </c>
      <c r="Q148" s="1225">
        <v>5.0000000000000002E-5</v>
      </c>
      <c r="R148" s="1225">
        <f t="shared" si="2"/>
        <v>5.5000000000000005E-3</v>
      </c>
      <c r="S148" s="1225">
        <v>0</v>
      </c>
      <c r="T148" s="395">
        <f t="shared" si="3"/>
        <v>0</v>
      </c>
      <c r="AR148" s="396" t="s">
        <v>4244</v>
      </c>
      <c r="AT148" s="396" t="s">
        <v>157</v>
      </c>
      <c r="AU148" s="396" t="s">
        <v>18</v>
      </c>
      <c r="AY148" s="1144" t="s">
        <v>1042</v>
      </c>
      <c r="BE148" s="1226">
        <f t="shared" si="4"/>
        <v>0</v>
      </c>
      <c r="BF148" s="1226">
        <f t="shared" si="5"/>
        <v>0</v>
      </c>
      <c r="BG148" s="1226">
        <f t="shared" si="6"/>
        <v>0</v>
      </c>
      <c r="BH148" s="1226">
        <f t="shared" si="7"/>
        <v>0</v>
      </c>
      <c r="BI148" s="1226">
        <f t="shared" si="8"/>
        <v>0</v>
      </c>
      <c r="BJ148" s="1144" t="s">
        <v>18</v>
      </c>
      <c r="BK148" s="1227">
        <f t="shared" si="9"/>
        <v>0</v>
      </c>
      <c r="BL148" s="1144" t="s">
        <v>22</v>
      </c>
      <c r="BM148" s="396" t="s">
        <v>4299</v>
      </c>
    </row>
    <row r="149" spans="2:65" s="61" customFormat="1" ht="16.5" customHeight="1">
      <c r="B149" s="1203"/>
      <c r="C149" s="1228" t="s">
        <v>4300</v>
      </c>
      <c r="D149" s="1228" t="s">
        <v>157</v>
      </c>
      <c r="E149" s="1229" t="s">
        <v>4301</v>
      </c>
      <c r="F149" s="1230" t="s">
        <v>4302</v>
      </c>
      <c r="G149" s="1231" t="s">
        <v>62</v>
      </c>
      <c r="H149" s="1232">
        <v>327</v>
      </c>
      <c r="I149" s="1694"/>
      <c r="J149" s="1694">
        <f t="shared" si="0"/>
        <v>0</v>
      </c>
      <c r="K149" s="1233"/>
      <c r="L149" s="1234"/>
      <c r="M149" s="1235" t="s">
        <v>187</v>
      </c>
      <c r="N149" s="1236" t="s">
        <v>206</v>
      </c>
      <c r="O149" s="1225">
        <v>0</v>
      </c>
      <c r="P149" s="1225">
        <f t="shared" si="1"/>
        <v>0</v>
      </c>
      <c r="Q149" s="1225">
        <v>5.0000000000000002E-5</v>
      </c>
      <c r="R149" s="1225">
        <f t="shared" si="2"/>
        <v>1.635E-2</v>
      </c>
      <c r="S149" s="1225">
        <v>0</v>
      </c>
      <c r="T149" s="395">
        <f t="shared" si="3"/>
        <v>0</v>
      </c>
      <c r="AR149" s="396" t="s">
        <v>4244</v>
      </c>
      <c r="AT149" s="396" t="s">
        <v>157</v>
      </c>
      <c r="AU149" s="396" t="s">
        <v>18</v>
      </c>
      <c r="AY149" s="1144" t="s">
        <v>1042</v>
      </c>
      <c r="BE149" s="1226">
        <f t="shared" si="4"/>
        <v>0</v>
      </c>
      <c r="BF149" s="1226">
        <f t="shared" si="5"/>
        <v>0</v>
      </c>
      <c r="BG149" s="1226">
        <f t="shared" si="6"/>
        <v>0</v>
      </c>
      <c r="BH149" s="1226">
        <f t="shared" si="7"/>
        <v>0</v>
      </c>
      <c r="BI149" s="1226">
        <f t="shared" si="8"/>
        <v>0</v>
      </c>
      <c r="BJ149" s="1144" t="s">
        <v>18</v>
      </c>
      <c r="BK149" s="1227">
        <f t="shared" si="9"/>
        <v>0</v>
      </c>
      <c r="BL149" s="1144" t="s">
        <v>22</v>
      </c>
      <c r="BM149" s="396" t="s">
        <v>4303</v>
      </c>
    </row>
    <row r="150" spans="2:65" s="61" customFormat="1" ht="16.5" customHeight="1">
      <c r="B150" s="1203"/>
      <c r="C150" s="1228" t="s">
        <v>4304</v>
      </c>
      <c r="D150" s="1228" t="s">
        <v>157</v>
      </c>
      <c r="E150" s="1229" t="s">
        <v>4305</v>
      </c>
      <c r="F150" s="1230" t="s">
        <v>4306</v>
      </c>
      <c r="G150" s="1231" t="s">
        <v>62</v>
      </c>
      <c r="H150" s="1232">
        <v>101</v>
      </c>
      <c r="I150" s="1694"/>
      <c r="J150" s="1694">
        <f t="shared" si="0"/>
        <v>0</v>
      </c>
      <c r="K150" s="1233"/>
      <c r="L150" s="1234"/>
      <c r="M150" s="1235" t="s">
        <v>187</v>
      </c>
      <c r="N150" s="1236" t="s">
        <v>206</v>
      </c>
      <c r="O150" s="1225">
        <v>0</v>
      </c>
      <c r="P150" s="1225">
        <f t="shared" si="1"/>
        <v>0</v>
      </c>
      <c r="Q150" s="1225">
        <v>5.0000000000000002E-5</v>
      </c>
      <c r="R150" s="1225">
        <f t="shared" si="2"/>
        <v>5.0500000000000007E-3</v>
      </c>
      <c r="S150" s="1225">
        <v>0</v>
      </c>
      <c r="T150" s="395">
        <f t="shared" si="3"/>
        <v>0</v>
      </c>
      <c r="AR150" s="396" t="s">
        <v>4244</v>
      </c>
      <c r="AT150" s="396" t="s">
        <v>157</v>
      </c>
      <c r="AU150" s="396" t="s">
        <v>18</v>
      </c>
      <c r="AY150" s="1144" t="s">
        <v>1042</v>
      </c>
      <c r="BE150" s="1226">
        <f t="shared" si="4"/>
        <v>0</v>
      </c>
      <c r="BF150" s="1226">
        <f t="shared" si="5"/>
        <v>0</v>
      </c>
      <c r="BG150" s="1226">
        <f t="shared" si="6"/>
        <v>0</v>
      </c>
      <c r="BH150" s="1226">
        <f t="shared" si="7"/>
        <v>0</v>
      </c>
      <c r="BI150" s="1226">
        <f t="shared" si="8"/>
        <v>0</v>
      </c>
      <c r="BJ150" s="1144" t="s">
        <v>18</v>
      </c>
      <c r="BK150" s="1227">
        <f t="shared" si="9"/>
        <v>0</v>
      </c>
      <c r="BL150" s="1144" t="s">
        <v>22</v>
      </c>
      <c r="BM150" s="396" t="s">
        <v>4307</v>
      </c>
    </row>
    <row r="151" spans="2:65" s="61" customFormat="1" ht="16.5" customHeight="1">
      <c r="B151" s="1203"/>
      <c r="C151" s="1228" t="s">
        <v>4308</v>
      </c>
      <c r="D151" s="1228" t="s">
        <v>157</v>
      </c>
      <c r="E151" s="1229" t="s">
        <v>4309</v>
      </c>
      <c r="F151" s="1230" t="s">
        <v>4310</v>
      </c>
      <c r="G151" s="1231" t="s">
        <v>62</v>
      </c>
      <c r="H151" s="1232">
        <v>251</v>
      </c>
      <c r="I151" s="1694"/>
      <c r="J151" s="1694">
        <f t="shared" si="0"/>
        <v>0</v>
      </c>
      <c r="K151" s="1233"/>
      <c r="L151" s="1234"/>
      <c r="M151" s="1235" t="s">
        <v>187</v>
      </c>
      <c r="N151" s="1236" t="s">
        <v>206</v>
      </c>
      <c r="O151" s="1225">
        <v>0</v>
      </c>
      <c r="P151" s="1225">
        <f t="shared" si="1"/>
        <v>0</v>
      </c>
      <c r="Q151" s="1225">
        <v>5.0000000000000002E-5</v>
      </c>
      <c r="R151" s="1225">
        <f t="shared" si="2"/>
        <v>1.255E-2</v>
      </c>
      <c r="S151" s="1225">
        <v>0</v>
      </c>
      <c r="T151" s="395">
        <f t="shared" si="3"/>
        <v>0</v>
      </c>
      <c r="AR151" s="396" t="s">
        <v>4244</v>
      </c>
      <c r="AT151" s="396" t="s">
        <v>157</v>
      </c>
      <c r="AU151" s="396" t="s">
        <v>18</v>
      </c>
      <c r="AY151" s="1144" t="s">
        <v>1042</v>
      </c>
      <c r="BE151" s="1226">
        <f t="shared" si="4"/>
        <v>0</v>
      </c>
      <c r="BF151" s="1226">
        <f t="shared" si="5"/>
        <v>0</v>
      </c>
      <c r="BG151" s="1226">
        <f t="shared" si="6"/>
        <v>0</v>
      </c>
      <c r="BH151" s="1226">
        <f t="shared" si="7"/>
        <v>0</v>
      </c>
      <c r="BI151" s="1226">
        <f t="shared" si="8"/>
        <v>0</v>
      </c>
      <c r="BJ151" s="1144" t="s">
        <v>18</v>
      </c>
      <c r="BK151" s="1227">
        <f t="shared" si="9"/>
        <v>0</v>
      </c>
      <c r="BL151" s="1144" t="s">
        <v>22</v>
      </c>
      <c r="BM151" s="396" t="s">
        <v>4311</v>
      </c>
    </row>
    <row r="152" spans="2:65" s="61" customFormat="1" ht="16.5" customHeight="1">
      <c r="B152" s="1203"/>
      <c r="C152" s="1228" t="s">
        <v>4312</v>
      </c>
      <c r="D152" s="1228" t="s">
        <v>157</v>
      </c>
      <c r="E152" s="1229" t="s">
        <v>4313</v>
      </c>
      <c r="F152" s="1230" t="s">
        <v>4314</v>
      </c>
      <c r="G152" s="1231" t="s">
        <v>62</v>
      </c>
      <c r="H152" s="1232">
        <v>159</v>
      </c>
      <c r="I152" s="1694"/>
      <c r="J152" s="1694">
        <f t="shared" si="0"/>
        <v>0</v>
      </c>
      <c r="K152" s="1233"/>
      <c r="L152" s="1234"/>
      <c r="M152" s="1235" t="s">
        <v>187</v>
      </c>
      <c r="N152" s="1236" t="s">
        <v>206</v>
      </c>
      <c r="O152" s="1225">
        <v>0</v>
      </c>
      <c r="P152" s="1225">
        <f t="shared" si="1"/>
        <v>0</v>
      </c>
      <c r="Q152" s="1225">
        <v>5.0000000000000002E-5</v>
      </c>
      <c r="R152" s="1225">
        <f t="shared" si="2"/>
        <v>7.9500000000000005E-3</v>
      </c>
      <c r="S152" s="1225">
        <v>0</v>
      </c>
      <c r="T152" s="395">
        <f t="shared" si="3"/>
        <v>0</v>
      </c>
      <c r="AR152" s="396" t="s">
        <v>4244</v>
      </c>
      <c r="AT152" s="396" t="s">
        <v>157</v>
      </c>
      <c r="AU152" s="396" t="s">
        <v>18</v>
      </c>
      <c r="AY152" s="1144" t="s">
        <v>1042</v>
      </c>
      <c r="BE152" s="1226">
        <f t="shared" si="4"/>
        <v>0</v>
      </c>
      <c r="BF152" s="1226">
        <f t="shared" si="5"/>
        <v>0</v>
      </c>
      <c r="BG152" s="1226">
        <f t="shared" si="6"/>
        <v>0</v>
      </c>
      <c r="BH152" s="1226">
        <f t="shared" si="7"/>
        <v>0</v>
      </c>
      <c r="BI152" s="1226">
        <f t="shared" si="8"/>
        <v>0</v>
      </c>
      <c r="BJ152" s="1144" t="s">
        <v>18</v>
      </c>
      <c r="BK152" s="1227">
        <f t="shared" si="9"/>
        <v>0</v>
      </c>
      <c r="BL152" s="1144" t="s">
        <v>22</v>
      </c>
      <c r="BM152" s="396" t="s">
        <v>4315</v>
      </c>
    </row>
    <row r="153" spans="2:65" s="61" customFormat="1" ht="24.4" customHeight="1">
      <c r="B153" s="1203"/>
      <c r="C153" s="1219" t="s">
        <v>4316</v>
      </c>
      <c r="D153" s="1219" t="s">
        <v>368</v>
      </c>
      <c r="E153" s="1220" t="s">
        <v>4317</v>
      </c>
      <c r="F153" s="1221" t="s">
        <v>4318</v>
      </c>
      <c r="G153" s="1222" t="s">
        <v>62</v>
      </c>
      <c r="H153" s="1223">
        <v>460</v>
      </c>
      <c r="I153" s="1693"/>
      <c r="J153" s="1693">
        <f t="shared" si="0"/>
        <v>0</v>
      </c>
      <c r="K153" s="1224"/>
      <c r="L153" s="68"/>
      <c r="M153" s="394" t="s">
        <v>187</v>
      </c>
      <c r="N153" s="369" t="s">
        <v>206</v>
      </c>
      <c r="O153" s="1225">
        <v>1.2999999999999999E-2</v>
      </c>
      <c r="P153" s="1225">
        <f t="shared" si="1"/>
        <v>5.9799999999999995</v>
      </c>
      <c r="Q153" s="1225">
        <v>0</v>
      </c>
      <c r="R153" s="1225">
        <f t="shared" si="2"/>
        <v>0</v>
      </c>
      <c r="S153" s="1225">
        <v>0</v>
      </c>
      <c r="T153" s="395">
        <f t="shared" si="3"/>
        <v>0</v>
      </c>
      <c r="AR153" s="396" t="s">
        <v>22</v>
      </c>
      <c r="AT153" s="396" t="s">
        <v>368</v>
      </c>
      <c r="AU153" s="396" t="s">
        <v>18</v>
      </c>
      <c r="AY153" s="1144" t="s">
        <v>1042</v>
      </c>
      <c r="BE153" s="1226">
        <f t="shared" si="4"/>
        <v>0</v>
      </c>
      <c r="BF153" s="1226">
        <f t="shared" si="5"/>
        <v>0</v>
      </c>
      <c r="BG153" s="1226">
        <f t="shared" si="6"/>
        <v>0</v>
      </c>
      <c r="BH153" s="1226">
        <f t="shared" si="7"/>
        <v>0</v>
      </c>
      <c r="BI153" s="1226">
        <f t="shared" si="8"/>
        <v>0</v>
      </c>
      <c r="BJ153" s="1144" t="s">
        <v>18</v>
      </c>
      <c r="BK153" s="1227">
        <f t="shared" si="9"/>
        <v>0</v>
      </c>
      <c r="BL153" s="1144" t="s">
        <v>22</v>
      </c>
      <c r="BM153" s="396" t="s">
        <v>4319</v>
      </c>
    </row>
    <row r="154" spans="2:65" s="61" customFormat="1" ht="16.5" customHeight="1">
      <c r="B154" s="1203"/>
      <c r="C154" s="1228" t="s">
        <v>4320</v>
      </c>
      <c r="D154" s="1228" t="s">
        <v>157</v>
      </c>
      <c r="E154" s="1229" t="s">
        <v>4321</v>
      </c>
      <c r="F154" s="1230" t="s">
        <v>4322</v>
      </c>
      <c r="G154" s="1231" t="s">
        <v>62</v>
      </c>
      <c r="H154" s="1232">
        <v>260</v>
      </c>
      <c r="I154" s="1694"/>
      <c r="J154" s="1694">
        <f t="shared" si="0"/>
        <v>0</v>
      </c>
      <c r="K154" s="1233"/>
      <c r="L154" s="1234"/>
      <c r="M154" s="1235" t="s">
        <v>187</v>
      </c>
      <c r="N154" s="1236" t="s">
        <v>206</v>
      </c>
      <c r="O154" s="1225">
        <v>0</v>
      </c>
      <c r="P154" s="1225">
        <f t="shared" si="1"/>
        <v>0</v>
      </c>
      <c r="Q154" s="1225">
        <v>5.0000000000000002E-5</v>
      </c>
      <c r="R154" s="1225">
        <f t="shared" si="2"/>
        <v>1.3000000000000001E-2</v>
      </c>
      <c r="S154" s="1225">
        <v>0</v>
      </c>
      <c r="T154" s="395">
        <f t="shared" si="3"/>
        <v>0</v>
      </c>
      <c r="AR154" s="396" t="s">
        <v>4244</v>
      </c>
      <c r="AT154" s="396" t="s">
        <v>157</v>
      </c>
      <c r="AU154" s="396" t="s">
        <v>18</v>
      </c>
      <c r="AY154" s="1144" t="s">
        <v>1042</v>
      </c>
      <c r="BE154" s="1226">
        <f t="shared" si="4"/>
        <v>0</v>
      </c>
      <c r="BF154" s="1226">
        <f t="shared" si="5"/>
        <v>0</v>
      </c>
      <c r="BG154" s="1226">
        <f t="shared" si="6"/>
        <v>0</v>
      </c>
      <c r="BH154" s="1226">
        <f t="shared" si="7"/>
        <v>0</v>
      </c>
      <c r="BI154" s="1226">
        <f t="shared" si="8"/>
        <v>0</v>
      </c>
      <c r="BJ154" s="1144" t="s">
        <v>18</v>
      </c>
      <c r="BK154" s="1227">
        <f t="shared" si="9"/>
        <v>0</v>
      </c>
      <c r="BL154" s="1144" t="s">
        <v>22</v>
      </c>
      <c r="BM154" s="396" t="s">
        <v>4323</v>
      </c>
    </row>
    <row r="155" spans="2:65" s="61" customFormat="1" ht="16.5" customHeight="1">
      <c r="B155" s="1203"/>
      <c r="C155" s="1228" t="s">
        <v>4324</v>
      </c>
      <c r="D155" s="1228" t="s">
        <v>157</v>
      </c>
      <c r="E155" s="1229" t="s">
        <v>4325</v>
      </c>
      <c r="F155" s="1230" t="s">
        <v>4326</v>
      </c>
      <c r="G155" s="1231" t="s">
        <v>62</v>
      </c>
      <c r="H155" s="1232">
        <v>200</v>
      </c>
      <c r="I155" s="1694"/>
      <c r="J155" s="1694">
        <f t="shared" si="0"/>
        <v>0</v>
      </c>
      <c r="K155" s="1233"/>
      <c r="L155" s="1234"/>
      <c r="M155" s="1235" t="s">
        <v>187</v>
      </c>
      <c r="N155" s="1236" t="s">
        <v>206</v>
      </c>
      <c r="O155" s="1225">
        <v>0</v>
      </c>
      <c r="P155" s="1225">
        <f t="shared" si="1"/>
        <v>0</v>
      </c>
      <c r="Q155" s="1225">
        <v>5.0000000000000002E-5</v>
      </c>
      <c r="R155" s="1225">
        <f t="shared" si="2"/>
        <v>0.01</v>
      </c>
      <c r="S155" s="1225">
        <v>0</v>
      </c>
      <c r="T155" s="395">
        <f t="shared" si="3"/>
        <v>0</v>
      </c>
      <c r="AR155" s="396" t="s">
        <v>4244</v>
      </c>
      <c r="AT155" s="396" t="s">
        <v>157</v>
      </c>
      <c r="AU155" s="396" t="s">
        <v>18</v>
      </c>
      <c r="AY155" s="1144" t="s">
        <v>1042</v>
      </c>
      <c r="BE155" s="1226">
        <f t="shared" si="4"/>
        <v>0</v>
      </c>
      <c r="BF155" s="1226">
        <f t="shared" si="5"/>
        <v>0</v>
      </c>
      <c r="BG155" s="1226">
        <f t="shared" si="6"/>
        <v>0</v>
      </c>
      <c r="BH155" s="1226">
        <f t="shared" si="7"/>
        <v>0</v>
      </c>
      <c r="BI155" s="1226">
        <f t="shared" si="8"/>
        <v>0</v>
      </c>
      <c r="BJ155" s="1144" t="s">
        <v>18</v>
      </c>
      <c r="BK155" s="1227">
        <f t="shared" si="9"/>
        <v>0</v>
      </c>
      <c r="BL155" s="1144" t="s">
        <v>22</v>
      </c>
      <c r="BM155" s="396" t="s">
        <v>4327</v>
      </c>
    </row>
    <row r="156" spans="2:65" s="61" customFormat="1" ht="25.5" customHeight="1">
      <c r="B156" s="1203"/>
      <c r="C156" s="1219" t="s">
        <v>4328</v>
      </c>
      <c r="D156" s="1219" t="s">
        <v>368</v>
      </c>
      <c r="E156" s="1220" t="s">
        <v>4329</v>
      </c>
      <c r="F156" s="1221" t="s">
        <v>4330</v>
      </c>
      <c r="G156" s="1222" t="s">
        <v>60</v>
      </c>
      <c r="H156" s="1223">
        <v>490</v>
      </c>
      <c r="I156" s="1693"/>
      <c r="J156" s="1693">
        <f t="shared" si="0"/>
        <v>0</v>
      </c>
      <c r="K156" s="1224"/>
      <c r="L156" s="68"/>
      <c r="M156" s="394" t="s">
        <v>187</v>
      </c>
      <c r="N156" s="369" t="s">
        <v>206</v>
      </c>
      <c r="O156" s="1225">
        <v>0.05</v>
      </c>
      <c r="P156" s="1225">
        <f t="shared" si="1"/>
        <v>24.5</v>
      </c>
      <c r="Q156" s="1225">
        <v>0</v>
      </c>
      <c r="R156" s="1225">
        <f t="shared" si="2"/>
        <v>0</v>
      </c>
      <c r="S156" s="1225">
        <v>0</v>
      </c>
      <c r="T156" s="395">
        <f t="shared" si="3"/>
        <v>0</v>
      </c>
      <c r="AR156" s="396" t="s">
        <v>22</v>
      </c>
      <c r="AT156" s="396" t="s">
        <v>368</v>
      </c>
      <c r="AU156" s="396" t="s">
        <v>18</v>
      </c>
      <c r="AY156" s="1144" t="s">
        <v>1042</v>
      </c>
      <c r="BE156" s="1226">
        <f t="shared" si="4"/>
        <v>0</v>
      </c>
      <c r="BF156" s="1226">
        <f t="shared" si="5"/>
        <v>0</v>
      </c>
      <c r="BG156" s="1226">
        <f t="shared" si="6"/>
        <v>0</v>
      </c>
      <c r="BH156" s="1226">
        <f t="shared" si="7"/>
        <v>0</v>
      </c>
      <c r="BI156" s="1226">
        <f t="shared" si="8"/>
        <v>0</v>
      </c>
      <c r="BJ156" s="1144" t="s">
        <v>18</v>
      </c>
      <c r="BK156" s="1227">
        <f t="shared" si="9"/>
        <v>0</v>
      </c>
      <c r="BL156" s="1144" t="s">
        <v>22</v>
      </c>
      <c r="BM156" s="396" t="s">
        <v>4331</v>
      </c>
    </row>
    <row r="157" spans="2:65" s="61" customFormat="1" ht="25.5" customHeight="1">
      <c r="B157" s="1203"/>
      <c r="C157" s="1219" t="s">
        <v>4332</v>
      </c>
      <c r="D157" s="1219" t="s">
        <v>368</v>
      </c>
      <c r="E157" s="1220" t="s">
        <v>4333</v>
      </c>
      <c r="F157" s="1221" t="s">
        <v>4334</v>
      </c>
      <c r="G157" s="1222" t="s">
        <v>60</v>
      </c>
      <c r="H157" s="1223">
        <v>654</v>
      </c>
      <c r="I157" s="1693"/>
      <c r="J157" s="1693">
        <f t="shared" si="0"/>
        <v>0</v>
      </c>
      <c r="K157" s="1224"/>
      <c r="L157" s="68"/>
      <c r="M157" s="394" t="s">
        <v>187</v>
      </c>
      <c r="N157" s="369" t="s">
        <v>206</v>
      </c>
      <c r="O157" s="1225">
        <v>6.6000000000000003E-2</v>
      </c>
      <c r="P157" s="1225">
        <f t="shared" si="1"/>
        <v>43.164000000000001</v>
      </c>
      <c r="Q157" s="1225">
        <v>0</v>
      </c>
      <c r="R157" s="1225">
        <f t="shared" si="2"/>
        <v>0</v>
      </c>
      <c r="S157" s="1225">
        <v>0</v>
      </c>
      <c r="T157" s="395">
        <f t="shared" si="3"/>
        <v>0</v>
      </c>
      <c r="AR157" s="396" t="s">
        <v>22</v>
      </c>
      <c r="AT157" s="396" t="s">
        <v>368</v>
      </c>
      <c r="AU157" s="396" t="s">
        <v>18</v>
      </c>
      <c r="AY157" s="1144" t="s">
        <v>1042</v>
      </c>
      <c r="BE157" s="1226">
        <f t="shared" si="4"/>
        <v>0</v>
      </c>
      <c r="BF157" s="1226">
        <f t="shared" si="5"/>
        <v>0</v>
      </c>
      <c r="BG157" s="1226">
        <f t="shared" si="6"/>
        <v>0</v>
      </c>
      <c r="BH157" s="1226">
        <f t="shared" si="7"/>
        <v>0</v>
      </c>
      <c r="BI157" s="1226">
        <f t="shared" si="8"/>
        <v>0</v>
      </c>
      <c r="BJ157" s="1144" t="s">
        <v>18</v>
      </c>
      <c r="BK157" s="1227">
        <f t="shared" si="9"/>
        <v>0</v>
      </c>
      <c r="BL157" s="1144" t="s">
        <v>22</v>
      </c>
      <c r="BM157" s="396" t="s">
        <v>4335</v>
      </c>
    </row>
    <row r="158" spans="2:65" s="61" customFormat="1" ht="25.5" customHeight="1">
      <c r="B158" s="1203"/>
      <c r="C158" s="1219" t="s">
        <v>4336</v>
      </c>
      <c r="D158" s="1219" t="s">
        <v>368</v>
      </c>
      <c r="E158" s="1220" t="s">
        <v>4337</v>
      </c>
      <c r="F158" s="1221" t="s">
        <v>4338</v>
      </c>
      <c r="G158" s="1222" t="s">
        <v>60</v>
      </c>
      <c r="H158" s="1223">
        <v>164</v>
      </c>
      <c r="I158" s="1693"/>
      <c r="J158" s="1693">
        <f t="shared" si="0"/>
        <v>0</v>
      </c>
      <c r="K158" s="1224"/>
      <c r="L158" s="68"/>
      <c r="M158" s="394" t="s">
        <v>187</v>
      </c>
      <c r="N158" s="369" t="s">
        <v>206</v>
      </c>
      <c r="O158" s="1225">
        <v>1.4999999999999999E-2</v>
      </c>
      <c r="P158" s="1225">
        <f t="shared" si="1"/>
        <v>2.46</v>
      </c>
      <c r="Q158" s="1225">
        <v>0</v>
      </c>
      <c r="R158" s="1225">
        <f t="shared" si="2"/>
        <v>0</v>
      </c>
      <c r="S158" s="1225">
        <v>0</v>
      </c>
      <c r="T158" s="395">
        <f t="shared" si="3"/>
        <v>0</v>
      </c>
      <c r="AR158" s="396" t="s">
        <v>22</v>
      </c>
      <c r="AT158" s="396" t="s">
        <v>368</v>
      </c>
      <c r="AU158" s="396" t="s">
        <v>18</v>
      </c>
      <c r="AY158" s="1144" t="s">
        <v>1042</v>
      </c>
      <c r="BE158" s="1226">
        <f t="shared" si="4"/>
        <v>0</v>
      </c>
      <c r="BF158" s="1226">
        <f t="shared" si="5"/>
        <v>0</v>
      </c>
      <c r="BG158" s="1226">
        <f t="shared" si="6"/>
        <v>0</v>
      </c>
      <c r="BH158" s="1226">
        <f t="shared" si="7"/>
        <v>0</v>
      </c>
      <c r="BI158" s="1226">
        <f t="shared" si="8"/>
        <v>0</v>
      </c>
      <c r="BJ158" s="1144" t="s">
        <v>18</v>
      </c>
      <c r="BK158" s="1227">
        <f t="shared" si="9"/>
        <v>0</v>
      </c>
      <c r="BL158" s="1144" t="s">
        <v>22</v>
      </c>
      <c r="BM158" s="396" t="s">
        <v>4339</v>
      </c>
    </row>
    <row r="159" spans="2:65" s="61" customFormat="1" ht="25.5" customHeight="1">
      <c r="B159" s="1203"/>
      <c r="C159" s="1219" t="s">
        <v>4340</v>
      </c>
      <c r="D159" s="1219" t="s">
        <v>368</v>
      </c>
      <c r="E159" s="1220" t="s">
        <v>4341</v>
      </c>
      <c r="F159" s="1221" t="s">
        <v>4342</v>
      </c>
      <c r="G159" s="1222" t="s">
        <v>60</v>
      </c>
      <c r="H159" s="1223">
        <v>164</v>
      </c>
      <c r="I159" s="1693"/>
      <c r="J159" s="1693">
        <f t="shared" si="0"/>
        <v>0</v>
      </c>
      <c r="K159" s="1224"/>
      <c r="L159" s="68"/>
      <c r="M159" s="394" t="s">
        <v>187</v>
      </c>
      <c r="N159" s="369" t="s">
        <v>206</v>
      </c>
      <c r="O159" s="1225">
        <v>1E-3</v>
      </c>
      <c r="P159" s="1225">
        <f t="shared" si="1"/>
        <v>0.16400000000000001</v>
      </c>
      <c r="Q159" s="1225">
        <v>0</v>
      </c>
      <c r="R159" s="1225">
        <f t="shared" si="2"/>
        <v>0</v>
      </c>
      <c r="S159" s="1225">
        <v>0</v>
      </c>
      <c r="T159" s="395">
        <f t="shared" si="3"/>
        <v>0</v>
      </c>
      <c r="AR159" s="396" t="s">
        <v>22</v>
      </c>
      <c r="AT159" s="396" t="s">
        <v>368</v>
      </c>
      <c r="AU159" s="396" t="s">
        <v>18</v>
      </c>
      <c r="AY159" s="1144" t="s">
        <v>1042</v>
      </c>
      <c r="BE159" s="1226">
        <f t="shared" si="4"/>
        <v>0</v>
      </c>
      <c r="BF159" s="1226">
        <f t="shared" si="5"/>
        <v>0</v>
      </c>
      <c r="BG159" s="1226">
        <f t="shared" si="6"/>
        <v>0</v>
      </c>
      <c r="BH159" s="1226">
        <f t="shared" si="7"/>
        <v>0</v>
      </c>
      <c r="BI159" s="1226">
        <f t="shared" si="8"/>
        <v>0</v>
      </c>
      <c r="BJ159" s="1144" t="s">
        <v>18</v>
      </c>
      <c r="BK159" s="1227">
        <f t="shared" si="9"/>
        <v>0</v>
      </c>
      <c r="BL159" s="1144" t="s">
        <v>22</v>
      </c>
      <c r="BM159" s="396" t="s">
        <v>4343</v>
      </c>
    </row>
    <row r="160" spans="2:65" s="61" customFormat="1" ht="55.5" customHeight="1">
      <c r="B160" s="1203"/>
      <c r="C160" s="1219" t="s">
        <v>4344</v>
      </c>
      <c r="D160" s="1219" t="s">
        <v>368</v>
      </c>
      <c r="E160" s="1220" t="s">
        <v>4345</v>
      </c>
      <c r="F160" s="1221" t="s">
        <v>4346</v>
      </c>
      <c r="G160" s="1222" t="s">
        <v>62</v>
      </c>
      <c r="H160" s="1223">
        <v>21</v>
      </c>
      <c r="I160" s="1693"/>
      <c r="J160" s="1693">
        <f t="shared" si="0"/>
        <v>0</v>
      </c>
      <c r="K160" s="1224"/>
      <c r="L160" s="68"/>
      <c r="M160" s="394" t="s">
        <v>187</v>
      </c>
      <c r="N160" s="369" t="s">
        <v>206</v>
      </c>
      <c r="O160" s="1225">
        <v>3.0579999999999998</v>
      </c>
      <c r="P160" s="1225">
        <f t="shared" si="1"/>
        <v>64.217999999999989</v>
      </c>
      <c r="Q160" s="1225">
        <v>0</v>
      </c>
      <c r="R160" s="1225">
        <f t="shared" si="2"/>
        <v>0</v>
      </c>
      <c r="S160" s="1225">
        <v>0</v>
      </c>
      <c r="T160" s="395">
        <f t="shared" si="3"/>
        <v>0</v>
      </c>
      <c r="AR160" s="396" t="s">
        <v>22</v>
      </c>
      <c r="AT160" s="396" t="s">
        <v>368</v>
      </c>
      <c r="AU160" s="396" t="s">
        <v>18</v>
      </c>
      <c r="AY160" s="1144" t="s">
        <v>1042</v>
      </c>
      <c r="BE160" s="1226">
        <f t="shared" si="4"/>
        <v>0</v>
      </c>
      <c r="BF160" s="1226">
        <f t="shared" si="5"/>
        <v>0</v>
      </c>
      <c r="BG160" s="1226">
        <f t="shared" si="6"/>
        <v>0</v>
      </c>
      <c r="BH160" s="1226">
        <f t="shared" si="7"/>
        <v>0</v>
      </c>
      <c r="BI160" s="1226">
        <f t="shared" si="8"/>
        <v>0</v>
      </c>
      <c r="BJ160" s="1144" t="s">
        <v>18</v>
      </c>
      <c r="BK160" s="1227">
        <f t="shared" si="9"/>
        <v>0</v>
      </c>
      <c r="BL160" s="1144" t="s">
        <v>22</v>
      </c>
      <c r="BM160" s="396" t="s">
        <v>4347</v>
      </c>
    </row>
    <row r="161" spans="2:65" s="61" customFormat="1" ht="16.5" customHeight="1">
      <c r="B161" s="1203"/>
      <c r="C161" s="1228" t="s">
        <v>4348</v>
      </c>
      <c r="D161" s="1228" t="s">
        <v>157</v>
      </c>
      <c r="E161" s="1229" t="s">
        <v>4349</v>
      </c>
      <c r="F161" s="1230" t="s">
        <v>4350</v>
      </c>
      <c r="G161" s="1231" t="s">
        <v>62</v>
      </c>
      <c r="H161" s="1232">
        <v>21</v>
      </c>
      <c r="I161" s="1694"/>
      <c r="J161" s="1694">
        <f t="shared" si="0"/>
        <v>0</v>
      </c>
      <c r="K161" s="1233"/>
      <c r="L161" s="1234"/>
      <c r="M161" s="1235" t="s">
        <v>187</v>
      </c>
      <c r="N161" s="1236" t="s">
        <v>206</v>
      </c>
      <c r="O161" s="1225">
        <v>0</v>
      </c>
      <c r="P161" s="1225">
        <f t="shared" si="1"/>
        <v>0</v>
      </c>
      <c r="Q161" s="1225">
        <v>0.33500000000000002</v>
      </c>
      <c r="R161" s="1225">
        <f t="shared" si="2"/>
        <v>7.0350000000000001</v>
      </c>
      <c r="S161" s="1225">
        <v>0</v>
      </c>
      <c r="T161" s="395">
        <f t="shared" si="3"/>
        <v>0</v>
      </c>
      <c r="AR161" s="396" t="s">
        <v>4244</v>
      </c>
      <c r="AT161" s="396" t="s">
        <v>157</v>
      </c>
      <c r="AU161" s="396" t="s">
        <v>18</v>
      </c>
      <c r="AY161" s="1144" t="s">
        <v>1042</v>
      </c>
      <c r="BE161" s="1226">
        <f t="shared" si="4"/>
        <v>0</v>
      </c>
      <c r="BF161" s="1226">
        <f t="shared" si="5"/>
        <v>0</v>
      </c>
      <c r="BG161" s="1226">
        <f t="shared" si="6"/>
        <v>0</v>
      </c>
      <c r="BH161" s="1226">
        <f t="shared" si="7"/>
        <v>0</v>
      </c>
      <c r="BI161" s="1226">
        <f t="shared" si="8"/>
        <v>0</v>
      </c>
      <c r="BJ161" s="1144" t="s">
        <v>18</v>
      </c>
      <c r="BK161" s="1227">
        <f t="shared" si="9"/>
        <v>0</v>
      </c>
      <c r="BL161" s="1144" t="s">
        <v>22</v>
      </c>
      <c r="BM161" s="396" t="s">
        <v>4351</v>
      </c>
    </row>
    <row r="162" spans="2:65" s="61" customFormat="1" ht="16.5" customHeight="1">
      <c r="B162" s="1203"/>
      <c r="C162" s="1228" t="s">
        <v>4352</v>
      </c>
      <c r="D162" s="1228" t="s">
        <v>157</v>
      </c>
      <c r="E162" s="1229" t="s">
        <v>4353</v>
      </c>
      <c r="F162" s="1230" t="s">
        <v>4354</v>
      </c>
      <c r="G162" s="1231" t="s">
        <v>42</v>
      </c>
      <c r="H162" s="1232">
        <v>9.0719999999999992</v>
      </c>
      <c r="I162" s="1694"/>
      <c r="J162" s="1694">
        <f t="shared" si="0"/>
        <v>0</v>
      </c>
      <c r="K162" s="1233"/>
      <c r="L162" s="1234"/>
      <c r="M162" s="1235" t="s">
        <v>187</v>
      </c>
      <c r="N162" s="1236" t="s">
        <v>206</v>
      </c>
      <c r="O162" s="1225">
        <v>0</v>
      </c>
      <c r="P162" s="1225">
        <f t="shared" si="1"/>
        <v>0</v>
      </c>
      <c r="Q162" s="1225">
        <v>1</v>
      </c>
      <c r="R162" s="1225">
        <f t="shared" si="2"/>
        <v>9.0719999999999992</v>
      </c>
      <c r="S162" s="1225">
        <v>0</v>
      </c>
      <c r="T162" s="395">
        <f t="shared" si="3"/>
        <v>0</v>
      </c>
      <c r="AR162" s="396" t="s">
        <v>4244</v>
      </c>
      <c r="AT162" s="396" t="s">
        <v>157</v>
      </c>
      <c r="AU162" s="396" t="s">
        <v>18</v>
      </c>
      <c r="AY162" s="1144" t="s">
        <v>1042</v>
      </c>
      <c r="BE162" s="1226">
        <f t="shared" si="4"/>
        <v>0</v>
      </c>
      <c r="BF162" s="1226">
        <f t="shared" si="5"/>
        <v>0</v>
      </c>
      <c r="BG162" s="1226">
        <f t="shared" si="6"/>
        <v>0</v>
      </c>
      <c r="BH162" s="1226">
        <f t="shared" si="7"/>
        <v>0</v>
      </c>
      <c r="BI162" s="1226">
        <f t="shared" si="8"/>
        <v>0</v>
      </c>
      <c r="BJ162" s="1144" t="s">
        <v>18</v>
      </c>
      <c r="BK162" s="1227">
        <f t="shared" si="9"/>
        <v>0</v>
      </c>
      <c r="BL162" s="1144" t="s">
        <v>22</v>
      </c>
      <c r="BM162" s="396" t="s">
        <v>4355</v>
      </c>
    </row>
    <row r="163" spans="2:65" s="61" customFormat="1" ht="16.5" customHeight="1">
      <c r="B163" s="1203"/>
      <c r="C163" s="1228" t="s">
        <v>4356</v>
      </c>
      <c r="D163" s="1228" t="s">
        <v>157</v>
      </c>
      <c r="E163" s="1229" t="s">
        <v>4260</v>
      </c>
      <c r="F163" s="1230" t="s">
        <v>4261</v>
      </c>
      <c r="G163" s="1231" t="s">
        <v>42</v>
      </c>
      <c r="H163" s="1232">
        <v>1.8140000000000001</v>
      </c>
      <c r="I163" s="1694"/>
      <c r="J163" s="1694">
        <f t="shared" si="0"/>
        <v>0</v>
      </c>
      <c r="K163" s="1233"/>
      <c r="L163" s="1234"/>
      <c r="M163" s="1235" t="s">
        <v>187</v>
      </c>
      <c r="N163" s="1236" t="s">
        <v>206</v>
      </c>
      <c r="O163" s="1225">
        <v>0</v>
      </c>
      <c r="P163" s="1225">
        <f t="shared" si="1"/>
        <v>0</v>
      </c>
      <c r="Q163" s="1225">
        <v>1.68</v>
      </c>
      <c r="R163" s="1225">
        <f t="shared" si="2"/>
        <v>3.04752</v>
      </c>
      <c r="S163" s="1225">
        <v>0</v>
      </c>
      <c r="T163" s="395">
        <f t="shared" si="3"/>
        <v>0</v>
      </c>
      <c r="AR163" s="396" t="s">
        <v>4244</v>
      </c>
      <c r="AT163" s="396" t="s">
        <v>157</v>
      </c>
      <c r="AU163" s="396" t="s">
        <v>18</v>
      </c>
      <c r="AY163" s="1144" t="s">
        <v>1042</v>
      </c>
      <c r="BE163" s="1226">
        <f t="shared" si="4"/>
        <v>0</v>
      </c>
      <c r="BF163" s="1226">
        <f t="shared" si="5"/>
        <v>0</v>
      </c>
      <c r="BG163" s="1226">
        <f t="shared" si="6"/>
        <v>0</v>
      </c>
      <c r="BH163" s="1226">
        <f t="shared" si="7"/>
        <v>0</v>
      </c>
      <c r="BI163" s="1226">
        <f t="shared" si="8"/>
        <v>0</v>
      </c>
      <c r="BJ163" s="1144" t="s">
        <v>18</v>
      </c>
      <c r="BK163" s="1227">
        <f t="shared" si="9"/>
        <v>0</v>
      </c>
      <c r="BL163" s="1144" t="s">
        <v>22</v>
      </c>
      <c r="BM163" s="396" t="s">
        <v>4357</v>
      </c>
    </row>
    <row r="164" spans="2:65" s="61" customFormat="1" ht="16.5" customHeight="1">
      <c r="B164" s="1203"/>
      <c r="C164" s="1228" t="s">
        <v>4358</v>
      </c>
      <c r="D164" s="1228" t="s">
        <v>157</v>
      </c>
      <c r="E164" s="1229" t="s">
        <v>4264</v>
      </c>
      <c r="F164" s="1230" t="s">
        <v>4265</v>
      </c>
      <c r="G164" s="1231" t="s">
        <v>42</v>
      </c>
      <c r="H164" s="1232">
        <v>3.629</v>
      </c>
      <c r="I164" s="1694"/>
      <c r="J164" s="1694">
        <f t="shared" si="0"/>
        <v>0</v>
      </c>
      <c r="K164" s="1233"/>
      <c r="L164" s="1234"/>
      <c r="M164" s="1235" t="s">
        <v>187</v>
      </c>
      <c r="N164" s="1236" t="s">
        <v>206</v>
      </c>
      <c r="O164" s="1225">
        <v>0</v>
      </c>
      <c r="P164" s="1225">
        <f t="shared" si="1"/>
        <v>0</v>
      </c>
      <c r="Q164" s="1225">
        <v>1.68</v>
      </c>
      <c r="R164" s="1225">
        <f t="shared" si="2"/>
        <v>6.0967199999999995</v>
      </c>
      <c r="S164" s="1225">
        <v>0</v>
      </c>
      <c r="T164" s="395">
        <f t="shared" si="3"/>
        <v>0</v>
      </c>
      <c r="AR164" s="396" t="s">
        <v>4244</v>
      </c>
      <c r="AT164" s="396" t="s">
        <v>157</v>
      </c>
      <c r="AU164" s="396" t="s">
        <v>18</v>
      </c>
      <c r="AY164" s="1144" t="s">
        <v>1042</v>
      </c>
      <c r="BE164" s="1226">
        <f t="shared" si="4"/>
        <v>0</v>
      </c>
      <c r="BF164" s="1226">
        <f t="shared" si="5"/>
        <v>0</v>
      </c>
      <c r="BG164" s="1226">
        <f t="shared" si="6"/>
        <v>0</v>
      </c>
      <c r="BH164" s="1226">
        <f t="shared" si="7"/>
        <v>0</v>
      </c>
      <c r="BI164" s="1226">
        <f t="shared" si="8"/>
        <v>0</v>
      </c>
      <c r="BJ164" s="1144" t="s">
        <v>18</v>
      </c>
      <c r="BK164" s="1227">
        <f t="shared" si="9"/>
        <v>0</v>
      </c>
      <c r="BL164" s="1144" t="s">
        <v>22</v>
      </c>
      <c r="BM164" s="396" t="s">
        <v>4359</v>
      </c>
    </row>
    <row r="165" spans="2:65" s="61" customFormat="1" ht="16.5" customHeight="1">
      <c r="B165" s="1203"/>
      <c r="C165" s="1228" t="s">
        <v>3008</v>
      </c>
      <c r="D165" s="1228" t="s">
        <v>157</v>
      </c>
      <c r="E165" s="1229" t="s">
        <v>4268</v>
      </c>
      <c r="F165" s="1230" t="s">
        <v>4269</v>
      </c>
      <c r="G165" s="1231" t="s">
        <v>42</v>
      </c>
      <c r="H165" s="1232">
        <v>3.629</v>
      </c>
      <c r="I165" s="1694"/>
      <c r="J165" s="1694">
        <f t="shared" si="0"/>
        <v>0</v>
      </c>
      <c r="K165" s="1233"/>
      <c r="L165" s="1234"/>
      <c r="M165" s="1235" t="s">
        <v>187</v>
      </c>
      <c r="N165" s="1236" t="s">
        <v>206</v>
      </c>
      <c r="O165" s="1225">
        <v>0</v>
      </c>
      <c r="P165" s="1225">
        <f t="shared" si="1"/>
        <v>0</v>
      </c>
      <c r="Q165" s="1225">
        <v>1.8</v>
      </c>
      <c r="R165" s="1225">
        <f t="shared" si="2"/>
        <v>6.5322000000000005</v>
      </c>
      <c r="S165" s="1225">
        <v>0</v>
      </c>
      <c r="T165" s="395">
        <f t="shared" si="3"/>
        <v>0</v>
      </c>
      <c r="AR165" s="396" t="s">
        <v>4244</v>
      </c>
      <c r="AT165" s="396" t="s">
        <v>157</v>
      </c>
      <c r="AU165" s="396" t="s">
        <v>18</v>
      </c>
      <c r="AY165" s="1144" t="s">
        <v>1042</v>
      </c>
      <c r="BE165" s="1226">
        <f t="shared" si="4"/>
        <v>0</v>
      </c>
      <c r="BF165" s="1226">
        <f t="shared" si="5"/>
        <v>0</v>
      </c>
      <c r="BG165" s="1226">
        <f t="shared" si="6"/>
        <v>0</v>
      </c>
      <c r="BH165" s="1226">
        <f t="shared" si="7"/>
        <v>0</v>
      </c>
      <c r="BI165" s="1226">
        <f t="shared" si="8"/>
        <v>0</v>
      </c>
      <c r="BJ165" s="1144" t="s">
        <v>18</v>
      </c>
      <c r="BK165" s="1227">
        <f t="shared" si="9"/>
        <v>0</v>
      </c>
      <c r="BL165" s="1144" t="s">
        <v>22</v>
      </c>
      <c r="BM165" s="396" t="s">
        <v>4360</v>
      </c>
    </row>
    <row r="166" spans="2:65" s="61" customFormat="1" ht="16.5" customHeight="1">
      <c r="B166" s="1203"/>
      <c r="C166" s="1219" t="s">
        <v>4361</v>
      </c>
      <c r="D166" s="1219" t="s">
        <v>368</v>
      </c>
      <c r="E166" s="1220" t="s">
        <v>4362</v>
      </c>
      <c r="F166" s="1221" t="s">
        <v>4363</v>
      </c>
      <c r="G166" s="1222" t="s">
        <v>62</v>
      </c>
      <c r="H166" s="1223">
        <v>4</v>
      </c>
      <c r="I166" s="1693"/>
      <c r="J166" s="1693">
        <f t="shared" si="0"/>
        <v>0</v>
      </c>
      <c r="K166" s="1224"/>
      <c r="L166" s="68"/>
      <c r="M166" s="394" t="s">
        <v>187</v>
      </c>
      <c r="N166" s="369" t="s">
        <v>206</v>
      </c>
      <c r="O166" s="1225">
        <v>0.86199999999999999</v>
      </c>
      <c r="P166" s="1225">
        <f t="shared" si="1"/>
        <v>3.448</v>
      </c>
      <c r="Q166" s="1225">
        <v>4.8000000000000001E-4</v>
      </c>
      <c r="R166" s="1225">
        <f t="shared" si="2"/>
        <v>1.92E-3</v>
      </c>
      <c r="S166" s="1225">
        <v>0</v>
      </c>
      <c r="T166" s="395">
        <f t="shared" si="3"/>
        <v>0</v>
      </c>
      <c r="AR166" s="396" t="s">
        <v>22</v>
      </c>
      <c r="AT166" s="396" t="s">
        <v>368</v>
      </c>
      <c r="AU166" s="396" t="s">
        <v>18</v>
      </c>
      <c r="AY166" s="1144" t="s">
        <v>1042</v>
      </c>
      <c r="BE166" s="1226">
        <f t="shared" si="4"/>
        <v>0</v>
      </c>
      <c r="BF166" s="1226">
        <f t="shared" si="5"/>
        <v>0</v>
      </c>
      <c r="BG166" s="1226">
        <f t="shared" si="6"/>
        <v>0</v>
      </c>
      <c r="BH166" s="1226">
        <f t="shared" si="7"/>
        <v>0</v>
      </c>
      <c r="BI166" s="1226">
        <f t="shared" si="8"/>
        <v>0</v>
      </c>
      <c r="BJ166" s="1144" t="s">
        <v>18</v>
      </c>
      <c r="BK166" s="1227">
        <f t="shared" si="9"/>
        <v>0</v>
      </c>
      <c r="BL166" s="1144" t="s">
        <v>22</v>
      </c>
      <c r="BM166" s="396" t="s">
        <v>4364</v>
      </c>
    </row>
    <row r="167" spans="2:65" s="61" customFormat="1" ht="24.4" customHeight="1">
      <c r="B167" s="1203"/>
      <c r="C167" s="1219" t="s">
        <v>4365</v>
      </c>
      <c r="D167" s="1219" t="s">
        <v>368</v>
      </c>
      <c r="E167" s="1220" t="s">
        <v>4366</v>
      </c>
      <c r="F167" s="1221" t="s">
        <v>4367</v>
      </c>
      <c r="G167" s="1222" t="s">
        <v>62</v>
      </c>
      <c r="H167" s="1223">
        <v>21</v>
      </c>
      <c r="I167" s="1693"/>
      <c r="J167" s="1693">
        <f t="shared" si="0"/>
        <v>0</v>
      </c>
      <c r="K167" s="1224"/>
      <c r="L167" s="68"/>
      <c r="M167" s="394" t="s">
        <v>187</v>
      </c>
      <c r="N167" s="369" t="s">
        <v>206</v>
      </c>
      <c r="O167" s="1225">
        <v>0.86199999999999999</v>
      </c>
      <c r="P167" s="1225">
        <f t="shared" si="1"/>
        <v>18.102</v>
      </c>
      <c r="Q167" s="1225">
        <v>4.8000000000000001E-4</v>
      </c>
      <c r="R167" s="1225">
        <f t="shared" si="2"/>
        <v>1.008E-2</v>
      </c>
      <c r="S167" s="1225">
        <v>0</v>
      </c>
      <c r="T167" s="395">
        <f t="shared" si="3"/>
        <v>0</v>
      </c>
      <c r="AR167" s="396" t="s">
        <v>22</v>
      </c>
      <c r="AT167" s="396" t="s">
        <v>368</v>
      </c>
      <c r="AU167" s="396" t="s">
        <v>18</v>
      </c>
      <c r="AY167" s="1144" t="s">
        <v>1042</v>
      </c>
      <c r="BE167" s="1226">
        <f t="shared" si="4"/>
        <v>0</v>
      </c>
      <c r="BF167" s="1226">
        <f t="shared" si="5"/>
        <v>0</v>
      </c>
      <c r="BG167" s="1226">
        <f t="shared" si="6"/>
        <v>0</v>
      </c>
      <c r="BH167" s="1226">
        <f t="shared" si="7"/>
        <v>0</v>
      </c>
      <c r="BI167" s="1226">
        <f t="shared" si="8"/>
        <v>0</v>
      </c>
      <c r="BJ167" s="1144" t="s">
        <v>18</v>
      </c>
      <c r="BK167" s="1227">
        <f t="shared" si="9"/>
        <v>0</v>
      </c>
      <c r="BL167" s="1144" t="s">
        <v>22</v>
      </c>
      <c r="BM167" s="396" t="s">
        <v>4368</v>
      </c>
    </row>
    <row r="168" spans="2:65" s="61" customFormat="1" ht="16.5" customHeight="1">
      <c r="B168" s="1203"/>
      <c r="C168" s="1219" t="s">
        <v>4369</v>
      </c>
      <c r="D168" s="1219" t="s">
        <v>368</v>
      </c>
      <c r="E168" s="1220" t="s">
        <v>4370</v>
      </c>
      <c r="F168" s="1221" t="s">
        <v>4371</v>
      </c>
      <c r="G168" s="1222" t="s">
        <v>62</v>
      </c>
      <c r="H168" s="1223">
        <v>21</v>
      </c>
      <c r="I168" s="1693"/>
      <c r="J168" s="1693">
        <f t="shared" si="0"/>
        <v>0</v>
      </c>
      <c r="K168" s="1224"/>
      <c r="L168" s="68"/>
      <c r="M168" s="394" t="s">
        <v>187</v>
      </c>
      <c r="N168" s="369" t="s">
        <v>206</v>
      </c>
      <c r="O168" s="1225">
        <v>0.125</v>
      </c>
      <c r="P168" s="1225">
        <f t="shared" si="1"/>
        <v>2.625</v>
      </c>
      <c r="Q168" s="1225">
        <v>1.6000000000000001E-4</v>
      </c>
      <c r="R168" s="1225">
        <f t="shared" si="2"/>
        <v>3.3600000000000001E-3</v>
      </c>
      <c r="S168" s="1225">
        <v>0</v>
      </c>
      <c r="T168" s="395">
        <f t="shared" si="3"/>
        <v>0</v>
      </c>
      <c r="AR168" s="396" t="s">
        <v>22</v>
      </c>
      <c r="AT168" s="396" t="s">
        <v>368</v>
      </c>
      <c r="AU168" s="396" t="s">
        <v>18</v>
      </c>
      <c r="AY168" s="1144" t="s">
        <v>1042</v>
      </c>
      <c r="BE168" s="1226">
        <f t="shared" si="4"/>
        <v>0</v>
      </c>
      <c r="BF168" s="1226">
        <f t="shared" si="5"/>
        <v>0</v>
      </c>
      <c r="BG168" s="1226">
        <f t="shared" si="6"/>
        <v>0</v>
      </c>
      <c r="BH168" s="1226">
        <f t="shared" si="7"/>
        <v>0</v>
      </c>
      <c r="BI168" s="1226">
        <f t="shared" si="8"/>
        <v>0</v>
      </c>
      <c r="BJ168" s="1144" t="s">
        <v>18</v>
      </c>
      <c r="BK168" s="1227">
        <f t="shared" si="9"/>
        <v>0</v>
      </c>
      <c r="BL168" s="1144" t="s">
        <v>22</v>
      </c>
      <c r="BM168" s="396" t="s">
        <v>4372</v>
      </c>
    </row>
    <row r="169" spans="2:65" s="61" customFormat="1" ht="16.5" customHeight="1">
      <c r="B169" s="1203"/>
      <c r="C169" s="1219" t="s">
        <v>4373</v>
      </c>
      <c r="D169" s="1219" t="s">
        <v>368</v>
      </c>
      <c r="E169" s="1220" t="s">
        <v>4374</v>
      </c>
      <c r="F169" s="1221" t="s">
        <v>4375</v>
      </c>
      <c r="G169" s="1222" t="s">
        <v>62</v>
      </c>
      <c r="H169" s="1223">
        <v>21</v>
      </c>
      <c r="I169" s="1693"/>
      <c r="J169" s="1693">
        <f t="shared" si="0"/>
        <v>0</v>
      </c>
      <c r="K169" s="1224"/>
      <c r="L169" s="68"/>
      <c r="M169" s="394" t="s">
        <v>187</v>
      </c>
      <c r="N169" s="369" t="s">
        <v>206</v>
      </c>
      <c r="O169" s="1225">
        <v>0.125</v>
      </c>
      <c r="P169" s="1225">
        <f t="shared" si="1"/>
        <v>2.625</v>
      </c>
      <c r="Q169" s="1225">
        <v>1.6000000000000001E-4</v>
      </c>
      <c r="R169" s="1225">
        <f t="shared" si="2"/>
        <v>3.3600000000000001E-3</v>
      </c>
      <c r="S169" s="1225">
        <v>0</v>
      </c>
      <c r="T169" s="395">
        <f t="shared" si="3"/>
        <v>0</v>
      </c>
      <c r="AR169" s="396" t="s">
        <v>22</v>
      </c>
      <c r="AT169" s="396" t="s">
        <v>368</v>
      </c>
      <c r="AU169" s="396" t="s">
        <v>18</v>
      </c>
      <c r="AY169" s="1144" t="s">
        <v>1042</v>
      </c>
      <c r="BE169" s="1226">
        <f t="shared" si="4"/>
        <v>0</v>
      </c>
      <c r="BF169" s="1226">
        <f t="shared" si="5"/>
        <v>0</v>
      </c>
      <c r="BG169" s="1226">
        <f t="shared" si="6"/>
        <v>0</v>
      </c>
      <c r="BH169" s="1226">
        <f t="shared" si="7"/>
        <v>0</v>
      </c>
      <c r="BI169" s="1226">
        <f t="shared" si="8"/>
        <v>0</v>
      </c>
      <c r="BJ169" s="1144" t="s">
        <v>18</v>
      </c>
      <c r="BK169" s="1227">
        <f t="shared" si="9"/>
        <v>0</v>
      </c>
      <c r="BL169" s="1144" t="s">
        <v>22</v>
      </c>
      <c r="BM169" s="396" t="s">
        <v>4376</v>
      </c>
    </row>
    <row r="170" spans="2:65" s="61" customFormat="1" ht="24.4" customHeight="1">
      <c r="B170" s="1203"/>
      <c r="C170" s="1219" t="s">
        <v>4377</v>
      </c>
      <c r="D170" s="1219" t="s">
        <v>368</v>
      </c>
      <c r="E170" s="1220" t="s">
        <v>4378</v>
      </c>
      <c r="F170" s="1221" t="s">
        <v>4379</v>
      </c>
      <c r="G170" s="1222" t="s">
        <v>60</v>
      </c>
      <c r="H170" s="1223">
        <v>654</v>
      </c>
      <c r="I170" s="1693"/>
      <c r="J170" s="1693">
        <f t="shared" si="0"/>
        <v>0</v>
      </c>
      <c r="K170" s="1224"/>
      <c r="L170" s="68"/>
      <c r="M170" s="394" t="s">
        <v>187</v>
      </c>
      <c r="N170" s="369" t="s">
        <v>206</v>
      </c>
      <c r="O170" s="1225">
        <v>3.0000000000000001E-3</v>
      </c>
      <c r="P170" s="1225">
        <f t="shared" si="1"/>
        <v>1.962</v>
      </c>
      <c r="Q170" s="1225">
        <v>0</v>
      </c>
      <c r="R170" s="1225">
        <f t="shared" si="2"/>
        <v>0</v>
      </c>
      <c r="S170" s="1225">
        <v>0</v>
      </c>
      <c r="T170" s="395">
        <f t="shared" si="3"/>
        <v>0</v>
      </c>
      <c r="AR170" s="396" t="s">
        <v>22</v>
      </c>
      <c r="AT170" s="396" t="s">
        <v>368</v>
      </c>
      <c r="AU170" s="396" t="s">
        <v>18</v>
      </c>
      <c r="AY170" s="1144" t="s">
        <v>1042</v>
      </c>
      <c r="BE170" s="1226">
        <f t="shared" si="4"/>
        <v>0</v>
      </c>
      <c r="BF170" s="1226">
        <f t="shared" si="5"/>
        <v>0</v>
      </c>
      <c r="BG170" s="1226">
        <f t="shared" si="6"/>
        <v>0</v>
      </c>
      <c r="BH170" s="1226">
        <f t="shared" si="7"/>
        <v>0</v>
      </c>
      <c r="BI170" s="1226">
        <f t="shared" si="8"/>
        <v>0</v>
      </c>
      <c r="BJ170" s="1144" t="s">
        <v>18</v>
      </c>
      <c r="BK170" s="1227">
        <f t="shared" si="9"/>
        <v>0</v>
      </c>
      <c r="BL170" s="1144" t="s">
        <v>22</v>
      </c>
      <c r="BM170" s="396" t="s">
        <v>4380</v>
      </c>
    </row>
    <row r="171" spans="2:65" s="61" customFormat="1" ht="16.5" customHeight="1">
      <c r="B171" s="1203"/>
      <c r="C171" s="1228" t="s">
        <v>4381</v>
      </c>
      <c r="D171" s="1228" t="s">
        <v>157</v>
      </c>
      <c r="E171" s="1229" t="s">
        <v>4382</v>
      </c>
      <c r="F171" s="1230" t="s">
        <v>4383</v>
      </c>
      <c r="G171" s="1231" t="s">
        <v>4384</v>
      </c>
      <c r="H171" s="1232">
        <v>0.26200000000000001</v>
      </c>
      <c r="I171" s="1694"/>
      <c r="J171" s="1694">
        <f t="shared" si="0"/>
        <v>0</v>
      </c>
      <c r="K171" s="1233"/>
      <c r="L171" s="1234"/>
      <c r="M171" s="1235" t="s">
        <v>187</v>
      </c>
      <c r="N171" s="1236" t="s">
        <v>206</v>
      </c>
      <c r="O171" s="1225">
        <v>0</v>
      </c>
      <c r="P171" s="1225">
        <f t="shared" si="1"/>
        <v>0</v>
      </c>
      <c r="Q171" s="1225">
        <v>0</v>
      </c>
      <c r="R171" s="1225">
        <f t="shared" si="2"/>
        <v>0</v>
      </c>
      <c r="S171" s="1225">
        <v>0</v>
      </c>
      <c r="T171" s="395">
        <f t="shared" si="3"/>
        <v>0</v>
      </c>
      <c r="AR171" s="396" t="s">
        <v>4244</v>
      </c>
      <c r="AT171" s="396" t="s">
        <v>157</v>
      </c>
      <c r="AU171" s="396" t="s">
        <v>18</v>
      </c>
      <c r="AY171" s="1144" t="s">
        <v>1042</v>
      </c>
      <c r="BE171" s="1226">
        <f t="shared" si="4"/>
        <v>0</v>
      </c>
      <c r="BF171" s="1226">
        <f t="shared" si="5"/>
        <v>0</v>
      </c>
      <c r="BG171" s="1226">
        <f t="shared" si="6"/>
        <v>0</v>
      </c>
      <c r="BH171" s="1226">
        <f t="shared" si="7"/>
        <v>0</v>
      </c>
      <c r="BI171" s="1226">
        <f t="shared" si="8"/>
        <v>0</v>
      </c>
      <c r="BJ171" s="1144" t="s">
        <v>18</v>
      </c>
      <c r="BK171" s="1227">
        <f t="shared" si="9"/>
        <v>0</v>
      </c>
      <c r="BL171" s="1144" t="s">
        <v>22</v>
      </c>
      <c r="BM171" s="396" t="s">
        <v>4385</v>
      </c>
    </row>
    <row r="172" spans="2:65" s="61" customFormat="1" ht="21.75" customHeight="1">
      <c r="B172" s="1203"/>
      <c r="C172" s="1219" t="s">
        <v>4386</v>
      </c>
      <c r="D172" s="1219" t="s">
        <v>368</v>
      </c>
      <c r="E172" s="1220" t="s">
        <v>4387</v>
      </c>
      <c r="F172" s="1221" t="s">
        <v>4388</v>
      </c>
      <c r="G172" s="1222" t="s">
        <v>62</v>
      </c>
      <c r="H172" s="1223">
        <v>21</v>
      </c>
      <c r="I172" s="1693"/>
      <c r="J172" s="1693">
        <f t="shared" si="0"/>
        <v>0</v>
      </c>
      <c r="K172" s="1224"/>
      <c r="L172" s="68"/>
      <c r="M172" s="394" t="s">
        <v>187</v>
      </c>
      <c r="N172" s="369" t="s">
        <v>206</v>
      </c>
      <c r="O172" s="1225">
        <v>0.435</v>
      </c>
      <c r="P172" s="1225">
        <f t="shared" si="1"/>
        <v>9.1349999999999998</v>
      </c>
      <c r="Q172" s="1225">
        <v>0</v>
      </c>
      <c r="R172" s="1225">
        <f t="shared" si="2"/>
        <v>0</v>
      </c>
      <c r="S172" s="1225">
        <v>0</v>
      </c>
      <c r="T172" s="395">
        <f t="shared" si="3"/>
        <v>0</v>
      </c>
      <c r="AR172" s="396" t="s">
        <v>22</v>
      </c>
      <c r="AT172" s="396" t="s">
        <v>368</v>
      </c>
      <c r="AU172" s="396" t="s">
        <v>18</v>
      </c>
      <c r="AY172" s="1144" t="s">
        <v>1042</v>
      </c>
      <c r="BE172" s="1226">
        <f t="shared" si="4"/>
        <v>0</v>
      </c>
      <c r="BF172" s="1226">
        <f t="shared" si="5"/>
        <v>0</v>
      </c>
      <c r="BG172" s="1226">
        <f t="shared" si="6"/>
        <v>0</v>
      </c>
      <c r="BH172" s="1226">
        <f t="shared" si="7"/>
        <v>0</v>
      </c>
      <c r="BI172" s="1226">
        <f t="shared" si="8"/>
        <v>0</v>
      </c>
      <c r="BJ172" s="1144" t="s">
        <v>18</v>
      </c>
      <c r="BK172" s="1227">
        <f t="shared" si="9"/>
        <v>0</v>
      </c>
      <c r="BL172" s="1144" t="s">
        <v>22</v>
      </c>
      <c r="BM172" s="396" t="s">
        <v>4389</v>
      </c>
    </row>
    <row r="173" spans="2:65" s="61" customFormat="1" ht="16.5" customHeight="1">
      <c r="B173" s="1203"/>
      <c r="C173" s="1219" t="s">
        <v>4390</v>
      </c>
      <c r="D173" s="1219" t="s">
        <v>368</v>
      </c>
      <c r="E173" s="1220" t="s">
        <v>4391</v>
      </c>
      <c r="F173" s="1221" t="s">
        <v>4392</v>
      </c>
      <c r="G173" s="1222" t="s">
        <v>62</v>
      </c>
      <c r="H173" s="1223">
        <v>21</v>
      </c>
      <c r="I173" s="1693"/>
      <c r="J173" s="1693">
        <f t="shared" si="0"/>
        <v>0</v>
      </c>
      <c r="K173" s="1224"/>
      <c r="L173" s="68"/>
      <c r="M173" s="394" t="s">
        <v>187</v>
      </c>
      <c r="N173" s="369" t="s">
        <v>206</v>
      </c>
      <c r="O173" s="1225">
        <v>0.435</v>
      </c>
      <c r="P173" s="1225">
        <f t="shared" si="1"/>
        <v>9.1349999999999998</v>
      </c>
      <c r="Q173" s="1225">
        <v>0</v>
      </c>
      <c r="R173" s="1225">
        <f t="shared" si="2"/>
        <v>0</v>
      </c>
      <c r="S173" s="1225">
        <v>0</v>
      </c>
      <c r="T173" s="395">
        <f t="shared" si="3"/>
        <v>0</v>
      </c>
      <c r="AR173" s="396" t="s">
        <v>22</v>
      </c>
      <c r="AT173" s="396" t="s">
        <v>368</v>
      </c>
      <c r="AU173" s="396" t="s">
        <v>18</v>
      </c>
      <c r="AY173" s="1144" t="s">
        <v>1042</v>
      </c>
      <c r="BE173" s="1226">
        <f t="shared" si="4"/>
        <v>0</v>
      </c>
      <c r="BF173" s="1226">
        <f t="shared" si="5"/>
        <v>0</v>
      </c>
      <c r="BG173" s="1226">
        <f t="shared" si="6"/>
        <v>0</v>
      </c>
      <c r="BH173" s="1226">
        <f t="shared" si="7"/>
        <v>0</v>
      </c>
      <c r="BI173" s="1226">
        <f t="shared" si="8"/>
        <v>0</v>
      </c>
      <c r="BJ173" s="1144" t="s">
        <v>18</v>
      </c>
      <c r="BK173" s="1227">
        <f t="shared" si="9"/>
        <v>0</v>
      </c>
      <c r="BL173" s="1144" t="s">
        <v>22</v>
      </c>
      <c r="BM173" s="396" t="s">
        <v>4393</v>
      </c>
    </row>
    <row r="174" spans="2:65" s="61" customFormat="1" ht="24.4" customHeight="1">
      <c r="B174" s="1203"/>
      <c r="C174" s="1219" t="s">
        <v>4394</v>
      </c>
      <c r="D174" s="1219" t="s">
        <v>368</v>
      </c>
      <c r="E174" s="1220" t="s">
        <v>4395</v>
      </c>
      <c r="F174" s="1221" t="s">
        <v>4396</v>
      </c>
      <c r="G174" s="1222" t="s">
        <v>62</v>
      </c>
      <c r="H174" s="1223">
        <v>105</v>
      </c>
      <c r="I174" s="1693"/>
      <c r="J174" s="1693">
        <f t="shared" si="0"/>
        <v>0</v>
      </c>
      <c r="K174" s="1224"/>
      <c r="L174" s="68"/>
      <c r="M174" s="394" t="s">
        <v>187</v>
      </c>
      <c r="N174" s="369" t="s">
        <v>206</v>
      </c>
      <c r="O174" s="1225">
        <v>5.6000000000000001E-2</v>
      </c>
      <c r="P174" s="1225">
        <f t="shared" si="1"/>
        <v>5.88</v>
      </c>
      <c r="Q174" s="1225">
        <v>0</v>
      </c>
      <c r="R174" s="1225">
        <f t="shared" si="2"/>
        <v>0</v>
      </c>
      <c r="S174" s="1225">
        <v>0</v>
      </c>
      <c r="T174" s="395">
        <f t="shared" si="3"/>
        <v>0</v>
      </c>
      <c r="AR174" s="396" t="s">
        <v>22</v>
      </c>
      <c r="AT174" s="396" t="s">
        <v>368</v>
      </c>
      <c r="AU174" s="396" t="s">
        <v>18</v>
      </c>
      <c r="AY174" s="1144" t="s">
        <v>1042</v>
      </c>
      <c r="BE174" s="1226">
        <f t="shared" si="4"/>
        <v>0</v>
      </c>
      <c r="BF174" s="1226">
        <f t="shared" si="5"/>
        <v>0</v>
      </c>
      <c r="BG174" s="1226">
        <f t="shared" si="6"/>
        <v>0</v>
      </c>
      <c r="BH174" s="1226">
        <f t="shared" si="7"/>
        <v>0</v>
      </c>
      <c r="BI174" s="1226">
        <f t="shared" si="8"/>
        <v>0</v>
      </c>
      <c r="BJ174" s="1144" t="s">
        <v>18</v>
      </c>
      <c r="BK174" s="1227">
        <f t="shared" si="9"/>
        <v>0</v>
      </c>
      <c r="BL174" s="1144" t="s">
        <v>22</v>
      </c>
      <c r="BM174" s="396" t="s">
        <v>4397</v>
      </c>
    </row>
    <row r="175" spans="2:65" s="61" customFormat="1" ht="16.5" customHeight="1">
      <c r="B175" s="1203"/>
      <c r="C175" s="1228" t="s">
        <v>4398</v>
      </c>
      <c r="D175" s="1228" t="s">
        <v>157</v>
      </c>
      <c r="E175" s="1229" t="s">
        <v>4399</v>
      </c>
      <c r="F175" s="1230" t="s">
        <v>4400</v>
      </c>
      <c r="G175" s="1231" t="s">
        <v>62</v>
      </c>
      <c r="H175" s="1232">
        <v>105</v>
      </c>
      <c r="I175" s="1694"/>
      <c r="J175" s="1694">
        <f t="shared" si="0"/>
        <v>0</v>
      </c>
      <c r="K175" s="1233"/>
      <c r="L175" s="1234"/>
      <c r="M175" s="1235" t="s">
        <v>187</v>
      </c>
      <c r="N175" s="1236" t="s">
        <v>206</v>
      </c>
      <c r="O175" s="1225">
        <v>0</v>
      </c>
      <c r="P175" s="1225">
        <f t="shared" si="1"/>
        <v>0</v>
      </c>
      <c r="Q175" s="1225">
        <v>0</v>
      </c>
      <c r="R175" s="1225">
        <f t="shared" si="2"/>
        <v>0</v>
      </c>
      <c r="S175" s="1225">
        <v>0</v>
      </c>
      <c r="T175" s="395">
        <f t="shared" si="3"/>
        <v>0</v>
      </c>
      <c r="AR175" s="396" t="s">
        <v>4244</v>
      </c>
      <c r="AT175" s="396" t="s">
        <v>157</v>
      </c>
      <c r="AU175" s="396" t="s">
        <v>18</v>
      </c>
      <c r="AY175" s="1144" t="s">
        <v>1042</v>
      </c>
      <c r="BE175" s="1226">
        <f t="shared" si="4"/>
        <v>0</v>
      </c>
      <c r="BF175" s="1226">
        <f t="shared" si="5"/>
        <v>0</v>
      </c>
      <c r="BG175" s="1226">
        <f t="shared" si="6"/>
        <v>0</v>
      </c>
      <c r="BH175" s="1226">
        <f t="shared" si="7"/>
        <v>0</v>
      </c>
      <c r="BI175" s="1226">
        <f t="shared" si="8"/>
        <v>0</v>
      </c>
      <c r="BJ175" s="1144" t="s">
        <v>18</v>
      </c>
      <c r="BK175" s="1227">
        <f t="shared" si="9"/>
        <v>0</v>
      </c>
      <c r="BL175" s="1144" t="s">
        <v>22</v>
      </c>
      <c r="BM175" s="396" t="s">
        <v>4401</v>
      </c>
    </row>
    <row r="176" spans="2:65" s="61" customFormat="1" ht="16.5" customHeight="1">
      <c r="B176" s="1203"/>
      <c r="C176" s="1219" t="s">
        <v>4402</v>
      </c>
      <c r="D176" s="1219" t="s">
        <v>368</v>
      </c>
      <c r="E176" s="1220" t="s">
        <v>4403</v>
      </c>
      <c r="F176" s="1221" t="s">
        <v>4404</v>
      </c>
      <c r="G176" s="1222" t="s">
        <v>481</v>
      </c>
      <c r="H176" s="1223">
        <v>167.08799999999999</v>
      </c>
      <c r="I176" s="1693"/>
      <c r="J176" s="1693">
        <f t="shared" si="0"/>
        <v>0</v>
      </c>
      <c r="K176" s="1224"/>
      <c r="L176" s="68"/>
      <c r="M176" s="394" t="s">
        <v>187</v>
      </c>
      <c r="N176" s="369" t="s">
        <v>206</v>
      </c>
      <c r="O176" s="1225">
        <v>5.6000000000000001E-2</v>
      </c>
      <c r="P176" s="1225">
        <f t="shared" si="1"/>
        <v>9.3569279999999999</v>
      </c>
      <c r="Q176" s="1225">
        <v>0</v>
      </c>
      <c r="R176" s="1225">
        <f t="shared" si="2"/>
        <v>0</v>
      </c>
      <c r="S176" s="1225">
        <v>0</v>
      </c>
      <c r="T176" s="395">
        <f t="shared" si="3"/>
        <v>0</v>
      </c>
      <c r="AR176" s="396" t="s">
        <v>22</v>
      </c>
      <c r="AT176" s="396" t="s">
        <v>368</v>
      </c>
      <c r="AU176" s="396" t="s">
        <v>18</v>
      </c>
      <c r="AY176" s="1144" t="s">
        <v>1042</v>
      </c>
      <c r="BE176" s="1226">
        <f t="shared" si="4"/>
        <v>0</v>
      </c>
      <c r="BF176" s="1226">
        <f t="shared" si="5"/>
        <v>0</v>
      </c>
      <c r="BG176" s="1226">
        <f t="shared" si="6"/>
        <v>0</v>
      </c>
      <c r="BH176" s="1226">
        <f t="shared" si="7"/>
        <v>0</v>
      </c>
      <c r="BI176" s="1226">
        <f t="shared" si="8"/>
        <v>0</v>
      </c>
      <c r="BJ176" s="1144" t="s">
        <v>18</v>
      </c>
      <c r="BK176" s="1227">
        <f t="shared" si="9"/>
        <v>0</v>
      </c>
      <c r="BL176" s="1144" t="s">
        <v>22</v>
      </c>
      <c r="BM176" s="396" t="s">
        <v>4405</v>
      </c>
    </row>
    <row r="177" spans="2:65" s="61" customFormat="1" ht="24.4" customHeight="1">
      <c r="B177" s="1203"/>
      <c r="C177" s="1219" t="s">
        <v>4406</v>
      </c>
      <c r="D177" s="1219" t="s">
        <v>368</v>
      </c>
      <c r="E177" s="1220" t="s">
        <v>4407</v>
      </c>
      <c r="F177" s="1221" t="s">
        <v>4408</v>
      </c>
      <c r="G177" s="1222" t="s">
        <v>60</v>
      </c>
      <c r="H177" s="1223">
        <v>520.24</v>
      </c>
      <c r="I177" s="1693"/>
      <c r="J177" s="1693">
        <f t="shared" si="0"/>
        <v>0</v>
      </c>
      <c r="K177" s="1224"/>
      <c r="L177" s="68"/>
      <c r="M177" s="394" t="s">
        <v>187</v>
      </c>
      <c r="N177" s="369" t="s">
        <v>206</v>
      </c>
      <c r="O177" s="1225">
        <v>0.158</v>
      </c>
      <c r="P177" s="1225">
        <f t="shared" si="1"/>
        <v>82.197919999999996</v>
      </c>
      <c r="Q177" s="1225">
        <v>0</v>
      </c>
      <c r="R177" s="1225">
        <f t="shared" si="2"/>
        <v>0</v>
      </c>
      <c r="S177" s="1225">
        <v>0</v>
      </c>
      <c r="T177" s="395">
        <f t="shared" si="3"/>
        <v>0</v>
      </c>
      <c r="AR177" s="396" t="s">
        <v>22</v>
      </c>
      <c r="AT177" s="396" t="s">
        <v>368</v>
      </c>
      <c r="AU177" s="396" t="s">
        <v>18</v>
      </c>
      <c r="AY177" s="1144" t="s">
        <v>1042</v>
      </c>
      <c r="BE177" s="1226">
        <f t="shared" si="4"/>
        <v>0</v>
      </c>
      <c r="BF177" s="1226">
        <f t="shared" si="5"/>
        <v>0</v>
      </c>
      <c r="BG177" s="1226">
        <f t="shared" si="6"/>
        <v>0</v>
      </c>
      <c r="BH177" s="1226">
        <f t="shared" si="7"/>
        <v>0</v>
      </c>
      <c r="BI177" s="1226">
        <f t="shared" si="8"/>
        <v>0</v>
      </c>
      <c r="BJ177" s="1144" t="s">
        <v>18</v>
      </c>
      <c r="BK177" s="1227">
        <f t="shared" si="9"/>
        <v>0</v>
      </c>
      <c r="BL177" s="1144" t="s">
        <v>22</v>
      </c>
      <c r="BM177" s="396" t="s">
        <v>4409</v>
      </c>
    </row>
    <row r="178" spans="2:65" s="61" customFormat="1" ht="21.75" customHeight="1">
      <c r="B178" s="1203"/>
      <c r="C178" s="1228" t="s">
        <v>4410</v>
      </c>
      <c r="D178" s="1228" t="s">
        <v>157</v>
      </c>
      <c r="E178" s="1229" t="s">
        <v>4411</v>
      </c>
      <c r="F178" s="1230" t="s">
        <v>4412</v>
      </c>
      <c r="G178" s="1231" t="s">
        <v>42</v>
      </c>
      <c r="H178" s="1232">
        <v>52.024000000000001</v>
      </c>
      <c r="I178" s="1694"/>
      <c r="J178" s="1694">
        <f t="shared" si="0"/>
        <v>0</v>
      </c>
      <c r="K178" s="1233"/>
      <c r="L178" s="1234"/>
      <c r="M178" s="1235" t="s">
        <v>187</v>
      </c>
      <c r="N178" s="1236" t="s">
        <v>206</v>
      </c>
      <c r="O178" s="1225">
        <v>0</v>
      </c>
      <c r="P178" s="1225">
        <f t="shared" si="1"/>
        <v>0</v>
      </c>
      <c r="Q178" s="1225">
        <v>0</v>
      </c>
      <c r="R178" s="1225">
        <f t="shared" si="2"/>
        <v>0</v>
      </c>
      <c r="S178" s="1225">
        <v>0</v>
      </c>
      <c r="T178" s="395">
        <f t="shared" si="3"/>
        <v>0</v>
      </c>
      <c r="AR178" s="396" t="s">
        <v>4244</v>
      </c>
      <c r="AT178" s="396" t="s">
        <v>157</v>
      </c>
      <c r="AU178" s="396" t="s">
        <v>18</v>
      </c>
      <c r="AY178" s="1144" t="s">
        <v>1042</v>
      </c>
      <c r="BE178" s="1226">
        <f t="shared" si="4"/>
        <v>0</v>
      </c>
      <c r="BF178" s="1226">
        <f t="shared" si="5"/>
        <v>0</v>
      </c>
      <c r="BG178" s="1226">
        <f t="shared" si="6"/>
        <v>0</v>
      </c>
      <c r="BH178" s="1226">
        <f t="shared" si="7"/>
        <v>0</v>
      </c>
      <c r="BI178" s="1226">
        <f t="shared" si="8"/>
        <v>0</v>
      </c>
      <c r="BJ178" s="1144" t="s">
        <v>18</v>
      </c>
      <c r="BK178" s="1227">
        <f t="shared" si="9"/>
        <v>0</v>
      </c>
      <c r="BL178" s="1144" t="s">
        <v>22</v>
      </c>
      <c r="BM178" s="396" t="s">
        <v>4413</v>
      </c>
    </row>
    <row r="179" spans="2:65" s="61" customFormat="1" ht="24.4" customHeight="1">
      <c r="B179" s="1203"/>
      <c r="C179" s="1219" t="s">
        <v>4414</v>
      </c>
      <c r="D179" s="1219" t="s">
        <v>368</v>
      </c>
      <c r="E179" s="1220" t="s">
        <v>4415</v>
      </c>
      <c r="F179" s="1221" t="s">
        <v>4416</v>
      </c>
      <c r="G179" s="1222" t="s">
        <v>60</v>
      </c>
      <c r="H179" s="1223">
        <v>164</v>
      </c>
      <c r="I179" s="1693"/>
      <c r="J179" s="1693">
        <f t="shared" si="0"/>
        <v>0</v>
      </c>
      <c r="K179" s="1224"/>
      <c r="L179" s="68"/>
      <c r="M179" s="394" t="s">
        <v>187</v>
      </c>
      <c r="N179" s="369" t="s">
        <v>206</v>
      </c>
      <c r="O179" s="1225">
        <v>0</v>
      </c>
      <c r="P179" s="1225">
        <f t="shared" si="1"/>
        <v>0</v>
      </c>
      <c r="Q179" s="1225">
        <v>0</v>
      </c>
      <c r="R179" s="1225">
        <f t="shared" si="2"/>
        <v>0</v>
      </c>
      <c r="S179" s="1225">
        <v>0</v>
      </c>
      <c r="T179" s="395">
        <f t="shared" si="3"/>
        <v>0</v>
      </c>
      <c r="AR179" s="396" t="s">
        <v>22</v>
      </c>
      <c r="AT179" s="396" t="s">
        <v>368</v>
      </c>
      <c r="AU179" s="396" t="s">
        <v>18</v>
      </c>
      <c r="AY179" s="1144" t="s">
        <v>1042</v>
      </c>
      <c r="BE179" s="1226">
        <f t="shared" si="4"/>
        <v>0</v>
      </c>
      <c r="BF179" s="1226">
        <f t="shared" si="5"/>
        <v>0</v>
      </c>
      <c r="BG179" s="1226">
        <f t="shared" si="6"/>
        <v>0</v>
      </c>
      <c r="BH179" s="1226">
        <f t="shared" si="7"/>
        <v>0</v>
      </c>
      <c r="BI179" s="1226">
        <f t="shared" si="8"/>
        <v>0</v>
      </c>
      <c r="BJ179" s="1144" t="s">
        <v>18</v>
      </c>
      <c r="BK179" s="1227">
        <f t="shared" si="9"/>
        <v>0</v>
      </c>
      <c r="BL179" s="1144" t="s">
        <v>22</v>
      </c>
      <c r="BM179" s="396" t="s">
        <v>4417</v>
      </c>
    </row>
    <row r="180" spans="2:65" s="61" customFormat="1" ht="21.75" customHeight="1">
      <c r="B180" s="1203"/>
      <c r="C180" s="1219" t="s">
        <v>4418</v>
      </c>
      <c r="D180" s="1219" t="s">
        <v>368</v>
      </c>
      <c r="E180" s="1220" t="s">
        <v>4419</v>
      </c>
      <c r="F180" s="1221" t="s">
        <v>4420</v>
      </c>
      <c r="G180" s="1222" t="s">
        <v>60</v>
      </c>
      <c r="H180" s="1223">
        <v>164</v>
      </c>
      <c r="I180" s="1693"/>
      <c r="J180" s="1693">
        <f t="shared" si="0"/>
        <v>0</v>
      </c>
      <c r="K180" s="1224"/>
      <c r="L180" s="68"/>
      <c r="M180" s="394" t="s">
        <v>187</v>
      </c>
      <c r="N180" s="369" t="s">
        <v>206</v>
      </c>
      <c r="O180" s="1225">
        <v>1.2E-2</v>
      </c>
      <c r="P180" s="1225">
        <f t="shared" si="1"/>
        <v>1.968</v>
      </c>
      <c r="Q180" s="1225">
        <v>0</v>
      </c>
      <c r="R180" s="1225">
        <f t="shared" si="2"/>
        <v>0</v>
      </c>
      <c r="S180" s="1225">
        <v>0</v>
      </c>
      <c r="T180" s="395">
        <f t="shared" si="3"/>
        <v>0</v>
      </c>
      <c r="AR180" s="396" t="s">
        <v>22</v>
      </c>
      <c r="AT180" s="396" t="s">
        <v>368</v>
      </c>
      <c r="AU180" s="396" t="s">
        <v>18</v>
      </c>
      <c r="AY180" s="1144" t="s">
        <v>1042</v>
      </c>
      <c r="BE180" s="1226">
        <f t="shared" si="4"/>
        <v>0</v>
      </c>
      <c r="BF180" s="1226">
        <f t="shared" si="5"/>
        <v>0</v>
      </c>
      <c r="BG180" s="1226">
        <f t="shared" si="6"/>
        <v>0</v>
      </c>
      <c r="BH180" s="1226">
        <f t="shared" si="7"/>
        <v>0</v>
      </c>
      <c r="BI180" s="1226">
        <f t="shared" si="8"/>
        <v>0</v>
      </c>
      <c r="BJ180" s="1144" t="s">
        <v>18</v>
      </c>
      <c r="BK180" s="1227">
        <f t="shared" si="9"/>
        <v>0</v>
      </c>
      <c r="BL180" s="1144" t="s">
        <v>22</v>
      </c>
      <c r="BM180" s="396" t="s">
        <v>4421</v>
      </c>
    </row>
    <row r="181" spans="2:65" s="61" customFormat="1" ht="21.75" customHeight="1">
      <c r="B181" s="1203"/>
      <c r="C181" s="1219" t="s">
        <v>4422</v>
      </c>
      <c r="D181" s="1219" t="s">
        <v>368</v>
      </c>
      <c r="E181" s="1220" t="s">
        <v>4423</v>
      </c>
      <c r="F181" s="1221" t="s">
        <v>4424</v>
      </c>
      <c r="G181" s="1222" t="s">
        <v>60</v>
      </c>
      <c r="H181" s="1223">
        <v>164</v>
      </c>
      <c r="I181" s="1693"/>
      <c r="J181" s="1693">
        <f t="shared" si="0"/>
        <v>0</v>
      </c>
      <c r="K181" s="1224"/>
      <c r="L181" s="68"/>
      <c r="M181" s="394" t="s">
        <v>187</v>
      </c>
      <c r="N181" s="369" t="s">
        <v>206</v>
      </c>
      <c r="O181" s="1225">
        <v>2E-3</v>
      </c>
      <c r="P181" s="1225">
        <f t="shared" si="1"/>
        <v>0.32800000000000001</v>
      </c>
      <c r="Q181" s="1225">
        <v>0</v>
      </c>
      <c r="R181" s="1225">
        <f t="shared" si="2"/>
        <v>0</v>
      </c>
      <c r="S181" s="1225">
        <v>0</v>
      </c>
      <c r="T181" s="395">
        <f t="shared" si="3"/>
        <v>0</v>
      </c>
      <c r="AR181" s="396" t="s">
        <v>22</v>
      </c>
      <c r="AT181" s="396" t="s">
        <v>368</v>
      </c>
      <c r="AU181" s="396" t="s">
        <v>18</v>
      </c>
      <c r="AY181" s="1144" t="s">
        <v>1042</v>
      </c>
      <c r="BE181" s="1226">
        <f t="shared" si="4"/>
        <v>0</v>
      </c>
      <c r="BF181" s="1226">
        <f t="shared" si="5"/>
        <v>0</v>
      </c>
      <c r="BG181" s="1226">
        <f t="shared" si="6"/>
        <v>0</v>
      </c>
      <c r="BH181" s="1226">
        <f t="shared" si="7"/>
        <v>0</v>
      </c>
      <c r="BI181" s="1226">
        <f t="shared" si="8"/>
        <v>0</v>
      </c>
      <c r="BJ181" s="1144" t="s">
        <v>18</v>
      </c>
      <c r="BK181" s="1227">
        <f t="shared" si="9"/>
        <v>0</v>
      </c>
      <c r="BL181" s="1144" t="s">
        <v>22</v>
      </c>
      <c r="BM181" s="396" t="s">
        <v>4425</v>
      </c>
    </row>
    <row r="182" spans="2:65" s="61" customFormat="1" ht="37.9" customHeight="1">
      <c r="B182" s="1203"/>
      <c r="C182" s="1219" t="s">
        <v>4426</v>
      </c>
      <c r="D182" s="1219" t="s">
        <v>368</v>
      </c>
      <c r="E182" s="1220" t="s">
        <v>4427</v>
      </c>
      <c r="F182" s="1221" t="s">
        <v>4428</v>
      </c>
      <c r="G182" s="1222" t="s">
        <v>60</v>
      </c>
      <c r="H182" s="1223">
        <v>164</v>
      </c>
      <c r="I182" s="1693"/>
      <c r="J182" s="1693">
        <f t="shared" si="0"/>
        <v>0</v>
      </c>
      <c r="K182" s="1224"/>
      <c r="L182" s="68"/>
      <c r="M182" s="394" t="s">
        <v>187</v>
      </c>
      <c r="N182" s="369" t="s">
        <v>206</v>
      </c>
      <c r="O182" s="1225">
        <v>0</v>
      </c>
      <c r="P182" s="1225">
        <f t="shared" si="1"/>
        <v>0</v>
      </c>
      <c r="Q182" s="1225">
        <v>0</v>
      </c>
      <c r="R182" s="1225">
        <f t="shared" si="2"/>
        <v>0</v>
      </c>
      <c r="S182" s="1225">
        <v>0</v>
      </c>
      <c r="T182" s="395">
        <f t="shared" si="3"/>
        <v>0</v>
      </c>
      <c r="AR182" s="396" t="s">
        <v>22</v>
      </c>
      <c r="AT182" s="396" t="s">
        <v>368</v>
      </c>
      <c r="AU182" s="396" t="s">
        <v>18</v>
      </c>
      <c r="AY182" s="1144" t="s">
        <v>1042</v>
      </c>
      <c r="BE182" s="1226">
        <f t="shared" si="4"/>
        <v>0</v>
      </c>
      <c r="BF182" s="1226">
        <f t="shared" si="5"/>
        <v>0</v>
      </c>
      <c r="BG182" s="1226">
        <f t="shared" si="6"/>
        <v>0</v>
      </c>
      <c r="BH182" s="1226">
        <f t="shared" si="7"/>
        <v>0</v>
      </c>
      <c r="BI182" s="1226">
        <f t="shared" si="8"/>
        <v>0</v>
      </c>
      <c r="BJ182" s="1144" t="s">
        <v>18</v>
      </c>
      <c r="BK182" s="1227">
        <f t="shared" si="9"/>
        <v>0</v>
      </c>
      <c r="BL182" s="1144" t="s">
        <v>22</v>
      </c>
      <c r="BM182" s="396" t="s">
        <v>4429</v>
      </c>
    </row>
    <row r="183" spans="2:65" s="61" customFormat="1" ht="24.4" customHeight="1">
      <c r="B183" s="1203"/>
      <c r="C183" s="1219" t="s">
        <v>4430</v>
      </c>
      <c r="D183" s="1219" t="s">
        <v>368</v>
      </c>
      <c r="E183" s="1220" t="s">
        <v>4431</v>
      </c>
      <c r="F183" s="1221" t="s">
        <v>4432</v>
      </c>
      <c r="G183" s="1222" t="s">
        <v>60</v>
      </c>
      <c r="H183" s="1223">
        <v>490</v>
      </c>
      <c r="I183" s="1693"/>
      <c r="J183" s="1693">
        <f t="shared" si="0"/>
        <v>0</v>
      </c>
      <c r="K183" s="1224"/>
      <c r="L183" s="68"/>
      <c r="M183" s="394" t="s">
        <v>187</v>
      </c>
      <c r="N183" s="369" t="s">
        <v>206</v>
      </c>
      <c r="O183" s="1225">
        <v>0</v>
      </c>
      <c r="P183" s="1225">
        <f t="shared" si="1"/>
        <v>0</v>
      </c>
      <c r="Q183" s="1225">
        <v>0</v>
      </c>
      <c r="R183" s="1225">
        <f t="shared" si="2"/>
        <v>0</v>
      </c>
      <c r="S183" s="1225">
        <v>0</v>
      </c>
      <c r="T183" s="395">
        <f t="shared" si="3"/>
        <v>0</v>
      </c>
      <c r="AR183" s="396" t="s">
        <v>22</v>
      </c>
      <c r="AT183" s="396" t="s">
        <v>368</v>
      </c>
      <c r="AU183" s="396" t="s">
        <v>18</v>
      </c>
      <c r="AY183" s="1144" t="s">
        <v>1042</v>
      </c>
      <c r="BE183" s="1226">
        <f t="shared" si="4"/>
        <v>0</v>
      </c>
      <c r="BF183" s="1226">
        <f t="shared" si="5"/>
        <v>0</v>
      </c>
      <c r="BG183" s="1226">
        <f t="shared" si="6"/>
        <v>0</v>
      </c>
      <c r="BH183" s="1226">
        <f t="shared" si="7"/>
        <v>0</v>
      </c>
      <c r="BI183" s="1226">
        <f t="shared" si="8"/>
        <v>0</v>
      </c>
      <c r="BJ183" s="1144" t="s">
        <v>18</v>
      </c>
      <c r="BK183" s="1227">
        <f t="shared" si="9"/>
        <v>0</v>
      </c>
      <c r="BL183" s="1144" t="s">
        <v>22</v>
      </c>
      <c r="BM183" s="396" t="s">
        <v>4433</v>
      </c>
    </row>
    <row r="184" spans="2:65" s="61" customFormat="1" ht="37.9" customHeight="1">
      <c r="B184" s="1203"/>
      <c r="C184" s="1219" t="s">
        <v>4434</v>
      </c>
      <c r="D184" s="1219" t="s">
        <v>368</v>
      </c>
      <c r="E184" s="1220" t="s">
        <v>4435</v>
      </c>
      <c r="F184" s="1221" t="s">
        <v>4436</v>
      </c>
      <c r="G184" s="1222" t="s">
        <v>2002</v>
      </c>
      <c r="H184" s="1223">
        <v>21</v>
      </c>
      <c r="I184" s="1693"/>
      <c r="J184" s="1693">
        <f t="shared" si="0"/>
        <v>0</v>
      </c>
      <c r="K184" s="1224"/>
      <c r="L184" s="68"/>
      <c r="M184" s="394" t="s">
        <v>187</v>
      </c>
      <c r="N184" s="369" t="s">
        <v>206</v>
      </c>
      <c r="O184" s="1225">
        <v>0</v>
      </c>
      <c r="P184" s="1225">
        <f t="shared" si="1"/>
        <v>0</v>
      </c>
      <c r="Q184" s="1225">
        <v>0</v>
      </c>
      <c r="R184" s="1225">
        <f t="shared" si="2"/>
        <v>0</v>
      </c>
      <c r="S184" s="1225">
        <v>0</v>
      </c>
      <c r="T184" s="395">
        <f t="shared" si="3"/>
        <v>0</v>
      </c>
      <c r="AR184" s="396" t="s">
        <v>22</v>
      </c>
      <c r="AT184" s="396" t="s">
        <v>368</v>
      </c>
      <c r="AU184" s="396" t="s">
        <v>18</v>
      </c>
      <c r="AY184" s="1144" t="s">
        <v>1042</v>
      </c>
      <c r="BE184" s="1226">
        <f t="shared" si="4"/>
        <v>0</v>
      </c>
      <c r="BF184" s="1226">
        <f t="shared" si="5"/>
        <v>0</v>
      </c>
      <c r="BG184" s="1226">
        <f t="shared" si="6"/>
        <v>0</v>
      </c>
      <c r="BH184" s="1226">
        <f t="shared" si="7"/>
        <v>0</v>
      </c>
      <c r="BI184" s="1226">
        <f t="shared" si="8"/>
        <v>0</v>
      </c>
      <c r="BJ184" s="1144" t="s">
        <v>18</v>
      </c>
      <c r="BK184" s="1227">
        <f t="shared" si="9"/>
        <v>0</v>
      </c>
      <c r="BL184" s="1144" t="s">
        <v>22</v>
      </c>
      <c r="BM184" s="396" t="s">
        <v>4437</v>
      </c>
    </row>
    <row r="185" spans="2:65" s="1212" customFormat="1" ht="18.649999999999999" customHeight="1">
      <c r="B185" s="1213"/>
      <c r="D185" s="388" t="s">
        <v>25</v>
      </c>
      <c r="E185" s="1218" t="s">
        <v>66</v>
      </c>
      <c r="F185" s="1218" t="s">
        <v>4438</v>
      </c>
      <c r="I185" s="1690"/>
      <c r="J185" s="1692">
        <f>BK185</f>
        <v>0</v>
      </c>
      <c r="L185" s="1213"/>
      <c r="M185" s="1214"/>
      <c r="P185" s="1215">
        <f>P186</f>
        <v>238.76755199999999</v>
      </c>
      <c r="R185" s="1215">
        <f>R186</f>
        <v>0</v>
      </c>
      <c r="T185" s="1216">
        <f>T186</f>
        <v>0</v>
      </c>
      <c r="AR185" s="388" t="s">
        <v>16</v>
      </c>
      <c r="AT185" s="391" t="s">
        <v>25</v>
      </c>
      <c r="AU185" s="391" t="s">
        <v>16</v>
      </c>
      <c r="AY185" s="388" t="s">
        <v>1042</v>
      </c>
      <c r="BK185" s="1217">
        <f>BK186</f>
        <v>0</v>
      </c>
    </row>
    <row r="186" spans="2:65" s="61" customFormat="1" ht="25.15" customHeight="1">
      <c r="B186" s="1203"/>
      <c r="C186" s="1219" t="s">
        <v>4439</v>
      </c>
      <c r="D186" s="1219" t="s">
        <v>368</v>
      </c>
      <c r="E186" s="1220" t="s">
        <v>4440</v>
      </c>
      <c r="F186" s="1221" t="s">
        <v>4441</v>
      </c>
      <c r="G186" s="1222" t="s">
        <v>58</v>
      </c>
      <c r="H186" s="1223">
        <v>121.696</v>
      </c>
      <c r="I186" s="1693"/>
      <c r="J186" s="1693">
        <f>ROUND(I186*H186,3)</f>
        <v>0</v>
      </c>
      <c r="K186" s="1224"/>
      <c r="L186" s="68"/>
      <c r="M186" s="1237" t="s">
        <v>187</v>
      </c>
      <c r="N186" s="1238" t="s">
        <v>206</v>
      </c>
      <c r="O186" s="1239">
        <v>1.962</v>
      </c>
      <c r="P186" s="1239">
        <f>O186*H186</f>
        <v>238.76755199999999</v>
      </c>
      <c r="Q186" s="1239">
        <v>0</v>
      </c>
      <c r="R186" s="1239">
        <f>Q186*H186</f>
        <v>0</v>
      </c>
      <c r="S186" s="1239">
        <v>0</v>
      </c>
      <c r="T186" s="1240">
        <f>S186*H186</f>
        <v>0</v>
      </c>
      <c r="AR186" s="396" t="s">
        <v>22</v>
      </c>
      <c r="AT186" s="396" t="s">
        <v>368</v>
      </c>
      <c r="AU186" s="396" t="s">
        <v>18</v>
      </c>
      <c r="AY186" s="1144" t="s">
        <v>1042</v>
      </c>
      <c r="BE186" s="1226">
        <f>IF(N186="základná",J186,0)</f>
        <v>0</v>
      </c>
      <c r="BF186" s="1226">
        <f>IF(N186="znížená",J186,0)</f>
        <v>0</v>
      </c>
      <c r="BG186" s="1226">
        <f>IF(N186="zákl. prenesená",J186,0)</f>
        <v>0</v>
      </c>
      <c r="BH186" s="1226">
        <f>IF(N186="zníž. prenesená",J186,0)</f>
        <v>0</v>
      </c>
      <c r="BI186" s="1226">
        <f>IF(N186="nulová",J186,0)</f>
        <v>0</v>
      </c>
      <c r="BJ186" s="1144" t="s">
        <v>18</v>
      </c>
      <c r="BK186" s="1227">
        <f>ROUND(I186*H186,3)</f>
        <v>0</v>
      </c>
      <c r="BL186" s="1144" t="s">
        <v>22</v>
      </c>
      <c r="BM186" s="396" t="s">
        <v>4442</v>
      </c>
    </row>
    <row r="187" spans="2:65" s="61" customFormat="1" ht="19.899999999999999" customHeight="1">
      <c r="B187" s="1203"/>
      <c r="C187" s="1241"/>
      <c r="D187" s="388" t="s">
        <v>25</v>
      </c>
      <c r="E187" s="1242"/>
      <c r="F187" s="1242" t="s">
        <v>4197</v>
      </c>
      <c r="G187" s="1243"/>
      <c r="H187" s="1244"/>
      <c r="I187" s="1695"/>
      <c r="J187" s="1696">
        <f>J188</f>
        <v>0</v>
      </c>
      <c r="K187" s="1204"/>
      <c r="L187" s="68"/>
      <c r="M187" s="1245"/>
      <c r="N187" s="369"/>
      <c r="O187" s="1225"/>
      <c r="P187" s="1225"/>
      <c r="Q187" s="1225"/>
      <c r="R187" s="1225"/>
      <c r="S187" s="1225"/>
      <c r="T187" s="1225"/>
      <c r="AR187" s="396"/>
      <c r="AT187" s="396"/>
      <c r="AU187" s="396"/>
      <c r="AY187" s="1144"/>
      <c r="BE187" s="1226"/>
      <c r="BF187" s="1226"/>
      <c r="BG187" s="1226"/>
      <c r="BH187" s="1226"/>
      <c r="BI187" s="1226"/>
      <c r="BJ187" s="1144"/>
      <c r="BK187" s="1227"/>
      <c r="BL187" s="1144"/>
      <c r="BM187" s="396"/>
    </row>
    <row r="188" spans="2:65" s="61" customFormat="1" ht="25.9" customHeight="1">
      <c r="B188" s="1203"/>
      <c r="C188" s="1748">
        <v>60</v>
      </c>
      <c r="D188" s="1748"/>
      <c r="E188" s="1749"/>
      <c r="F188" s="1750" t="s">
        <v>4443</v>
      </c>
      <c r="G188" s="1751" t="s">
        <v>1085</v>
      </c>
      <c r="H188" s="1752">
        <v>1</v>
      </c>
      <c r="I188" s="1753">
        <f>'Závlahové systémy'!F176</f>
        <v>0</v>
      </c>
      <c r="J188" s="1753">
        <f>ROUND(I188*H188,3)</f>
        <v>0</v>
      </c>
      <c r="K188" s="1204"/>
      <c r="L188" s="68"/>
      <c r="M188" s="1245"/>
      <c r="N188" s="369"/>
      <c r="O188" s="1225"/>
      <c r="P188" s="1225"/>
      <c r="Q188" s="1225"/>
      <c r="R188" s="1225"/>
      <c r="S188" s="1225"/>
      <c r="T188" s="1225"/>
      <c r="AR188" s="396"/>
      <c r="AT188" s="396"/>
      <c r="AU188" s="396"/>
      <c r="AY188" s="1144"/>
      <c r="BE188" s="1226"/>
      <c r="BF188" s="1226"/>
      <c r="BG188" s="1226"/>
      <c r="BH188" s="1226"/>
      <c r="BI188" s="1226"/>
      <c r="BJ188" s="1144"/>
      <c r="BK188" s="1227"/>
      <c r="BL188" s="1144"/>
      <c r="BM188" s="396"/>
    </row>
    <row r="189" spans="2:65" s="61" customFormat="1" ht="7.15" customHeight="1">
      <c r="B189" s="1159"/>
      <c r="C189" s="1160"/>
      <c r="D189" s="1160"/>
      <c r="E189" s="1160"/>
      <c r="F189" s="1160"/>
      <c r="G189" s="1160"/>
      <c r="H189" s="1160"/>
      <c r="I189" s="1160"/>
      <c r="J189" s="1160"/>
      <c r="K189" s="1160"/>
      <c r="L189" s="68"/>
    </row>
  </sheetData>
  <autoFilter ref="C123:K186" xr:uid="{00000000-0009-0000-0000-000001000000}"/>
  <mergeCells count="11">
    <mergeCell ref="E84:H84"/>
    <mergeCell ref="L2:V2"/>
    <mergeCell ref="E7:H7"/>
    <mergeCell ref="E9:H9"/>
    <mergeCell ref="E18:H18"/>
    <mergeCell ref="E27:H27"/>
    <mergeCell ref="E86:H86"/>
    <mergeCell ref="D102:F102"/>
    <mergeCell ref="D103:F103"/>
    <mergeCell ref="E114:H114"/>
    <mergeCell ref="E116:H116"/>
  </mergeCells>
  <pageMargins left="0.39374999999999999" right="0.39374999999999999" top="0.39374999999999999" bottom="0.39374999999999999" header="0" footer="0"/>
  <pageSetup paperSize="9" scale="90" fitToHeight="100" orientation="portrait" blackAndWhite="1" r:id="rId1"/>
  <headerFooter>
    <oddFooter>&amp;CStrana &amp;P z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37DC-6843-4D85-B38A-0EB7E2CFF837}">
  <sheetPr>
    <tabColor theme="0" tint="-4.9989318521683403E-2"/>
    <pageSetUpPr fitToPage="1"/>
  </sheetPr>
  <dimension ref="A2:H187"/>
  <sheetViews>
    <sheetView view="pageBreakPreview" topLeftCell="A124" zoomScaleNormal="110" zoomScaleSheetLayoutView="100" workbookViewId="0">
      <selection activeCell="N64" sqref="N64"/>
    </sheetView>
  </sheetViews>
  <sheetFormatPr defaultColWidth="6.81640625" defaultRowHeight="14.5"/>
  <cols>
    <col min="1" max="1" width="6.81640625" style="1255"/>
    <col min="2" max="2" width="92.7265625" style="1256" customWidth="1"/>
    <col min="3" max="3" width="9.54296875" style="1252" bestFit="1" customWidth="1"/>
    <col min="4" max="4" width="11.453125" style="1253" customWidth="1"/>
    <col min="5" max="5" width="14.26953125" style="1255" bestFit="1" customWidth="1"/>
    <col min="6" max="6" width="11.7265625" style="1255" customWidth="1"/>
    <col min="7" max="8" width="6.81640625" style="1255"/>
    <col min="9" max="15" width="8.7265625" style="1255" customWidth="1"/>
    <col min="16" max="16384" width="6.81640625" style="1255"/>
  </cols>
  <sheetData>
    <row r="2" spans="1:6" s="1251" customFormat="1" ht="18.5">
      <c r="A2" s="1246"/>
      <c r="B2" s="1247" t="s">
        <v>4002</v>
      </c>
      <c r="C2" s="1248"/>
      <c r="D2" s="1249"/>
      <c r="E2" s="1250"/>
      <c r="F2" s="1250"/>
    </row>
    <row r="4" spans="1:6">
      <c r="A4" s="1950" t="s">
        <v>4003</v>
      </c>
      <c r="B4" s="1950"/>
      <c r="E4" s="1254"/>
    </row>
    <row r="5" spans="1:6">
      <c r="A5" s="1950" t="s">
        <v>4004</v>
      </c>
      <c r="B5" s="1950"/>
      <c r="E5" s="1254"/>
    </row>
    <row r="6" spans="1:6">
      <c r="A6" s="1950" t="s">
        <v>4005</v>
      </c>
      <c r="B6" s="1950"/>
      <c r="E6" s="1254"/>
    </row>
    <row r="7" spans="1:6">
      <c r="A7" s="1950" t="s">
        <v>2534</v>
      </c>
      <c r="B7" s="1950"/>
      <c r="E7" s="1254"/>
    </row>
    <row r="8" spans="1:6">
      <c r="A8" s="1950" t="s">
        <v>4006</v>
      </c>
      <c r="B8" s="1950"/>
      <c r="E8" s="1254"/>
    </row>
    <row r="9" spans="1:6">
      <c r="E9" s="1254"/>
    </row>
    <row r="10" spans="1:6">
      <c r="E10" s="1254"/>
    </row>
    <row r="11" spans="1:6">
      <c r="A11" s="1951" t="s">
        <v>4007</v>
      </c>
      <c r="B11" s="1952"/>
      <c r="C11" s="1257"/>
      <c r="D11" s="1258"/>
      <c r="E11" s="1259"/>
      <c r="F11" s="1260"/>
    </row>
    <row r="12" spans="1:6" ht="30" customHeight="1">
      <c r="A12" s="1261" t="s">
        <v>4008</v>
      </c>
      <c r="B12" s="1262" t="s">
        <v>4009</v>
      </c>
      <c r="C12" s="1263" t="s">
        <v>4010</v>
      </c>
      <c r="D12" s="1264" t="s">
        <v>1032</v>
      </c>
      <c r="E12" s="1265" t="s">
        <v>4011</v>
      </c>
      <c r="F12" s="1266" t="s">
        <v>4012</v>
      </c>
    </row>
    <row r="13" spans="1:6">
      <c r="A13" s="1267"/>
      <c r="B13" s="1268"/>
      <c r="C13" s="1269"/>
      <c r="D13" s="1270"/>
      <c r="E13" s="1271"/>
      <c r="F13" s="1272"/>
    </row>
    <row r="14" spans="1:6">
      <c r="A14" s="1273" t="s">
        <v>4013</v>
      </c>
      <c r="B14" s="1268" t="s">
        <v>4014</v>
      </c>
      <c r="C14" s="1274" t="s">
        <v>62</v>
      </c>
      <c r="D14" s="1275">
        <v>22</v>
      </c>
      <c r="E14" s="1276"/>
      <c r="F14" s="1277">
        <f t="shared" ref="F14:F21" si="0">D14*E14</f>
        <v>0</v>
      </c>
    </row>
    <row r="15" spans="1:6">
      <c r="A15" s="1273" t="s">
        <v>4015</v>
      </c>
      <c r="B15" s="1268" t="s">
        <v>4016</v>
      </c>
      <c r="C15" s="1274" t="s">
        <v>62</v>
      </c>
      <c r="D15" s="1275">
        <v>22</v>
      </c>
      <c r="E15" s="1276"/>
      <c r="F15" s="1277">
        <f t="shared" si="0"/>
        <v>0</v>
      </c>
    </row>
    <row r="16" spans="1:6">
      <c r="A16" s="1273" t="s">
        <v>4017</v>
      </c>
      <c r="B16" s="1268" t="s">
        <v>4018</v>
      </c>
      <c r="C16" s="1274" t="s">
        <v>62</v>
      </c>
      <c r="D16" s="1275">
        <v>18</v>
      </c>
      <c r="E16" s="1276"/>
      <c r="F16" s="1277">
        <f t="shared" si="0"/>
        <v>0</v>
      </c>
    </row>
    <row r="17" spans="1:6">
      <c r="A17" s="1273" t="s">
        <v>4019</v>
      </c>
      <c r="B17" s="1268" t="s">
        <v>4020</v>
      </c>
      <c r="C17" s="1274" t="s">
        <v>62</v>
      </c>
      <c r="D17" s="1275">
        <v>22</v>
      </c>
      <c r="E17" s="1276"/>
      <c r="F17" s="1277">
        <f t="shared" si="0"/>
        <v>0</v>
      </c>
    </row>
    <row r="18" spans="1:6">
      <c r="A18" s="1273" t="s">
        <v>4021</v>
      </c>
      <c r="B18" s="1268" t="s">
        <v>4022</v>
      </c>
      <c r="C18" s="1274" t="s">
        <v>62</v>
      </c>
      <c r="D18" s="1275">
        <v>18</v>
      </c>
      <c r="E18" s="1276"/>
      <c r="F18" s="1277">
        <f t="shared" si="0"/>
        <v>0</v>
      </c>
    </row>
    <row r="19" spans="1:6">
      <c r="A19" s="1273" t="s">
        <v>4023</v>
      </c>
      <c r="B19" s="1268" t="s">
        <v>4024</v>
      </c>
      <c r="C19" s="1274" t="s">
        <v>62</v>
      </c>
      <c r="D19" s="1275">
        <v>4</v>
      </c>
      <c r="E19" s="1276"/>
      <c r="F19" s="1277">
        <f t="shared" si="0"/>
        <v>0</v>
      </c>
    </row>
    <row r="20" spans="1:6">
      <c r="A20" s="1273" t="s">
        <v>4025</v>
      </c>
      <c r="B20" s="1268" t="s">
        <v>4026</v>
      </c>
      <c r="C20" s="1274" t="s">
        <v>62</v>
      </c>
      <c r="D20" s="1275">
        <v>4</v>
      </c>
      <c r="E20" s="1276"/>
      <c r="F20" s="1277">
        <f t="shared" si="0"/>
        <v>0</v>
      </c>
    </row>
    <row r="21" spans="1:6">
      <c r="A21" s="1273" t="s">
        <v>4027</v>
      </c>
      <c r="B21" s="1268" t="s">
        <v>4028</v>
      </c>
      <c r="C21" s="1274" t="s">
        <v>2869</v>
      </c>
      <c r="D21" s="1275">
        <v>20</v>
      </c>
      <c r="E21" s="1276"/>
      <c r="F21" s="1277">
        <f t="shared" si="0"/>
        <v>0</v>
      </c>
    </row>
    <row r="22" spans="1:6" ht="14.65" customHeight="1">
      <c r="A22" s="1278"/>
      <c r="C22" s="1256"/>
      <c r="D22" s="1279"/>
      <c r="E22" s="1280"/>
      <c r="F22" s="1281"/>
    </row>
    <row r="23" spans="1:6" ht="15" thickBot="1">
      <c r="A23" s="1282"/>
      <c r="B23" s="1283" t="s">
        <v>4029</v>
      </c>
      <c r="C23" s="1284" t="s">
        <v>4030</v>
      </c>
      <c r="D23" s="1285"/>
      <c r="E23" s="1286"/>
      <c r="F23" s="1287">
        <f>SUM(F14:F22)</f>
        <v>0</v>
      </c>
    </row>
    <row r="24" spans="1:6" ht="15" thickTop="1">
      <c r="A24" s="1288"/>
      <c r="B24" s="1289"/>
      <c r="C24" s="1288"/>
      <c r="D24" s="1290"/>
      <c r="E24" s="1291"/>
      <c r="F24" s="1292"/>
    </row>
    <row r="25" spans="1:6">
      <c r="A25" s="1951" t="s">
        <v>4031</v>
      </c>
      <c r="B25" s="1952"/>
      <c r="C25" s="1257"/>
      <c r="D25" s="1258"/>
      <c r="E25" s="1293"/>
      <c r="F25" s="1294"/>
    </row>
    <row r="26" spans="1:6" s="1297" customFormat="1" ht="30.65" customHeight="1">
      <c r="A26" s="1261" t="s">
        <v>4008</v>
      </c>
      <c r="B26" s="1262" t="s">
        <v>4009</v>
      </c>
      <c r="C26" s="1263" t="s">
        <v>4010</v>
      </c>
      <c r="D26" s="1264" t="s">
        <v>1032</v>
      </c>
      <c r="E26" s="1295" t="s">
        <v>4011</v>
      </c>
      <c r="F26" s="1296" t="s">
        <v>4012</v>
      </c>
    </row>
    <row r="27" spans="1:6" s="1300" customFormat="1">
      <c r="A27" s="1267"/>
      <c r="B27" s="1268"/>
      <c r="C27" s="1269"/>
      <c r="D27" s="1270"/>
      <c r="E27" s="1298"/>
      <c r="F27" s="1299"/>
    </row>
    <row r="28" spans="1:6" s="1300" customFormat="1">
      <c r="A28" s="1273" t="s">
        <v>4032</v>
      </c>
      <c r="B28" s="1268" t="s">
        <v>4033</v>
      </c>
      <c r="C28" s="1274" t="s">
        <v>62</v>
      </c>
      <c r="D28" s="1275">
        <v>14</v>
      </c>
      <c r="E28" s="1276"/>
      <c r="F28" s="1277">
        <f t="shared" ref="F28:F35" si="1">D28*E28</f>
        <v>0</v>
      </c>
    </row>
    <row r="29" spans="1:6" s="1300" customFormat="1">
      <c r="A29" s="1273" t="s">
        <v>4034</v>
      </c>
      <c r="B29" s="1268" t="s">
        <v>4035</v>
      </c>
      <c r="C29" s="1274" t="s">
        <v>4036</v>
      </c>
      <c r="D29" s="1275">
        <v>4</v>
      </c>
      <c r="E29" s="1276"/>
      <c r="F29" s="1277">
        <f t="shared" si="1"/>
        <v>0</v>
      </c>
    </row>
    <row r="30" spans="1:6" s="1300" customFormat="1">
      <c r="A30" s="1273" t="s">
        <v>4037</v>
      </c>
      <c r="B30" s="1268" t="s">
        <v>4038</v>
      </c>
      <c r="C30" s="1274" t="s">
        <v>4036</v>
      </c>
      <c r="D30" s="1275">
        <v>1</v>
      </c>
      <c r="E30" s="1276"/>
      <c r="F30" s="1277">
        <f t="shared" si="1"/>
        <v>0</v>
      </c>
    </row>
    <row r="31" spans="1:6" s="1300" customFormat="1">
      <c r="A31" s="1273" t="s">
        <v>4039</v>
      </c>
      <c r="B31" s="1268" t="s">
        <v>4040</v>
      </c>
      <c r="C31" s="1274" t="s">
        <v>62</v>
      </c>
      <c r="D31" s="1275">
        <v>36</v>
      </c>
      <c r="E31" s="1276"/>
      <c r="F31" s="1277">
        <f t="shared" si="1"/>
        <v>0</v>
      </c>
    </row>
    <row r="32" spans="1:6" s="1300" customFormat="1">
      <c r="A32" s="1273" t="s">
        <v>4041</v>
      </c>
      <c r="B32" s="1268" t="s">
        <v>4042</v>
      </c>
      <c r="C32" s="1274" t="s">
        <v>62</v>
      </c>
      <c r="D32" s="1275">
        <v>30</v>
      </c>
      <c r="E32" s="1276"/>
      <c r="F32" s="1277">
        <f t="shared" si="1"/>
        <v>0</v>
      </c>
    </row>
    <row r="33" spans="1:6" s="1300" customFormat="1">
      <c r="A33" s="1273" t="s">
        <v>4043</v>
      </c>
      <c r="B33" s="1268" t="s">
        <v>4044</v>
      </c>
      <c r="C33" s="1274" t="s">
        <v>62</v>
      </c>
      <c r="D33" s="1275">
        <v>30</v>
      </c>
      <c r="E33" s="1276"/>
      <c r="F33" s="1277">
        <f t="shared" si="1"/>
        <v>0</v>
      </c>
    </row>
    <row r="34" spans="1:6" s="1300" customFormat="1">
      <c r="A34" s="1273" t="s">
        <v>4045</v>
      </c>
      <c r="B34" s="1268" t="s">
        <v>4046</v>
      </c>
      <c r="C34" s="1274" t="s">
        <v>62</v>
      </c>
      <c r="D34" s="1275">
        <v>18</v>
      </c>
      <c r="E34" s="1276"/>
      <c r="F34" s="1277">
        <f t="shared" si="1"/>
        <v>0</v>
      </c>
    </row>
    <row r="35" spans="1:6" s="1300" customFormat="1">
      <c r="A35" s="1273" t="s">
        <v>4047</v>
      </c>
      <c r="B35" s="1268" t="s">
        <v>4048</v>
      </c>
      <c r="C35" s="1274" t="s">
        <v>62</v>
      </c>
      <c r="D35" s="1275">
        <v>18</v>
      </c>
      <c r="E35" s="1276"/>
      <c r="F35" s="1277">
        <f t="shared" si="1"/>
        <v>0</v>
      </c>
    </row>
    <row r="36" spans="1:6" s="1300" customFormat="1" ht="14.65" customHeight="1">
      <c r="A36" s="1273"/>
      <c r="B36" s="1268"/>
      <c r="C36" s="1268"/>
      <c r="D36" s="1301"/>
      <c r="E36" s="1302"/>
      <c r="F36" s="1277"/>
    </row>
    <row r="37" spans="1:6" s="1300" customFormat="1" ht="15" thickBot="1">
      <c r="A37" s="1303"/>
      <c r="B37" s="1304" t="s">
        <v>4049</v>
      </c>
      <c r="C37" s="1305" t="s">
        <v>4030</v>
      </c>
      <c r="D37" s="1306"/>
      <c r="E37" s="1307"/>
      <c r="F37" s="1308">
        <f>SUM(F28:F36)</f>
        <v>0</v>
      </c>
    </row>
    <row r="38" spans="1:6" s="1300" customFormat="1" ht="15" thickTop="1">
      <c r="A38" s="1309"/>
      <c r="B38" s="1310"/>
      <c r="C38" s="1309"/>
      <c r="D38" s="1311"/>
      <c r="E38" s="1312"/>
      <c r="F38" s="1313"/>
    </row>
    <row r="39" spans="1:6">
      <c r="A39" s="1951" t="s">
        <v>4050</v>
      </c>
      <c r="B39" s="1952"/>
      <c r="C39" s="1257"/>
      <c r="D39" s="1258"/>
      <c r="E39" s="1293"/>
      <c r="F39" s="1294"/>
    </row>
    <row r="40" spans="1:6" s="1314" customFormat="1" ht="30.65" customHeight="1">
      <c r="A40" s="1261" t="s">
        <v>4008</v>
      </c>
      <c r="B40" s="1262" t="s">
        <v>4009</v>
      </c>
      <c r="C40" s="1263" t="s">
        <v>4010</v>
      </c>
      <c r="D40" s="1264" t="s">
        <v>1032</v>
      </c>
      <c r="E40" s="1295" t="s">
        <v>4011</v>
      </c>
      <c r="F40" s="1296" t="s">
        <v>4012</v>
      </c>
    </row>
    <row r="41" spans="1:6" s="1315" customFormat="1">
      <c r="A41" s="1267"/>
      <c r="B41" s="1268"/>
      <c r="C41" s="1269"/>
      <c r="D41" s="1270"/>
      <c r="E41" s="1298"/>
      <c r="F41" s="1299"/>
    </row>
    <row r="42" spans="1:6" s="1315" customFormat="1">
      <c r="A42" s="1273" t="s">
        <v>4051</v>
      </c>
      <c r="B42" s="1268" t="s">
        <v>4052</v>
      </c>
      <c r="C42" s="1274" t="s">
        <v>62</v>
      </c>
      <c r="D42" s="1275">
        <v>42</v>
      </c>
      <c r="E42" s="1276"/>
      <c r="F42" s="1277">
        <f t="shared" ref="F42:F45" si="2">D42*E42</f>
        <v>0</v>
      </c>
    </row>
    <row r="43" spans="1:6" s="1315" customFormat="1">
      <c r="A43" s="1273" t="s">
        <v>4053</v>
      </c>
      <c r="B43" s="1268" t="s">
        <v>4022</v>
      </c>
      <c r="C43" s="1274" t="s">
        <v>62</v>
      </c>
      <c r="D43" s="1275">
        <v>42</v>
      </c>
      <c r="E43" s="1276"/>
      <c r="F43" s="1277">
        <f t="shared" si="2"/>
        <v>0</v>
      </c>
    </row>
    <row r="44" spans="1:6" s="1315" customFormat="1">
      <c r="A44" s="1273" t="s">
        <v>4054</v>
      </c>
      <c r="B44" s="1268" t="s">
        <v>4018</v>
      </c>
      <c r="C44" s="1274" t="s">
        <v>62</v>
      </c>
      <c r="D44" s="1275">
        <v>42</v>
      </c>
      <c r="E44" s="1276"/>
      <c r="F44" s="1277">
        <f t="shared" si="2"/>
        <v>0</v>
      </c>
    </row>
    <row r="45" spans="1:6" s="1315" customFormat="1">
      <c r="A45" s="1273" t="s">
        <v>4055</v>
      </c>
      <c r="B45" s="1268" t="s">
        <v>4028</v>
      </c>
      <c r="C45" s="1274" t="s">
        <v>2869</v>
      </c>
      <c r="D45" s="1275">
        <v>100</v>
      </c>
      <c r="E45" s="1276"/>
      <c r="F45" s="1277">
        <f t="shared" si="2"/>
        <v>0</v>
      </c>
    </row>
    <row r="46" spans="1:6" s="1315" customFormat="1" ht="14.65" customHeight="1">
      <c r="A46" s="1273"/>
      <c r="B46" s="1268"/>
      <c r="C46" s="1268"/>
      <c r="D46" s="1301"/>
      <c r="E46" s="1302"/>
      <c r="F46" s="1316"/>
    </row>
    <row r="47" spans="1:6" s="1315" customFormat="1" ht="15" thickBot="1">
      <c r="A47" s="1303"/>
      <c r="B47" s="1304" t="s">
        <v>4056</v>
      </c>
      <c r="C47" s="1305" t="s">
        <v>4030</v>
      </c>
      <c r="D47" s="1306"/>
      <c r="E47" s="1307"/>
      <c r="F47" s="1308">
        <f>SUM(F42:F46)</f>
        <v>0</v>
      </c>
    </row>
    <row r="48" spans="1:6" s="1300" customFormat="1" ht="15" thickTop="1">
      <c r="A48" s="1315"/>
      <c r="B48" s="1268"/>
      <c r="C48" s="1269"/>
      <c r="D48" s="1270"/>
      <c r="E48" s="1276"/>
      <c r="F48" s="1277"/>
    </row>
    <row r="49" spans="1:6" s="1300" customFormat="1">
      <c r="A49" s="1953" t="s">
        <v>4057</v>
      </c>
      <c r="B49" s="1954"/>
      <c r="C49" s="1317"/>
      <c r="D49" s="1318"/>
      <c r="E49" s="1293"/>
      <c r="F49" s="1319"/>
    </row>
    <row r="50" spans="1:6" s="1300" customFormat="1" ht="30" customHeight="1">
      <c r="A50" s="1320" t="s">
        <v>4008</v>
      </c>
      <c r="B50" s="1321" t="s">
        <v>4009</v>
      </c>
      <c r="C50" s="1263" t="s">
        <v>4010</v>
      </c>
      <c r="D50" s="1264" t="s">
        <v>1032</v>
      </c>
      <c r="E50" s="1295" t="s">
        <v>4011</v>
      </c>
      <c r="F50" s="1296" t="s">
        <v>4012</v>
      </c>
    </row>
    <row r="51" spans="1:6" s="1300" customFormat="1">
      <c r="A51" s="1267"/>
      <c r="B51" s="1268"/>
      <c r="C51" s="1269"/>
      <c r="D51" s="1270"/>
      <c r="E51" s="1276"/>
      <c r="F51" s="1277"/>
    </row>
    <row r="52" spans="1:6" s="1300" customFormat="1">
      <c r="A52" s="1273" t="s">
        <v>4058</v>
      </c>
      <c r="B52" s="1268" t="s">
        <v>4059</v>
      </c>
      <c r="C52" s="1274" t="s">
        <v>2869</v>
      </c>
      <c r="D52" s="1275">
        <v>310</v>
      </c>
      <c r="E52" s="1276"/>
      <c r="F52" s="1277">
        <f t="shared" ref="F52:F59" si="3">D52*E52</f>
        <v>0</v>
      </c>
    </row>
    <row r="53" spans="1:6" s="1300" customFormat="1">
      <c r="A53" s="1273" t="s">
        <v>4060</v>
      </c>
      <c r="B53" s="1268" t="s">
        <v>4061</v>
      </c>
      <c r="C53" s="1274" t="s">
        <v>2869</v>
      </c>
      <c r="D53" s="1275">
        <v>200</v>
      </c>
      <c r="E53" s="1276"/>
      <c r="F53" s="1277">
        <f t="shared" si="3"/>
        <v>0</v>
      </c>
    </row>
    <row r="54" spans="1:6" s="1300" customFormat="1">
      <c r="A54" s="1273" t="s">
        <v>4062</v>
      </c>
      <c r="B54" s="1268" t="s">
        <v>4063</v>
      </c>
      <c r="C54" s="1274" t="s">
        <v>2869</v>
      </c>
      <c r="D54" s="1275">
        <v>580</v>
      </c>
      <c r="E54" s="1276"/>
      <c r="F54" s="1277">
        <f t="shared" si="3"/>
        <v>0</v>
      </c>
    </row>
    <row r="55" spans="1:6" s="1300" customFormat="1">
      <c r="A55" s="1273" t="s">
        <v>4064</v>
      </c>
      <c r="B55" s="1268" t="s">
        <v>4065</v>
      </c>
      <c r="C55" s="1274" t="s">
        <v>62</v>
      </c>
      <c r="D55" s="1275">
        <v>26</v>
      </c>
      <c r="E55" s="1276"/>
      <c r="F55" s="1277">
        <f t="shared" si="3"/>
        <v>0</v>
      </c>
    </row>
    <row r="56" spans="1:6" s="1300" customFormat="1">
      <c r="A56" s="1273" t="s">
        <v>4066</v>
      </c>
      <c r="B56" s="1268" t="s">
        <v>4067</v>
      </c>
      <c r="C56" s="1274" t="s">
        <v>62</v>
      </c>
      <c r="D56" s="1275">
        <v>4</v>
      </c>
      <c r="E56" s="1276"/>
      <c r="F56" s="1277">
        <f t="shared" si="3"/>
        <v>0</v>
      </c>
    </row>
    <row r="57" spans="1:6" s="1300" customFormat="1">
      <c r="A57" s="1273" t="s">
        <v>4068</v>
      </c>
      <c r="B57" s="1268" t="s">
        <v>4069</v>
      </c>
      <c r="C57" s="1274" t="s">
        <v>62</v>
      </c>
      <c r="D57" s="1275">
        <v>1</v>
      </c>
      <c r="E57" s="1276"/>
      <c r="F57" s="1277">
        <f t="shared" si="3"/>
        <v>0</v>
      </c>
    </row>
    <row r="58" spans="1:6" s="1300" customFormat="1">
      <c r="A58" s="1273" t="s">
        <v>4070</v>
      </c>
      <c r="B58" s="1268" t="s">
        <v>4071</v>
      </c>
      <c r="C58" s="1274" t="s">
        <v>62</v>
      </c>
      <c r="D58" s="1275">
        <v>9</v>
      </c>
      <c r="E58" s="1276"/>
      <c r="F58" s="1277">
        <f t="shared" si="3"/>
        <v>0</v>
      </c>
    </row>
    <row r="59" spans="1:6" s="1300" customFormat="1">
      <c r="A59" s="1273" t="s">
        <v>4072</v>
      </c>
      <c r="B59" s="1268" t="s">
        <v>4073</v>
      </c>
      <c r="C59" s="1274" t="s">
        <v>62</v>
      </c>
      <c r="D59" s="1275">
        <v>1</v>
      </c>
      <c r="E59" s="1276"/>
      <c r="F59" s="1277">
        <f t="shared" si="3"/>
        <v>0</v>
      </c>
    </row>
    <row r="60" spans="1:6" s="1300" customFormat="1">
      <c r="A60" s="1273"/>
      <c r="B60" s="1268"/>
      <c r="C60" s="1268"/>
      <c r="D60" s="1301"/>
      <c r="E60" s="1302"/>
      <c r="F60" s="1277"/>
    </row>
    <row r="61" spans="1:6" s="1300" customFormat="1" ht="15" thickBot="1">
      <c r="A61" s="1303"/>
      <c r="B61" s="1304" t="s">
        <v>4074</v>
      </c>
      <c r="C61" s="1305" t="s">
        <v>4030</v>
      </c>
      <c r="D61" s="1306"/>
      <c r="E61" s="1307"/>
      <c r="F61" s="1308">
        <f>SUM(F52:F60)</f>
        <v>0</v>
      </c>
    </row>
    <row r="62" spans="1:6" s="1300" customFormat="1" ht="15" thickTop="1">
      <c r="B62" s="1322"/>
      <c r="C62" s="1323"/>
      <c r="D62" s="1324"/>
      <c r="E62" s="1312"/>
      <c r="F62" s="1325"/>
    </row>
    <row r="63" spans="1:6" s="1300" customFormat="1">
      <c r="A63" s="1953" t="s">
        <v>4075</v>
      </c>
      <c r="B63" s="1954"/>
      <c r="C63" s="1317"/>
      <c r="D63" s="1318"/>
      <c r="E63" s="1293"/>
      <c r="F63" s="1319"/>
    </row>
    <row r="64" spans="1:6" s="1300" customFormat="1" ht="30" customHeight="1">
      <c r="A64" s="1320" t="s">
        <v>4008</v>
      </c>
      <c r="B64" s="1321" t="s">
        <v>4009</v>
      </c>
      <c r="C64" s="1263" t="s">
        <v>4010</v>
      </c>
      <c r="D64" s="1264" t="s">
        <v>1032</v>
      </c>
      <c r="E64" s="1295" t="s">
        <v>4011</v>
      </c>
      <c r="F64" s="1296" t="s">
        <v>4012</v>
      </c>
    </row>
    <row r="65" spans="1:8" s="1300" customFormat="1">
      <c r="A65" s="1267"/>
      <c r="B65" s="1268"/>
      <c r="C65" s="1269"/>
      <c r="D65" s="1270"/>
      <c r="E65" s="1298"/>
      <c r="F65" s="1299"/>
    </row>
    <row r="66" spans="1:8" s="1300" customFormat="1">
      <c r="A66" s="1742" t="s">
        <v>4076</v>
      </c>
      <c r="B66" s="1743" t="s">
        <v>4077</v>
      </c>
      <c r="C66" s="1744" t="s">
        <v>62</v>
      </c>
      <c r="D66" s="1745">
        <v>26</v>
      </c>
      <c r="E66" s="1746"/>
      <c r="F66" s="1747">
        <f>D66*E66</f>
        <v>0</v>
      </c>
    </row>
    <row r="67" spans="1:8" s="1300" customFormat="1">
      <c r="A67" s="1273" t="s">
        <v>4078</v>
      </c>
      <c r="B67" s="1268" t="s">
        <v>4079</v>
      </c>
      <c r="C67" s="1274" t="s">
        <v>62</v>
      </c>
      <c r="D67" s="1275">
        <v>15</v>
      </c>
      <c r="E67" s="1276"/>
      <c r="F67" s="1277">
        <f>D67*E67</f>
        <v>0</v>
      </c>
    </row>
    <row r="68" spans="1:8" s="1300" customFormat="1">
      <c r="A68" s="1273" t="s">
        <v>4080</v>
      </c>
      <c r="B68" s="1268" t="s">
        <v>4081</v>
      </c>
      <c r="C68" s="1274" t="s">
        <v>62</v>
      </c>
      <c r="D68" s="1275">
        <v>6</v>
      </c>
      <c r="E68" s="1276"/>
      <c r="F68" s="1277">
        <f t="shared" ref="F68:F80" si="4">D68*E68</f>
        <v>0</v>
      </c>
    </row>
    <row r="69" spans="1:8" s="1300" customFormat="1">
      <c r="A69" s="1273" t="s">
        <v>4082</v>
      </c>
      <c r="B69" s="1268" t="s">
        <v>4083</v>
      </c>
      <c r="C69" s="1274" t="s">
        <v>62</v>
      </c>
      <c r="D69" s="1275">
        <v>3</v>
      </c>
      <c r="E69" s="1276"/>
      <c r="F69" s="1277">
        <f t="shared" si="4"/>
        <v>0</v>
      </c>
    </row>
    <row r="70" spans="1:8" s="1300" customFormat="1">
      <c r="A70" s="1273" t="s">
        <v>4084</v>
      </c>
      <c r="B70" s="1268" t="s">
        <v>4085</v>
      </c>
      <c r="C70" s="1274" t="s">
        <v>62</v>
      </c>
      <c r="D70" s="1275">
        <v>6</v>
      </c>
      <c r="E70" s="1276"/>
      <c r="F70" s="1277">
        <f t="shared" si="4"/>
        <v>0</v>
      </c>
    </row>
    <row r="71" spans="1:8" s="1300" customFormat="1">
      <c r="A71" s="1273" t="s">
        <v>4086</v>
      </c>
      <c r="B71" s="1268" t="s">
        <v>4087</v>
      </c>
      <c r="C71" s="1274" t="s">
        <v>62</v>
      </c>
      <c r="D71" s="1275">
        <v>2</v>
      </c>
      <c r="E71" s="1276"/>
      <c r="F71" s="1277">
        <f t="shared" si="4"/>
        <v>0</v>
      </c>
    </row>
    <row r="72" spans="1:8" s="1300" customFormat="1">
      <c r="A72" s="1273" t="s">
        <v>4088</v>
      </c>
      <c r="B72" s="1268" t="s">
        <v>4089</v>
      </c>
      <c r="C72" s="1274" t="s">
        <v>62</v>
      </c>
      <c r="D72" s="1275">
        <v>15</v>
      </c>
      <c r="E72" s="1276"/>
      <c r="F72" s="1277">
        <f t="shared" si="4"/>
        <v>0</v>
      </c>
    </row>
    <row r="73" spans="1:8" s="1300" customFormat="1">
      <c r="A73" s="1273" t="s">
        <v>4090</v>
      </c>
      <c r="B73" s="1268" t="s">
        <v>4091</v>
      </c>
      <c r="C73" s="1274" t="s">
        <v>62</v>
      </c>
      <c r="D73" s="1275">
        <v>6</v>
      </c>
      <c r="E73" s="1276"/>
      <c r="F73" s="1277">
        <f t="shared" si="4"/>
        <v>0</v>
      </c>
      <c r="H73" s="1255"/>
    </row>
    <row r="74" spans="1:8" s="1300" customFormat="1">
      <c r="A74" s="1273" t="s">
        <v>4092</v>
      </c>
      <c r="B74" s="1268" t="s">
        <v>4093</v>
      </c>
      <c r="C74" s="1274" t="s">
        <v>62</v>
      </c>
      <c r="D74" s="1275">
        <v>6</v>
      </c>
      <c r="E74" s="1276"/>
      <c r="F74" s="1277">
        <f t="shared" si="4"/>
        <v>0</v>
      </c>
      <c r="H74" s="1255"/>
    </row>
    <row r="75" spans="1:8" s="1300" customFormat="1">
      <c r="A75" s="1273" t="s">
        <v>4094</v>
      </c>
      <c r="B75" s="1268" t="s">
        <v>4095</v>
      </c>
      <c r="C75" s="1274" t="s">
        <v>62</v>
      </c>
      <c r="D75" s="1275">
        <v>6</v>
      </c>
      <c r="E75" s="1276"/>
      <c r="F75" s="1277">
        <f t="shared" si="4"/>
        <v>0</v>
      </c>
      <c r="H75" s="1255"/>
    </row>
    <row r="76" spans="1:8" s="1300" customFormat="1">
      <c r="A76" s="1273" t="s">
        <v>4096</v>
      </c>
      <c r="B76" s="1268" t="s">
        <v>4097</v>
      </c>
      <c r="C76" s="1274" t="s">
        <v>62</v>
      </c>
      <c r="D76" s="1275">
        <v>9</v>
      </c>
      <c r="E76" s="1276"/>
      <c r="F76" s="1277">
        <f t="shared" si="4"/>
        <v>0</v>
      </c>
      <c r="H76" s="1255"/>
    </row>
    <row r="77" spans="1:8" s="1300" customFormat="1">
      <c r="A77" s="1273" t="s">
        <v>4098</v>
      </c>
      <c r="B77" s="1268" t="s">
        <v>4099</v>
      </c>
      <c r="C77" s="1274" t="s">
        <v>62</v>
      </c>
      <c r="D77" s="1275">
        <v>8</v>
      </c>
      <c r="E77" s="1276"/>
      <c r="F77" s="1277">
        <f t="shared" si="4"/>
        <v>0</v>
      </c>
      <c r="H77" s="1255"/>
    </row>
    <row r="78" spans="1:8" s="1300" customFormat="1">
      <c r="A78" s="1273" t="s">
        <v>4100</v>
      </c>
      <c r="B78" s="1268" t="s">
        <v>4101</v>
      </c>
      <c r="C78" s="1274" t="s">
        <v>62</v>
      </c>
      <c r="D78" s="1275">
        <v>8</v>
      </c>
      <c r="E78" s="1276"/>
      <c r="F78" s="1277">
        <f t="shared" si="4"/>
        <v>0</v>
      </c>
      <c r="H78" s="1255"/>
    </row>
    <row r="79" spans="1:8" s="1300" customFormat="1">
      <c r="A79" s="1273" t="s">
        <v>4102</v>
      </c>
      <c r="B79" s="1268" t="s">
        <v>4103</v>
      </c>
      <c r="C79" s="1274" t="s">
        <v>62</v>
      </c>
      <c r="D79" s="1275">
        <v>8</v>
      </c>
      <c r="E79" s="1276"/>
      <c r="F79" s="1277">
        <f t="shared" si="4"/>
        <v>0</v>
      </c>
      <c r="H79" s="1255"/>
    </row>
    <row r="80" spans="1:8" s="1300" customFormat="1">
      <c r="A80" s="1273" t="s">
        <v>4104</v>
      </c>
      <c r="B80" s="1268" t="s">
        <v>4105</v>
      </c>
      <c r="C80" s="1274" t="s">
        <v>62</v>
      </c>
      <c r="D80" s="1275">
        <v>1</v>
      </c>
      <c r="E80" s="1276"/>
      <c r="F80" s="1277">
        <f t="shared" si="4"/>
        <v>0</v>
      </c>
      <c r="H80" s="1255"/>
    </row>
    <row r="81" spans="1:8" s="1300" customFormat="1">
      <c r="A81" s="1273"/>
      <c r="B81" s="1268"/>
      <c r="C81" s="1268"/>
      <c r="D81" s="1301"/>
      <c r="E81" s="1326"/>
      <c r="F81" s="1327"/>
      <c r="H81" s="1255"/>
    </row>
    <row r="82" spans="1:8" s="1300" customFormat="1" ht="15" thickBot="1">
      <c r="A82" s="1303"/>
      <c r="B82" s="1304" t="s">
        <v>4106</v>
      </c>
      <c r="C82" s="1305" t="s">
        <v>4030</v>
      </c>
      <c r="D82" s="1306"/>
      <c r="E82" s="1307"/>
      <c r="F82" s="1308">
        <f>SUM(F66:F81)</f>
        <v>0</v>
      </c>
      <c r="H82" s="1255"/>
    </row>
    <row r="83" spans="1:8" s="1300" customFormat="1" ht="15" thickTop="1">
      <c r="A83" s="1315"/>
      <c r="B83" s="1268"/>
      <c r="C83" s="1269"/>
      <c r="D83" s="1270"/>
      <c r="E83" s="1276"/>
      <c r="F83" s="1277"/>
      <c r="H83" s="1255"/>
    </row>
    <row r="84" spans="1:8" s="1300" customFormat="1">
      <c r="A84" s="1953" t="s">
        <v>4107</v>
      </c>
      <c r="B84" s="1954"/>
      <c r="C84" s="1317"/>
      <c r="D84" s="1318"/>
      <c r="E84" s="1293"/>
      <c r="F84" s="1319"/>
      <c r="H84" s="1255"/>
    </row>
    <row r="85" spans="1:8" s="1300" customFormat="1" ht="30" customHeight="1">
      <c r="A85" s="1320" t="s">
        <v>4008</v>
      </c>
      <c r="B85" s="1321" t="s">
        <v>4009</v>
      </c>
      <c r="C85" s="1263" t="s">
        <v>4010</v>
      </c>
      <c r="D85" s="1264" t="s">
        <v>1032</v>
      </c>
      <c r="E85" s="1295" t="s">
        <v>4011</v>
      </c>
      <c r="F85" s="1296" t="s">
        <v>4108</v>
      </c>
      <c r="H85" s="1255"/>
    </row>
    <row r="86" spans="1:8" s="1300" customFormat="1">
      <c r="A86" s="1267"/>
      <c r="B86" s="1268"/>
      <c r="C86" s="1269"/>
      <c r="D86" s="1270"/>
      <c r="E86" s="1276"/>
      <c r="F86" s="1299"/>
      <c r="G86" s="1255"/>
      <c r="H86" s="1255"/>
    </row>
    <row r="87" spans="1:8" s="1300" customFormat="1">
      <c r="A87" s="1273" t="s">
        <v>4109</v>
      </c>
      <c r="B87" s="1268" t="s">
        <v>4110</v>
      </c>
      <c r="C87" s="1274" t="s">
        <v>62</v>
      </c>
      <c r="D87" s="1275">
        <v>1</v>
      </c>
      <c r="E87" s="1276"/>
      <c r="F87" s="1277">
        <f t="shared" ref="F87:F95" si="5">D87*E87</f>
        <v>0</v>
      </c>
      <c r="G87" s="1255"/>
      <c r="H87" s="1255"/>
    </row>
    <row r="88" spans="1:8" s="1300" customFormat="1">
      <c r="A88" s="1273" t="s">
        <v>4111</v>
      </c>
      <c r="B88" s="1268" t="s">
        <v>4112</v>
      </c>
      <c r="C88" s="1274" t="s">
        <v>62</v>
      </c>
      <c r="D88" s="1275">
        <v>1</v>
      </c>
      <c r="E88" s="1276"/>
      <c r="F88" s="1277">
        <f t="shared" si="5"/>
        <v>0</v>
      </c>
      <c r="G88" s="1255"/>
      <c r="H88" s="1255"/>
    </row>
    <row r="89" spans="1:8" s="1300" customFormat="1">
      <c r="A89" s="1273" t="s">
        <v>4113</v>
      </c>
      <c r="B89" s="1268" t="s">
        <v>4114</v>
      </c>
      <c r="C89" s="1274" t="s">
        <v>62</v>
      </c>
      <c r="D89" s="1275">
        <v>1</v>
      </c>
      <c r="E89" s="1276"/>
      <c r="F89" s="1277">
        <f t="shared" si="5"/>
        <v>0</v>
      </c>
      <c r="G89" s="1255"/>
      <c r="H89" s="1255"/>
    </row>
    <row r="90" spans="1:8" s="1300" customFormat="1">
      <c r="A90" s="1273" t="s">
        <v>4115</v>
      </c>
      <c r="B90" s="1268" t="s">
        <v>4116</v>
      </c>
      <c r="C90" s="1274" t="s">
        <v>62</v>
      </c>
      <c r="D90" s="1275">
        <v>1</v>
      </c>
      <c r="E90" s="1276"/>
      <c r="F90" s="1277">
        <f t="shared" si="5"/>
        <v>0</v>
      </c>
      <c r="G90" s="1255"/>
      <c r="H90" s="1255"/>
    </row>
    <row r="91" spans="1:8" s="1300" customFormat="1">
      <c r="A91" s="1273" t="s">
        <v>4117</v>
      </c>
      <c r="B91" s="1268" t="s">
        <v>4118</v>
      </c>
      <c r="C91" s="1274" t="s">
        <v>62</v>
      </c>
      <c r="D91" s="1275">
        <v>18</v>
      </c>
      <c r="E91" s="1276"/>
      <c r="F91" s="1277">
        <f t="shared" si="5"/>
        <v>0</v>
      </c>
      <c r="G91" s="1255"/>
      <c r="H91" s="1255"/>
    </row>
    <row r="92" spans="1:8" s="1300" customFormat="1">
      <c r="A92" s="1273" t="s">
        <v>4119</v>
      </c>
      <c r="B92" s="1268" t="s">
        <v>4120</v>
      </c>
      <c r="C92" s="1274" t="s">
        <v>62</v>
      </c>
      <c r="D92" s="1275">
        <v>8</v>
      </c>
      <c r="E92" s="1276"/>
      <c r="F92" s="1277">
        <f t="shared" si="5"/>
        <v>0</v>
      </c>
      <c r="G92" s="1255"/>
      <c r="H92" s="1255"/>
    </row>
    <row r="93" spans="1:8" s="1300" customFormat="1">
      <c r="A93" s="1273" t="s">
        <v>4121</v>
      </c>
      <c r="B93" s="1268" t="s">
        <v>4122</v>
      </c>
      <c r="C93" s="1274" t="s">
        <v>2869</v>
      </c>
      <c r="D93" s="1275">
        <v>225</v>
      </c>
      <c r="E93" s="1276"/>
      <c r="F93" s="1277">
        <f t="shared" si="5"/>
        <v>0</v>
      </c>
      <c r="G93" s="1255"/>
      <c r="H93" s="1255"/>
    </row>
    <row r="94" spans="1:8" s="1300" customFormat="1">
      <c r="A94" s="1273" t="s">
        <v>4123</v>
      </c>
      <c r="B94" s="1268" t="s">
        <v>4124</v>
      </c>
      <c r="C94" s="1274" t="s">
        <v>2869</v>
      </c>
      <c r="D94" s="1275">
        <v>150</v>
      </c>
      <c r="E94" s="1276"/>
      <c r="F94" s="1277">
        <f t="shared" si="5"/>
        <v>0</v>
      </c>
      <c r="G94" s="1255"/>
      <c r="H94" s="1255"/>
    </row>
    <row r="95" spans="1:8" s="1300" customFormat="1">
      <c r="A95" s="1273" t="s">
        <v>4125</v>
      </c>
      <c r="B95" s="1268" t="s">
        <v>4126</v>
      </c>
      <c r="C95" s="1269" t="s">
        <v>62</v>
      </c>
      <c r="D95" s="1275">
        <v>1</v>
      </c>
      <c r="E95" s="1276"/>
      <c r="F95" s="1277">
        <f t="shared" si="5"/>
        <v>0</v>
      </c>
      <c r="G95" s="1255"/>
      <c r="H95" s="1255"/>
    </row>
    <row r="96" spans="1:8" s="1300" customFormat="1">
      <c r="A96" s="1273"/>
      <c r="B96" s="1268"/>
      <c r="C96" s="1269"/>
      <c r="D96" s="1270"/>
      <c r="E96" s="1276"/>
      <c r="F96" s="1327"/>
      <c r="G96" s="1255"/>
      <c r="H96" s="1255"/>
    </row>
    <row r="97" spans="1:8" s="1300" customFormat="1" ht="15" thickBot="1">
      <c r="A97" s="1303"/>
      <c r="B97" s="1304" t="s">
        <v>4127</v>
      </c>
      <c r="C97" s="1305" t="s">
        <v>4030</v>
      </c>
      <c r="D97" s="1306"/>
      <c r="E97" s="1307"/>
      <c r="F97" s="1308">
        <f>SUM(F87:F96)</f>
        <v>0</v>
      </c>
      <c r="H97" s="1255"/>
    </row>
    <row r="98" spans="1:8" s="1300" customFormat="1" ht="15" thickTop="1">
      <c r="B98" s="1322"/>
      <c r="C98" s="1323"/>
      <c r="D98" s="1324"/>
      <c r="E98" s="1312"/>
      <c r="F98" s="1325"/>
      <c r="H98" s="1255"/>
    </row>
    <row r="99" spans="1:8" s="1300" customFormat="1">
      <c r="A99" s="1948" t="s">
        <v>4128</v>
      </c>
      <c r="B99" s="1949"/>
      <c r="C99" s="1317"/>
      <c r="D99" s="1318"/>
      <c r="E99" s="1293"/>
      <c r="F99" s="1319"/>
      <c r="H99" s="1255"/>
    </row>
    <row r="100" spans="1:8" s="1300" customFormat="1" ht="30" customHeight="1">
      <c r="A100" s="1261" t="s">
        <v>4008</v>
      </c>
      <c r="B100" s="1321" t="s">
        <v>4009</v>
      </c>
      <c r="C100" s="1263" t="s">
        <v>4010</v>
      </c>
      <c r="D100" s="1264" t="s">
        <v>1032</v>
      </c>
      <c r="E100" s="1295" t="s">
        <v>4011</v>
      </c>
      <c r="F100" s="1296" t="s">
        <v>4012</v>
      </c>
      <c r="H100" s="1255"/>
    </row>
    <row r="101" spans="1:8" s="1300" customFormat="1">
      <c r="A101" s="1267"/>
      <c r="B101" s="1268"/>
      <c r="C101" s="1269"/>
      <c r="D101" s="1270"/>
      <c r="E101" s="1276"/>
      <c r="F101" s="1277"/>
      <c r="H101" s="1255"/>
    </row>
    <row r="102" spans="1:8" s="1300" customFormat="1">
      <c r="A102" s="1273" t="s">
        <v>4129</v>
      </c>
      <c r="B102" s="1268" t="s">
        <v>4130</v>
      </c>
      <c r="C102" s="1274" t="s">
        <v>62</v>
      </c>
      <c r="D102" s="1275">
        <v>3</v>
      </c>
      <c r="E102" s="1276"/>
      <c r="F102" s="1277">
        <f t="shared" ref="F102:F104" si="6">D102*E102</f>
        <v>0</v>
      </c>
      <c r="H102" s="1255"/>
    </row>
    <row r="103" spans="1:8" s="1300" customFormat="1">
      <c r="A103" s="1273" t="s">
        <v>4131</v>
      </c>
      <c r="B103" s="1268" t="s">
        <v>4132</v>
      </c>
      <c r="C103" s="1274" t="s">
        <v>62</v>
      </c>
      <c r="D103" s="1275">
        <v>3</v>
      </c>
      <c r="E103" s="1276"/>
      <c r="F103" s="1277">
        <f t="shared" si="6"/>
        <v>0</v>
      </c>
      <c r="H103" s="1255"/>
    </row>
    <row r="104" spans="1:8" s="1300" customFormat="1">
      <c r="A104" s="1273" t="s">
        <v>4133</v>
      </c>
      <c r="B104" s="1268" t="s">
        <v>4134</v>
      </c>
      <c r="C104" s="1274" t="s">
        <v>62</v>
      </c>
      <c r="D104" s="1275">
        <v>6</v>
      </c>
      <c r="E104" s="1276"/>
      <c r="F104" s="1277">
        <f t="shared" si="6"/>
        <v>0</v>
      </c>
      <c r="H104" s="1255"/>
    </row>
    <row r="105" spans="1:8" s="1300" customFormat="1">
      <c r="A105" s="1273"/>
      <c r="B105" s="1268"/>
      <c r="C105" s="1274"/>
      <c r="D105" s="1275"/>
      <c r="E105" s="1276"/>
      <c r="F105" s="1277"/>
      <c r="H105" s="1255"/>
    </row>
    <row r="106" spans="1:8" s="1300" customFormat="1" ht="15" thickBot="1">
      <c r="A106" s="1303"/>
      <c r="B106" s="1304" t="s">
        <v>4135</v>
      </c>
      <c r="C106" s="1305" t="s">
        <v>4030</v>
      </c>
      <c r="D106" s="1306"/>
      <c r="E106" s="1307"/>
      <c r="F106" s="1308">
        <f>SUM(F102:F105)</f>
        <v>0</v>
      </c>
      <c r="H106" s="1255"/>
    </row>
    <row r="107" spans="1:8" s="1300" customFormat="1" ht="15" thickTop="1">
      <c r="B107" s="1322"/>
      <c r="C107" s="1323"/>
      <c r="D107" s="1324"/>
      <c r="E107" s="1312"/>
      <c r="F107" s="1325"/>
      <c r="H107" s="1255"/>
    </row>
    <row r="108" spans="1:8" s="1300" customFormat="1">
      <c r="A108" s="1948" t="s">
        <v>4136</v>
      </c>
      <c r="B108" s="1949"/>
      <c r="C108" s="1317"/>
      <c r="D108" s="1318"/>
      <c r="E108" s="1293"/>
      <c r="F108" s="1319"/>
      <c r="H108" s="1255"/>
    </row>
    <row r="109" spans="1:8" s="1300" customFormat="1" ht="30" customHeight="1">
      <c r="A109" s="1320" t="s">
        <v>4008</v>
      </c>
      <c r="B109" s="1321" t="s">
        <v>4009</v>
      </c>
      <c r="C109" s="1263" t="s">
        <v>4010</v>
      </c>
      <c r="D109" s="1264" t="s">
        <v>1032</v>
      </c>
      <c r="E109" s="1295" t="s">
        <v>4011</v>
      </c>
      <c r="F109" s="1296" t="s">
        <v>4012</v>
      </c>
      <c r="H109" s="1255"/>
    </row>
    <row r="110" spans="1:8" s="1300" customFormat="1">
      <c r="A110" s="1267"/>
      <c r="B110" s="1268"/>
      <c r="C110" s="1269"/>
      <c r="D110" s="1270"/>
      <c r="E110" s="1276"/>
      <c r="F110" s="1299"/>
      <c r="H110" s="1255"/>
    </row>
    <row r="111" spans="1:8" s="1300" customFormat="1">
      <c r="A111" s="1273" t="s">
        <v>4137</v>
      </c>
      <c r="B111" s="1268" t="s">
        <v>4138</v>
      </c>
      <c r="C111" s="1274" t="s">
        <v>60</v>
      </c>
      <c r="D111" s="1275">
        <v>22</v>
      </c>
      <c r="E111" s="1276"/>
      <c r="F111" s="1277">
        <f t="shared" ref="F111:F115" si="7">D111*E111</f>
        <v>0</v>
      </c>
      <c r="H111" s="1255"/>
    </row>
    <row r="112" spans="1:8" s="1300" customFormat="1">
      <c r="A112" s="1273" t="s">
        <v>4139</v>
      </c>
      <c r="B112" s="1268" t="s">
        <v>4140</v>
      </c>
      <c r="C112" s="1274" t="s">
        <v>62</v>
      </c>
      <c r="D112" s="1275">
        <v>20</v>
      </c>
      <c r="E112" s="1276"/>
      <c r="F112" s="1277">
        <f t="shared" si="7"/>
        <v>0</v>
      </c>
      <c r="H112" s="1255"/>
    </row>
    <row r="113" spans="1:8" s="1300" customFormat="1">
      <c r="A113" s="1273" t="s">
        <v>4141</v>
      </c>
      <c r="B113" s="1268" t="s">
        <v>4142</v>
      </c>
      <c r="C113" s="1274" t="s">
        <v>62</v>
      </c>
      <c r="D113" s="1275">
        <v>1</v>
      </c>
      <c r="E113" s="1276"/>
      <c r="F113" s="1277">
        <f t="shared" si="7"/>
        <v>0</v>
      </c>
      <c r="H113" s="1255"/>
    </row>
    <row r="114" spans="1:8" s="1300" customFormat="1">
      <c r="A114" s="1273" t="s">
        <v>4143</v>
      </c>
      <c r="B114" s="1328" t="s">
        <v>4144</v>
      </c>
      <c r="C114" s="1274" t="s">
        <v>42</v>
      </c>
      <c r="D114" s="1275">
        <v>0.8</v>
      </c>
      <c r="E114" s="1276"/>
      <c r="F114" s="1277">
        <f t="shared" si="7"/>
        <v>0</v>
      </c>
      <c r="H114" s="1255"/>
    </row>
    <row r="115" spans="1:8" s="1300" customFormat="1">
      <c r="A115" s="1273" t="s">
        <v>4145</v>
      </c>
      <c r="B115" s="1328" t="s">
        <v>4146</v>
      </c>
      <c r="C115" s="1274" t="s">
        <v>2869</v>
      </c>
      <c r="D115" s="1275">
        <v>160</v>
      </c>
      <c r="E115" s="1276"/>
      <c r="F115" s="1277">
        <f t="shared" si="7"/>
        <v>0</v>
      </c>
      <c r="H115" s="1255"/>
    </row>
    <row r="116" spans="1:8" s="1300" customFormat="1">
      <c r="A116" s="1273"/>
      <c r="B116" s="1315"/>
      <c r="C116" s="1329"/>
      <c r="D116" s="1270"/>
      <c r="E116" s="1276"/>
      <c r="F116" s="1330"/>
      <c r="H116" s="1255"/>
    </row>
    <row r="117" spans="1:8" s="1300" customFormat="1" ht="15" thickBot="1">
      <c r="A117" s="1303"/>
      <c r="B117" s="1304" t="s">
        <v>4147</v>
      </c>
      <c r="C117" s="1305" t="s">
        <v>4030</v>
      </c>
      <c r="D117" s="1306"/>
      <c r="E117" s="1307"/>
      <c r="F117" s="1308">
        <f>SUM(F111:F116)</f>
        <v>0</v>
      </c>
    </row>
    <row r="118" spans="1:8" s="1300" customFormat="1" ht="15" thickTop="1">
      <c r="B118" s="1322"/>
      <c r="C118" s="1323"/>
      <c r="D118" s="1324"/>
      <c r="E118" s="1312"/>
      <c r="F118" s="1325"/>
    </row>
    <row r="119" spans="1:8" s="1300" customFormat="1">
      <c r="A119" s="1948" t="s">
        <v>4148</v>
      </c>
      <c r="B119" s="1949"/>
      <c r="C119" s="1317"/>
      <c r="D119" s="1318"/>
      <c r="E119" s="1293"/>
      <c r="F119" s="1319"/>
    </row>
    <row r="120" spans="1:8" s="1300" customFormat="1" ht="30" customHeight="1">
      <c r="A120" s="1320" t="s">
        <v>4008</v>
      </c>
      <c r="B120" s="1321" t="s">
        <v>4009</v>
      </c>
      <c r="C120" s="1263" t="s">
        <v>4010</v>
      </c>
      <c r="D120" s="1264" t="s">
        <v>1032</v>
      </c>
      <c r="E120" s="1295" t="s">
        <v>4011</v>
      </c>
      <c r="F120" s="1296" t="s">
        <v>4108</v>
      </c>
      <c r="G120" s="1315"/>
    </row>
    <row r="121" spans="1:8" s="1300" customFormat="1">
      <c r="A121" s="1267"/>
      <c r="B121" s="1268"/>
      <c r="C121" s="1269"/>
      <c r="D121" s="1270"/>
      <c r="E121" s="1276"/>
      <c r="F121" s="1299"/>
      <c r="G121" s="1315"/>
    </row>
    <row r="122" spans="1:8" s="1300" customFormat="1">
      <c r="A122" s="1273" t="s">
        <v>4149</v>
      </c>
      <c r="B122" s="1268" t="s">
        <v>4150</v>
      </c>
      <c r="C122" s="1274" t="s">
        <v>62</v>
      </c>
      <c r="D122" s="1275">
        <v>1</v>
      </c>
      <c r="E122" s="1276"/>
      <c r="F122" s="1277">
        <f t="shared" ref="F122:F131" si="8">D122*E122</f>
        <v>0</v>
      </c>
      <c r="G122" s="1315"/>
    </row>
    <row r="123" spans="1:8" s="1300" customFormat="1">
      <c r="A123" s="1273" t="s">
        <v>4151</v>
      </c>
      <c r="B123" s="1268" t="s">
        <v>4152</v>
      </c>
      <c r="C123" s="1274" t="s">
        <v>62</v>
      </c>
      <c r="D123" s="1275">
        <v>2</v>
      </c>
      <c r="E123" s="1276"/>
      <c r="F123" s="1277">
        <f t="shared" si="8"/>
        <v>0</v>
      </c>
      <c r="G123" s="1315"/>
    </row>
    <row r="124" spans="1:8" s="1300" customFormat="1">
      <c r="A124" s="1273" t="s">
        <v>4153</v>
      </c>
      <c r="B124" s="1268" t="s">
        <v>4154</v>
      </c>
      <c r="C124" s="1274" t="s">
        <v>62</v>
      </c>
      <c r="D124" s="1275">
        <v>2</v>
      </c>
      <c r="E124" s="1276"/>
      <c r="F124" s="1277">
        <f t="shared" si="8"/>
        <v>0</v>
      </c>
      <c r="G124" s="1315"/>
    </row>
    <row r="125" spans="1:8" s="1300" customFormat="1">
      <c r="A125" s="1273" t="s">
        <v>4155</v>
      </c>
      <c r="B125" s="1268" t="s">
        <v>4156</v>
      </c>
      <c r="C125" s="1274" t="s">
        <v>62</v>
      </c>
      <c r="D125" s="1275">
        <v>2</v>
      </c>
      <c r="E125" s="1276"/>
      <c r="F125" s="1277">
        <f t="shared" si="8"/>
        <v>0</v>
      </c>
      <c r="G125" s="1315"/>
    </row>
    <row r="126" spans="1:8" s="1300" customFormat="1">
      <c r="A126" s="1273" t="s">
        <v>4157</v>
      </c>
      <c r="B126" s="1268" t="s">
        <v>4158</v>
      </c>
      <c r="C126" s="1274" t="s">
        <v>62</v>
      </c>
      <c r="D126" s="1275">
        <v>2</v>
      </c>
      <c r="E126" s="1276"/>
      <c r="F126" s="1277">
        <f t="shared" si="8"/>
        <v>0</v>
      </c>
      <c r="G126" s="1315"/>
    </row>
    <row r="127" spans="1:8" s="1300" customFormat="1">
      <c r="A127" s="1273" t="s">
        <v>4159</v>
      </c>
      <c r="B127" s="1268" t="s">
        <v>4091</v>
      </c>
      <c r="C127" s="1274" t="s">
        <v>62</v>
      </c>
      <c r="D127" s="1275">
        <v>2</v>
      </c>
      <c r="E127" s="1276"/>
      <c r="F127" s="1277">
        <f t="shared" si="8"/>
        <v>0</v>
      </c>
      <c r="G127" s="1315"/>
    </row>
    <row r="128" spans="1:8" s="1300" customFormat="1">
      <c r="A128" s="1273" t="s">
        <v>4160</v>
      </c>
      <c r="B128" s="1268" t="s">
        <v>4161</v>
      </c>
      <c r="C128" s="1274" t="s">
        <v>62</v>
      </c>
      <c r="D128" s="1275">
        <v>1</v>
      </c>
      <c r="E128" s="1276"/>
      <c r="F128" s="1277">
        <f t="shared" si="8"/>
        <v>0</v>
      </c>
      <c r="G128" s="1315"/>
    </row>
    <row r="129" spans="1:7" s="1300" customFormat="1">
      <c r="A129" s="1273" t="s">
        <v>4162</v>
      </c>
      <c r="B129" s="1268" t="s">
        <v>4163</v>
      </c>
      <c r="C129" s="1274" t="s">
        <v>62</v>
      </c>
      <c r="D129" s="1275">
        <v>2</v>
      </c>
      <c r="E129" s="1276"/>
      <c r="F129" s="1277">
        <f t="shared" si="8"/>
        <v>0</v>
      </c>
      <c r="G129" s="1315"/>
    </row>
    <row r="130" spans="1:7" s="1300" customFormat="1">
      <c r="A130" s="1273" t="s">
        <v>4164</v>
      </c>
      <c r="B130" s="1268" t="s">
        <v>4165</v>
      </c>
      <c r="C130" s="1274" t="s">
        <v>62</v>
      </c>
      <c r="D130" s="1275">
        <v>1</v>
      </c>
      <c r="E130" s="1276"/>
      <c r="F130" s="1277">
        <f t="shared" si="8"/>
        <v>0</v>
      </c>
      <c r="G130" s="1315"/>
    </row>
    <row r="131" spans="1:7" s="1300" customFormat="1">
      <c r="A131" s="1273" t="s">
        <v>4166</v>
      </c>
      <c r="B131" s="1268" t="s">
        <v>4167</v>
      </c>
      <c r="C131" s="1274" t="s">
        <v>62</v>
      </c>
      <c r="D131" s="1275">
        <v>1</v>
      </c>
      <c r="E131" s="1276"/>
      <c r="F131" s="1277">
        <f t="shared" si="8"/>
        <v>0</v>
      </c>
      <c r="G131" s="1315"/>
    </row>
    <row r="132" spans="1:7" s="1300" customFormat="1">
      <c r="A132" s="1267"/>
      <c r="B132" s="1268"/>
      <c r="C132" s="1269"/>
      <c r="D132" s="1270"/>
      <c r="E132" s="1276"/>
      <c r="F132" s="1327"/>
      <c r="G132" s="1315"/>
    </row>
    <row r="133" spans="1:7" s="1300" customFormat="1" ht="15" thickBot="1">
      <c r="A133" s="1303"/>
      <c r="B133" s="1304" t="s">
        <v>4168</v>
      </c>
      <c r="C133" s="1305" t="s">
        <v>4030</v>
      </c>
      <c r="D133" s="1306"/>
      <c r="E133" s="1307"/>
      <c r="F133" s="1308">
        <f>SUM(F122:F132)</f>
        <v>0</v>
      </c>
      <c r="G133" s="1315"/>
    </row>
    <row r="134" spans="1:7" s="1300" customFormat="1" ht="15" thickTop="1">
      <c r="B134" s="1322"/>
      <c r="C134" s="1323"/>
      <c r="D134" s="1324"/>
      <c r="E134" s="1312"/>
      <c r="F134" s="1331"/>
      <c r="G134" s="1315"/>
    </row>
    <row r="135" spans="1:7" s="1300" customFormat="1">
      <c r="A135" s="1948" t="s">
        <v>4169</v>
      </c>
      <c r="B135" s="1949"/>
      <c r="C135" s="1257"/>
      <c r="D135" s="1258"/>
      <c r="E135" s="1293"/>
      <c r="F135" s="1294"/>
      <c r="G135" s="1315"/>
    </row>
    <row r="136" spans="1:7" s="1300" customFormat="1" ht="30" customHeight="1">
      <c r="A136" s="1320" t="s">
        <v>4008</v>
      </c>
      <c r="B136" s="1321" t="s">
        <v>4009</v>
      </c>
      <c r="C136" s="1263" t="s">
        <v>4010</v>
      </c>
      <c r="D136" s="1264" t="s">
        <v>1032</v>
      </c>
      <c r="E136" s="1295" t="s">
        <v>4011</v>
      </c>
      <c r="F136" s="1296" t="s">
        <v>4108</v>
      </c>
      <c r="G136" s="1315"/>
    </row>
    <row r="137" spans="1:7" s="1300" customFormat="1">
      <c r="A137" s="1267"/>
      <c r="B137" s="1268"/>
      <c r="C137" s="1269"/>
      <c r="D137" s="1270"/>
      <c r="E137" s="1276"/>
      <c r="F137" s="1299"/>
    </row>
    <row r="138" spans="1:7" s="1300" customFormat="1">
      <c r="A138" s="1273" t="s">
        <v>3236</v>
      </c>
      <c r="B138" s="1332" t="s">
        <v>4170</v>
      </c>
      <c r="C138" s="1274" t="s">
        <v>2869</v>
      </c>
      <c r="D138" s="1275">
        <v>1</v>
      </c>
      <c r="E138" s="1276"/>
      <c r="F138" s="1277">
        <f t="shared" ref="F138:F142" si="9">D138*E138</f>
        <v>0</v>
      </c>
    </row>
    <row r="139" spans="1:7" s="1300" customFormat="1">
      <c r="A139" s="1273" t="s">
        <v>3238</v>
      </c>
      <c r="B139" s="1332" t="s">
        <v>4171</v>
      </c>
      <c r="C139" s="1274" t="s">
        <v>2869</v>
      </c>
      <c r="D139" s="1275">
        <v>410</v>
      </c>
      <c r="E139" s="1276"/>
      <c r="F139" s="1277">
        <f t="shared" si="9"/>
        <v>0</v>
      </c>
    </row>
    <row r="140" spans="1:7" s="1300" customFormat="1">
      <c r="A140" s="1273" t="s">
        <v>3240</v>
      </c>
      <c r="B140" s="1332" t="s">
        <v>4172</v>
      </c>
      <c r="C140" s="1274" t="s">
        <v>2869</v>
      </c>
      <c r="D140" s="1275">
        <v>410</v>
      </c>
      <c r="E140" s="1276"/>
      <c r="F140" s="1277">
        <f t="shared" si="9"/>
        <v>0</v>
      </c>
    </row>
    <row r="141" spans="1:7" s="1300" customFormat="1">
      <c r="A141" s="1273" t="s">
        <v>3242</v>
      </c>
      <c r="B141" s="1332" t="s">
        <v>4173</v>
      </c>
      <c r="C141" s="1274" t="s">
        <v>62</v>
      </c>
      <c r="D141" s="1275">
        <v>12</v>
      </c>
      <c r="E141" s="1276"/>
      <c r="F141" s="1277">
        <f t="shared" si="9"/>
        <v>0</v>
      </c>
    </row>
    <row r="142" spans="1:7" s="1300" customFormat="1">
      <c r="A142" s="1273" t="s">
        <v>3244</v>
      </c>
      <c r="B142" s="1332" t="s">
        <v>4174</v>
      </c>
      <c r="C142" s="1274" t="s">
        <v>62</v>
      </c>
      <c r="D142" s="1275">
        <v>42</v>
      </c>
      <c r="E142" s="1276"/>
      <c r="F142" s="1277">
        <f t="shared" si="9"/>
        <v>0</v>
      </c>
    </row>
    <row r="143" spans="1:7" s="1300" customFormat="1">
      <c r="A143" s="1273"/>
      <c r="B143" s="1268"/>
      <c r="C143" s="1274"/>
      <c r="D143" s="1275"/>
      <c r="E143" s="1276"/>
      <c r="F143" s="1327"/>
    </row>
    <row r="144" spans="1:7" s="1300" customFormat="1" ht="15" thickBot="1">
      <c r="A144" s="1303"/>
      <c r="B144" s="1304" t="s">
        <v>4175</v>
      </c>
      <c r="C144" s="1305" t="s">
        <v>4030</v>
      </c>
      <c r="D144" s="1306"/>
      <c r="E144" s="1307"/>
      <c r="F144" s="1308">
        <f>SUM(F138:F143)</f>
        <v>0</v>
      </c>
    </row>
    <row r="145" spans="1:6" s="1300" customFormat="1" ht="15" thickTop="1">
      <c r="B145" s="1322"/>
      <c r="C145" s="1323"/>
      <c r="D145" s="1324"/>
      <c r="E145" s="1333"/>
      <c r="F145" s="1331"/>
    </row>
    <row r="146" spans="1:6" s="1300" customFormat="1">
      <c r="A146" s="1948" t="s">
        <v>4176</v>
      </c>
      <c r="B146" s="1949"/>
      <c r="C146" s="1257"/>
      <c r="D146" s="1258"/>
      <c r="E146" s="1334"/>
      <c r="F146" s="1294"/>
    </row>
    <row r="147" spans="1:6" s="1300" customFormat="1" ht="30" customHeight="1">
      <c r="A147" s="1320" t="s">
        <v>4008</v>
      </c>
      <c r="B147" s="1321" t="s">
        <v>4009</v>
      </c>
      <c r="C147" s="1263" t="s">
        <v>4010</v>
      </c>
      <c r="D147" s="1264" t="s">
        <v>1032</v>
      </c>
      <c r="E147" s="1295" t="s">
        <v>4011</v>
      </c>
      <c r="F147" s="1296" t="s">
        <v>4108</v>
      </c>
    </row>
    <row r="148" spans="1:6" s="1300" customFormat="1">
      <c r="A148" s="1335"/>
      <c r="B148" s="1336"/>
      <c r="C148" s="1337"/>
      <c r="D148" s="1338"/>
      <c r="E148" s="1339"/>
      <c r="F148" s="1340"/>
    </row>
    <row r="149" spans="1:6" s="1300" customFormat="1">
      <c r="A149" s="1273" t="s">
        <v>3263</v>
      </c>
      <c r="B149" s="1268" t="s">
        <v>4177</v>
      </c>
      <c r="C149" s="1269" t="s">
        <v>62</v>
      </c>
      <c r="D149" s="1275">
        <v>1</v>
      </c>
      <c r="E149" s="1276"/>
      <c r="F149" s="1277">
        <f t="shared" ref="F149:F160" si="10">D149*E149</f>
        <v>0</v>
      </c>
    </row>
    <row r="150" spans="1:6" s="1300" customFormat="1" ht="14.25" customHeight="1">
      <c r="A150" s="1273" t="s">
        <v>3267</v>
      </c>
      <c r="B150" s="1332" t="s">
        <v>4178</v>
      </c>
      <c r="C150" s="1274" t="s">
        <v>2869</v>
      </c>
      <c r="D150" s="1275">
        <v>410</v>
      </c>
      <c r="E150" s="1276"/>
      <c r="F150" s="1277">
        <f t="shared" si="10"/>
        <v>0</v>
      </c>
    </row>
    <row r="151" spans="1:6" s="1300" customFormat="1" ht="14.25" customHeight="1">
      <c r="A151" s="1273" t="s">
        <v>3269</v>
      </c>
      <c r="B151" s="1332" t="s">
        <v>4179</v>
      </c>
      <c r="C151" s="1274" t="s">
        <v>2869</v>
      </c>
      <c r="D151" s="1275">
        <v>160</v>
      </c>
      <c r="E151" s="1276"/>
      <c r="F151" s="1277">
        <f t="shared" si="10"/>
        <v>0</v>
      </c>
    </row>
    <row r="152" spans="1:6" s="1300" customFormat="1" ht="14.25" customHeight="1">
      <c r="A152" s="1273" t="s">
        <v>3274</v>
      </c>
      <c r="B152" s="1332" t="s">
        <v>4180</v>
      </c>
      <c r="C152" s="1274" t="s">
        <v>62</v>
      </c>
      <c r="D152" s="1275">
        <v>22</v>
      </c>
      <c r="E152" s="1276"/>
      <c r="F152" s="1277">
        <f t="shared" si="10"/>
        <v>0</v>
      </c>
    </row>
    <row r="153" spans="1:6" s="1300" customFormat="1" ht="14.25" customHeight="1">
      <c r="A153" s="1273" t="s">
        <v>3277</v>
      </c>
      <c r="B153" s="1332" t="s">
        <v>4181</v>
      </c>
      <c r="C153" s="1274" t="s">
        <v>62</v>
      </c>
      <c r="D153" s="1275">
        <v>6</v>
      </c>
      <c r="E153" s="1276"/>
      <c r="F153" s="1277">
        <f t="shared" si="10"/>
        <v>0</v>
      </c>
    </row>
    <row r="154" spans="1:6" s="1300" customFormat="1">
      <c r="A154" s="1273" t="s">
        <v>3279</v>
      </c>
      <c r="B154" s="1332" t="s">
        <v>4182</v>
      </c>
      <c r="C154" s="1274" t="s">
        <v>62</v>
      </c>
      <c r="D154" s="1275">
        <v>6</v>
      </c>
      <c r="E154" s="1276"/>
      <c r="F154" s="1277">
        <f t="shared" si="10"/>
        <v>0</v>
      </c>
    </row>
    <row r="155" spans="1:6" s="1300" customFormat="1">
      <c r="A155" s="1273" t="s">
        <v>3281</v>
      </c>
      <c r="B155" s="1332" t="s">
        <v>4183</v>
      </c>
      <c r="C155" s="1274" t="s">
        <v>2869</v>
      </c>
      <c r="D155" s="1275">
        <v>1400</v>
      </c>
      <c r="E155" s="1276"/>
      <c r="F155" s="1277">
        <f t="shared" si="10"/>
        <v>0</v>
      </c>
    </row>
    <row r="156" spans="1:6" s="1300" customFormat="1">
      <c r="A156" s="1273" t="s">
        <v>3282</v>
      </c>
      <c r="B156" s="1332" t="s">
        <v>4184</v>
      </c>
      <c r="C156" s="1274" t="s">
        <v>2869</v>
      </c>
      <c r="D156" s="1275">
        <v>42</v>
      </c>
      <c r="E156" s="1276"/>
      <c r="F156" s="1277">
        <f t="shared" si="10"/>
        <v>0</v>
      </c>
    </row>
    <row r="157" spans="1:6" s="1300" customFormat="1">
      <c r="A157" s="1273" t="s">
        <v>3283</v>
      </c>
      <c r="B157" s="1332" t="s">
        <v>4185</v>
      </c>
      <c r="C157" s="1274" t="s">
        <v>2869</v>
      </c>
      <c r="D157" s="1275">
        <v>375</v>
      </c>
      <c r="E157" s="1276"/>
      <c r="F157" s="1277">
        <f t="shared" si="10"/>
        <v>0</v>
      </c>
    </row>
    <row r="158" spans="1:6" s="1300" customFormat="1">
      <c r="A158" s="1273" t="s">
        <v>3285</v>
      </c>
      <c r="B158" s="1332" t="s">
        <v>4186</v>
      </c>
      <c r="C158" s="1274" t="s">
        <v>62</v>
      </c>
      <c r="D158" s="1275">
        <v>1</v>
      </c>
      <c r="E158" s="1276"/>
      <c r="F158" s="1277">
        <f t="shared" si="10"/>
        <v>0</v>
      </c>
    </row>
    <row r="159" spans="1:6" s="1300" customFormat="1">
      <c r="A159" s="1273" t="s">
        <v>3287</v>
      </c>
      <c r="B159" s="1315" t="s">
        <v>4187</v>
      </c>
      <c r="C159" s="1274" t="s">
        <v>62</v>
      </c>
      <c r="D159" s="1275">
        <v>1</v>
      </c>
      <c r="E159" s="1276"/>
      <c r="F159" s="1277">
        <f t="shared" si="10"/>
        <v>0</v>
      </c>
    </row>
    <row r="160" spans="1:6" s="1300" customFormat="1">
      <c r="A160" s="1273" t="s">
        <v>3289</v>
      </c>
      <c r="B160" s="1268" t="s">
        <v>4188</v>
      </c>
      <c r="C160" s="1274" t="s">
        <v>62</v>
      </c>
      <c r="D160" s="1275">
        <v>1</v>
      </c>
      <c r="E160" s="1276"/>
      <c r="F160" s="1277">
        <f t="shared" si="10"/>
        <v>0</v>
      </c>
    </row>
    <row r="161" spans="1:7" s="1300" customFormat="1">
      <c r="A161" s="1273"/>
      <c r="B161" s="1268"/>
      <c r="C161" s="1274"/>
      <c r="D161" s="1275"/>
      <c r="E161" s="1341"/>
      <c r="F161" s="1342"/>
    </row>
    <row r="162" spans="1:7" s="1300" customFormat="1" ht="15" thickBot="1">
      <c r="A162" s="1303"/>
      <c r="B162" s="1304" t="s">
        <v>4189</v>
      </c>
      <c r="C162" s="1305" t="s">
        <v>4030</v>
      </c>
      <c r="D162" s="1306"/>
      <c r="E162" s="1343"/>
      <c r="F162" s="1308">
        <f>SUM(F149:F161)</f>
        <v>0</v>
      </c>
    </row>
    <row r="163" spans="1:7" s="1300" customFormat="1" ht="15" thickTop="1">
      <c r="A163" s="1315"/>
      <c r="B163" s="1268"/>
      <c r="C163" s="1269"/>
      <c r="D163" s="1270"/>
      <c r="E163" s="1341"/>
      <c r="F163" s="1342"/>
    </row>
    <row r="164" spans="1:7" s="1300" customFormat="1">
      <c r="A164" s="1948" t="s">
        <v>4190</v>
      </c>
      <c r="B164" s="1949"/>
      <c r="C164" s="1257"/>
      <c r="D164" s="1258"/>
      <c r="E164" s="1334"/>
      <c r="F164" s="1294"/>
    </row>
    <row r="165" spans="1:7" s="1300" customFormat="1" ht="30" customHeight="1">
      <c r="A165" s="1320" t="s">
        <v>4008</v>
      </c>
      <c r="B165" s="1321" t="s">
        <v>4009</v>
      </c>
      <c r="C165" s="1263" t="s">
        <v>4010</v>
      </c>
      <c r="D165" s="1264" t="s">
        <v>1032</v>
      </c>
      <c r="E165" s="1295" t="s">
        <v>4011</v>
      </c>
      <c r="F165" s="1296" t="s">
        <v>4108</v>
      </c>
    </row>
    <row r="166" spans="1:7" s="1300" customFormat="1">
      <c r="A166" s="1267"/>
      <c r="B166" s="1268"/>
      <c r="C166" s="1269"/>
      <c r="D166" s="1270"/>
      <c r="E166" s="1341"/>
      <c r="F166" s="1340"/>
    </row>
    <row r="167" spans="1:7" s="1300" customFormat="1">
      <c r="A167" s="1273" t="s">
        <v>3304</v>
      </c>
      <c r="B167" s="1332" t="s">
        <v>4191</v>
      </c>
      <c r="C167" s="1274" t="s">
        <v>62</v>
      </c>
      <c r="D167" s="1275">
        <v>1</v>
      </c>
      <c r="E167" s="1276"/>
      <c r="F167" s="1276">
        <f t="shared" ref="F167:F168" si="11">D167*E167</f>
        <v>0</v>
      </c>
      <c r="G167" s="1344"/>
    </row>
    <row r="168" spans="1:7" s="1300" customFormat="1">
      <c r="A168" s="1273" t="s">
        <v>3306</v>
      </c>
      <c r="B168" s="1332" t="s">
        <v>4192</v>
      </c>
      <c r="C168" s="1274" t="s">
        <v>62</v>
      </c>
      <c r="D168" s="1275">
        <v>1</v>
      </c>
      <c r="E168" s="1276"/>
      <c r="F168" s="1276">
        <f t="shared" si="11"/>
        <v>0</v>
      </c>
      <c r="G168" s="1344"/>
    </row>
    <row r="169" spans="1:7" s="1300" customFormat="1">
      <c r="A169" s="1267"/>
      <c r="B169" s="1268"/>
      <c r="C169" s="1269"/>
      <c r="D169" s="1270"/>
      <c r="E169" s="1341"/>
      <c r="F169" s="1345"/>
    </row>
    <row r="170" spans="1:7" s="1300" customFormat="1" ht="15" thickBot="1">
      <c r="A170" s="1303"/>
      <c r="B170" s="1304" t="s">
        <v>4193</v>
      </c>
      <c r="C170" s="1305" t="s">
        <v>4030</v>
      </c>
      <c r="D170" s="1306"/>
      <c r="E170" s="1343"/>
      <c r="F170" s="1308">
        <f>SUM(F167:F169)</f>
        <v>0</v>
      </c>
    </row>
    <row r="171" spans="1:7" s="1300" customFormat="1" ht="15" thickTop="1">
      <c r="A171" s="1255"/>
      <c r="B171" s="1255"/>
      <c r="C171" s="1255"/>
      <c r="D171" s="1255"/>
      <c r="E171" s="1346"/>
      <c r="F171" s="1346"/>
      <c r="G171" s="1255"/>
    </row>
    <row r="172" spans="1:7" s="1300" customFormat="1">
      <c r="A172" s="1347" t="s">
        <v>4194</v>
      </c>
      <c r="B172" s="1348"/>
      <c r="C172" s="1349"/>
      <c r="D172" s="1350"/>
      <c r="E172" s="1351"/>
      <c r="F172" s="1352">
        <f>F23+F37+F47+F61+F82+F97+F106+F117+F133</f>
        <v>0</v>
      </c>
      <c r="G172" s="1255"/>
    </row>
    <row r="173" spans="1:7">
      <c r="A173" s="1353"/>
      <c r="B173" s="1354"/>
      <c r="C173" s="1355"/>
      <c r="D173" s="1356"/>
      <c r="E173" s="1357"/>
      <c r="F173" s="1357"/>
    </row>
    <row r="174" spans="1:7">
      <c r="A174" s="1347" t="s">
        <v>4195</v>
      </c>
      <c r="B174" s="1348"/>
      <c r="C174" s="1349"/>
      <c r="D174" s="1350"/>
      <c r="E174" s="1351"/>
      <c r="F174" s="1352">
        <f>F144+F162+F170</f>
        <v>0</v>
      </c>
    </row>
    <row r="175" spans="1:7">
      <c r="A175" s="1300"/>
      <c r="B175" s="1268"/>
      <c r="C175" s="1274"/>
      <c r="D175" s="1358"/>
      <c r="E175" s="1302"/>
      <c r="F175" s="1359"/>
    </row>
    <row r="176" spans="1:7">
      <c r="A176" s="1360" t="s">
        <v>4196</v>
      </c>
      <c r="B176" s="1361"/>
      <c r="C176" s="1362"/>
      <c r="D176" s="1363"/>
      <c r="E176" s="1364"/>
      <c r="F176" s="1365">
        <f>F172+F174</f>
        <v>0</v>
      </c>
    </row>
    <row r="177" spans="1:6">
      <c r="A177" s="1300"/>
      <c r="B177" s="1268"/>
      <c r="C177" s="1274"/>
      <c r="D177" s="1358"/>
      <c r="E177" s="1366"/>
      <c r="F177" s="1367"/>
    </row>
    <row r="178" spans="1:6">
      <c r="A178" s="1300"/>
      <c r="B178" s="1268"/>
      <c r="C178" s="1274"/>
      <c r="D178" s="1358"/>
      <c r="E178" s="1366"/>
      <c r="F178" s="1367"/>
    </row>
    <row r="179" spans="1:6">
      <c r="A179" s="1300"/>
      <c r="B179" s="1268"/>
      <c r="C179" s="1274"/>
      <c r="D179" s="1358"/>
      <c r="E179" s="1366"/>
      <c r="F179" s="1367"/>
    </row>
    <row r="180" spans="1:6">
      <c r="A180" s="1300"/>
      <c r="B180" s="1268"/>
      <c r="C180" s="1274"/>
      <c r="D180" s="1358"/>
      <c r="E180" s="1366"/>
      <c r="F180" s="1367"/>
    </row>
    <row r="181" spans="1:6">
      <c r="A181" s="1300"/>
      <c r="B181" s="1268"/>
      <c r="C181" s="1274"/>
      <c r="D181" s="1358"/>
      <c r="E181" s="1366"/>
      <c r="F181" s="1367"/>
    </row>
    <row r="182" spans="1:6">
      <c r="B182" s="1255"/>
      <c r="C182" s="1255"/>
      <c r="D182" s="1255"/>
    </row>
    <row r="183" spans="1:6">
      <c r="B183" s="1255"/>
      <c r="C183" s="1255"/>
      <c r="D183" s="1255"/>
    </row>
    <row r="184" spans="1:6">
      <c r="B184" s="1255"/>
      <c r="C184" s="1255"/>
      <c r="D184" s="1255"/>
    </row>
    <row r="185" spans="1:6">
      <c r="B185" s="1255"/>
      <c r="C185" s="1255"/>
      <c r="D185" s="1255"/>
    </row>
    <row r="186" spans="1:6">
      <c r="B186" s="1255"/>
      <c r="C186" s="1255"/>
      <c r="D186" s="1255"/>
    </row>
    <row r="187" spans="1:6">
      <c r="B187" s="1255"/>
      <c r="C187" s="1255"/>
      <c r="D187" s="1255"/>
    </row>
  </sheetData>
  <mergeCells count="17">
    <mergeCell ref="A99:B99"/>
    <mergeCell ref="A4:B4"/>
    <mergeCell ref="A5:B5"/>
    <mergeCell ref="A6:B6"/>
    <mergeCell ref="A7:B7"/>
    <mergeCell ref="A8:B8"/>
    <mergeCell ref="A11:B11"/>
    <mergeCell ref="A25:B25"/>
    <mergeCell ref="A39:B39"/>
    <mergeCell ref="A49:B49"/>
    <mergeCell ref="A63:B63"/>
    <mergeCell ref="A84:B84"/>
    <mergeCell ref="A108:B108"/>
    <mergeCell ref="A119:B119"/>
    <mergeCell ref="A135:B135"/>
    <mergeCell ref="A146:B146"/>
    <mergeCell ref="A164:B164"/>
  </mergeCells>
  <pageMargins left="0.70866141732283472" right="0.70866141732283472" top="0.74803149606299213" bottom="0.74803149606299213" header="0.31496062992125984" footer="0.31496062992125984"/>
  <pageSetup paperSize="9" scale="89"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22C9B-1925-4014-B697-52EE29896DA0}">
  <sheetPr>
    <pageSetUpPr fitToPage="1"/>
  </sheetPr>
  <dimension ref="A1:AS129"/>
  <sheetViews>
    <sheetView showGridLines="0" view="pageBreakPreview" topLeftCell="A88" zoomScaleNormal="100" zoomScaleSheetLayoutView="100" workbookViewId="0">
      <selection activeCell="O33" sqref="O33"/>
    </sheetView>
  </sheetViews>
  <sheetFormatPr defaultColWidth="8.7265625" defaultRowHeight="10"/>
  <cols>
    <col min="1" max="1" width="6.7265625" style="325" customWidth="1"/>
    <col min="2" max="2" width="1" style="325" customWidth="1"/>
    <col min="3" max="3" width="3.26953125" style="325" customWidth="1"/>
    <col min="4" max="4" width="3.54296875" style="325" customWidth="1"/>
    <col min="5" max="5" width="14" style="325" customWidth="1"/>
    <col min="6" max="6" width="41.54296875" style="325" customWidth="1"/>
    <col min="7" max="7" width="6.1796875" style="325" customWidth="1"/>
    <col min="8" max="8" width="11.453125" style="325" customWidth="1"/>
    <col min="9" max="9" width="12.81640625" style="325" customWidth="1"/>
    <col min="10" max="10" width="18.26953125" style="325" customWidth="1"/>
    <col min="11" max="11" width="18.26953125" style="325" hidden="1" customWidth="1"/>
    <col min="12" max="12" width="12.1796875" style="325" customWidth="1"/>
    <col min="13" max="21" width="8.7265625" style="325"/>
    <col min="22" max="22" width="7.54296875" style="325" customWidth="1"/>
    <col min="23" max="16384" width="8.7265625" style="325"/>
  </cols>
  <sheetData>
    <row r="1" spans="1:26">
      <c r="A1" s="328"/>
    </row>
    <row r="2" spans="1:26" ht="37.15" customHeight="1">
      <c r="L2" s="1649" t="s">
        <v>191</v>
      </c>
      <c r="Z2" s="47" t="s">
        <v>1025</v>
      </c>
    </row>
    <row r="3" spans="1:26" ht="7.15" customHeight="1">
      <c r="B3" s="48"/>
      <c r="C3" s="49"/>
      <c r="D3" s="49"/>
      <c r="E3" s="49"/>
      <c r="F3" s="49"/>
      <c r="G3" s="49"/>
      <c r="H3" s="49"/>
      <c r="I3" s="49"/>
      <c r="J3" s="49"/>
      <c r="K3" s="49"/>
      <c r="L3" s="50"/>
      <c r="Z3" s="47" t="s">
        <v>231</v>
      </c>
    </row>
    <row r="4" spans="1:26" ht="25.15" customHeight="1">
      <c r="B4" s="50"/>
      <c r="D4" s="329" t="s">
        <v>12</v>
      </c>
      <c r="L4" s="50"/>
      <c r="Z4" s="47" t="s">
        <v>189</v>
      </c>
    </row>
    <row r="5" spans="1:26" ht="7.15" customHeight="1">
      <c r="B5" s="50"/>
      <c r="L5" s="50"/>
    </row>
    <row r="6" spans="1:26" ht="12" customHeight="1">
      <c r="B6" s="50"/>
      <c r="D6" s="331" t="s">
        <v>9</v>
      </c>
      <c r="L6" s="50"/>
    </row>
    <row r="7" spans="1:26" ht="26.25" customHeight="1">
      <c r="B7" s="50"/>
      <c r="E7" s="1956" t="s">
        <v>235</v>
      </c>
      <c r="F7" s="1957"/>
      <c r="G7" s="1957"/>
      <c r="H7" s="1957"/>
      <c r="L7" s="50"/>
    </row>
    <row r="8" spans="1:26" s="61" customFormat="1" ht="12" customHeight="1">
      <c r="A8" s="57"/>
      <c r="B8" s="58"/>
      <c r="C8" s="57"/>
      <c r="D8" s="331" t="s">
        <v>527</v>
      </c>
      <c r="E8" s="57"/>
      <c r="F8" s="57"/>
      <c r="G8" s="57"/>
      <c r="H8" s="57"/>
      <c r="I8" s="57"/>
      <c r="J8" s="57"/>
      <c r="K8" s="57"/>
      <c r="L8" s="68"/>
    </row>
    <row r="9" spans="1:26" s="61" customFormat="1" ht="16.5" customHeight="1">
      <c r="A9" s="57"/>
      <c r="B9" s="58"/>
      <c r="C9" s="57"/>
      <c r="D9" s="57"/>
      <c r="E9" s="1825" t="s">
        <v>1062</v>
      </c>
      <c r="F9" s="1955"/>
      <c r="G9" s="1955"/>
      <c r="H9" s="1955"/>
      <c r="I9" s="57"/>
      <c r="J9" s="57"/>
      <c r="K9" s="57"/>
      <c r="L9" s="68"/>
    </row>
    <row r="10" spans="1:26" s="61" customFormat="1">
      <c r="A10" s="57"/>
      <c r="B10" s="58"/>
      <c r="C10" s="57"/>
      <c r="D10" s="57"/>
      <c r="E10" s="57"/>
      <c r="F10" s="57"/>
      <c r="G10" s="57"/>
      <c r="H10" s="57"/>
      <c r="I10" s="57"/>
      <c r="J10" s="57"/>
      <c r="K10" s="57"/>
      <c r="L10" s="68"/>
    </row>
    <row r="11" spans="1:26" s="61" customFormat="1" ht="12" customHeight="1">
      <c r="A11" s="57"/>
      <c r="B11" s="58"/>
      <c r="C11" s="57"/>
      <c r="D11" s="331" t="s">
        <v>195</v>
      </c>
      <c r="E11" s="57"/>
      <c r="F11" s="333" t="s">
        <v>187</v>
      </c>
      <c r="G11" s="57"/>
      <c r="H11" s="57"/>
      <c r="I11" s="331" t="s">
        <v>196</v>
      </c>
      <c r="J11" s="333" t="s">
        <v>187</v>
      </c>
      <c r="K11" s="57"/>
      <c r="L11" s="68"/>
    </row>
    <row r="12" spans="1:26" s="61" customFormat="1" ht="12" customHeight="1">
      <c r="A12" s="57"/>
      <c r="B12" s="58"/>
      <c r="C12" s="57"/>
      <c r="D12" s="331" t="s">
        <v>0</v>
      </c>
      <c r="E12" s="57"/>
      <c r="F12" s="228" t="s">
        <v>551</v>
      </c>
      <c r="G12" s="57"/>
      <c r="H12" s="57"/>
      <c r="I12" s="331" t="s">
        <v>197</v>
      </c>
      <c r="J12" s="334"/>
      <c r="K12" s="57"/>
      <c r="L12" s="68"/>
    </row>
    <row r="13" spans="1:26" s="61" customFormat="1" ht="10.9" customHeight="1">
      <c r="A13" s="57"/>
      <c r="B13" s="58"/>
      <c r="C13" s="57"/>
      <c r="D13" s="57"/>
      <c r="E13" s="57"/>
      <c r="F13" s="57"/>
      <c r="G13" s="57"/>
      <c r="H13" s="57"/>
      <c r="I13" s="57"/>
      <c r="J13" s="57"/>
      <c r="K13" s="57"/>
      <c r="L13" s="68"/>
    </row>
    <row r="14" spans="1:26" s="61" customFormat="1" ht="12" customHeight="1">
      <c r="A14" s="57"/>
      <c r="B14" s="58"/>
      <c r="C14" s="57"/>
      <c r="D14" s="331" t="s">
        <v>4</v>
      </c>
      <c r="E14" s="57"/>
      <c r="F14" s="57"/>
      <c r="G14" s="57"/>
      <c r="H14" s="57"/>
      <c r="I14" s="331" t="s">
        <v>1</v>
      </c>
      <c r="J14" s="333" t="str">
        <f>IF('[2]Rekapitulácia stavby'!AN10="","",'[2]Rekapitulácia stavby'!AN10)</f>
        <v/>
      </c>
      <c r="K14" s="57"/>
      <c r="L14" s="68"/>
    </row>
    <row r="15" spans="1:26" s="61" customFormat="1" ht="18" customHeight="1">
      <c r="A15" s="57"/>
      <c r="B15" s="58"/>
      <c r="C15" s="57"/>
      <c r="D15" s="57"/>
      <c r="E15" s="228" t="s">
        <v>552</v>
      </c>
      <c r="F15" s="57"/>
      <c r="G15" s="57"/>
      <c r="H15" s="57"/>
      <c r="I15" s="331" t="s">
        <v>198</v>
      </c>
      <c r="J15" s="333" t="str">
        <f>IF('[2]Rekapitulácia stavby'!AN11="","",'[2]Rekapitulácia stavby'!AN11)</f>
        <v/>
      </c>
      <c r="K15" s="57"/>
      <c r="L15" s="68"/>
    </row>
    <row r="16" spans="1:26" s="61" customFormat="1" ht="7.15" customHeight="1">
      <c r="A16" s="57"/>
      <c r="B16" s="58"/>
      <c r="C16" s="57"/>
      <c r="D16" s="57"/>
      <c r="E16" s="57"/>
      <c r="F16" s="57"/>
      <c r="G16" s="57"/>
      <c r="H16" s="57"/>
      <c r="I16" s="57"/>
      <c r="J16" s="57"/>
      <c r="K16" s="57"/>
      <c r="L16" s="68"/>
    </row>
    <row r="17" spans="1:12" s="61" customFormat="1" ht="12" customHeight="1">
      <c r="A17" s="57"/>
      <c r="B17" s="58"/>
      <c r="C17" s="57"/>
      <c r="D17" s="331" t="s">
        <v>5</v>
      </c>
      <c r="E17" s="57"/>
      <c r="F17" s="57"/>
      <c r="G17" s="57"/>
      <c r="H17" s="57"/>
      <c r="I17" s="331" t="s">
        <v>1</v>
      </c>
      <c r="J17" s="333" t="str">
        <f>'[2]Rekapitulácia stavby'!AN13</f>
        <v/>
      </c>
      <c r="K17" s="57"/>
      <c r="L17" s="68"/>
    </row>
    <row r="18" spans="1:12" s="61" customFormat="1" ht="18" customHeight="1">
      <c r="A18" s="57"/>
      <c r="B18" s="58"/>
      <c r="C18" s="57"/>
      <c r="D18" s="57"/>
      <c r="E18" s="1941" t="str">
        <f>'[2]Rekapitulácia stavby'!E14</f>
        <v xml:space="preserve"> </v>
      </c>
      <c r="F18" s="1941"/>
      <c r="G18" s="1941"/>
      <c r="H18" s="1941"/>
      <c r="I18" s="331" t="s">
        <v>198</v>
      </c>
      <c r="J18" s="333" t="str">
        <f>'[2]Rekapitulácia stavby'!AN14</f>
        <v/>
      </c>
      <c r="K18" s="57"/>
      <c r="L18" s="68"/>
    </row>
    <row r="19" spans="1:12" s="61" customFormat="1" ht="7.15" customHeight="1">
      <c r="A19" s="57"/>
      <c r="B19" s="58"/>
      <c r="C19" s="57"/>
      <c r="D19" s="57"/>
      <c r="E19" s="57"/>
      <c r="F19" s="57"/>
      <c r="G19" s="57"/>
      <c r="H19" s="57"/>
      <c r="I19" s="57"/>
      <c r="J19" s="57"/>
      <c r="K19" s="57"/>
      <c r="L19" s="68"/>
    </row>
    <row r="20" spans="1:12" s="61" customFormat="1" ht="12" customHeight="1">
      <c r="A20" s="57"/>
      <c r="B20" s="58"/>
      <c r="C20" s="57"/>
      <c r="D20" s="331" t="s">
        <v>6</v>
      </c>
      <c r="E20" s="57"/>
      <c r="F20" s="57"/>
      <c r="G20" s="57"/>
      <c r="H20" s="57"/>
      <c r="I20" s="331" t="s">
        <v>1</v>
      </c>
      <c r="J20" s="333" t="str">
        <f>IF('[2]Rekapitulácia stavby'!AN16="","",'[2]Rekapitulácia stavby'!AN16)</f>
        <v/>
      </c>
      <c r="K20" s="57"/>
      <c r="L20" s="68"/>
    </row>
    <row r="21" spans="1:12" s="61" customFormat="1" ht="18" customHeight="1">
      <c r="A21" s="57"/>
      <c r="B21" s="58"/>
      <c r="C21" s="57"/>
      <c r="D21" s="57"/>
      <c r="E21" s="228" t="s">
        <v>553</v>
      </c>
      <c r="F21" s="57"/>
      <c r="G21" s="57"/>
      <c r="H21" s="57"/>
      <c r="I21" s="331" t="s">
        <v>198</v>
      </c>
      <c r="J21" s="333" t="str">
        <f>IF('[2]Rekapitulácia stavby'!AN17="","",'[2]Rekapitulácia stavby'!AN17)</f>
        <v/>
      </c>
      <c r="K21" s="57"/>
      <c r="L21" s="68"/>
    </row>
    <row r="22" spans="1:12" s="61" customFormat="1" ht="7.15" customHeight="1">
      <c r="A22" s="57"/>
      <c r="B22" s="58"/>
      <c r="C22" s="57"/>
      <c r="D22" s="57"/>
      <c r="E22" s="57"/>
      <c r="F22" s="57"/>
      <c r="G22" s="57"/>
      <c r="H22" s="57"/>
      <c r="I22" s="57"/>
      <c r="J22" s="57"/>
      <c r="K22" s="57"/>
      <c r="L22" s="68"/>
    </row>
    <row r="23" spans="1:12" s="61" customFormat="1" ht="12" customHeight="1">
      <c r="A23" s="57"/>
      <c r="B23" s="58"/>
      <c r="C23" s="57"/>
      <c r="D23" s="331" t="s">
        <v>200</v>
      </c>
      <c r="E23" s="57"/>
      <c r="F23" s="57"/>
      <c r="G23" s="57"/>
      <c r="H23" s="57"/>
      <c r="I23" s="331" t="s">
        <v>1</v>
      </c>
      <c r="J23" s="333" t="str">
        <f>IF('[2]Rekapitulácia stavby'!AN19="","",'[2]Rekapitulácia stavby'!AN19)</f>
        <v/>
      </c>
      <c r="K23" s="57"/>
      <c r="L23" s="68"/>
    </row>
    <row r="24" spans="1:12" s="61" customFormat="1" ht="18" customHeight="1">
      <c r="A24" s="57"/>
      <c r="B24" s="58"/>
      <c r="C24" s="57"/>
      <c r="D24" s="57"/>
      <c r="E24" s="228"/>
      <c r="F24" s="57"/>
      <c r="G24" s="57"/>
      <c r="H24" s="57"/>
      <c r="I24" s="331" t="s">
        <v>198</v>
      </c>
      <c r="J24" s="333" t="str">
        <f>IF('[2]Rekapitulácia stavby'!AN20="","",'[2]Rekapitulácia stavby'!AN20)</f>
        <v/>
      </c>
      <c r="K24" s="57"/>
      <c r="L24" s="68"/>
    </row>
    <row r="25" spans="1:12" s="61" customFormat="1" ht="7.15" customHeight="1">
      <c r="A25" s="57"/>
      <c r="B25" s="58"/>
      <c r="C25" s="57"/>
      <c r="D25" s="57"/>
      <c r="E25" s="57"/>
      <c r="F25" s="57"/>
      <c r="G25" s="57"/>
      <c r="H25" s="57"/>
      <c r="I25" s="57"/>
      <c r="J25" s="57"/>
      <c r="K25" s="57"/>
      <c r="L25" s="68"/>
    </row>
    <row r="26" spans="1:12" s="61" customFormat="1" ht="12" customHeight="1">
      <c r="A26" s="57"/>
      <c r="B26" s="58"/>
      <c r="C26" s="57"/>
      <c r="D26" s="331" t="s">
        <v>201</v>
      </c>
      <c r="E26" s="57"/>
      <c r="F26" s="57"/>
      <c r="G26" s="57"/>
      <c r="H26" s="57"/>
      <c r="I26" s="57"/>
      <c r="J26" s="57"/>
      <c r="K26" s="57"/>
      <c r="L26" s="68"/>
    </row>
    <row r="27" spans="1:12" s="338" customFormat="1" ht="16.5" customHeight="1">
      <c r="A27" s="335"/>
      <c r="B27" s="336"/>
      <c r="C27" s="335"/>
      <c r="D27" s="335"/>
      <c r="E27" s="1943" t="s">
        <v>187</v>
      </c>
      <c r="F27" s="1943"/>
      <c r="G27" s="1943"/>
      <c r="H27" s="1943"/>
      <c r="I27" s="335"/>
      <c r="J27" s="335"/>
      <c r="K27" s="335"/>
      <c r="L27" s="337"/>
    </row>
    <row r="28" spans="1:12" s="61" customFormat="1" ht="7.15" customHeight="1">
      <c r="A28" s="57"/>
      <c r="B28" s="58"/>
      <c r="C28" s="57"/>
      <c r="D28" s="57"/>
      <c r="E28" s="57"/>
      <c r="F28" s="57"/>
      <c r="G28" s="57"/>
      <c r="H28" s="57"/>
      <c r="I28" s="57"/>
      <c r="J28" s="57"/>
      <c r="K28" s="57"/>
      <c r="L28" s="68"/>
    </row>
    <row r="29" spans="1:12" s="61" customFormat="1" ht="7.15" customHeight="1">
      <c r="A29" s="57"/>
      <c r="B29" s="58"/>
      <c r="C29" s="57"/>
      <c r="D29" s="93"/>
      <c r="E29" s="93"/>
      <c r="F29" s="93"/>
      <c r="G29" s="93"/>
      <c r="H29" s="93"/>
      <c r="I29" s="93"/>
      <c r="J29" s="93"/>
      <c r="K29" s="93"/>
      <c r="L29" s="68"/>
    </row>
    <row r="30" spans="1:12" s="61" customFormat="1" ht="14.5" customHeight="1">
      <c r="A30" s="57"/>
      <c r="B30" s="58"/>
      <c r="C30" s="57"/>
      <c r="D30" s="333" t="s">
        <v>531</v>
      </c>
      <c r="E30" s="57"/>
      <c r="F30" s="57"/>
      <c r="G30" s="57"/>
      <c r="H30" s="57"/>
      <c r="I30" s="57"/>
      <c r="J30" s="339">
        <f>J96</f>
        <v>0</v>
      </c>
      <c r="K30" s="57"/>
      <c r="L30" s="68"/>
    </row>
    <row r="31" spans="1:12" s="61" customFormat="1" ht="14.5" customHeight="1">
      <c r="A31" s="57"/>
      <c r="B31" s="58"/>
      <c r="C31" s="57"/>
      <c r="D31" s="340" t="s">
        <v>1026</v>
      </c>
      <c r="E31" s="57"/>
      <c r="F31" s="57"/>
      <c r="G31" s="57"/>
      <c r="H31" s="57"/>
      <c r="I31" s="57"/>
      <c r="J31" s="339">
        <f>J100</f>
        <v>0</v>
      </c>
      <c r="K31" s="57"/>
      <c r="L31" s="68"/>
    </row>
    <row r="32" spans="1:12" s="61" customFormat="1" ht="25.4" customHeight="1">
      <c r="A32" s="57"/>
      <c r="B32" s="58"/>
      <c r="C32" s="57"/>
      <c r="D32" s="341" t="s">
        <v>11</v>
      </c>
      <c r="E32" s="57"/>
      <c r="F32" s="57"/>
      <c r="G32" s="57"/>
      <c r="H32" s="57"/>
      <c r="I32" s="57"/>
      <c r="J32" s="342">
        <f>ROUND(J30 + J31, 2)</f>
        <v>0</v>
      </c>
      <c r="K32" s="57"/>
      <c r="L32" s="68"/>
    </row>
    <row r="33" spans="1:12" s="61" customFormat="1" ht="7.15" customHeight="1">
      <c r="A33" s="57"/>
      <c r="B33" s="58"/>
      <c r="C33" s="57"/>
      <c r="D33" s="93"/>
      <c r="E33" s="93"/>
      <c r="F33" s="93"/>
      <c r="G33" s="93"/>
      <c r="H33" s="93"/>
      <c r="I33" s="93"/>
      <c r="J33" s="93"/>
      <c r="K33" s="93"/>
      <c r="L33" s="68"/>
    </row>
    <row r="34" spans="1:12" s="61" customFormat="1" ht="14.5" customHeight="1">
      <c r="A34" s="57"/>
      <c r="B34" s="58"/>
      <c r="C34" s="57"/>
      <c r="D34" s="57"/>
      <c r="E34" s="57"/>
      <c r="F34" s="343" t="s">
        <v>203</v>
      </c>
      <c r="G34" s="57"/>
      <c r="H34" s="57"/>
      <c r="I34" s="343" t="s">
        <v>202</v>
      </c>
      <c r="J34" s="343" t="s">
        <v>204</v>
      </c>
      <c r="K34" s="57"/>
      <c r="L34" s="68"/>
    </row>
    <row r="35" spans="1:12" s="61" customFormat="1" ht="14.5" customHeight="1">
      <c r="A35" s="57"/>
      <c r="B35" s="58"/>
      <c r="C35" s="57"/>
      <c r="D35" s="344" t="s">
        <v>2</v>
      </c>
      <c r="E35" s="345" t="s">
        <v>205</v>
      </c>
      <c r="F35" s="346"/>
      <c r="G35" s="347"/>
      <c r="H35" s="347"/>
      <c r="I35" s="348">
        <v>0.2</v>
      </c>
      <c r="J35" s="346"/>
      <c r="K35" s="57"/>
      <c r="L35" s="68"/>
    </row>
    <row r="36" spans="1:12" s="61" customFormat="1" ht="14.5" customHeight="1">
      <c r="A36" s="57"/>
      <c r="B36" s="58"/>
      <c r="C36" s="57"/>
      <c r="D36" s="57"/>
      <c r="E36" s="345" t="s">
        <v>206</v>
      </c>
      <c r="F36" s="349">
        <f>J30</f>
        <v>0</v>
      </c>
      <c r="G36" s="57"/>
      <c r="H36" s="57"/>
      <c r="I36" s="350">
        <v>0.2</v>
      </c>
      <c r="J36" s="349">
        <f>ROUND(F36*I36, 2)</f>
        <v>0</v>
      </c>
      <c r="K36" s="57"/>
      <c r="L36" s="68"/>
    </row>
    <row r="37" spans="1:12" s="61" customFormat="1" ht="14.5" hidden="1" customHeight="1">
      <c r="A37" s="57"/>
      <c r="B37" s="58"/>
      <c r="C37" s="57"/>
      <c r="D37" s="57"/>
      <c r="E37" s="331" t="s">
        <v>207</v>
      </c>
      <c r="F37" s="349" t="e">
        <f>ROUND((SUM(AM100:AM101) + SUM(AM121:AM123)),  2)</f>
        <v>#REF!</v>
      </c>
      <c r="G37" s="57"/>
      <c r="H37" s="57"/>
      <c r="I37" s="350">
        <v>0.2</v>
      </c>
      <c r="J37" s="349">
        <f>0</f>
        <v>0</v>
      </c>
      <c r="K37" s="57"/>
      <c r="L37" s="68"/>
    </row>
    <row r="38" spans="1:12" s="61" customFormat="1" ht="14.5" hidden="1" customHeight="1">
      <c r="A38" s="57"/>
      <c r="B38" s="58"/>
      <c r="C38" s="57"/>
      <c r="D38" s="57"/>
      <c r="E38" s="331" t="s">
        <v>208</v>
      </c>
      <c r="F38" s="349" t="e">
        <f>ROUND((SUM(AN100:AN101) + SUM(AN121:AN123)),  2)</f>
        <v>#REF!</v>
      </c>
      <c r="G38" s="57"/>
      <c r="H38" s="57"/>
      <c r="I38" s="350">
        <v>0.2</v>
      </c>
      <c r="J38" s="349">
        <f>0</f>
        <v>0</v>
      </c>
      <c r="K38" s="57"/>
      <c r="L38" s="68"/>
    </row>
    <row r="39" spans="1:12" s="61" customFormat="1" ht="14.5" hidden="1" customHeight="1">
      <c r="A39" s="57"/>
      <c r="B39" s="58"/>
      <c r="C39" s="57"/>
      <c r="D39" s="57"/>
      <c r="E39" s="345" t="s">
        <v>209</v>
      </c>
      <c r="F39" s="346" t="e">
        <f>ROUND((SUM(AO100:AO101) + SUM(AO121:AO123)),  2)</f>
        <v>#REF!</v>
      </c>
      <c r="G39" s="347"/>
      <c r="H39" s="347"/>
      <c r="I39" s="348">
        <v>0</v>
      </c>
      <c r="J39" s="346">
        <f>0</f>
        <v>0</v>
      </c>
      <c r="K39" s="57"/>
      <c r="L39" s="68"/>
    </row>
    <row r="40" spans="1:12" s="61" customFormat="1" ht="7.15" customHeight="1">
      <c r="A40" s="57"/>
      <c r="B40" s="58"/>
      <c r="C40" s="57"/>
      <c r="D40" s="57"/>
      <c r="E40" s="57"/>
      <c r="F40" s="57"/>
      <c r="G40" s="57"/>
      <c r="H40" s="57"/>
      <c r="I40" s="57"/>
      <c r="J40" s="57"/>
      <c r="K40" s="57"/>
      <c r="L40" s="68"/>
    </row>
    <row r="41" spans="1:12" s="61" customFormat="1" ht="25.4" customHeight="1">
      <c r="A41" s="57"/>
      <c r="B41" s="58"/>
      <c r="C41" s="351"/>
      <c r="D41" s="352" t="s">
        <v>8</v>
      </c>
      <c r="E41" s="87"/>
      <c r="F41" s="87"/>
      <c r="G41" s="353" t="s">
        <v>210</v>
      </c>
      <c r="H41" s="354" t="s">
        <v>7</v>
      </c>
      <c r="I41" s="87"/>
      <c r="J41" s="355">
        <f>J36+J32</f>
        <v>0</v>
      </c>
      <c r="K41" s="356"/>
      <c r="L41" s="68"/>
    </row>
    <row r="42" spans="1:12" s="61" customFormat="1" ht="14.5" customHeight="1">
      <c r="A42" s="57"/>
      <c r="B42" s="58"/>
      <c r="C42" s="57"/>
      <c r="D42" s="57"/>
      <c r="E42" s="57"/>
      <c r="F42" s="57"/>
      <c r="G42" s="57"/>
      <c r="H42" s="57"/>
      <c r="I42" s="57"/>
      <c r="J42" s="57"/>
      <c r="K42" s="57"/>
      <c r="L42" s="68"/>
    </row>
    <row r="43" spans="1:12" ht="14.5" customHeight="1">
      <c r="B43" s="50"/>
      <c r="L43" s="50"/>
    </row>
    <row r="44" spans="1:12" ht="14.5" customHeight="1">
      <c r="B44" s="50"/>
      <c r="L44" s="50"/>
    </row>
    <row r="45" spans="1:12" ht="14.5" customHeight="1">
      <c r="B45" s="50"/>
      <c r="L45" s="50"/>
    </row>
    <row r="46" spans="1:12" ht="14.5" customHeight="1">
      <c r="B46" s="50"/>
      <c r="L46" s="50"/>
    </row>
    <row r="47" spans="1:12" ht="14.5" customHeight="1">
      <c r="B47" s="50"/>
      <c r="L47" s="50"/>
    </row>
    <row r="48" spans="1:12" ht="14.5" customHeight="1">
      <c r="B48" s="50"/>
      <c r="L48" s="50"/>
    </row>
    <row r="49" spans="1:12" ht="14.5" customHeight="1">
      <c r="B49" s="50"/>
      <c r="L49" s="50"/>
    </row>
    <row r="50" spans="1:12" s="61" customFormat="1" ht="14.5" customHeight="1">
      <c r="B50" s="68"/>
      <c r="D50" s="357" t="s">
        <v>14</v>
      </c>
      <c r="E50" s="70"/>
      <c r="F50" s="70"/>
      <c r="G50" s="357" t="s">
        <v>211</v>
      </c>
      <c r="H50" s="70"/>
      <c r="I50" s="70"/>
      <c r="J50" s="70"/>
      <c r="K50" s="70"/>
      <c r="L50" s="68"/>
    </row>
    <row r="51" spans="1:12">
      <c r="B51" s="50"/>
      <c r="L51" s="50"/>
    </row>
    <row r="52" spans="1:12">
      <c r="B52" s="50"/>
      <c r="L52" s="50"/>
    </row>
    <row r="53" spans="1:12">
      <c r="B53" s="50"/>
      <c r="L53" s="50"/>
    </row>
    <row r="54" spans="1:12">
      <c r="B54" s="50"/>
      <c r="L54" s="50"/>
    </row>
    <row r="55" spans="1:12">
      <c r="B55" s="50"/>
      <c r="L55" s="50"/>
    </row>
    <row r="56" spans="1:12">
      <c r="B56" s="50"/>
      <c r="L56" s="50"/>
    </row>
    <row r="57" spans="1:12">
      <c r="B57" s="50"/>
      <c r="L57" s="50"/>
    </row>
    <row r="58" spans="1:12">
      <c r="B58" s="50"/>
      <c r="L58" s="50"/>
    </row>
    <row r="59" spans="1:12">
      <c r="B59" s="50"/>
      <c r="L59" s="50"/>
    </row>
    <row r="60" spans="1:12">
      <c r="B60" s="50"/>
      <c r="L60" s="50"/>
    </row>
    <row r="61" spans="1:12" s="61" customFormat="1" ht="12.5">
      <c r="A61" s="57"/>
      <c r="B61" s="58"/>
      <c r="C61" s="57"/>
      <c r="D61" s="358" t="s">
        <v>212</v>
      </c>
      <c r="E61" s="326"/>
      <c r="F61" s="359" t="s">
        <v>26</v>
      </c>
      <c r="G61" s="358" t="s">
        <v>212</v>
      </c>
      <c r="H61" s="326"/>
      <c r="I61" s="326"/>
      <c r="J61" s="360" t="s">
        <v>26</v>
      </c>
      <c r="K61" s="326"/>
      <c r="L61" s="68"/>
    </row>
    <row r="62" spans="1:12">
      <c r="B62" s="50"/>
      <c r="L62" s="50"/>
    </row>
    <row r="63" spans="1:12">
      <c r="B63" s="50"/>
      <c r="L63" s="50"/>
    </row>
    <row r="64" spans="1:12">
      <c r="B64" s="50"/>
      <c r="L64" s="50"/>
    </row>
    <row r="65" spans="1:12" s="61" customFormat="1" ht="13">
      <c r="A65" s="57"/>
      <c r="B65" s="58"/>
      <c r="C65" s="57"/>
      <c r="D65" s="357" t="s">
        <v>13</v>
      </c>
      <c r="E65" s="72"/>
      <c r="F65" s="72"/>
      <c r="G65" s="357" t="s">
        <v>15</v>
      </c>
      <c r="H65" s="72"/>
      <c r="I65" s="72"/>
      <c r="J65" s="72"/>
      <c r="K65" s="72"/>
      <c r="L65" s="68"/>
    </row>
    <row r="66" spans="1:12">
      <c r="B66" s="50"/>
      <c r="L66" s="50"/>
    </row>
    <row r="67" spans="1:12">
      <c r="B67" s="50"/>
      <c r="L67" s="50"/>
    </row>
    <row r="68" spans="1:12">
      <c r="B68" s="50"/>
      <c r="L68" s="50"/>
    </row>
    <row r="69" spans="1:12">
      <c r="B69" s="50"/>
      <c r="L69" s="50"/>
    </row>
    <row r="70" spans="1:12">
      <c r="B70" s="50"/>
      <c r="L70" s="50"/>
    </row>
    <row r="71" spans="1:12">
      <c r="B71" s="50"/>
      <c r="L71" s="50"/>
    </row>
    <row r="72" spans="1:12">
      <c r="B72" s="50"/>
      <c r="L72" s="50"/>
    </row>
    <row r="73" spans="1:12">
      <c r="B73" s="50"/>
      <c r="L73" s="50"/>
    </row>
    <row r="74" spans="1:12">
      <c r="B74" s="50"/>
      <c r="L74" s="50"/>
    </row>
    <row r="75" spans="1:12">
      <c r="B75" s="50"/>
      <c r="L75" s="50"/>
    </row>
    <row r="76" spans="1:12" s="61" customFormat="1" ht="12.5">
      <c r="A76" s="57"/>
      <c r="B76" s="58"/>
      <c r="C76" s="57"/>
      <c r="D76" s="358" t="s">
        <v>212</v>
      </c>
      <c r="E76" s="326"/>
      <c r="F76" s="359" t="s">
        <v>26</v>
      </c>
      <c r="G76" s="358" t="s">
        <v>212</v>
      </c>
      <c r="H76" s="326"/>
      <c r="I76" s="326"/>
      <c r="J76" s="360" t="s">
        <v>26</v>
      </c>
      <c r="K76" s="326"/>
      <c r="L76" s="68"/>
    </row>
    <row r="77" spans="1:12" s="61" customFormat="1" ht="14.5" customHeight="1">
      <c r="A77" s="57"/>
      <c r="B77" s="73"/>
      <c r="C77" s="74"/>
      <c r="D77" s="74"/>
      <c r="E77" s="74"/>
      <c r="F77" s="74"/>
      <c r="G77" s="74"/>
      <c r="H77" s="74"/>
      <c r="I77" s="74"/>
      <c r="J77" s="74"/>
      <c r="K77" s="74"/>
      <c r="L77" s="68"/>
    </row>
    <row r="81" spans="1:27" s="61" customFormat="1" ht="7.15" customHeight="1">
      <c r="A81" s="57"/>
      <c r="B81" s="75"/>
      <c r="C81" s="76"/>
      <c r="D81" s="76"/>
      <c r="E81" s="76"/>
      <c r="F81" s="76"/>
      <c r="G81" s="76"/>
      <c r="H81" s="76"/>
      <c r="I81" s="76"/>
      <c r="J81" s="76"/>
      <c r="K81" s="76"/>
      <c r="L81" s="68"/>
    </row>
    <row r="82" spans="1:27" s="61" customFormat="1" ht="25.15" customHeight="1">
      <c r="A82" s="57"/>
      <c r="B82" s="58"/>
      <c r="C82" s="329" t="s">
        <v>27</v>
      </c>
      <c r="D82" s="57"/>
      <c r="E82" s="57"/>
      <c r="F82" s="57"/>
      <c r="G82" s="57"/>
      <c r="H82" s="57"/>
      <c r="I82" s="57"/>
      <c r="J82" s="57"/>
      <c r="K82" s="57"/>
      <c r="L82" s="68"/>
    </row>
    <row r="83" spans="1:27" s="61" customFormat="1" ht="7.15" customHeight="1">
      <c r="A83" s="57"/>
      <c r="B83" s="58"/>
      <c r="C83" s="57"/>
      <c r="D83" s="57"/>
      <c r="E83" s="57"/>
      <c r="F83" s="57"/>
      <c r="G83" s="57"/>
      <c r="H83" s="57"/>
      <c r="I83" s="57"/>
      <c r="J83" s="57"/>
      <c r="K83" s="57"/>
      <c r="L83" s="68"/>
    </row>
    <row r="84" spans="1:27" s="61" customFormat="1" ht="12" customHeight="1">
      <c r="A84" s="57"/>
      <c r="B84" s="58"/>
      <c r="C84" s="331" t="s">
        <v>9</v>
      </c>
      <c r="D84" s="57"/>
      <c r="E84" s="57"/>
      <c r="F84" s="57"/>
      <c r="G84" s="57"/>
      <c r="H84" s="57"/>
      <c r="I84" s="57"/>
      <c r="J84" s="57"/>
      <c r="K84" s="57"/>
      <c r="L84" s="68"/>
    </row>
    <row r="85" spans="1:27" s="61" customFormat="1" ht="26.25" customHeight="1">
      <c r="A85" s="57"/>
      <c r="B85" s="58"/>
      <c r="C85" s="57"/>
      <c r="D85" s="57"/>
      <c r="E85" s="1956" t="str">
        <f>E7</f>
        <v>Šport aréna Malacky</v>
      </c>
      <c r="F85" s="1957"/>
      <c r="G85" s="1957"/>
      <c r="H85" s="1957"/>
      <c r="I85" s="57"/>
      <c r="J85" s="57"/>
      <c r="K85" s="57"/>
      <c r="L85" s="68"/>
    </row>
    <row r="86" spans="1:27" s="61" customFormat="1" ht="12" customHeight="1">
      <c r="A86" s="57"/>
      <c r="B86" s="58"/>
      <c r="C86" s="331" t="s">
        <v>527</v>
      </c>
      <c r="D86" s="57"/>
      <c r="E86" s="57"/>
      <c r="F86" s="57"/>
      <c r="G86" s="57"/>
      <c r="H86" s="57"/>
      <c r="I86" s="57"/>
      <c r="J86" s="57"/>
      <c r="K86" s="57"/>
      <c r="L86" s="68"/>
    </row>
    <row r="87" spans="1:27" s="61" customFormat="1" ht="16.5" customHeight="1">
      <c r="A87" s="57"/>
      <c r="B87" s="58"/>
      <c r="C87" s="57"/>
      <c r="D87" s="57"/>
      <c r="E87" s="1933" t="str">
        <f>E9</f>
        <v>VEDĽAJŠIE ROZPOČTOVÉ NÁKLADY</v>
      </c>
      <c r="F87" s="1955"/>
      <c r="G87" s="1955"/>
      <c r="H87" s="1955"/>
      <c r="I87" s="57"/>
      <c r="J87" s="57"/>
      <c r="K87" s="57"/>
      <c r="L87" s="68"/>
    </row>
    <row r="88" spans="1:27" s="61" customFormat="1" ht="7.15" customHeight="1">
      <c r="A88" s="57"/>
      <c r="B88" s="58"/>
      <c r="C88" s="57"/>
      <c r="D88" s="57"/>
      <c r="E88" s="57"/>
      <c r="F88" s="57"/>
      <c r="G88" s="57"/>
      <c r="H88" s="57"/>
      <c r="I88" s="57"/>
      <c r="J88" s="57"/>
      <c r="K88" s="57"/>
      <c r="L88" s="68"/>
    </row>
    <row r="89" spans="1:27" s="61" customFormat="1" ht="12" customHeight="1">
      <c r="A89" s="57"/>
      <c r="B89" s="58"/>
      <c r="C89" s="331" t="s">
        <v>0</v>
      </c>
      <c r="D89" s="57"/>
      <c r="E89" s="57"/>
      <c r="F89" s="333" t="str">
        <f>F12</f>
        <v>Malacky, p.č. 3258/39, 3258/42, 3270/3, 3271/1</v>
      </c>
      <c r="G89" s="57"/>
      <c r="H89" s="57"/>
      <c r="I89" s="331" t="s">
        <v>197</v>
      </c>
      <c r="J89" s="334" t="str">
        <f>IF(J12="","",J12)</f>
        <v/>
      </c>
      <c r="K89" s="57"/>
      <c r="L89" s="68"/>
    </row>
    <row r="90" spans="1:27" s="61" customFormat="1" ht="7.15" customHeight="1">
      <c r="A90" s="57"/>
      <c r="B90" s="58"/>
      <c r="C90" s="57"/>
      <c r="D90" s="57"/>
      <c r="E90" s="57"/>
      <c r="F90" s="57"/>
      <c r="G90" s="57"/>
      <c r="H90" s="57"/>
      <c r="I90" s="57"/>
      <c r="J90" s="57"/>
      <c r="K90" s="57"/>
      <c r="L90" s="68"/>
    </row>
    <row r="91" spans="1:27" s="61" customFormat="1" ht="15.25" customHeight="1">
      <c r="A91" s="57"/>
      <c r="B91" s="58"/>
      <c r="C91" s="331" t="s">
        <v>4</v>
      </c>
      <c r="D91" s="57"/>
      <c r="E91" s="57"/>
      <c r="F91" s="333" t="str">
        <f>E15</f>
        <v>Šport aréna Malacky, s.r.o., Sasinkova 901/2, 901 01 Malacky</v>
      </c>
      <c r="G91" s="57"/>
      <c r="H91" s="57"/>
      <c r="I91" s="331" t="s">
        <v>6</v>
      </c>
      <c r="J91" s="327" t="s">
        <v>554</v>
      </c>
      <c r="K91" s="57"/>
      <c r="L91" s="68"/>
    </row>
    <row r="92" spans="1:27" s="61" customFormat="1" ht="15.25" customHeight="1">
      <c r="A92" s="57"/>
      <c r="B92" s="58"/>
      <c r="C92" s="331" t="s">
        <v>5</v>
      </c>
      <c r="D92" s="57"/>
      <c r="E92" s="57"/>
      <c r="F92" s="333" t="str">
        <f>IF(E18="","",E18)</f>
        <v xml:space="preserve"> </v>
      </c>
      <c r="G92" s="57"/>
      <c r="H92" s="57"/>
      <c r="I92" s="331" t="s">
        <v>200</v>
      </c>
      <c r="J92" s="327"/>
      <c r="K92" s="57"/>
      <c r="L92" s="68"/>
    </row>
    <row r="93" spans="1:27" s="61" customFormat="1" ht="10.15" customHeight="1">
      <c r="A93" s="57"/>
      <c r="B93" s="58"/>
      <c r="C93" s="57"/>
      <c r="D93" s="57"/>
      <c r="E93" s="57"/>
      <c r="F93" s="57"/>
      <c r="G93" s="57"/>
      <c r="H93" s="57"/>
      <c r="I93" s="57"/>
      <c r="J93" s="57"/>
      <c r="K93" s="57"/>
      <c r="L93" s="68"/>
    </row>
    <row r="94" spans="1:27" s="61" customFormat="1" ht="29.25" customHeight="1">
      <c r="A94" s="57"/>
      <c r="B94" s="58"/>
      <c r="C94" s="361" t="s">
        <v>529</v>
      </c>
      <c r="D94" s="351"/>
      <c r="E94" s="351"/>
      <c r="F94" s="351"/>
      <c r="G94" s="351"/>
      <c r="H94" s="351"/>
      <c r="I94" s="351"/>
      <c r="J94" s="362" t="s">
        <v>530</v>
      </c>
      <c r="K94" s="351"/>
      <c r="L94" s="68"/>
    </row>
    <row r="95" spans="1:27" s="61" customFormat="1" ht="10.15" customHeight="1">
      <c r="A95" s="57"/>
      <c r="B95" s="58"/>
      <c r="C95" s="57"/>
      <c r="D95" s="57"/>
      <c r="E95" s="57"/>
      <c r="F95" s="57"/>
      <c r="G95" s="57"/>
      <c r="H95" s="57"/>
      <c r="I95" s="57"/>
      <c r="J95" s="57"/>
      <c r="K95" s="57"/>
      <c r="L95" s="68"/>
    </row>
    <row r="96" spans="1:27" s="61" customFormat="1" ht="22.9" customHeight="1">
      <c r="A96" s="57"/>
      <c r="B96" s="58"/>
      <c r="C96" s="363" t="s">
        <v>1027</v>
      </c>
      <c r="D96" s="57"/>
      <c r="E96" s="57"/>
      <c r="F96" s="57"/>
      <c r="G96" s="57"/>
      <c r="H96" s="57"/>
      <c r="I96" s="57"/>
      <c r="J96" s="342">
        <f>J121</f>
        <v>0</v>
      </c>
      <c r="K96" s="57"/>
      <c r="L96" s="68"/>
      <c r="AA96" s="47"/>
    </row>
    <row r="97" spans="1:12" s="364" customFormat="1" ht="25.15" customHeight="1">
      <c r="B97" s="365"/>
      <c r="D97" s="400" t="s">
        <v>1061</v>
      </c>
      <c r="E97" s="366"/>
      <c r="F97" s="366"/>
      <c r="G97" s="366"/>
      <c r="H97" s="366"/>
      <c r="I97" s="366"/>
      <c r="J97" s="367">
        <f>J122</f>
        <v>0</v>
      </c>
      <c r="L97" s="365"/>
    </row>
    <row r="98" spans="1:12" s="61" customFormat="1" ht="21.75" customHeight="1">
      <c r="A98" s="57"/>
      <c r="B98" s="58"/>
      <c r="C98" s="57"/>
      <c r="D98" s="57"/>
      <c r="E98" s="57"/>
      <c r="F98" s="57"/>
      <c r="G98" s="57"/>
      <c r="H98" s="57"/>
      <c r="I98" s="57"/>
      <c r="J98" s="57"/>
      <c r="K98" s="57"/>
      <c r="L98" s="68"/>
    </row>
    <row r="99" spans="1:12" s="61" customFormat="1" ht="7.15" customHeight="1">
      <c r="A99" s="57"/>
      <c r="B99" s="58"/>
      <c r="C99" s="57"/>
      <c r="D99" s="57"/>
      <c r="E99" s="57"/>
      <c r="F99" s="57"/>
      <c r="G99" s="57"/>
      <c r="H99" s="57"/>
      <c r="I99" s="57"/>
      <c r="J99" s="57"/>
      <c r="K99" s="57"/>
      <c r="L99" s="68"/>
    </row>
    <row r="100" spans="1:12" s="61" customFormat="1" ht="29.25" customHeight="1">
      <c r="A100" s="57"/>
      <c r="B100" s="58"/>
      <c r="C100" s="363" t="s">
        <v>1028</v>
      </c>
      <c r="D100" s="57"/>
      <c r="E100" s="57"/>
      <c r="F100" s="57"/>
      <c r="G100" s="57"/>
      <c r="H100" s="57"/>
      <c r="I100" s="57"/>
      <c r="J100" s="368">
        <v>0</v>
      </c>
      <c r="K100" s="57"/>
      <c r="L100" s="68"/>
    </row>
    <row r="101" spans="1:12" s="61" customFormat="1" ht="18" customHeight="1">
      <c r="A101" s="57"/>
      <c r="B101" s="58"/>
      <c r="C101" s="57"/>
      <c r="D101" s="57"/>
      <c r="E101" s="57"/>
      <c r="F101" s="57"/>
      <c r="G101" s="57"/>
      <c r="H101" s="57"/>
      <c r="I101" s="57"/>
      <c r="J101" s="57"/>
      <c r="K101" s="57"/>
      <c r="L101" s="68"/>
    </row>
    <row r="102" spans="1:12" s="61" customFormat="1" ht="29.25" customHeight="1">
      <c r="A102" s="57"/>
      <c r="B102" s="58"/>
      <c r="C102" s="370" t="s">
        <v>1029</v>
      </c>
      <c r="D102" s="351"/>
      <c r="E102" s="351"/>
      <c r="F102" s="351"/>
      <c r="G102" s="351"/>
      <c r="H102" s="351"/>
      <c r="I102" s="351"/>
      <c r="J102" s="371">
        <f>ROUND(J96+J100,2)</f>
        <v>0</v>
      </c>
      <c r="K102" s="351"/>
      <c r="L102" s="68"/>
    </row>
    <row r="103" spans="1:12" s="61" customFormat="1" ht="7.15" customHeight="1">
      <c r="A103" s="57"/>
      <c r="B103" s="73"/>
      <c r="C103" s="74"/>
      <c r="D103" s="74"/>
      <c r="E103" s="74"/>
      <c r="F103" s="74"/>
      <c r="G103" s="74"/>
      <c r="H103" s="74"/>
      <c r="I103" s="74"/>
      <c r="J103" s="74"/>
      <c r="K103" s="74"/>
      <c r="L103" s="68"/>
    </row>
    <row r="107" spans="1:12" s="61" customFormat="1" ht="7.15" customHeight="1">
      <c r="A107" s="57"/>
      <c r="B107" s="75"/>
      <c r="C107" s="76"/>
      <c r="D107" s="76"/>
      <c r="E107" s="76"/>
      <c r="F107" s="76"/>
      <c r="G107" s="76"/>
      <c r="H107" s="76"/>
      <c r="I107" s="76"/>
      <c r="J107" s="76"/>
      <c r="K107" s="76"/>
      <c r="L107" s="68"/>
    </row>
    <row r="108" spans="1:12" s="61" customFormat="1" ht="25.15" customHeight="1">
      <c r="A108" s="57"/>
      <c r="B108" s="58"/>
      <c r="C108" s="329" t="s">
        <v>1030</v>
      </c>
      <c r="D108" s="57"/>
      <c r="E108" s="57"/>
      <c r="F108" s="57"/>
      <c r="G108" s="57"/>
      <c r="H108" s="57"/>
      <c r="I108" s="57"/>
      <c r="J108" s="57"/>
      <c r="K108" s="57"/>
      <c r="L108" s="68"/>
    </row>
    <row r="109" spans="1:12" s="61" customFormat="1" ht="7.15" customHeight="1">
      <c r="A109" s="57"/>
      <c r="B109" s="58"/>
      <c r="C109" s="57"/>
      <c r="D109" s="57"/>
      <c r="E109" s="57"/>
      <c r="F109" s="57"/>
      <c r="G109" s="57"/>
      <c r="H109" s="57"/>
      <c r="I109" s="57"/>
      <c r="J109" s="57"/>
      <c r="K109" s="57"/>
      <c r="L109" s="68"/>
    </row>
    <row r="110" spans="1:12" s="61" customFormat="1" ht="12" customHeight="1">
      <c r="A110" s="57"/>
      <c r="B110" s="58"/>
      <c r="C110" s="331" t="s">
        <v>9</v>
      </c>
      <c r="D110" s="57"/>
      <c r="E110" s="57"/>
      <c r="F110" s="57"/>
      <c r="G110" s="57"/>
      <c r="H110" s="57"/>
      <c r="I110" s="57"/>
      <c r="J110" s="57"/>
      <c r="K110" s="57"/>
      <c r="L110" s="68"/>
    </row>
    <row r="111" spans="1:12" s="61" customFormat="1" ht="26.25" customHeight="1">
      <c r="A111" s="57"/>
      <c r="B111" s="58"/>
      <c r="C111" s="57"/>
      <c r="D111" s="57"/>
      <c r="E111" s="1946" t="str">
        <f>E7</f>
        <v>Šport aréna Malacky</v>
      </c>
      <c r="F111" s="1947"/>
      <c r="G111" s="1947"/>
      <c r="H111" s="1947"/>
      <c r="I111" s="57"/>
      <c r="J111" s="57"/>
      <c r="K111" s="57"/>
      <c r="L111" s="68"/>
    </row>
    <row r="112" spans="1:12" s="61" customFormat="1" ht="12" customHeight="1">
      <c r="A112" s="57"/>
      <c r="B112" s="58"/>
      <c r="C112" s="331" t="s">
        <v>527</v>
      </c>
      <c r="D112" s="57"/>
      <c r="E112" s="57"/>
      <c r="F112" s="57"/>
      <c r="G112" s="57"/>
      <c r="H112" s="57"/>
      <c r="I112" s="57"/>
      <c r="J112" s="57"/>
      <c r="K112" s="57"/>
      <c r="L112" s="68"/>
    </row>
    <row r="113" spans="1:45" s="61" customFormat="1" ht="16.5" customHeight="1">
      <c r="A113" s="57"/>
      <c r="B113" s="58"/>
      <c r="C113" s="57"/>
      <c r="D113" s="57"/>
      <c r="E113" s="1933" t="str">
        <f>E9</f>
        <v>VEDĽAJŠIE ROZPOČTOVÉ NÁKLADY</v>
      </c>
      <c r="F113" s="1955"/>
      <c r="G113" s="1955"/>
      <c r="H113" s="1955"/>
      <c r="I113" s="57"/>
      <c r="J113" s="57"/>
      <c r="K113" s="57"/>
      <c r="L113" s="68"/>
    </row>
    <row r="114" spans="1:45" s="61" customFormat="1" ht="7.15" customHeight="1">
      <c r="A114" s="57"/>
      <c r="B114" s="58"/>
      <c r="C114" s="57"/>
      <c r="D114" s="57"/>
      <c r="E114" s="57"/>
      <c r="F114" s="57"/>
      <c r="G114" s="57"/>
      <c r="H114" s="57"/>
      <c r="I114" s="57"/>
      <c r="J114" s="57"/>
      <c r="K114" s="57"/>
      <c r="L114" s="68"/>
    </row>
    <row r="115" spans="1:45" s="61" customFormat="1" ht="12" customHeight="1">
      <c r="A115" s="57"/>
      <c r="B115" s="58"/>
      <c r="C115" s="331" t="s">
        <v>0</v>
      </c>
      <c r="D115" s="57"/>
      <c r="E115" s="57"/>
      <c r="F115" s="333" t="str">
        <f>F12</f>
        <v>Malacky, p.č. 3258/39, 3258/42, 3270/3, 3271/1</v>
      </c>
      <c r="G115" s="57"/>
      <c r="H115" s="57"/>
      <c r="I115" s="331" t="s">
        <v>197</v>
      </c>
      <c r="J115" s="334" t="str">
        <f>IF(J12="","",J12)</f>
        <v/>
      </c>
      <c r="K115" s="57"/>
      <c r="L115" s="68"/>
    </row>
    <row r="116" spans="1:45" s="61" customFormat="1" ht="7.15" customHeight="1">
      <c r="A116" s="57"/>
      <c r="B116" s="58"/>
      <c r="C116" s="57"/>
      <c r="D116" s="57"/>
      <c r="E116" s="57"/>
      <c r="F116" s="57"/>
      <c r="G116" s="57"/>
      <c r="H116" s="57"/>
      <c r="I116" s="57"/>
      <c r="J116" s="57"/>
      <c r="K116" s="57"/>
      <c r="L116" s="68"/>
    </row>
    <row r="117" spans="1:45" s="61" customFormat="1" ht="15.25" customHeight="1">
      <c r="A117" s="57"/>
      <c r="B117" s="58"/>
      <c r="C117" s="331" t="s">
        <v>4</v>
      </c>
      <c r="D117" s="57"/>
      <c r="E117" s="57"/>
      <c r="F117" s="333" t="str">
        <f>E15</f>
        <v>Šport aréna Malacky, s.r.o., Sasinkova 901/2, 901 01 Malacky</v>
      </c>
      <c r="G117" s="57"/>
      <c r="H117" s="57"/>
      <c r="I117" s="331" t="s">
        <v>6</v>
      </c>
      <c r="J117" s="327" t="s">
        <v>554</v>
      </c>
      <c r="K117" s="57"/>
      <c r="L117" s="68"/>
    </row>
    <row r="118" spans="1:45" s="61" customFormat="1" ht="15.25" customHeight="1">
      <c r="A118" s="57"/>
      <c r="B118" s="58"/>
      <c r="C118" s="331" t="s">
        <v>5</v>
      </c>
      <c r="D118" s="57"/>
      <c r="E118" s="57"/>
      <c r="F118" s="333" t="str">
        <f>IF(E18="","",E18)</f>
        <v xml:space="preserve"> </v>
      </c>
      <c r="G118" s="57"/>
      <c r="H118" s="57"/>
      <c r="I118" s="331" t="s">
        <v>200</v>
      </c>
      <c r="J118" s="327"/>
      <c r="K118" s="57"/>
      <c r="L118" s="68"/>
    </row>
    <row r="119" spans="1:45" s="61" customFormat="1" ht="10.15" customHeight="1">
      <c r="A119" s="57"/>
      <c r="B119" s="58"/>
      <c r="C119" s="57"/>
      <c r="D119" s="57"/>
      <c r="E119" s="57"/>
      <c r="F119" s="57"/>
      <c r="G119" s="57"/>
      <c r="H119" s="57"/>
      <c r="I119" s="57"/>
      <c r="J119" s="57"/>
      <c r="K119" s="57"/>
      <c r="L119" s="68"/>
    </row>
    <row r="120" spans="1:45" s="382" customFormat="1" ht="29.25" customHeight="1">
      <c r="A120" s="372"/>
      <c r="B120" s="373"/>
      <c r="C120" s="374" t="s">
        <v>1031</v>
      </c>
      <c r="D120" s="375" t="s">
        <v>217</v>
      </c>
      <c r="E120" s="375" t="s">
        <v>10</v>
      </c>
      <c r="F120" s="375" t="s">
        <v>28</v>
      </c>
      <c r="G120" s="375" t="s">
        <v>38</v>
      </c>
      <c r="H120" s="375" t="s">
        <v>1032</v>
      </c>
      <c r="I120" s="375" t="s">
        <v>1033</v>
      </c>
      <c r="J120" s="376" t="s">
        <v>530</v>
      </c>
      <c r="K120" s="377" t="s">
        <v>1034</v>
      </c>
      <c r="L120" s="378"/>
    </row>
    <row r="121" spans="1:45" s="61" customFormat="1" ht="22.9" customHeight="1">
      <c r="A121" s="57"/>
      <c r="B121" s="58"/>
      <c r="C121" s="383" t="s">
        <v>531</v>
      </c>
      <c r="D121" s="57"/>
      <c r="E121" s="57"/>
      <c r="F121" s="57"/>
      <c r="G121" s="57"/>
      <c r="H121" s="57"/>
      <c r="I121" s="57"/>
      <c r="J121" s="384">
        <f>J122</f>
        <v>0</v>
      </c>
      <c r="K121" s="57"/>
      <c r="L121" s="58"/>
      <c r="Z121" s="47"/>
      <c r="AA121" s="47"/>
      <c r="AQ121" s="385">
        <f>AQ122</f>
        <v>0</v>
      </c>
    </row>
    <row r="122" spans="1:45" s="386" customFormat="1" ht="25.9" customHeight="1">
      <c r="B122" s="387"/>
      <c r="D122" s="388" t="s">
        <v>25</v>
      </c>
      <c r="E122" s="389" t="s">
        <v>31</v>
      </c>
      <c r="F122" s="389" t="s">
        <v>1041</v>
      </c>
      <c r="J122" s="390">
        <f>SUM(J123:J128)</f>
        <v>0</v>
      </c>
      <c r="L122" s="387"/>
      <c r="X122" s="388"/>
      <c r="Z122" s="391"/>
      <c r="AA122" s="391"/>
      <c r="AE122" s="388"/>
      <c r="AQ122" s="392">
        <f>SUM(AQ123:AQ123)</f>
        <v>0</v>
      </c>
    </row>
    <row r="123" spans="1:45" s="61" customFormat="1" ht="37.9" customHeight="1">
      <c r="A123" s="57"/>
      <c r="B123" s="393"/>
      <c r="C123" s="597">
        <v>1</v>
      </c>
      <c r="D123" s="597" t="s">
        <v>368</v>
      </c>
      <c r="E123" s="598" t="s">
        <v>2557</v>
      </c>
      <c r="F123" s="599" t="s">
        <v>2558</v>
      </c>
      <c r="G123" s="600" t="s">
        <v>41</v>
      </c>
      <c r="H123" s="601">
        <v>1</v>
      </c>
      <c r="I123" s="602"/>
      <c r="J123" s="602">
        <f>ROUND(I123*H123,2)</f>
        <v>0</v>
      </c>
      <c r="K123" s="399"/>
      <c r="L123" s="58"/>
      <c r="X123" s="396"/>
      <c r="Z123" s="396"/>
      <c r="AA123" s="396"/>
      <c r="AE123" s="47"/>
      <c r="AK123" s="397" t="e">
        <f>IF(#REF!="základná",J123,0)</f>
        <v>#REF!</v>
      </c>
      <c r="AL123" s="397" t="e">
        <f>IF(#REF!="znížená",J123,0)</f>
        <v>#REF!</v>
      </c>
      <c r="AM123" s="397" t="e">
        <f>IF(#REF!="zákl. prenesená",J123,0)</f>
        <v>#REF!</v>
      </c>
      <c r="AN123" s="397" t="e">
        <f>IF(#REF!="zníž. prenesená",J123,0)</f>
        <v>#REF!</v>
      </c>
      <c r="AO123" s="397" t="e">
        <f>IF(#REF!="nulová",J123,0)</f>
        <v>#REF!</v>
      </c>
      <c r="AP123" s="47" t="s">
        <v>18</v>
      </c>
      <c r="AQ123" s="397">
        <f>ROUND(I123*H123,2)</f>
        <v>0</v>
      </c>
      <c r="AR123" s="47" t="s">
        <v>1043</v>
      </c>
      <c r="AS123" s="396" t="s">
        <v>1044</v>
      </c>
    </row>
    <row r="124" spans="1:45" s="61" customFormat="1" ht="21" customHeight="1">
      <c r="A124" s="332"/>
      <c r="B124" s="393"/>
      <c r="C124" s="597">
        <f>C123+1</f>
        <v>2</v>
      </c>
      <c r="D124" s="135" t="s">
        <v>368</v>
      </c>
      <c r="E124" s="598" t="s">
        <v>2559</v>
      </c>
      <c r="F124" s="599" t="s">
        <v>2560</v>
      </c>
      <c r="G124" s="600" t="s">
        <v>41</v>
      </c>
      <c r="H124" s="137">
        <v>1</v>
      </c>
      <c r="I124" s="602"/>
      <c r="J124" s="602">
        <f t="shared" ref="J124:J128" si="0">ROUND(I124*H124,2)</f>
        <v>0</v>
      </c>
      <c r="K124" s="398"/>
      <c r="L124" s="58"/>
      <c r="X124" s="396"/>
      <c r="Z124" s="396"/>
      <c r="AA124" s="396"/>
      <c r="AE124" s="47"/>
      <c r="AK124" s="397"/>
      <c r="AL124" s="397"/>
      <c r="AM124" s="397"/>
      <c r="AN124" s="397"/>
      <c r="AO124" s="397"/>
      <c r="AP124" s="47"/>
      <c r="AQ124" s="397"/>
      <c r="AR124" s="47"/>
      <c r="AS124" s="396"/>
    </row>
    <row r="125" spans="1:45" s="61" customFormat="1" ht="21" customHeight="1">
      <c r="A125" s="332"/>
      <c r="B125" s="393"/>
      <c r="C125" s="597">
        <f>C124+1</f>
        <v>3</v>
      </c>
      <c r="D125" s="135" t="s">
        <v>368</v>
      </c>
      <c r="E125" s="598" t="s">
        <v>2561</v>
      </c>
      <c r="F125" s="599" t="s">
        <v>2562</v>
      </c>
      <c r="G125" s="600" t="s">
        <v>41</v>
      </c>
      <c r="H125" s="137">
        <v>1</v>
      </c>
      <c r="I125" s="602"/>
      <c r="J125" s="602">
        <f t="shared" si="0"/>
        <v>0</v>
      </c>
      <c r="K125" s="398"/>
      <c r="L125" s="58"/>
      <c r="X125" s="396"/>
      <c r="Z125" s="396"/>
      <c r="AA125" s="396"/>
      <c r="AE125" s="47"/>
      <c r="AK125" s="397"/>
      <c r="AL125" s="397"/>
      <c r="AM125" s="397"/>
      <c r="AN125" s="397"/>
      <c r="AO125" s="397"/>
      <c r="AP125" s="47"/>
      <c r="AQ125" s="397"/>
      <c r="AR125" s="47"/>
      <c r="AS125" s="396"/>
    </row>
    <row r="126" spans="1:45" s="61" customFormat="1" ht="28.15" customHeight="1">
      <c r="A126" s="590"/>
      <c r="B126" s="393"/>
      <c r="C126" s="597">
        <f t="shared" ref="C126:C128" si="1">C125+1</f>
        <v>4</v>
      </c>
      <c r="D126" s="135" t="s">
        <v>368</v>
      </c>
      <c r="E126" s="598" t="s">
        <v>2561</v>
      </c>
      <c r="F126" s="599" t="s">
        <v>2563</v>
      </c>
      <c r="G126" s="600" t="s">
        <v>41</v>
      </c>
      <c r="H126" s="137">
        <v>1</v>
      </c>
      <c r="I126" s="602"/>
      <c r="J126" s="602">
        <f t="shared" si="0"/>
        <v>0</v>
      </c>
      <c r="K126" s="398"/>
      <c r="L126" s="58"/>
      <c r="X126" s="396"/>
      <c r="Z126" s="396"/>
      <c r="AA126" s="396"/>
      <c r="AE126" s="47"/>
      <c r="AK126" s="397"/>
      <c r="AL126" s="397"/>
      <c r="AM126" s="397"/>
      <c r="AN126" s="397"/>
      <c r="AO126" s="397"/>
      <c r="AP126" s="47"/>
      <c r="AQ126" s="397"/>
      <c r="AR126" s="47"/>
      <c r="AS126" s="396"/>
    </row>
    <row r="127" spans="1:45" s="61" customFormat="1" ht="28.15" customHeight="1">
      <c r="A127" s="593"/>
      <c r="B127" s="393"/>
      <c r="C127" s="597">
        <f t="shared" si="1"/>
        <v>5</v>
      </c>
      <c r="D127" s="135" t="s">
        <v>368</v>
      </c>
      <c r="E127" s="598" t="s">
        <v>2566</v>
      </c>
      <c r="F127" s="599" t="s">
        <v>2567</v>
      </c>
      <c r="G127" s="600" t="s">
        <v>41</v>
      </c>
      <c r="H127" s="137">
        <v>1</v>
      </c>
      <c r="I127" s="602"/>
      <c r="J127" s="602">
        <f t="shared" ref="J127" si="2">ROUND(I127*H127,2)</f>
        <v>0</v>
      </c>
      <c r="K127" s="398"/>
      <c r="L127" s="58"/>
      <c r="X127" s="396"/>
      <c r="Z127" s="396"/>
      <c r="AA127" s="396"/>
      <c r="AE127" s="47"/>
      <c r="AK127" s="397"/>
      <c r="AL127" s="397"/>
      <c r="AM127" s="397"/>
      <c r="AN127" s="397"/>
      <c r="AO127" s="397"/>
      <c r="AP127" s="47"/>
      <c r="AQ127" s="397"/>
      <c r="AR127" s="47"/>
      <c r="AS127" s="396"/>
    </row>
    <row r="128" spans="1:45" s="61" customFormat="1" ht="25.5" customHeight="1">
      <c r="A128" s="332"/>
      <c r="B128" s="393"/>
      <c r="C128" s="597">
        <f t="shared" si="1"/>
        <v>6</v>
      </c>
      <c r="D128" s="135" t="s">
        <v>368</v>
      </c>
      <c r="E128" s="598" t="s">
        <v>2564</v>
      </c>
      <c r="F128" s="136" t="s">
        <v>2565</v>
      </c>
      <c r="G128" s="600" t="s">
        <v>41</v>
      </c>
      <c r="H128" s="137">
        <v>1</v>
      </c>
      <c r="I128" s="602"/>
      <c r="J128" s="602">
        <f t="shared" si="0"/>
        <v>0</v>
      </c>
      <c r="K128" s="398"/>
      <c r="L128" s="58"/>
      <c r="X128" s="396"/>
      <c r="Z128" s="396"/>
      <c r="AA128" s="396"/>
      <c r="AE128" s="47"/>
      <c r="AK128" s="397"/>
      <c r="AL128" s="397"/>
      <c r="AM128" s="397"/>
      <c r="AN128" s="397"/>
      <c r="AO128" s="397"/>
      <c r="AP128" s="47"/>
      <c r="AQ128" s="397"/>
      <c r="AR128" s="47"/>
      <c r="AS128" s="396"/>
    </row>
    <row r="129" spans="1:12" s="61" customFormat="1" ht="7.15" customHeight="1">
      <c r="A129" s="57"/>
      <c r="B129" s="73"/>
      <c r="C129" s="74"/>
      <c r="D129" s="74"/>
      <c r="E129" s="74"/>
      <c r="F129" s="74"/>
      <c r="G129" s="74"/>
      <c r="H129" s="74"/>
      <c r="I129" s="74"/>
      <c r="J129" s="74"/>
      <c r="K129" s="74"/>
      <c r="L129" s="58"/>
    </row>
  </sheetData>
  <autoFilter ref="C120:K123" xr:uid="{00000000-0009-0000-0000-000008000000}"/>
  <mergeCells count="8">
    <mergeCell ref="E87:H87"/>
    <mergeCell ref="E111:H111"/>
    <mergeCell ref="E113:H113"/>
    <mergeCell ref="E7:H7"/>
    <mergeCell ref="E9:H9"/>
    <mergeCell ref="E18:H18"/>
    <mergeCell ref="E27:H27"/>
    <mergeCell ref="E85:H85"/>
  </mergeCells>
  <pageMargins left="0.39370078740157483" right="0.39370078740157483" top="0.39370078740157483" bottom="0.39370078740157483" header="0" footer="0"/>
  <pageSetup paperSize="9" scale="85" fitToHeight="10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68104-5928-4D13-9D05-9A8F0DA9A6CC}">
  <sheetPr>
    <pageSetUpPr fitToPage="1"/>
  </sheetPr>
  <dimension ref="A1:ALD195"/>
  <sheetViews>
    <sheetView showGridLines="0" view="pageBreakPreview" zoomScaleNormal="100" zoomScaleSheetLayoutView="100" workbookViewId="0">
      <pane xSplit="4" ySplit="10" topLeftCell="E140" activePane="bottomRight" state="frozen"/>
      <selection pane="topRight"/>
      <selection pane="bottomLeft"/>
      <selection pane="bottomRight" activeCell="D199" sqref="D199"/>
    </sheetView>
  </sheetViews>
  <sheetFormatPr defaultColWidth="9" defaultRowHeight="12.5"/>
  <cols>
    <col min="1" max="1" width="6.7265625" style="577" customWidth="1"/>
    <col min="2" max="2" width="3.7265625" style="583" customWidth="1"/>
    <col min="3" max="3" width="13" style="579" customWidth="1"/>
    <col min="4" max="4" width="60.54296875" style="580" customWidth="1"/>
    <col min="5" max="5" width="11.26953125" style="581" customWidth="1"/>
    <col min="6" max="6" width="5.7265625" style="572" customWidth="1"/>
    <col min="7" max="7" width="8.7265625" style="582" customWidth="1"/>
    <col min="8" max="10" width="9.7265625" style="582" customWidth="1"/>
    <col min="11" max="992" width="9" style="574"/>
    <col min="993" max="16384" width="9" style="588"/>
  </cols>
  <sheetData>
    <row r="1" spans="1:10" s="561" customFormat="1" ht="12.75" customHeight="1">
      <c r="A1" s="560" t="s">
        <v>1888</v>
      </c>
      <c r="G1" s="562"/>
      <c r="I1" s="560" t="s">
        <v>1889</v>
      </c>
      <c r="J1" s="562"/>
    </row>
    <row r="2" spans="1:10" s="561" customFormat="1" ht="10.5">
      <c r="A2" s="560" t="s">
        <v>1897</v>
      </c>
      <c r="G2" s="562"/>
      <c r="H2" s="566"/>
      <c r="I2" s="560" t="s">
        <v>1898</v>
      </c>
      <c r="J2" s="562"/>
    </row>
    <row r="3" spans="1:10" s="561" customFormat="1" ht="10.5">
      <c r="A3" s="560" t="s">
        <v>1901</v>
      </c>
      <c r="G3" s="562"/>
      <c r="I3" s="560" t="s">
        <v>2534</v>
      </c>
      <c r="J3" s="562"/>
    </row>
    <row r="4" spans="1:10" s="561" customFormat="1" ht="10.5"/>
    <row r="5" spans="1:10" s="561" customFormat="1" ht="10.5">
      <c r="A5" s="560" t="s">
        <v>1908</v>
      </c>
    </row>
    <row r="6" spans="1:10" s="561" customFormat="1" ht="10.5">
      <c r="A6" s="560" t="s">
        <v>1910</v>
      </c>
    </row>
    <row r="7" spans="1:10" s="561" customFormat="1" ht="10.5">
      <c r="A7" s="560" t="s">
        <v>1912</v>
      </c>
    </row>
    <row r="8" spans="1:10" s="561" customFormat="1" ht="13">
      <c r="A8" s="1375"/>
      <c r="B8" s="569"/>
      <c r="C8" s="570"/>
      <c r="D8" s="571" t="s">
        <v>4448</v>
      </c>
      <c r="E8" s="563"/>
      <c r="G8" s="562"/>
      <c r="H8" s="562"/>
      <c r="I8" s="562"/>
      <c r="J8" s="562"/>
    </row>
    <row r="9" spans="1:10">
      <c r="A9" s="573" t="s">
        <v>1913</v>
      </c>
      <c r="B9" s="573" t="s">
        <v>10</v>
      </c>
      <c r="C9" s="573" t="s">
        <v>37</v>
      </c>
      <c r="D9" s="573" t="s">
        <v>1914</v>
      </c>
      <c r="E9" s="573" t="s">
        <v>1032</v>
      </c>
      <c r="F9" s="573" t="s">
        <v>1915</v>
      </c>
      <c r="G9" s="573" t="s">
        <v>1916</v>
      </c>
      <c r="H9" s="573" t="s">
        <v>1917</v>
      </c>
      <c r="I9" s="573" t="s">
        <v>1918</v>
      </c>
      <c r="J9" s="573" t="s">
        <v>1919</v>
      </c>
    </row>
    <row r="10" spans="1:10">
      <c r="A10" s="575" t="s">
        <v>1935</v>
      </c>
      <c r="B10" s="575" t="s">
        <v>1936</v>
      </c>
      <c r="C10" s="576"/>
      <c r="D10" s="575" t="s">
        <v>1937</v>
      </c>
      <c r="E10" s="575" t="s">
        <v>1938</v>
      </c>
      <c r="F10" s="575" t="s">
        <v>1939</v>
      </c>
      <c r="G10" s="575" t="s">
        <v>1940</v>
      </c>
      <c r="H10" s="575"/>
      <c r="I10" s="575" t="s">
        <v>1941</v>
      </c>
      <c r="J10" s="575"/>
    </row>
    <row r="12" spans="1:10">
      <c r="B12" s="578" t="s">
        <v>1953</v>
      </c>
    </row>
    <row r="13" spans="1:10">
      <c r="B13" s="579" t="s">
        <v>1954</v>
      </c>
    </row>
    <row r="14" spans="1:10">
      <c r="A14" s="577">
        <v>1</v>
      </c>
      <c r="B14" s="583" t="s">
        <v>1955</v>
      </c>
      <c r="C14" s="579" t="s">
        <v>1956</v>
      </c>
      <c r="D14" s="580" t="s">
        <v>1957</v>
      </c>
      <c r="E14" s="581">
        <v>0.56499999999999995</v>
      </c>
      <c r="F14" s="572" t="s">
        <v>1958</v>
      </c>
      <c r="H14" s="582">
        <f t="shared" ref="H14:H20" si="0">ROUND(E14*G14,2)</f>
        <v>0</v>
      </c>
      <c r="J14" s="582">
        <f t="shared" ref="J14:J21" si="1">ROUND(E14*G14,2)</f>
        <v>0</v>
      </c>
    </row>
    <row r="15" spans="1:10">
      <c r="A15" s="577">
        <v>2</v>
      </c>
      <c r="B15" s="583" t="s">
        <v>1965</v>
      </c>
      <c r="C15" s="579" t="s">
        <v>1966</v>
      </c>
      <c r="D15" s="580" t="s">
        <v>1967</v>
      </c>
      <c r="E15" s="581">
        <v>948</v>
      </c>
      <c r="F15" s="572" t="s">
        <v>42</v>
      </c>
      <c r="H15" s="582">
        <f t="shared" si="0"/>
        <v>0</v>
      </c>
      <c r="J15" s="582">
        <f t="shared" si="1"/>
        <v>0</v>
      </c>
    </row>
    <row r="16" spans="1:10">
      <c r="A16" s="577">
        <v>3</v>
      </c>
      <c r="B16" s="583" t="s">
        <v>1969</v>
      </c>
      <c r="C16" s="579" t="s">
        <v>1970</v>
      </c>
      <c r="D16" s="580" t="s">
        <v>1971</v>
      </c>
      <c r="E16" s="581">
        <v>948</v>
      </c>
      <c r="F16" s="572" t="s">
        <v>42</v>
      </c>
      <c r="H16" s="582">
        <f t="shared" si="0"/>
        <v>0</v>
      </c>
      <c r="J16" s="582">
        <f t="shared" si="1"/>
        <v>0</v>
      </c>
    </row>
    <row r="17" spans="1:10">
      <c r="A17" s="577">
        <v>4</v>
      </c>
      <c r="B17" s="583" t="s">
        <v>1969</v>
      </c>
      <c r="C17" s="579" t="s">
        <v>1973</v>
      </c>
      <c r="D17" s="580" t="s">
        <v>1974</v>
      </c>
      <c r="E17" s="581">
        <v>948</v>
      </c>
      <c r="F17" s="572" t="s">
        <v>42</v>
      </c>
      <c r="H17" s="582">
        <f t="shared" si="0"/>
        <v>0</v>
      </c>
      <c r="J17" s="582">
        <f t="shared" si="1"/>
        <v>0</v>
      </c>
    </row>
    <row r="18" spans="1:10">
      <c r="A18" s="577">
        <v>5</v>
      </c>
      <c r="B18" s="583" t="s">
        <v>1969</v>
      </c>
      <c r="C18" s="579" t="s">
        <v>1977</v>
      </c>
      <c r="D18" s="580" t="s">
        <v>1978</v>
      </c>
      <c r="E18" s="581">
        <v>693.75</v>
      </c>
      <c r="F18" s="572" t="s">
        <v>42</v>
      </c>
      <c r="H18" s="582">
        <f t="shared" si="0"/>
        <v>0</v>
      </c>
      <c r="J18" s="582">
        <f t="shared" si="1"/>
        <v>0</v>
      </c>
    </row>
    <row r="19" spans="1:10">
      <c r="A19" s="577">
        <v>6</v>
      </c>
      <c r="B19" s="583" t="s">
        <v>1965</v>
      </c>
      <c r="C19" s="579" t="s">
        <v>1980</v>
      </c>
      <c r="D19" s="580" t="s">
        <v>1981</v>
      </c>
      <c r="E19" s="581">
        <v>113</v>
      </c>
      <c r="F19" s="572" t="s">
        <v>42</v>
      </c>
      <c r="H19" s="582">
        <f t="shared" si="0"/>
        <v>0</v>
      </c>
      <c r="J19" s="582">
        <f t="shared" si="1"/>
        <v>0</v>
      </c>
    </row>
    <row r="20" spans="1:10">
      <c r="A20" s="577">
        <v>7</v>
      </c>
      <c r="B20" s="583" t="s">
        <v>1965</v>
      </c>
      <c r="C20" s="579" t="s">
        <v>1983</v>
      </c>
      <c r="D20" s="580" t="s">
        <v>1984</v>
      </c>
      <c r="E20" s="581">
        <v>65.3</v>
      </c>
      <c r="F20" s="572" t="s">
        <v>42</v>
      </c>
      <c r="H20" s="582">
        <f t="shared" si="0"/>
        <v>0</v>
      </c>
      <c r="J20" s="582">
        <f t="shared" si="1"/>
        <v>0</v>
      </c>
    </row>
    <row r="21" spans="1:10">
      <c r="A21" s="577">
        <v>8</v>
      </c>
      <c r="B21" s="583" t="s">
        <v>1475</v>
      </c>
      <c r="C21" s="579" t="s">
        <v>1986</v>
      </c>
      <c r="D21" s="580" t="s">
        <v>1987</v>
      </c>
      <c r="E21" s="581">
        <v>113</v>
      </c>
      <c r="F21" s="572" t="s">
        <v>42</v>
      </c>
      <c r="I21" s="582">
        <f>ROUND(E21*G21,2)</f>
        <v>0</v>
      </c>
      <c r="J21" s="582">
        <f t="shared" si="1"/>
        <v>0</v>
      </c>
    </row>
    <row r="22" spans="1:10">
      <c r="D22" s="584" t="s">
        <v>1990</v>
      </c>
      <c r="E22" s="585">
        <f>J22</f>
        <v>0</v>
      </c>
      <c r="H22" s="585">
        <f>SUM(H12:H21)</f>
        <v>0</v>
      </c>
      <c r="I22" s="585">
        <f>SUM(I12:I21)</f>
        <v>0</v>
      </c>
      <c r="J22" s="585">
        <f>SUM(J12:J21)</f>
        <v>0</v>
      </c>
    </row>
    <row r="24" spans="1:10">
      <c r="B24" s="579" t="s">
        <v>1991</v>
      </c>
    </row>
    <row r="25" spans="1:10">
      <c r="A25" s="577">
        <v>9</v>
      </c>
      <c r="B25" s="583" t="s">
        <v>1955</v>
      </c>
      <c r="C25" s="579" t="s">
        <v>1992</v>
      </c>
      <c r="D25" s="580" t="s">
        <v>1993</v>
      </c>
      <c r="E25" s="581">
        <v>141.25</v>
      </c>
      <c r="F25" s="572" t="s">
        <v>42</v>
      </c>
      <c r="H25" s="582">
        <f>ROUND(E25*G25,2)</f>
        <v>0</v>
      </c>
      <c r="J25" s="582">
        <f>ROUND(E25*G25,2)</f>
        <v>0</v>
      </c>
    </row>
    <row r="26" spans="1:10">
      <c r="D26" s="584" t="s">
        <v>1996</v>
      </c>
      <c r="E26" s="585">
        <f>J26</f>
        <v>0</v>
      </c>
      <c r="H26" s="585">
        <f>SUM(H24:H25)</f>
        <v>0</v>
      </c>
      <c r="I26" s="585">
        <f>SUM(I24:I25)</f>
        <v>0</v>
      </c>
      <c r="J26" s="585">
        <f>SUM(J24:J25)</f>
        <v>0</v>
      </c>
    </row>
    <row r="28" spans="1:10">
      <c r="B28" s="579" t="s">
        <v>1997</v>
      </c>
    </row>
    <row r="29" spans="1:10">
      <c r="A29" s="577">
        <v>10</v>
      </c>
      <c r="B29" s="583" t="s">
        <v>1955</v>
      </c>
      <c r="C29" s="579" t="s">
        <v>1998</v>
      </c>
      <c r="D29" s="580" t="s">
        <v>1999</v>
      </c>
      <c r="E29" s="581">
        <v>25</v>
      </c>
      <c r="F29" s="572" t="s">
        <v>61</v>
      </c>
      <c r="H29" s="582">
        <f>ROUND(E29*G29,2)</f>
        <v>0</v>
      </c>
      <c r="J29" s="582">
        <f t="shared" ref="J29:J41" si="2">ROUND(E29*G29,2)</f>
        <v>0</v>
      </c>
    </row>
    <row r="30" spans="1:10">
      <c r="A30" s="577">
        <v>11</v>
      </c>
      <c r="B30" s="583" t="s">
        <v>1475</v>
      </c>
      <c r="C30" s="579" t="s">
        <v>2000</v>
      </c>
      <c r="D30" s="580" t="s">
        <v>2001</v>
      </c>
      <c r="E30" s="581">
        <v>4.5</v>
      </c>
      <c r="F30" s="572" t="s">
        <v>2002</v>
      </c>
      <c r="I30" s="582">
        <f>ROUND(E30*G30,2)</f>
        <v>0</v>
      </c>
      <c r="J30" s="582">
        <f t="shared" si="2"/>
        <v>0</v>
      </c>
    </row>
    <row r="31" spans="1:10">
      <c r="A31" s="577">
        <v>12</v>
      </c>
      <c r="B31" s="583" t="s">
        <v>1955</v>
      </c>
      <c r="C31" s="579" t="s">
        <v>2004</v>
      </c>
      <c r="D31" s="580" t="s">
        <v>2005</v>
      </c>
      <c r="E31" s="581">
        <v>295</v>
      </c>
      <c r="F31" s="572" t="s">
        <v>61</v>
      </c>
      <c r="H31" s="582">
        <f>ROUND(E31*G31,2)</f>
        <v>0</v>
      </c>
      <c r="J31" s="582">
        <f t="shared" si="2"/>
        <v>0</v>
      </c>
    </row>
    <row r="32" spans="1:10">
      <c r="A32" s="577">
        <v>13</v>
      </c>
      <c r="B32" s="583" t="s">
        <v>1955</v>
      </c>
      <c r="C32" s="579" t="s">
        <v>2006</v>
      </c>
      <c r="D32" s="580" t="s">
        <v>2007</v>
      </c>
      <c r="E32" s="581">
        <v>200</v>
      </c>
      <c r="F32" s="572" t="s">
        <v>61</v>
      </c>
      <c r="H32" s="582">
        <f>ROUND(E32*G32,2)</f>
        <v>0</v>
      </c>
      <c r="J32" s="582">
        <f t="shared" si="2"/>
        <v>0</v>
      </c>
    </row>
    <row r="33" spans="1:10">
      <c r="A33" s="577">
        <v>14</v>
      </c>
      <c r="B33" s="583" t="s">
        <v>1955</v>
      </c>
      <c r="C33" s="579" t="s">
        <v>2009</v>
      </c>
      <c r="D33" s="580" t="s">
        <v>2010</v>
      </c>
      <c r="E33" s="581">
        <v>45</v>
      </c>
      <c r="F33" s="572" t="s">
        <v>61</v>
      </c>
      <c r="H33" s="582">
        <f>ROUND(E33*G33,2)</f>
        <v>0</v>
      </c>
      <c r="J33" s="582">
        <f t="shared" si="2"/>
        <v>0</v>
      </c>
    </row>
    <row r="34" spans="1:10">
      <c r="A34" s="577">
        <v>15</v>
      </c>
      <c r="B34" s="583" t="s">
        <v>1475</v>
      </c>
      <c r="C34" s="579" t="s">
        <v>2012</v>
      </c>
      <c r="D34" s="580" t="s">
        <v>2013</v>
      </c>
      <c r="E34" s="581">
        <v>34</v>
      </c>
      <c r="F34" s="572" t="s">
        <v>2002</v>
      </c>
      <c r="I34" s="582">
        <f>ROUND(E34*G34,2)</f>
        <v>0</v>
      </c>
      <c r="J34" s="582">
        <f t="shared" si="2"/>
        <v>0</v>
      </c>
    </row>
    <row r="35" spans="1:10">
      <c r="A35" s="577">
        <v>16</v>
      </c>
      <c r="B35" s="583" t="s">
        <v>1475</v>
      </c>
      <c r="C35" s="579" t="s">
        <v>2014</v>
      </c>
      <c r="D35" s="580" t="s">
        <v>2015</v>
      </c>
      <c r="E35" s="581">
        <v>25</v>
      </c>
      <c r="F35" s="572" t="s">
        <v>2002</v>
      </c>
      <c r="I35" s="582">
        <f>ROUND(E35*G35,2)</f>
        <v>0</v>
      </c>
      <c r="J35" s="582">
        <f t="shared" si="2"/>
        <v>0</v>
      </c>
    </row>
    <row r="36" spans="1:10">
      <c r="A36" s="577">
        <v>17</v>
      </c>
      <c r="B36" s="583" t="s">
        <v>1475</v>
      </c>
      <c r="C36" s="579" t="s">
        <v>2016</v>
      </c>
      <c r="D36" s="580" t="s">
        <v>2017</v>
      </c>
      <c r="E36" s="581">
        <v>40</v>
      </c>
      <c r="F36" s="572" t="s">
        <v>2002</v>
      </c>
      <c r="I36" s="582">
        <f>ROUND(E36*G36,2)</f>
        <v>0</v>
      </c>
      <c r="J36" s="582">
        <f t="shared" si="2"/>
        <v>0</v>
      </c>
    </row>
    <row r="37" spans="1:10">
      <c r="A37" s="577">
        <v>18</v>
      </c>
      <c r="B37" s="583" t="s">
        <v>1475</v>
      </c>
      <c r="C37" s="579" t="s">
        <v>2018</v>
      </c>
      <c r="D37" s="580" t="s">
        <v>2019</v>
      </c>
      <c r="E37" s="581">
        <v>9</v>
      </c>
      <c r="F37" s="572" t="s">
        <v>2002</v>
      </c>
      <c r="I37" s="582">
        <f>ROUND(E37*G37,2)</f>
        <v>0</v>
      </c>
      <c r="J37" s="582">
        <f t="shared" si="2"/>
        <v>0</v>
      </c>
    </row>
    <row r="38" spans="1:10">
      <c r="A38" s="577">
        <v>19</v>
      </c>
      <c r="B38" s="583" t="s">
        <v>1955</v>
      </c>
      <c r="C38" s="579" t="s">
        <v>2020</v>
      </c>
      <c r="D38" s="580" t="s">
        <v>2021</v>
      </c>
      <c r="E38" s="581">
        <v>495</v>
      </c>
      <c r="F38" s="572" t="s">
        <v>61</v>
      </c>
      <c r="H38" s="582">
        <f>ROUND(E38*G38,2)</f>
        <v>0</v>
      </c>
      <c r="J38" s="582">
        <f t="shared" si="2"/>
        <v>0</v>
      </c>
    </row>
    <row r="39" spans="1:10">
      <c r="A39" s="577">
        <v>20</v>
      </c>
      <c r="B39" s="583" t="s">
        <v>1955</v>
      </c>
      <c r="C39" s="579" t="s">
        <v>2023</v>
      </c>
      <c r="D39" s="580" t="s">
        <v>2024</v>
      </c>
      <c r="E39" s="581">
        <v>45</v>
      </c>
      <c r="F39" s="572" t="s">
        <v>61</v>
      </c>
      <c r="H39" s="582">
        <f>ROUND(E39*G39,2)</f>
        <v>0</v>
      </c>
      <c r="J39" s="582">
        <f t="shared" si="2"/>
        <v>0</v>
      </c>
    </row>
    <row r="40" spans="1:10">
      <c r="A40" s="577">
        <v>21</v>
      </c>
      <c r="B40" s="583" t="s">
        <v>1955</v>
      </c>
      <c r="C40" s="579" t="s">
        <v>2026</v>
      </c>
      <c r="D40" s="580" t="s">
        <v>2027</v>
      </c>
      <c r="E40" s="581">
        <v>25</v>
      </c>
      <c r="F40" s="572" t="s">
        <v>61</v>
      </c>
      <c r="H40" s="582">
        <f>ROUND(E40*G40,2)</f>
        <v>0</v>
      </c>
      <c r="J40" s="582">
        <f t="shared" si="2"/>
        <v>0</v>
      </c>
    </row>
    <row r="41" spans="1:10">
      <c r="A41" s="577">
        <v>22</v>
      </c>
      <c r="B41" s="583" t="s">
        <v>1955</v>
      </c>
      <c r="C41" s="579" t="s">
        <v>2029</v>
      </c>
      <c r="D41" s="580" t="s">
        <v>2030</v>
      </c>
      <c r="E41" s="581">
        <v>25</v>
      </c>
      <c r="F41" s="572" t="s">
        <v>61</v>
      </c>
      <c r="H41" s="582">
        <f>ROUND(E41*G41,2)</f>
        <v>0</v>
      </c>
      <c r="J41" s="582">
        <f t="shared" si="2"/>
        <v>0</v>
      </c>
    </row>
    <row r="42" spans="1:10">
      <c r="D42" s="584" t="s">
        <v>2032</v>
      </c>
      <c r="E42" s="585">
        <f>J42</f>
        <v>0</v>
      </c>
      <c r="H42" s="585">
        <f>SUM(H28:H41)</f>
        <v>0</v>
      </c>
      <c r="I42" s="585">
        <f>SUM(I28:I41)</f>
        <v>0</v>
      </c>
      <c r="J42" s="585">
        <f>SUM(J28:J41)</f>
        <v>0</v>
      </c>
    </row>
    <row r="44" spans="1:10">
      <c r="B44" s="579" t="s">
        <v>2033</v>
      </c>
    </row>
    <row r="45" spans="1:10">
      <c r="A45" s="577">
        <v>23</v>
      </c>
      <c r="B45" s="583" t="s">
        <v>2034</v>
      </c>
      <c r="C45" s="579" t="s">
        <v>2035</v>
      </c>
      <c r="D45" s="580" t="s">
        <v>2036</v>
      </c>
      <c r="E45" s="581">
        <v>431.54700000000003</v>
      </c>
      <c r="F45" s="572" t="s">
        <v>58</v>
      </c>
      <c r="H45" s="582">
        <f>ROUND(E45*G45,2)</f>
        <v>0</v>
      </c>
      <c r="J45" s="582">
        <f>ROUND(E45*G45,2)</f>
        <v>0</v>
      </c>
    </row>
    <row r="46" spans="1:10">
      <c r="A46" s="577">
        <v>24</v>
      </c>
      <c r="B46" s="583" t="s">
        <v>1955</v>
      </c>
      <c r="C46" s="579" t="s">
        <v>2037</v>
      </c>
      <c r="D46" s="580" t="s">
        <v>2038</v>
      </c>
      <c r="E46" s="581">
        <v>431.54700000000003</v>
      </c>
      <c r="F46" s="572" t="s">
        <v>58</v>
      </c>
      <c r="H46" s="582">
        <f>ROUND(E46*G46,2)</f>
        <v>0</v>
      </c>
      <c r="J46" s="582">
        <f>ROUND(E46*G46,2)</f>
        <v>0</v>
      </c>
    </row>
    <row r="47" spans="1:10">
      <c r="A47" s="577">
        <v>25</v>
      </c>
      <c r="B47" s="583" t="s">
        <v>2041</v>
      </c>
      <c r="C47" s="579" t="s">
        <v>2042</v>
      </c>
      <c r="D47" s="580" t="s">
        <v>2043</v>
      </c>
      <c r="E47" s="581">
        <v>50</v>
      </c>
      <c r="F47" s="572" t="s">
        <v>1870</v>
      </c>
      <c r="H47" s="582">
        <f>ROUND(E47*G47,2)</f>
        <v>0</v>
      </c>
      <c r="J47" s="582">
        <f>ROUND(E47*G47,2)</f>
        <v>0</v>
      </c>
    </row>
    <row r="48" spans="1:10">
      <c r="D48" s="584" t="s">
        <v>2044</v>
      </c>
      <c r="E48" s="585">
        <f>J48</f>
        <v>0</v>
      </c>
      <c r="H48" s="585">
        <f>SUM(H44:H47)</f>
        <v>0</v>
      </c>
      <c r="I48" s="585">
        <f>SUM(I44:I47)</f>
        <v>0</v>
      </c>
      <c r="J48" s="585">
        <f>SUM(J44:J47)</f>
        <v>0</v>
      </c>
    </row>
    <row r="50" spans="1:10">
      <c r="D50" s="584" t="s">
        <v>2045</v>
      </c>
      <c r="E50" s="586">
        <f>J50</f>
        <v>0</v>
      </c>
      <c r="H50" s="585">
        <f>+H22+H26+H42+H48</f>
        <v>0</v>
      </c>
      <c r="I50" s="585">
        <f>+I22+I26+I42+I48</f>
        <v>0</v>
      </c>
      <c r="J50" s="585">
        <f>+J22+J26+J42+J48</f>
        <v>0</v>
      </c>
    </row>
    <row r="52" spans="1:10">
      <c r="B52" s="578" t="s">
        <v>2046</v>
      </c>
    </row>
    <row r="53" spans="1:10">
      <c r="B53" s="579" t="s">
        <v>2047</v>
      </c>
    </row>
    <row r="54" spans="1:10">
      <c r="A54" s="577">
        <v>26</v>
      </c>
      <c r="B54" s="583" t="s">
        <v>2048</v>
      </c>
      <c r="C54" s="579" t="s">
        <v>2049</v>
      </c>
      <c r="D54" s="580" t="s">
        <v>2050</v>
      </c>
      <c r="E54" s="581">
        <v>260</v>
      </c>
      <c r="F54" s="572" t="s">
        <v>61</v>
      </c>
      <c r="H54" s="582">
        <f t="shared" ref="H54:H88" si="3">ROUND(E54*G54,2)</f>
        <v>0</v>
      </c>
      <c r="J54" s="582">
        <f t="shared" ref="J54:J88" si="4">ROUND(E54*G54,2)</f>
        <v>0</v>
      </c>
    </row>
    <row r="55" spans="1:10">
      <c r="A55" s="577">
        <v>27</v>
      </c>
      <c r="B55" s="583" t="s">
        <v>2048</v>
      </c>
      <c r="C55" s="579" t="s">
        <v>2054</v>
      </c>
      <c r="D55" s="580" t="s">
        <v>2055</v>
      </c>
      <c r="E55" s="581">
        <v>100</v>
      </c>
      <c r="F55" s="572" t="s">
        <v>61</v>
      </c>
      <c r="H55" s="582">
        <f t="shared" si="3"/>
        <v>0</v>
      </c>
      <c r="J55" s="582">
        <f t="shared" si="4"/>
        <v>0</v>
      </c>
    </row>
    <row r="56" spans="1:10">
      <c r="A56" s="577">
        <v>28</v>
      </c>
      <c r="B56" s="583" t="s">
        <v>2048</v>
      </c>
      <c r="C56" s="579" t="s">
        <v>2056</v>
      </c>
      <c r="D56" s="580" t="s">
        <v>2057</v>
      </c>
      <c r="E56" s="581">
        <v>260</v>
      </c>
      <c r="F56" s="572" t="s">
        <v>61</v>
      </c>
      <c r="H56" s="582">
        <f t="shared" si="3"/>
        <v>0</v>
      </c>
      <c r="J56" s="582">
        <f t="shared" si="4"/>
        <v>0</v>
      </c>
    </row>
    <row r="57" spans="1:10">
      <c r="A57" s="577">
        <v>29</v>
      </c>
      <c r="B57" s="583" t="s">
        <v>2048</v>
      </c>
      <c r="C57" s="579" t="s">
        <v>2058</v>
      </c>
      <c r="D57" s="580" t="s">
        <v>2059</v>
      </c>
      <c r="E57" s="581">
        <v>430</v>
      </c>
      <c r="F57" s="572" t="s">
        <v>61</v>
      </c>
      <c r="H57" s="582">
        <f t="shared" si="3"/>
        <v>0</v>
      </c>
      <c r="J57" s="582">
        <f t="shared" si="4"/>
        <v>0</v>
      </c>
    </row>
    <row r="58" spans="1:10">
      <c r="A58" s="577">
        <v>30</v>
      </c>
      <c r="B58" s="583" t="s">
        <v>2048</v>
      </c>
      <c r="C58" s="579" t="s">
        <v>2060</v>
      </c>
      <c r="D58" s="580" t="s">
        <v>2061</v>
      </c>
      <c r="E58" s="581">
        <v>100</v>
      </c>
      <c r="F58" s="572" t="s">
        <v>61</v>
      </c>
      <c r="H58" s="582">
        <f t="shared" si="3"/>
        <v>0</v>
      </c>
      <c r="J58" s="582">
        <f t="shared" si="4"/>
        <v>0</v>
      </c>
    </row>
    <row r="59" spans="1:10">
      <c r="A59" s="577">
        <v>31</v>
      </c>
      <c r="B59" s="583" t="s">
        <v>2048</v>
      </c>
      <c r="C59" s="579" t="s">
        <v>2062</v>
      </c>
      <c r="D59" s="580" t="s">
        <v>2063</v>
      </c>
      <c r="E59" s="581">
        <v>130</v>
      </c>
      <c r="F59" s="572" t="s">
        <v>61</v>
      </c>
      <c r="H59" s="582">
        <f t="shared" si="3"/>
        <v>0</v>
      </c>
      <c r="J59" s="582">
        <f t="shared" si="4"/>
        <v>0</v>
      </c>
    </row>
    <row r="60" spans="1:10">
      <c r="A60" s="577">
        <v>32</v>
      </c>
      <c r="B60" s="583" t="s">
        <v>2048</v>
      </c>
      <c r="C60" s="579" t="s">
        <v>2064</v>
      </c>
      <c r="D60" s="580" t="s">
        <v>2065</v>
      </c>
      <c r="E60" s="581">
        <v>205</v>
      </c>
      <c r="F60" s="572" t="s">
        <v>61</v>
      </c>
      <c r="H60" s="582">
        <f t="shared" si="3"/>
        <v>0</v>
      </c>
      <c r="J60" s="582">
        <f t="shared" si="4"/>
        <v>0</v>
      </c>
    </row>
    <row r="61" spans="1:10">
      <c r="A61" s="577">
        <v>33</v>
      </c>
      <c r="B61" s="583" t="s">
        <v>2048</v>
      </c>
      <c r="C61" s="579" t="s">
        <v>2066</v>
      </c>
      <c r="D61" s="580" t="s">
        <v>2067</v>
      </c>
      <c r="E61" s="581">
        <v>130</v>
      </c>
      <c r="F61" s="572" t="s">
        <v>61</v>
      </c>
      <c r="H61" s="582">
        <f t="shared" si="3"/>
        <v>0</v>
      </c>
      <c r="J61" s="582">
        <f t="shared" si="4"/>
        <v>0</v>
      </c>
    </row>
    <row r="62" spans="1:10">
      <c r="A62" s="577">
        <v>34</v>
      </c>
      <c r="B62" s="583" t="s">
        <v>2048</v>
      </c>
      <c r="C62" s="579" t="s">
        <v>2068</v>
      </c>
      <c r="D62" s="580" t="s">
        <v>2069</v>
      </c>
      <c r="E62" s="581">
        <v>14</v>
      </c>
      <c r="F62" s="572" t="s">
        <v>2002</v>
      </c>
      <c r="H62" s="582">
        <f t="shared" si="3"/>
        <v>0</v>
      </c>
      <c r="J62" s="582">
        <f t="shared" si="4"/>
        <v>0</v>
      </c>
    </row>
    <row r="63" spans="1:10">
      <c r="A63" s="577">
        <v>35</v>
      </c>
      <c r="B63" s="583" t="s">
        <v>2048</v>
      </c>
      <c r="C63" s="579" t="s">
        <v>2071</v>
      </c>
      <c r="D63" s="580" t="s">
        <v>2072</v>
      </c>
      <c r="E63" s="581">
        <v>57</v>
      </c>
      <c r="F63" s="572" t="s">
        <v>2002</v>
      </c>
      <c r="H63" s="582">
        <f t="shared" si="3"/>
        <v>0</v>
      </c>
      <c r="J63" s="582">
        <f t="shared" si="4"/>
        <v>0</v>
      </c>
    </row>
    <row r="64" spans="1:10">
      <c r="A64" s="577">
        <v>36</v>
      </c>
      <c r="B64" s="583" t="s">
        <v>2048</v>
      </c>
      <c r="C64" s="579" t="s">
        <v>2073</v>
      </c>
      <c r="D64" s="580" t="s">
        <v>2074</v>
      </c>
      <c r="E64" s="581">
        <v>66</v>
      </c>
      <c r="F64" s="572" t="s">
        <v>2002</v>
      </c>
      <c r="H64" s="582">
        <f t="shared" si="3"/>
        <v>0</v>
      </c>
      <c r="J64" s="582">
        <f t="shared" si="4"/>
        <v>0</v>
      </c>
    </row>
    <row r="65" spans="1:10">
      <c r="A65" s="577">
        <v>37</v>
      </c>
      <c r="B65" s="583" t="s">
        <v>2048</v>
      </c>
      <c r="C65" s="579" t="s">
        <v>2075</v>
      </c>
      <c r="D65" s="580" t="s">
        <v>2076</v>
      </c>
      <c r="E65" s="581">
        <v>1</v>
      </c>
      <c r="F65" s="572" t="s">
        <v>2002</v>
      </c>
      <c r="H65" s="582">
        <f t="shared" si="3"/>
        <v>0</v>
      </c>
      <c r="J65" s="582">
        <f t="shared" si="4"/>
        <v>0</v>
      </c>
    </row>
    <row r="66" spans="1:10">
      <c r="A66" s="577">
        <v>38</v>
      </c>
      <c r="B66" s="583" t="s">
        <v>2048</v>
      </c>
      <c r="C66" s="579" t="s">
        <v>2077</v>
      </c>
      <c r="D66" s="580" t="s">
        <v>2078</v>
      </c>
      <c r="E66" s="581">
        <v>36</v>
      </c>
      <c r="F66" s="572" t="s">
        <v>2002</v>
      </c>
      <c r="H66" s="582">
        <f t="shared" si="3"/>
        <v>0</v>
      </c>
      <c r="J66" s="582">
        <f t="shared" si="4"/>
        <v>0</v>
      </c>
    </row>
    <row r="67" spans="1:10">
      <c r="A67" s="577">
        <v>39</v>
      </c>
      <c r="B67" s="583" t="s">
        <v>2048</v>
      </c>
      <c r="C67" s="579" t="s">
        <v>2079</v>
      </c>
      <c r="D67" s="580" t="s">
        <v>2080</v>
      </c>
      <c r="E67" s="581">
        <v>12</v>
      </c>
      <c r="F67" s="572" t="s">
        <v>2002</v>
      </c>
      <c r="H67" s="582">
        <f t="shared" si="3"/>
        <v>0</v>
      </c>
      <c r="J67" s="582">
        <f t="shared" si="4"/>
        <v>0</v>
      </c>
    </row>
    <row r="68" spans="1:10">
      <c r="A68" s="577">
        <v>40</v>
      </c>
      <c r="B68" s="583" t="s">
        <v>2048</v>
      </c>
      <c r="C68" s="579" t="s">
        <v>2081</v>
      </c>
      <c r="D68" s="580" t="s">
        <v>2082</v>
      </c>
      <c r="E68" s="581">
        <v>12</v>
      </c>
      <c r="F68" s="572" t="s">
        <v>2002</v>
      </c>
      <c r="H68" s="582">
        <f t="shared" si="3"/>
        <v>0</v>
      </c>
      <c r="J68" s="582">
        <f t="shared" si="4"/>
        <v>0</v>
      </c>
    </row>
    <row r="69" spans="1:10">
      <c r="A69" s="577">
        <v>41</v>
      </c>
      <c r="B69" s="583" t="s">
        <v>2048</v>
      </c>
      <c r="C69" s="579" t="s">
        <v>2083</v>
      </c>
      <c r="D69" s="580" t="s">
        <v>2084</v>
      </c>
      <c r="E69" s="581">
        <v>8</v>
      </c>
      <c r="F69" s="572" t="s">
        <v>2002</v>
      </c>
      <c r="H69" s="582">
        <f t="shared" si="3"/>
        <v>0</v>
      </c>
      <c r="J69" s="582">
        <f t="shared" si="4"/>
        <v>0</v>
      </c>
    </row>
    <row r="70" spans="1:10">
      <c r="A70" s="577">
        <v>42</v>
      </c>
      <c r="B70" s="583" t="s">
        <v>2048</v>
      </c>
      <c r="C70" s="579" t="s">
        <v>2085</v>
      </c>
      <c r="D70" s="580" t="s">
        <v>2086</v>
      </c>
      <c r="E70" s="581">
        <v>17</v>
      </c>
      <c r="F70" s="572" t="s">
        <v>2002</v>
      </c>
      <c r="H70" s="582">
        <f t="shared" si="3"/>
        <v>0</v>
      </c>
      <c r="J70" s="582">
        <f t="shared" si="4"/>
        <v>0</v>
      </c>
    </row>
    <row r="71" spans="1:10">
      <c r="A71" s="577">
        <v>43</v>
      </c>
      <c r="B71" s="583" t="s">
        <v>2048</v>
      </c>
      <c r="C71" s="579" t="s">
        <v>2087</v>
      </c>
      <c r="D71" s="580" t="s">
        <v>2088</v>
      </c>
      <c r="E71" s="581">
        <v>24</v>
      </c>
      <c r="F71" s="572" t="s">
        <v>2002</v>
      </c>
      <c r="H71" s="582">
        <f t="shared" si="3"/>
        <v>0</v>
      </c>
      <c r="J71" s="582">
        <f t="shared" si="4"/>
        <v>0</v>
      </c>
    </row>
    <row r="72" spans="1:10">
      <c r="A72" s="577">
        <v>44</v>
      </c>
      <c r="B72" s="583" t="s">
        <v>2048</v>
      </c>
      <c r="C72" s="579" t="s">
        <v>2089</v>
      </c>
      <c r="D72" s="580" t="s">
        <v>2090</v>
      </c>
      <c r="E72" s="581">
        <v>8</v>
      </c>
      <c r="F72" s="572" t="s">
        <v>2002</v>
      </c>
      <c r="H72" s="582">
        <f t="shared" si="3"/>
        <v>0</v>
      </c>
      <c r="J72" s="582">
        <f t="shared" si="4"/>
        <v>0</v>
      </c>
    </row>
    <row r="73" spans="1:10">
      <c r="A73" s="577">
        <v>45</v>
      </c>
      <c r="B73" s="583" t="s">
        <v>2048</v>
      </c>
      <c r="C73" s="579" t="s">
        <v>2091</v>
      </c>
      <c r="D73" s="580" t="s">
        <v>2092</v>
      </c>
      <c r="E73" s="581">
        <v>17</v>
      </c>
      <c r="F73" s="572" t="s">
        <v>2002</v>
      </c>
      <c r="H73" s="582">
        <f t="shared" si="3"/>
        <v>0</v>
      </c>
      <c r="J73" s="582">
        <f t="shared" si="4"/>
        <v>0</v>
      </c>
    </row>
    <row r="74" spans="1:10">
      <c r="A74" s="577">
        <v>46</v>
      </c>
      <c r="B74" s="583" t="s">
        <v>2048</v>
      </c>
      <c r="C74" s="579" t="s">
        <v>2093</v>
      </c>
      <c r="D74" s="580" t="s">
        <v>2094</v>
      </c>
      <c r="E74" s="581">
        <v>7</v>
      </c>
      <c r="F74" s="572" t="s">
        <v>2002</v>
      </c>
      <c r="H74" s="582">
        <f t="shared" si="3"/>
        <v>0</v>
      </c>
      <c r="J74" s="582">
        <f t="shared" si="4"/>
        <v>0</v>
      </c>
    </row>
    <row r="75" spans="1:10">
      <c r="A75" s="577">
        <v>47</v>
      </c>
      <c r="B75" s="583" t="s">
        <v>2048</v>
      </c>
      <c r="C75" s="579" t="s">
        <v>2095</v>
      </c>
      <c r="D75" s="580" t="s">
        <v>2096</v>
      </c>
      <c r="E75" s="581">
        <v>7</v>
      </c>
      <c r="F75" s="572" t="s">
        <v>2002</v>
      </c>
      <c r="H75" s="582">
        <f t="shared" si="3"/>
        <v>0</v>
      </c>
      <c r="J75" s="582">
        <f t="shared" si="4"/>
        <v>0</v>
      </c>
    </row>
    <row r="76" spans="1:10">
      <c r="A76" s="577">
        <v>48</v>
      </c>
      <c r="B76" s="583" t="s">
        <v>2048</v>
      </c>
      <c r="C76" s="579" t="s">
        <v>2097</v>
      </c>
      <c r="D76" s="580" t="s">
        <v>2098</v>
      </c>
      <c r="E76" s="581">
        <v>23</v>
      </c>
      <c r="F76" s="572" t="s">
        <v>2002</v>
      </c>
      <c r="H76" s="582">
        <f t="shared" si="3"/>
        <v>0</v>
      </c>
      <c r="J76" s="582">
        <f t="shared" si="4"/>
        <v>0</v>
      </c>
    </row>
    <row r="77" spans="1:10">
      <c r="A77" s="577">
        <v>49</v>
      </c>
      <c r="B77" s="583" t="s">
        <v>2048</v>
      </c>
      <c r="C77" s="579" t="s">
        <v>2099</v>
      </c>
      <c r="D77" s="580" t="s">
        <v>2100</v>
      </c>
      <c r="E77" s="581">
        <v>57</v>
      </c>
      <c r="F77" s="572" t="s">
        <v>2002</v>
      </c>
      <c r="H77" s="582">
        <f t="shared" si="3"/>
        <v>0</v>
      </c>
      <c r="J77" s="582">
        <f t="shared" si="4"/>
        <v>0</v>
      </c>
    </row>
    <row r="78" spans="1:10">
      <c r="A78" s="577">
        <v>50</v>
      </c>
      <c r="B78" s="583" t="s">
        <v>2048</v>
      </c>
      <c r="C78" s="579" t="s">
        <v>2101</v>
      </c>
      <c r="D78" s="580" t="s">
        <v>2102</v>
      </c>
      <c r="E78" s="581">
        <v>4</v>
      </c>
      <c r="F78" s="572" t="s">
        <v>2002</v>
      </c>
      <c r="H78" s="582">
        <f t="shared" si="3"/>
        <v>0</v>
      </c>
      <c r="J78" s="582">
        <f t="shared" si="4"/>
        <v>0</v>
      </c>
    </row>
    <row r="79" spans="1:10">
      <c r="A79" s="577">
        <v>51</v>
      </c>
      <c r="B79" s="583" t="s">
        <v>2048</v>
      </c>
      <c r="C79" s="579" t="s">
        <v>2103</v>
      </c>
      <c r="D79" s="580" t="s">
        <v>2104</v>
      </c>
      <c r="E79" s="581">
        <v>2</v>
      </c>
      <c r="F79" s="572" t="s">
        <v>2002</v>
      </c>
      <c r="H79" s="582">
        <f t="shared" si="3"/>
        <v>0</v>
      </c>
      <c r="J79" s="582">
        <f t="shared" si="4"/>
        <v>0</v>
      </c>
    </row>
    <row r="80" spans="1:10">
      <c r="A80" s="577">
        <v>52</v>
      </c>
      <c r="B80" s="583" t="s">
        <v>2048</v>
      </c>
      <c r="C80" s="579" t="s">
        <v>2105</v>
      </c>
      <c r="D80" s="580" t="s">
        <v>2106</v>
      </c>
      <c r="E80" s="581">
        <v>12</v>
      </c>
      <c r="F80" s="572" t="s">
        <v>2002</v>
      </c>
      <c r="H80" s="582">
        <f t="shared" si="3"/>
        <v>0</v>
      </c>
      <c r="J80" s="582">
        <f t="shared" si="4"/>
        <v>0</v>
      </c>
    </row>
    <row r="81" spans="1:10">
      <c r="A81" s="577">
        <v>53</v>
      </c>
      <c r="B81" s="583" t="s">
        <v>2048</v>
      </c>
      <c r="C81" s="579" t="s">
        <v>2107</v>
      </c>
      <c r="D81" s="580" t="s">
        <v>2108</v>
      </c>
      <c r="E81" s="581">
        <v>16</v>
      </c>
      <c r="F81" s="572" t="s">
        <v>2002</v>
      </c>
      <c r="H81" s="582">
        <f t="shared" si="3"/>
        <v>0</v>
      </c>
      <c r="J81" s="582">
        <f t="shared" si="4"/>
        <v>0</v>
      </c>
    </row>
    <row r="82" spans="1:10">
      <c r="A82" s="577">
        <v>54</v>
      </c>
      <c r="B82" s="583" t="s">
        <v>2048</v>
      </c>
      <c r="C82" s="579" t="s">
        <v>2109</v>
      </c>
      <c r="D82" s="580" t="s">
        <v>2110</v>
      </c>
      <c r="E82" s="581">
        <v>14</v>
      </c>
      <c r="F82" s="572" t="s">
        <v>2002</v>
      </c>
      <c r="H82" s="582">
        <f t="shared" si="3"/>
        <v>0</v>
      </c>
      <c r="J82" s="582">
        <f t="shared" si="4"/>
        <v>0</v>
      </c>
    </row>
    <row r="83" spans="1:10">
      <c r="A83" s="577">
        <v>55</v>
      </c>
      <c r="B83" s="583" t="s">
        <v>2048</v>
      </c>
      <c r="C83" s="579" t="s">
        <v>2111</v>
      </c>
      <c r="D83" s="580" t="s">
        <v>2112</v>
      </c>
      <c r="E83" s="581">
        <v>19</v>
      </c>
      <c r="F83" s="572" t="s">
        <v>2002</v>
      </c>
      <c r="H83" s="582">
        <f t="shared" si="3"/>
        <v>0</v>
      </c>
      <c r="J83" s="582">
        <f t="shared" si="4"/>
        <v>0</v>
      </c>
    </row>
    <row r="84" spans="1:10">
      <c r="A84" s="577">
        <v>56</v>
      </c>
      <c r="B84" s="583" t="s">
        <v>2048</v>
      </c>
      <c r="C84" s="579" t="s">
        <v>2113</v>
      </c>
      <c r="D84" s="580" t="s">
        <v>2114</v>
      </c>
      <c r="E84" s="581">
        <v>5</v>
      </c>
      <c r="F84" s="572" t="s">
        <v>2002</v>
      </c>
      <c r="H84" s="582">
        <f t="shared" si="3"/>
        <v>0</v>
      </c>
      <c r="J84" s="582">
        <f t="shared" si="4"/>
        <v>0</v>
      </c>
    </row>
    <row r="85" spans="1:10">
      <c r="A85" s="577">
        <v>57</v>
      </c>
      <c r="B85" s="583" t="s">
        <v>2048</v>
      </c>
      <c r="C85" s="579" t="s">
        <v>2115</v>
      </c>
      <c r="D85" s="580" t="s">
        <v>2116</v>
      </c>
      <c r="E85" s="581">
        <v>1355</v>
      </c>
      <c r="F85" s="572" t="s">
        <v>61</v>
      </c>
      <c r="H85" s="582">
        <f t="shared" si="3"/>
        <v>0</v>
      </c>
      <c r="J85" s="582">
        <f t="shared" si="4"/>
        <v>0</v>
      </c>
    </row>
    <row r="86" spans="1:10">
      <c r="A86" s="577">
        <v>58</v>
      </c>
      <c r="B86" s="583" t="s">
        <v>2048</v>
      </c>
      <c r="C86" s="579" t="s">
        <v>2117</v>
      </c>
      <c r="D86" s="580" t="s">
        <v>2118</v>
      </c>
      <c r="E86" s="581">
        <v>260</v>
      </c>
      <c r="F86" s="572" t="s">
        <v>61</v>
      </c>
      <c r="H86" s="582">
        <f t="shared" si="3"/>
        <v>0</v>
      </c>
      <c r="J86" s="582">
        <f t="shared" si="4"/>
        <v>0</v>
      </c>
    </row>
    <row r="87" spans="1:10">
      <c r="A87" s="577">
        <v>59</v>
      </c>
      <c r="B87" s="583" t="s">
        <v>2048</v>
      </c>
      <c r="C87" s="579" t="s">
        <v>2119</v>
      </c>
      <c r="D87" s="580" t="s">
        <v>2120</v>
      </c>
      <c r="E87" s="581">
        <v>80</v>
      </c>
      <c r="F87" s="572" t="s">
        <v>1870</v>
      </c>
      <c r="H87" s="582">
        <f t="shared" si="3"/>
        <v>0</v>
      </c>
      <c r="J87" s="582">
        <f t="shared" si="4"/>
        <v>0</v>
      </c>
    </row>
    <row r="88" spans="1:10">
      <c r="A88" s="577">
        <v>60</v>
      </c>
      <c r="B88" s="583" t="s">
        <v>2048</v>
      </c>
      <c r="C88" s="579" t="s">
        <v>2122</v>
      </c>
      <c r="D88" s="580" t="s">
        <v>2123</v>
      </c>
      <c r="E88" s="581">
        <v>13.853999999999999</v>
      </c>
      <c r="F88" s="572" t="s">
        <v>58</v>
      </c>
      <c r="H88" s="582">
        <f t="shared" si="3"/>
        <v>0</v>
      </c>
      <c r="J88" s="582">
        <f t="shared" si="4"/>
        <v>0</v>
      </c>
    </row>
    <row r="89" spans="1:10">
      <c r="D89" s="584" t="s">
        <v>2125</v>
      </c>
      <c r="E89" s="585">
        <f>J89</f>
        <v>0</v>
      </c>
      <c r="H89" s="585">
        <f>SUM(H52:H88)</f>
        <v>0</v>
      </c>
      <c r="I89" s="585">
        <f>SUM(I52:I88)</f>
        <v>0</v>
      </c>
      <c r="J89" s="585">
        <f>SUM(J52:J88)</f>
        <v>0</v>
      </c>
    </row>
    <row r="91" spans="1:10">
      <c r="B91" s="579" t="s">
        <v>2126</v>
      </c>
    </row>
    <row r="92" spans="1:10">
      <c r="A92" s="577">
        <v>61</v>
      </c>
      <c r="B92" s="583" t="s">
        <v>2048</v>
      </c>
      <c r="C92" s="579" t="s">
        <v>2127</v>
      </c>
      <c r="D92" s="580" t="s">
        <v>2128</v>
      </c>
      <c r="E92" s="581">
        <v>60</v>
      </c>
      <c r="F92" s="572" t="s">
        <v>61</v>
      </c>
      <c r="H92" s="582">
        <f t="shared" ref="H92:H129" si="5">ROUND(E92*G92,2)</f>
        <v>0</v>
      </c>
      <c r="J92" s="582">
        <f t="shared" ref="J92:J137" si="6">ROUND(E92*G92,2)</f>
        <v>0</v>
      </c>
    </row>
    <row r="93" spans="1:10">
      <c r="A93" s="577">
        <v>62</v>
      </c>
      <c r="B93" s="583" t="s">
        <v>2048</v>
      </c>
      <c r="C93" s="579" t="s">
        <v>2129</v>
      </c>
      <c r="D93" s="580" t="s">
        <v>2130</v>
      </c>
      <c r="E93" s="581">
        <v>360</v>
      </c>
      <c r="F93" s="572" t="s">
        <v>61</v>
      </c>
      <c r="H93" s="582">
        <f t="shared" si="5"/>
        <v>0</v>
      </c>
      <c r="J93" s="582">
        <f t="shared" si="6"/>
        <v>0</v>
      </c>
    </row>
    <row r="94" spans="1:10">
      <c r="A94" s="577">
        <v>63</v>
      </c>
      <c r="B94" s="583" t="s">
        <v>2048</v>
      </c>
      <c r="C94" s="579" t="s">
        <v>2131</v>
      </c>
      <c r="D94" s="580" t="s">
        <v>2132</v>
      </c>
      <c r="E94" s="581">
        <v>100</v>
      </c>
      <c r="F94" s="572" t="s">
        <v>61</v>
      </c>
      <c r="H94" s="582">
        <f t="shared" si="5"/>
        <v>0</v>
      </c>
      <c r="J94" s="582">
        <f t="shared" si="6"/>
        <v>0</v>
      </c>
    </row>
    <row r="95" spans="1:10">
      <c r="A95" s="577">
        <v>64</v>
      </c>
      <c r="B95" s="583" t="s">
        <v>2048</v>
      </c>
      <c r="C95" s="579" t="s">
        <v>2133</v>
      </c>
      <c r="D95" s="580" t="s">
        <v>2134</v>
      </c>
      <c r="E95" s="581">
        <v>300</v>
      </c>
      <c r="F95" s="572" t="s">
        <v>61</v>
      </c>
      <c r="H95" s="582">
        <f t="shared" si="5"/>
        <v>0</v>
      </c>
      <c r="J95" s="582">
        <f t="shared" si="6"/>
        <v>0</v>
      </c>
    </row>
    <row r="96" spans="1:10">
      <c r="A96" s="577">
        <v>65</v>
      </c>
      <c r="B96" s="583" t="s">
        <v>2048</v>
      </c>
      <c r="C96" s="579" t="s">
        <v>2135</v>
      </c>
      <c r="D96" s="580" t="s">
        <v>2136</v>
      </c>
      <c r="E96" s="581">
        <v>210</v>
      </c>
      <c r="F96" s="572" t="s">
        <v>61</v>
      </c>
      <c r="H96" s="582">
        <f t="shared" si="5"/>
        <v>0</v>
      </c>
      <c r="J96" s="582">
        <f t="shared" si="6"/>
        <v>0</v>
      </c>
    </row>
    <row r="97" spans="1:10">
      <c r="A97" s="577">
        <v>66</v>
      </c>
      <c r="B97" s="583" t="s">
        <v>2048</v>
      </c>
      <c r="C97" s="579" t="s">
        <v>2137</v>
      </c>
      <c r="D97" s="580" t="s">
        <v>2138</v>
      </c>
      <c r="E97" s="581">
        <v>155</v>
      </c>
      <c r="F97" s="572" t="s">
        <v>61</v>
      </c>
      <c r="H97" s="582">
        <f t="shared" si="5"/>
        <v>0</v>
      </c>
      <c r="J97" s="582">
        <f t="shared" si="6"/>
        <v>0</v>
      </c>
    </row>
    <row r="98" spans="1:10">
      <c r="A98" s="577">
        <v>67</v>
      </c>
      <c r="B98" s="583" t="s">
        <v>2048</v>
      </c>
      <c r="C98" s="579" t="s">
        <v>2140</v>
      </c>
      <c r="D98" s="580" t="s">
        <v>2141</v>
      </c>
      <c r="E98" s="581">
        <v>20</v>
      </c>
      <c r="F98" s="572" t="s">
        <v>61</v>
      </c>
      <c r="H98" s="582">
        <f t="shared" si="5"/>
        <v>0</v>
      </c>
      <c r="J98" s="582">
        <f t="shared" si="6"/>
        <v>0</v>
      </c>
    </row>
    <row r="99" spans="1:10">
      <c r="A99" s="577">
        <v>68</v>
      </c>
      <c r="B99" s="583" t="s">
        <v>2048</v>
      </c>
      <c r="C99" s="579" t="s">
        <v>2142</v>
      </c>
      <c r="D99" s="580" t="s">
        <v>2143</v>
      </c>
      <c r="E99" s="581">
        <v>180</v>
      </c>
      <c r="F99" s="572" t="s">
        <v>61</v>
      </c>
      <c r="H99" s="582">
        <f t="shared" si="5"/>
        <v>0</v>
      </c>
      <c r="J99" s="582">
        <f t="shared" si="6"/>
        <v>0</v>
      </c>
    </row>
    <row r="100" spans="1:10">
      <c r="A100" s="577">
        <v>69</v>
      </c>
      <c r="B100" s="583" t="s">
        <v>2048</v>
      </c>
      <c r="C100" s="579" t="s">
        <v>2144</v>
      </c>
      <c r="D100" s="580" t="s">
        <v>2145</v>
      </c>
      <c r="E100" s="581">
        <v>270</v>
      </c>
      <c r="F100" s="572" t="s">
        <v>61</v>
      </c>
      <c r="H100" s="582">
        <f t="shared" si="5"/>
        <v>0</v>
      </c>
      <c r="J100" s="582">
        <f t="shared" si="6"/>
        <v>0</v>
      </c>
    </row>
    <row r="101" spans="1:10">
      <c r="A101" s="577">
        <v>70</v>
      </c>
      <c r="B101" s="583" t="s">
        <v>2048</v>
      </c>
      <c r="C101" s="579" t="s">
        <v>2146</v>
      </c>
      <c r="D101" s="580" t="s">
        <v>2147</v>
      </c>
      <c r="E101" s="581">
        <v>220</v>
      </c>
      <c r="F101" s="572" t="s">
        <v>61</v>
      </c>
      <c r="H101" s="582">
        <f t="shared" si="5"/>
        <v>0</v>
      </c>
      <c r="J101" s="582">
        <f t="shared" si="6"/>
        <v>0</v>
      </c>
    </row>
    <row r="102" spans="1:10">
      <c r="A102" s="577">
        <v>71</v>
      </c>
      <c r="B102" s="583" t="s">
        <v>2048</v>
      </c>
      <c r="C102" s="579" t="s">
        <v>2148</v>
      </c>
      <c r="D102" s="580" t="s">
        <v>2149</v>
      </c>
      <c r="E102" s="581">
        <v>70</v>
      </c>
      <c r="F102" s="572" t="s">
        <v>61</v>
      </c>
      <c r="H102" s="582">
        <f t="shared" si="5"/>
        <v>0</v>
      </c>
      <c r="J102" s="582">
        <f t="shared" si="6"/>
        <v>0</v>
      </c>
    </row>
    <row r="103" spans="1:10">
      <c r="A103" s="577">
        <v>72</v>
      </c>
      <c r="B103" s="583" t="s">
        <v>2048</v>
      </c>
      <c r="C103" s="579" t="s">
        <v>2150</v>
      </c>
      <c r="D103" s="580" t="s">
        <v>2151</v>
      </c>
      <c r="E103" s="581">
        <v>30</v>
      </c>
      <c r="F103" s="572" t="s">
        <v>61</v>
      </c>
      <c r="H103" s="582">
        <f t="shared" si="5"/>
        <v>0</v>
      </c>
      <c r="J103" s="582">
        <f t="shared" si="6"/>
        <v>0</v>
      </c>
    </row>
    <row r="104" spans="1:10">
      <c r="A104" s="577">
        <v>73</v>
      </c>
      <c r="B104" s="583" t="s">
        <v>2048</v>
      </c>
      <c r="C104" s="579" t="s">
        <v>2152</v>
      </c>
      <c r="D104" s="580" t="s">
        <v>2153</v>
      </c>
      <c r="E104" s="581">
        <v>330</v>
      </c>
      <c r="F104" s="572" t="s">
        <v>61</v>
      </c>
      <c r="H104" s="582">
        <f t="shared" si="5"/>
        <v>0</v>
      </c>
      <c r="J104" s="582">
        <f t="shared" si="6"/>
        <v>0</v>
      </c>
    </row>
    <row r="105" spans="1:10">
      <c r="A105" s="577">
        <v>74</v>
      </c>
      <c r="B105" s="583" t="s">
        <v>2048</v>
      </c>
      <c r="C105" s="579" t="s">
        <v>2154</v>
      </c>
      <c r="D105" s="580" t="s">
        <v>2155</v>
      </c>
      <c r="E105" s="581">
        <v>580</v>
      </c>
      <c r="F105" s="572" t="s">
        <v>61</v>
      </c>
      <c r="H105" s="582">
        <f t="shared" si="5"/>
        <v>0</v>
      </c>
      <c r="J105" s="582">
        <f t="shared" si="6"/>
        <v>0</v>
      </c>
    </row>
    <row r="106" spans="1:10">
      <c r="A106" s="577">
        <v>75</v>
      </c>
      <c r="B106" s="583" t="s">
        <v>2048</v>
      </c>
      <c r="C106" s="579" t="s">
        <v>2156</v>
      </c>
      <c r="D106" s="580" t="s">
        <v>2157</v>
      </c>
      <c r="E106" s="581">
        <v>170</v>
      </c>
      <c r="F106" s="572" t="s">
        <v>61</v>
      </c>
      <c r="H106" s="582">
        <f t="shared" si="5"/>
        <v>0</v>
      </c>
      <c r="J106" s="582">
        <f t="shared" si="6"/>
        <v>0</v>
      </c>
    </row>
    <row r="107" spans="1:10">
      <c r="A107" s="577">
        <v>76</v>
      </c>
      <c r="B107" s="583" t="s">
        <v>2048</v>
      </c>
      <c r="C107" s="579" t="s">
        <v>2158</v>
      </c>
      <c r="D107" s="580" t="s">
        <v>2159</v>
      </c>
      <c r="E107" s="581">
        <v>330</v>
      </c>
      <c r="F107" s="572" t="s">
        <v>61</v>
      </c>
      <c r="H107" s="582">
        <f t="shared" si="5"/>
        <v>0</v>
      </c>
      <c r="J107" s="582">
        <f t="shared" si="6"/>
        <v>0</v>
      </c>
    </row>
    <row r="108" spans="1:10">
      <c r="A108" s="577">
        <v>77</v>
      </c>
      <c r="B108" s="583" t="s">
        <v>2048</v>
      </c>
      <c r="C108" s="579" t="s">
        <v>2160</v>
      </c>
      <c r="D108" s="580" t="s">
        <v>2161</v>
      </c>
      <c r="E108" s="581">
        <v>210</v>
      </c>
      <c r="F108" s="572" t="s">
        <v>61</v>
      </c>
      <c r="H108" s="582">
        <f t="shared" si="5"/>
        <v>0</v>
      </c>
      <c r="J108" s="582">
        <f t="shared" si="6"/>
        <v>0</v>
      </c>
    </row>
    <row r="109" spans="1:10">
      <c r="A109" s="577">
        <v>78</v>
      </c>
      <c r="B109" s="583" t="s">
        <v>2048</v>
      </c>
      <c r="C109" s="579" t="s">
        <v>2162</v>
      </c>
      <c r="D109" s="580" t="s">
        <v>2163</v>
      </c>
      <c r="E109" s="581">
        <v>155</v>
      </c>
      <c r="F109" s="572" t="s">
        <v>61</v>
      </c>
      <c r="H109" s="582">
        <f t="shared" si="5"/>
        <v>0</v>
      </c>
      <c r="J109" s="582">
        <f t="shared" si="6"/>
        <v>0</v>
      </c>
    </row>
    <row r="110" spans="1:10">
      <c r="A110" s="577">
        <v>79</v>
      </c>
      <c r="B110" s="583" t="s">
        <v>2048</v>
      </c>
      <c r="C110" s="579" t="s">
        <v>2164</v>
      </c>
      <c r="D110" s="580" t="s">
        <v>2165</v>
      </c>
      <c r="E110" s="581">
        <v>20</v>
      </c>
      <c r="F110" s="572" t="s">
        <v>61</v>
      </c>
      <c r="H110" s="582">
        <f t="shared" si="5"/>
        <v>0</v>
      </c>
      <c r="J110" s="582">
        <f t="shared" si="6"/>
        <v>0</v>
      </c>
    </row>
    <row r="111" spans="1:10">
      <c r="A111" s="577">
        <v>80</v>
      </c>
      <c r="B111" s="583" t="s">
        <v>2048</v>
      </c>
      <c r="C111" s="579" t="s">
        <v>2166</v>
      </c>
      <c r="D111" s="580" t="s">
        <v>2167</v>
      </c>
      <c r="E111" s="581">
        <v>180</v>
      </c>
      <c r="F111" s="572" t="s">
        <v>61</v>
      </c>
      <c r="H111" s="582">
        <f t="shared" si="5"/>
        <v>0</v>
      </c>
      <c r="J111" s="582">
        <f t="shared" si="6"/>
        <v>0</v>
      </c>
    </row>
    <row r="112" spans="1:10">
      <c r="A112" s="577">
        <v>81</v>
      </c>
      <c r="B112" s="583" t="s">
        <v>2048</v>
      </c>
      <c r="C112" s="579" t="s">
        <v>2168</v>
      </c>
      <c r="D112" s="580" t="s">
        <v>2169</v>
      </c>
      <c r="E112" s="581">
        <v>3</v>
      </c>
      <c r="F112" s="572" t="s">
        <v>1085</v>
      </c>
      <c r="H112" s="582">
        <f t="shared" si="5"/>
        <v>0</v>
      </c>
      <c r="J112" s="582">
        <f t="shared" si="6"/>
        <v>0</v>
      </c>
    </row>
    <row r="113" spans="1:10">
      <c r="A113" s="577">
        <v>82</v>
      </c>
      <c r="B113" s="583" t="s">
        <v>2048</v>
      </c>
      <c r="C113" s="579" t="s">
        <v>2171</v>
      </c>
      <c r="D113" s="580" t="s">
        <v>2172</v>
      </c>
      <c r="E113" s="581">
        <v>1</v>
      </c>
      <c r="F113" s="572" t="s">
        <v>1085</v>
      </c>
      <c r="H113" s="582">
        <f t="shared" si="5"/>
        <v>0</v>
      </c>
      <c r="J113" s="582">
        <f t="shared" si="6"/>
        <v>0</v>
      </c>
    </row>
    <row r="114" spans="1:10">
      <c r="A114" s="577">
        <v>83</v>
      </c>
      <c r="B114" s="583" t="s">
        <v>2048</v>
      </c>
      <c r="C114" s="579" t="s">
        <v>2173</v>
      </c>
      <c r="D114" s="580" t="s">
        <v>2174</v>
      </c>
      <c r="E114" s="581">
        <v>3</v>
      </c>
      <c r="F114" s="572" t="s">
        <v>1085</v>
      </c>
      <c r="H114" s="582">
        <f t="shared" si="5"/>
        <v>0</v>
      </c>
      <c r="J114" s="582">
        <f t="shared" si="6"/>
        <v>0</v>
      </c>
    </row>
    <row r="115" spans="1:10">
      <c r="A115" s="577">
        <v>84</v>
      </c>
      <c r="B115" s="583" t="s">
        <v>2048</v>
      </c>
      <c r="C115" s="579" t="s">
        <v>2175</v>
      </c>
      <c r="D115" s="580" t="s">
        <v>2176</v>
      </c>
      <c r="E115" s="581">
        <v>157</v>
      </c>
      <c r="F115" s="572" t="s">
        <v>2002</v>
      </c>
      <c r="H115" s="582">
        <f t="shared" si="5"/>
        <v>0</v>
      </c>
      <c r="J115" s="582">
        <f t="shared" si="6"/>
        <v>0</v>
      </c>
    </row>
    <row r="116" spans="1:10">
      <c r="A116" s="577">
        <v>85</v>
      </c>
      <c r="B116" s="583" t="s">
        <v>2048</v>
      </c>
      <c r="C116" s="579" t="s">
        <v>2177</v>
      </c>
      <c r="D116" s="580" t="s">
        <v>2178</v>
      </c>
      <c r="E116" s="581">
        <v>30</v>
      </c>
      <c r="F116" s="572" t="s">
        <v>2179</v>
      </c>
      <c r="H116" s="582">
        <f t="shared" si="5"/>
        <v>0</v>
      </c>
      <c r="J116" s="582">
        <f t="shared" si="6"/>
        <v>0</v>
      </c>
    </row>
    <row r="117" spans="1:10">
      <c r="A117" s="577">
        <v>86</v>
      </c>
      <c r="B117" s="583" t="s">
        <v>2048</v>
      </c>
      <c r="C117" s="579" t="s">
        <v>2180</v>
      </c>
      <c r="D117" s="580" t="s">
        <v>2181</v>
      </c>
      <c r="E117" s="581">
        <v>1</v>
      </c>
      <c r="F117" s="572" t="s">
        <v>2002</v>
      </c>
      <c r="H117" s="582">
        <f t="shared" si="5"/>
        <v>0</v>
      </c>
      <c r="J117" s="582">
        <f t="shared" si="6"/>
        <v>0</v>
      </c>
    </row>
    <row r="118" spans="1:10">
      <c r="A118" s="577">
        <v>87</v>
      </c>
      <c r="B118" s="583" t="s">
        <v>2048</v>
      </c>
      <c r="C118" s="579" t="s">
        <v>2182</v>
      </c>
      <c r="D118" s="580" t="s">
        <v>2183</v>
      </c>
      <c r="E118" s="581">
        <v>17</v>
      </c>
      <c r="F118" s="572" t="s">
        <v>2002</v>
      </c>
      <c r="H118" s="582">
        <f t="shared" si="5"/>
        <v>0</v>
      </c>
      <c r="J118" s="582">
        <f t="shared" si="6"/>
        <v>0</v>
      </c>
    </row>
    <row r="119" spans="1:10">
      <c r="A119" s="577">
        <v>88</v>
      </c>
      <c r="B119" s="583" t="s">
        <v>2048</v>
      </c>
      <c r="C119" s="579" t="s">
        <v>2184</v>
      </c>
      <c r="D119" s="580" t="s">
        <v>2185</v>
      </c>
      <c r="E119" s="581">
        <v>10</v>
      </c>
      <c r="F119" s="572" t="s">
        <v>2002</v>
      </c>
      <c r="H119" s="582">
        <f t="shared" si="5"/>
        <v>0</v>
      </c>
      <c r="J119" s="582">
        <f t="shared" si="6"/>
        <v>0</v>
      </c>
    </row>
    <row r="120" spans="1:10">
      <c r="A120" s="577">
        <v>89</v>
      </c>
      <c r="B120" s="583" t="s">
        <v>2048</v>
      </c>
      <c r="C120" s="579" t="s">
        <v>2186</v>
      </c>
      <c r="D120" s="580" t="s">
        <v>2187</v>
      </c>
      <c r="E120" s="581">
        <v>10</v>
      </c>
      <c r="F120" s="572" t="s">
        <v>2002</v>
      </c>
      <c r="H120" s="582">
        <f t="shared" si="5"/>
        <v>0</v>
      </c>
      <c r="J120" s="582">
        <f t="shared" si="6"/>
        <v>0</v>
      </c>
    </row>
    <row r="121" spans="1:10">
      <c r="A121" s="577">
        <v>90</v>
      </c>
      <c r="B121" s="583" t="s">
        <v>2048</v>
      </c>
      <c r="C121" s="579" t="s">
        <v>2188</v>
      </c>
      <c r="D121" s="580" t="s">
        <v>2189</v>
      </c>
      <c r="E121" s="581">
        <v>1</v>
      </c>
      <c r="F121" s="572" t="s">
        <v>2002</v>
      </c>
      <c r="H121" s="582">
        <f t="shared" si="5"/>
        <v>0</v>
      </c>
      <c r="J121" s="582">
        <f t="shared" si="6"/>
        <v>0</v>
      </c>
    </row>
    <row r="122" spans="1:10">
      <c r="A122" s="577">
        <v>91</v>
      </c>
      <c r="B122" s="583" t="s">
        <v>2048</v>
      </c>
      <c r="C122" s="579" t="s">
        <v>2190</v>
      </c>
      <c r="D122" s="580" t="s">
        <v>2191</v>
      </c>
      <c r="E122" s="581">
        <v>1</v>
      </c>
      <c r="F122" s="572" t="s">
        <v>2002</v>
      </c>
      <c r="H122" s="582">
        <f t="shared" si="5"/>
        <v>0</v>
      </c>
      <c r="J122" s="582">
        <f t="shared" si="6"/>
        <v>0</v>
      </c>
    </row>
    <row r="123" spans="1:10">
      <c r="A123" s="577">
        <v>92</v>
      </c>
      <c r="B123" s="583" t="s">
        <v>2048</v>
      </c>
      <c r="C123" s="579" t="s">
        <v>2192</v>
      </c>
      <c r="D123" s="580" t="s">
        <v>2193</v>
      </c>
      <c r="E123" s="581">
        <v>3</v>
      </c>
      <c r="F123" s="572" t="s">
        <v>2002</v>
      </c>
      <c r="H123" s="582">
        <f t="shared" si="5"/>
        <v>0</v>
      </c>
      <c r="J123" s="582">
        <f t="shared" si="6"/>
        <v>0</v>
      </c>
    </row>
    <row r="124" spans="1:10">
      <c r="A124" s="577">
        <v>93</v>
      </c>
      <c r="B124" s="583" t="s">
        <v>2048</v>
      </c>
      <c r="C124" s="579" t="s">
        <v>2194</v>
      </c>
      <c r="D124" s="580" t="s">
        <v>2195</v>
      </c>
      <c r="E124" s="581">
        <v>1</v>
      </c>
      <c r="F124" s="572" t="s">
        <v>2002</v>
      </c>
      <c r="H124" s="582">
        <f t="shared" si="5"/>
        <v>0</v>
      </c>
      <c r="J124" s="582">
        <f t="shared" si="6"/>
        <v>0</v>
      </c>
    </row>
    <row r="125" spans="1:10">
      <c r="A125" s="577">
        <v>94</v>
      </c>
      <c r="B125" s="583" t="s">
        <v>2048</v>
      </c>
      <c r="C125" s="579" t="s">
        <v>2196</v>
      </c>
      <c r="D125" s="580" t="s">
        <v>2197</v>
      </c>
      <c r="E125" s="581">
        <v>2</v>
      </c>
      <c r="F125" s="572" t="s">
        <v>2002</v>
      </c>
      <c r="H125" s="582">
        <f t="shared" si="5"/>
        <v>0</v>
      </c>
      <c r="J125" s="582">
        <f t="shared" si="6"/>
        <v>0</v>
      </c>
    </row>
    <row r="126" spans="1:10">
      <c r="A126" s="577">
        <v>95</v>
      </c>
      <c r="B126" s="583" t="s">
        <v>2048</v>
      </c>
      <c r="C126" s="579" t="s">
        <v>2198</v>
      </c>
      <c r="D126" s="580" t="s">
        <v>2199</v>
      </c>
      <c r="E126" s="581">
        <v>18</v>
      </c>
      <c r="F126" s="572" t="s">
        <v>2002</v>
      </c>
      <c r="H126" s="582">
        <f t="shared" si="5"/>
        <v>0</v>
      </c>
      <c r="J126" s="582">
        <f t="shared" si="6"/>
        <v>0</v>
      </c>
    </row>
    <row r="127" spans="1:10">
      <c r="A127" s="577">
        <v>96</v>
      </c>
      <c r="B127" s="583" t="s">
        <v>2048</v>
      </c>
      <c r="C127" s="579" t="s">
        <v>2200</v>
      </c>
      <c r="D127" s="580" t="s">
        <v>2201</v>
      </c>
      <c r="E127" s="581">
        <v>10</v>
      </c>
      <c r="F127" s="572" t="s">
        <v>2002</v>
      </c>
      <c r="H127" s="582">
        <f t="shared" si="5"/>
        <v>0</v>
      </c>
      <c r="J127" s="582">
        <f t="shared" si="6"/>
        <v>0</v>
      </c>
    </row>
    <row r="128" spans="1:10">
      <c r="A128" s="577">
        <v>97</v>
      </c>
      <c r="B128" s="583" t="s">
        <v>2048</v>
      </c>
      <c r="C128" s="579" t="s">
        <v>2202</v>
      </c>
      <c r="D128" s="580" t="s">
        <v>2203</v>
      </c>
      <c r="E128" s="581">
        <v>13</v>
      </c>
      <c r="F128" s="572" t="s">
        <v>2002</v>
      </c>
      <c r="H128" s="582">
        <f t="shared" si="5"/>
        <v>0</v>
      </c>
      <c r="J128" s="582">
        <f t="shared" si="6"/>
        <v>0</v>
      </c>
    </row>
    <row r="129" spans="1:10">
      <c r="A129" s="577">
        <v>98</v>
      </c>
      <c r="B129" s="583" t="s">
        <v>2048</v>
      </c>
      <c r="C129" s="579" t="s">
        <v>2205</v>
      </c>
      <c r="D129" s="580" t="s">
        <v>2206</v>
      </c>
      <c r="E129" s="581">
        <v>14</v>
      </c>
      <c r="F129" s="572" t="s">
        <v>2002</v>
      </c>
      <c r="H129" s="582">
        <f t="shared" si="5"/>
        <v>0</v>
      </c>
      <c r="J129" s="582">
        <f t="shared" si="6"/>
        <v>0</v>
      </c>
    </row>
    <row r="130" spans="1:10">
      <c r="A130" s="577">
        <v>99</v>
      </c>
      <c r="B130" s="583" t="s">
        <v>1475</v>
      </c>
      <c r="C130" s="579" t="s">
        <v>2207</v>
      </c>
      <c r="D130" s="580" t="s">
        <v>2208</v>
      </c>
      <c r="E130" s="581">
        <v>14</v>
      </c>
      <c r="F130" s="572" t="s">
        <v>2002</v>
      </c>
      <c r="I130" s="582">
        <f>ROUND(E130*G130,2)</f>
        <v>0</v>
      </c>
      <c r="J130" s="582">
        <f t="shared" si="6"/>
        <v>0</v>
      </c>
    </row>
    <row r="131" spans="1:10">
      <c r="A131" s="577">
        <v>100</v>
      </c>
      <c r="B131" s="583" t="s">
        <v>2048</v>
      </c>
      <c r="C131" s="579" t="s">
        <v>2210</v>
      </c>
      <c r="D131" s="580" t="s">
        <v>2211</v>
      </c>
      <c r="E131" s="581">
        <v>12</v>
      </c>
      <c r="F131" s="572" t="s">
        <v>1085</v>
      </c>
      <c r="H131" s="582">
        <f t="shared" ref="H131:H137" si="7">ROUND(E131*G131,2)</f>
        <v>0</v>
      </c>
      <c r="J131" s="582">
        <f t="shared" si="6"/>
        <v>0</v>
      </c>
    </row>
    <row r="132" spans="1:10">
      <c r="A132" s="577">
        <v>101</v>
      </c>
      <c r="B132" s="583" t="s">
        <v>2048</v>
      </c>
      <c r="C132" s="579" t="s">
        <v>2212</v>
      </c>
      <c r="D132" s="580" t="s">
        <v>2213</v>
      </c>
      <c r="E132" s="581">
        <v>12</v>
      </c>
      <c r="F132" s="572" t="s">
        <v>1085</v>
      </c>
      <c r="H132" s="582">
        <f t="shared" si="7"/>
        <v>0</v>
      </c>
      <c r="J132" s="582">
        <f t="shared" si="6"/>
        <v>0</v>
      </c>
    </row>
    <row r="133" spans="1:10">
      <c r="A133" s="577">
        <v>102</v>
      </c>
      <c r="B133" s="583" t="s">
        <v>2048</v>
      </c>
      <c r="C133" s="579" t="s">
        <v>2214</v>
      </c>
      <c r="D133" s="580" t="s">
        <v>2215</v>
      </c>
      <c r="E133" s="581">
        <v>1775</v>
      </c>
      <c r="F133" s="572" t="s">
        <v>61</v>
      </c>
      <c r="H133" s="582">
        <f t="shared" si="7"/>
        <v>0</v>
      </c>
      <c r="J133" s="582">
        <f t="shared" si="6"/>
        <v>0</v>
      </c>
    </row>
    <row r="134" spans="1:10">
      <c r="A134" s="577">
        <v>103</v>
      </c>
      <c r="B134" s="583" t="s">
        <v>2048</v>
      </c>
      <c r="C134" s="579" t="s">
        <v>2217</v>
      </c>
      <c r="D134" s="580" t="s">
        <v>2218</v>
      </c>
      <c r="E134" s="581">
        <v>200</v>
      </c>
      <c r="F134" s="572" t="s">
        <v>61</v>
      </c>
      <c r="H134" s="582">
        <f t="shared" si="7"/>
        <v>0</v>
      </c>
      <c r="J134" s="582">
        <f t="shared" si="6"/>
        <v>0</v>
      </c>
    </row>
    <row r="135" spans="1:10">
      <c r="A135" s="577">
        <v>104</v>
      </c>
      <c r="B135" s="583" t="s">
        <v>2048</v>
      </c>
      <c r="C135" s="579" t="s">
        <v>2219</v>
      </c>
      <c r="D135" s="580" t="s">
        <v>2220</v>
      </c>
      <c r="E135" s="581">
        <v>1975</v>
      </c>
      <c r="F135" s="572" t="s">
        <v>61</v>
      </c>
      <c r="H135" s="582">
        <f t="shared" si="7"/>
        <v>0</v>
      </c>
      <c r="J135" s="582">
        <f t="shared" si="6"/>
        <v>0</v>
      </c>
    </row>
    <row r="136" spans="1:10">
      <c r="A136" s="577">
        <v>105</v>
      </c>
      <c r="B136" s="583" t="s">
        <v>2048</v>
      </c>
      <c r="C136" s="579" t="s">
        <v>2221</v>
      </c>
      <c r="D136" s="580" t="s">
        <v>2222</v>
      </c>
      <c r="E136" s="581">
        <v>80</v>
      </c>
      <c r="F136" s="572" t="s">
        <v>1870</v>
      </c>
      <c r="H136" s="582">
        <f t="shared" si="7"/>
        <v>0</v>
      </c>
      <c r="J136" s="582">
        <f t="shared" si="6"/>
        <v>0</v>
      </c>
    </row>
    <row r="137" spans="1:10">
      <c r="A137" s="577">
        <v>106</v>
      </c>
      <c r="B137" s="583" t="s">
        <v>2048</v>
      </c>
      <c r="C137" s="579" t="s">
        <v>2223</v>
      </c>
      <c r="D137" s="580" t="s">
        <v>2224</v>
      </c>
      <c r="E137" s="581">
        <v>5.6920000000000002</v>
      </c>
      <c r="F137" s="572" t="s">
        <v>58</v>
      </c>
      <c r="H137" s="582">
        <f t="shared" si="7"/>
        <v>0</v>
      </c>
      <c r="J137" s="582">
        <f t="shared" si="6"/>
        <v>0</v>
      </c>
    </row>
    <row r="138" spans="1:10">
      <c r="D138" s="584" t="s">
        <v>2225</v>
      </c>
      <c r="E138" s="585">
        <f>J138</f>
        <v>0</v>
      </c>
      <c r="H138" s="585">
        <f>SUM(H91:H137)</f>
        <v>0</v>
      </c>
      <c r="I138" s="585">
        <f>SUM(I91:I137)</f>
        <v>0</v>
      </c>
      <c r="J138" s="585">
        <f>SUM(J91:J137)</f>
        <v>0</v>
      </c>
    </row>
    <row r="140" spans="1:10">
      <c r="B140" s="579" t="s">
        <v>2226</v>
      </c>
    </row>
    <row r="141" spans="1:10">
      <c r="A141" s="577">
        <v>107</v>
      </c>
      <c r="B141" s="583" t="s">
        <v>2227</v>
      </c>
      <c r="C141" s="579" t="s">
        <v>2228</v>
      </c>
      <c r="D141" s="580" t="s">
        <v>2229</v>
      </c>
      <c r="E141" s="581">
        <v>23</v>
      </c>
      <c r="F141" s="572" t="s">
        <v>2230</v>
      </c>
      <c r="H141" s="582">
        <f>ROUND(E141*G141,2)</f>
        <v>0</v>
      </c>
      <c r="J141" s="582">
        <f t="shared" ref="J141:J175" si="8">ROUND(E141*G141,2)</f>
        <v>0</v>
      </c>
    </row>
    <row r="142" spans="1:10">
      <c r="A142" s="577">
        <v>108</v>
      </c>
      <c r="B142" s="583" t="s">
        <v>2227</v>
      </c>
      <c r="C142" s="579" t="s">
        <v>2232</v>
      </c>
      <c r="D142" s="580" t="s">
        <v>2233</v>
      </c>
      <c r="E142" s="581">
        <v>1</v>
      </c>
      <c r="F142" s="572" t="s">
        <v>2230</v>
      </c>
      <c r="H142" s="582">
        <f>ROUND(E142*G142,2)</f>
        <v>0</v>
      </c>
      <c r="J142" s="582">
        <f t="shared" si="8"/>
        <v>0</v>
      </c>
    </row>
    <row r="143" spans="1:10">
      <c r="A143" s="577">
        <v>109</v>
      </c>
      <c r="B143" s="583" t="s">
        <v>2048</v>
      </c>
      <c r="C143" s="579" t="s">
        <v>2234</v>
      </c>
      <c r="D143" s="580" t="s">
        <v>2235</v>
      </c>
      <c r="E143" s="581">
        <v>36</v>
      </c>
      <c r="F143" s="572" t="s">
        <v>1085</v>
      </c>
      <c r="H143" s="582">
        <f>ROUND(E143*G143,2)</f>
        <v>0</v>
      </c>
      <c r="J143" s="582">
        <f t="shared" si="8"/>
        <v>0</v>
      </c>
    </row>
    <row r="144" spans="1:10">
      <c r="A144" s="577">
        <v>110</v>
      </c>
      <c r="B144" s="583" t="s">
        <v>2048</v>
      </c>
      <c r="C144" s="579" t="s">
        <v>2236</v>
      </c>
      <c r="D144" s="580" t="s">
        <v>2237</v>
      </c>
      <c r="E144" s="581">
        <v>36</v>
      </c>
      <c r="F144" s="572" t="s">
        <v>2002</v>
      </c>
      <c r="H144" s="582">
        <f>ROUND(E144*G144,2)</f>
        <v>0</v>
      </c>
      <c r="J144" s="582">
        <f t="shared" si="8"/>
        <v>0</v>
      </c>
    </row>
    <row r="145" spans="1:10">
      <c r="A145" s="577">
        <v>111</v>
      </c>
      <c r="B145" s="583" t="s">
        <v>2048</v>
      </c>
      <c r="C145" s="579" t="s">
        <v>2238</v>
      </c>
      <c r="D145" s="580" t="s">
        <v>2239</v>
      </c>
      <c r="E145" s="581">
        <v>36</v>
      </c>
      <c r="F145" s="572" t="s">
        <v>2002</v>
      </c>
      <c r="H145" s="582">
        <f>ROUND(E145*G145,2)</f>
        <v>0</v>
      </c>
      <c r="J145" s="582">
        <f t="shared" si="8"/>
        <v>0</v>
      </c>
    </row>
    <row r="146" spans="1:10">
      <c r="A146" s="577">
        <v>112</v>
      </c>
      <c r="B146" s="583" t="s">
        <v>1475</v>
      </c>
      <c r="C146" s="579" t="s">
        <v>2240</v>
      </c>
      <c r="D146" s="580" t="s">
        <v>2241</v>
      </c>
      <c r="E146" s="581">
        <v>36</v>
      </c>
      <c r="F146" s="572" t="s">
        <v>2002</v>
      </c>
      <c r="I146" s="582">
        <f>ROUND(E146*G146,2)</f>
        <v>0</v>
      </c>
      <c r="J146" s="582">
        <f t="shared" si="8"/>
        <v>0</v>
      </c>
    </row>
    <row r="147" spans="1:10">
      <c r="A147" s="577">
        <v>113</v>
      </c>
      <c r="B147" s="583" t="s">
        <v>1475</v>
      </c>
      <c r="C147" s="579" t="s">
        <v>2242</v>
      </c>
      <c r="D147" s="580" t="s">
        <v>2243</v>
      </c>
      <c r="E147" s="581">
        <v>35</v>
      </c>
      <c r="F147" s="572" t="s">
        <v>2002</v>
      </c>
      <c r="I147" s="582">
        <f>ROUND(E147*G147,2)</f>
        <v>0</v>
      </c>
      <c r="J147" s="582">
        <f t="shared" si="8"/>
        <v>0</v>
      </c>
    </row>
    <row r="148" spans="1:10">
      <c r="A148" s="577">
        <v>114</v>
      </c>
      <c r="B148" s="583" t="s">
        <v>1475</v>
      </c>
      <c r="C148" s="579" t="s">
        <v>2245</v>
      </c>
      <c r="D148" s="580" t="s">
        <v>2246</v>
      </c>
      <c r="E148" s="581">
        <v>1</v>
      </c>
      <c r="F148" s="572" t="s">
        <v>2002</v>
      </c>
      <c r="I148" s="582">
        <f>ROUND(E148*G148,2)</f>
        <v>0</v>
      </c>
      <c r="J148" s="582">
        <f t="shared" si="8"/>
        <v>0</v>
      </c>
    </row>
    <row r="149" spans="1:10">
      <c r="A149" s="577">
        <v>115</v>
      </c>
      <c r="B149" s="583" t="s">
        <v>1475</v>
      </c>
      <c r="C149" s="579" t="s">
        <v>2247</v>
      </c>
      <c r="D149" s="580" t="s">
        <v>2248</v>
      </c>
      <c r="E149" s="581">
        <v>36</v>
      </c>
      <c r="F149" s="572" t="s">
        <v>2002</v>
      </c>
      <c r="I149" s="582">
        <f>ROUND(E149*G149,2)</f>
        <v>0</v>
      </c>
      <c r="J149" s="582">
        <f t="shared" si="8"/>
        <v>0</v>
      </c>
    </row>
    <row r="150" spans="1:10">
      <c r="A150" s="577">
        <v>116</v>
      </c>
      <c r="B150" s="583" t="s">
        <v>1475</v>
      </c>
      <c r="C150" s="579" t="s">
        <v>2249</v>
      </c>
      <c r="D150" s="580" t="s">
        <v>2250</v>
      </c>
      <c r="E150" s="581">
        <v>36</v>
      </c>
      <c r="F150" s="572" t="s">
        <v>2002</v>
      </c>
      <c r="I150" s="582">
        <f>ROUND(E150*G150,2)</f>
        <v>0</v>
      </c>
      <c r="J150" s="582">
        <f t="shared" si="8"/>
        <v>0</v>
      </c>
    </row>
    <row r="151" spans="1:10">
      <c r="A151" s="577">
        <v>117</v>
      </c>
      <c r="B151" s="583" t="s">
        <v>2048</v>
      </c>
      <c r="C151" s="579" t="s">
        <v>2251</v>
      </c>
      <c r="D151" s="580" t="s">
        <v>2252</v>
      </c>
      <c r="E151" s="581">
        <v>56</v>
      </c>
      <c r="F151" s="572" t="s">
        <v>1085</v>
      </c>
      <c r="H151" s="582">
        <f>ROUND(E151*G151,2)</f>
        <v>0</v>
      </c>
      <c r="J151" s="582">
        <f t="shared" si="8"/>
        <v>0</v>
      </c>
    </row>
    <row r="152" spans="1:10">
      <c r="A152" s="577">
        <v>118</v>
      </c>
      <c r="B152" s="583" t="s">
        <v>2048</v>
      </c>
      <c r="C152" s="579" t="s">
        <v>2253</v>
      </c>
      <c r="D152" s="580" t="s">
        <v>2254</v>
      </c>
      <c r="E152" s="581">
        <v>1</v>
      </c>
      <c r="F152" s="572" t="s">
        <v>1085</v>
      </c>
      <c r="H152" s="582">
        <f>ROUND(E152*G152,2)</f>
        <v>0</v>
      </c>
      <c r="J152" s="582">
        <f t="shared" si="8"/>
        <v>0</v>
      </c>
    </row>
    <row r="153" spans="1:10">
      <c r="A153" s="577">
        <v>119</v>
      </c>
      <c r="B153" s="583" t="s">
        <v>2048</v>
      </c>
      <c r="C153" s="579" t="s">
        <v>2255</v>
      </c>
      <c r="D153" s="580" t="s">
        <v>2256</v>
      </c>
      <c r="E153" s="581">
        <v>57</v>
      </c>
      <c r="F153" s="572" t="s">
        <v>1085</v>
      </c>
      <c r="H153" s="582">
        <f>ROUND(E153*G153,2)</f>
        <v>0</v>
      </c>
      <c r="J153" s="582">
        <f t="shared" si="8"/>
        <v>0</v>
      </c>
    </row>
    <row r="154" spans="1:10">
      <c r="A154" s="577">
        <v>120</v>
      </c>
      <c r="B154" s="583" t="s">
        <v>2048</v>
      </c>
      <c r="C154" s="579" t="s">
        <v>2257</v>
      </c>
      <c r="D154" s="580" t="s">
        <v>2258</v>
      </c>
      <c r="E154" s="581">
        <v>12</v>
      </c>
      <c r="F154" s="572" t="s">
        <v>1085</v>
      </c>
      <c r="H154" s="582">
        <f>ROUND(E154*G154,2)</f>
        <v>0</v>
      </c>
      <c r="J154" s="582">
        <f t="shared" si="8"/>
        <v>0</v>
      </c>
    </row>
    <row r="155" spans="1:10">
      <c r="A155" s="577">
        <v>121</v>
      </c>
      <c r="B155" s="583" t="s">
        <v>1475</v>
      </c>
      <c r="C155" s="579" t="s">
        <v>2259</v>
      </c>
      <c r="D155" s="580" t="s">
        <v>2260</v>
      </c>
      <c r="E155" s="581">
        <v>12</v>
      </c>
      <c r="F155" s="572" t="s">
        <v>2002</v>
      </c>
      <c r="I155" s="582">
        <f>ROUND(E155*G155,2)</f>
        <v>0</v>
      </c>
      <c r="J155" s="582">
        <f t="shared" si="8"/>
        <v>0</v>
      </c>
    </row>
    <row r="156" spans="1:10">
      <c r="A156" s="577">
        <v>122</v>
      </c>
      <c r="B156" s="583" t="s">
        <v>2048</v>
      </c>
      <c r="C156" s="579" t="s">
        <v>2261</v>
      </c>
      <c r="D156" s="580" t="s">
        <v>2262</v>
      </c>
      <c r="E156" s="581">
        <v>29</v>
      </c>
      <c r="F156" s="572" t="s">
        <v>1085</v>
      </c>
      <c r="H156" s="582">
        <f t="shared" ref="H156:H161" si="9">ROUND(E156*G156,2)</f>
        <v>0</v>
      </c>
      <c r="J156" s="582">
        <f t="shared" si="8"/>
        <v>0</v>
      </c>
    </row>
    <row r="157" spans="1:10">
      <c r="A157" s="577">
        <v>123</v>
      </c>
      <c r="B157" s="583" t="s">
        <v>2048</v>
      </c>
      <c r="C157" s="579" t="s">
        <v>2263</v>
      </c>
      <c r="D157" s="580" t="s">
        <v>2264</v>
      </c>
      <c r="E157" s="581">
        <v>2</v>
      </c>
      <c r="F157" s="572" t="s">
        <v>1085</v>
      </c>
      <c r="H157" s="582">
        <f t="shared" si="9"/>
        <v>0</v>
      </c>
      <c r="J157" s="582">
        <f t="shared" si="8"/>
        <v>0</v>
      </c>
    </row>
    <row r="158" spans="1:10">
      <c r="A158" s="577">
        <v>124</v>
      </c>
      <c r="B158" s="583" t="s">
        <v>2048</v>
      </c>
      <c r="C158" s="579" t="s">
        <v>2265</v>
      </c>
      <c r="D158" s="580" t="s">
        <v>2266</v>
      </c>
      <c r="E158" s="581">
        <v>2</v>
      </c>
      <c r="F158" s="572" t="s">
        <v>1085</v>
      </c>
      <c r="H158" s="582">
        <f t="shared" si="9"/>
        <v>0</v>
      </c>
      <c r="J158" s="582">
        <f t="shared" si="8"/>
        <v>0</v>
      </c>
    </row>
    <row r="159" spans="1:10">
      <c r="A159" s="577">
        <v>125</v>
      </c>
      <c r="B159" s="583" t="s">
        <v>2048</v>
      </c>
      <c r="C159" s="579" t="s">
        <v>2267</v>
      </c>
      <c r="D159" s="580" t="s">
        <v>2268</v>
      </c>
      <c r="E159" s="581">
        <v>2</v>
      </c>
      <c r="F159" s="572" t="s">
        <v>1085</v>
      </c>
      <c r="H159" s="582">
        <f t="shared" si="9"/>
        <v>0</v>
      </c>
      <c r="J159" s="582">
        <f t="shared" si="8"/>
        <v>0</v>
      </c>
    </row>
    <row r="160" spans="1:10">
      <c r="A160" s="577">
        <v>126</v>
      </c>
      <c r="B160" s="583" t="s">
        <v>2048</v>
      </c>
      <c r="C160" s="579" t="s">
        <v>2269</v>
      </c>
      <c r="D160" s="580" t="s">
        <v>2270</v>
      </c>
      <c r="E160" s="581">
        <v>2</v>
      </c>
      <c r="F160" s="572" t="s">
        <v>2002</v>
      </c>
      <c r="H160" s="582">
        <f t="shared" si="9"/>
        <v>0</v>
      </c>
      <c r="J160" s="582">
        <f t="shared" si="8"/>
        <v>0</v>
      </c>
    </row>
    <row r="161" spans="1:10">
      <c r="A161" s="577">
        <v>127</v>
      </c>
      <c r="B161" s="583" t="s">
        <v>2048</v>
      </c>
      <c r="C161" s="579" t="s">
        <v>2271</v>
      </c>
      <c r="D161" s="580" t="s">
        <v>2272</v>
      </c>
      <c r="E161" s="581">
        <v>157</v>
      </c>
      <c r="F161" s="572" t="s">
        <v>1085</v>
      </c>
      <c r="H161" s="582">
        <f t="shared" si="9"/>
        <v>0</v>
      </c>
      <c r="J161" s="582">
        <f t="shared" si="8"/>
        <v>0</v>
      </c>
    </row>
    <row r="162" spans="1:10">
      <c r="A162" s="577">
        <v>128</v>
      </c>
      <c r="B162" s="583" t="s">
        <v>1475</v>
      </c>
      <c r="C162" s="579" t="s">
        <v>2273</v>
      </c>
      <c r="D162" s="580" t="s">
        <v>2274</v>
      </c>
      <c r="E162" s="581">
        <v>157</v>
      </c>
      <c r="F162" s="572" t="s">
        <v>2002</v>
      </c>
      <c r="I162" s="582">
        <f>ROUND(E162*G162,2)</f>
        <v>0</v>
      </c>
      <c r="J162" s="582">
        <f t="shared" si="8"/>
        <v>0</v>
      </c>
    </row>
    <row r="163" spans="1:10">
      <c r="A163" s="577">
        <v>129</v>
      </c>
      <c r="B163" s="583" t="s">
        <v>2048</v>
      </c>
      <c r="C163" s="579" t="s">
        <v>2275</v>
      </c>
      <c r="D163" s="580" t="s">
        <v>2276</v>
      </c>
      <c r="E163" s="581">
        <v>36</v>
      </c>
      <c r="F163" s="572" t="s">
        <v>1085</v>
      </c>
      <c r="H163" s="582">
        <f>ROUND(E163*G163,2)</f>
        <v>0</v>
      </c>
      <c r="J163" s="582">
        <f t="shared" si="8"/>
        <v>0</v>
      </c>
    </row>
    <row r="164" spans="1:10">
      <c r="A164" s="577">
        <v>130</v>
      </c>
      <c r="B164" s="583" t="s">
        <v>2048</v>
      </c>
      <c r="C164" s="579" t="s">
        <v>2277</v>
      </c>
      <c r="D164" s="580" t="s">
        <v>2278</v>
      </c>
      <c r="E164" s="581">
        <v>20</v>
      </c>
      <c r="F164" s="572" t="s">
        <v>2002</v>
      </c>
      <c r="H164" s="582">
        <f>ROUND(E164*G164,2)</f>
        <v>0</v>
      </c>
      <c r="J164" s="582">
        <f t="shared" si="8"/>
        <v>0</v>
      </c>
    </row>
    <row r="165" spans="1:10">
      <c r="A165" s="577">
        <v>131</v>
      </c>
      <c r="B165" s="583" t="s">
        <v>2048</v>
      </c>
      <c r="C165" s="579" t="s">
        <v>2279</v>
      </c>
      <c r="D165" s="580" t="s">
        <v>2280</v>
      </c>
      <c r="E165" s="581">
        <v>58</v>
      </c>
      <c r="F165" s="572" t="s">
        <v>2002</v>
      </c>
      <c r="H165" s="582">
        <f>ROUND(E165*G165,2)</f>
        <v>0</v>
      </c>
      <c r="J165" s="582">
        <f t="shared" si="8"/>
        <v>0</v>
      </c>
    </row>
    <row r="166" spans="1:10">
      <c r="A166" s="577">
        <v>132</v>
      </c>
      <c r="B166" s="583" t="s">
        <v>2048</v>
      </c>
      <c r="C166" s="579" t="s">
        <v>2281</v>
      </c>
      <c r="D166" s="580" t="s">
        <v>2282</v>
      </c>
      <c r="E166" s="581">
        <v>2</v>
      </c>
      <c r="F166" s="572" t="s">
        <v>2002</v>
      </c>
      <c r="H166" s="582">
        <f>ROUND(E166*G166,2)</f>
        <v>0</v>
      </c>
      <c r="J166" s="582">
        <f t="shared" si="8"/>
        <v>0</v>
      </c>
    </row>
    <row r="167" spans="1:10">
      <c r="A167" s="577">
        <v>133</v>
      </c>
      <c r="B167" s="583" t="s">
        <v>2048</v>
      </c>
      <c r="C167" s="579" t="s">
        <v>2283</v>
      </c>
      <c r="D167" s="580" t="s">
        <v>2284</v>
      </c>
      <c r="E167" s="581">
        <v>17</v>
      </c>
      <c r="F167" s="572" t="s">
        <v>1085</v>
      </c>
      <c r="H167" s="582">
        <f>ROUND(E167*G167,2)</f>
        <v>0</v>
      </c>
      <c r="J167" s="582">
        <f t="shared" si="8"/>
        <v>0</v>
      </c>
    </row>
    <row r="168" spans="1:10">
      <c r="A168" s="577">
        <v>134</v>
      </c>
      <c r="B168" s="583" t="s">
        <v>1475</v>
      </c>
      <c r="C168" s="579" t="s">
        <v>2285</v>
      </c>
      <c r="D168" s="580" t="s">
        <v>2286</v>
      </c>
      <c r="E168" s="581">
        <v>12</v>
      </c>
      <c r="F168" s="572" t="s">
        <v>2002</v>
      </c>
      <c r="I168" s="582">
        <f>ROUND(E168*G168,2)</f>
        <v>0</v>
      </c>
      <c r="J168" s="582">
        <f t="shared" si="8"/>
        <v>0</v>
      </c>
    </row>
    <row r="169" spans="1:10">
      <c r="A169" s="577">
        <v>135</v>
      </c>
      <c r="B169" s="583" t="s">
        <v>2048</v>
      </c>
      <c r="C169" s="579" t="s">
        <v>2287</v>
      </c>
      <c r="D169" s="580" t="s">
        <v>2288</v>
      </c>
      <c r="E169" s="581">
        <v>12</v>
      </c>
      <c r="F169" s="572" t="s">
        <v>1085</v>
      </c>
      <c r="H169" s="582">
        <f t="shared" ref="H169:H175" si="10">ROUND(E169*G169,2)</f>
        <v>0</v>
      </c>
      <c r="J169" s="582">
        <f t="shared" si="8"/>
        <v>0</v>
      </c>
    </row>
    <row r="170" spans="1:10">
      <c r="A170" s="577">
        <v>136</v>
      </c>
      <c r="B170" s="583" t="s">
        <v>2048</v>
      </c>
      <c r="C170" s="579" t="s">
        <v>2289</v>
      </c>
      <c r="D170" s="580" t="s">
        <v>2290</v>
      </c>
      <c r="E170" s="581">
        <v>57</v>
      </c>
      <c r="F170" s="572" t="s">
        <v>2002</v>
      </c>
      <c r="H170" s="582">
        <f t="shared" si="10"/>
        <v>0</v>
      </c>
      <c r="J170" s="582">
        <f t="shared" si="8"/>
        <v>0</v>
      </c>
    </row>
    <row r="171" spans="1:10">
      <c r="A171" s="577">
        <v>137</v>
      </c>
      <c r="B171" s="583" t="s">
        <v>2048</v>
      </c>
      <c r="C171" s="579" t="s">
        <v>2291</v>
      </c>
      <c r="D171" s="580" t="s">
        <v>2292</v>
      </c>
      <c r="E171" s="581">
        <v>29</v>
      </c>
      <c r="F171" s="572" t="s">
        <v>2002</v>
      </c>
      <c r="H171" s="582">
        <f t="shared" si="10"/>
        <v>0</v>
      </c>
      <c r="J171" s="582">
        <f t="shared" si="8"/>
        <v>0</v>
      </c>
    </row>
    <row r="172" spans="1:10">
      <c r="A172" s="577">
        <v>138</v>
      </c>
      <c r="B172" s="583" t="s">
        <v>2048</v>
      </c>
      <c r="C172" s="579" t="s">
        <v>2293</v>
      </c>
      <c r="D172" s="580" t="s">
        <v>2294</v>
      </c>
      <c r="E172" s="581">
        <v>2</v>
      </c>
      <c r="F172" s="572" t="s">
        <v>2002</v>
      </c>
      <c r="H172" s="582">
        <f t="shared" si="10"/>
        <v>0</v>
      </c>
      <c r="J172" s="582">
        <f t="shared" si="8"/>
        <v>0</v>
      </c>
    </row>
    <row r="173" spans="1:10">
      <c r="A173" s="577">
        <v>139</v>
      </c>
      <c r="B173" s="583" t="s">
        <v>2048</v>
      </c>
      <c r="C173" s="579" t="s">
        <v>2295</v>
      </c>
      <c r="D173" s="580" t="s">
        <v>2296</v>
      </c>
      <c r="E173" s="581">
        <v>15</v>
      </c>
      <c r="F173" s="572" t="s">
        <v>2002</v>
      </c>
      <c r="H173" s="582">
        <f t="shared" si="10"/>
        <v>0</v>
      </c>
      <c r="J173" s="582">
        <f t="shared" si="8"/>
        <v>0</v>
      </c>
    </row>
    <row r="174" spans="1:10">
      <c r="A174" s="577">
        <v>140</v>
      </c>
      <c r="B174" s="583" t="s">
        <v>2048</v>
      </c>
      <c r="C174" s="579" t="s">
        <v>2297</v>
      </c>
      <c r="D174" s="580" t="s">
        <v>2298</v>
      </c>
      <c r="E174" s="581">
        <v>80</v>
      </c>
      <c r="F174" s="572" t="s">
        <v>1870</v>
      </c>
      <c r="H174" s="582">
        <f t="shared" si="10"/>
        <v>0</v>
      </c>
      <c r="J174" s="582">
        <f t="shared" si="8"/>
        <v>0</v>
      </c>
    </row>
    <row r="175" spans="1:10">
      <c r="A175" s="577">
        <v>141</v>
      </c>
      <c r="B175" s="583" t="s">
        <v>2048</v>
      </c>
      <c r="C175" s="579" t="s">
        <v>2299</v>
      </c>
      <c r="D175" s="580" t="s">
        <v>2300</v>
      </c>
      <c r="E175" s="581">
        <v>2.4300000000000002</v>
      </c>
      <c r="F175" s="572" t="s">
        <v>58</v>
      </c>
      <c r="H175" s="582">
        <f t="shared" si="10"/>
        <v>0</v>
      </c>
      <c r="J175" s="582">
        <f t="shared" si="8"/>
        <v>0</v>
      </c>
    </row>
    <row r="176" spans="1:10">
      <c r="D176" s="584" t="s">
        <v>2301</v>
      </c>
      <c r="E176" s="585">
        <f>J176</f>
        <v>0</v>
      </c>
      <c r="H176" s="585">
        <f>SUM(H140:H175)</f>
        <v>0</v>
      </c>
      <c r="I176" s="585">
        <f>SUM(I140:I175)</f>
        <v>0</v>
      </c>
      <c r="J176" s="585">
        <f>SUM(J140:J175)</f>
        <v>0</v>
      </c>
    </row>
    <row r="178" spans="1:10">
      <c r="B178" s="579" t="s">
        <v>2302</v>
      </c>
    </row>
    <row r="179" spans="1:10">
      <c r="A179" s="577">
        <v>142</v>
      </c>
      <c r="B179" s="583" t="s">
        <v>2303</v>
      </c>
      <c r="C179" s="579" t="s">
        <v>2304</v>
      </c>
      <c r="D179" s="580" t="s">
        <v>2305</v>
      </c>
      <c r="E179" s="581">
        <v>2</v>
      </c>
      <c r="F179" s="572" t="s">
        <v>1085</v>
      </c>
      <c r="H179" s="582">
        <f>ROUND(E179*G179,2)</f>
        <v>0</v>
      </c>
      <c r="J179" s="582">
        <f>ROUND(E179*G179,2)</f>
        <v>0</v>
      </c>
    </row>
    <row r="180" spans="1:10">
      <c r="A180" s="577">
        <v>143</v>
      </c>
      <c r="B180" s="583" t="s">
        <v>2303</v>
      </c>
      <c r="C180" s="579" t="s">
        <v>2306</v>
      </c>
      <c r="D180" s="580" t="s">
        <v>2307</v>
      </c>
      <c r="E180" s="581">
        <v>1</v>
      </c>
      <c r="F180" s="572" t="s">
        <v>1085</v>
      </c>
      <c r="H180" s="582">
        <f>ROUND(E180*G180,2)</f>
        <v>0</v>
      </c>
      <c r="J180" s="582">
        <f>ROUND(E180*G180,2)</f>
        <v>0</v>
      </c>
    </row>
    <row r="181" spans="1:10">
      <c r="A181" s="577">
        <v>144</v>
      </c>
      <c r="B181" s="583" t="s">
        <v>2303</v>
      </c>
      <c r="C181" s="579" t="s">
        <v>2309</v>
      </c>
      <c r="D181" s="580" t="s">
        <v>2310</v>
      </c>
      <c r="E181" s="581">
        <v>10</v>
      </c>
      <c r="F181" s="572" t="s">
        <v>1870</v>
      </c>
      <c r="H181" s="582">
        <f>ROUND(E181*G181,2)</f>
        <v>0</v>
      </c>
      <c r="J181" s="582">
        <f>ROUND(E181*G181,2)</f>
        <v>0</v>
      </c>
    </row>
    <row r="182" spans="1:10">
      <c r="A182" s="577">
        <v>145</v>
      </c>
      <c r="B182" s="583" t="s">
        <v>1475</v>
      </c>
      <c r="C182" s="579" t="s">
        <v>2311</v>
      </c>
      <c r="D182" s="580" t="s">
        <v>2312</v>
      </c>
      <c r="E182" s="581">
        <v>1</v>
      </c>
      <c r="F182" s="572" t="s">
        <v>2002</v>
      </c>
      <c r="I182" s="582">
        <f>ROUND(E182*G182,2)</f>
        <v>0</v>
      </c>
      <c r="J182" s="582">
        <f>ROUND(E182*G182,2)</f>
        <v>0</v>
      </c>
    </row>
    <row r="183" spans="1:10">
      <c r="A183" s="577">
        <v>146</v>
      </c>
      <c r="B183" s="583" t="s">
        <v>2303</v>
      </c>
      <c r="C183" s="579" t="s">
        <v>2314</v>
      </c>
      <c r="D183" s="580" t="s">
        <v>2315</v>
      </c>
      <c r="E183" s="581">
        <v>2.5000000000000001E-2</v>
      </c>
      <c r="F183" s="572" t="s">
        <v>58</v>
      </c>
      <c r="H183" s="582">
        <f>ROUND(E183*G183,2)</f>
        <v>0</v>
      </c>
      <c r="J183" s="582">
        <f>ROUND(E183*G183,2)</f>
        <v>0</v>
      </c>
    </row>
    <row r="184" spans="1:10">
      <c r="D184" s="584" t="s">
        <v>2316</v>
      </c>
      <c r="E184" s="585">
        <f>J184</f>
        <v>0</v>
      </c>
      <c r="H184" s="585">
        <f>SUM(H178:H183)</f>
        <v>0</v>
      </c>
      <c r="I184" s="585">
        <f>SUM(I178:I183)</f>
        <v>0</v>
      </c>
      <c r="J184" s="585">
        <f>SUM(J178:J183)</f>
        <v>0</v>
      </c>
    </row>
    <row r="186" spans="1:10">
      <c r="D186" s="584" t="s">
        <v>2317</v>
      </c>
      <c r="E186" s="586">
        <f>J186</f>
        <v>0</v>
      </c>
      <c r="H186" s="585">
        <f>+H89+H138+H176+H184</f>
        <v>0</v>
      </c>
      <c r="I186" s="585">
        <f>+I89+I138+I176+I184</f>
        <v>0</v>
      </c>
      <c r="J186" s="585">
        <f>+J89+J138+J176+J184</f>
        <v>0</v>
      </c>
    </row>
    <row r="188" spans="1:10">
      <c r="B188" s="578" t="s">
        <v>2318</v>
      </c>
    </row>
    <row r="189" spans="1:10">
      <c r="B189" s="579" t="s">
        <v>2319</v>
      </c>
    </row>
    <row r="190" spans="1:10">
      <c r="A190" s="577">
        <v>147</v>
      </c>
      <c r="B190" s="583" t="s">
        <v>1969</v>
      </c>
      <c r="C190" s="579" t="s">
        <v>2320</v>
      </c>
      <c r="D190" s="580" t="s">
        <v>2321</v>
      </c>
      <c r="E190" s="581">
        <v>25</v>
      </c>
      <c r="F190" s="572" t="s">
        <v>61</v>
      </c>
      <c r="H190" s="582">
        <f>ROUND(E190*G190,2)</f>
        <v>0</v>
      </c>
      <c r="J190" s="582">
        <f>ROUND(E190*G190,2)</f>
        <v>0</v>
      </c>
    </row>
    <row r="191" spans="1:10">
      <c r="D191" s="584" t="s">
        <v>2324</v>
      </c>
      <c r="E191" s="585">
        <f>J191</f>
        <v>0</v>
      </c>
      <c r="H191" s="585">
        <f>SUM(H188:H190)</f>
        <v>0</v>
      </c>
      <c r="I191" s="585">
        <f>SUM(I188:I190)</f>
        <v>0</v>
      </c>
      <c r="J191" s="585">
        <f>SUM(J188:J190)</f>
        <v>0</v>
      </c>
    </row>
    <row r="193" spans="4:10">
      <c r="D193" s="584" t="s">
        <v>2325</v>
      </c>
      <c r="E193" s="585">
        <f>J193</f>
        <v>0</v>
      </c>
      <c r="H193" s="585">
        <f>+H191</f>
        <v>0</v>
      </c>
      <c r="I193" s="585">
        <f>+I191</f>
        <v>0</v>
      </c>
      <c r="J193" s="585">
        <f>+J191</f>
        <v>0</v>
      </c>
    </row>
    <row r="195" spans="4:10">
      <c r="D195" s="587" t="s">
        <v>2326</v>
      </c>
      <c r="E195" s="585">
        <f>J195</f>
        <v>0</v>
      </c>
      <c r="H195" s="585">
        <f>+H50+H186+H193</f>
        <v>0</v>
      </c>
      <c r="I195" s="585">
        <f>+I50+I186+I193</f>
        <v>0</v>
      </c>
      <c r="J195" s="585">
        <f>+J50+J186+J193</f>
        <v>0</v>
      </c>
    </row>
  </sheetData>
  <pageMargins left="0.19685039370078741" right="7.874015748031496E-2" top="0.62992125984251968" bottom="0.59055118110236227" header="0.51181102362204722" footer="0.35433070866141736"/>
  <pageSetup paperSize="9" scale="72" firstPageNumber="0" fitToHeight="3" orientation="portrait" useFirstPageNumber="1" r:id="rId1"/>
  <headerFooter>
    <oddFooter>&amp;R&amp;"Arial Narrow,Bežné"&amp;8Strana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4A2C-60C9-4E02-A0D7-6C9B677F8FAD}">
  <dimension ref="A1:AKY132"/>
  <sheetViews>
    <sheetView showGridLines="0" view="pageBreakPreview" zoomScaleNormal="100" zoomScaleSheetLayoutView="100" workbookViewId="0">
      <pane xSplit="4" ySplit="10" topLeftCell="E77" activePane="bottomRight" state="frozen"/>
      <selection pane="topRight"/>
      <selection pane="bottomLeft"/>
      <selection pane="bottomRight" activeCell="F137" sqref="F137"/>
    </sheetView>
  </sheetViews>
  <sheetFormatPr defaultColWidth="9" defaultRowHeight="12.5"/>
  <cols>
    <col min="1" max="1" width="6.7265625" style="577" customWidth="1"/>
    <col min="2" max="2" width="3.7265625" style="583" customWidth="1"/>
    <col min="3" max="3" width="13" style="579" customWidth="1"/>
    <col min="4" max="4" width="45.7265625" style="580" customWidth="1"/>
    <col min="5" max="5" width="11.26953125" style="581" customWidth="1"/>
    <col min="6" max="6" width="5.7265625" style="572" customWidth="1"/>
    <col min="7" max="7" width="8.7265625" style="582" customWidth="1"/>
    <col min="8" max="10" width="9.7265625" style="582" customWidth="1"/>
    <col min="11" max="987" width="9" style="574"/>
    <col min="988" max="16384" width="9" style="588"/>
  </cols>
  <sheetData>
    <row r="1" spans="1:10" s="561" customFormat="1" ht="12.75" customHeight="1">
      <c r="A1" s="560" t="s">
        <v>1888</v>
      </c>
      <c r="G1" s="562"/>
      <c r="I1" s="560" t="s">
        <v>1889</v>
      </c>
      <c r="J1" s="562"/>
    </row>
    <row r="2" spans="1:10" s="561" customFormat="1" ht="10.5">
      <c r="A2" s="560" t="s">
        <v>1897</v>
      </c>
      <c r="G2" s="562"/>
      <c r="H2" s="566"/>
      <c r="I2" s="560" t="s">
        <v>1898</v>
      </c>
      <c r="J2" s="562"/>
    </row>
    <row r="3" spans="1:10" s="561" customFormat="1" ht="10.5">
      <c r="A3" s="560" t="s">
        <v>1901</v>
      </c>
      <c r="G3" s="562"/>
      <c r="I3" s="560" t="s">
        <v>2534</v>
      </c>
      <c r="J3" s="562"/>
    </row>
    <row r="4" spans="1:10" s="561" customFormat="1" ht="10.5"/>
    <row r="5" spans="1:10" s="561" customFormat="1" ht="10.5">
      <c r="A5" s="560" t="s">
        <v>1908</v>
      </c>
    </row>
    <row r="6" spans="1:10" s="561" customFormat="1" ht="10.5">
      <c r="A6" s="560" t="s">
        <v>1910</v>
      </c>
    </row>
    <row r="7" spans="1:10" s="561" customFormat="1" ht="10.5">
      <c r="A7" s="560" t="s">
        <v>2533</v>
      </c>
    </row>
    <row r="8" spans="1:10" s="561" customFormat="1" ht="13">
      <c r="A8" s="1375"/>
      <c r="B8" s="569"/>
      <c r="C8" s="570"/>
      <c r="D8" s="571" t="s">
        <v>4448</v>
      </c>
      <c r="E8" s="563"/>
      <c r="G8" s="562"/>
      <c r="H8" s="562"/>
      <c r="I8" s="562"/>
      <c r="J8" s="562"/>
    </row>
    <row r="9" spans="1:10">
      <c r="A9" s="573" t="s">
        <v>1913</v>
      </c>
      <c r="B9" s="573" t="s">
        <v>10</v>
      </c>
      <c r="C9" s="573" t="s">
        <v>37</v>
      </c>
      <c r="D9" s="573" t="s">
        <v>1914</v>
      </c>
      <c r="E9" s="573" t="s">
        <v>1032</v>
      </c>
      <c r="F9" s="573" t="s">
        <v>1915</v>
      </c>
      <c r="G9" s="573" t="s">
        <v>1916</v>
      </c>
      <c r="H9" s="573" t="s">
        <v>1917</v>
      </c>
      <c r="I9" s="573" t="s">
        <v>1918</v>
      </c>
      <c r="J9" s="573" t="s">
        <v>1919</v>
      </c>
    </row>
    <row r="10" spans="1:10">
      <c r="A10" s="575" t="s">
        <v>1935</v>
      </c>
      <c r="B10" s="575" t="s">
        <v>1936</v>
      </c>
      <c r="C10" s="576"/>
      <c r="D10" s="575" t="s">
        <v>1937</v>
      </c>
      <c r="E10" s="575" t="s">
        <v>1938</v>
      </c>
      <c r="F10" s="575" t="s">
        <v>1939</v>
      </c>
      <c r="G10" s="575" t="s">
        <v>1940</v>
      </c>
      <c r="H10" s="575"/>
      <c r="I10" s="575" t="s">
        <v>1941</v>
      </c>
      <c r="J10" s="575"/>
    </row>
    <row r="12" spans="1:10">
      <c r="B12" s="578" t="s">
        <v>1953</v>
      </c>
    </row>
    <row r="13" spans="1:10">
      <c r="B13" s="579" t="s">
        <v>1954</v>
      </c>
    </row>
    <row r="14" spans="1:10">
      <c r="A14" s="577">
        <v>1</v>
      </c>
      <c r="B14" s="583" t="s">
        <v>1969</v>
      </c>
      <c r="C14" s="579" t="s">
        <v>1970</v>
      </c>
      <c r="D14" s="580" t="s">
        <v>1971</v>
      </c>
      <c r="E14" s="581">
        <v>0.88</v>
      </c>
      <c r="F14" s="572" t="s">
        <v>42</v>
      </c>
      <c r="H14" s="582">
        <f>ROUND(E14*G14,2)</f>
        <v>0</v>
      </c>
      <c r="J14" s="582">
        <f t="shared" ref="J14:J22" si="0">ROUND(E14*G14,2)</f>
        <v>0</v>
      </c>
    </row>
    <row r="15" spans="1:10">
      <c r="A15" s="577">
        <v>2</v>
      </c>
      <c r="B15" s="583" t="s">
        <v>1969</v>
      </c>
      <c r="C15" s="579" t="s">
        <v>2531</v>
      </c>
      <c r="D15" s="580" t="s">
        <v>2532</v>
      </c>
      <c r="E15" s="581">
        <v>1.2</v>
      </c>
      <c r="F15" s="572" t="s">
        <v>61</v>
      </c>
      <c r="H15" s="582">
        <f>ROUND(E15*G15,2)</f>
        <v>0</v>
      </c>
      <c r="J15" s="582">
        <f t="shared" si="0"/>
        <v>0</v>
      </c>
    </row>
    <row r="16" spans="1:10">
      <c r="A16" s="577">
        <v>3</v>
      </c>
      <c r="B16" s="583" t="s">
        <v>1969</v>
      </c>
      <c r="C16" s="579" t="s">
        <v>1973</v>
      </c>
      <c r="D16" s="580" t="s">
        <v>1974</v>
      </c>
      <c r="E16" s="581">
        <v>0.88</v>
      </c>
      <c r="F16" s="572" t="s">
        <v>42</v>
      </c>
      <c r="H16" s="582">
        <f>ROUND(E16*G16,2)</f>
        <v>0</v>
      </c>
      <c r="J16" s="582">
        <f t="shared" si="0"/>
        <v>0</v>
      </c>
    </row>
    <row r="17" spans="1:10">
      <c r="A17" s="577">
        <v>4</v>
      </c>
      <c r="B17" s="583" t="s">
        <v>1475</v>
      </c>
      <c r="C17" s="579" t="s">
        <v>2529</v>
      </c>
      <c r="D17" s="580" t="s">
        <v>2530</v>
      </c>
      <c r="E17" s="581">
        <v>0.5</v>
      </c>
      <c r="F17" s="572" t="s">
        <v>2002</v>
      </c>
      <c r="I17" s="582">
        <f>ROUND(E17*G17,2)</f>
        <v>0</v>
      </c>
      <c r="J17" s="582">
        <f t="shared" si="0"/>
        <v>0</v>
      </c>
    </row>
    <row r="18" spans="1:10">
      <c r="A18" s="577">
        <v>5</v>
      </c>
      <c r="B18" s="583" t="s">
        <v>1475</v>
      </c>
      <c r="C18" s="579" t="s">
        <v>1986</v>
      </c>
      <c r="D18" s="580" t="s">
        <v>1987</v>
      </c>
      <c r="E18" s="581">
        <v>0.32</v>
      </c>
      <c r="F18" s="572" t="s">
        <v>42</v>
      </c>
      <c r="I18" s="582">
        <f>ROUND(E18*G18,2)</f>
        <v>0</v>
      </c>
      <c r="J18" s="582">
        <f t="shared" si="0"/>
        <v>0</v>
      </c>
    </row>
    <row r="19" spans="1:10">
      <c r="A19" s="577">
        <v>6</v>
      </c>
      <c r="B19" s="583" t="s">
        <v>1969</v>
      </c>
      <c r="C19" s="579" t="s">
        <v>1977</v>
      </c>
      <c r="D19" s="580" t="s">
        <v>1978</v>
      </c>
      <c r="E19" s="581">
        <v>0.56000000000000005</v>
      </c>
      <c r="F19" s="572" t="s">
        <v>42</v>
      </c>
      <c r="H19" s="582">
        <f>ROUND(E19*G19,2)</f>
        <v>0</v>
      </c>
      <c r="J19" s="582">
        <f t="shared" si="0"/>
        <v>0</v>
      </c>
    </row>
    <row r="20" spans="1:10">
      <c r="A20" s="577">
        <v>7</v>
      </c>
      <c r="B20" s="583" t="s">
        <v>1965</v>
      </c>
      <c r="C20" s="579" t="s">
        <v>1980</v>
      </c>
      <c r="D20" s="580" t="s">
        <v>1981</v>
      </c>
      <c r="E20" s="581">
        <v>0.48</v>
      </c>
      <c r="F20" s="572" t="s">
        <v>42</v>
      </c>
      <c r="H20" s="582">
        <f>ROUND(E20*G20,2)</f>
        <v>0</v>
      </c>
      <c r="J20" s="582">
        <f t="shared" si="0"/>
        <v>0</v>
      </c>
    </row>
    <row r="21" spans="1:10">
      <c r="A21" s="577">
        <v>8</v>
      </c>
      <c r="B21" s="583" t="s">
        <v>1965</v>
      </c>
      <c r="C21" s="579" t="s">
        <v>1983</v>
      </c>
      <c r="D21" s="580" t="s">
        <v>1984</v>
      </c>
      <c r="E21" s="581">
        <v>0.28000000000000003</v>
      </c>
      <c r="F21" s="572" t="s">
        <v>42</v>
      </c>
      <c r="H21" s="582">
        <f>ROUND(E21*G21,2)</f>
        <v>0</v>
      </c>
      <c r="J21" s="582">
        <f t="shared" si="0"/>
        <v>0</v>
      </c>
    </row>
    <row r="22" spans="1:10">
      <c r="A22" s="577">
        <v>9</v>
      </c>
      <c r="B22" s="583" t="s">
        <v>1969</v>
      </c>
      <c r="C22" s="579" t="s">
        <v>2526</v>
      </c>
      <c r="D22" s="580" t="s">
        <v>2528</v>
      </c>
      <c r="E22" s="581">
        <v>0.32</v>
      </c>
      <c r="F22" s="572" t="s">
        <v>42</v>
      </c>
      <c r="H22" s="582">
        <f>ROUND(E22*G22,2)</f>
        <v>0</v>
      </c>
      <c r="J22" s="582">
        <f t="shared" si="0"/>
        <v>0</v>
      </c>
    </row>
    <row r="23" spans="1:10">
      <c r="D23" s="584" t="s">
        <v>1990</v>
      </c>
      <c r="E23" s="585">
        <f>J23</f>
        <v>0</v>
      </c>
      <c r="H23" s="585">
        <f>SUM(H12:H22)</f>
        <v>0</v>
      </c>
      <c r="I23" s="585">
        <f>SUM(I12:I22)</f>
        <v>0</v>
      </c>
      <c r="J23" s="585">
        <f>SUM(J12:J22)</f>
        <v>0</v>
      </c>
    </row>
    <row r="25" spans="1:10">
      <c r="B25" s="579" t="s">
        <v>2033</v>
      </c>
    </row>
    <row r="26" spans="1:10">
      <c r="A26" s="577">
        <v>10</v>
      </c>
      <c r="B26" s="583" t="s">
        <v>2034</v>
      </c>
      <c r="C26" s="579" t="s">
        <v>2035</v>
      </c>
      <c r="D26" s="580" t="s">
        <v>2036</v>
      </c>
      <c r="E26" s="581">
        <v>0.53900000000000003</v>
      </c>
      <c r="F26" s="572" t="s">
        <v>58</v>
      </c>
      <c r="H26" s="582">
        <f>ROUND(E26*G26,2)</f>
        <v>0</v>
      </c>
      <c r="J26" s="582">
        <f>ROUND(E26*G26,2)</f>
        <v>0</v>
      </c>
    </row>
    <row r="27" spans="1:10">
      <c r="A27" s="577">
        <v>11</v>
      </c>
      <c r="B27" s="583" t="s">
        <v>1969</v>
      </c>
      <c r="C27" s="579" t="s">
        <v>2523</v>
      </c>
      <c r="D27" s="580" t="s">
        <v>2525</v>
      </c>
      <c r="E27" s="581">
        <v>0.53900000000000003</v>
      </c>
      <c r="F27" s="572" t="s">
        <v>58</v>
      </c>
      <c r="H27" s="582">
        <f>ROUND(E27*G27,2)</f>
        <v>0</v>
      </c>
      <c r="J27" s="582">
        <f>ROUND(E27*G27,2)</f>
        <v>0</v>
      </c>
    </row>
    <row r="28" spans="1:10">
      <c r="D28" s="584" t="s">
        <v>2044</v>
      </c>
      <c r="E28" s="585">
        <f>J28</f>
        <v>0</v>
      </c>
      <c r="H28" s="585">
        <f>SUM(H25:H27)</f>
        <v>0</v>
      </c>
      <c r="I28" s="585">
        <f>SUM(I25:I27)</f>
        <v>0</v>
      </c>
      <c r="J28" s="585">
        <f>SUM(J25:J27)</f>
        <v>0</v>
      </c>
    </row>
    <row r="30" spans="1:10">
      <c r="D30" s="584" t="s">
        <v>2045</v>
      </c>
      <c r="E30" s="586">
        <f>J30</f>
        <v>0</v>
      </c>
      <c r="H30" s="585">
        <f>+H23+H28</f>
        <v>0</v>
      </c>
      <c r="I30" s="585">
        <f>+I23+I28</f>
        <v>0</v>
      </c>
      <c r="J30" s="585">
        <f>+J23+J28</f>
        <v>0</v>
      </c>
    </row>
    <row r="32" spans="1:10">
      <c r="B32" s="578" t="s">
        <v>2046</v>
      </c>
    </row>
    <row r="33" spans="1:10">
      <c r="B33" s="579" t="s">
        <v>2522</v>
      </c>
    </row>
    <row r="34" spans="1:10">
      <c r="A34" s="577">
        <v>12</v>
      </c>
      <c r="B34" s="583" t="s">
        <v>2048</v>
      </c>
      <c r="C34" s="579" t="s">
        <v>2519</v>
      </c>
      <c r="D34" s="580" t="s">
        <v>2521</v>
      </c>
      <c r="E34" s="581">
        <v>25</v>
      </c>
      <c r="F34" s="572" t="s">
        <v>61</v>
      </c>
      <c r="H34" s="582">
        <f t="shared" ref="H34:H55" si="1">ROUND(E34*G34,2)</f>
        <v>0</v>
      </c>
      <c r="J34" s="582">
        <f t="shared" ref="J34:J65" si="2">ROUND(E34*G34,2)</f>
        <v>0</v>
      </c>
    </row>
    <row r="35" spans="1:10">
      <c r="A35" s="577">
        <v>13</v>
      </c>
      <c r="B35" s="583" t="s">
        <v>2048</v>
      </c>
      <c r="C35" s="579" t="s">
        <v>2517</v>
      </c>
      <c r="D35" s="580" t="s">
        <v>2518</v>
      </c>
      <c r="E35" s="581">
        <v>75</v>
      </c>
      <c r="F35" s="572" t="s">
        <v>61</v>
      </c>
      <c r="H35" s="582">
        <f t="shared" si="1"/>
        <v>0</v>
      </c>
      <c r="J35" s="582">
        <f t="shared" si="2"/>
        <v>0</v>
      </c>
    </row>
    <row r="36" spans="1:10">
      <c r="A36" s="577">
        <v>14</v>
      </c>
      <c r="B36" s="583" t="s">
        <v>2048</v>
      </c>
      <c r="C36" s="579" t="s">
        <v>2515</v>
      </c>
      <c r="D36" s="580" t="s">
        <v>2516</v>
      </c>
      <c r="E36" s="581">
        <v>15</v>
      </c>
      <c r="F36" s="572" t="s">
        <v>61</v>
      </c>
      <c r="H36" s="582">
        <f t="shared" si="1"/>
        <v>0</v>
      </c>
      <c r="J36" s="582">
        <f t="shared" si="2"/>
        <v>0</v>
      </c>
    </row>
    <row r="37" spans="1:10">
      <c r="A37" s="577">
        <v>15</v>
      </c>
      <c r="B37" s="583" t="s">
        <v>2048</v>
      </c>
      <c r="C37" s="579" t="s">
        <v>2512</v>
      </c>
      <c r="D37" s="580" t="s">
        <v>2514</v>
      </c>
      <c r="E37" s="581">
        <v>40</v>
      </c>
      <c r="F37" s="572" t="s">
        <v>61</v>
      </c>
      <c r="H37" s="582">
        <f t="shared" si="1"/>
        <v>0</v>
      </c>
      <c r="J37" s="582">
        <f t="shared" si="2"/>
        <v>0</v>
      </c>
    </row>
    <row r="38" spans="1:10">
      <c r="A38" s="577">
        <v>16</v>
      </c>
      <c r="B38" s="583" t="s">
        <v>2048</v>
      </c>
      <c r="C38" s="579" t="s">
        <v>2509</v>
      </c>
      <c r="D38" s="580" t="s">
        <v>2511</v>
      </c>
      <c r="E38" s="581">
        <v>50</v>
      </c>
      <c r="F38" s="572" t="s">
        <v>61</v>
      </c>
      <c r="H38" s="582">
        <f t="shared" si="1"/>
        <v>0</v>
      </c>
      <c r="J38" s="582">
        <f t="shared" si="2"/>
        <v>0</v>
      </c>
    </row>
    <row r="39" spans="1:10">
      <c r="A39" s="577">
        <v>17</v>
      </c>
      <c r="B39" s="583" t="s">
        <v>2048</v>
      </c>
      <c r="C39" s="579" t="s">
        <v>2507</v>
      </c>
      <c r="D39" s="580" t="s">
        <v>2508</v>
      </c>
      <c r="E39" s="581">
        <v>110</v>
      </c>
      <c r="F39" s="572" t="s">
        <v>61</v>
      </c>
      <c r="H39" s="582">
        <f t="shared" si="1"/>
        <v>0</v>
      </c>
      <c r="J39" s="582">
        <f t="shared" si="2"/>
        <v>0</v>
      </c>
    </row>
    <row r="40" spans="1:10">
      <c r="A40" s="577">
        <v>18</v>
      </c>
      <c r="B40" s="583" t="s">
        <v>2048</v>
      </c>
      <c r="C40" s="579" t="s">
        <v>2504</v>
      </c>
      <c r="D40" s="580" t="s">
        <v>2506</v>
      </c>
      <c r="E40" s="581">
        <v>2</v>
      </c>
      <c r="F40" s="572" t="s">
        <v>61</v>
      </c>
      <c r="H40" s="582">
        <f t="shared" si="1"/>
        <v>0</v>
      </c>
      <c r="J40" s="582">
        <f t="shared" si="2"/>
        <v>0</v>
      </c>
    </row>
    <row r="41" spans="1:10">
      <c r="A41" s="577">
        <v>19</v>
      </c>
      <c r="B41" s="583" t="s">
        <v>2048</v>
      </c>
      <c r="C41" s="579" t="s">
        <v>2502</v>
      </c>
      <c r="D41" s="580" t="s">
        <v>2503</v>
      </c>
      <c r="E41" s="581">
        <v>5</v>
      </c>
      <c r="F41" s="572" t="s">
        <v>61</v>
      </c>
      <c r="H41" s="582">
        <f t="shared" si="1"/>
        <v>0</v>
      </c>
      <c r="J41" s="582">
        <f t="shared" si="2"/>
        <v>0</v>
      </c>
    </row>
    <row r="42" spans="1:10">
      <c r="A42" s="577">
        <v>20</v>
      </c>
      <c r="B42" s="583" t="s">
        <v>2048</v>
      </c>
      <c r="C42" s="579" t="s">
        <v>2500</v>
      </c>
      <c r="D42" s="580" t="s">
        <v>2501</v>
      </c>
      <c r="E42" s="581">
        <v>1</v>
      </c>
      <c r="F42" s="572" t="s">
        <v>2002</v>
      </c>
      <c r="H42" s="582">
        <f t="shared" si="1"/>
        <v>0</v>
      </c>
      <c r="J42" s="582">
        <f t="shared" si="2"/>
        <v>0</v>
      </c>
    </row>
    <row r="43" spans="1:10">
      <c r="A43" s="577">
        <v>21</v>
      </c>
      <c r="B43" s="583" t="s">
        <v>2048</v>
      </c>
      <c r="C43" s="579" t="s">
        <v>2497</v>
      </c>
      <c r="D43" s="580" t="s">
        <v>2499</v>
      </c>
      <c r="E43" s="581">
        <v>3</v>
      </c>
      <c r="F43" s="572" t="s">
        <v>2002</v>
      </c>
      <c r="H43" s="582">
        <f t="shared" si="1"/>
        <v>0</v>
      </c>
      <c r="J43" s="582">
        <f t="shared" si="2"/>
        <v>0</v>
      </c>
    </row>
    <row r="44" spans="1:10">
      <c r="A44" s="577">
        <v>22</v>
      </c>
      <c r="B44" s="583" t="s">
        <v>2048</v>
      </c>
      <c r="C44" s="579" t="s">
        <v>2495</v>
      </c>
      <c r="D44" s="580" t="s">
        <v>2496</v>
      </c>
      <c r="E44" s="581">
        <v>3</v>
      </c>
      <c r="F44" s="572" t="s">
        <v>61</v>
      </c>
      <c r="H44" s="582">
        <f t="shared" si="1"/>
        <v>0</v>
      </c>
      <c r="J44" s="582">
        <f t="shared" si="2"/>
        <v>0</v>
      </c>
    </row>
    <row r="45" spans="1:10">
      <c r="A45" s="577">
        <v>23</v>
      </c>
      <c r="B45" s="583" t="s">
        <v>2048</v>
      </c>
      <c r="C45" s="579" t="s">
        <v>2493</v>
      </c>
      <c r="D45" s="580" t="s">
        <v>2494</v>
      </c>
      <c r="E45" s="581">
        <v>1</v>
      </c>
      <c r="F45" s="572" t="s">
        <v>61</v>
      </c>
      <c r="H45" s="582">
        <f t="shared" si="1"/>
        <v>0</v>
      </c>
      <c r="J45" s="582">
        <f t="shared" si="2"/>
        <v>0</v>
      </c>
    </row>
    <row r="46" spans="1:10">
      <c r="A46" s="577">
        <v>24</v>
      </c>
      <c r="B46" s="583" t="s">
        <v>2048</v>
      </c>
      <c r="C46" s="579" t="s">
        <v>2491</v>
      </c>
      <c r="D46" s="580" t="s">
        <v>2492</v>
      </c>
      <c r="E46" s="581">
        <v>1</v>
      </c>
      <c r="F46" s="572" t="s">
        <v>61</v>
      </c>
      <c r="H46" s="582">
        <f t="shared" si="1"/>
        <v>0</v>
      </c>
      <c r="J46" s="582">
        <f t="shared" si="2"/>
        <v>0</v>
      </c>
    </row>
    <row r="47" spans="1:10">
      <c r="A47" s="577">
        <v>25</v>
      </c>
      <c r="B47" s="583" t="s">
        <v>2048</v>
      </c>
      <c r="C47" s="579" t="s">
        <v>2489</v>
      </c>
      <c r="D47" s="580" t="s">
        <v>2490</v>
      </c>
      <c r="E47" s="581">
        <v>1</v>
      </c>
      <c r="F47" s="572" t="s">
        <v>61</v>
      </c>
      <c r="H47" s="582">
        <f t="shared" si="1"/>
        <v>0</v>
      </c>
      <c r="J47" s="582">
        <f t="shared" si="2"/>
        <v>0</v>
      </c>
    </row>
    <row r="48" spans="1:10">
      <c r="A48" s="577">
        <v>26</v>
      </c>
      <c r="B48" s="583" t="s">
        <v>2048</v>
      </c>
      <c r="C48" s="579" t="s">
        <v>2487</v>
      </c>
      <c r="D48" s="580" t="s">
        <v>2488</v>
      </c>
      <c r="E48" s="581">
        <v>6</v>
      </c>
      <c r="F48" s="572" t="s">
        <v>2002</v>
      </c>
      <c r="H48" s="582">
        <f t="shared" si="1"/>
        <v>0</v>
      </c>
      <c r="J48" s="582">
        <f t="shared" si="2"/>
        <v>0</v>
      </c>
    </row>
    <row r="49" spans="1:10">
      <c r="A49" s="577">
        <v>27</v>
      </c>
      <c r="B49" s="583" t="s">
        <v>2048</v>
      </c>
      <c r="C49" s="579" t="s">
        <v>2485</v>
      </c>
      <c r="D49" s="580" t="s">
        <v>2486</v>
      </c>
      <c r="E49" s="581">
        <v>3</v>
      </c>
      <c r="F49" s="572" t="s">
        <v>1085</v>
      </c>
      <c r="H49" s="582">
        <f t="shared" si="1"/>
        <v>0</v>
      </c>
      <c r="J49" s="582">
        <f t="shared" si="2"/>
        <v>0</v>
      </c>
    </row>
    <row r="50" spans="1:10">
      <c r="A50" s="577">
        <v>28</v>
      </c>
      <c r="B50" s="583" t="s">
        <v>2048</v>
      </c>
      <c r="C50" s="579" t="s">
        <v>2483</v>
      </c>
      <c r="D50" s="580" t="s">
        <v>2484</v>
      </c>
      <c r="E50" s="581">
        <v>1</v>
      </c>
      <c r="F50" s="572" t="s">
        <v>1085</v>
      </c>
      <c r="H50" s="582">
        <f t="shared" si="1"/>
        <v>0</v>
      </c>
      <c r="J50" s="582">
        <f t="shared" si="2"/>
        <v>0</v>
      </c>
    </row>
    <row r="51" spans="1:10">
      <c r="A51" s="577">
        <v>29</v>
      </c>
      <c r="B51" s="583" t="s">
        <v>2048</v>
      </c>
      <c r="C51" s="579" t="s">
        <v>2481</v>
      </c>
      <c r="D51" s="580" t="s">
        <v>2482</v>
      </c>
      <c r="E51" s="581">
        <v>1</v>
      </c>
      <c r="F51" s="572" t="s">
        <v>1085</v>
      </c>
      <c r="H51" s="582">
        <f t="shared" si="1"/>
        <v>0</v>
      </c>
      <c r="J51" s="582">
        <f t="shared" si="2"/>
        <v>0</v>
      </c>
    </row>
    <row r="52" spans="1:10">
      <c r="A52" s="577">
        <v>30</v>
      </c>
      <c r="B52" s="583" t="s">
        <v>2048</v>
      </c>
      <c r="C52" s="579" t="s">
        <v>2479</v>
      </c>
      <c r="D52" s="580" t="s">
        <v>2480</v>
      </c>
      <c r="E52" s="581">
        <v>2</v>
      </c>
      <c r="F52" s="572" t="s">
        <v>1085</v>
      </c>
      <c r="H52" s="582">
        <f t="shared" si="1"/>
        <v>0</v>
      </c>
      <c r="J52" s="582">
        <f t="shared" si="2"/>
        <v>0</v>
      </c>
    </row>
    <row r="53" spans="1:10">
      <c r="A53" s="577">
        <v>31</v>
      </c>
      <c r="B53" s="583" t="s">
        <v>2048</v>
      </c>
      <c r="C53" s="579" t="s">
        <v>2477</v>
      </c>
      <c r="D53" s="580" t="s">
        <v>2478</v>
      </c>
      <c r="E53" s="581">
        <v>5</v>
      </c>
      <c r="F53" s="572" t="s">
        <v>1085</v>
      </c>
      <c r="H53" s="582">
        <f t="shared" si="1"/>
        <v>0</v>
      </c>
      <c r="J53" s="582">
        <f t="shared" si="2"/>
        <v>0</v>
      </c>
    </row>
    <row r="54" spans="1:10">
      <c r="A54" s="577">
        <v>32</v>
      </c>
      <c r="B54" s="583" t="s">
        <v>2048</v>
      </c>
      <c r="C54" s="579" t="s">
        <v>2474</v>
      </c>
      <c r="D54" s="580" t="s">
        <v>2476</v>
      </c>
      <c r="E54" s="581">
        <v>3</v>
      </c>
      <c r="F54" s="572" t="s">
        <v>2002</v>
      </c>
      <c r="H54" s="582">
        <f t="shared" si="1"/>
        <v>0</v>
      </c>
      <c r="J54" s="582">
        <f t="shared" si="2"/>
        <v>0</v>
      </c>
    </row>
    <row r="55" spans="1:10">
      <c r="A55" s="577">
        <v>33</v>
      </c>
      <c r="B55" s="583" t="s">
        <v>2048</v>
      </c>
      <c r="C55" s="579" t="s">
        <v>2472</v>
      </c>
      <c r="D55" s="580" t="s">
        <v>2473</v>
      </c>
      <c r="E55" s="581">
        <v>5</v>
      </c>
      <c r="F55" s="572" t="s">
        <v>2002</v>
      </c>
      <c r="H55" s="582">
        <f t="shared" si="1"/>
        <v>0</v>
      </c>
      <c r="J55" s="582">
        <f t="shared" si="2"/>
        <v>0</v>
      </c>
    </row>
    <row r="56" spans="1:10">
      <c r="A56" s="577">
        <v>34</v>
      </c>
      <c r="B56" s="583" t="s">
        <v>1475</v>
      </c>
      <c r="C56" s="579" t="s">
        <v>2470</v>
      </c>
      <c r="D56" s="580" t="s">
        <v>2471</v>
      </c>
      <c r="E56" s="581">
        <v>2</v>
      </c>
      <c r="F56" s="572" t="s">
        <v>2002</v>
      </c>
      <c r="I56" s="582">
        <f>ROUND(E56*G56,2)</f>
        <v>0</v>
      </c>
      <c r="J56" s="582">
        <f t="shared" si="2"/>
        <v>0</v>
      </c>
    </row>
    <row r="57" spans="1:10">
      <c r="A57" s="577">
        <v>35</v>
      </c>
      <c r="B57" s="583" t="s">
        <v>1475</v>
      </c>
      <c r="C57" s="579" t="s">
        <v>2468</v>
      </c>
      <c r="D57" s="580" t="s">
        <v>2469</v>
      </c>
      <c r="E57" s="581">
        <v>1</v>
      </c>
      <c r="F57" s="572" t="s">
        <v>2002</v>
      </c>
      <c r="I57" s="582">
        <f>ROUND(E57*G57,2)</f>
        <v>0</v>
      </c>
      <c r="J57" s="582">
        <f t="shared" si="2"/>
        <v>0</v>
      </c>
    </row>
    <row r="58" spans="1:10">
      <c r="A58" s="577">
        <v>36</v>
      </c>
      <c r="B58" s="583" t="s">
        <v>1475</v>
      </c>
      <c r="C58" s="579" t="s">
        <v>2466</v>
      </c>
      <c r="D58" s="580" t="s">
        <v>2467</v>
      </c>
      <c r="E58" s="581">
        <v>100</v>
      </c>
      <c r="F58" s="572" t="s">
        <v>2002</v>
      </c>
      <c r="I58" s="582">
        <f>ROUND(E58*G58,2)</f>
        <v>0</v>
      </c>
      <c r="J58" s="582">
        <f t="shared" si="2"/>
        <v>0</v>
      </c>
    </row>
    <row r="59" spans="1:10">
      <c r="A59" s="577">
        <v>37</v>
      </c>
      <c r="B59" s="583" t="s">
        <v>2048</v>
      </c>
      <c r="C59" s="579" t="s">
        <v>2463</v>
      </c>
      <c r="D59" s="580" t="s">
        <v>2465</v>
      </c>
      <c r="E59" s="581">
        <v>10</v>
      </c>
      <c r="F59" s="572" t="s">
        <v>2002</v>
      </c>
      <c r="H59" s="582">
        <f t="shared" ref="H59:H65" si="3">ROUND(E59*G59,2)</f>
        <v>0</v>
      </c>
      <c r="J59" s="582">
        <f t="shared" si="2"/>
        <v>0</v>
      </c>
    </row>
    <row r="60" spans="1:10">
      <c r="A60" s="577">
        <v>38</v>
      </c>
      <c r="B60" s="583" t="s">
        <v>2048</v>
      </c>
      <c r="C60" s="579" t="s">
        <v>2461</v>
      </c>
      <c r="D60" s="580" t="s">
        <v>2462</v>
      </c>
      <c r="E60" s="581">
        <v>2</v>
      </c>
      <c r="F60" s="572" t="s">
        <v>2002</v>
      </c>
      <c r="H60" s="582">
        <f t="shared" si="3"/>
        <v>0</v>
      </c>
      <c r="J60" s="582">
        <f t="shared" si="2"/>
        <v>0</v>
      </c>
    </row>
    <row r="61" spans="1:10">
      <c r="A61" s="577">
        <v>39</v>
      </c>
      <c r="B61" s="583" t="s">
        <v>2048</v>
      </c>
      <c r="C61" s="579" t="s">
        <v>2459</v>
      </c>
      <c r="D61" s="580" t="s">
        <v>2460</v>
      </c>
      <c r="E61" s="581">
        <v>9</v>
      </c>
      <c r="F61" s="572" t="s">
        <v>2002</v>
      </c>
      <c r="H61" s="582">
        <f t="shared" si="3"/>
        <v>0</v>
      </c>
      <c r="J61" s="582">
        <f t="shared" si="2"/>
        <v>0</v>
      </c>
    </row>
    <row r="62" spans="1:10">
      <c r="A62" s="577">
        <v>40</v>
      </c>
      <c r="B62" s="583" t="s">
        <v>2048</v>
      </c>
      <c r="C62" s="579" t="s">
        <v>2457</v>
      </c>
      <c r="D62" s="580" t="s">
        <v>2458</v>
      </c>
      <c r="E62" s="581">
        <v>1</v>
      </c>
      <c r="F62" s="572" t="s">
        <v>2002</v>
      </c>
      <c r="H62" s="582">
        <f t="shared" si="3"/>
        <v>0</v>
      </c>
      <c r="J62" s="582">
        <f t="shared" si="2"/>
        <v>0</v>
      </c>
    </row>
    <row r="63" spans="1:10">
      <c r="A63" s="577">
        <v>41</v>
      </c>
      <c r="B63" s="583" t="s">
        <v>2048</v>
      </c>
      <c r="C63" s="579" t="s">
        <v>2454</v>
      </c>
      <c r="D63" s="580" t="s">
        <v>2456</v>
      </c>
      <c r="E63" s="581">
        <v>1</v>
      </c>
      <c r="F63" s="572" t="s">
        <v>2002</v>
      </c>
      <c r="H63" s="582">
        <f t="shared" si="3"/>
        <v>0</v>
      </c>
      <c r="J63" s="582">
        <f t="shared" si="2"/>
        <v>0</v>
      </c>
    </row>
    <row r="64" spans="1:10">
      <c r="A64" s="577">
        <v>42</v>
      </c>
      <c r="B64" s="583" t="s">
        <v>2048</v>
      </c>
      <c r="C64" s="579" t="s">
        <v>2452</v>
      </c>
      <c r="D64" s="580" t="s">
        <v>2453</v>
      </c>
      <c r="E64" s="581">
        <v>5</v>
      </c>
      <c r="F64" s="572" t="s">
        <v>2002</v>
      </c>
      <c r="H64" s="582">
        <f t="shared" si="3"/>
        <v>0</v>
      </c>
      <c r="J64" s="582">
        <f t="shared" si="2"/>
        <v>0</v>
      </c>
    </row>
    <row r="65" spans="1:10">
      <c r="A65" s="577">
        <v>43</v>
      </c>
      <c r="B65" s="583" t="s">
        <v>2048</v>
      </c>
      <c r="C65" s="579" t="s">
        <v>2450</v>
      </c>
      <c r="D65" s="580" t="s">
        <v>2451</v>
      </c>
      <c r="E65" s="581">
        <v>5</v>
      </c>
      <c r="F65" s="572" t="s">
        <v>1085</v>
      </c>
      <c r="H65" s="582">
        <f t="shared" si="3"/>
        <v>0</v>
      </c>
      <c r="J65" s="582">
        <f t="shared" si="2"/>
        <v>0</v>
      </c>
    </row>
    <row r="66" spans="1:10">
      <c r="A66" s="577">
        <v>44</v>
      </c>
      <c r="B66" s="583" t="s">
        <v>1475</v>
      </c>
      <c r="C66" s="579" t="s">
        <v>2448</v>
      </c>
      <c r="D66" s="580" t="s">
        <v>2449</v>
      </c>
      <c r="E66" s="581">
        <v>3</v>
      </c>
      <c r="F66" s="572" t="s">
        <v>2002</v>
      </c>
      <c r="I66" s="582">
        <f>ROUND(E66*G66,2)</f>
        <v>0</v>
      </c>
      <c r="J66" s="582">
        <f t="shared" ref="J66:J90" si="4">ROUND(E66*G66,2)</f>
        <v>0</v>
      </c>
    </row>
    <row r="67" spans="1:10">
      <c r="A67" s="577">
        <v>45</v>
      </c>
      <c r="B67" s="583" t="s">
        <v>2048</v>
      </c>
      <c r="C67" s="579" t="s">
        <v>2445</v>
      </c>
      <c r="D67" s="580" t="s">
        <v>2447</v>
      </c>
      <c r="E67" s="581">
        <v>24</v>
      </c>
      <c r="F67" s="572" t="s">
        <v>2002</v>
      </c>
      <c r="H67" s="582">
        <f>ROUND(E67*G67,2)</f>
        <v>0</v>
      </c>
      <c r="J67" s="582">
        <f t="shared" si="4"/>
        <v>0</v>
      </c>
    </row>
    <row r="68" spans="1:10">
      <c r="A68" s="577">
        <v>46</v>
      </c>
      <c r="B68" s="583" t="s">
        <v>1475</v>
      </c>
      <c r="C68" s="579" t="s">
        <v>2443</v>
      </c>
      <c r="D68" s="580" t="s">
        <v>2444</v>
      </c>
      <c r="E68" s="581">
        <v>1</v>
      </c>
      <c r="F68" s="572" t="s">
        <v>2002</v>
      </c>
      <c r="I68" s="582">
        <f>ROUND(E68*G68,2)</f>
        <v>0</v>
      </c>
      <c r="J68" s="582">
        <f t="shared" si="4"/>
        <v>0</v>
      </c>
    </row>
    <row r="69" spans="1:10">
      <c r="A69" s="577">
        <v>47</v>
      </c>
      <c r="B69" s="583" t="s">
        <v>2048</v>
      </c>
      <c r="C69" s="579" t="s">
        <v>2439</v>
      </c>
      <c r="D69" s="580" t="s">
        <v>2440</v>
      </c>
      <c r="E69" s="581">
        <v>26</v>
      </c>
      <c r="F69" s="572" t="s">
        <v>2002</v>
      </c>
      <c r="H69" s="582">
        <f>ROUND(E69*G69,2)</f>
        <v>0</v>
      </c>
      <c r="J69" s="582">
        <f t="shared" si="4"/>
        <v>0</v>
      </c>
    </row>
    <row r="70" spans="1:10">
      <c r="A70" s="577">
        <v>48</v>
      </c>
      <c r="B70" s="583" t="s">
        <v>1475</v>
      </c>
      <c r="C70" s="579" t="s">
        <v>2437</v>
      </c>
      <c r="D70" s="580" t="s">
        <v>2438</v>
      </c>
      <c r="E70" s="581">
        <v>1</v>
      </c>
      <c r="F70" s="572" t="s">
        <v>2002</v>
      </c>
      <c r="I70" s="582">
        <f t="shared" ref="I70:I75" si="5">ROUND(E70*G70,2)</f>
        <v>0</v>
      </c>
      <c r="J70" s="582">
        <f t="shared" si="4"/>
        <v>0</v>
      </c>
    </row>
    <row r="71" spans="1:10">
      <c r="A71" s="577">
        <v>49</v>
      </c>
      <c r="B71" s="583" t="s">
        <v>1475</v>
      </c>
      <c r="C71" s="579" t="s">
        <v>2435</v>
      </c>
      <c r="D71" s="580" t="s">
        <v>2436</v>
      </c>
      <c r="E71" s="581">
        <v>5</v>
      </c>
      <c r="F71" s="572" t="s">
        <v>2002</v>
      </c>
      <c r="I71" s="582">
        <f t="shared" si="5"/>
        <v>0</v>
      </c>
      <c r="J71" s="582">
        <f t="shared" si="4"/>
        <v>0</v>
      </c>
    </row>
    <row r="72" spans="1:10">
      <c r="A72" s="577">
        <v>50</v>
      </c>
      <c r="B72" s="583" t="s">
        <v>1475</v>
      </c>
      <c r="C72" s="579" t="s">
        <v>2433</v>
      </c>
      <c r="D72" s="580" t="s">
        <v>2434</v>
      </c>
      <c r="E72" s="581">
        <v>5</v>
      </c>
      <c r="F72" s="572" t="s">
        <v>2002</v>
      </c>
      <c r="I72" s="582">
        <f t="shared" si="5"/>
        <v>0</v>
      </c>
      <c r="J72" s="582">
        <f t="shared" si="4"/>
        <v>0</v>
      </c>
    </row>
    <row r="73" spans="1:10">
      <c r="A73" s="577">
        <v>51</v>
      </c>
      <c r="B73" s="583" t="s">
        <v>1475</v>
      </c>
      <c r="C73" s="579" t="s">
        <v>2431</v>
      </c>
      <c r="D73" s="580" t="s">
        <v>2432</v>
      </c>
      <c r="E73" s="581">
        <v>5</v>
      </c>
      <c r="F73" s="572" t="s">
        <v>2002</v>
      </c>
      <c r="I73" s="582">
        <f t="shared" si="5"/>
        <v>0</v>
      </c>
      <c r="J73" s="582">
        <f t="shared" si="4"/>
        <v>0</v>
      </c>
    </row>
    <row r="74" spans="1:10">
      <c r="A74" s="577">
        <v>52</v>
      </c>
      <c r="B74" s="583" t="s">
        <v>1475</v>
      </c>
      <c r="C74" s="579" t="s">
        <v>2429</v>
      </c>
      <c r="D74" s="580" t="s">
        <v>2430</v>
      </c>
      <c r="E74" s="581">
        <v>5</v>
      </c>
      <c r="F74" s="572" t="s">
        <v>2002</v>
      </c>
      <c r="I74" s="582">
        <f t="shared" si="5"/>
        <v>0</v>
      </c>
      <c r="J74" s="582">
        <f t="shared" si="4"/>
        <v>0</v>
      </c>
    </row>
    <row r="75" spans="1:10">
      <c r="A75" s="577">
        <v>53</v>
      </c>
      <c r="B75" s="583" t="s">
        <v>1475</v>
      </c>
      <c r="C75" s="579" t="s">
        <v>2427</v>
      </c>
      <c r="D75" s="580" t="s">
        <v>2428</v>
      </c>
      <c r="E75" s="581">
        <v>5</v>
      </c>
      <c r="F75" s="572" t="s">
        <v>2002</v>
      </c>
      <c r="I75" s="582">
        <f t="shared" si="5"/>
        <v>0</v>
      </c>
      <c r="J75" s="582">
        <f t="shared" si="4"/>
        <v>0</v>
      </c>
    </row>
    <row r="76" spans="1:10">
      <c r="A76" s="577">
        <v>54</v>
      </c>
      <c r="B76" s="583" t="s">
        <v>2048</v>
      </c>
      <c r="C76" s="579" t="s">
        <v>2425</v>
      </c>
      <c r="D76" s="580" t="s">
        <v>2426</v>
      </c>
      <c r="E76" s="581">
        <v>10</v>
      </c>
      <c r="F76" s="572" t="s">
        <v>2002</v>
      </c>
      <c r="H76" s="582">
        <f>ROUND(E76*G76,2)</f>
        <v>0</v>
      </c>
      <c r="J76" s="582">
        <f t="shared" si="4"/>
        <v>0</v>
      </c>
    </row>
    <row r="77" spans="1:10">
      <c r="A77" s="577">
        <v>55</v>
      </c>
      <c r="B77" s="583" t="s">
        <v>2048</v>
      </c>
      <c r="C77" s="579" t="s">
        <v>2423</v>
      </c>
      <c r="D77" s="580" t="s">
        <v>2424</v>
      </c>
      <c r="E77" s="581">
        <v>3</v>
      </c>
      <c r="F77" s="572" t="s">
        <v>2002</v>
      </c>
      <c r="H77" s="582">
        <f>ROUND(E77*G77,2)</f>
        <v>0</v>
      </c>
      <c r="J77" s="582">
        <f t="shared" si="4"/>
        <v>0</v>
      </c>
    </row>
    <row r="78" spans="1:10">
      <c r="A78" s="577">
        <v>56</v>
      </c>
      <c r="B78" s="583" t="s">
        <v>2048</v>
      </c>
      <c r="C78" s="579" t="s">
        <v>2420</v>
      </c>
      <c r="D78" s="580" t="s">
        <v>2422</v>
      </c>
      <c r="E78" s="581">
        <v>1</v>
      </c>
      <c r="F78" s="572" t="s">
        <v>2002</v>
      </c>
      <c r="H78" s="582">
        <f>ROUND(E78*G78,2)</f>
        <v>0</v>
      </c>
      <c r="J78" s="582">
        <f t="shared" si="4"/>
        <v>0</v>
      </c>
    </row>
    <row r="79" spans="1:10">
      <c r="A79" s="577">
        <v>57</v>
      </c>
      <c r="B79" s="583" t="s">
        <v>2048</v>
      </c>
      <c r="C79" s="579" t="s">
        <v>2418</v>
      </c>
      <c r="D79" s="580" t="s">
        <v>2419</v>
      </c>
      <c r="E79" s="581">
        <v>10</v>
      </c>
      <c r="F79" s="572" t="s">
        <v>2002</v>
      </c>
      <c r="H79" s="582">
        <f>ROUND(E79*G79,2)</f>
        <v>0</v>
      </c>
      <c r="J79" s="582">
        <f t="shared" si="4"/>
        <v>0</v>
      </c>
    </row>
    <row r="80" spans="1:10">
      <c r="A80" s="577">
        <v>58</v>
      </c>
      <c r="B80" s="583" t="s">
        <v>2048</v>
      </c>
      <c r="C80" s="579" t="s">
        <v>2416</v>
      </c>
      <c r="D80" s="580" t="s">
        <v>2417</v>
      </c>
      <c r="E80" s="581">
        <v>3</v>
      </c>
      <c r="F80" s="572" t="s">
        <v>2002</v>
      </c>
      <c r="H80" s="582">
        <f>ROUND(E80*G80,2)</f>
        <v>0</v>
      </c>
      <c r="J80" s="582">
        <f t="shared" si="4"/>
        <v>0</v>
      </c>
    </row>
    <row r="81" spans="1:10">
      <c r="A81" s="577">
        <v>59</v>
      </c>
      <c r="B81" s="583" t="s">
        <v>1475</v>
      </c>
      <c r="C81" s="579" t="s">
        <v>2414</v>
      </c>
      <c r="D81" s="580" t="s">
        <v>2415</v>
      </c>
      <c r="E81" s="581">
        <v>3</v>
      </c>
      <c r="F81" s="572" t="s">
        <v>2002</v>
      </c>
      <c r="I81" s="582">
        <f>ROUND(E81*G81,2)</f>
        <v>0</v>
      </c>
      <c r="J81" s="582">
        <f t="shared" si="4"/>
        <v>0</v>
      </c>
    </row>
    <row r="82" spans="1:10">
      <c r="A82" s="577">
        <v>60</v>
      </c>
      <c r="B82" s="583" t="s">
        <v>2048</v>
      </c>
      <c r="C82" s="579" t="s">
        <v>2411</v>
      </c>
      <c r="D82" s="580" t="s">
        <v>2413</v>
      </c>
      <c r="E82" s="581">
        <v>1</v>
      </c>
      <c r="F82" s="572" t="s">
        <v>2412</v>
      </c>
      <c r="H82" s="582">
        <f>ROUND(E82*G82,2)</f>
        <v>0</v>
      </c>
      <c r="J82" s="582">
        <f t="shared" si="4"/>
        <v>0</v>
      </c>
    </row>
    <row r="83" spans="1:10">
      <c r="A83" s="577">
        <v>61</v>
      </c>
      <c r="B83" s="583" t="s">
        <v>1475</v>
      </c>
      <c r="C83" s="579" t="s">
        <v>2408</v>
      </c>
      <c r="D83" s="580" t="s">
        <v>2409</v>
      </c>
      <c r="E83" s="581">
        <v>30</v>
      </c>
      <c r="F83" s="572" t="s">
        <v>2002</v>
      </c>
      <c r="I83" s="582">
        <f>ROUND(E83*G83,2)</f>
        <v>0</v>
      </c>
      <c r="J83" s="582">
        <f t="shared" si="4"/>
        <v>0</v>
      </c>
    </row>
    <row r="84" spans="1:10">
      <c r="A84" s="577">
        <v>62</v>
      </c>
      <c r="B84" s="583" t="s">
        <v>1475</v>
      </c>
      <c r="C84" s="579" t="s">
        <v>2406</v>
      </c>
      <c r="D84" s="580" t="s">
        <v>2407</v>
      </c>
      <c r="E84" s="581">
        <v>30</v>
      </c>
      <c r="F84" s="572" t="s">
        <v>2002</v>
      </c>
      <c r="I84" s="582">
        <f>ROUND(E84*G84,2)</f>
        <v>0</v>
      </c>
      <c r="J84" s="582">
        <f t="shared" si="4"/>
        <v>0</v>
      </c>
    </row>
    <row r="85" spans="1:10">
      <c r="A85" s="577">
        <v>63</v>
      </c>
      <c r="B85" s="583" t="s">
        <v>1475</v>
      </c>
      <c r="C85" s="579" t="s">
        <v>2404</v>
      </c>
      <c r="D85" s="580" t="s">
        <v>2405</v>
      </c>
      <c r="E85" s="581">
        <v>4</v>
      </c>
      <c r="F85" s="572" t="s">
        <v>2002</v>
      </c>
      <c r="I85" s="582">
        <f>ROUND(E85*G85,2)</f>
        <v>0</v>
      </c>
      <c r="J85" s="582">
        <f t="shared" si="4"/>
        <v>0</v>
      </c>
    </row>
    <row r="86" spans="1:10">
      <c r="A86" s="577">
        <v>64</v>
      </c>
      <c r="B86" s="583" t="s">
        <v>2048</v>
      </c>
      <c r="C86" s="579" t="s">
        <v>2401</v>
      </c>
      <c r="D86" s="580" t="s">
        <v>2403</v>
      </c>
      <c r="E86" s="581">
        <v>40</v>
      </c>
      <c r="F86" s="572" t="s">
        <v>1870</v>
      </c>
      <c r="H86" s="582">
        <f>ROUND(E86*G86,2)</f>
        <v>0</v>
      </c>
      <c r="J86" s="582">
        <f t="shared" si="4"/>
        <v>0</v>
      </c>
    </row>
    <row r="87" spans="1:10">
      <c r="A87" s="577">
        <v>65</v>
      </c>
      <c r="B87" s="583" t="s">
        <v>2048</v>
      </c>
      <c r="C87" s="579" t="s">
        <v>2399</v>
      </c>
      <c r="D87" s="580" t="s">
        <v>2400</v>
      </c>
      <c r="E87" s="581">
        <v>6.8529999999999998</v>
      </c>
      <c r="F87" s="572" t="s">
        <v>58</v>
      </c>
      <c r="H87" s="582">
        <f>ROUND(E87*G87,2)</f>
        <v>0</v>
      </c>
      <c r="J87" s="582">
        <f t="shared" si="4"/>
        <v>0</v>
      </c>
    </row>
    <row r="88" spans="1:10">
      <c r="A88" s="577">
        <v>66</v>
      </c>
      <c r="B88" s="583" t="s">
        <v>1475</v>
      </c>
      <c r="C88" s="579" t="s">
        <v>2397</v>
      </c>
      <c r="D88" s="580" t="s">
        <v>2398</v>
      </c>
      <c r="E88" s="581">
        <v>14</v>
      </c>
      <c r="F88" s="572" t="s">
        <v>2002</v>
      </c>
      <c r="I88" s="582">
        <f>ROUND(E88*G88,2)</f>
        <v>0</v>
      </c>
      <c r="J88" s="582">
        <f t="shared" si="4"/>
        <v>0</v>
      </c>
    </row>
    <row r="89" spans="1:10">
      <c r="A89" s="577">
        <v>67</v>
      </c>
      <c r="B89" s="583" t="s">
        <v>1475</v>
      </c>
      <c r="C89" s="579" t="s">
        <v>2394</v>
      </c>
      <c r="D89" s="580" t="s">
        <v>2395</v>
      </c>
      <c r="E89" s="581">
        <v>14</v>
      </c>
      <c r="F89" s="572" t="s">
        <v>2002</v>
      </c>
      <c r="I89" s="582">
        <f>ROUND(E89*G89,2)</f>
        <v>0</v>
      </c>
      <c r="J89" s="582">
        <f t="shared" si="4"/>
        <v>0</v>
      </c>
    </row>
    <row r="90" spans="1:10">
      <c r="A90" s="577">
        <v>68</v>
      </c>
      <c r="B90" s="583" t="s">
        <v>1475</v>
      </c>
      <c r="C90" s="579" t="s">
        <v>2390</v>
      </c>
      <c r="D90" s="580" t="s">
        <v>2391</v>
      </c>
      <c r="E90" s="581">
        <v>14</v>
      </c>
      <c r="F90" s="572" t="s">
        <v>2002</v>
      </c>
      <c r="I90" s="582">
        <f>ROUND(E90*G90,2)</f>
        <v>0</v>
      </c>
      <c r="J90" s="582">
        <f t="shared" si="4"/>
        <v>0</v>
      </c>
    </row>
    <row r="91" spans="1:10">
      <c r="D91" s="584" t="s">
        <v>2389</v>
      </c>
      <c r="E91" s="585">
        <f>J91</f>
        <v>0</v>
      </c>
      <c r="H91" s="585">
        <f>SUM(H32:H90)</f>
        <v>0</v>
      </c>
      <c r="I91" s="585">
        <f>SUM(I32:I90)</f>
        <v>0</v>
      </c>
      <c r="J91" s="585">
        <f>SUM(J32:J90)</f>
        <v>0</v>
      </c>
    </row>
    <row r="93" spans="1:10">
      <c r="B93" s="579" t="s">
        <v>2388</v>
      </c>
    </row>
    <row r="94" spans="1:10">
      <c r="A94" s="577">
        <v>69</v>
      </c>
      <c r="B94" s="583" t="s">
        <v>2303</v>
      </c>
      <c r="C94" s="579" t="s">
        <v>2385</v>
      </c>
      <c r="D94" s="580" t="s">
        <v>2387</v>
      </c>
      <c r="E94" s="581">
        <v>14</v>
      </c>
      <c r="F94" s="572" t="s">
        <v>2002</v>
      </c>
      <c r="H94" s="582">
        <f>ROUND(E94*G94,2)</f>
        <v>0</v>
      </c>
      <c r="J94" s="582">
        <f>ROUND(E94*G94,2)</f>
        <v>0</v>
      </c>
    </row>
    <row r="95" spans="1:10">
      <c r="A95" s="577">
        <v>70</v>
      </c>
      <c r="B95" s="583" t="s">
        <v>2303</v>
      </c>
      <c r="C95" s="579" t="s">
        <v>2383</v>
      </c>
      <c r="D95" s="580" t="s">
        <v>2384</v>
      </c>
      <c r="E95" s="581">
        <v>10</v>
      </c>
      <c r="F95" s="572" t="s">
        <v>1870</v>
      </c>
      <c r="H95" s="582">
        <f>ROUND(E95*G95,2)</f>
        <v>0</v>
      </c>
      <c r="J95" s="582">
        <f>ROUND(E95*G95,2)</f>
        <v>0</v>
      </c>
    </row>
    <row r="96" spans="1:10">
      <c r="A96" s="577">
        <v>71</v>
      </c>
      <c r="B96" s="583" t="s">
        <v>2303</v>
      </c>
      <c r="C96" s="579" t="s">
        <v>2381</v>
      </c>
      <c r="D96" s="580" t="s">
        <v>2382</v>
      </c>
      <c r="E96" s="581">
        <v>4.1000000000000002E-2</v>
      </c>
      <c r="F96" s="572" t="s">
        <v>58</v>
      </c>
      <c r="H96" s="582">
        <f>ROUND(E96*G96,2)</f>
        <v>0</v>
      </c>
      <c r="J96" s="582">
        <f>ROUND(E96*G96,2)</f>
        <v>0</v>
      </c>
    </row>
    <row r="97" spans="1:10">
      <c r="D97" s="584" t="s">
        <v>2380</v>
      </c>
      <c r="E97" s="585">
        <f>J97</f>
        <v>0</v>
      </c>
      <c r="H97" s="585">
        <f>SUM(H93:H96)</f>
        <v>0</v>
      </c>
      <c r="I97" s="585">
        <f>SUM(I93:I96)</f>
        <v>0</v>
      </c>
      <c r="J97" s="585">
        <f>SUM(J93:J96)</f>
        <v>0</v>
      </c>
    </row>
    <row r="99" spans="1:10">
      <c r="B99" s="579" t="s">
        <v>2379</v>
      </c>
    </row>
    <row r="100" spans="1:10">
      <c r="A100" s="577">
        <v>72</v>
      </c>
      <c r="B100" s="583" t="s">
        <v>153</v>
      </c>
      <c r="C100" s="579" t="s">
        <v>2377</v>
      </c>
      <c r="D100" s="580" t="s">
        <v>2378</v>
      </c>
      <c r="E100" s="581">
        <v>320</v>
      </c>
      <c r="F100" s="572" t="s">
        <v>2002</v>
      </c>
      <c r="H100" s="582">
        <f>ROUND(E100*G100,2)</f>
        <v>0</v>
      </c>
      <c r="J100" s="582">
        <f>ROUND(E100*G100,2)</f>
        <v>0</v>
      </c>
    </row>
    <row r="101" spans="1:10">
      <c r="A101" s="577">
        <v>73</v>
      </c>
      <c r="B101" s="583" t="s">
        <v>153</v>
      </c>
      <c r="C101" s="579" t="s">
        <v>2375</v>
      </c>
      <c r="D101" s="580" t="s">
        <v>2376</v>
      </c>
      <c r="E101" s="581">
        <v>5</v>
      </c>
      <c r="F101" s="572" t="s">
        <v>2002</v>
      </c>
      <c r="H101" s="582">
        <f>ROUND(E101*G101,2)</f>
        <v>0</v>
      </c>
      <c r="J101" s="582">
        <f>ROUND(E101*G101,2)</f>
        <v>0</v>
      </c>
    </row>
    <row r="102" spans="1:10">
      <c r="D102" s="584" t="s">
        <v>2373</v>
      </c>
      <c r="E102" s="585">
        <f>J102</f>
        <v>0</v>
      </c>
      <c r="H102" s="585">
        <f>SUM(H99:H101)</f>
        <v>0</v>
      </c>
      <c r="I102" s="585">
        <f>SUM(I99:I101)</f>
        <v>0</v>
      </c>
      <c r="J102" s="585">
        <f>SUM(J99:J101)</f>
        <v>0</v>
      </c>
    </row>
    <row r="104" spans="1:10">
      <c r="D104" s="584" t="s">
        <v>2317</v>
      </c>
      <c r="E104" s="586">
        <f>J104</f>
        <v>0</v>
      </c>
      <c r="H104" s="585">
        <f>+H91+H97+H102</f>
        <v>0</v>
      </c>
      <c r="I104" s="585">
        <f>+I91+I97+I102</f>
        <v>0</v>
      </c>
      <c r="J104" s="585">
        <f>+J91+J97+J102</f>
        <v>0</v>
      </c>
    </row>
    <row r="106" spans="1:10">
      <c r="B106" s="578" t="s">
        <v>2318</v>
      </c>
    </row>
    <row r="107" spans="1:10">
      <c r="B107" s="579" t="s">
        <v>2319</v>
      </c>
    </row>
    <row r="108" spans="1:10">
      <c r="A108" s="577">
        <v>74</v>
      </c>
      <c r="B108" s="583" t="s">
        <v>1969</v>
      </c>
      <c r="C108" s="579" t="s">
        <v>2371</v>
      </c>
      <c r="D108" s="580" t="s">
        <v>2372</v>
      </c>
      <c r="E108" s="581">
        <v>2</v>
      </c>
      <c r="F108" s="572" t="s">
        <v>61</v>
      </c>
      <c r="H108" s="582">
        <f>ROUND(E108*G108,2)</f>
        <v>0</v>
      </c>
      <c r="J108" s="582">
        <f t="shared" ref="J108:J123" si="6">ROUND(E108*G108,2)</f>
        <v>0</v>
      </c>
    </row>
    <row r="109" spans="1:10">
      <c r="A109" s="577">
        <v>75</v>
      </c>
      <c r="B109" s="583" t="s">
        <v>1969</v>
      </c>
      <c r="C109" s="579" t="s">
        <v>2368</v>
      </c>
      <c r="D109" s="580" t="s">
        <v>2370</v>
      </c>
      <c r="E109" s="581">
        <v>1</v>
      </c>
      <c r="F109" s="572" t="s">
        <v>2002</v>
      </c>
      <c r="H109" s="582">
        <f>ROUND(E109*G109,2)</f>
        <v>0</v>
      </c>
      <c r="J109" s="582">
        <f t="shared" si="6"/>
        <v>0</v>
      </c>
    </row>
    <row r="110" spans="1:10">
      <c r="A110" s="1715">
        <v>76</v>
      </c>
      <c r="B110" s="1716" t="s">
        <v>1475</v>
      </c>
      <c r="C110" s="1717" t="s">
        <v>2366</v>
      </c>
      <c r="D110" s="1718" t="s">
        <v>2367</v>
      </c>
      <c r="E110" s="1719">
        <v>1</v>
      </c>
      <c r="F110" s="1720" t="s">
        <v>2002</v>
      </c>
      <c r="G110" s="1721"/>
      <c r="H110" s="1721"/>
      <c r="I110" s="1721">
        <f>ROUND(E110*G110,2)</f>
        <v>0</v>
      </c>
      <c r="J110" s="1721">
        <f t="shared" si="6"/>
        <v>0</v>
      </c>
    </row>
    <row r="111" spans="1:10">
      <c r="A111" s="577">
        <v>77</v>
      </c>
      <c r="B111" s="583" t="s">
        <v>1475</v>
      </c>
      <c r="C111" s="579" t="s">
        <v>2362</v>
      </c>
      <c r="D111" s="580" t="s">
        <v>2363</v>
      </c>
      <c r="E111" s="581">
        <v>1</v>
      </c>
      <c r="F111" s="572" t="s">
        <v>2002</v>
      </c>
      <c r="I111" s="582">
        <f>ROUND(E111*G111,2)</f>
        <v>0</v>
      </c>
      <c r="J111" s="582">
        <f t="shared" si="6"/>
        <v>0</v>
      </c>
    </row>
    <row r="112" spans="1:10">
      <c r="A112" s="577">
        <v>78</v>
      </c>
      <c r="B112" s="583" t="s">
        <v>1969</v>
      </c>
      <c r="C112" s="579" t="s">
        <v>2320</v>
      </c>
      <c r="D112" s="580" t="s">
        <v>2321</v>
      </c>
      <c r="E112" s="581">
        <v>2</v>
      </c>
      <c r="F112" s="572" t="s">
        <v>61</v>
      </c>
      <c r="H112" s="582">
        <f t="shared" ref="H112:H122" si="7">ROUND(E112*G112,2)</f>
        <v>0</v>
      </c>
      <c r="J112" s="582">
        <f t="shared" si="6"/>
        <v>0</v>
      </c>
    </row>
    <row r="113" spans="1:10">
      <c r="A113" s="577">
        <v>79</v>
      </c>
      <c r="B113" s="583" t="s">
        <v>1969</v>
      </c>
      <c r="C113" s="579" t="s">
        <v>2358</v>
      </c>
      <c r="D113" s="580" t="s">
        <v>2360</v>
      </c>
      <c r="E113" s="581">
        <v>2</v>
      </c>
      <c r="F113" s="572" t="s">
        <v>61</v>
      </c>
      <c r="H113" s="582">
        <f t="shared" si="7"/>
        <v>0</v>
      </c>
      <c r="J113" s="582">
        <f t="shared" si="6"/>
        <v>0</v>
      </c>
    </row>
    <row r="114" spans="1:10">
      <c r="A114" s="577">
        <v>80</v>
      </c>
      <c r="B114" s="583" t="s">
        <v>1969</v>
      </c>
      <c r="C114" s="579" t="s">
        <v>2356</v>
      </c>
      <c r="D114" s="580" t="s">
        <v>2357</v>
      </c>
      <c r="E114" s="581">
        <v>155</v>
      </c>
      <c r="F114" s="572" t="s">
        <v>2002</v>
      </c>
      <c r="H114" s="582">
        <f t="shared" si="7"/>
        <v>0</v>
      </c>
      <c r="J114" s="582">
        <f t="shared" si="6"/>
        <v>0</v>
      </c>
    </row>
    <row r="115" spans="1:10">
      <c r="A115" s="577">
        <v>81</v>
      </c>
      <c r="B115" s="583" t="s">
        <v>1969</v>
      </c>
      <c r="C115" s="579" t="s">
        <v>2353</v>
      </c>
      <c r="D115" s="580" t="s">
        <v>2355</v>
      </c>
      <c r="E115" s="581">
        <v>162</v>
      </c>
      <c r="F115" s="572" t="s">
        <v>2002</v>
      </c>
      <c r="H115" s="582">
        <f t="shared" si="7"/>
        <v>0</v>
      </c>
      <c r="J115" s="582">
        <f t="shared" si="6"/>
        <v>0</v>
      </c>
    </row>
    <row r="116" spans="1:10">
      <c r="A116" s="577">
        <v>82</v>
      </c>
      <c r="B116" s="583" t="s">
        <v>1969</v>
      </c>
      <c r="C116" s="579" t="s">
        <v>2351</v>
      </c>
      <c r="D116" s="580" t="s">
        <v>2352</v>
      </c>
      <c r="E116" s="581">
        <v>5</v>
      </c>
      <c r="F116" s="572" t="s">
        <v>2002</v>
      </c>
      <c r="H116" s="582">
        <f t="shared" si="7"/>
        <v>0</v>
      </c>
      <c r="J116" s="582">
        <f t="shared" si="6"/>
        <v>0</v>
      </c>
    </row>
    <row r="117" spans="1:10">
      <c r="A117" s="577">
        <v>83</v>
      </c>
      <c r="B117" s="583" t="s">
        <v>1969</v>
      </c>
      <c r="C117" s="579" t="s">
        <v>2349</v>
      </c>
      <c r="D117" s="580" t="s">
        <v>2350</v>
      </c>
      <c r="E117" s="581">
        <v>155</v>
      </c>
      <c r="F117" s="572" t="s">
        <v>61</v>
      </c>
      <c r="H117" s="582">
        <f t="shared" si="7"/>
        <v>0</v>
      </c>
      <c r="J117" s="582">
        <f t="shared" si="6"/>
        <v>0</v>
      </c>
    </row>
    <row r="118" spans="1:10">
      <c r="A118" s="577">
        <v>84</v>
      </c>
      <c r="B118" s="583" t="s">
        <v>1969</v>
      </c>
      <c r="C118" s="579" t="s">
        <v>2346</v>
      </c>
      <c r="D118" s="580" t="s">
        <v>2348</v>
      </c>
      <c r="E118" s="581">
        <v>162</v>
      </c>
      <c r="F118" s="572" t="s">
        <v>61</v>
      </c>
      <c r="H118" s="582">
        <f t="shared" si="7"/>
        <v>0</v>
      </c>
      <c r="J118" s="582">
        <f t="shared" si="6"/>
        <v>0</v>
      </c>
    </row>
    <row r="119" spans="1:10">
      <c r="A119" s="577">
        <v>85</v>
      </c>
      <c r="B119" s="583" t="s">
        <v>1969</v>
      </c>
      <c r="C119" s="579" t="s">
        <v>2344</v>
      </c>
      <c r="D119" s="580" t="s">
        <v>2345</v>
      </c>
      <c r="E119" s="581">
        <v>5</v>
      </c>
      <c r="F119" s="572" t="s">
        <v>61</v>
      </c>
      <c r="H119" s="582">
        <f t="shared" si="7"/>
        <v>0</v>
      </c>
      <c r="J119" s="582">
        <f t="shared" si="6"/>
        <v>0</v>
      </c>
    </row>
    <row r="120" spans="1:10">
      <c r="A120" s="577">
        <v>86</v>
      </c>
      <c r="B120" s="583" t="s">
        <v>1969</v>
      </c>
      <c r="C120" s="579" t="s">
        <v>2342</v>
      </c>
      <c r="D120" s="580" t="s">
        <v>2343</v>
      </c>
      <c r="E120" s="581">
        <v>317</v>
      </c>
      <c r="F120" s="572" t="s">
        <v>61</v>
      </c>
      <c r="H120" s="582">
        <f t="shared" si="7"/>
        <v>0</v>
      </c>
      <c r="J120" s="582">
        <f t="shared" si="6"/>
        <v>0</v>
      </c>
    </row>
    <row r="121" spans="1:10">
      <c r="A121" s="577">
        <v>87</v>
      </c>
      <c r="B121" s="583" t="s">
        <v>1969</v>
      </c>
      <c r="C121" s="579" t="s">
        <v>2340</v>
      </c>
      <c r="D121" s="580" t="s">
        <v>2341</v>
      </c>
      <c r="E121" s="581">
        <v>5</v>
      </c>
      <c r="F121" s="572" t="s">
        <v>61</v>
      </c>
      <c r="H121" s="582">
        <f t="shared" si="7"/>
        <v>0</v>
      </c>
      <c r="J121" s="582">
        <f t="shared" si="6"/>
        <v>0</v>
      </c>
    </row>
    <row r="122" spans="1:10">
      <c r="A122" s="577">
        <v>88</v>
      </c>
      <c r="B122" s="583" t="s">
        <v>1969</v>
      </c>
      <c r="C122" s="579" t="s">
        <v>2338</v>
      </c>
      <c r="D122" s="580" t="s">
        <v>2339</v>
      </c>
      <c r="E122" s="581">
        <v>1</v>
      </c>
      <c r="F122" s="572" t="s">
        <v>2002</v>
      </c>
      <c r="H122" s="582">
        <f t="shared" si="7"/>
        <v>0</v>
      </c>
      <c r="J122" s="582">
        <f t="shared" si="6"/>
        <v>0</v>
      </c>
    </row>
    <row r="123" spans="1:10">
      <c r="A123" s="577">
        <v>89</v>
      </c>
      <c r="B123" s="583" t="s">
        <v>1475</v>
      </c>
      <c r="C123" s="579" t="s">
        <v>2335</v>
      </c>
      <c r="D123" s="580" t="s">
        <v>2337</v>
      </c>
      <c r="E123" s="581">
        <v>1</v>
      </c>
      <c r="F123" s="572" t="s">
        <v>2336</v>
      </c>
      <c r="I123" s="582">
        <f>ROUND(E123*G123,2)</f>
        <v>0</v>
      </c>
      <c r="J123" s="582">
        <f t="shared" si="6"/>
        <v>0</v>
      </c>
    </row>
    <row r="124" spans="1:10">
      <c r="D124" s="584" t="s">
        <v>2324</v>
      </c>
      <c r="E124" s="585">
        <f>J124</f>
        <v>0</v>
      </c>
      <c r="H124" s="585">
        <f>SUM(H106:H123)</f>
        <v>0</v>
      </c>
      <c r="I124" s="585">
        <f>SUM(I106:I123)</f>
        <v>0</v>
      </c>
      <c r="J124" s="585">
        <f>SUM(J106:J123)</f>
        <v>0</v>
      </c>
    </row>
    <row r="126" spans="1:10">
      <c r="B126" s="579" t="s">
        <v>2332</v>
      </c>
    </row>
    <row r="127" spans="1:10">
      <c r="A127" s="577">
        <v>90</v>
      </c>
      <c r="B127" s="583" t="s">
        <v>1969</v>
      </c>
      <c r="C127" s="579" t="s">
        <v>2329</v>
      </c>
      <c r="D127" s="580" t="s">
        <v>2331</v>
      </c>
      <c r="E127" s="581">
        <v>6.0000000000000001E-3</v>
      </c>
      <c r="F127" s="572" t="s">
        <v>58</v>
      </c>
      <c r="H127" s="582">
        <f>ROUND(E127*G127,2)</f>
        <v>0</v>
      </c>
      <c r="J127" s="582">
        <f>ROUND(E127*G127,2)</f>
        <v>0</v>
      </c>
    </row>
    <row r="128" spans="1:10">
      <c r="D128" s="584" t="s">
        <v>2327</v>
      </c>
      <c r="E128" s="585">
        <f>J128</f>
        <v>0</v>
      </c>
      <c r="H128" s="585">
        <f>SUM(H126:H127)</f>
        <v>0</v>
      </c>
      <c r="I128" s="585">
        <f>SUM(I126:I127)</f>
        <v>0</v>
      </c>
      <c r="J128" s="585">
        <f>SUM(J126:J127)</f>
        <v>0</v>
      </c>
    </row>
    <row r="130" spans="4:10">
      <c r="D130" s="584" t="s">
        <v>2325</v>
      </c>
      <c r="E130" s="585">
        <f>J130</f>
        <v>0</v>
      </c>
      <c r="H130" s="585">
        <f>+H124+H128</f>
        <v>0</v>
      </c>
      <c r="I130" s="585">
        <f>+I124+I128</f>
        <v>0</v>
      </c>
      <c r="J130" s="585">
        <f>+J124+J128</f>
        <v>0</v>
      </c>
    </row>
    <row r="132" spans="4:10">
      <c r="D132" s="587" t="s">
        <v>2326</v>
      </c>
      <c r="E132" s="585">
        <f>J132</f>
        <v>0</v>
      </c>
      <c r="H132" s="585">
        <f>+H30+H104+H130</f>
        <v>0</v>
      </c>
      <c r="I132" s="585">
        <f>+I30+I104+I130</f>
        <v>0</v>
      </c>
      <c r="J132" s="585">
        <f>+J30+J104+J130</f>
        <v>0</v>
      </c>
    </row>
  </sheetData>
  <pageMargins left="0.19685039370078741" right="7.874015748031496E-2" top="0.62992125984251968" bottom="0.59055118110236227" header="0.51181102362204722" footer="0.35433070866141736"/>
  <pageSetup paperSize="9" scale="91" firstPageNumber="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9732-D488-4C85-8A43-DF420B43A058}">
  <sheetPr>
    <pageSetUpPr fitToPage="1"/>
  </sheetPr>
  <dimension ref="A1:K239"/>
  <sheetViews>
    <sheetView showGridLines="0" view="pageBreakPreview" topLeftCell="A145" zoomScaleNormal="100" zoomScaleSheetLayoutView="100" workbookViewId="0">
      <selection activeCell="N104" sqref="N104"/>
    </sheetView>
  </sheetViews>
  <sheetFormatPr defaultColWidth="8.1796875" defaultRowHeight="12" customHeight="1"/>
  <cols>
    <col min="1" max="1" width="5.54296875" style="637" customWidth="1"/>
    <col min="2" max="2" width="10.453125" style="638" customWidth="1"/>
    <col min="3" max="3" width="38.7265625" style="638" customWidth="1"/>
    <col min="4" max="4" width="3" style="638" customWidth="1"/>
    <col min="5" max="5" width="8.7265625" style="640" customWidth="1"/>
    <col min="6" max="6" width="8.81640625" style="640" customWidth="1"/>
    <col min="7" max="7" width="13.81640625" style="640" customWidth="1"/>
    <col min="8" max="256" width="8.1796875" style="603"/>
    <col min="257" max="257" width="3.26953125" style="603" customWidth="1"/>
    <col min="258" max="258" width="10.453125" style="603" customWidth="1"/>
    <col min="259" max="259" width="38.7265625" style="603" customWidth="1"/>
    <col min="260" max="260" width="3" style="603" customWidth="1"/>
    <col min="261" max="261" width="8.7265625" style="603" customWidth="1"/>
    <col min="262" max="262" width="8.81640625" style="603" customWidth="1"/>
    <col min="263" max="263" width="13.81640625" style="603" customWidth="1"/>
    <col min="264" max="512" width="8.1796875" style="603"/>
    <col min="513" max="513" width="3.26953125" style="603" customWidth="1"/>
    <col min="514" max="514" width="10.453125" style="603" customWidth="1"/>
    <col min="515" max="515" width="38.7265625" style="603" customWidth="1"/>
    <col min="516" max="516" width="3" style="603" customWidth="1"/>
    <col min="517" max="517" width="8.7265625" style="603" customWidth="1"/>
    <col min="518" max="518" width="8.81640625" style="603" customWidth="1"/>
    <col min="519" max="519" width="13.81640625" style="603" customWidth="1"/>
    <col min="520" max="768" width="8.1796875" style="603"/>
    <col min="769" max="769" width="3.26953125" style="603" customWidth="1"/>
    <col min="770" max="770" width="10.453125" style="603" customWidth="1"/>
    <col min="771" max="771" width="38.7265625" style="603" customWidth="1"/>
    <col min="772" max="772" width="3" style="603" customWidth="1"/>
    <col min="773" max="773" width="8.7265625" style="603" customWidth="1"/>
    <col min="774" max="774" width="8.81640625" style="603" customWidth="1"/>
    <col min="775" max="775" width="13.81640625" style="603" customWidth="1"/>
    <col min="776" max="1024" width="8.1796875" style="603"/>
    <col min="1025" max="1025" width="3.26953125" style="603" customWidth="1"/>
    <col min="1026" max="1026" width="10.453125" style="603" customWidth="1"/>
    <col min="1027" max="1027" width="38.7265625" style="603" customWidth="1"/>
    <col min="1028" max="1028" width="3" style="603" customWidth="1"/>
    <col min="1029" max="1029" width="8.7265625" style="603" customWidth="1"/>
    <col min="1030" max="1030" width="8.81640625" style="603" customWidth="1"/>
    <col min="1031" max="1031" width="13.81640625" style="603" customWidth="1"/>
    <col min="1032" max="1280" width="8.1796875" style="603"/>
    <col min="1281" max="1281" width="3.26953125" style="603" customWidth="1"/>
    <col min="1282" max="1282" width="10.453125" style="603" customWidth="1"/>
    <col min="1283" max="1283" width="38.7265625" style="603" customWidth="1"/>
    <col min="1284" max="1284" width="3" style="603" customWidth="1"/>
    <col min="1285" max="1285" width="8.7265625" style="603" customWidth="1"/>
    <col min="1286" max="1286" width="8.81640625" style="603" customWidth="1"/>
    <col min="1287" max="1287" width="13.81640625" style="603" customWidth="1"/>
    <col min="1288" max="1536" width="8.1796875" style="603"/>
    <col min="1537" max="1537" width="3.26953125" style="603" customWidth="1"/>
    <col min="1538" max="1538" width="10.453125" style="603" customWidth="1"/>
    <col min="1539" max="1539" width="38.7265625" style="603" customWidth="1"/>
    <col min="1540" max="1540" width="3" style="603" customWidth="1"/>
    <col min="1541" max="1541" width="8.7265625" style="603" customWidth="1"/>
    <col min="1542" max="1542" width="8.81640625" style="603" customWidth="1"/>
    <col min="1543" max="1543" width="13.81640625" style="603" customWidth="1"/>
    <col min="1544" max="1792" width="8.1796875" style="603"/>
    <col min="1793" max="1793" width="3.26953125" style="603" customWidth="1"/>
    <col min="1794" max="1794" width="10.453125" style="603" customWidth="1"/>
    <col min="1795" max="1795" width="38.7265625" style="603" customWidth="1"/>
    <col min="1796" max="1796" width="3" style="603" customWidth="1"/>
    <col min="1797" max="1797" width="8.7265625" style="603" customWidth="1"/>
    <col min="1798" max="1798" width="8.81640625" style="603" customWidth="1"/>
    <col min="1799" max="1799" width="13.81640625" style="603" customWidth="1"/>
    <col min="1800" max="2048" width="8.1796875" style="603"/>
    <col min="2049" max="2049" width="3.26953125" style="603" customWidth="1"/>
    <col min="2050" max="2050" width="10.453125" style="603" customWidth="1"/>
    <col min="2051" max="2051" width="38.7265625" style="603" customWidth="1"/>
    <col min="2052" max="2052" width="3" style="603" customWidth="1"/>
    <col min="2053" max="2053" width="8.7265625" style="603" customWidth="1"/>
    <col min="2054" max="2054" width="8.81640625" style="603" customWidth="1"/>
    <col min="2055" max="2055" width="13.81640625" style="603" customWidth="1"/>
    <col min="2056" max="2304" width="8.1796875" style="603"/>
    <col min="2305" max="2305" width="3.26953125" style="603" customWidth="1"/>
    <col min="2306" max="2306" width="10.453125" style="603" customWidth="1"/>
    <col min="2307" max="2307" width="38.7265625" style="603" customWidth="1"/>
    <col min="2308" max="2308" width="3" style="603" customWidth="1"/>
    <col min="2309" max="2309" width="8.7265625" style="603" customWidth="1"/>
    <col min="2310" max="2310" width="8.81640625" style="603" customWidth="1"/>
    <col min="2311" max="2311" width="13.81640625" style="603" customWidth="1"/>
    <col min="2312" max="2560" width="8.1796875" style="603"/>
    <col min="2561" max="2561" width="3.26953125" style="603" customWidth="1"/>
    <col min="2562" max="2562" width="10.453125" style="603" customWidth="1"/>
    <col min="2563" max="2563" width="38.7265625" style="603" customWidth="1"/>
    <col min="2564" max="2564" width="3" style="603" customWidth="1"/>
    <col min="2565" max="2565" width="8.7265625" style="603" customWidth="1"/>
    <col min="2566" max="2566" width="8.81640625" style="603" customWidth="1"/>
    <col min="2567" max="2567" width="13.81640625" style="603" customWidth="1"/>
    <col min="2568" max="2816" width="8.1796875" style="603"/>
    <col min="2817" max="2817" width="3.26953125" style="603" customWidth="1"/>
    <col min="2818" max="2818" width="10.453125" style="603" customWidth="1"/>
    <col min="2819" max="2819" width="38.7265625" style="603" customWidth="1"/>
    <col min="2820" max="2820" width="3" style="603" customWidth="1"/>
    <col min="2821" max="2821" width="8.7265625" style="603" customWidth="1"/>
    <col min="2822" max="2822" width="8.81640625" style="603" customWidth="1"/>
    <col min="2823" max="2823" width="13.81640625" style="603" customWidth="1"/>
    <col min="2824" max="3072" width="8.1796875" style="603"/>
    <col min="3073" max="3073" width="3.26953125" style="603" customWidth="1"/>
    <col min="3074" max="3074" width="10.453125" style="603" customWidth="1"/>
    <col min="3075" max="3075" width="38.7265625" style="603" customWidth="1"/>
    <col min="3076" max="3076" width="3" style="603" customWidth="1"/>
    <col min="3077" max="3077" width="8.7265625" style="603" customWidth="1"/>
    <col min="3078" max="3078" width="8.81640625" style="603" customWidth="1"/>
    <col min="3079" max="3079" width="13.81640625" style="603" customWidth="1"/>
    <col min="3080" max="3328" width="8.1796875" style="603"/>
    <col min="3329" max="3329" width="3.26953125" style="603" customWidth="1"/>
    <col min="3330" max="3330" width="10.453125" style="603" customWidth="1"/>
    <col min="3331" max="3331" width="38.7265625" style="603" customWidth="1"/>
    <col min="3332" max="3332" width="3" style="603" customWidth="1"/>
    <col min="3333" max="3333" width="8.7265625" style="603" customWidth="1"/>
    <col min="3334" max="3334" width="8.81640625" style="603" customWidth="1"/>
    <col min="3335" max="3335" width="13.81640625" style="603" customWidth="1"/>
    <col min="3336" max="3584" width="8.1796875" style="603"/>
    <col min="3585" max="3585" width="3.26953125" style="603" customWidth="1"/>
    <col min="3586" max="3586" width="10.453125" style="603" customWidth="1"/>
    <col min="3587" max="3587" width="38.7265625" style="603" customWidth="1"/>
    <col min="3588" max="3588" width="3" style="603" customWidth="1"/>
    <col min="3589" max="3589" width="8.7265625" style="603" customWidth="1"/>
    <col min="3590" max="3590" width="8.81640625" style="603" customWidth="1"/>
    <col min="3591" max="3591" width="13.81640625" style="603" customWidth="1"/>
    <col min="3592" max="3840" width="8.1796875" style="603"/>
    <col min="3841" max="3841" width="3.26953125" style="603" customWidth="1"/>
    <col min="3842" max="3842" width="10.453125" style="603" customWidth="1"/>
    <col min="3843" max="3843" width="38.7265625" style="603" customWidth="1"/>
    <col min="3844" max="3844" width="3" style="603" customWidth="1"/>
    <col min="3845" max="3845" width="8.7265625" style="603" customWidth="1"/>
    <col min="3846" max="3846" width="8.81640625" style="603" customWidth="1"/>
    <col min="3847" max="3847" width="13.81640625" style="603" customWidth="1"/>
    <col min="3848" max="4096" width="8.1796875" style="603"/>
    <col min="4097" max="4097" width="3.26953125" style="603" customWidth="1"/>
    <col min="4098" max="4098" width="10.453125" style="603" customWidth="1"/>
    <col min="4099" max="4099" width="38.7265625" style="603" customWidth="1"/>
    <col min="4100" max="4100" width="3" style="603" customWidth="1"/>
    <col min="4101" max="4101" width="8.7265625" style="603" customWidth="1"/>
    <col min="4102" max="4102" width="8.81640625" style="603" customWidth="1"/>
    <col min="4103" max="4103" width="13.81640625" style="603" customWidth="1"/>
    <col min="4104" max="4352" width="8.1796875" style="603"/>
    <col min="4353" max="4353" width="3.26953125" style="603" customWidth="1"/>
    <col min="4354" max="4354" width="10.453125" style="603" customWidth="1"/>
    <col min="4355" max="4355" width="38.7265625" style="603" customWidth="1"/>
    <col min="4356" max="4356" width="3" style="603" customWidth="1"/>
    <col min="4357" max="4357" width="8.7265625" style="603" customWidth="1"/>
    <col min="4358" max="4358" width="8.81640625" style="603" customWidth="1"/>
    <col min="4359" max="4359" width="13.81640625" style="603" customWidth="1"/>
    <col min="4360" max="4608" width="8.1796875" style="603"/>
    <col min="4609" max="4609" width="3.26953125" style="603" customWidth="1"/>
    <col min="4610" max="4610" width="10.453125" style="603" customWidth="1"/>
    <col min="4611" max="4611" width="38.7265625" style="603" customWidth="1"/>
    <col min="4612" max="4612" width="3" style="603" customWidth="1"/>
    <col min="4613" max="4613" width="8.7265625" style="603" customWidth="1"/>
    <col min="4614" max="4614" width="8.81640625" style="603" customWidth="1"/>
    <col min="4615" max="4615" width="13.81640625" style="603" customWidth="1"/>
    <col min="4616" max="4864" width="8.1796875" style="603"/>
    <col min="4865" max="4865" width="3.26953125" style="603" customWidth="1"/>
    <col min="4866" max="4866" width="10.453125" style="603" customWidth="1"/>
    <col min="4867" max="4867" width="38.7265625" style="603" customWidth="1"/>
    <col min="4868" max="4868" width="3" style="603" customWidth="1"/>
    <col min="4869" max="4869" width="8.7265625" style="603" customWidth="1"/>
    <col min="4870" max="4870" width="8.81640625" style="603" customWidth="1"/>
    <col min="4871" max="4871" width="13.81640625" style="603" customWidth="1"/>
    <col min="4872" max="5120" width="8.1796875" style="603"/>
    <col min="5121" max="5121" width="3.26953125" style="603" customWidth="1"/>
    <col min="5122" max="5122" width="10.453125" style="603" customWidth="1"/>
    <col min="5123" max="5123" width="38.7265625" style="603" customWidth="1"/>
    <col min="5124" max="5124" width="3" style="603" customWidth="1"/>
    <col min="5125" max="5125" width="8.7265625" style="603" customWidth="1"/>
    <col min="5126" max="5126" width="8.81640625" style="603" customWidth="1"/>
    <col min="5127" max="5127" width="13.81640625" style="603" customWidth="1"/>
    <col min="5128" max="5376" width="8.1796875" style="603"/>
    <col min="5377" max="5377" width="3.26953125" style="603" customWidth="1"/>
    <col min="5378" max="5378" width="10.453125" style="603" customWidth="1"/>
    <col min="5379" max="5379" width="38.7265625" style="603" customWidth="1"/>
    <col min="5380" max="5380" width="3" style="603" customWidth="1"/>
    <col min="5381" max="5381" width="8.7265625" style="603" customWidth="1"/>
    <col min="5382" max="5382" width="8.81640625" style="603" customWidth="1"/>
    <col min="5383" max="5383" width="13.81640625" style="603" customWidth="1"/>
    <col min="5384" max="5632" width="8.1796875" style="603"/>
    <col min="5633" max="5633" width="3.26953125" style="603" customWidth="1"/>
    <col min="5634" max="5634" width="10.453125" style="603" customWidth="1"/>
    <col min="5635" max="5635" width="38.7265625" style="603" customWidth="1"/>
    <col min="5636" max="5636" width="3" style="603" customWidth="1"/>
    <col min="5637" max="5637" width="8.7265625" style="603" customWidth="1"/>
    <col min="5638" max="5638" width="8.81640625" style="603" customWidth="1"/>
    <col min="5639" max="5639" width="13.81640625" style="603" customWidth="1"/>
    <col min="5640" max="5888" width="8.1796875" style="603"/>
    <col min="5889" max="5889" width="3.26953125" style="603" customWidth="1"/>
    <col min="5890" max="5890" width="10.453125" style="603" customWidth="1"/>
    <col min="5891" max="5891" width="38.7265625" style="603" customWidth="1"/>
    <col min="5892" max="5892" width="3" style="603" customWidth="1"/>
    <col min="5893" max="5893" width="8.7265625" style="603" customWidth="1"/>
    <col min="5894" max="5894" width="8.81640625" style="603" customWidth="1"/>
    <col min="5895" max="5895" width="13.81640625" style="603" customWidth="1"/>
    <col min="5896" max="6144" width="8.1796875" style="603"/>
    <col min="6145" max="6145" width="3.26953125" style="603" customWidth="1"/>
    <col min="6146" max="6146" width="10.453125" style="603" customWidth="1"/>
    <col min="6147" max="6147" width="38.7265625" style="603" customWidth="1"/>
    <col min="6148" max="6148" width="3" style="603" customWidth="1"/>
    <col min="6149" max="6149" width="8.7265625" style="603" customWidth="1"/>
    <col min="6150" max="6150" width="8.81640625" style="603" customWidth="1"/>
    <col min="6151" max="6151" width="13.81640625" style="603" customWidth="1"/>
    <col min="6152" max="6400" width="8.1796875" style="603"/>
    <col min="6401" max="6401" width="3.26953125" style="603" customWidth="1"/>
    <col min="6402" max="6402" width="10.453125" style="603" customWidth="1"/>
    <col min="6403" max="6403" width="38.7265625" style="603" customWidth="1"/>
    <col min="6404" max="6404" width="3" style="603" customWidth="1"/>
    <col min="6405" max="6405" width="8.7265625" style="603" customWidth="1"/>
    <col min="6406" max="6406" width="8.81640625" style="603" customWidth="1"/>
    <col min="6407" max="6407" width="13.81640625" style="603" customWidth="1"/>
    <col min="6408" max="6656" width="8.1796875" style="603"/>
    <col min="6657" max="6657" width="3.26953125" style="603" customWidth="1"/>
    <col min="6658" max="6658" width="10.453125" style="603" customWidth="1"/>
    <col min="6659" max="6659" width="38.7265625" style="603" customWidth="1"/>
    <col min="6660" max="6660" width="3" style="603" customWidth="1"/>
    <col min="6661" max="6661" width="8.7265625" style="603" customWidth="1"/>
    <col min="6662" max="6662" width="8.81640625" style="603" customWidth="1"/>
    <col min="6663" max="6663" width="13.81640625" style="603" customWidth="1"/>
    <col min="6664" max="6912" width="8.1796875" style="603"/>
    <col min="6913" max="6913" width="3.26953125" style="603" customWidth="1"/>
    <col min="6914" max="6914" width="10.453125" style="603" customWidth="1"/>
    <col min="6915" max="6915" width="38.7265625" style="603" customWidth="1"/>
    <col min="6916" max="6916" width="3" style="603" customWidth="1"/>
    <col min="6917" max="6917" width="8.7265625" style="603" customWidth="1"/>
    <col min="6918" max="6918" width="8.81640625" style="603" customWidth="1"/>
    <col min="6919" max="6919" width="13.81640625" style="603" customWidth="1"/>
    <col min="6920" max="7168" width="8.1796875" style="603"/>
    <col min="7169" max="7169" width="3.26953125" style="603" customWidth="1"/>
    <col min="7170" max="7170" width="10.453125" style="603" customWidth="1"/>
    <col min="7171" max="7171" width="38.7265625" style="603" customWidth="1"/>
    <col min="7172" max="7172" width="3" style="603" customWidth="1"/>
    <col min="7173" max="7173" width="8.7265625" style="603" customWidth="1"/>
    <col min="7174" max="7174" width="8.81640625" style="603" customWidth="1"/>
    <col min="7175" max="7175" width="13.81640625" style="603" customWidth="1"/>
    <col min="7176" max="7424" width="8.1796875" style="603"/>
    <col min="7425" max="7425" width="3.26953125" style="603" customWidth="1"/>
    <col min="7426" max="7426" width="10.453125" style="603" customWidth="1"/>
    <col min="7427" max="7427" width="38.7265625" style="603" customWidth="1"/>
    <col min="7428" max="7428" width="3" style="603" customWidth="1"/>
    <col min="7429" max="7429" width="8.7265625" style="603" customWidth="1"/>
    <col min="7430" max="7430" width="8.81640625" style="603" customWidth="1"/>
    <col min="7431" max="7431" width="13.81640625" style="603" customWidth="1"/>
    <col min="7432" max="7680" width="8.1796875" style="603"/>
    <col min="7681" max="7681" width="3.26953125" style="603" customWidth="1"/>
    <col min="7682" max="7682" width="10.453125" style="603" customWidth="1"/>
    <col min="7683" max="7683" width="38.7265625" style="603" customWidth="1"/>
    <col min="7684" max="7684" width="3" style="603" customWidth="1"/>
    <col min="7685" max="7685" width="8.7265625" style="603" customWidth="1"/>
    <col min="7686" max="7686" width="8.81640625" style="603" customWidth="1"/>
    <col min="7687" max="7687" width="13.81640625" style="603" customWidth="1"/>
    <col min="7688" max="7936" width="8.1796875" style="603"/>
    <col min="7937" max="7937" width="3.26953125" style="603" customWidth="1"/>
    <col min="7938" max="7938" width="10.453125" style="603" customWidth="1"/>
    <col min="7939" max="7939" width="38.7265625" style="603" customWidth="1"/>
    <col min="7940" max="7940" width="3" style="603" customWidth="1"/>
    <col min="7941" max="7941" width="8.7265625" style="603" customWidth="1"/>
    <col min="7942" max="7942" width="8.81640625" style="603" customWidth="1"/>
    <col min="7943" max="7943" width="13.81640625" style="603" customWidth="1"/>
    <col min="7944" max="8192" width="8.1796875" style="603"/>
    <col min="8193" max="8193" width="3.26953125" style="603" customWidth="1"/>
    <col min="8194" max="8194" width="10.453125" style="603" customWidth="1"/>
    <col min="8195" max="8195" width="38.7265625" style="603" customWidth="1"/>
    <col min="8196" max="8196" width="3" style="603" customWidth="1"/>
    <col min="8197" max="8197" width="8.7265625" style="603" customWidth="1"/>
    <col min="8198" max="8198" width="8.81640625" style="603" customWidth="1"/>
    <col min="8199" max="8199" width="13.81640625" style="603" customWidth="1"/>
    <col min="8200" max="8448" width="8.1796875" style="603"/>
    <col min="8449" max="8449" width="3.26953125" style="603" customWidth="1"/>
    <col min="8450" max="8450" width="10.453125" style="603" customWidth="1"/>
    <col min="8451" max="8451" width="38.7265625" style="603" customWidth="1"/>
    <col min="8452" max="8452" width="3" style="603" customWidth="1"/>
    <col min="8453" max="8453" width="8.7265625" style="603" customWidth="1"/>
    <col min="8454" max="8454" width="8.81640625" style="603" customWidth="1"/>
    <col min="8455" max="8455" width="13.81640625" style="603" customWidth="1"/>
    <col min="8456" max="8704" width="8.1796875" style="603"/>
    <col min="8705" max="8705" width="3.26953125" style="603" customWidth="1"/>
    <col min="8706" max="8706" width="10.453125" style="603" customWidth="1"/>
    <col min="8707" max="8707" width="38.7265625" style="603" customWidth="1"/>
    <col min="8708" max="8708" width="3" style="603" customWidth="1"/>
    <col min="8709" max="8709" width="8.7265625" style="603" customWidth="1"/>
    <col min="8710" max="8710" width="8.81640625" style="603" customWidth="1"/>
    <col min="8711" max="8711" width="13.81640625" style="603" customWidth="1"/>
    <col min="8712" max="8960" width="8.1796875" style="603"/>
    <col min="8961" max="8961" width="3.26953125" style="603" customWidth="1"/>
    <col min="8962" max="8962" width="10.453125" style="603" customWidth="1"/>
    <col min="8963" max="8963" width="38.7265625" style="603" customWidth="1"/>
    <col min="8964" max="8964" width="3" style="603" customWidth="1"/>
    <col min="8965" max="8965" width="8.7265625" style="603" customWidth="1"/>
    <col min="8966" max="8966" width="8.81640625" style="603" customWidth="1"/>
    <col min="8967" max="8967" width="13.81640625" style="603" customWidth="1"/>
    <col min="8968" max="9216" width="8.1796875" style="603"/>
    <col min="9217" max="9217" width="3.26953125" style="603" customWidth="1"/>
    <col min="9218" max="9218" width="10.453125" style="603" customWidth="1"/>
    <col min="9219" max="9219" width="38.7265625" style="603" customWidth="1"/>
    <col min="9220" max="9220" width="3" style="603" customWidth="1"/>
    <col min="9221" max="9221" width="8.7265625" style="603" customWidth="1"/>
    <col min="9222" max="9222" width="8.81640625" style="603" customWidth="1"/>
    <col min="9223" max="9223" width="13.81640625" style="603" customWidth="1"/>
    <col min="9224" max="9472" width="8.1796875" style="603"/>
    <col min="9473" max="9473" width="3.26953125" style="603" customWidth="1"/>
    <col min="9474" max="9474" width="10.453125" style="603" customWidth="1"/>
    <col min="9475" max="9475" width="38.7265625" style="603" customWidth="1"/>
    <col min="9476" max="9476" width="3" style="603" customWidth="1"/>
    <col min="9477" max="9477" width="8.7265625" style="603" customWidth="1"/>
    <col min="9478" max="9478" width="8.81640625" style="603" customWidth="1"/>
    <col min="9479" max="9479" width="13.81640625" style="603" customWidth="1"/>
    <col min="9480" max="9728" width="8.1796875" style="603"/>
    <col min="9729" max="9729" width="3.26953125" style="603" customWidth="1"/>
    <col min="9730" max="9730" width="10.453125" style="603" customWidth="1"/>
    <col min="9731" max="9731" width="38.7265625" style="603" customWidth="1"/>
    <col min="9732" max="9732" width="3" style="603" customWidth="1"/>
    <col min="9733" max="9733" width="8.7265625" style="603" customWidth="1"/>
    <col min="9734" max="9734" width="8.81640625" style="603" customWidth="1"/>
    <col min="9735" max="9735" width="13.81640625" style="603" customWidth="1"/>
    <col min="9736" max="9984" width="8.1796875" style="603"/>
    <col min="9985" max="9985" width="3.26953125" style="603" customWidth="1"/>
    <col min="9986" max="9986" width="10.453125" style="603" customWidth="1"/>
    <col min="9987" max="9987" width="38.7265625" style="603" customWidth="1"/>
    <col min="9988" max="9988" width="3" style="603" customWidth="1"/>
    <col min="9989" max="9989" width="8.7265625" style="603" customWidth="1"/>
    <col min="9990" max="9990" width="8.81640625" style="603" customWidth="1"/>
    <col min="9991" max="9991" width="13.81640625" style="603" customWidth="1"/>
    <col min="9992" max="10240" width="8.1796875" style="603"/>
    <col min="10241" max="10241" width="3.26953125" style="603" customWidth="1"/>
    <col min="10242" max="10242" width="10.453125" style="603" customWidth="1"/>
    <col min="10243" max="10243" width="38.7265625" style="603" customWidth="1"/>
    <col min="10244" max="10244" width="3" style="603" customWidth="1"/>
    <col min="10245" max="10245" width="8.7265625" style="603" customWidth="1"/>
    <col min="10246" max="10246" width="8.81640625" style="603" customWidth="1"/>
    <col min="10247" max="10247" width="13.81640625" style="603" customWidth="1"/>
    <col min="10248" max="10496" width="8.1796875" style="603"/>
    <col min="10497" max="10497" width="3.26953125" style="603" customWidth="1"/>
    <col min="10498" max="10498" width="10.453125" style="603" customWidth="1"/>
    <col min="10499" max="10499" width="38.7265625" style="603" customWidth="1"/>
    <col min="10500" max="10500" width="3" style="603" customWidth="1"/>
    <col min="10501" max="10501" width="8.7265625" style="603" customWidth="1"/>
    <col min="10502" max="10502" width="8.81640625" style="603" customWidth="1"/>
    <col min="10503" max="10503" width="13.81640625" style="603" customWidth="1"/>
    <col min="10504" max="10752" width="8.1796875" style="603"/>
    <col min="10753" max="10753" width="3.26953125" style="603" customWidth="1"/>
    <col min="10754" max="10754" width="10.453125" style="603" customWidth="1"/>
    <col min="10755" max="10755" width="38.7265625" style="603" customWidth="1"/>
    <col min="10756" max="10756" width="3" style="603" customWidth="1"/>
    <col min="10757" max="10757" width="8.7265625" style="603" customWidth="1"/>
    <col min="10758" max="10758" width="8.81640625" style="603" customWidth="1"/>
    <col min="10759" max="10759" width="13.81640625" style="603" customWidth="1"/>
    <col min="10760" max="11008" width="8.1796875" style="603"/>
    <col min="11009" max="11009" width="3.26953125" style="603" customWidth="1"/>
    <col min="11010" max="11010" width="10.453125" style="603" customWidth="1"/>
    <col min="11011" max="11011" width="38.7265625" style="603" customWidth="1"/>
    <col min="11012" max="11012" width="3" style="603" customWidth="1"/>
    <col min="11013" max="11013" width="8.7265625" style="603" customWidth="1"/>
    <col min="11014" max="11014" width="8.81640625" style="603" customWidth="1"/>
    <col min="11015" max="11015" width="13.81640625" style="603" customWidth="1"/>
    <col min="11016" max="11264" width="8.1796875" style="603"/>
    <col min="11265" max="11265" width="3.26953125" style="603" customWidth="1"/>
    <col min="11266" max="11266" width="10.453125" style="603" customWidth="1"/>
    <col min="11267" max="11267" width="38.7265625" style="603" customWidth="1"/>
    <col min="11268" max="11268" width="3" style="603" customWidth="1"/>
    <col min="11269" max="11269" width="8.7265625" style="603" customWidth="1"/>
    <col min="11270" max="11270" width="8.81640625" style="603" customWidth="1"/>
    <col min="11271" max="11271" width="13.81640625" style="603" customWidth="1"/>
    <col min="11272" max="11520" width="8.1796875" style="603"/>
    <col min="11521" max="11521" width="3.26953125" style="603" customWidth="1"/>
    <col min="11522" max="11522" width="10.453125" style="603" customWidth="1"/>
    <col min="11523" max="11523" width="38.7265625" style="603" customWidth="1"/>
    <col min="11524" max="11524" width="3" style="603" customWidth="1"/>
    <col min="11525" max="11525" width="8.7265625" style="603" customWidth="1"/>
    <col min="11526" max="11526" width="8.81640625" style="603" customWidth="1"/>
    <col min="11527" max="11527" width="13.81640625" style="603" customWidth="1"/>
    <col min="11528" max="11776" width="8.1796875" style="603"/>
    <col min="11777" max="11777" width="3.26953125" style="603" customWidth="1"/>
    <col min="11778" max="11778" width="10.453125" style="603" customWidth="1"/>
    <col min="11779" max="11779" width="38.7265625" style="603" customWidth="1"/>
    <col min="11780" max="11780" width="3" style="603" customWidth="1"/>
    <col min="11781" max="11781" width="8.7265625" style="603" customWidth="1"/>
    <col min="11782" max="11782" width="8.81640625" style="603" customWidth="1"/>
    <col min="11783" max="11783" width="13.81640625" style="603" customWidth="1"/>
    <col min="11784" max="12032" width="8.1796875" style="603"/>
    <col min="12033" max="12033" width="3.26953125" style="603" customWidth="1"/>
    <col min="12034" max="12034" width="10.453125" style="603" customWidth="1"/>
    <col min="12035" max="12035" width="38.7265625" style="603" customWidth="1"/>
    <col min="12036" max="12036" width="3" style="603" customWidth="1"/>
    <col min="12037" max="12037" width="8.7265625" style="603" customWidth="1"/>
    <col min="12038" max="12038" width="8.81640625" style="603" customWidth="1"/>
    <col min="12039" max="12039" width="13.81640625" style="603" customWidth="1"/>
    <col min="12040" max="12288" width="8.1796875" style="603"/>
    <col min="12289" max="12289" width="3.26953125" style="603" customWidth="1"/>
    <col min="12290" max="12290" width="10.453125" style="603" customWidth="1"/>
    <col min="12291" max="12291" width="38.7265625" style="603" customWidth="1"/>
    <col min="12292" max="12292" width="3" style="603" customWidth="1"/>
    <col min="12293" max="12293" width="8.7265625" style="603" customWidth="1"/>
    <col min="12294" max="12294" width="8.81640625" style="603" customWidth="1"/>
    <col min="12295" max="12295" width="13.81640625" style="603" customWidth="1"/>
    <col min="12296" max="12544" width="8.1796875" style="603"/>
    <col min="12545" max="12545" width="3.26953125" style="603" customWidth="1"/>
    <col min="12546" max="12546" width="10.453125" style="603" customWidth="1"/>
    <col min="12547" max="12547" width="38.7265625" style="603" customWidth="1"/>
    <col min="12548" max="12548" width="3" style="603" customWidth="1"/>
    <col min="12549" max="12549" width="8.7265625" style="603" customWidth="1"/>
    <col min="12550" max="12550" width="8.81640625" style="603" customWidth="1"/>
    <col min="12551" max="12551" width="13.81640625" style="603" customWidth="1"/>
    <col min="12552" max="12800" width="8.1796875" style="603"/>
    <col min="12801" max="12801" width="3.26953125" style="603" customWidth="1"/>
    <col min="12802" max="12802" width="10.453125" style="603" customWidth="1"/>
    <col min="12803" max="12803" width="38.7265625" style="603" customWidth="1"/>
    <col min="12804" max="12804" width="3" style="603" customWidth="1"/>
    <col min="12805" max="12805" width="8.7265625" style="603" customWidth="1"/>
    <col min="12806" max="12806" width="8.81640625" style="603" customWidth="1"/>
    <col min="12807" max="12807" width="13.81640625" style="603" customWidth="1"/>
    <col min="12808" max="13056" width="8.1796875" style="603"/>
    <col min="13057" max="13057" width="3.26953125" style="603" customWidth="1"/>
    <col min="13058" max="13058" width="10.453125" style="603" customWidth="1"/>
    <col min="13059" max="13059" width="38.7265625" style="603" customWidth="1"/>
    <col min="13060" max="13060" width="3" style="603" customWidth="1"/>
    <col min="13061" max="13061" width="8.7265625" style="603" customWidth="1"/>
    <col min="13062" max="13062" width="8.81640625" style="603" customWidth="1"/>
    <col min="13063" max="13063" width="13.81640625" style="603" customWidth="1"/>
    <col min="13064" max="13312" width="8.1796875" style="603"/>
    <col min="13313" max="13313" width="3.26953125" style="603" customWidth="1"/>
    <col min="13314" max="13314" width="10.453125" style="603" customWidth="1"/>
    <col min="13315" max="13315" width="38.7265625" style="603" customWidth="1"/>
    <col min="13316" max="13316" width="3" style="603" customWidth="1"/>
    <col min="13317" max="13317" width="8.7265625" style="603" customWidth="1"/>
    <col min="13318" max="13318" width="8.81640625" style="603" customWidth="1"/>
    <col min="13319" max="13319" width="13.81640625" style="603" customWidth="1"/>
    <col min="13320" max="13568" width="8.1796875" style="603"/>
    <col min="13569" max="13569" width="3.26953125" style="603" customWidth="1"/>
    <col min="13570" max="13570" width="10.453125" style="603" customWidth="1"/>
    <col min="13571" max="13571" width="38.7265625" style="603" customWidth="1"/>
    <col min="13572" max="13572" width="3" style="603" customWidth="1"/>
    <col min="13573" max="13573" width="8.7265625" style="603" customWidth="1"/>
    <col min="13574" max="13574" width="8.81640625" style="603" customWidth="1"/>
    <col min="13575" max="13575" width="13.81640625" style="603" customWidth="1"/>
    <col min="13576" max="13824" width="8.1796875" style="603"/>
    <col min="13825" max="13825" width="3.26953125" style="603" customWidth="1"/>
    <col min="13826" max="13826" width="10.453125" style="603" customWidth="1"/>
    <col min="13827" max="13827" width="38.7265625" style="603" customWidth="1"/>
    <col min="13828" max="13828" width="3" style="603" customWidth="1"/>
    <col min="13829" max="13829" width="8.7265625" style="603" customWidth="1"/>
    <col min="13830" max="13830" width="8.81640625" style="603" customWidth="1"/>
    <col min="13831" max="13831" width="13.81640625" style="603" customWidth="1"/>
    <col min="13832" max="14080" width="8.1796875" style="603"/>
    <col min="14081" max="14081" width="3.26953125" style="603" customWidth="1"/>
    <col min="14082" max="14082" width="10.453125" style="603" customWidth="1"/>
    <col min="14083" max="14083" width="38.7265625" style="603" customWidth="1"/>
    <col min="14084" max="14084" width="3" style="603" customWidth="1"/>
    <col min="14085" max="14085" width="8.7265625" style="603" customWidth="1"/>
    <col min="14086" max="14086" width="8.81640625" style="603" customWidth="1"/>
    <col min="14087" max="14087" width="13.81640625" style="603" customWidth="1"/>
    <col min="14088" max="14336" width="8.1796875" style="603"/>
    <col min="14337" max="14337" width="3.26953125" style="603" customWidth="1"/>
    <col min="14338" max="14338" width="10.453125" style="603" customWidth="1"/>
    <col min="14339" max="14339" width="38.7265625" style="603" customWidth="1"/>
    <col min="14340" max="14340" width="3" style="603" customWidth="1"/>
    <col min="14341" max="14341" width="8.7265625" style="603" customWidth="1"/>
    <col min="14342" max="14342" width="8.81640625" style="603" customWidth="1"/>
    <col min="14343" max="14343" width="13.81640625" style="603" customWidth="1"/>
    <col min="14344" max="14592" width="8.1796875" style="603"/>
    <col min="14593" max="14593" width="3.26953125" style="603" customWidth="1"/>
    <col min="14594" max="14594" width="10.453125" style="603" customWidth="1"/>
    <col min="14595" max="14595" width="38.7265625" style="603" customWidth="1"/>
    <col min="14596" max="14596" width="3" style="603" customWidth="1"/>
    <col min="14597" max="14597" width="8.7265625" style="603" customWidth="1"/>
    <col min="14598" max="14598" width="8.81640625" style="603" customWidth="1"/>
    <col min="14599" max="14599" width="13.81640625" style="603" customWidth="1"/>
    <col min="14600" max="14848" width="8.1796875" style="603"/>
    <col min="14849" max="14849" width="3.26953125" style="603" customWidth="1"/>
    <col min="14850" max="14850" width="10.453125" style="603" customWidth="1"/>
    <col min="14851" max="14851" width="38.7265625" style="603" customWidth="1"/>
    <col min="14852" max="14852" width="3" style="603" customWidth="1"/>
    <col min="14853" max="14853" width="8.7265625" style="603" customWidth="1"/>
    <col min="14854" max="14854" width="8.81640625" style="603" customWidth="1"/>
    <col min="14855" max="14855" width="13.81640625" style="603" customWidth="1"/>
    <col min="14856" max="15104" width="8.1796875" style="603"/>
    <col min="15105" max="15105" width="3.26953125" style="603" customWidth="1"/>
    <col min="15106" max="15106" width="10.453125" style="603" customWidth="1"/>
    <col min="15107" max="15107" width="38.7265625" style="603" customWidth="1"/>
    <col min="15108" max="15108" width="3" style="603" customWidth="1"/>
    <col min="15109" max="15109" width="8.7265625" style="603" customWidth="1"/>
    <col min="15110" max="15110" width="8.81640625" style="603" customWidth="1"/>
    <col min="15111" max="15111" width="13.81640625" style="603" customWidth="1"/>
    <col min="15112" max="15360" width="8.1796875" style="603"/>
    <col min="15361" max="15361" width="3.26953125" style="603" customWidth="1"/>
    <col min="15362" max="15362" width="10.453125" style="603" customWidth="1"/>
    <col min="15363" max="15363" width="38.7265625" style="603" customWidth="1"/>
    <col min="15364" max="15364" width="3" style="603" customWidth="1"/>
    <col min="15365" max="15365" width="8.7265625" style="603" customWidth="1"/>
    <col min="15366" max="15366" width="8.81640625" style="603" customWidth="1"/>
    <col min="15367" max="15367" width="13.81640625" style="603" customWidth="1"/>
    <col min="15368" max="15616" width="8.1796875" style="603"/>
    <col min="15617" max="15617" width="3.26953125" style="603" customWidth="1"/>
    <col min="15618" max="15618" width="10.453125" style="603" customWidth="1"/>
    <col min="15619" max="15619" width="38.7265625" style="603" customWidth="1"/>
    <col min="15620" max="15620" width="3" style="603" customWidth="1"/>
    <col min="15621" max="15621" width="8.7265625" style="603" customWidth="1"/>
    <col min="15622" max="15622" width="8.81640625" style="603" customWidth="1"/>
    <col min="15623" max="15623" width="13.81640625" style="603" customWidth="1"/>
    <col min="15624" max="15872" width="8.1796875" style="603"/>
    <col min="15873" max="15873" width="3.26953125" style="603" customWidth="1"/>
    <col min="15874" max="15874" width="10.453125" style="603" customWidth="1"/>
    <col min="15875" max="15875" width="38.7265625" style="603" customWidth="1"/>
    <col min="15876" max="15876" width="3" style="603" customWidth="1"/>
    <col min="15877" max="15877" width="8.7265625" style="603" customWidth="1"/>
    <col min="15878" max="15878" width="8.81640625" style="603" customWidth="1"/>
    <col min="15879" max="15879" width="13.81640625" style="603" customWidth="1"/>
    <col min="15880" max="16128" width="8.1796875" style="603"/>
    <col min="16129" max="16129" width="3.26953125" style="603" customWidth="1"/>
    <col min="16130" max="16130" width="10.453125" style="603" customWidth="1"/>
    <col min="16131" max="16131" width="38.7265625" style="603" customWidth="1"/>
    <col min="16132" max="16132" width="3" style="603" customWidth="1"/>
    <col min="16133" max="16133" width="8.7265625" style="603" customWidth="1"/>
    <col min="16134" max="16134" width="8.81640625" style="603" customWidth="1"/>
    <col min="16135" max="16135" width="13.81640625" style="603" customWidth="1"/>
    <col min="16136" max="16384" width="8.1796875" style="603"/>
  </cols>
  <sheetData>
    <row r="1" spans="1:7" ht="27.75" customHeight="1">
      <c r="A1" s="1851" t="s">
        <v>1030</v>
      </c>
      <c r="B1" s="1852"/>
      <c r="C1" s="1852"/>
      <c r="D1" s="1852"/>
      <c r="E1" s="1852"/>
      <c r="F1" s="1852"/>
      <c r="G1" s="1852"/>
    </row>
    <row r="2" spans="1:7" ht="12.75" customHeight="1">
      <c r="A2" s="604" t="s">
        <v>2568</v>
      </c>
      <c r="B2" s="605"/>
      <c r="C2" s="605"/>
      <c r="D2" s="605"/>
      <c r="E2" s="605"/>
      <c r="F2" s="605"/>
      <c r="G2" s="605"/>
    </row>
    <row r="3" spans="1:7" ht="12.75" customHeight="1">
      <c r="A3" s="604" t="s">
        <v>2569</v>
      </c>
      <c r="B3" s="605"/>
      <c r="C3" s="605"/>
      <c r="D3" s="605"/>
      <c r="E3" s="605"/>
      <c r="F3" s="605"/>
      <c r="G3" s="605"/>
    </row>
    <row r="4" spans="1:7" ht="13.5" customHeight="1">
      <c r="A4" s="606"/>
      <c r="B4" s="604"/>
      <c r="C4" s="606"/>
      <c r="D4" s="607"/>
      <c r="E4" s="607"/>
      <c r="F4" s="607"/>
      <c r="G4" s="607"/>
    </row>
    <row r="5" spans="1:7" ht="6.75" customHeight="1">
      <c r="A5" s="608"/>
      <c r="B5" s="609"/>
      <c r="C5" s="609"/>
      <c r="D5" s="609"/>
      <c r="E5" s="610"/>
      <c r="F5" s="610"/>
      <c r="G5" s="610"/>
    </row>
    <row r="6" spans="1:7" ht="12.75" customHeight="1">
      <c r="A6" s="605" t="s">
        <v>562</v>
      </c>
      <c r="B6" s="605"/>
      <c r="C6" s="605"/>
      <c r="D6" s="605"/>
      <c r="E6" s="605"/>
      <c r="F6" s="605"/>
      <c r="G6" s="605"/>
    </row>
    <row r="7" spans="1:7" ht="13.5" customHeight="1">
      <c r="A7" s="605" t="s">
        <v>233</v>
      </c>
      <c r="B7" s="605"/>
      <c r="C7" s="605"/>
      <c r="D7" s="605"/>
      <c r="E7" s="605" t="s">
        <v>2570</v>
      </c>
      <c r="F7" s="605" t="s">
        <v>2571</v>
      </c>
      <c r="G7" s="605"/>
    </row>
    <row r="8" spans="1:7" ht="13.5" customHeight="1">
      <c r="A8" s="1853" t="s">
        <v>2572</v>
      </c>
      <c r="B8" s="1854"/>
      <c r="C8" s="1854"/>
      <c r="D8" s="611"/>
      <c r="E8" s="605" t="s">
        <v>234</v>
      </c>
      <c r="F8" s="612"/>
      <c r="G8" s="612"/>
    </row>
    <row r="9" spans="1:7" ht="6.75" customHeight="1">
      <c r="A9" s="608"/>
      <c r="B9" s="608"/>
      <c r="C9" s="608"/>
      <c r="D9" s="608"/>
      <c r="E9" s="608"/>
      <c r="F9" s="608"/>
      <c r="G9" s="608"/>
    </row>
    <row r="10" spans="1:7" ht="28.5" customHeight="1">
      <c r="A10" s="613" t="s">
        <v>36</v>
      </c>
      <c r="B10" s="613" t="s">
        <v>37</v>
      </c>
      <c r="C10" s="613" t="s">
        <v>28</v>
      </c>
      <c r="D10" s="613" t="s">
        <v>38</v>
      </c>
      <c r="E10" s="613" t="s">
        <v>39</v>
      </c>
      <c r="F10" s="613" t="s">
        <v>40</v>
      </c>
      <c r="G10" s="613" t="s">
        <v>29</v>
      </c>
    </row>
    <row r="11" spans="1:7" ht="12.75" hidden="1" customHeight="1">
      <c r="A11" s="613" t="s">
        <v>16</v>
      </c>
      <c r="B11" s="613" t="s">
        <v>18</v>
      </c>
      <c r="C11" s="613" t="s">
        <v>20</v>
      </c>
      <c r="D11" s="613" t="s">
        <v>22</v>
      </c>
      <c r="E11" s="613" t="s">
        <v>23</v>
      </c>
      <c r="F11" s="613" t="s">
        <v>24</v>
      </c>
      <c r="G11" s="613" t="s">
        <v>2573</v>
      </c>
    </row>
    <row r="12" spans="1:7" ht="3" customHeight="1">
      <c r="A12" s="608"/>
      <c r="B12" s="608"/>
      <c r="C12" s="608"/>
      <c r="D12" s="608"/>
      <c r="E12" s="608"/>
      <c r="F12" s="608"/>
      <c r="G12" s="608"/>
    </row>
    <row r="13" spans="1:7" ht="30.75" customHeight="1">
      <c r="A13" s="614"/>
      <c r="B13" s="615" t="s">
        <v>21</v>
      </c>
      <c r="C13" s="615" t="s">
        <v>136</v>
      </c>
      <c r="D13" s="615"/>
      <c r="E13" s="616"/>
      <c r="F13" s="642"/>
      <c r="G13" s="642">
        <f>G233</f>
        <v>0</v>
      </c>
    </row>
    <row r="14" spans="1:7" ht="28.5" customHeight="1">
      <c r="A14" s="617"/>
      <c r="B14" s="618" t="s">
        <v>141</v>
      </c>
      <c r="C14" s="618" t="s">
        <v>142</v>
      </c>
      <c r="D14" s="618"/>
      <c r="E14" s="619"/>
      <c r="F14" s="643"/>
      <c r="G14" s="643">
        <f>SUM(G15:G33)</f>
        <v>0</v>
      </c>
    </row>
    <row r="15" spans="1:7" ht="13.5" customHeight="1">
      <c r="A15" s="620">
        <v>1</v>
      </c>
      <c r="B15" s="621"/>
      <c r="C15" s="621" t="s">
        <v>2574</v>
      </c>
      <c r="D15" s="621" t="s">
        <v>61</v>
      </c>
      <c r="E15" s="622">
        <f>SUM(E16:E19)</f>
        <v>930</v>
      </c>
      <c r="F15" s="644"/>
      <c r="G15" s="644">
        <f>E15*F15</f>
        <v>0</v>
      </c>
    </row>
    <row r="16" spans="1:7" ht="13.5" customHeight="1">
      <c r="A16" s="620">
        <v>2</v>
      </c>
      <c r="B16" s="621"/>
      <c r="C16" s="621" t="s">
        <v>2575</v>
      </c>
      <c r="D16" s="621" t="s">
        <v>61</v>
      </c>
      <c r="E16" s="622">
        <f>E80</f>
        <v>525</v>
      </c>
      <c r="F16" s="644"/>
      <c r="G16" s="644">
        <f>E16*F16</f>
        <v>0</v>
      </c>
    </row>
    <row r="17" spans="1:11" ht="13.5" customHeight="1">
      <c r="A17" s="620">
        <v>3</v>
      </c>
      <c r="B17" s="621"/>
      <c r="C17" s="621" t="s">
        <v>2576</v>
      </c>
      <c r="D17" s="621" t="s">
        <v>61</v>
      </c>
      <c r="E17" s="622">
        <f>E81</f>
        <v>130</v>
      </c>
      <c r="F17" s="644"/>
      <c r="G17" s="644">
        <f t="shared" ref="G17:G77" si="0">E17*F17</f>
        <v>0</v>
      </c>
    </row>
    <row r="18" spans="1:11" ht="13.5" customHeight="1">
      <c r="A18" s="620">
        <v>4</v>
      </c>
      <c r="B18" s="621"/>
      <c r="C18" s="621" t="s">
        <v>2577</v>
      </c>
      <c r="D18" s="621" t="s">
        <v>61</v>
      </c>
      <c r="E18" s="622">
        <f>E82</f>
        <v>200</v>
      </c>
      <c r="F18" s="644"/>
      <c r="G18" s="644">
        <f t="shared" si="0"/>
        <v>0</v>
      </c>
    </row>
    <row r="19" spans="1:11" ht="13.5" customHeight="1">
      <c r="A19" s="620">
        <v>5</v>
      </c>
      <c r="B19" s="621"/>
      <c r="C19" s="621" t="s">
        <v>2578</v>
      </c>
      <c r="D19" s="621" t="s">
        <v>61</v>
      </c>
      <c r="E19" s="622">
        <f>E83</f>
        <v>75</v>
      </c>
      <c r="F19" s="644"/>
      <c r="G19" s="644">
        <f t="shared" si="0"/>
        <v>0</v>
      </c>
    </row>
    <row r="20" spans="1:11" ht="13.5" customHeight="1">
      <c r="A20" s="620">
        <v>6</v>
      </c>
      <c r="B20" s="621"/>
      <c r="C20" s="621" t="s">
        <v>2579</v>
      </c>
      <c r="D20" s="621" t="s">
        <v>61</v>
      </c>
      <c r="E20" s="622">
        <f>E21+E22+E23</f>
        <v>330</v>
      </c>
      <c r="F20" s="644"/>
      <c r="G20" s="644">
        <f t="shared" si="0"/>
        <v>0</v>
      </c>
    </row>
    <row r="21" spans="1:11" ht="13.5" customHeight="1">
      <c r="A21" s="620">
        <v>7</v>
      </c>
      <c r="B21" s="621"/>
      <c r="C21" s="621" t="s">
        <v>2580</v>
      </c>
      <c r="D21" s="621" t="s">
        <v>61</v>
      </c>
      <c r="E21" s="622">
        <f>E86</f>
        <v>100</v>
      </c>
      <c r="F21" s="644"/>
      <c r="G21" s="644">
        <f t="shared" si="0"/>
        <v>0</v>
      </c>
    </row>
    <row r="22" spans="1:11" ht="13.5" customHeight="1">
      <c r="A22" s="620">
        <v>8</v>
      </c>
      <c r="B22" s="621"/>
      <c r="C22" s="621" t="s">
        <v>2581</v>
      </c>
      <c r="D22" s="621" t="s">
        <v>61</v>
      </c>
      <c r="E22" s="622">
        <v>75</v>
      </c>
      <c r="F22" s="644"/>
      <c r="G22" s="644">
        <f t="shared" si="0"/>
        <v>0</v>
      </c>
    </row>
    <row r="23" spans="1:11" ht="13.5" customHeight="1">
      <c r="A23" s="620">
        <v>9</v>
      </c>
      <c r="B23" s="621"/>
      <c r="C23" s="621" t="s">
        <v>2582</v>
      </c>
      <c r="D23" s="621" t="s">
        <v>61</v>
      </c>
      <c r="E23" s="622">
        <f>E88</f>
        <v>155</v>
      </c>
      <c r="F23" s="644"/>
      <c r="G23" s="644">
        <f t="shared" si="0"/>
        <v>0</v>
      </c>
      <c r="K23" s="623"/>
    </row>
    <row r="24" spans="1:11" ht="13.5" customHeight="1">
      <c r="A24" s="620">
        <v>10</v>
      </c>
      <c r="B24" s="621"/>
      <c r="C24" s="621" t="s">
        <v>2583</v>
      </c>
      <c r="D24" s="621" t="s">
        <v>61</v>
      </c>
      <c r="E24" s="622">
        <f>SUM(E25:E27)</f>
        <v>625</v>
      </c>
      <c r="F24" s="644"/>
      <c r="G24" s="644">
        <f t="shared" si="0"/>
        <v>0</v>
      </c>
    </row>
    <row r="25" spans="1:11" ht="13.5" customHeight="1">
      <c r="A25" s="620">
        <v>11</v>
      </c>
      <c r="B25" s="621"/>
      <c r="C25" s="621" t="s">
        <v>2584</v>
      </c>
      <c r="D25" s="621" t="s">
        <v>61</v>
      </c>
      <c r="E25" s="622">
        <f>E89</f>
        <v>295</v>
      </c>
      <c r="F25" s="644"/>
      <c r="G25" s="644">
        <f t="shared" si="0"/>
        <v>0</v>
      </c>
    </row>
    <row r="26" spans="1:11" ht="13.5" customHeight="1">
      <c r="A26" s="620">
        <v>12</v>
      </c>
      <c r="B26" s="621"/>
      <c r="C26" s="621" t="s">
        <v>2585</v>
      </c>
      <c r="D26" s="621" t="s">
        <v>61</v>
      </c>
      <c r="E26" s="622">
        <f>E90</f>
        <v>109</v>
      </c>
      <c r="F26" s="644"/>
      <c r="G26" s="644">
        <f t="shared" si="0"/>
        <v>0</v>
      </c>
    </row>
    <row r="27" spans="1:11" ht="13.5" customHeight="1">
      <c r="A27" s="620">
        <v>13</v>
      </c>
      <c r="B27" s="621"/>
      <c r="C27" s="621" t="s">
        <v>2586</v>
      </c>
      <c r="D27" s="621" t="s">
        <v>61</v>
      </c>
      <c r="E27" s="622">
        <f>E91</f>
        <v>221</v>
      </c>
      <c r="F27" s="644"/>
      <c r="G27" s="644">
        <f t="shared" si="0"/>
        <v>0</v>
      </c>
    </row>
    <row r="28" spans="1:11" ht="13.5" customHeight="1">
      <c r="A28" s="620">
        <v>14</v>
      </c>
      <c r="B28" s="621"/>
      <c r="C28" s="621" t="s">
        <v>2587</v>
      </c>
      <c r="D28" s="621" t="s">
        <v>61</v>
      </c>
      <c r="E28" s="622">
        <f>E29+E30</f>
        <v>83</v>
      </c>
      <c r="F28" s="644"/>
      <c r="G28" s="644">
        <f t="shared" si="0"/>
        <v>0</v>
      </c>
    </row>
    <row r="29" spans="1:11" ht="13.5" customHeight="1">
      <c r="A29" s="620">
        <v>15</v>
      </c>
      <c r="B29" s="621"/>
      <c r="C29" s="621" t="s">
        <v>2588</v>
      </c>
      <c r="D29" s="621" t="s">
        <v>61</v>
      </c>
      <c r="E29" s="622">
        <f>E92</f>
        <v>50</v>
      </c>
      <c r="F29" s="644"/>
      <c r="G29" s="644">
        <f t="shared" si="0"/>
        <v>0</v>
      </c>
    </row>
    <row r="30" spans="1:11" ht="13.5" customHeight="1">
      <c r="A30" s="620">
        <v>16</v>
      </c>
      <c r="B30" s="621"/>
      <c r="C30" s="621" t="s">
        <v>2589</v>
      </c>
      <c r="D30" s="621" t="s">
        <v>61</v>
      </c>
      <c r="E30" s="622">
        <f>E93</f>
        <v>33</v>
      </c>
      <c r="F30" s="644"/>
      <c r="G30" s="644">
        <f t="shared" si="0"/>
        <v>0</v>
      </c>
    </row>
    <row r="31" spans="1:11" ht="13.5" customHeight="1">
      <c r="A31" s="620">
        <v>17</v>
      </c>
      <c r="B31" s="621"/>
      <c r="C31" s="621" t="s">
        <v>2590</v>
      </c>
      <c r="D31" s="621" t="s">
        <v>60</v>
      </c>
      <c r="E31" s="622">
        <v>14</v>
      </c>
      <c r="F31" s="644"/>
      <c r="G31" s="644">
        <f t="shared" si="0"/>
        <v>0</v>
      </c>
    </row>
    <row r="32" spans="1:11" ht="13.5" customHeight="1">
      <c r="A32" s="620">
        <v>18</v>
      </c>
      <c r="B32" s="621"/>
      <c r="C32" s="621" t="s">
        <v>2591</v>
      </c>
      <c r="D32" s="621" t="s">
        <v>62</v>
      </c>
      <c r="E32" s="622">
        <v>10</v>
      </c>
      <c r="F32" s="644"/>
      <c r="G32" s="644">
        <f t="shared" si="0"/>
        <v>0</v>
      </c>
    </row>
    <row r="33" spans="1:7" ht="13.5" customHeight="1">
      <c r="A33" s="620">
        <v>19</v>
      </c>
      <c r="B33" s="621"/>
      <c r="C33" s="621" t="s">
        <v>2592</v>
      </c>
      <c r="D33" s="621" t="s">
        <v>62</v>
      </c>
      <c r="E33" s="622">
        <v>56</v>
      </c>
      <c r="F33" s="644"/>
      <c r="G33" s="644">
        <f t="shared" si="0"/>
        <v>0</v>
      </c>
    </row>
    <row r="34" spans="1:7" ht="28.5" customHeight="1">
      <c r="A34" s="617"/>
      <c r="B34" s="618">
        <v>731</v>
      </c>
      <c r="C34" s="618" t="s">
        <v>2593</v>
      </c>
      <c r="D34" s="618"/>
      <c r="E34" s="619"/>
      <c r="F34" s="643"/>
      <c r="G34" s="643">
        <f>SUM(G35:G77)</f>
        <v>0</v>
      </c>
    </row>
    <row r="35" spans="1:7" ht="25.15" customHeight="1">
      <c r="A35" s="620">
        <v>20</v>
      </c>
      <c r="B35" s="621"/>
      <c r="C35" s="621" t="s">
        <v>2594</v>
      </c>
      <c r="D35" s="621" t="s">
        <v>62</v>
      </c>
      <c r="E35" s="622">
        <v>2</v>
      </c>
      <c r="F35" s="644"/>
      <c r="G35" s="644">
        <f t="shared" si="0"/>
        <v>0</v>
      </c>
    </row>
    <row r="36" spans="1:7" ht="25.15" customHeight="1">
      <c r="A36" s="620">
        <v>21</v>
      </c>
      <c r="B36" s="621"/>
      <c r="C36" s="621" t="s">
        <v>2595</v>
      </c>
      <c r="D36" s="621" t="s">
        <v>62</v>
      </c>
      <c r="E36" s="622">
        <v>1</v>
      </c>
      <c r="F36" s="644"/>
      <c r="G36" s="644">
        <f t="shared" si="0"/>
        <v>0</v>
      </c>
    </row>
    <row r="37" spans="1:7" ht="13.5" customHeight="1">
      <c r="A37" s="620">
        <v>22</v>
      </c>
      <c r="B37" s="621"/>
      <c r="C37" s="621" t="s">
        <v>2596</v>
      </c>
      <c r="D37" s="621" t="s">
        <v>62</v>
      </c>
      <c r="E37" s="622">
        <v>3</v>
      </c>
      <c r="F37" s="644"/>
      <c r="G37" s="644">
        <f t="shared" si="0"/>
        <v>0</v>
      </c>
    </row>
    <row r="38" spans="1:7" ht="13.5" customHeight="1">
      <c r="A38" s="620">
        <v>23</v>
      </c>
      <c r="B38" s="621"/>
      <c r="C38" s="621" t="s">
        <v>2597</v>
      </c>
      <c r="D38" s="621" t="s">
        <v>62</v>
      </c>
      <c r="E38" s="622">
        <v>3</v>
      </c>
      <c r="F38" s="644"/>
      <c r="G38" s="644">
        <f t="shared" si="0"/>
        <v>0</v>
      </c>
    </row>
    <row r="39" spans="1:7" ht="13.5" customHeight="1">
      <c r="A39" s="620">
        <v>24</v>
      </c>
      <c r="B39" s="621"/>
      <c r="C39" s="621" t="s">
        <v>2598</v>
      </c>
      <c r="D39" s="621" t="s">
        <v>62</v>
      </c>
      <c r="E39" s="622">
        <v>3</v>
      </c>
      <c r="F39" s="644"/>
      <c r="G39" s="644">
        <f t="shared" si="0"/>
        <v>0</v>
      </c>
    </row>
    <row r="40" spans="1:7" ht="25.15" customHeight="1">
      <c r="A40" s="620">
        <v>25</v>
      </c>
      <c r="B40" s="621"/>
      <c r="C40" s="621" t="s">
        <v>2599</v>
      </c>
      <c r="D40" s="621" t="s">
        <v>62</v>
      </c>
      <c r="E40" s="622">
        <v>1</v>
      </c>
      <c r="F40" s="644"/>
      <c r="G40" s="644">
        <f t="shared" si="0"/>
        <v>0</v>
      </c>
    </row>
    <row r="41" spans="1:7" ht="13.5" customHeight="1">
      <c r="A41" s="620">
        <v>26</v>
      </c>
      <c r="B41" s="621"/>
      <c r="C41" s="621" t="s">
        <v>2600</v>
      </c>
      <c r="D41" s="621" t="s">
        <v>62</v>
      </c>
      <c r="E41" s="622">
        <v>1</v>
      </c>
      <c r="F41" s="644"/>
      <c r="G41" s="644">
        <f t="shared" si="0"/>
        <v>0</v>
      </c>
    </row>
    <row r="42" spans="1:7" ht="13.5" customHeight="1">
      <c r="A42" s="620">
        <v>27</v>
      </c>
      <c r="B42" s="621"/>
      <c r="C42" s="621" t="s">
        <v>2601</v>
      </c>
      <c r="D42" s="621" t="s">
        <v>62</v>
      </c>
      <c r="E42" s="622">
        <v>1</v>
      </c>
      <c r="F42" s="644"/>
      <c r="G42" s="644">
        <f t="shared" si="0"/>
        <v>0</v>
      </c>
    </row>
    <row r="43" spans="1:7" ht="13.5" customHeight="1">
      <c r="A43" s="620">
        <v>28</v>
      </c>
      <c r="B43" s="621"/>
      <c r="C43" s="621" t="s">
        <v>2602</v>
      </c>
      <c r="D43" s="621" t="s">
        <v>62</v>
      </c>
      <c r="E43" s="622">
        <v>3</v>
      </c>
      <c r="F43" s="644"/>
      <c r="G43" s="644">
        <f t="shared" si="0"/>
        <v>0</v>
      </c>
    </row>
    <row r="44" spans="1:7" ht="13.5" customHeight="1">
      <c r="A44" s="620">
        <v>29</v>
      </c>
      <c r="B44" s="621"/>
      <c r="C44" s="621" t="s">
        <v>2603</v>
      </c>
      <c r="D44" s="621" t="s">
        <v>62</v>
      </c>
      <c r="E44" s="622">
        <v>3</v>
      </c>
      <c r="F44" s="644"/>
      <c r="G44" s="644">
        <f t="shared" si="0"/>
        <v>0</v>
      </c>
    </row>
    <row r="45" spans="1:7" ht="13.5" customHeight="1">
      <c r="A45" s="620">
        <v>30</v>
      </c>
      <c r="B45" s="621"/>
      <c r="C45" s="621" t="s">
        <v>2604</v>
      </c>
      <c r="D45" s="621" t="s">
        <v>62</v>
      </c>
      <c r="E45" s="622">
        <v>3</v>
      </c>
      <c r="F45" s="644"/>
      <c r="G45" s="644">
        <f t="shared" si="0"/>
        <v>0</v>
      </c>
    </row>
    <row r="46" spans="1:7" ht="13.5" customHeight="1">
      <c r="A46" s="620">
        <v>31</v>
      </c>
      <c r="B46" s="621"/>
      <c r="C46" s="621" t="s">
        <v>2605</v>
      </c>
      <c r="D46" s="621" t="s">
        <v>62</v>
      </c>
      <c r="E46" s="622">
        <v>1</v>
      </c>
      <c r="F46" s="644"/>
      <c r="G46" s="644">
        <f t="shared" si="0"/>
        <v>0</v>
      </c>
    </row>
    <row r="47" spans="1:7" ht="25.15" customHeight="1">
      <c r="A47" s="620">
        <v>32</v>
      </c>
      <c r="B47" s="621"/>
      <c r="C47" s="621" t="s">
        <v>2606</v>
      </c>
      <c r="D47" s="621" t="s">
        <v>62</v>
      </c>
      <c r="E47" s="622">
        <v>1</v>
      </c>
      <c r="F47" s="644"/>
      <c r="G47" s="644">
        <f t="shared" si="0"/>
        <v>0</v>
      </c>
    </row>
    <row r="48" spans="1:7" ht="13.5" customHeight="1">
      <c r="A48" s="620">
        <v>33</v>
      </c>
      <c r="B48" s="621"/>
      <c r="C48" s="621" t="s">
        <v>2607</v>
      </c>
      <c r="D48" s="621" t="s">
        <v>62</v>
      </c>
      <c r="E48" s="622">
        <v>3</v>
      </c>
      <c r="F48" s="644"/>
      <c r="G48" s="644">
        <f t="shared" si="0"/>
        <v>0</v>
      </c>
    </row>
    <row r="49" spans="1:7" ht="13.5" customHeight="1">
      <c r="A49" s="620">
        <v>34</v>
      </c>
      <c r="B49" s="621"/>
      <c r="C49" s="621" t="s">
        <v>2608</v>
      </c>
      <c r="D49" s="621" t="s">
        <v>62</v>
      </c>
      <c r="E49" s="622">
        <v>2</v>
      </c>
      <c r="F49" s="644"/>
      <c r="G49" s="644">
        <f t="shared" si="0"/>
        <v>0</v>
      </c>
    </row>
    <row r="50" spans="1:7" ht="25.15" customHeight="1">
      <c r="A50" s="620">
        <v>35</v>
      </c>
      <c r="B50" s="621"/>
      <c r="C50" s="621" t="s">
        <v>2609</v>
      </c>
      <c r="D50" s="621" t="s">
        <v>62</v>
      </c>
      <c r="E50" s="622">
        <v>2</v>
      </c>
      <c r="F50" s="644"/>
      <c r="G50" s="644">
        <f t="shared" si="0"/>
        <v>0</v>
      </c>
    </row>
    <row r="51" spans="1:7" ht="13.5" customHeight="1">
      <c r="A51" s="620">
        <v>36</v>
      </c>
      <c r="B51" s="621"/>
      <c r="C51" s="621" t="s">
        <v>2610</v>
      </c>
      <c r="D51" s="621" t="s">
        <v>62</v>
      </c>
      <c r="E51" s="622">
        <v>3</v>
      </c>
      <c r="F51" s="644"/>
      <c r="G51" s="644">
        <f t="shared" si="0"/>
        <v>0</v>
      </c>
    </row>
    <row r="52" spans="1:7" ht="13.5" customHeight="1">
      <c r="A52" s="620">
        <v>37</v>
      </c>
      <c r="B52" s="621"/>
      <c r="C52" s="621" t="s">
        <v>2611</v>
      </c>
      <c r="D52" s="621" t="s">
        <v>62</v>
      </c>
      <c r="E52" s="622">
        <v>9</v>
      </c>
      <c r="F52" s="644"/>
      <c r="G52" s="644">
        <f t="shared" si="0"/>
        <v>0</v>
      </c>
    </row>
    <row r="53" spans="1:7" ht="13.5" customHeight="1">
      <c r="A53" s="620">
        <v>38</v>
      </c>
      <c r="B53" s="621"/>
      <c r="C53" s="621" t="s">
        <v>2612</v>
      </c>
      <c r="D53" s="621" t="s">
        <v>62</v>
      </c>
      <c r="E53" s="622">
        <v>6</v>
      </c>
      <c r="F53" s="644"/>
      <c r="G53" s="644">
        <f t="shared" si="0"/>
        <v>0</v>
      </c>
    </row>
    <row r="54" spans="1:7" ht="13.5" customHeight="1">
      <c r="A54" s="620">
        <v>39</v>
      </c>
      <c r="B54" s="621"/>
      <c r="C54" s="621" t="s">
        <v>2613</v>
      </c>
      <c r="D54" s="621" t="s">
        <v>62</v>
      </c>
      <c r="E54" s="622">
        <v>6</v>
      </c>
      <c r="F54" s="644"/>
      <c r="G54" s="644">
        <f t="shared" si="0"/>
        <v>0</v>
      </c>
    </row>
    <row r="55" spans="1:7" ht="13.5" customHeight="1">
      <c r="A55" s="620">
        <v>40</v>
      </c>
      <c r="B55" s="621"/>
      <c r="C55" s="621" t="s">
        <v>2614</v>
      </c>
      <c r="D55" s="621" t="s">
        <v>62</v>
      </c>
      <c r="E55" s="622">
        <v>3</v>
      </c>
      <c r="F55" s="644"/>
      <c r="G55" s="644">
        <f t="shared" si="0"/>
        <v>0</v>
      </c>
    </row>
    <row r="56" spans="1:7" ht="13.5" customHeight="1">
      <c r="A56" s="620">
        <v>41</v>
      </c>
      <c r="B56" s="621"/>
      <c r="C56" s="621" t="s">
        <v>2615</v>
      </c>
      <c r="D56" s="621" t="s">
        <v>62</v>
      </c>
      <c r="E56" s="622">
        <v>3</v>
      </c>
      <c r="F56" s="644"/>
      <c r="G56" s="644">
        <f t="shared" si="0"/>
        <v>0</v>
      </c>
    </row>
    <row r="57" spans="1:7" ht="13.5" customHeight="1">
      <c r="A57" s="620">
        <v>42</v>
      </c>
      <c r="B57" s="621"/>
      <c r="C57" s="621" t="s">
        <v>2616</v>
      </c>
      <c r="D57" s="621" t="s">
        <v>62</v>
      </c>
      <c r="E57" s="622">
        <v>3</v>
      </c>
      <c r="F57" s="644"/>
      <c r="G57" s="644">
        <f t="shared" si="0"/>
        <v>0</v>
      </c>
    </row>
    <row r="58" spans="1:7" ht="25.15" customHeight="1">
      <c r="A58" s="620">
        <v>43</v>
      </c>
      <c r="B58" s="621"/>
      <c r="C58" s="621" t="s">
        <v>2617</v>
      </c>
      <c r="D58" s="621" t="s">
        <v>62</v>
      </c>
      <c r="E58" s="622">
        <v>3</v>
      </c>
      <c r="F58" s="644"/>
      <c r="G58" s="644">
        <f t="shared" si="0"/>
        <v>0</v>
      </c>
    </row>
    <row r="59" spans="1:7" ht="25.15" customHeight="1">
      <c r="A59" s="620">
        <v>44</v>
      </c>
      <c r="B59" s="621"/>
      <c r="C59" s="621" t="s">
        <v>2618</v>
      </c>
      <c r="D59" s="621" t="s">
        <v>62</v>
      </c>
      <c r="E59" s="622">
        <v>1</v>
      </c>
      <c r="F59" s="644"/>
      <c r="G59" s="644">
        <f t="shared" si="0"/>
        <v>0</v>
      </c>
    </row>
    <row r="60" spans="1:7" ht="33.65" customHeight="1">
      <c r="A60" s="620">
        <v>45</v>
      </c>
      <c r="B60" s="621"/>
      <c r="C60" s="621" t="s">
        <v>2619</v>
      </c>
      <c r="D60" s="621" t="s">
        <v>62</v>
      </c>
      <c r="E60" s="622">
        <v>1</v>
      </c>
      <c r="F60" s="644"/>
      <c r="G60" s="644">
        <f t="shared" si="0"/>
        <v>0</v>
      </c>
    </row>
    <row r="61" spans="1:7" ht="33.65" customHeight="1">
      <c r="A61" s="620">
        <v>46</v>
      </c>
      <c r="B61" s="621"/>
      <c r="C61" s="621" t="s">
        <v>2619</v>
      </c>
      <c r="D61" s="621" t="s">
        <v>62</v>
      </c>
      <c r="E61" s="622">
        <v>1</v>
      </c>
      <c r="F61" s="644"/>
      <c r="G61" s="644">
        <f t="shared" si="0"/>
        <v>0</v>
      </c>
    </row>
    <row r="62" spans="1:7" ht="25.15" customHeight="1">
      <c r="A62" s="620">
        <v>47</v>
      </c>
      <c r="B62" s="621"/>
      <c r="C62" s="621" t="s">
        <v>2620</v>
      </c>
      <c r="D62" s="621" t="s">
        <v>62</v>
      </c>
      <c r="E62" s="622">
        <v>3</v>
      </c>
      <c r="F62" s="644"/>
      <c r="G62" s="644">
        <f t="shared" si="0"/>
        <v>0</v>
      </c>
    </row>
    <row r="63" spans="1:7" ht="25.15" customHeight="1">
      <c r="A63" s="620">
        <v>48</v>
      </c>
      <c r="B63" s="621"/>
      <c r="C63" s="621" t="s">
        <v>2621</v>
      </c>
      <c r="D63" s="621" t="s">
        <v>62</v>
      </c>
      <c r="E63" s="622">
        <v>3</v>
      </c>
      <c r="F63" s="644"/>
      <c r="G63" s="644">
        <f t="shared" si="0"/>
        <v>0</v>
      </c>
    </row>
    <row r="64" spans="1:7" ht="24.65" customHeight="1">
      <c r="A64" s="620">
        <v>49</v>
      </c>
      <c r="B64" s="621"/>
      <c r="C64" s="621" t="s">
        <v>2622</v>
      </c>
      <c r="D64" s="621" t="s">
        <v>62</v>
      </c>
      <c r="E64" s="622">
        <v>1</v>
      </c>
      <c r="F64" s="644"/>
      <c r="G64" s="644">
        <f t="shared" si="0"/>
        <v>0</v>
      </c>
    </row>
    <row r="65" spans="1:7" ht="24.65" customHeight="1">
      <c r="A65" s="620">
        <v>50</v>
      </c>
      <c r="B65" s="621"/>
      <c r="C65" s="621" t="s">
        <v>2623</v>
      </c>
      <c r="D65" s="621" t="s">
        <v>62</v>
      </c>
      <c r="E65" s="622">
        <v>1</v>
      </c>
      <c r="F65" s="644"/>
      <c r="G65" s="644">
        <f t="shared" si="0"/>
        <v>0</v>
      </c>
    </row>
    <row r="66" spans="1:7" ht="24.65" customHeight="1">
      <c r="A66" s="620">
        <v>51</v>
      </c>
      <c r="B66" s="621"/>
      <c r="C66" s="621" t="s">
        <v>2624</v>
      </c>
      <c r="D66" s="621" t="s">
        <v>62</v>
      </c>
      <c r="E66" s="622">
        <v>1</v>
      </c>
      <c r="F66" s="644"/>
      <c r="G66" s="644">
        <f t="shared" si="0"/>
        <v>0</v>
      </c>
    </row>
    <row r="67" spans="1:7" ht="13.5" customHeight="1">
      <c r="A67" s="620">
        <v>52</v>
      </c>
      <c r="B67" s="621"/>
      <c r="C67" s="621" t="s">
        <v>2625</v>
      </c>
      <c r="D67" s="621" t="s">
        <v>62</v>
      </c>
      <c r="E67" s="622">
        <v>3</v>
      </c>
      <c r="F67" s="644"/>
      <c r="G67" s="644">
        <f t="shared" si="0"/>
        <v>0</v>
      </c>
    </row>
    <row r="68" spans="1:7" ht="13.5" customHeight="1">
      <c r="A68" s="620">
        <v>53</v>
      </c>
      <c r="B68" s="621"/>
      <c r="C68" s="621" t="s">
        <v>2626</v>
      </c>
      <c r="D68" s="621" t="s">
        <v>62</v>
      </c>
      <c r="E68" s="622">
        <v>1</v>
      </c>
      <c r="F68" s="644"/>
      <c r="G68" s="644">
        <f t="shared" si="0"/>
        <v>0</v>
      </c>
    </row>
    <row r="69" spans="1:7" ht="13.5" customHeight="1">
      <c r="A69" s="620">
        <v>54</v>
      </c>
      <c r="B69" s="621"/>
      <c r="C69" s="621" t="s">
        <v>2627</v>
      </c>
      <c r="D69" s="621" t="s">
        <v>62</v>
      </c>
      <c r="E69" s="622">
        <v>3</v>
      </c>
      <c r="F69" s="644"/>
      <c r="G69" s="644">
        <f t="shared" si="0"/>
        <v>0</v>
      </c>
    </row>
    <row r="70" spans="1:7" ht="13.5" customHeight="1">
      <c r="A70" s="620">
        <v>55</v>
      </c>
      <c r="B70" s="621"/>
      <c r="C70" s="621" t="s">
        <v>2628</v>
      </c>
      <c r="D70" s="621" t="s">
        <v>62</v>
      </c>
      <c r="E70" s="622">
        <v>2</v>
      </c>
      <c r="F70" s="644"/>
      <c r="G70" s="644">
        <f t="shared" si="0"/>
        <v>0</v>
      </c>
    </row>
    <row r="71" spans="1:7" ht="13.5" customHeight="1">
      <c r="A71" s="620">
        <v>56</v>
      </c>
      <c r="B71" s="621"/>
      <c r="C71" s="621" t="s">
        <v>2629</v>
      </c>
      <c r="D71" s="621" t="s">
        <v>62</v>
      </c>
      <c r="E71" s="622">
        <v>3</v>
      </c>
      <c r="F71" s="644"/>
      <c r="G71" s="644">
        <f t="shared" si="0"/>
        <v>0</v>
      </c>
    </row>
    <row r="72" spans="1:7" ht="13.5" customHeight="1">
      <c r="A72" s="620">
        <v>57</v>
      </c>
      <c r="B72" s="621"/>
      <c r="C72" s="621" t="s">
        <v>2630</v>
      </c>
      <c r="D72" s="621" t="s">
        <v>62</v>
      </c>
      <c r="E72" s="622">
        <v>1</v>
      </c>
      <c r="F72" s="644"/>
      <c r="G72" s="644">
        <f t="shared" si="0"/>
        <v>0</v>
      </c>
    </row>
    <row r="73" spans="1:7" ht="13.5" customHeight="1">
      <c r="A73" s="620">
        <v>58</v>
      </c>
      <c r="B73" s="621"/>
      <c r="C73" s="621" t="s">
        <v>2631</v>
      </c>
      <c r="D73" s="621" t="s">
        <v>62</v>
      </c>
      <c r="E73" s="622">
        <v>1</v>
      </c>
      <c r="F73" s="644"/>
      <c r="G73" s="644">
        <f t="shared" si="0"/>
        <v>0</v>
      </c>
    </row>
    <row r="74" spans="1:7" ht="13.5" customHeight="1">
      <c r="A74" s="620">
        <v>59</v>
      </c>
      <c r="B74" s="621"/>
      <c r="C74" s="621" t="s">
        <v>2632</v>
      </c>
      <c r="D74" s="621" t="s">
        <v>62</v>
      </c>
      <c r="E74" s="622">
        <v>1</v>
      </c>
      <c r="F74" s="644"/>
      <c r="G74" s="644">
        <f t="shared" si="0"/>
        <v>0</v>
      </c>
    </row>
    <row r="75" spans="1:7" ht="13.5" customHeight="1">
      <c r="A75" s="620">
        <v>60</v>
      </c>
      <c r="B75" s="621"/>
      <c r="C75" s="621" t="s">
        <v>2633</v>
      </c>
      <c r="D75" s="621" t="s">
        <v>62</v>
      </c>
      <c r="E75" s="622">
        <v>1</v>
      </c>
      <c r="F75" s="644"/>
      <c r="G75" s="644">
        <f t="shared" si="0"/>
        <v>0</v>
      </c>
    </row>
    <row r="76" spans="1:7" ht="13.5" customHeight="1">
      <c r="A76" s="620">
        <v>61</v>
      </c>
      <c r="B76" s="621"/>
      <c r="C76" s="621" t="s">
        <v>2634</v>
      </c>
      <c r="D76" s="621" t="s">
        <v>62</v>
      </c>
      <c r="E76" s="622">
        <v>3</v>
      </c>
      <c r="F76" s="644"/>
      <c r="G76" s="644">
        <f t="shared" si="0"/>
        <v>0</v>
      </c>
    </row>
    <row r="77" spans="1:7" ht="13.5" customHeight="1">
      <c r="A77" s="620">
        <v>62</v>
      </c>
      <c r="B77" s="621"/>
      <c r="C77" s="621" t="s">
        <v>2635</v>
      </c>
      <c r="D77" s="621" t="s">
        <v>62</v>
      </c>
      <c r="E77" s="622">
        <v>9</v>
      </c>
      <c r="F77" s="644"/>
      <c r="G77" s="644">
        <f t="shared" si="0"/>
        <v>0</v>
      </c>
    </row>
    <row r="78" spans="1:7" ht="13.5" customHeight="1">
      <c r="A78" s="624"/>
      <c r="B78" s="625"/>
      <c r="C78" s="625"/>
      <c r="D78" s="625"/>
      <c r="E78" s="626"/>
      <c r="F78" s="645"/>
      <c r="G78" s="645"/>
    </row>
    <row r="79" spans="1:7" ht="28.5" customHeight="1">
      <c r="A79" s="617"/>
      <c r="B79" s="618" t="s">
        <v>2636</v>
      </c>
      <c r="C79" s="618" t="s">
        <v>2637</v>
      </c>
      <c r="D79" s="618"/>
      <c r="E79" s="619"/>
      <c r="F79" s="643"/>
      <c r="G79" s="643">
        <f>SUM(G80:G96)</f>
        <v>0</v>
      </c>
    </row>
    <row r="80" spans="1:7" ht="13.5" customHeight="1">
      <c r="A80" s="620">
        <v>63</v>
      </c>
      <c r="B80" s="621"/>
      <c r="C80" s="621" t="s">
        <v>2638</v>
      </c>
      <c r="D80" s="621" t="s">
        <v>61</v>
      </c>
      <c r="E80" s="622">
        <v>525</v>
      </c>
      <c r="F80" s="644"/>
      <c r="G80" s="644">
        <f t="shared" ref="G80:G96" si="1">E80*F80</f>
        <v>0</v>
      </c>
    </row>
    <row r="81" spans="1:7" ht="13.5" customHeight="1">
      <c r="A81" s="620">
        <v>64</v>
      </c>
      <c r="B81" s="621"/>
      <c r="C81" s="621" t="s">
        <v>2639</v>
      </c>
      <c r="D81" s="621" t="s">
        <v>61</v>
      </c>
      <c r="E81" s="622">
        <v>130</v>
      </c>
      <c r="F81" s="644"/>
      <c r="G81" s="644">
        <f t="shared" si="1"/>
        <v>0</v>
      </c>
    </row>
    <row r="82" spans="1:7" ht="13.5" customHeight="1">
      <c r="A82" s="620">
        <v>65</v>
      </c>
      <c r="B82" s="621"/>
      <c r="C82" s="621" t="s">
        <v>2640</v>
      </c>
      <c r="D82" s="621" t="s">
        <v>61</v>
      </c>
      <c r="E82" s="622">
        <v>200</v>
      </c>
      <c r="F82" s="644"/>
      <c r="G82" s="644">
        <f t="shared" si="1"/>
        <v>0</v>
      </c>
    </row>
    <row r="83" spans="1:7" ht="13.5" customHeight="1">
      <c r="A83" s="620">
        <v>66</v>
      </c>
      <c r="B83" s="621"/>
      <c r="C83" s="621" t="s">
        <v>2641</v>
      </c>
      <c r="D83" s="621" t="s">
        <v>61</v>
      </c>
      <c r="E83" s="622">
        <v>75</v>
      </c>
      <c r="F83" s="644"/>
      <c r="G83" s="644">
        <f t="shared" si="1"/>
        <v>0</v>
      </c>
    </row>
    <row r="84" spans="1:7" ht="13.5" customHeight="1">
      <c r="A84" s="620">
        <v>67</v>
      </c>
      <c r="B84" s="621"/>
      <c r="C84" s="621" t="s">
        <v>2642</v>
      </c>
      <c r="D84" s="621" t="s">
        <v>2412</v>
      </c>
      <c r="E84" s="622">
        <v>1</v>
      </c>
      <c r="F84" s="644"/>
      <c r="G84" s="644">
        <f t="shared" si="1"/>
        <v>0</v>
      </c>
    </row>
    <row r="85" spans="1:7" ht="13.5" customHeight="1">
      <c r="A85" s="620">
        <v>68</v>
      </c>
      <c r="B85" s="621"/>
      <c r="C85" s="621" t="s">
        <v>2643</v>
      </c>
      <c r="D85" s="621" t="s">
        <v>61</v>
      </c>
      <c r="E85" s="622">
        <f>E80+E81+E82+E83</f>
        <v>930</v>
      </c>
      <c r="F85" s="644"/>
      <c r="G85" s="644">
        <f t="shared" si="1"/>
        <v>0</v>
      </c>
    </row>
    <row r="86" spans="1:7" ht="24.75" customHeight="1">
      <c r="A86" s="620">
        <v>69</v>
      </c>
      <c r="B86" s="621"/>
      <c r="C86" s="621" t="s">
        <v>2644</v>
      </c>
      <c r="D86" s="621" t="s">
        <v>61</v>
      </c>
      <c r="E86" s="622">
        <v>100</v>
      </c>
      <c r="F86" s="644"/>
      <c r="G86" s="644">
        <f t="shared" si="1"/>
        <v>0</v>
      </c>
    </row>
    <row r="87" spans="1:7" ht="24.75" customHeight="1">
      <c r="A87" s="620">
        <v>70</v>
      </c>
      <c r="B87" s="621"/>
      <c r="C87" s="621" t="s">
        <v>2645</v>
      </c>
      <c r="D87" s="621" t="s">
        <v>61</v>
      </c>
      <c r="E87" s="622">
        <v>60</v>
      </c>
      <c r="F87" s="644"/>
      <c r="G87" s="644">
        <f t="shared" si="1"/>
        <v>0</v>
      </c>
    </row>
    <row r="88" spans="1:7" ht="24.75" customHeight="1">
      <c r="A88" s="620">
        <v>71</v>
      </c>
      <c r="B88" s="621"/>
      <c r="C88" s="621" t="s">
        <v>2646</v>
      </c>
      <c r="D88" s="621" t="s">
        <v>61</v>
      </c>
      <c r="E88" s="622">
        <v>155</v>
      </c>
      <c r="F88" s="644"/>
      <c r="G88" s="644">
        <f t="shared" si="1"/>
        <v>0</v>
      </c>
    </row>
    <row r="89" spans="1:7" ht="24.75" customHeight="1">
      <c r="A89" s="620">
        <v>72</v>
      </c>
      <c r="B89" s="621"/>
      <c r="C89" s="621" t="s">
        <v>2647</v>
      </c>
      <c r="D89" s="621" t="s">
        <v>61</v>
      </c>
      <c r="E89" s="622">
        <v>295</v>
      </c>
      <c r="F89" s="644"/>
      <c r="G89" s="644">
        <f t="shared" si="1"/>
        <v>0</v>
      </c>
    </row>
    <row r="90" spans="1:7" ht="24.75" customHeight="1">
      <c r="A90" s="620">
        <v>73</v>
      </c>
      <c r="B90" s="621"/>
      <c r="C90" s="621" t="s">
        <v>2648</v>
      </c>
      <c r="D90" s="621" t="s">
        <v>61</v>
      </c>
      <c r="E90" s="622">
        <v>109</v>
      </c>
      <c r="F90" s="644"/>
      <c r="G90" s="644">
        <f t="shared" si="1"/>
        <v>0</v>
      </c>
    </row>
    <row r="91" spans="1:7" ht="24.75" customHeight="1">
      <c r="A91" s="620">
        <v>74</v>
      </c>
      <c r="B91" s="621"/>
      <c r="C91" s="621" t="s">
        <v>2649</v>
      </c>
      <c r="D91" s="621" t="s">
        <v>61</v>
      </c>
      <c r="E91" s="622">
        <v>221</v>
      </c>
      <c r="F91" s="644"/>
      <c r="G91" s="644">
        <f t="shared" si="1"/>
        <v>0</v>
      </c>
    </row>
    <row r="92" spans="1:7" ht="24.75" customHeight="1">
      <c r="A92" s="620">
        <v>75</v>
      </c>
      <c r="B92" s="621"/>
      <c r="C92" s="621" t="s">
        <v>2650</v>
      </c>
      <c r="D92" s="621" t="s">
        <v>61</v>
      </c>
      <c r="E92" s="622">
        <v>50</v>
      </c>
      <c r="F92" s="644"/>
      <c r="G92" s="644">
        <f t="shared" si="1"/>
        <v>0</v>
      </c>
    </row>
    <row r="93" spans="1:7" ht="24.75" customHeight="1">
      <c r="A93" s="620">
        <v>76</v>
      </c>
      <c r="B93" s="621"/>
      <c r="C93" s="621" t="s">
        <v>2651</v>
      </c>
      <c r="D93" s="621" t="s">
        <v>61</v>
      </c>
      <c r="E93" s="622">
        <v>33</v>
      </c>
      <c r="F93" s="644"/>
      <c r="G93" s="644">
        <f t="shared" si="1"/>
        <v>0</v>
      </c>
    </row>
    <row r="94" spans="1:7" ht="24.75" customHeight="1">
      <c r="A94" s="620">
        <v>77</v>
      </c>
      <c r="B94" s="621"/>
      <c r="C94" s="621" t="s">
        <v>2652</v>
      </c>
      <c r="D94" s="621" t="s">
        <v>61</v>
      </c>
      <c r="E94" s="622">
        <v>2</v>
      </c>
      <c r="F94" s="644"/>
      <c r="G94" s="644">
        <f t="shared" si="1"/>
        <v>0</v>
      </c>
    </row>
    <row r="95" spans="1:7" ht="24.75" customHeight="1">
      <c r="A95" s="620">
        <v>78</v>
      </c>
      <c r="B95" s="621"/>
      <c r="C95" s="621" t="s">
        <v>2653</v>
      </c>
      <c r="D95" s="621" t="s">
        <v>61</v>
      </c>
      <c r="E95" s="622">
        <v>24</v>
      </c>
      <c r="F95" s="644"/>
      <c r="G95" s="644">
        <f t="shared" si="1"/>
        <v>0</v>
      </c>
    </row>
    <row r="96" spans="1:7" ht="24.75" customHeight="1">
      <c r="A96" s="620">
        <v>79</v>
      </c>
      <c r="B96" s="621"/>
      <c r="C96" s="621" t="s">
        <v>2654</v>
      </c>
      <c r="D96" s="621" t="s">
        <v>61</v>
      </c>
      <c r="E96" s="622">
        <f>E86+E87+E88+E89+E90+E91+E92+E93</f>
        <v>1023</v>
      </c>
      <c r="F96" s="644"/>
      <c r="G96" s="644">
        <f t="shared" si="1"/>
        <v>0</v>
      </c>
    </row>
    <row r="97" spans="1:7" ht="28.5" customHeight="1">
      <c r="A97" s="617"/>
      <c r="B97" s="618" t="s">
        <v>2655</v>
      </c>
      <c r="C97" s="618" t="s">
        <v>2656</v>
      </c>
      <c r="D97" s="618"/>
      <c r="E97" s="619"/>
      <c r="F97" s="643"/>
      <c r="G97" s="643">
        <f>SUM(G98:G171)</f>
        <v>0</v>
      </c>
    </row>
    <row r="98" spans="1:7" ht="10.5">
      <c r="A98" s="620">
        <v>80</v>
      </c>
      <c r="B98" s="621"/>
      <c r="C98" s="621" t="s">
        <v>2657</v>
      </c>
      <c r="D98" s="621" t="s">
        <v>62</v>
      </c>
      <c r="E98" s="622">
        <v>157</v>
      </c>
      <c r="F98" s="644"/>
      <c r="G98" s="644">
        <f>E98*F98</f>
        <v>0</v>
      </c>
    </row>
    <row r="99" spans="1:7" ht="20">
      <c r="A99" s="1761">
        <v>81</v>
      </c>
      <c r="B99" s="1762"/>
      <c r="C99" s="1762" t="s">
        <v>2658</v>
      </c>
      <c r="D99" s="1762" t="s">
        <v>62</v>
      </c>
      <c r="E99" s="1763">
        <v>16</v>
      </c>
      <c r="F99" s="1760"/>
      <c r="G99" s="1760">
        <f t="shared" ref="G99:G191" si="2">E99*F99</f>
        <v>0</v>
      </c>
    </row>
    <row r="100" spans="1:7" ht="20">
      <c r="A100" s="1761">
        <v>82</v>
      </c>
      <c r="B100" s="1762"/>
      <c r="C100" s="1762" t="s">
        <v>2659</v>
      </c>
      <c r="D100" s="1762" t="s">
        <v>2660</v>
      </c>
      <c r="E100" s="1763">
        <v>55</v>
      </c>
      <c r="F100" s="1760"/>
      <c r="G100" s="1760">
        <f t="shared" si="2"/>
        <v>0</v>
      </c>
    </row>
    <row r="101" spans="1:7" ht="20">
      <c r="A101" s="620">
        <v>83</v>
      </c>
      <c r="B101" s="621"/>
      <c r="C101" s="621" t="s">
        <v>2661</v>
      </c>
      <c r="D101" s="621"/>
      <c r="E101" s="622">
        <v>4</v>
      </c>
      <c r="F101" s="644"/>
      <c r="G101" s="644">
        <f t="shared" si="2"/>
        <v>0</v>
      </c>
    </row>
    <row r="102" spans="1:7" ht="10.5">
      <c r="A102" s="620">
        <v>84</v>
      </c>
      <c r="B102" s="621"/>
      <c r="C102" s="621" t="s">
        <v>2662</v>
      </c>
      <c r="D102" s="621"/>
      <c r="E102" s="622">
        <v>82</v>
      </c>
      <c r="F102" s="644"/>
      <c r="G102" s="644">
        <f t="shared" si="2"/>
        <v>0</v>
      </c>
    </row>
    <row r="103" spans="1:7" ht="10.5">
      <c r="A103" s="620">
        <v>85</v>
      </c>
      <c r="B103" s="621"/>
      <c r="C103" s="621" t="s">
        <v>2663</v>
      </c>
      <c r="D103" s="621"/>
      <c r="E103" s="622">
        <v>19</v>
      </c>
      <c r="F103" s="644"/>
      <c r="G103" s="644">
        <f t="shared" si="2"/>
        <v>0</v>
      </c>
    </row>
    <row r="104" spans="1:7" ht="20">
      <c r="A104" s="620">
        <v>86</v>
      </c>
      <c r="B104" s="621"/>
      <c r="C104" s="621" t="s">
        <v>2664</v>
      </c>
      <c r="D104" s="621"/>
      <c r="E104" s="622">
        <v>13</v>
      </c>
      <c r="F104" s="644"/>
      <c r="G104" s="644">
        <f t="shared" si="2"/>
        <v>0</v>
      </c>
    </row>
    <row r="105" spans="1:7" ht="20">
      <c r="A105" s="620">
        <v>87</v>
      </c>
      <c r="B105" s="621"/>
      <c r="C105" s="621" t="s">
        <v>2665</v>
      </c>
      <c r="D105" s="621"/>
      <c r="E105" s="622">
        <v>6</v>
      </c>
      <c r="F105" s="644"/>
      <c r="G105" s="644">
        <f>E105*F105</f>
        <v>0</v>
      </c>
    </row>
    <row r="106" spans="1:7" ht="10.5">
      <c r="A106" s="1761">
        <v>88</v>
      </c>
      <c r="B106" s="1762"/>
      <c r="C106" s="1762" t="s">
        <v>2666</v>
      </c>
      <c r="D106" s="1762" t="s">
        <v>62</v>
      </c>
      <c r="E106" s="1763">
        <v>161</v>
      </c>
      <c r="F106" s="1760"/>
      <c r="G106" s="1760">
        <f t="shared" si="2"/>
        <v>0</v>
      </c>
    </row>
    <row r="107" spans="1:7" ht="20">
      <c r="A107" s="1761">
        <v>89</v>
      </c>
      <c r="B107" s="1762"/>
      <c r="C107" s="1762" t="s">
        <v>2667</v>
      </c>
      <c r="D107" s="1762" t="s">
        <v>62</v>
      </c>
      <c r="E107" s="1763">
        <v>0</v>
      </c>
      <c r="F107" s="1760"/>
      <c r="G107" s="1760">
        <f t="shared" si="2"/>
        <v>0</v>
      </c>
    </row>
    <row r="108" spans="1:7" ht="20">
      <c r="A108" s="1761">
        <v>90</v>
      </c>
      <c r="B108" s="1762"/>
      <c r="C108" s="1762" t="s">
        <v>2668</v>
      </c>
      <c r="D108" s="1762" t="s">
        <v>62</v>
      </c>
      <c r="E108" s="1763">
        <v>0</v>
      </c>
      <c r="F108" s="1760"/>
      <c r="G108" s="1760">
        <f t="shared" si="2"/>
        <v>0</v>
      </c>
    </row>
    <row r="109" spans="1:7" ht="20">
      <c r="A109" s="620">
        <v>91</v>
      </c>
      <c r="B109" s="621"/>
      <c r="C109" s="621" t="s">
        <v>2669</v>
      </c>
      <c r="D109" s="621" t="s">
        <v>62</v>
      </c>
      <c r="E109" s="622">
        <v>4</v>
      </c>
      <c r="F109" s="644"/>
      <c r="G109" s="644">
        <f t="shared" si="2"/>
        <v>0</v>
      </c>
    </row>
    <row r="110" spans="1:7" ht="20">
      <c r="A110" s="620">
        <v>92</v>
      </c>
      <c r="B110" s="621"/>
      <c r="C110" s="621" t="s">
        <v>2670</v>
      </c>
      <c r="D110" s="621" t="s">
        <v>62</v>
      </c>
      <c r="E110" s="622">
        <v>4</v>
      </c>
      <c r="F110" s="644"/>
      <c r="G110" s="644">
        <f t="shared" si="2"/>
        <v>0</v>
      </c>
    </row>
    <row r="111" spans="1:7" ht="30">
      <c r="A111" s="620">
        <v>93</v>
      </c>
      <c r="B111" s="621"/>
      <c r="C111" s="621" t="s">
        <v>2671</v>
      </c>
      <c r="D111" s="621" t="s">
        <v>62</v>
      </c>
      <c r="E111" s="622">
        <v>16</v>
      </c>
      <c r="F111" s="644"/>
      <c r="G111" s="644">
        <f t="shared" si="2"/>
        <v>0</v>
      </c>
    </row>
    <row r="112" spans="1:7" ht="20">
      <c r="A112" s="620">
        <v>94</v>
      </c>
      <c r="B112" s="621"/>
      <c r="C112" s="621" t="s">
        <v>2672</v>
      </c>
      <c r="D112" s="621" t="s">
        <v>62</v>
      </c>
      <c r="E112" s="622">
        <v>16</v>
      </c>
      <c r="F112" s="644"/>
      <c r="G112" s="644">
        <f t="shared" si="2"/>
        <v>0</v>
      </c>
    </row>
    <row r="113" spans="1:7" ht="20">
      <c r="A113" s="1761">
        <v>95</v>
      </c>
      <c r="B113" s="1762"/>
      <c r="C113" s="1762" t="s">
        <v>2673</v>
      </c>
      <c r="D113" s="1762" t="s">
        <v>62</v>
      </c>
      <c r="E113" s="1763">
        <v>35</v>
      </c>
      <c r="F113" s="1760"/>
      <c r="G113" s="1760">
        <f t="shared" si="2"/>
        <v>0</v>
      </c>
    </row>
    <row r="114" spans="1:7" ht="20">
      <c r="A114" s="620">
        <v>96</v>
      </c>
      <c r="B114" s="621"/>
      <c r="C114" s="621" t="s">
        <v>2674</v>
      </c>
      <c r="D114" s="621" t="s">
        <v>62</v>
      </c>
      <c r="E114" s="622">
        <v>20</v>
      </c>
      <c r="F114" s="644"/>
      <c r="G114" s="644">
        <f t="shared" si="2"/>
        <v>0</v>
      </c>
    </row>
    <row r="115" spans="1:7" ht="10.5">
      <c r="A115" s="620">
        <v>97</v>
      </c>
      <c r="B115" s="621"/>
      <c r="C115" s="621" t="s">
        <v>2675</v>
      </c>
      <c r="D115" s="621" t="s">
        <v>62</v>
      </c>
      <c r="E115" s="622">
        <v>25</v>
      </c>
      <c r="F115" s="644"/>
      <c r="G115" s="644">
        <f t="shared" si="2"/>
        <v>0</v>
      </c>
    </row>
    <row r="116" spans="1:7" ht="10.5">
      <c r="A116" s="620">
        <v>98</v>
      </c>
      <c r="B116" s="621"/>
      <c r="C116" s="621" t="s">
        <v>2676</v>
      </c>
      <c r="D116" s="621" t="s">
        <v>62</v>
      </c>
      <c r="E116" s="622">
        <v>1</v>
      </c>
      <c r="F116" s="644"/>
      <c r="G116" s="644">
        <f t="shared" si="2"/>
        <v>0</v>
      </c>
    </row>
    <row r="117" spans="1:7" ht="10.5">
      <c r="A117" s="620">
        <v>99</v>
      </c>
      <c r="B117" s="621"/>
      <c r="C117" s="621" t="s">
        <v>2677</v>
      </c>
      <c r="D117" s="621" t="s">
        <v>62</v>
      </c>
      <c r="E117" s="622">
        <v>1</v>
      </c>
      <c r="F117" s="644"/>
      <c r="G117" s="644">
        <f t="shared" si="2"/>
        <v>0</v>
      </c>
    </row>
    <row r="118" spans="1:7" ht="30">
      <c r="A118" s="620">
        <v>100</v>
      </c>
      <c r="B118" s="621"/>
      <c r="C118" s="621" t="s">
        <v>2678</v>
      </c>
      <c r="D118" s="621" t="s">
        <v>62</v>
      </c>
      <c r="E118" s="622">
        <v>4</v>
      </c>
      <c r="F118" s="644"/>
      <c r="G118" s="644">
        <f t="shared" si="2"/>
        <v>0</v>
      </c>
    </row>
    <row r="119" spans="1:7" ht="30">
      <c r="A119" s="620">
        <v>101</v>
      </c>
      <c r="B119" s="621"/>
      <c r="C119" s="621" t="s">
        <v>2679</v>
      </c>
      <c r="D119" s="621" t="s">
        <v>62</v>
      </c>
      <c r="E119" s="622">
        <v>1</v>
      </c>
      <c r="F119" s="644"/>
      <c r="G119" s="644">
        <f t="shared" si="2"/>
        <v>0</v>
      </c>
    </row>
    <row r="120" spans="1:7" ht="20">
      <c r="A120" s="620">
        <v>102</v>
      </c>
      <c r="B120" s="621"/>
      <c r="C120" s="621" t="s">
        <v>2680</v>
      </c>
      <c r="D120" s="621" t="s">
        <v>62</v>
      </c>
      <c r="E120" s="622">
        <v>8</v>
      </c>
      <c r="F120" s="644"/>
      <c r="G120" s="644">
        <f t="shared" si="2"/>
        <v>0</v>
      </c>
    </row>
    <row r="121" spans="1:7" ht="20">
      <c r="A121" s="620">
        <v>103</v>
      </c>
      <c r="B121" s="621"/>
      <c r="C121" s="621" t="s">
        <v>2681</v>
      </c>
      <c r="D121" s="621" t="s">
        <v>62</v>
      </c>
      <c r="E121" s="622">
        <v>26</v>
      </c>
      <c r="F121" s="644"/>
      <c r="G121" s="644">
        <f t="shared" si="2"/>
        <v>0</v>
      </c>
    </row>
    <row r="122" spans="1:7" ht="10.5">
      <c r="A122" s="620">
        <v>104</v>
      </c>
      <c r="B122" s="621"/>
      <c r="C122" s="621" t="s">
        <v>2682</v>
      </c>
      <c r="D122" s="621" t="s">
        <v>62</v>
      </c>
      <c r="E122" s="622">
        <f>E123+E124+E125</f>
        <v>10</v>
      </c>
      <c r="F122" s="644"/>
      <c r="G122" s="644">
        <f t="shared" si="2"/>
        <v>0</v>
      </c>
    </row>
    <row r="123" spans="1:7" ht="20">
      <c r="A123" s="620">
        <v>105</v>
      </c>
      <c r="B123" s="621"/>
      <c r="C123" s="621" t="s">
        <v>2683</v>
      </c>
      <c r="D123" s="621" t="s">
        <v>62</v>
      </c>
      <c r="E123" s="622">
        <v>5</v>
      </c>
      <c r="F123" s="644"/>
      <c r="G123" s="644">
        <f t="shared" si="2"/>
        <v>0</v>
      </c>
    </row>
    <row r="124" spans="1:7" ht="10.5">
      <c r="A124" s="620">
        <v>106</v>
      </c>
      <c r="B124" s="621"/>
      <c r="C124" s="621" t="s">
        <v>2684</v>
      </c>
      <c r="D124" s="621" t="s">
        <v>62</v>
      </c>
      <c r="E124" s="622">
        <v>4</v>
      </c>
      <c r="F124" s="644"/>
      <c r="G124" s="644">
        <f t="shared" si="2"/>
        <v>0</v>
      </c>
    </row>
    <row r="125" spans="1:7" ht="10.5">
      <c r="A125" s="620">
        <v>107</v>
      </c>
      <c r="B125" s="621"/>
      <c r="C125" s="621" t="s">
        <v>2685</v>
      </c>
      <c r="D125" s="621" t="s">
        <v>62</v>
      </c>
      <c r="E125" s="622">
        <v>1</v>
      </c>
      <c r="F125" s="644"/>
      <c r="G125" s="644">
        <f t="shared" si="2"/>
        <v>0</v>
      </c>
    </row>
    <row r="126" spans="1:7" ht="10.5">
      <c r="A126" s="620">
        <v>108</v>
      </c>
      <c r="B126" s="621"/>
      <c r="C126" s="621" t="s">
        <v>2686</v>
      </c>
      <c r="D126" s="621" t="s">
        <v>62</v>
      </c>
      <c r="E126" s="622">
        <f>E127+E128</f>
        <v>14</v>
      </c>
      <c r="F126" s="644"/>
      <c r="G126" s="644">
        <f t="shared" si="2"/>
        <v>0</v>
      </c>
    </row>
    <row r="127" spans="1:7" ht="10.5">
      <c r="A127" s="620">
        <v>109</v>
      </c>
      <c r="B127" s="621"/>
      <c r="C127" s="621" t="s">
        <v>2687</v>
      </c>
      <c r="D127" s="621" t="s">
        <v>62</v>
      </c>
      <c r="E127" s="622">
        <v>12</v>
      </c>
      <c r="F127" s="644"/>
      <c r="G127" s="644">
        <f t="shared" si="2"/>
        <v>0</v>
      </c>
    </row>
    <row r="128" spans="1:7" ht="20">
      <c r="A128" s="620">
        <v>110</v>
      </c>
      <c r="B128" s="621"/>
      <c r="C128" s="621" t="s">
        <v>2688</v>
      </c>
      <c r="D128" s="621" t="s">
        <v>62</v>
      </c>
      <c r="E128" s="622">
        <v>2</v>
      </c>
      <c r="F128" s="644"/>
      <c r="G128" s="644">
        <f t="shared" si="2"/>
        <v>0</v>
      </c>
    </row>
    <row r="129" spans="1:7" ht="10.5">
      <c r="A129" s="620">
        <v>111</v>
      </c>
      <c r="B129" s="621"/>
      <c r="C129" s="621" t="s">
        <v>2689</v>
      </c>
      <c r="D129" s="621" t="s">
        <v>62</v>
      </c>
      <c r="E129" s="622">
        <f>E130+E131</f>
        <v>15</v>
      </c>
      <c r="F129" s="644"/>
      <c r="G129" s="644">
        <f t="shared" si="2"/>
        <v>0</v>
      </c>
    </row>
    <row r="130" spans="1:7" ht="10.5">
      <c r="A130" s="620">
        <v>112</v>
      </c>
      <c r="B130" s="621"/>
      <c r="C130" s="621" t="s">
        <v>2690</v>
      </c>
      <c r="D130" s="621" t="s">
        <v>62</v>
      </c>
      <c r="E130" s="622">
        <v>12</v>
      </c>
      <c r="F130" s="644"/>
      <c r="G130" s="644">
        <f t="shared" si="2"/>
        <v>0</v>
      </c>
    </row>
    <row r="131" spans="1:7" ht="20">
      <c r="A131" s="620">
        <v>113</v>
      </c>
      <c r="B131" s="621"/>
      <c r="C131" s="621" t="s">
        <v>2691</v>
      </c>
      <c r="D131" s="621" t="s">
        <v>62</v>
      </c>
      <c r="E131" s="622">
        <v>3</v>
      </c>
      <c r="F131" s="644"/>
      <c r="G131" s="644">
        <f t="shared" si="2"/>
        <v>0</v>
      </c>
    </row>
    <row r="132" spans="1:7" ht="10.5">
      <c r="A132" s="620">
        <v>114</v>
      </c>
      <c r="B132" s="621"/>
      <c r="C132" s="621" t="s">
        <v>2692</v>
      </c>
      <c r="D132" s="621" t="s">
        <v>62</v>
      </c>
      <c r="E132" s="622">
        <f>E133+E135+E136+E134+E137</f>
        <v>12</v>
      </c>
      <c r="F132" s="644"/>
      <c r="G132" s="644">
        <f t="shared" si="2"/>
        <v>0</v>
      </c>
    </row>
    <row r="133" spans="1:7" ht="10.5">
      <c r="A133" s="620">
        <v>115</v>
      </c>
      <c r="B133" s="621"/>
      <c r="C133" s="621" t="s">
        <v>2693</v>
      </c>
      <c r="D133" s="621" t="s">
        <v>62</v>
      </c>
      <c r="E133" s="622">
        <v>7</v>
      </c>
      <c r="F133" s="644"/>
      <c r="G133" s="644">
        <f t="shared" si="2"/>
        <v>0</v>
      </c>
    </row>
    <row r="134" spans="1:7" ht="10.5">
      <c r="A134" s="620">
        <v>116</v>
      </c>
      <c r="B134" s="621"/>
      <c r="C134" s="621" t="s">
        <v>2694</v>
      </c>
      <c r="D134" s="621" t="s">
        <v>62</v>
      </c>
      <c r="E134" s="622">
        <v>1</v>
      </c>
      <c r="F134" s="644"/>
      <c r="G134" s="644">
        <f t="shared" si="2"/>
        <v>0</v>
      </c>
    </row>
    <row r="135" spans="1:7" ht="10.5">
      <c r="A135" s="620">
        <v>117</v>
      </c>
      <c r="B135" s="621"/>
      <c r="C135" s="621" t="s">
        <v>2695</v>
      </c>
      <c r="D135" s="621" t="s">
        <v>62</v>
      </c>
      <c r="E135" s="622">
        <v>1</v>
      </c>
      <c r="F135" s="644"/>
      <c r="G135" s="644">
        <f t="shared" si="2"/>
        <v>0</v>
      </c>
    </row>
    <row r="136" spans="1:7" ht="10.5">
      <c r="A136" s="620">
        <v>118</v>
      </c>
      <c r="B136" s="621"/>
      <c r="C136" s="621" t="s">
        <v>2696</v>
      </c>
      <c r="D136" s="621" t="s">
        <v>62</v>
      </c>
      <c r="E136" s="622">
        <v>2</v>
      </c>
      <c r="F136" s="644"/>
      <c r="G136" s="644">
        <f t="shared" si="2"/>
        <v>0</v>
      </c>
    </row>
    <row r="137" spans="1:7" ht="20">
      <c r="A137" s="620">
        <v>119</v>
      </c>
      <c r="B137" s="621"/>
      <c r="C137" s="621" t="s">
        <v>2697</v>
      </c>
      <c r="D137" s="621" t="s">
        <v>62</v>
      </c>
      <c r="E137" s="622">
        <v>1</v>
      </c>
      <c r="F137" s="644"/>
      <c r="G137" s="644">
        <f t="shared" si="2"/>
        <v>0</v>
      </c>
    </row>
    <row r="138" spans="1:7" ht="10.5">
      <c r="A138" s="620">
        <v>120</v>
      </c>
      <c r="B138" s="621"/>
      <c r="C138" s="621" t="s">
        <v>2698</v>
      </c>
      <c r="D138" s="621" t="s">
        <v>62</v>
      </c>
      <c r="E138" s="622">
        <f>E139+E140+E141+E142+E143+E144</f>
        <v>22</v>
      </c>
      <c r="F138" s="644"/>
      <c r="G138" s="644">
        <f t="shared" si="2"/>
        <v>0</v>
      </c>
    </row>
    <row r="139" spans="1:7" ht="10.5">
      <c r="A139" s="620">
        <v>121</v>
      </c>
      <c r="B139" s="621"/>
      <c r="C139" s="621" t="s">
        <v>2699</v>
      </c>
      <c r="D139" s="621" t="s">
        <v>62</v>
      </c>
      <c r="E139" s="622">
        <v>10</v>
      </c>
      <c r="F139" s="644"/>
      <c r="G139" s="644">
        <f t="shared" si="2"/>
        <v>0</v>
      </c>
    </row>
    <row r="140" spans="1:7" ht="20">
      <c r="A140" s="620">
        <v>122</v>
      </c>
      <c r="B140" s="621"/>
      <c r="C140" s="621" t="s">
        <v>2700</v>
      </c>
      <c r="D140" s="621" t="s">
        <v>62</v>
      </c>
      <c r="E140" s="622">
        <v>1</v>
      </c>
      <c r="F140" s="644"/>
      <c r="G140" s="644">
        <f t="shared" si="2"/>
        <v>0</v>
      </c>
    </row>
    <row r="141" spans="1:7" ht="10.5">
      <c r="A141" s="620">
        <v>123</v>
      </c>
      <c r="B141" s="621"/>
      <c r="C141" s="621" t="s">
        <v>2701</v>
      </c>
      <c r="D141" s="621" t="s">
        <v>62</v>
      </c>
      <c r="E141" s="622">
        <v>2</v>
      </c>
      <c r="F141" s="644"/>
      <c r="G141" s="644">
        <f t="shared" si="2"/>
        <v>0</v>
      </c>
    </row>
    <row r="142" spans="1:7" ht="10.5">
      <c r="A142" s="620">
        <v>124</v>
      </c>
      <c r="B142" s="621"/>
      <c r="C142" s="621" t="s">
        <v>2702</v>
      </c>
      <c r="D142" s="621" t="s">
        <v>62</v>
      </c>
      <c r="E142" s="622">
        <v>3</v>
      </c>
      <c r="F142" s="644"/>
      <c r="G142" s="644">
        <f t="shared" si="2"/>
        <v>0</v>
      </c>
    </row>
    <row r="143" spans="1:7" ht="10.5">
      <c r="A143" s="620">
        <v>125</v>
      </c>
      <c r="B143" s="621"/>
      <c r="C143" s="621" t="s">
        <v>2703</v>
      </c>
      <c r="D143" s="621" t="s">
        <v>62</v>
      </c>
      <c r="E143" s="622">
        <v>4</v>
      </c>
      <c r="F143" s="644"/>
      <c r="G143" s="644">
        <f t="shared" si="2"/>
        <v>0</v>
      </c>
    </row>
    <row r="144" spans="1:7" ht="20">
      <c r="A144" s="620">
        <v>126</v>
      </c>
      <c r="B144" s="621"/>
      <c r="C144" s="621" t="s">
        <v>2704</v>
      </c>
      <c r="D144" s="621" t="s">
        <v>62</v>
      </c>
      <c r="E144" s="622">
        <v>2</v>
      </c>
      <c r="F144" s="644"/>
      <c r="G144" s="644">
        <f t="shared" si="2"/>
        <v>0</v>
      </c>
    </row>
    <row r="145" spans="1:7" ht="10.5">
      <c r="A145" s="620">
        <v>127</v>
      </c>
      <c r="B145" s="621"/>
      <c r="C145" s="621" t="s">
        <v>2705</v>
      </c>
      <c r="D145" s="621" t="s">
        <v>62</v>
      </c>
      <c r="E145" s="622">
        <v>7</v>
      </c>
      <c r="F145" s="644"/>
      <c r="G145" s="644">
        <f t="shared" si="2"/>
        <v>0</v>
      </c>
    </row>
    <row r="146" spans="1:7" ht="20">
      <c r="A146" s="620">
        <v>128</v>
      </c>
      <c r="B146" s="621"/>
      <c r="C146" s="621" t="s">
        <v>2706</v>
      </c>
      <c r="D146" s="621" t="s">
        <v>62</v>
      </c>
      <c r="E146" s="622">
        <v>1</v>
      </c>
      <c r="F146" s="644"/>
      <c r="G146" s="644">
        <f t="shared" si="2"/>
        <v>0</v>
      </c>
    </row>
    <row r="147" spans="1:7" ht="20">
      <c r="A147" s="620">
        <v>129</v>
      </c>
      <c r="B147" s="621"/>
      <c r="C147" s="621" t="s">
        <v>2707</v>
      </c>
      <c r="D147" s="621" t="s">
        <v>62</v>
      </c>
      <c r="E147" s="622">
        <v>4</v>
      </c>
      <c r="F147" s="644"/>
      <c r="G147" s="644">
        <f t="shared" si="2"/>
        <v>0</v>
      </c>
    </row>
    <row r="148" spans="1:7" ht="20">
      <c r="A148" s="620">
        <v>130</v>
      </c>
      <c r="B148" s="621"/>
      <c r="C148" s="621" t="s">
        <v>2708</v>
      </c>
      <c r="D148" s="621" t="s">
        <v>62</v>
      </c>
      <c r="E148" s="622">
        <v>1</v>
      </c>
      <c r="F148" s="644"/>
      <c r="G148" s="644">
        <f t="shared" si="2"/>
        <v>0</v>
      </c>
    </row>
    <row r="149" spans="1:7" ht="20">
      <c r="A149" s="620">
        <v>131</v>
      </c>
      <c r="B149" s="621"/>
      <c r="C149" s="621" t="s">
        <v>2709</v>
      </c>
      <c r="D149" s="621" t="s">
        <v>62</v>
      </c>
      <c r="E149" s="622">
        <v>1</v>
      </c>
      <c r="F149" s="644"/>
      <c r="G149" s="644">
        <f t="shared" si="2"/>
        <v>0</v>
      </c>
    </row>
    <row r="150" spans="1:7" ht="10.5">
      <c r="A150" s="620">
        <v>132</v>
      </c>
      <c r="B150" s="621"/>
      <c r="C150" s="621" t="s">
        <v>2710</v>
      </c>
      <c r="D150" s="621" t="s">
        <v>62</v>
      </c>
      <c r="E150" s="622">
        <v>7</v>
      </c>
      <c r="F150" s="644"/>
      <c r="G150" s="644">
        <f t="shared" si="2"/>
        <v>0</v>
      </c>
    </row>
    <row r="151" spans="1:7" ht="20">
      <c r="A151" s="620">
        <v>133</v>
      </c>
      <c r="B151" s="621"/>
      <c r="C151" s="621" t="s">
        <v>2711</v>
      </c>
      <c r="D151" s="621" t="s">
        <v>62</v>
      </c>
      <c r="E151" s="622">
        <v>2</v>
      </c>
      <c r="F151" s="644"/>
      <c r="G151" s="644">
        <f t="shared" si="2"/>
        <v>0</v>
      </c>
    </row>
    <row r="152" spans="1:7" ht="20">
      <c r="A152" s="620">
        <v>134</v>
      </c>
      <c r="B152" s="621"/>
      <c r="C152" s="621" t="s">
        <v>2712</v>
      </c>
      <c r="D152" s="621" t="s">
        <v>62</v>
      </c>
      <c r="E152" s="622">
        <v>2</v>
      </c>
      <c r="F152" s="644"/>
      <c r="G152" s="644">
        <f t="shared" si="2"/>
        <v>0</v>
      </c>
    </row>
    <row r="153" spans="1:7" ht="20">
      <c r="A153" s="620">
        <v>135</v>
      </c>
      <c r="B153" s="621"/>
      <c r="C153" s="621" t="s">
        <v>2713</v>
      </c>
      <c r="D153" s="621" t="s">
        <v>62</v>
      </c>
      <c r="E153" s="622">
        <v>1</v>
      </c>
      <c r="F153" s="644"/>
      <c r="G153" s="644">
        <f t="shared" si="2"/>
        <v>0</v>
      </c>
    </row>
    <row r="154" spans="1:7" ht="20">
      <c r="A154" s="620">
        <v>136</v>
      </c>
      <c r="B154" s="621"/>
      <c r="C154" s="621" t="s">
        <v>2714</v>
      </c>
      <c r="D154" s="621" t="s">
        <v>62</v>
      </c>
      <c r="E154" s="622">
        <v>1</v>
      </c>
      <c r="F154" s="644"/>
      <c r="G154" s="644">
        <f t="shared" si="2"/>
        <v>0</v>
      </c>
    </row>
    <row r="155" spans="1:7" ht="20">
      <c r="A155" s="620">
        <v>137</v>
      </c>
      <c r="B155" s="621"/>
      <c r="C155" s="621" t="s">
        <v>2715</v>
      </c>
      <c r="D155" s="621" t="s">
        <v>62</v>
      </c>
      <c r="E155" s="622">
        <v>1</v>
      </c>
      <c r="F155" s="644"/>
      <c r="G155" s="644">
        <f t="shared" si="2"/>
        <v>0</v>
      </c>
    </row>
    <row r="156" spans="1:7" ht="20">
      <c r="A156" s="620">
        <v>138</v>
      </c>
      <c r="B156" s="621"/>
      <c r="C156" s="621" t="s">
        <v>2716</v>
      </c>
      <c r="D156" s="621" t="s">
        <v>62</v>
      </c>
      <c r="E156" s="622">
        <v>3</v>
      </c>
      <c r="F156" s="644"/>
      <c r="G156" s="644">
        <f t="shared" si="2"/>
        <v>0</v>
      </c>
    </row>
    <row r="157" spans="1:7" ht="10.5">
      <c r="A157" s="620">
        <v>139</v>
      </c>
      <c r="B157" s="621"/>
      <c r="C157" s="621" t="s">
        <v>2717</v>
      </c>
      <c r="D157" s="621" t="s">
        <v>62</v>
      </c>
      <c r="E157" s="622">
        <v>9</v>
      </c>
      <c r="F157" s="644"/>
      <c r="G157" s="644">
        <f t="shared" si="2"/>
        <v>0</v>
      </c>
    </row>
    <row r="158" spans="1:7" ht="10.5">
      <c r="A158" s="620">
        <v>140</v>
      </c>
      <c r="B158" s="621"/>
      <c r="C158" s="621" t="s">
        <v>2718</v>
      </c>
      <c r="D158" s="621" t="s">
        <v>62</v>
      </c>
      <c r="E158" s="622">
        <v>3</v>
      </c>
      <c r="F158" s="644"/>
      <c r="G158" s="644">
        <f t="shared" si="2"/>
        <v>0</v>
      </c>
    </row>
    <row r="159" spans="1:7" ht="10.5">
      <c r="A159" s="620">
        <v>141</v>
      </c>
      <c r="B159" s="621"/>
      <c r="C159" s="621" t="s">
        <v>2719</v>
      </c>
      <c r="D159" s="621" t="s">
        <v>62</v>
      </c>
      <c r="E159" s="622">
        <v>4</v>
      </c>
      <c r="F159" s="644"/>
      <c r="G159" s="644">
        <f t="shared" si="2"/>
        <v>0</v>
      </c>
    </row>
    <row r="160" spans="1:7" ht="10.5">
      <c r="A160" s="620">
        <v>142</v>
      </c>
      <c r="B160" s="621"/>
      <c r="C160" s="621" t="s">
        <v>2720</v>
      </c>
      <c r="D160" s="621" t="s">
        <v>62</v>
      </c>
      <c r="E160" s="622">
        <v>3</v>
      </c>
      <c r="F160" s="644"/>
      <c r="G160" s="644">
        <f t="shared" si="2"/>
        <v>0</v>
      </c>
    </row>
    <row r="161" spans="1:7" ht="10.5">
      <c r="A161" s="620">
        <v>143</v>
      </c>
      <c r="B161" s="621"/>
      <c r="C161" s="621" t="s">
        <v>2721</v>
      </c>
      <c r="D161" s="621" t="s">
        <v>62</v>
      </c>
      <c r="E161" s="622">
        <v>3</v>
      </c>
      <c r="F161" s="644"/>
      <c r="G161" s="644">
        <f t="shared" si="2"/>
        <v>0</v>
      </c>
    </row>
    <row r="162" spans="1:7" ht="20">
      <c r="A162" s="620">
        <v>144</v>
      </c>
      <c r="B162" s="621"/>
      <c r="C162" s="621" t="s">
        <v>2722</v>
      </c>
      <c r="D162" s="621" t="s">
        <v>62</v>
      </c>
      <c r="E162" s="622">
        <v>6</v>
      </c>
      <c r="F162" s="644"/>
      <c r="G162" s="644">
        <f t="shared" si="2"/>
        <v>0</v>
      </c>
    </row>
    <row r="163" spans="1:7" ht="10.5">
      <c r="A163" s="620">
        <v>145</v>
      </c>
      <c r="B163" s="621"/>
      <c r="C163" s="621" t="s">
        <v>2723</v>
      </c>
      <c r="D163" s="621" t="s">
        <v>62</v>
      </c>
      <c r="E163" s="622">
        <v>21</v>
      </c>
      <c r="F163" s="644"/>
      <c r="G163" s="644">
        <f t="shared" si="2"/>
        <v>0</v>
      </c>
    </row>
    <row r="164" spans="1:7" ht="10.5">
      <c r="A164" s="620">
        <v>146</v>
      </c>
      <c r="B164" s="621"/>
      <c r="C164" s="621" t="s">
        <v>2724</v>
      </c>
      <c r="D164" s="621" t="s">
        <v>62</v>
      </c>
      <c r="E164" s="622">
        <v>6</v>
      </c>
      <c r="F164" s="644"/>
      <c r="G164" s="644">
        <f t="shared" si="2"/>
        <v>0</v>
      </c>
    </row>
    <row r="165" spans="1:7" ht="10.5">
      <c r="A165" s="620">
        <v>147</v>
      </c>
      <c r="B165" s="621"/>
      <c r="C165" s="621" t="s">
        <v>2725</v>
      </c>
      <c r="D165" s="621" t="s">
        <v>62</v>
      </c>
      <c r="E165" s="622">
        <v>4</v>
      </c>
      <c r="F165" s="644"/>
      <c r="G165" s="644">
        <f t="shared" si="2"/>
        <v>0</v>
      </c>
    </row>
    <row r="166" spans="1:7" ht="10.5">
      <c r="A166" s="620">
        <v>148</v>
      </c>
      <c r="B166" s="621"/>
      <c r="C166" s="621" t="s">
        <v>2726</v>
      </c>
      <c r="D166" s="621" t="s">
        <v>62</v>
      </c>
      <c r="E166" s="622">
        <v>1</v>
      </c>
      <c r="F166" s="644"/>
      <c r="G166" s="644">
        <f t="shared" si="2"/>
        <v>0</v>
      </c>
    </row>
    <row r="167" spans="1:7" ht="10.5">
      <c r="A167" s="620">
        <v>149</v>
      </c>
      <c r="B167" s="621"/>
      <c r="C167" s="621" t="s">
        <v>2727</v>
      </c>
      <c r="D167" s="621" t="s">
        <v>62</v>
      </c>
      <c r="E167" s="622">
        <v>3</v>
      </c>
      <c r="F167" s="644"/>
      <c r="G167" s="644">
        <f t="shared" si="2"/>
        <v>0</v>
      </c>
    </row>
    <row r="168" spans="1:7" ht="10.5">
      <c r="A168" s="620">
        <v>150</v>
      </c>
      <c r="B168" s="621"/>
      <c r="C168" s="621" t="s">
        <v>2728</v>
      </c>
      <c r="D168" s="621" t="s">
        <v>62</v>
      </c>
      <c r="E168" s="622">
        <v>1</v>
      </c>
      <c r="F168" s="644"/>
      <c r="G168" s="644">
        <f t="shared" si="2"/>
        <v>0</v>
      </c>
    </row>
    <row r="169" spans="1:7" ht="10.5">
      <c r="A169" s="620">
        <v>151</v>
      </c>
      <c r="B169" s="621"/>
      <c r="C169" s="621" t="s">
        <v>2729</v>
      </c>
      <c r="D169" s="621" t="s">
        <v>62</v>
      </c>
      <c r="E169" s="622">
        <v>3</v>
      </c>
      <c r="F169" s="644"/>
      <c r="G169" s="644">
        <f t="shared" si="2"/>
        <v>0</v>
      </c>
    </row>
    <row r="170" spans="1:7" ht="10.5">
      <c r="A170" s="620">
        <v>152</v>
      </c>
      <c r="B170" s="621"/>
      <c r="C170" s="621" t="s">
        <v>2730</v>
      </c>
      <c r="D170" s="621" t="s">
        <v>62</v>
      </c>
      <c r="E170" s="622">
        <v>1</v>
      </c>
      <c r="F170" s="644"/>
      <c r="G170" s="644">
        <f t="shared" si="2"/>
        <v>0</v>
      </c>
    </row>
    <row r="171" spans="1:7" ht="10.5">
      <c r="A171" s="620">
        <v>153</v>
      </c>
      <c r="B171" s="621"/>
      <c r="C171" s="621" t="s">
        <v>2731</v>
      </c>
      <c r="D171" s="621" t="s">
        <v>62</v>
      </c>
      <c r="E171" s="622">
        <v>18</v>
      </c>
      <c r="F171" s="644"/>
      <c r="G171" s="644">
        <f t="shared" si="2"/>
        <v>0</v>
      </c>
    </row>
    <row r="172" spans="1:7" ht="33" customHeight="1">
      <c r="A172" s="617"/>
      <c r="B172" s="618" t="s">
        <v>2732</v>
      </c>
      <c r="C172" s="618" t="s">
        <v>2733</v>
      </c>
      <c r="D172" s="618"/>
      <c r="E172" s="619"/>
      <c r="F172" s="643"/>
      <c r="G172" s="643">
        <f>SUM(G173:G220)</f>
        <v>0</v>
      </c>
    </row>
    <row r="173" spans="1:7" ht="10.5">
      <c r="A173" s="620">
        <v>154</v>
      </c>
      <c r="B173" s="621"/>
      <c r="C173" s="621" t="s">
        <v>2734</v>
      </c>
      <c r="D173" s="621" t="s">
        <v>62</v>
      </c>
      <c r="E173" s="622">
        <v>7</v>
      </c>
      <c r="F173" s="644"/>
      <c r="G173" s="644">
        <f t="shared" si="2"/>
        <v>0</v>
      </c>
    </row>
    <row r="174" spans="1:7" ht="30">
      <c r="A174" s="620">
        <v>155</v>
      </c>
      <c r="B174" s="621"/>
      <c r="C174" s="621" t="s">
        <v>2735</v>
      </c>
      <c r="D174" s="621" t="s">
        <v>62</v>
      </c>
      <c r="E174" s="622">
        <v>1</v>
      </c>
      <c r="F174" s="644"/>
      <c r="G174" s="644">
        <f t="shared" si="2"/>
        <v>0</v>
      </c>
    </row>
    <row r="175" spans="1:7" ht="30">
      <c r="A175" s="620">
        <v>156</v>
      </c>
      <c r="B175" s="621"/>
      <c r="C175" s="621" t="s">
        <v>2736</v>
      </c>
      <c r="D175" s="621" t="s">
        <v>62</v>
      </c>
      <c r="E175" s="622">
        <v>2</v>
      </c>
      <c r="F175" s="644"/>
      <c r="G175" s="644">
        <f t="shared" si="2"/>
        <v>0</v>
      </c>
    </row>
    <row r="176" spans="1:7" ht="30">
      <c r="A176" s="620">
        <v>157</v>
      </c>
      <c r="B176" s="621"/>
      <c r="C176" s="621" t="s">
        <v>2737</v>
      </c>
      <c r="D176" s="621" t="s">
        <v>62</v>
      </c>
      <c r="E176" s="622">
        <v>2</v>
      </c>
      <c r="F176" s="644"/>
      <c r="G176" s="644">
        <f t="shared" si="2"/>
        <v>0</v>
      </c>
    </row>
    <row r="177" spans="1:9" ht="30">
      <c r="A177" s="620">
        <v>158</v>
      </c>
      <c r="B177" s="621"/>
      <c r="C177" s="621" t="s">
        <v>2738</v>
      </c>
      <c r="D177" s="621" t="s">
        <v>62</v>
      </c>
      <c r="E177" s="622">
        <v>2</v>
      </c>
      <c r="F177" s="644"/>
      <c r="G177" s="644">
        <f t="shared" si="2"/>
        <v>0</v>
      </c>
    </row>
    <row r="178" spans="1:9" ht="10.5">
      <c r="A178" s="620">
        <v>159</v>
      </c>
      <c r="B178" s="621"/>
      <c r="C178" s="621" t="s">
        <v>2739</v>
      </c>
      <c r="D178" s="621" t="s">
        <v>62</v>
      </c>
      <c r="E178" s="622">
        <f>SUM(E179:E200)</f>
        <v>59</v>
      </c>
      <c r="F178" s="644"/>
      <c r="G178" s="644">
        <f t="shared" si="2"/>
        <v>0</v>
      </c>
    </row>
    <row r="179" spans="1:9" ht="30">
      <c r="A179" s="620">
        <v>160</v>
      </c>
      <c r="B179" s="621" t="s">
        <v>2740</v>
      </c>
      <c r="C179" s="621" t="s">
        <v>2741</v>
      </c>
      <c r="D179" s="621" t="s">
        <v>62</v>
      </c>
      <c r="E179" s="622">
        <v>4</v>
      </c>
      <c r="F179" s="644"/>
      <c r="G179" s="644">
        <f t="shared" si="2"/>
        <v>0</v>
      </c>
      <c r="I179" s="627"/>
    </row>
    <row r="180" spans="1:9" s="631" customFormat="1" ht="30">
      <c r="A180" s="1755">
        <v>161</v>
      </c>
      <c r="B180" s="1756" t="s">
        <v>6229</v>
      </c>
      <c r="C180" s="1756" t="s">
        <v>6230</v>
      </c>
      <c r="D180" s="1757" t="s">
        <v>62</v>
      </c>
      <c r="E180" s="1758">
        <v>4</v>
      </c>
      <c r="F180" s="1759"/>
      <c r="G180" s="1760">
        <f t="shared" si="2"/>
        <v>0</v>
      </c>
    </row>
    <row r="181" spans="1:9" s="631" customFormat="1" ht="30">
      <c r="A181" s="1755">
        <v>162</v>
      </c>
      <c r="B181" s="1756" t="s">
        <v>6231</v>
      </c>
      <c r="C181" s="1756" t="s">
        <v>6232</v>
      </c>
      <c r="D181" s="1757" t="s">
        <v>62</v>
      </c>
      <c r="E181" s="1758">
        <v>5</v>
      </c>
      <c r="F181" s="1759"/>
      <c r="G181" s="1760">
        <f t="shared" si="2"/>
        <v>0</v>
      </c>
    </row>
    <row r="182" spans="1:9" s="631" customFormat="1" ht="30">
      <c r="A182" s="1755">
        <v>163</v>
      </c>
      <c r="B182" s="1756" t="s">
        <v>2764</v>
      </c>
      <c r="C182" s="1756" t="s">
        <v>6233</v>
      </c>
      <c r="D182" s="1757" t="s">
        <v>62</v>
      </c>
      <c r="E182" s="1758">
        <v>4</v>
      </c>
      <c r="F182" s="1759"/>
      <c r="G182" s="1760">
        <f t="shared" si="2"/>
        <v>0</v>
      </c>
    </row>
    <row r="183" spans="1:9" s="631" customFormat="1" ht="30">
      <c r="A183" s="620">
        <v>164</v>
      </c>
      <c r="B183" s="632" t="s">
        <v>2742</v>
      </c>
      <c r="C183" s="633" t="s">
        <v>2743</v>
      </c>
      <c r="D183" s="629" t="s">
        <v>62</v>
      </c>
      <c r="E183" s="630">
        <v>1</v>
      </c>
      <c r="F183" s="646"/>
      <c r="G183" s="644">
        <f t="shared" si="2"/>
        <v>0</v>
      </c>
    </row>
    <row r="184" spans="1:9" s="631" customFormat="1" ht="30">
      <c r="A184" s="620">
        <v>165</v>
      </c>
      <c r="B184" s="628" t="s">
        <v>2744</v>
      </c>
      <c r="C184" s="628" t="s">
        <v>2745</v>
      </c>
      <c r="D184" s="629" t="s">
        <v>62</v>
      </c>
      <c r="E184" s="630">
        <v>2</v>
      </c>
      <c r="F184" s="646"/>
      <c r="G184" s="644">
        <f t="shared" si="2"/>
        <v>0</v>
      </c>
    </row>
    <row r="185" spans="1:9" s="631" customFormat="1" ht="30">
      <c r="A185" s="620">
        <v>166</v>
      </c>
      <c r="B185" s="628" t="s">
        <v>2746</v>
      </c>
      <c r="C185" s="628" t="s">
        <v>2747</v>
      </c>
      <c r="D185" s="629" t="s">
        <v>62</v>
      </c>
      <c r="E185" s="630">
        <v>2</v>
      </c>
      <c r="F185" s="646"/>
      <c r="G185" s="644">
        <f t="shared" si="2"/>
        <v>0</v>
      </c>
    </row>
    <row r="186" spans="1:9" s="631" customFormat="1" ht="30">
      <c r="A186" s="620">
        <v>167</v>
      </c>
      <c r="B186" s="628" t="s">
        <v>2748</v>
      </c>
      <c r="C186" s="628" t="s">
        <v>2749</v>
      </c>
      <c r="D186" s="629" t="s">
        <v>62</v>
      </c>
      <c r="E186" s="630">
        <v>2</v>
      </c>
      <c r="F186" s="646"/>
      <c r="G186" s="644">
        <f t="shared" si="2"/>
        <v>0</v>
      </c>
    </row>
    <row r="187" spans="1:9" s="631" customFormat="1" ht="30">
      <c r="A187" s="620">
        <v>168</v>
      </c>
      <c r="B187" s="628" t="s">
        <v>2750</v>
      </c>
      <c r="C187" s="628" t="s">
        <v>2751</v>
      </c>
      <c r="D187" s="629" t="s">
        <v>62</v>
      </c>
      <c r="E187" s="630">
        <v>1</v>
      </c>
      <c r="F187" s="646"/>
      <c r="G187" s="644">
        <f t="shared" si="2"/>
        <v>0</v>
      </c>
    </row>
    <row r="188" spans="1:9" s="631" customFormat="1" ht="30">
      <c r="A188" s="620">
        <v>169</v>
      </c>
      <c r="B188" s="628" t="s">
        <v>2752</v>
      </c>
      <c r="C188" s="628" t="s">
        <v>2753</v>
      </c>
      <c r="D188" s="629" t="s">
        <v>62</v>
      </c>
      <c r="E188" s="630">
        <v>6</v>
      </c>
      <c r="F188" s="646"/>
      <c r="G188" s="644">
        <f t="shared" si="2"/>
        <v>0</v>
      </c>
    </row>
    <row r="189" spans="1:9" s="631" customFormat="1" ht="30">
      <c r="A189" s="620">
        <v>170</v>
      </c>
      <c r="B189" s="628" t="s">
        <v>2754</v>
      </c>
      <c r="C189" s="628" t="s">
        <v>2755</v>
      </c>
      <c r="D189" s="629" t="s">
        <v>62</v>
      </c>
      <c r="E189" s="630">
        <v>4</v>
      </c>
      <c r="F189" s="646"/>
      <c r="G189" s="644">
        <f t="shared" si="2"/>
        <v>0</v>
      </c>
    </row>
    <row r="190" spans="1:9" s="631" customFormat="1" ht="30">
      <c r="A190" s="620">
        <v>171</v>
      </c>
      <c r="B190" s="628" t="s">
        <v>2756</v>
      </c>
      <c r="C190" s="628" t="s">
        <v>2757</v>
      </c>
      <c r="D190" s="629" t="s">
        <v>62</v>
      </c>
      <c r="E190" s="630">
        <v>1</v>
      </c>
      <c r="F190" s="646"/>
      <c r="G190" s="644">
        <f t="shared" si="2"/>
        <v>0</v>
      </c>
    </row>
    <row r="191" spans="1:9" s="631" customFormat="1" ht="30">
      <c r="A191" s="620">
        <v>172</v>
      </c>
      <c r="B191" s="628" t="s">
        <v>2758</v>
      </c>
      <c r="C191" s="628" t="s">
        <v>2759</v>
      </c>
      <c r="D191" s="629" t="s">
        <v>62</v>
      </c>
      <c r="E191" s="630">
        <v>4</v>
      </c>
      <c r="F191" s="646"/>
      <c r="G191" s="644">
        <f t="shared" si="2"/>
        <v>0</v>
      </c>
    </row>
    <row r="192" spans="1:9" s="631" customFormat="1" ht="30">
      <c r="A192" s="620">
        <v>173</v>
      </c>
      <c r="B192" s="628" t="s">
        <v>2760</v>
      </c>
      <c r="C192" s="628" t="s">
        <v>2761</v>
      </c>
      <c r="D192" s="629" t="s">
        <v>62</v>
      </c>
      <c r="E192" s="630">
        <v>3</v>
      </c>
      <c r="F192" s="646"/>
      <c r="G192" s="644">
        <f t="shared" ref="G192:G220" si="3">E192*F192</f>
        <v>0</v>
      </c>
    </row>
    <row r="193" spans="1:7" s="631" customFormat="1" ht="30">
      <c r="A193" s="620">
        <v>174</v>
      </c>
      <c r="B193" s="628" t="s">
        <v>2762</v>
      </c>
      <c r="C193" s="628" t="s">
        <v>2763</v>
      </c>
      <c r="D193" s="629" t="s">
        <v>62</v>
      </c>
      <c r="E193" s="630">
        <v>3</v>
      </c>
      <c r="F193" s="646"/>
      <c r="G193" s="644">
        <f t="shared" si="3"/>
        <v>0</v>
      </c>
    </row>
    <row r="194" spans="1:7" s="631" customFormat="1" ht="30">
      <c r="A194" s="620">
        <v>175</v>
      </c>
      <c r="B194" s="628" t="s">
        <v>2764</v>
      </c>
      <c r="C194" s="628" t="s">
        <v>2765</v>
      </c>
      <c r="D194" s="629" t="s">
        <v>62</v>
      </c>
      <c r="E194" s="630">
        <v>3</v>
      </c>
      <c r="F194" s="646"/>
      <c r="G194" s="644">
        <f t="shared" si="3"/>
        <v>0</v>
      </c>
    </row>
    <row r="195" spans="1:7" s="631" customFormat="1" ht="30">
      <c r="A195" s="620">
        <v>176</v>
      </c>
      <c r="B195" s="628" t="s">
        <v>2766</v>
      </c>
      <c r="C195" s="628" t="s">
        <v>2767</v>
      </c>
      <c r="D195" s="629" t="s">
        <v>62</v>
      </c>
      <c r="E195" s="630">
        <v>2</v>
      </c>
      <c r="F195" s="646"/>
      <c r="G195" s="644">
        <f t="shared" si="3"/>
        <v>0</v>
      </c>
    </row>
    <row r="196" spans="1:7" s="631" customFormat="1" ht="30">
      <c r="A196" s="620">
        <v>177</v>
      </c>
      <c r="B196" s="628" t="s">
        <v>2768</v>
      </c>
      <c r="C196" s="628" t="s">
        <v>2769</v>
      </c>
      <c r="D196" s="629" t="s">
        <v>62</v>
      </c>
      <c r="E196" s="630">
        <v>1</v>
      </c>
      <c r="F196" s="646"/>
      <c r="G196" s="644">
        <f t="shared" si="3"/>
        <v>0</v>
      </c>
    </row>
    <row r="197" spans="1:7" s="631" customFormat="1" ht="30">
      <c r="A197" s="620">
        <v>178</v>
      </c>
      <c r="B197" s="628" t="s">
        <v>2770</v>
      </c>
      <c r="C197" s="628" t="s">
        <v>2771</v>
      </c>
      <c r="D197" s="629" t="s">
        <v>62</v>
      </c>
      <c r="E197" s="630">
        <v>2</v>
      </c>
      <c r="F197" s="646"/>
      <c r="G197" s="644">
        <f t="shared" si="3"/>
        <v>0</v>
      </c>
    </row>
    <row r="198" spans="1:7" s="631" customFormat="1" ht="30">
      <c r="A198" s="620">
        <v>179</v>
      </c>
      <c r="B198" s="628" t="s">
        <v>2772</v>
      </c>
      <c r="C198" s="628" t="s">
        <v>2773</v>
      </c>
      <c r="D198" s="629" t="s">
        <v>62</v>
      </c>
      <c r="E198" s="630">
        <v>2</v>
      </c>
      <c r="F198" s="646"/>
      <c r="G198" s="644">
        <f t="shared" si="3"/>
        <v>0</v>
      </c>
    </row>
    <row r="199" spans="1:7" s="631" customFormat="1" ht="30">
      <c r="A199" s="620">
        <v>180</v>
      </c>
      <c r="B199" s="628" t="s">
        <v>2774</v>
      </c>
      <c r="C199" s="628" t="s">
        <v>2775</v>
      </c>
      <c r="D199" s="629" t="s">
        <v>62</v>
      </c>
      <c r="E199" s="630">
        <v>2</v>
      </c>
      <c r="F199" s="646"/>
      <c r="G199" s="644">
        <f t="shared" si="3"/>
        <v>0</v>
      </c>
    </row>
    <row r="200" spans="1:7" s="631" customFormat="1" ht="30">
      <c r="A200" s="620">
        <v>181</v>
      </c>
      <c r="B200" s="628" t="s">
        <v>2776</v>
      </c>
      <c r="C200" s="628" t="s">
        <v>2777</v>
      </c>
      <c r="D200" s="629" t="s">
        <v>62</v>
      </c>
      <c r="E200" s="630">
        <v>1</v>
      </c>
      <c r="F200" s="646"/>
      <c r="G200" s="644">
        <f t="shared" si="3"/>
        <v>0</v>
      </c>
    </row>
    <row r="201" spans="1:7" ht="10.5">
      <c r="A201" s="620">
        <v>182</v>
      </c>
      <c r="B201" s="621"/>
      <c r="C201" s="621" t="s">
        <v>2778</v>
      </c>
      <c r="D201" s="621" t="s">
        <v>62</v>
      </c>
      <c r="E201" s="630">
        <v>16</v>
      </c>
      <c r="F201" s="644"/>
      <c r="G201" s="644">
        <f t="shared" si="3"/>
        <v>0</v>
      </c>
    </row>
    <row r="202" spans="1:7" s="631" customFormat="1" ht="20">
      <c r="A202" s="620">
        <v>183</v>
      </c>
      <c r="B202" s="628" t="s">
        <v>2779</v>
      </c>
      <c r="C202" s="628" t="s">
        <v>2780</v>
      </c>
      <c r="D202" s="629" t="s">
        <v>62</v>
      </c>
      <c r="E202" s="630">
        <v>1</v>
      </c>
      <c r="F202" s="646"/>
      <c r="G202" s="644">
        <f t="shared" si="3"/>
        <v>0</v>
      </c>
    </row>
    <row r="203" spans="1:7" s="631" customFormat="1" ht="20">
      <c r="A203" s="620">
        <v>184</v>
      </c>
      <c r="B203" s="628" t="s">
        <v>2781</v>
      </c>
      <c r="C203" s="628" t="s">
        <v>2782</v>
      </c>
      <c r="D203" s="629" t="s">
        <v>62</v>
      </c>
      <c r="E203" s="630">
        <v>15</v>
      </c>
      <c r="F203" s="646"/>
      <c r="G203" s="644">
        <f t="shared" si="3"/>
        <v>0</v>
      </c>
    </row>
    <row r="204" spans="1:7" ht="10.5">
      <c r="A204" s="620">
        <v>185</v>
      </c>
      <c r="B204" s="621"/>
      <c r="C204" s="621" t="s">
        <v>2783</v>
      </c>
      <c r="D204" s="621" t="s">
        <v>62</v>
      </c>
      <c r="E204" s="622">
        <f>E201+E178</f>
        <v>75</v>
      </c>
      <c r="F204" s="644"/>
      <c r="G204" s="644">
        <f t="shared" si="3"/>
        <v>0</v>
      </c>
    </row>
    <row r="205" spans="1:7" ht="10.5">
      <c r="A205" s="620">
        <v>186</v>
      </c>
      <c r="B205" s="621"/>
      <c r="C205" s="621" t="s">
        <v>2784</v>
      </c>
      <c r="D205" s="621" t="s">
        <v>60</v>
      </c>
      <c r="E205" s="622">
        <v>520</v>
      </c>
      <c r="F205" s="644"/>
      <c r="G205" s="644">
        <f t="shared" si="3"/>
        <v>0</v>
      </c>
    </row>
    <row r="206" spans="1:7" ht="20">
      <c r="A206" s="620">
        <v>187</v>
      </c>
      <c r="B206" s="621"/>
      <c r="C206" s="621" t="s">
        <v>2785</v>
      </c>
      <c r="D206" s="621" t="s">
        <v>60</v>
      </c>
      <c r="E206" s="622">
        <v>520</v>
      </c>
      <c r="F206" s="644"/>
      <c r="G206" s="644">
        <f t="shared" si="3"/>
        <v>0</v>
      </c>
    </row>
    <row r="207" spans="1:7" ht="10.5">
      <c r="A207" s="620">
        <v>188</v>
      </c>
      <c r="B207" s="621"/>
      <c r="C207" s="621" t="s">
        <v>2786</v>
      </c>
      <c r="D207" s="621" t="s">
        <v>61</v>
      </c>
      <c r="E207" s="622">
        <v>2900</v>
      </c>
      <c r="F207" s="644"/>
      <c r="G207" s="644">
        <f t="shared" si="3"/>
        <v>0</v>
      </c>
    </row>
    <row r="208" spans="1:7" s="631" customFormat="1" ht="10.5">
      <c r="A208" s="620">
        <v>189</v>
      </c>
      <c r="B208" s="621"/>
      <c r="C208" s="621" t="s">
        <v>2787</v>
      </c>
      <c r="D208" s="621" t="s">
        <v>61</v>
      </c>
      <c r="E208" s="622">
        <v>180</v>
      </c>
      <c r="F208" s="644"/>
      <c r="G208" s="644">
        <f t="shared" si="3"/>
        <v>0</v>
      </c>
    </row>
    <row r="209" spans="1:7" s="631" customFormat="1" ht="10.5">
      <c r="A209" s="620">
        <v>190</v>
      </c>
      <c r="B209" s="621"/>
      <c r="C209" s="621" t="s">
        <v>2788</v>
      </c>
      <c r="D209" s="621" t="s">
        <v>61</v>
      </c>
      <c r="E209" s="622">
        <v>100</v>
      </c>
      <c r="F209" s="644"/>
      <c r="G209" s="644">
        <f t="shared" si="3"/>
        <v>0</v>
      </c>
    </row>
    <row r="210" spans="1:7" s="631" customFormat="1" ht="10.5">
      <c r="A210" s="620">
        <v>191</v>
      </c>
      <c r="B210" s="621"/>
      <c r="C210" s="621" t="s">
        <v>2789</v>
      </c>
      <c r="D210" s="621" t="s">
        <v>61</v>
      </c>
      <c r="E210" s="622">
        <v>250</v>
      </c>
      <c r="F210" s="644"/>
      <c r="G210" s="644">
        <f t="shared" si="3"/>
        <v>0</v>
      </c>
    </row>
    <row r="211" spans="1:7" s="631" customFormat="1" ht="10.5">
      <c r="A211" s="620">
        <v>192</v>
      </c>
      <c r="B211" s="621"/>
      <c r="C211" s="621" t="s">
        <v>2790</v>
      </c>
      <c r="D211" s="621" t="s">
        <v>481</v>
      </c>
      <c r="E211" s="622">
        <v>86</v>
      </c>
      <c r="F211" s="644"/>
      <c r="G211" s="644">
        <f t="shared" si="3"/>
        <v>0</v>
      </c>
    </row>
    <row r="212" spans="1:7" s="631" customFormat="1" ht="10.5">
      <c r="A212" s="620">
        <v>193</v>
      </c>
      <c r="B212" s="621"/>
      <c r="C212" s="621" t="s">
        <v>2791</v>
      </c>
      <c r="D212" s="621" t="s">
        <v>62</v>
      </c>
      <c r="E212" s="622">
        <v>70</v>
      </c>
      <c r="F212" s="644"/>
      <c r="G212" s="644">
        <f t="shared" si="3"/>
        <v>0</v>
      </c>
    </row>
    <row r="213" spans="1:7" ht="20">
      <c r="A213" s="620">
        <v>194</v>
      </c>
      <c r="B213" s="621"/>
      <c r="C213" s="621" t="s">
        <v>2792</v>
      </c>
      <c r="D213" s="621" t="s">
        <v>2793</v>
      </c>
      <c r="E213" s="622">
        <v>4</v>
      </c>
      <c r="F213" s="644"/>
      <c r="G213" s="644">
        <f t="shared" si="3"/>
        <v>0</v>
      </c>
    </row>
    <row r="214" spans="1:7" ht="20">
      <c r="A214" s="620">
        <v>195</v>
      </c>
      <c r="B214" s="621"/>
      <c r="C214" s="621" t="s">
        <v>2794</v>
      </c>
      <c r="D214" s="621" t="s">
        <v>2793</v>
      </c>
      <c r="E214" s="622">
        <v>1</v>
      </c>
      <c r="F214" s="644"/>
      <c r="G214" s="644">
        <f t="shared" si="3"/>
        <v>0</v>
      </c>
    </row>
    <row r="215" spans="1:7" ht="20">
      <c r="A215" s="620">
        <v>196</v>
      </c>
      <c r="B215" s="621"/>
      <c r="C215" s="621" t="s">
        <v>2795</v>
      </c>
      <c r="D215" s="621" t="s">
        <v>2793</v>
      </c>
      <c r="E215" s="622">
        <v>1</v>
      </c>
      <c r="F215" s="644"/>
      <c r="G215" s="644">
        <f t="shared" si="3"/>
        <v>0</v>
      </c>
    </row>
    <row r="216" spans="1:7" ht="20">
      <c r="A216" s="620">
        <v>197</v>
      </c>
      <c r="B216" s="621"/>
      <c r="C216" s="621" t="s">
        <v>2796</v>
      </c>
      <c r="D216" s="621" t="s">
        <v>2793</v>
      </c>
      <c r="E216" s="622">
        <v>1</v>
      </c>
      <c r="F216" s="644"/>
      <c r="G216" s="644">
        <f t="shared" si="3"/>
        <v>0</v>
      </c>
    </row>
    <row r="217" spans="1:7" ht="20">
      <c r="A217" s="620">
        <v>198</v>
      </c>
      <c r="B217" s="621"/>
      <c r="C217" s="621" t="s">
        <v>2797</v>
      </c>
      <c r="D217" s="621" t="s">
        <v>2793</v>
      </c>
      <c r="E217" s="622">
        <v>1</v>
      </c>
      <c r="F217" s="644"/>
      <c r="G217" s="644">
        <f t="shared" si="3"/>
        <v>0</v>
      </c>
    </row>
    <row r="218" spans="1:7" ht="20">
      <c r="A218" s="620">
        <v>199</v>
      </c>
      <c r="B218" s="621"/>
      <c r="C218" s="621" t="s">
        <v>2798</v>
      </c>
      <c r="D218" s="621" t="s">
        <v>2793</v>
      </c>
      <c r="E218" s="622">
        <v>3</v>
      </c>
      <c r="F218" s="644"/>
      <c r="G218" s="644">
        <f t="shared" si="3"/>
        <v>0</v>
      </c>
    </row>
    <row r="219" spans="1:7" ht="20">
      <c r="A219" s="620">
        <v>200</v>
      </c>
      <c r="B219" s="621"/>
      <c r="C219" s="621" t="s">
        <v>2799</v>
      </c>
      <c r="D219" s="621" t="s">
        <v>2793</v>
      </c>
      <c r="E219" s="622">
        <v>1</v>
      </c>
      <c r="F219" s="644"/>
      <c r="G219" s="644">
        <f t="shared" si="3"/>
        <v>0</v>
      </c>
    </row>
    <row r="220" spans="1:7" ht="10.5">
      <c r="A220" s="620">
        <v>201</v>
      </c>
      <c r="B220" s="621"/>
      <c r="C220" s="621" t="s">
        <v>2643</v>
      </c>
      <c r="D220" s="621" t="s">
        <v>61</v>
      </c>
      <c r="E220" s="622">
        <v>2900</v>
      </c>
      <c r="F220" s="644"/>
      <c r="G220" s="644">
        <f t="shared" si="3"/>
        <v>0</v>
      </c>
    </row>
    <row r="221" spans="1:7" ht="28.5" customHeight="1">
      <c r="A221" s="617"/>
      <c r="B221" s="618" t="s">
        <v>147</v>
      </c>
      <c r="C221" s="618" t="s">
        <v>148</v>
      </c>
      <c r="D221" s="618"/>
      <c r="E221" s="619"/>
      <c r="F221" s="643"/>
      <c r="G221" s="643">
        <f>SUM(G222:G224)</f>
        <v>0</v>
      </c>
    </row>
    <row r="222" spans="1:7" ht="20">
      <c r="A222" s="620">
        <v>202</v>
      </c>
      <c r="B222" s="621"/>
      <c r="C222" s="621" t="s">
        <v>2800</v>
      </c>
      <c r="D222" s="621" t="s">
        <v>481</v>
      </c>
      <c r="E222" s="622">
        <v>1850</v>
      </c>
      <c r="F222" s="644"/>
      <c r="G222" s="644">
        <f>E222*F222</f>
        <v>0</v>
      </c>
    </row>
    <row r="223" spans="1:7" ht="10.5">
      <c r="A223" s="620">
        <v>203</v>
      </c>
      <c r="B223" s="621"/>
      <c r="C223" s="621" t="s">
        <v>2801</v>
      </c>
      <c r="D223" s="621" t="s">
        <v>62</v>
      </c>
      <c r="E223" s="622">
        <v>520</v>
      </c>
      <c r="F223" s="644"/>
      <c r="G223" s="644">
        <f>E223*F223</f>
        <v>0</v>
      </c>
    </row>
    <row r="224" spans="1:7" ht="20">
      <c r="A224" s="620">
        <v>204</v>
      </c>
      <c r="B224" s="621"/>
      <c r="C224" s="621" t="s">
        <v>2802</v>
      </c>
      <c r="D224" s="621" t="s">
        <v>2803</v>
      </c>
      <c r="E224" s="622">
        <v>48</v>
      </c>
      <c r="F224" s="644"/>
      <c r="G224" s="644">
        <f>E224*F224</f>
        <v>0</v>
      </c>
    </row>
    <row r="225" spans="1:11" ht="28.5" customHeight="1">
      <c r="A225" s="617"/>
      <c r="B225" s="618" t="s">
        <v>153</v>
      </c>
      <c r="C225" s="618" t="s">
        <v>2804</v>
      </c>
      <c r="D225" s="618"/>
      <c r="E225" s="619">
        <v>0</v>
      </c>
      <c r="F225" s="643"/>
      <c r="G225" s="643">
        <f>SUM(G226)</f>
        <v>0</v>
      </c>
    </row>
    <row r="226" spans="1:11" ht="10.5">
      <c r="A226" s="620">
        <v>205</v>
      </c>
      <c r="B226" s="621"/>
      <c r="C226" s="621" t="s">
        <v>2805</v>
      </c>
      <c r="D226" s="621" t="s">
        <v>61</v>
      </c>
      <c r="E226" s="622">
        <v>1023</v>
      </c>
      <c r="F226" s="644"/>
      <c r="G226" s="644">
        <f>E226*F226</f>
        <v>0</v>
      </c>
    </row>
    <row r="227" spans="1:11" ht="28.5" customHeight="1">
      <c r="A227" s="617"/>
      <c r="B227" s="618" t="s">
        <v>1868</v>
      </c>
      <c r="C227" s="618" t="s">
        <v>2806</v>
      </c>
      <c r="D227" s="618"/>
      <c r="E227" s="619"/>
      <c r="F227" s="643"/>
      <c r="G227" s="643">
        <f>SUM(G228:G232)</f>
        <v>0</v>
      </c>
    </row>
    <row r="228" spans="1:11" ht="20">
      <c r="A228" s="620">
        <v>206</v>
      </c>
      <c r="B228" s="621"/>
      <c r="C228" s="621" t="s">
        <v>2807</v>
      </c>
      <c r="D228" s="621" t="s">
        <v>1870</v>
      </c>
      <c r="E228" s="622">
        <v>72</v>
      </c>
      <c r="F228" s="644"/>
      <c r="G228" s="644">
        <f>E228*F228</f>
        <v>0</v>
      </c>
    </row>
    <row r="229" spans="1:11" ht="20">
      <c r="A229" s="620">
        <v>207</v>
      </c>
      <c r="B229" s="621"/>
      <c r="C229" s="621" t="s">
        <v>2808</v>
      </c>
      <c r="D229" s="621" t="s">
        <v>2803</v>
      </c>
      <c r="E229" s="622">
        <v>1</v>
      </c>
      <c r="F229" s="644"/>
      <c r="G229" s="644">
        <f>E229*F229</f>
        <v>0</v>
      </c>
    </row>
    <row r="230" spans="1:11" ht="20">
      <c r="A230" s="620">
        <v>208</v>
      </c>
      <c r="B230" s="621"/>
      <c r="C230" s="621" t="s">
        <v>2809</v>
      </c>
      <c r="D230" s="621" t="s">
        <v>2803</v>
      </c>
      <c r="E230" s="622">
        <v>1</v>
      </c>
      <c r="F230" s="644"/>
      <c r="G230" s="644">
        <f>E230*F230</f>
        <v>0</v>
      </c>
    </row>
    <row r="231" spans="1:11" ht="20">
      <c r="A231" s="620">
        <v>209</v>
      </c>
      <c r="B231" s="621"/>
      <c r="C231" s="621" t="s">
        <v>2810</v>
      </c>
      <c r="D231" s="621" t="s">
        <v>2803</v>
      </c>
      <c r="E231" s="622">
        <v>1</v>
      </c>
      <c r="F231" s="644"/>
      <c r="G231" s="644">
        <f>E231*F231</f>
        <v>0</v>
      </c>
    </row>
    <row r="232" spans="1:11" ht="20">
      <c r="A232" s="620">
        <v>210</v>
      </c>
      <c r="B232" s="621"/>
      <c r="C232" s="621" t="s">
        <v>2811</v>
      </c>
      <c r="D232" s="621" t="s">
        <v>2803</v>
      </c>
      <c r="E232" s="622">
        <v>1</v>
      </c>
      <c r="F232" s="644"/>
      <c r="G232" s="644">
        <f>E232*F232</f>
        <v>0</v>
      </c>
    </row>
    <row r="233" spans="1:11" ht="30.75" customHeight="1">
      <c r="A233" s="634"/>
      <c r="B233" s="635"/>
      <c r="C233" s="635" t="s">
        <v>2812</v>
      </c>
      <c r="D233" s="635"/>
      <c r="E233" s="636"/>
      <c r="F233" s="647"/>
      <c r="G233" s="647">
        <f>G227+G225+G221+G172+G97+G79+G34+G14</f>
        <v>0</v>
      </c>
    </row>
    <row r="234" spans="1:11" ht="24" customHeight="1">
      <c r="C234" s="641"/>
    </row>
    <row r="235" spans="1:11" s="638" customFormat="1" ht="12" customHeight="1">
      <c r="A235" s="637"/>
      <c r="C235" s="639"/>
      <c r="E235" s="640"/>
      <c r="F235" s="640"/>
      <c r="G235" s="640"/>
      <c r="H235" s="603"/>
      <c r="I235" s="603"/>
      <c r="J235" s="603"/>
      <c r="K235" s="603"/>
    </row>
    <row r="236" spans="1:11" s="638" customFormat="1" ht="12" customHeight="1">
      <c r="A236" s="637"/>
      <c r="C236" s="639"/>
      <c r="E236" s="640"/>
      <c r="F236" s="640"/>
      <c r="G236" s="640"/>
      <c r="H236" s="603"/>
      <c r="I236" s="603"/>
      <c r="J236" s="603"/>
      <c r="K236" s="603"/>
    </row>
    <row r="237" spans="1:11" s="638" customFormat="1" ht="12" customHeight="1">
      <c r="A237" s="637"/>
      <c r="C237" s="639"/>
      <c r="E237" s="640"/>
      <c r="F237" s="640"/>
      <c r="G237" s="640"/>
      <c r="H237" s="603"/>
      <c r="I237" s="603"/>
      <c r="J237" s="603"/>
      <c r="K237" s="603"/>
    </row>
    <row r="238" spans="1:11" s="638" customFormat="1" ht="12" customHeight="1">
      <c r="A238" s="637"/>
      <c r="C238" s="639"/>
      <c r="E238" s="640"/>
      <c r="F238" s="640"/>
      <c r="G238" s="640"/>
      <c r="H238" s="603"/>
      <c r="I238" s="603"/>
      <c r="J238" s="603"/>
      <c r="K238" s="603"/>
    </row>
    <row r="239" spans="1:11" s="638" customFormat="1" ht="12" customHeight="1">
      <c r="A239" s="637"/>
      <c r="C239" s="639"/>
      <c r="E239" s="640"/>
      <c r="F239" s="640"/>
      <c r="G239" s="640"/>
      <c r="H239" s="603"/>
      <c r="I239" s="603"/>
      <c r="J239" s="603"/>
      <c r="K239" s="603"/>
    </row>
  </sheetData>
  <mergeCells count="2">
    <mergeCell ref="A1:G1"/>
    <mergeCell ref="A8:C8"/>
  </mergeCells>
  <pageMargins left="0.39370078740157483" right="0.39370078740157483" top="0.78740157480314965" bottom="0.78740157480314965" header="0" footer="0.39370078740157483"/>
  <pageSetup paperSize="9" fitToHeight="100" orientation="portrait" blackAndWhite="1" r:id="rId1"/>
  <headerFooter alignWithMargins="0">
    <oddFooter>&amp;C   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CFF9-AB11-4371-B562-E83CA90B1929}">
  <sheetPr>
    <pageSetUpPr fitToPage="1"/>
  </sheetPr>
  <dimension ref="A1:IT460"/>
  <sheetViews>
    <sheetView showZeros="0" view="pageBreakPreview" topLeftCell="A433" zoomScaleNormal="115" zoomScaleSheetLayoutView="100" workbookViewId="0">
      <pane xSplit="4" topLeftCell="E1" activePane="topRight" state="frozen"/>
      <selection activeCell="A19" sqref="A19"/>
      <selection pane="topRight" activeCell="J12" sqref="J12"/>
    </sheetView>
  </sheetViews>
  <sheetFormatPr defaultColWidth="8.7265625" defaultRowHeight="12.5"/>
  <cols>
    <col min="1" max="1" width="7.7265625" style="720" customWidth="1"/>
    <col min="2" max="2" width="98.7265625" style="720" customWidth="1"/>
    <col min="3" max="3" width="7.7265625" style="720" customWidth="1"/>
    <col min="4" max="4" width="8.7265625" style="652" customWidth="1"/>
    <col min="5" max="5" width="12.26953125" style="653" customWidth="1"/>
    <col min="6" max="6" width="14.26953125" style="653" customWidth="1"/>
    <col min="7" max="7" width="12.7265625" style="775" customWidth="1"/>
    <col min="8" max="8" width="15.7265625" style="775" customWidth="1"/>
    <col min="9" max="256" width="8.7265625" style="648"/>
    <col min="257" max="257" width="7.7265625" style="648" customWidth="1"/>
    <col min="258" max="258" width="98.7265625" style="648" customWidth="1"/>
    <col min="259" max="259" width="7.7265625" style="648" customWidth="1"/>
    <col min="260" max="260" width="8.7265625" style="648" customWidth="1"/>
    <col min="261" max="261" width="12.26953125" style="648" customWidth="1"/>
    <col min="262" max="262" width="14.26953125" style="648" customWidth="1"/>
    <col min="263" max="263" width="12.7265625" style="648" customWidth="1"/>
    <col min="264" max="264" width="15.7265625" style="648" customWidth="1"/>
    <col min="265" max="512" width="8.7265625" style="648"/>
    <col min="513" max="513" width="7.7265625" style="648" customWidth="1"/>
    <col min="514" max="514" width="98.7265625" style="648" customWidth="1"/>
    <col min="515" max="515" width="7.7265625" style="648" customWidth="1"/>
    <col min="516" max="516" width="8.7265625" style="648" customWidth="1"/>
    <col min="517" max="517" width="12.26953125" style="648" customWidth="1"/>
    <col min="518" max="518" width="14.26953125" style="648" customWidth="1"/>
    <col min="519" max="519" width="12.7265625" style="648" customWidth="1"/>
    <col min="520" max="520" width="15.7265625" style="648" customWidth="1"/>
    <col min="521" max="768" width="8.7265625" style="648"/>
    <col min="769" max="769" width="7.7265625" style="648" customWidth="1"/>
    <col min="770" max="770" width="98.7265625" style="648" customWidth="1"/>
    <col min="771" max="771" width="7.7265625" style="648" customWidth="1"/>
    <col min="772" max="772" width="8.7265625" style="648" customWidth="1"/>
    <col min="773" max="773" width="12.26953125" style="648" customWidth="1"/>
    <col min="774" max="774" width="14.26953125" style="648" customWidth="1"/>
    <col min="775" max="775" width="12.7265625" style="648" customWidth="1"/>
    <col min="776" max="776" width="15.7265625" style="648" customWidth="1"/>
    <col min="777" max="1024" width="8.7265625" style="648"/>
    <col min="1025" max="1025" width="7.7265625" style="648" customWidth="1"/>
    <col min="1026" max="1026" width="98.7265625" style="648" customWidth="1"/>
    <col min="1027" max="1027" width="7.7265625" style="648" customWidth="1"/>
    <col min="1028" max="1028" width="8.7265625" style="648" customWidth="1"/>
    <col min="1029" max="1029" width="12.26953125" style="648" customWidth="1"/>
    <col min="1030" max="1030" width="14.26953125" style="648" customWidth="1"/>
    <col min="1031" max="1031" width="12.7265625" style="648" customWidth="1"/>
    <col min="1032" max="1032" width="15.7265625" style="648" customWidth="1"/>
    <col min="1033" max="1280" width="8.7265625" style="648"/>
    <col min="1281" max="1281" width="7.7265625" style="648" customWidth="1"/>
    <col min="1282" max="1282" width="98.7265625" style="648" customWidth="1"/>
    <col min="1283" max="1283" width="7.7265625" style="648" customWidth="1"/>
    <col min="1284" max="1284" width="8.7265625" style="648" customWidth="1"/>
    <col min="1285" max="1285" width="12.26953125" style="648" customWidth="1"/>
    <col min="1286" max="1286" width="14.26953125" style="648" customWidth="1"/>
    <col min="1287" max="1287" width="12.7265625" style="648" customWidth="1"/>
    <col min="1288" max="1288" width="15.7265625" style="648" customWidth="1"/>
    <col min="1289" max="1536" width="8.7265625" style="648"/>
    <col min="1537" max="1537" width="7.7265625" style="648" customWidth="1"/>
    <col min="1538" max="1538" width="98.7265625" style="648" customWidth="1"/>
    <col min="1539" max="1539" width="7.7265625" style="648" customWidth="1"/>
    <col min="1540" max="1540" width="8.7265625" style="648" customWidth="1"/>
    <col min="1541" max="1541" width="12.26953125" style="648" customWidth="1"/>
    <col min="1542" max="1542" width="14.26953125" style="648" customWidth="1"/>
    <col min="1543" max="1543" width="12.7265625" style="648" customWidth="1"/>
    <col min="1544" max="1544" width="15.7265625" style="648" customWidth="1"/>
    <col min="1545" max="1792" width="8.7265625" style="648"/>
    <col min="1793" max="1793" width="7.7265625" style="648" customWidth="1"/>
    <col min="1794" max="1794" width="98.7265625" style="648" customWidth="1"/>
    <col min="1795" max="1795" width="7.7265625" style="648" customWidth="1"/>
    <col min="1796" max="1796" width="8.7265625" style="648" customWidth="1"/>
    <col min="1797" max="1797" width="12.26953125" style="648" customWidth="1"/>
    <col min="1798" max="1798" width="14.26953125" style="648" customWidth="1"/>
    <col min="1799" max="1799" width="12.7265625" style="648" customWidth="1"/>
    <col min="1800" max="1800" width="15.7265625" style="648" customWidth="1"/>
    <col min="1801" max="2048" width="8.7265625" style="648"/>
    <col min="2049" max="2049" width="7.7265625" style="648" customWidth="1"/>
    <col min="2050" max="2050" width="98.7265625" style="648" customWidth="1"/>
    <col min="2051" max="2051" width="7.7265625" style="648" customWidth="1"/>
    <col min="2052" max="2052" width="8.7265625" style="648" customWidth="1"/>
    <col min="2053" max="2053" width="12.26953125" style="648" customWidth="1"/>
    <col min="2054" max="2054" width="14.26953125" style="648" customWidth="1"/>
    <col min="2055" max="2055" width="12.7265625" style="648" customWidth="1"/>
    <col min="2056" max="2056" width="15.7265625" style="648" customWidth="1"/>
    <col min="2057" max="2304" width="8.7265625" style="648"/>
    <col min="2305" max="2305" width="7.7265625" style="648" customWidth="1"/>
    <col min="2306" max="2306" width="98.7265625" style="648" customWidth="1"/>
    <col min="2307" max="2307" width="7.7265625" style="648" customWidth="1"/>
    <col min="2308" max="2308" width="8.7265625" style="648" customWidth="1"/>
    <col min="2309" max="2309" width="12.26953125" style="648" customWidth="1"/>
    <col min="2310" max="2310" width="14.26953125" style="648" customWidth="1"/>
    <col min="2311" max="2311" width="12.7265625" style="648" customWidth="1"/>
    <col min="2312" max="2312" width="15.7265625" style="648" customWidth="1"/>
    <col min="2313" max="2560" width="8.7265625" style="648"/>
    <col min="2561" max="2561" width="7.7265625" style="648" customWidth="1"/>
    <col min="2562" max="2562" width="98.7265625" style="648" customWidth="1"/>
    <col min="2563" max="2563" width="7.7265625" style="648" customWidth="1"/>
    <col min="2564" max="2564" width="8.7265625" style="648" customWidth="1"/>
    <col min="2565" max="2565" width="12.26953125" style="648" customWidth="1"/>
    <col min="2566" max="2566" width="14.26953125" style="648" customWidth="1"/>
    <col min="2567" max="2567" width="12.7265625" style="648" customWidth="1"/>
    <col min="2568" max="2568" width="15.7265625" style="648" customWidth="1"/>
    <col min="2569" max="2816" width="8.7265625" style="648"/>
    <col min="2817" max="2817" width="7.7265625" style="648" customWidth="1"/>
    <col min="2818" max="2818" width="98.7265625" style="648" customWidth="1"/>
    <col min="2819" max="2819" width="7.7265625" style="648" customWidth="1"/>
    <col min="2820" max="2820" width="8.7265625" style="648" customWidth="1"/>
    <col min="2821" max="2821" width="12.26953125" style="648" customWidth="1"/>
    <col min="2822" max="2822" width="14.26953125" style="648" customWidth="1"/>
    <col min="2823" max="2823" width="12.7265625" style="648" customWidth="1"/>
    <col min="2824" max="2824" width="15.7265625" style="648" customWidth="1"/>
    <col min="2825" max="3072" width="8.7265625" style="648"/>
    <col min="3073" max="3073" width="7.7265625" style="648" customWidth="1"/>
    <col min="3074" max="3074" width="98.7265625" style="648" customWidth="1"/>
    <col min="3075" max="3075" width="7.7265625" style="648" customWidth="1"/>
    <col min="3076" max="3076" width="8.7265625" style="648" customWidth="1"/>
    <col min="3077" max="3077" width="12.26953125" style="648" customWidth="1"/>
    <col min="3078" max="3078" width="14.26953125" style="648" customWidth="1"/>
    <col min="3079" max="3079" width="12.7265625" style="648" customWidth="1"/>
    <col min="3080" max="3080" width="15.7265625" style="648" customWidth="1"/>
    <col min="3081" max="3328" width="8.7265625" style="648"/>
    <col min="3329" max="3329" width="7.7265625" style="648" customWidth="1"/>
    <col min="3330" max="3330" width="98.7265625" style="648" customWidth="1"/>
    <col min="3331" max="3331" width="7.7265625" style="648" customWidth="1"/>
    <col min="3332" max="3332" width="8.7265625" style="648" customWidth="1"/>
    <col min="3333" max="3333" width="12.26953125" style="648" customWidth="1"/>
    <col min="3334" max="3334" width="14.26953125" style="648" customWidth="1"/>
    <col min="3335" max="3335" width="12.7265625" style="648" customWidth="1"/>
    <col min="3336" max="3336" width="15.7265625" style="648" customWidth="1"/>
    <col min="3337" max="3584" width="8.7265625" style="648"/>
    <col min="3585" max="3585" width="7.7265625" style="648" customWidth="1"/>
    <col min="3586" max="3586" width="98.7265625" style="648" customWidth="1"/>
    <col min="3587" max="3587" width="7.7265625" style="648" customWidth="1"/>
    <col min="3588" max="3588" width="8.7265625" style="648" customWidth="1"/>
    <col min="3589" max="3589" width="12.26953125" style="648" customWidth="1"/>
    <col min="3590" max="3590" width="14.26953125" style="648" customWidth="1"/>
    <col min="3591" max="3591" width="12.7265625" style="648" customWidth="1"/>
    <col min="3592" max="3592" width="15.7265625" style="648" customWidth="1"/>
    <col min="3593" max="3840" width="8.7265625" style="648"/>
    <col min="3841" max="3841" width="7.7265625" style="648" customWidth="1"/>
    <col min="3842" max="3842" width="98.7265625" style="648" customWidth="1"/>
    <col min="3843" max="3843" width="7.7265625" style="648" customWidth="1"/>
    <col min="3844" max="3844" width="8.7265625" style="648" customWidth="1"/>
    <col min="3845" max="3845" width="12.26953125" style="648" customWidth="1"/>
    <col min="3846" max="3846" width="14.26953125" style="648" customWidth="1"/>
    <col min="3847" max="3847" width="12.7265625" style="648" customWidth="1"/>
    <col min="3848" max="3848" width="15.7265625" style="648" customWidth="1"/>
    <col min="3849" max="4096" width="8.7265625" style="648"/>
    <col min="4097" max="4097" width="7.7265625" style="648" customWidth="1"/>
    <col min="4098" max="4098" width="98.7265625" style="648" customWidth="1"/>
    <col min="4099" max="4099" width="7.7265625" style="648" customWidth="1"/>
    <col min="4100" max="4100" width="8.7265625" style="648" customWidth="1"/>
    <col min="4101" max="4101" width="12.26953125" style="648" customWidth="1"/>
    <col min="4102" max="4102" width="14.26953125" style="648" customWidth="1"/>
    <col min="4103" max="4103" width="12.7265625" style="648" customWidth="1"/>
    <col min="4104" max="4104" width="15.7265625" style="648" customWidth="1"/>
    <col min="4105" max="4352" width="8.7265625" style="648"/>
    <col min="4353" max="4353" width="7.7265625" style="648" customWidth="1"/>
    <col min="4354" max="4354" width="98.7265625" style="648" customWidth="1"/>
    <col min="4355" max="4355" width="7.7265625" style="648" customWidth="1"/>
    <col min="4356" max="4356" width="8.7265625" style="648" customWidth="1"/>
    <col min="4357" max="4357" width="12.26953125" style="648" customWidth="1"/>
    <col min="4358" max="4358" width="14.26953125" style="648" customWidth="1"/>
    <col min="4359" max="4359" width="12.7265625" style="648" customWidth="1"/>
    <col min="4360" max="4360" width="15.7265625" style="648" customWidth="1"/>
    <col min="4361" max="4608" width="8.7265625" style="648"/>
    <col min="4609" max="4609" width="7.7265625" style="648" customWidth="1"/>
    <col min="4610" max="4610" width="98.7265625" style="648" customWidth="1"/>
    <col min="4611" max="4611" width="7.7265625" style="648" customWidth="1"/>
    <col min="4612" max="4612" width="8.7265625" style="648" customWidth="1"/>
    <col min="4613" max="4613" width="12.26953125" style="648" customWidth="1"/>
    <col min="4614" max="4614" width="14.26953125" style="648" customWidth="1"/>
    <col min="4615" max="4615" width="12.7265625" style="648" customWidth="1"/>
    <col min="4616" max="4616" width="15.7265625" style="648" customWidth="1"/>
    <col min="4617" max="4864" width="8.7265625" style="648"/>
    <col min="4865" max="4865" width="7.7265625" style="648" customWidth="1"/>
    <col min="4866" max="4866" width="98.7265625" style="648" customWidth="1"/>
    <col min="4867" max="4867" width="7.7265625" style="648" customWidth="1"/>
    <col min="4868" max="4868" width="8.7265625" style="648" customWidth="1"/>
    <col min="4869" max="4869" width="12.26953125" style="648" customWidth="1"/>
    <col min="4870" max="4870" width="14.26953125" style="648" customWidth="1"/>
    <col min="4871" max="4871" width="12.7265625" style="648" customWidth="1"/>
    <col min="4872" max="4872" width="15.7265625" style="648" customWidth="1"/>
    <col min="4873" max="5120" width="8.7265625" style="648"/>
    <col min="5121" max="5121" width="7.7265625" style="648" customWidth="1"/>
    <col min="5122" max="5122" width="98.7265625" style="648" customWidth="1"/>
    <col min="5123" max="5123" width="7.7265625" style="648" customWidth="1"/>
    <col min="5124" max="5124" width="8.7265625" style="648" customWidth="1"/>
    <col min="5125" max="5125" width="12.26953125" style="648" customWidth="1"/>
    <col min="5126" max="5126" width="14.26953125" style="648" customWidth="1"/>
    <col min="5127" max="5127" width="12.7265625" style="648" customWidth="1"/>
    <col min="5128" max="5128" width="15.7265625" style="648" customWidth="1"/>
    <col min="5129" max="5376" width="8.7265625" style="648"/>
    <col min="5377" max="5377" width="7.7265625" style="648" customWidth="1"/>
    <col min="5378" max="5378" width="98.7265625" style="648" customWidth="1"/>
    <col min="5379" max="5379" width="7.7265625" style="648" customWidth="1"/>
    <col min="5380" max="5380" width="8.7265625" style="648" customWidth="1"/>
    <col min="5381" max="5381" width="12.26953125" style="648" customWidth="1"/>
    <col min="5382" max="5382" width="14.26953125" style="648" customWidth="1"/>
    <col min="5383" max="5383" width="12.7265625" style="648" customWidth="1"/>
    <col min="5384" max="5384" width="15.7265625" style="648" customWidth="1"/>
    <col min="5385" max="5632" width="8.7265625" style="648"/>
    <col min="5633" max="5633" width="7.7265625" style="648" customWidth="1"/>
    <col min="5634" max="5634" width="98.7265625" style="648" customWidth="1"/>
    <col min="5635" max="5635" width="7.7265625" style="648" customWidth="1"/>
    <col min="5636" max="5636" width="8.7265625" style="648" customWidth="1"/>
    <col min="5637" max="5637" width="12.26953125" style="648" customWidth="1"/>
    <col min="5638" max="5638" width="14.26953125" style="648" customWidth="1"/>
    <col min="5639" max="5639" width="12.7265625" style="648" customWidth="1"/>
    <col min="5640" max="5640" width="15.7265625" style="648" customWidth="1"/>
    <col min="5641" max="5888" width="8.7265625" style="648"/>
    <col min="5889" max="5889" width="7.7265625" style="648" customWidth="1"/>
    <col min="5890" max="5890" width="98.7265625" style="648" customWidth="1"/>
    <col min="5891" max="5891" width="7.7265625" style="648" customWidth="1"/>
    <col min="5892" max="5892" width="8.7265625" style="648" customWidth="1"/>
    <col min="5893" max="5893" width="12.26953125" style="648" customWidth="1"/>
    <col min="5894" max="5894" width="14.26953125" style="648" customWidth="1"/>
    <col min="5895" max="5895" width="12.7265625" style="648" customWidth="1"/>
    <col min="5896" max="5896" width="15.7265625" style="648" customWidth="1"/>
    <col min="5897" max="6144" width="8.7265625" style="648"/>
    <col min="6145" max="6145" width="7.7265625" style="648" customWidth="1"/>
    <col min="6146" max="6146" width="98.7265625" style="648" customWidth="1"/>
    <col min="6147" max="6147" width="7.7265625" style="648" customWidth="1"/>
    <col min="6148" max="6148" width="8.7265625" style="648" customWidth="1"/>
    <col min="6149" max="6149" width="12.26953125" style="648" customWidth="1"/>
    <col min="6150" max="6150" width="14.26953125" style="648" customWidth="1"/>
    <col min="6151" max="6151" width="12.7265625" style="648" customWidth="1"/>
    <col min="6152" max="6152" width="15.7265625" style="648" customWidth="1"/>
    <col min="6153" max="6400" width="8.7265625" style="648"/>
    <col min="6401" max="6401" width="7.7265625" style="648" customWidth="1"/>
    <col min="6402" max="6402" width="98.7265625" style="648" customWidth="1"/>
    <col min="6403" max="6403" width="7.7265625" style="648" customWidth="1"/>
    <col min="6404" max="6404" width="8.7265625" style="648" customWidth="1"/>
    <col min="6405" max="6405" width="12.26953125" style="648" customWidth="1"/>
    <col min="6406" max="6406" width="14.26953125" style="648" customWidth="1"/>
    <col min="6407" max="6407" width="12.7265625" style="648" customWidth="1"/>
    <col min="6408" max="6408" width="15.7265625" style="648" customWidth="1"/>
    <col min="6409" max="6656" width="8.7265625" style="648"/>
    <col min="6657" max="6657" width="7.7265625" style="648" customWidth="1"/>
    <col min="6658" max="6658" width="98.7265625" style="648" customWidth="1"/>
    <col min="6659" max="6659" width="7.7265625" style="648" customWidth="1"/>
    <col min="6660" max="6660" width="8.7265625" style="648" customWidth="1"/>
    <col min="6661" max="6661" width="12.26953125" style="648" customWidth="1"/>
    <col min="6662" max="6662" width="14.26953125" style="648" customWidth="1"/>
    <col min="6663" max="6663" width="12.7265625" style="648" customWidth="1"/>
    <col min="6664" max="6664" width="15.7265625" style="648" customWidth="1"/>
    <col min="6665" max="6912" width="8.7265625" style="648"/>
    <col min="6913" max="6913" width="7.7265625" style="648" customWidth="1"/>
    <col min="6914" max="6914" width="98.7265625" style="648" customWidth="1"/>
    <col min="6915" max="6915" width="7.7265625" style="648" customWidth="1"/>
    <col min="6916" max="6916" width="8.7265625" style="648" customWidth="1"/>
    <col min="6917" max="6917" width="12.26953125" style="648" customWidth="1"/>
    <col min="6918" max="6918" width="14.26953125" style="648" customWidth="1"/>
    <col min="6919" max="6919" width="12.7265625" style="648" customWidth="1"/>
    <col min="6920" max="6920" width="15.7265625" style="648" customWidth="1"/>
    <col min="6921" max="7168" width="8.7265625" style="648"/>
    <col min="7169" max="7169" width="7.7265625" style="648" customWidth="1"/>
    <col min="7170" max="7170" width="98.7265625" style="648" customWidth="1"/>
    <col min="7171" max="7171" width="7.7265625" style="648" customWidth="1"/>
    <col min="7172" max="7172" width="8.7265625" style="648" customWidth="1"/>
    <col min="7173" max="7173" width="12.26953125" style="648" customWidth="1"/>
    <col min="7174" max="7174" width="14.26953125" style="648" customWidth="1"/>
    <col min="7175" max="7175" width="12.7265625" style="648" customWidth="1"/>
    <col min="7176" max="7176" width="15.7265625" style="648" customWidth="1"/>
    <col min="7177" max="7424" width="8.7265625" style="648"/>
    <col min="7425" max="7425" width="7.7265625" style="648" customWidth="1"/>
    <col min="7426" max="7426" width="98.7265625" style="648" customWidth="1"/>
    <col min="7427" max="7427" width="7.7265625" style="648" customWidth="1"/>
    <col min="7428" max="7428" width="8.7265625" style="648" customWidth="1"/>
    <col min="7429" max="7429" width="12.26953125" style="648" customWidth="1"/>
    <col min="7430" max="7430" width="14.26953125" style="648" customWidth="1"/>
    <col min="7431" max="7431" width="12.7265625" style="648" customWidth="1"/>
    <col min="7432" max="7432" width="15.7265625" style="648" customWidth="1"/>
    <col min="7433" max="7680" width="8.7265625" style="648"/>
    <col min="7681" max="7681" width="7.7265625" style="648" customWidth="1"/>
    <col min="7682" max="7682" width="98.7265625" style="648" customWidth="1"/>
    <col min="7683" max="7683" width="7.7265625" style="648" customWidth="1"/>
    <col min="7684" max="7684" width="8.7265625" style="648" customWidth="1"/>
    <col min="7685" max="7685" width="12.26953125" style="648" customWidth="1"/>
    <col min="7686" max="7686" width="14.26953125" style="648" customWidth="1"/>
    <col min="7687" max="7687" width="12.7265625" style="648" customWidth="1"/>
    <col min="7688" max="7688" width="15.7265625" style="648" customWidth="1"/>
    <col min="7689" max="7936" width="8.7265625" style="648"/>
    <col min="7937" max="7937" width="7.7265625" style="648" customWidth="1"/>
    <col min="7938" max="7938" width="98.7265625" style="648" customWidth="1"/>
    <col min="7939" max="7939" width="7.7265625" style="648" customWidth="1"/>
    <col min="7940" max="7940" width="8.7265625" style="648" customWidth="1"/>
    <col min="7941" max="7941" width="12.26953125" style="648" customWidth="1"/>
    <col min="7942" max="7942" width="14.26953125" style="648" customWidth="1"/>
    <col min="7943" max="7943" width="12.7265625" style="648" customWidth="1"/>
    <col min="7944" max="7944" width="15.7265625" style="648" customWidth="1"/>
    <col min="7945" max="8192" width="8.7265625" style="648"/>
    <col min="8193" max="8193" width="7.7265625" style="648" customWidth="1"/>
    <col min="8194" max="8194" width="98.7265625" style="648" customWidth="1"/>
    <col min="8195" max="8195" width="7.7265625" style="648" customWidth="1"/>
    <col min="8196" max="8196" width="8.7265625" style="648" customWidth="1"/>
    <col min="8197" max="8197" width="12.26953125" style="648" customWidth="1"/>
    <col min="8198" max="8198" width="14.26953125" style="648" customWidth="1"/>
    <col min="8199" max="8199" width="12.7265625" style="648" customWidth="1"/>
    <col min="8200" max="8200" width="15.7265625" style="648" customWidth="1"/>
    <col min="8201" max="8448" width="8.7265625" style="648"/>
    <col min="8449" max="8449" width="7.7265625" style="648" customWidth="1"/>
    <col min="8450" max="8450" width="98.7265625" style="648" customWidth="1"/>
    <col min="8451" max="8451" width="7.7265625" style="648" customWidth="1"/>
    <col min="8452" max="8452" width="8.7265625" style="648" customWidth="1"/>
    <col min="8453" max="8453" width="12.26953125" style="648" customWidth="1"/>
    <col min="8454" max="8454" width="14.26953125" style="648" customWidth="1"/>
    <col min="8455" max="8455" width="12.7265625" style="648" customWidth="1"/>
    <col min="8456" max="8456" width="15.7265625" style="648" customWidth="1"/>
    <col min="8457" max="8704" width="8.7265625" style="648"/>
    <col min="8705" max="8705" width="7.7265625" style="648" customWidth="1"/>
    <col min="8706" max="8706" width="98.7265625" style="648" customWidth="1"/>
    <col min="8707" max="8707" width="7.7265625" style="648" customWidth="1"/>
    <col min="8708" max="8708" width="8.7265625" style="648" customWidth="1"/>
    <col min="8709" max="8709" width="12.26953125" style="648" customWidth="1"/>
    <col min="8710" max="8710" width="14.26953125" style="648" customWidth="1"/>
    <col min="8711" max="8711" width="12.7265625" style="648" customWidth="1"/>
    <col min="8712" max="8712" width="15.7265625" style="648" customWidth="1"/>
    <col min="8713" max="8960" width="8.7265625" style="648"/>
    <col min="8961" max="8961" width="7.7265625" style="648" customWidth="1"/>
    <col min="8962" max="8962" width="98.7265625" style="648" customWidth="1"/>
    <col min="8963" max="8963" width="7.7265625" style="648" customWidth="1"/>
    <col min="8964" max="8964" width="8.7265625" style="648" customWidth="1"/>
    <col min="8965" max="8965" width="12.26953125" style="648" customWidth="1"/>
    <col min="8966" max="8966" width="14.26953125" style="648" customWidth="1"/>
    <col min="8967" max="8967" width="12.7265625" style="648" customWidth="1"/>
    <col min="8968" max="8968" width="15.7265625" style="648" customWidth="1"/>
    <col min="8969" max="9216" width="8.7265625" style="648"/>
    <col min="9217" max="9217" width="7.7265625" style="648" customWidth="1"/>
    <col min="9218" max="9218" width="98.7265625" style="648" customWidth="1"/>
    <col min="9219" max="9219" width="7.7265625" style="648" customWidth="1"/>
    <col min="9220" max="9220" width="8.7265625" style="648" customWidth="1"/>
    <col min="9221" max="9221" width="12.26953125" style="648" customWidth="1"/>
    <col min="9222" max="9222" width="14.26953125" style="648" customWidth="1"/>
    <col min="9223" max="9223" width="12.7265625" style="648" customWidth="1"/>
    <col min="9224" max="9224" width="15.7265625" style="648" customWidth="1"/>
    <col min="9225" max="9472" width="8.7265625" style="648"/>
    <col min="9473" max="9473" width="7.7265625" style="648" customWidth="1"/>
    <col min="9474" max="9474" width="98.7265625" style="648" customWidth="1"/>
    <col min="9475" max="9475" width="7.7265625" style="648" customWidth="1"/>
    <col min="9476" max="9476" width="8.7265625" style="648" customWidth="1"/>
    <col min="9477" max="9477" width="12.26953125" style="648" customWidth="1"/>
    <col min="9478" max="9478" width="14.26953125" style="648" customWidth="1"/>
    <col min="9479" max="9479" width="12.7265625" style="648" customWidth="1"/>
    <col min="9480" max="9480" width="15.7265625" style="648" customWidth="1"/>
    <col min="9481" max="9728" width="8.7265625" style="648"/>
    <col min="9729" max="9729" width="7.7265625" style="648" customWidth="1"/>
    <col min="9730" max="9730" width="98.7265625" style="648" customWidth="1"/>
    <col min="9731" max="9731" width="7.7265625" style="648" customWidth="1"/>
    <col min="9732" max="9732" width="8.7265625" style="648" customWidth="1"/>
    <col min="9733" max="9733" width="12.26953125" style="648" customWidth="1"/>
    <col min="9734" max="9734" width="14.26953125" style="648" customWidth="1"/>
    <col min="9735" max="9735" width="12.7265625" style="648" customWidth="1"/>
    <col min="9736" max="9736" width="15.7265625" style="648" customWidth="1"/>
    <col min="9737" max="9984" width="8.7265625" style="648"/>
    <col min="9985" max="9985" width="7.7265625" style="648" customWidth="1"/>
    <col min="9986" max="9986" width="98.7265625" style="648" customWidth="1"/>
    <col min="9987" max="9987" width="7.7265625" style="648" customWidth="1"/>
    <col min="9988" max="9988" width="8.7265625" style="648" customWidth="1"/>
    <col min="9989" max="9989" width="12.26953125" style="648" customWidth="1"/>
    <col min="9990" max="9990" width="14.26953125" style="648" customWidth="1"/>
    <col min="9991" max="9991" width="12.7265625" style="648" customWidth="1"/>
    <col min="9992" max="9992" width="15.7265625" style="648" customWidth="1"/>
    <col min="9993" max="10240" width="8.7265625" style="648"/>
    <col min="10241" max="10241" width="7.7265625" style="648" customWidth="1"/>
    <col min="10242" max="10242" width="98.7265625" style="648" customWidth="1"/>
    <col min="10243" max="10243" width="7.7265625" style="648" customWidth="1"/>
    <col min="10244" max="10244" width="8.7265625" style="648" customWidth="1"/>
    <col min="10245" max="10245" width="12.26953125" style="648" customWidth="1"/>
    <col min="10246" max="10246" width="14.26953125" style="648" customWidth="1"/>
    <col min="10247" max="10247" width="12.7265625" style="648" customWidth="1"/>
    <col min="10248" max="10248" width="15.7265625" style="648" customWidth="1"/>
    <col min="10249" max="10496" width="8.7265625" style="648"/>
    <col min="10497" max="10497" width="7.7265625" style="648" customWidth="1"/>
    <col min="10498" max="10498" width="98.7265625" style="648" customWidth="1"/>
    <col min="10499" max="10499" width="7.7265625" style="648" customWidth="1"/>
    <col min="10500" max="10500" width="8.7265625" style="648" customWidth="1"/>
    <col min="10501" max="10501" width="12.26953125" style="648" customWidth="1"/>
    <col min="10502" max="10502" width="14.26953125" style="648" customWidth="1"/>
    <col min="10503" max="10503" width="12.7265625" style="648" customWidth="1"/>
    <col min="10504" max="10504" width="15.7265625" style="648" customWidth="1"/>
    <col min="10505" max="10752" width="8.7265625" style="648"/>
    <col min="10753" max="10753" width="7.7265625" style="648" customWidth="1"/>
    <col min="10754" max="10754" width="98.7265625" style="648" customWidth="1"/>
    <col min="10755" max="10755" width="7.7265625" style="648" customWidth="1"/>
    <col min="10756" max="10756" width="8.7265625" style="648" customWidth="1"/>
    <col min="10757" max="10757" width="12.26953125" style="648" customWidth="1"/>
    <col min="10758" max="10758" width="14.26953125" style="648" customWidth="1"/>
    <col min="10759" max="10759" width="12.7265625" style="648" customWidth="1"/>
    <col min="10760" max="10760" width="15.7265625" style="648" customWidth="1"/>
    <col min="10761" max="11008" width="8.7265625" style="648"/>
    <col min="11009" max="11009" width="7.7265625" style="648" customWidth="1"/>
    <col min="11010" max="11010" width="98.7265625" style="648" customWidth="1"/>
    <col min="11011" max="11011" width="7.7265625" style="648" customWidth="1"/>
    <col min="11012" max="11012" width="8.7265625" style="648" customWidth="1"/>
    <col min="11013" max="11013" width="12.26953125" style="648" customWidth="1"/>
    <col min="11014" max="11014" width="14.26953125" style="648" customWidth="1"/>
    <col min="11015" max="11015" width="12.7265625" style="648" customWidth="1"/>
    <col min="11016" max="11016" width="15.7265625" style="648" customWidth="1"/>
    <col min="11017" max="11264" width="8.7265625" style="648"/>
    <col min="11265" max="11265" width="7.7265625" style="648" customWidth="1"/>
    <col min="11266" max="11266" width="98.7265625" style="648" customWidth="1"/>
    <col min="11267" max="11267" width="7.7265625" style="648" customWidth="1"/>
    <col min="11268" max="11268" width="8.7265625" style="648" customWidth="1"/>
    <col min="11269" max="11269" width="12.26953125" style="648" customWidth="1"/>
    <col min="11270" max="11270" width="14.26953125" style="648" customWidth="1"/>
    <col min="11271" max="11271" width="12.7265625" style="648" customWidth="1"/>
    <col min="11272" max="11272" width="15.7265625" style="648" customWidth="1"/>
    <col min="11273" max="11520" width="8.7265625" style="648"/>
    <col min="11521" max="11521" width="7.7265625" style="648" customWidth="1"/>
    <col min="11522" max="11522" width="98.7265625" style="648" customWidth="1"/>
    <col min="11523" max="11523" width="7.7265625" style="648" customWidth="1"/>
    <col min="11524" max="11524" width="8.7265625" style="648" customWidth="1"/>
    <col min="11525" max="11525" width="12.26953125" style="648" customWidth="1"/>
    <col min="11526" max="11526" width="14.26953125" style="648" customWidth="1"/>
    <col min="11527" max="11527" width="12.7265625" style="648" customWidth="1"/>
    <col min="11528" max="11528" width="15.7265625" style="648" customWidth="1"/>
    <col min="11529" max="11776" width="8.7265625" style="648"/>
    <col min="11777" max="11777" width="7.7265625" style="648" customWidth="1"/>
    <col min="11778" max="11778" width="98.7265625" style="648" customWidth="1"/>
    <col min="11779" max="11779" width="7.7265625" style="648" customWidth="1"/>
    <col min="11780" max="11780" width="8.7265625" style="648" customWidth="1"/>
    <col min="11781" max="11781" width="12.26953125" style="648" customWidth="1"/>
    <col min="11782" max="11782" width="14.26953125" style="648" customWidth="1"/>
    <col min="11783" max="11783" width="12.7265625" style="648" customWidth="1"/>
    <col min="11784" max="11784" width="15.7265625" style="648" customWidth="1"/>
    <col min="11785" max="12032" width="8.7265625" style="648"/>
    <col min="12033" max="12033" width="7.7265625" style="648" customWidth="1"/>
    <col min="12034" max="12034" width="98.7265625" style="648" customWidth="1"/>
    <col min="12035" max="12035" width="7.7265625" style="648" customWidth="1"/>
    <col min="12036" max="12036" width="8.7265625" style="648" customWidth="1"/>
    <col min="12037" max="12037" width="12.26953125" style="648" customWidth="1"/>
    <col min="12038" max="12038" width="14.26953125" style="648" customWidth="1"/>
    <col min="12039" max="12039" width="12.7265625" style="648" customWidth="1"/>
    <col min="12040" max="12040" width="15.7265625" style="648" customWidth="1"/>
    <col min="12041" max="12288" width="8.7265625" style="648"/>
    <col min="12289" max="12289" width="7.7265625" style="648" customWidth="1"/>
    <col min="12290" max="12290" width="98.7265625" style="648" customWidth="1"/>
    <col min="12291" max="12291" width="7.7265625" style="648" customWidth="1"/>
    <col min="12292" max="12292" width="8.7265625" style="648" customWidth="1"/>
    <col min="12293" max="12293" width="12.26953125" style="648" customWidth="1"/>
    <col min="12294" max="12294" width="14.26953125" style="648" customWidth="1"/>
    <col min="12295" max="12295" width="12.7265625" style="648" customWidth="1"/>
    <col min="12296" max="12296" width="15.7265625" style="648" customWidth="1"/>
    <col min="12297" max="12544" width="8.7265625" style="648"/>
    <col min="12545" max="12545" width="7.7265625" style="648" customWidth="1"/>
    <col min="12546" max="12546" width="98.7265625" style="648" customWidth="1"/>
    <col min="12547" max="12547" width="7.7265625" style="648" customWidth="1"/>
    <col min="12548" max="12548" width="8.7265625" style="648" customWidth="1"/>
    <col min="12549" max="12549" width="12.26953125" style="648" customWidth="1"/>
    <col min="12550" max="12550" width="14.26953125" style="648" customWidth="1"/>
    <col min="12551" max="12551" width="12.7265625" style="648" customWidth="1"/>
    <col min="12552" max="12552" width="15.7265625" style="648" customWidth="1"/>
    <col min="12553" max="12800" width="8.7265625" style="648"/>
    <col min="12801" max="12801" width="7.7265625" style="648" customWidth="1"/>
    <col min="12802" max="12802" width="98.7265625" style="648" customWidth="1"/>
    <col min="12803" max="12803" width="7.7265625" style="648" customWidth="1"/>
    <col min="12804" max="12804" width="8.7265625" style="648" customWidth="1"/>
    <col min="12805" max="12805" width="12.26953125" style="648" customWidth="1"/>
    <col min="12806" max="12806" width="14.26953125" style="648" customWidth="1"/>
    <col min="12807" max="12807" width="12.7265625" style="648" customWidth="1"/>
    <col min="12808" max="12808" width="15.7265625" style="648" customWidth="1"/>
    <col min="12809" max="13056" width="8.7265625" style="648"/>
    <col min="13057" max="13057" width="7.7265625" style="648" customWidth="1"/>
    <col min="13058" max="13058" width="98.7265625" style="648" customWidth="1"/>
    <col min="13059" max="13059" width="7.7265625" style="648" customWidth="1"/>
    <col min="13060" max="13060" width="8.7265625" style="648" customWidth="1"/>
    <col min="13061" max="13061" width="12.26953125" style="648" customWidth="1"/>
    <col min="13062" max="13062" width="14.26953125" style="648" customWidth="1"/>
    <col min="13063" max="13063" width="12.7265625" style="648" customWidth="1"/>
    <col min="13064" max="13064" width="15.7265625" style="648" customWidth="1"/>
    <col min="13065" max="13312" width="8.7265625" style="648"/>
    <col min="13313" max="13313" width="7.7265625" style="648" customWidth="1"/>
    <col min="13314" max="13314" width="98.7265625" style="648" customWidth="1"/>
    <col min="13315" max="13315" width="7.7265625" style="648" customWidth="1"/>
    <col min="13316" max="13316" width="8.7265625" style="648" customWidth="1"/>
    <col min="13317" max="13317" width="12.26953125" style="648" customWidth="1"/>
    <col min="13318" max="13318" width="14.26953125" style="648" customWidth="1"/>
    <col min="13319" max="13319" width="12.7265625" style="648" customWidth="1"/>
    <col min="13320" max="13320" width="15.7265625" style="648" customWidth="1"/>
    <col min="13321" max="13568" width="8.7265625" style="648"/>
    <col min="13569" max="13569" width="7.7265625" style="648" customWidth="1"/>
    <col min="13570" max="13570" width="98.7265625" style="648" customWidth="1"/>
    <col min="13571" max="13571" width="7.7265625" style="648" customWidth="1"/>
    <col min="13572" max="13572" width="8.7265625" style="648" customWidth="1"/>
    <col min="13573" max="13573" width="12.26953125" style="648" customWidth="1"/>
    <col min="13574" max="13574" width="14.26953125" style="648" customWidth="1"/>
    <col min="13575" max="13575" width="12.7265625" style="648" customWidth="1"/>
    <col min="13576" max="13576" width="15.7265625" style="648" customWidth="1"/>
    <col min="13577" max="13824" width="8.7265625" style="648"/>
    <col min="13825" max="13825" width="7.7265625" style="648" customWidth="1"/>
    <col min="13826" max="13826" width="98.7265625" style="648" customWidth="1"/>
    <col min="13827" max="13827" width="7.7265625" style="648" customWidth="1"/>
    <col min="13828" max="13828" width="8.7265625" style="648" customWidth="1"/>
    <col min="13829" max="13829" width="12.26953125" style="648" customWidth="1"/>
    <col min="13830" max="13830" width="14.26953125" style="648" customWidth="1"/>
    <col min="13831" max="13831" width="12.7265625" style="648" customWidth="1"/>
    <col min="13832" max="13832" width="15.7265625" style="648" customWidth="1"/>
    <col min="13833" max="14080" width="8.7265625" style="648"/>
    <col min="14081" max="14081" width="7.7265625" style="648" customWidth="1"/>
    <col min="14082" max="14082" width="98.7265625" style="648" customWidth="1"/>
    <col min="14083" max="14083" width="7.7265625" style="648" customWidth="1"/>
    <col min="14084" max="14084" width="8.7265625" style="648" customWidth="1"/>
    <col min="14085" max="14085" width="12.26953125" style="648" customWidth="1"/>
    <col min="14086" max="14086" width="14.26953125" style="648" customWidth="1"/>
    <col min="14087" max="14087" width="12.7265625" style="648" customWidth="1"/>
    <col min="14088" max="14088" width="15.7265625" style="648" customWidth="1"/>
    <col min="14089" max="14336" width="8.7265625" style="648"/>
    <col min="14337" max="14337" width="7.7265625" style="648" customWidth="1"/>
    <col min="14338" max="14338" width="98.7265625" style="648" customWidth="1"/>
    <col min="14339" max="14339" width="7.7265625" style="648" customWidth="1"/>
    <col min="14340" max="14340" width="8.7265625" style="648" customWidth="1"/>
    <col min="14341" max="14341" width="12.26953125" style="648" customWidth="1"/>
    <col min="14342" max="14342" width="14.26953125" style="648" customWidth="1"/>
    <col min="14343" max="14343" width="12.7265625" style="648" customWidth="1"/>
    <col min="14344" max="14344" width="15.7265625" style="648" customWidth="1"/>
    <col min="14345" max="14592" width="8.7265625" style="648"/>
    <col min="14593" max="14593" width="7.7265625" style="648" customWidth="1"/>
    <col min="14594" max="14594" width="98.7265625" style="648" customWidth="1"/>
    <col min="14595" max="14595" width="7.7265625" style="648" customWidth="1"/>
    <col min="14596" max="14596" width="8.7265625" style="648" customWidth="1"/>
    <col min="14597" max="14597" width="12.26953125" style="648" customWidth="1"/>
    <col min="14598" max="14598" width="14.26953125" style="648" customWidth="1"/>
    <col min="14599" max="14599" width="12.7265625" style="648" customWidth="1"/>
    <col min="14600" max="14600" width="15.7265625" style="648" customWidth="1"/>
    <col min="14601" max="14848" width="8.7265625" style="648"/>
    <col min="14849" max="14849" width="7.7265625" style="648" customWidth="1"/>
    <col min="14850" max="14850" width="98.7265625" style="648" customWidth="1"/>
    <col min="14851" max="14851" width="7.7265625" style="648" customWidth="1"/>
    <col min="14852" max="14852" width="8.7265625" style="648" customWidth="1"/>
    <col min="14853" max="14853" width="12.26953125" style="648" customWidth="1"/>
    <col min="14854" max="14854" width="14.26953125" style="648" customWidth="1"/>
    <col min="14855" max="14855" width="12.7265625" style="648" customWidth="1"/>
    <col min="14856" max="14856" width="15.7265625" style="648" customWidth="1"/>
    <col min="14857" max="15104" width="8.7265625" style="648"/>
    <col min="15105" max="15105" width="7.7265625" style="648" customWidth="1"/>
    <col min="15106" max="15106" width="98.7265625" style="648" customWidth="1"/>
    <col min="15107" max="15107" width="7.7265625" style="648" customWidth="1"/>
    <col min="15108" max="15108" width="8.7265625" style="648" customWidth="1"/>
    <col min="15109" max="15109" width="12.26953125" style="648" customWidth="1"/>
    <col min="15110" max="15110" width="14.26953125" style="648" customWidth="1"/>
    <col min="15111" max="15111" width="12.7265625" style="648" customWidth="1"/>
    <col min="15112" max="15112" width="15.7265625" style="648" customWidth="1"/>
    <col min="15113" max="15360" width="8.7265625" style="648"/>
    <col min="15361" max="15361" width="7.7265625" style="648" customWidth="1"/>
    <col min="15362" max="15362" width="98.7265625" style="648" customWidth="1"/>
    <col min="15363" max="15363" width="7.7265625" style="648" customWidth="1"/>
    <col min="15364" max="15364" width="8.7265625" style="648" customWidth="1"/>
    <col min="15365" max="15365" width="12.26953125" style="648" customWidth="1"/>
    <col min="15366" max="15366" width="14.26953125" style="648" customWidth="1"/>
    <col min="15367" max="15367" width="12.7265625" style="648" customWidth="1"/>
    <col min="15368" max="15368" width="15.7265625" style="648" customWidth="1"/>
    <col min="15369" max="15616" width="8.7265625" style="648"/>
    <col min="15617" max="15617" width="7.7265625" style="648" customWidth="1"/>
    <col min="15618" max="15618" width="98.7265625" style="648" customWidth="1"/>
    <col min="15619" max="15619" width="7.7265625" style="648" customWidth="1"/>
    <col min="15620" max="15620" width="8.7265625" style="648" customWidth="1"/>
    <col min="15621" max="15621" width="12.26953125" style="648" customWidth="1"/>
    <col min="15622" max="15622" width="14.26953125" style="648" customWidth="1"/>
    <col min="15623" max="15623" width="12.7265625" style="648" customWidth="1"/>
    <col min="15624" max="15624" width="15.7265625" style="648" customWidth="1"/>
    <col min="15625" max="15872" width="8.7265625" style="648"/>
    <col min="15873" max="15873" width="7.7265625" style="648" customWidth="1"/>
    <col min="15874" max="15874" width="98.7265625" style="648" customWidth="1"/>
    <col min="15875" max="15875" width="7.7265625" style="648" customWidth="1"/>
    <col min="15876" max="15876" width="8.7265625" style="648" customWidth="1"/>
    <col min="15877" max="15877" width="12.26953125" style="648" customWidth="1"/>
    <col min="15878" max="15878" width="14.26953125" style="648" customWidth="1"/>
    <col min="15879" max="15879" width="12.7265625" style="648" customWidth="1"/>
    <col min="15880" max="15880" width="15.7265625" style="648" customWidth="1"/>
    <col min="15881" max="16128" width="8.7265625" style="648"/>
    <col min="16129" max="16129" width="7.7265625" style="648" customWidth="1"/>
    <col min="16130" max="16130" width="98.7265625" style="648" customWidth="1"/>
    <col min="16131" max="16131" width="7.7265625" style="648" customWidth="1"/>
    <col min="16132" max="16132" width="8.7265625" style="648" customWidth="1"/>
    <col min="16133" max="16133" width="12.26953125" style="648" customWidth="1"/>
    <col min="16134" max="16134" width="14.26953125" style="648" customWidth="1"/>
    <col min="16135" max="16135" width="12.7265625" style="648" customWidth="1"/>
    <col min="16136" max="16136" width="15.7265625" style="648" customWidth="1"/>
    <col min="16137" max="16384" width="8.7265625" style="648"/>
  </cols>
  <sheetData>
    <row r="1" spans="1:9" ht="13">
      <c r="A1" s="1855" t="s">
        <v>2815</v>
      </c>
      <c r="B1" s="1856"/>
      <c r="C1" s="1856"/>
      <c r="D1" s="1856"/>
      <c r="E1" s="1856"/>
      <c r="F1" s="1856"/>
      <c r="G1" s="1856"/>
      <c r="H1" s="1857"/>
    </row>
    <row r="2" spans="1:9" ht="12.75" customHeight="1">
      <c r="A2" s="1858" t="s">
        <v>2816</v>
      </c>
      <c r="B2" s="1859"/>
      <c r="C2" s="1859"/>
      <c r="D2" s="1859"/>
      <c r="E2" s="1859"/>
      <c r="F2" s="1859"/>
      <c r="G2" s="1859"/>
      <c r="H2" s="1860"/>
    </row>
    <row r="3" spans="1:9" ht="13">
      <c r="A3" s="1855" t="s">
        <v>2817</v>
      </c>
      <c r="B3" s="1856"/>
      <c r="C3" s="1856"/>
      <c r="D3" s="1856"/>
      <c r="E3" s="1856"/>
      <c r="F3" s="1856"/>
      <c r="G3" s="1856"/>
      <c r="H3" s="1857"/>
    </row>
    <row r="4" spans="1:9" ht="13.5" thickBot="1">
      <c r="A4" s="649"/>
      <c r="B4" s="650"/>
      <c r="C4" s="651"/>
      <c r="G4" s="1861" t="s">
        <v>2534</v>
      </c>
      <c r="H4" s="1862"/>
    </row>
    <row r="5" spans="1:9">
      <c r="A5" s="654" t="s">
        <v>2818</v>
      </c>
      <c r="B5" s="655"/>
      <c r="C5" s="656"/>
      <c r="D5" s="657"/>
      <c r="E5" s="657" t="s">
        <v>2819</v>
      </c>
      <c r="F5" s="658"/>
      <c r="G5" s="659"/>
      <c r="H5" s="660"/>
    </row>
    <row r="6" spans="1:9" ht="13">
      <c r="A6" s="661" t="s">
        <v>2820</v>
      </c>
      <c r="B6" s="662"/>
      <c r="C6" s="663" t="s">
        <v>1915</v>
      </c>
      <c r="D6" s="664" t="s">
        <v>1032</v>
      </c>
      <c r="E6" s="1863" t="s">
        <v>2821</v>
      </c>
      <c r="F6" s="1864"/>
      <c r="G6" s="1865" t="s">
        <v>1470</v>
      </c>
      <c r="H6" s="1866"/>
    </row>
    <row r="7" spans="1:9" ht="13" thickBot="1">
      <c r="A7" s="665" t="s">
        <v>1935</v>
      </c>
      <c r="B7" s="666"/>
      <c r="C7" s="667" t="s">
        <v>1939</v>
      </c>
      <c r="D7" s="668"/>
      <c r="E7" s="669" t="s">
        <v>2822</v>
      </c>
      <c r="F7" s="670" t="s">
        <v>2823</v>
      </c>
      <c r="G7" s="671" t="s">
        <v>2822</v>
      </c>
      <c r="H7" s="672" t="s">
        <v>2823</v>
      </c>
    </row>
    <row r="8" spans="1:9" ht="13" thickBot="1">
      <c r="A8" s="673">
        <v>1</v>
      </c>
      <c r="B8" s="674">
        <v>2</v>
      </c>
      <c r="C8" s="675">
        <v>3</v>
      </c>
      <c r="D8" s="676">
        <v>4</v>
      </c>
      <c r="E8" s="677">
        <v>5</v>
      </c>
      <c r="F8" s="678">
        <v>6</v>
      </c>
      <c r="G8" s="679">
        <v>7</v>
      </c>
      <c r="H8" s="680">
        <v>8</v>
      </c>
    </row>
    <row r="9" spans="1:9">
      <c r="A9" s="681"/>
      <c r="B9" s="682"/>
      <c r="C9" s="683"/>
      <c r="D9" s="684"/>
      <c r="E9" s="685"/>
      <c r="F9" s="686"/>
      <c r="G9" s="687"/>
      <c r="H9" s="688"/>
    </row>
    <row r="10" spans="1:9" s="695" customFormat="1" ht="13">
      <c r="A10" s="689"/>
      <c r="B10" s="690" t="s">
        <v>2824</v>
      </c>
      <c r="C10" s="691"/>
      <c r="D10" s="691"/>
      <c r="E10" s="692"/>
      <c r="F10" s="692"/>
      <c r="G10" s="693"/>
      <c r="H10" s="694"/>
    </row>
    <row r="11" spans="1:9" s="695" customFormat="1" ht="13">
      <c r="A11" s="689"/>
      <c r="B11" s="690"/>
      <c r="C11" s="691"/>
      <c r="D11" s="691"/>
      <c r="E11" s="692"/>
      <c r="F11" s="692"/>
      <c r="G11" s="693"/>
      <c r="H11" s="694"/>
    </row>
    <row r="12" spans="1:9" ht="70">
      <c r="A12" s="689" t="s">
        <v>2825</v>
      </c>
      <c r="B12" s="696" t="s">
        <v>2826</v>
      </c>
      <c r="C12" s="691" t="s">
        <v>1541</v>
      </c>
      <c r="D12" s="691">
        <v>2</v>
      </c>
      <c r="E12" s="692"/>
      <c r="F12" s="692">
        <f>E12*D12</f>
        <v>0</v>
      </c>
      <c r="G12" s="693"/>
      <c r="H12" s="694">
        <f>G12*D12</f>
        <v>0</v>
      </c>
      <c r="I12" s="697"/>
    </row>
    <row r="13" spans="1:9">
      <c r="A13" s="689"/>
      <c r="B13" s="698" t="s">
        <v>2827</v>
      </c>
      <c r="C13" s="691"/>
      <c r="D13" s="691"/>
      <c r="E13" s="699"/>
      <c r="F13" s="699"/>
      <c r="G13" s="700"/>
      <c r="H13" s="694">
        <f t="shared" ref="H13:H76" si="0">G13*D13</f>
        <v>0</v>
      </c>
    </row>
    <row r="14" spans="1:9">
      <c r="A14" s="689"/>
      <c r="B14" s="696" t="s">
        <v>2828</v>
      </c>
      <c r="C14" s="691" t="s">
        <v>62</v>
      </c>
      <c r="D14" s="691">
        <v>2</v>
      </c>
      <c r="E14" s="699"/>
      <c r="F14" s="692">
        <f t="shared" ref="F14:F77" si="1">E14*D14</f>
        <v>0</v>
      </c>
      <c r="G14" s="700"/>
      <c r="H14" s="694">
        <f t="shared" si="0"/>
        <v>0</v>
      </c>
    </row>
    <row r="15" spans="1:9">
      <c r="A15" s="689" t="s">
        <v>2829</v>
      </c>
      <c r="B15" s="696" t="s">
        <v>2830</v>
      </c>
      <c r="C15" s="691" t="s">
        <v>62</v>
      </c>
      <c r="D15" s="691">
        <v>6</v>
      </c>
      <c r="E15" s="692"/>
      <c r="F15" s="692">
        <f t="shared" si="1"/>
        <v>0</v>
      </c>
      <c r="G15" s="693"/>
      <c r="H15" s="694">
        <f t="shared" si="0"/>
        <v>0</v>
      </c>
    </row>
    <row r="16" spans="1:9" s="695" customFormat="1" ht="20">
      <c r="A16" s="689" t="s">
        <v>2831</v>
      </c>
      <c r="B16" s="701" t="s">
        <v>2832</v>
      </c>
      <c r="C16" s="691" t="s">
        <v>62</v>
      </c>
      <c r="D16" s="691">
        <v>20</v>
      </c>
      <c r="E16" s="692"/>
      <c r="F16" s="692">
        <f t="shared" si="1"/>
        <v>0</v>
      </c>
      <c r="G16" s="693"/>
      <c r="H16" s="694">
        <f t="shared" si="0"/>
        <v>0</v>
      </c>
    </row>
    <row r="17" spans="1:8" s="695" customFormat="1">
      <c r="A17" s="689" t="s">
        <v>2833</v>
      </c>
      <c r="B17" s="701" t="s">
        <v>2834</v>
      </c>
      <c r="C17" s="691" t="s">
        <v>1541</v>
      </c>
      <c r="D17" s="691">
        <v>1</v>
      </c>
      <c r="E17" s="692"/>
      <c r="F17" s="692">
        <f t="shared" si="1"/>
        <v>0</v>
      </c>
      <c r="G17" s="693"/>
      <c r="H17" s="694">
        <f t="shared" si="0"/>
        <v>0</v>
      </c>
    </row>
    <row r="18" spans="1:8" s="695" customFormat="1">
      <c r="A18" s="689"/>
      <c r="B18" s="702" t="s">
        <v>2827</v>
      </c>
      <c r="C18" s="691"/>
      <c r="D18" s="691"/>
      <c r="E18" s="692"/>
      <c r="F18" s="692">
        <f t="shared" si="1"/>
        <v>0</v>
      </c>
      <c r="G18" s="693"/>
      <c r="H18" s="694">
        <f t="shared" si="0"/>
        <v>0</v>
      </c>
    </row>
    <row r="19" spans="1:8" s="695" customFormat="1">
      <c r="A19" s="689"/>
      <c r="B19" s="701" t="s">
        <v>2835</v>
      </c>
      <c r="C19" s="691" t="s">
        <v>62</v>
      </c>
      <c r="D19" s="691">
        <v>1</v>
      </c>
      <c r="E19" s="692"/>
      <c r="F19" s="692">
        <f t="shared" si="1"/>
        <v>0</v>
      </c>
      <c r="G19" s="693"/>
      <c r="H19" s="694">
        <f t="shared" si="0"/>
        <v>0</v>
      </c>
    </row>
    <row r="20" spans="1:8" s="695" customFormat="1">
      <c r="A20" s="689"/>
      <c r="B20" s="701" t="s">
        <v>2836</v>
      </c>
      <c r="C20" s="691" t="s">
        <v>62</v>
      </c>
      <c r="D20" s="691">
        <v>1</v>
      </c>
      <c r="E20" s="692"/>
      <c r="F20" s="692">
        <f t="shared" si="1"/>
        <v>0</v>
      </c>
      <c r="G20" s="693"/>
      <c r="H20" s="694">
        <f t="shared" si="0"/>
        <v>0</v>
      </c>
    </row>
    <row r="21" spans="1:8" s="695" customFormat="1">
      <c r="A21" s="689"/>
      <c r="B21" s="701" t="s">
        <v>2837</v>
      </c>
      <c r="C21" s="691" t="s">
        <v>62</v>
      </c>
      <c r="D21" s="691">
        <v>1</v>
      </c>
      <c r="E21" s="692"/>
      <c r="F21" s="692">
        <f t="shared" si="1"/>
        <v>0</v>
      </c>
      <c r="G21" s="693"/>
      <c r="H21" s="694">
        <f t="shared" si="0"/>
        <v>0</v>
      </c>
    </row>
    <row r="22" spans="1:8" s="695" customFormat="1">
      <c r="A22" s="689"/>
      <c r="B22" s="701" t="s">
        <v>2838</v>
      </c>
      <c r="C22" s="691" t="s">
        <v>62</v>
      </c>
      <c r="D22" s="691">
        <v>1</v>
      </c>
      <c r="E22" s="692"/>
      <c r="F22" s="692">
        <f t="shared" si="1"/>
        <v>0</v>
      </c>
      <c r="G22" s="693"/>
      <c r="H22" s="694">
        <f t="shared" si="0"/>
        <v>0</v>
      </c>
    </row>
    <row r="23" spans="1:8" s="695" customFormat="1">
      <c r="A23" s="689"/>
      <c r="B23" s="701" t="s">
        <v>2839</v>
      </c>
      <c r="C23" s="691" t="s">
        <v>62</v>
      </c>
      <c r="D23" s="691">
        <v>1</v>
      </c>
      <c r="E23" s="692"/>
      <c r="F23" s="692">
        <f t="shared" si="1"/>
        <v>0</v>
      </c>
      <c r="G23" s="693"/>
      <c r="H23" s="694">
        <f t="shared" si="0"/>
        <v>0</v>
      </c>
    </row>
    <row r="24" spans="1:8" s="695" customFormat="1">
      <c r="A24" s="689"/>
      <c r="B24" s="701" t="s">
        <v>2840</v>
      </c>
      <c r="C24" s="691" t="s">
        <v>62</v>
      </c>
      <c r="D24" s="691">
        <v>2</v>
      </c>
      <c r="E24" s="692"/>
      <c r="F24" s="692">
        <f t="shared" si="1"/>
        <v>0</v>
      </c>
      <c r="G24" s="693"/>
      <c r="H24" s="694">
        <f t="shared" si="0"/>
        <v>0</v>
      </c>
    </row>
    <row r="25" spans="1:8" s="695" customFormat="1">
      <c r="A25" s="689"/>
      <c r="B25" s="701" t="s">
        <v>2841</v>
      </c>
      <c r="C25" s="691" t="s">
        <v>62</v>
      </c>
      <c r="D25" s="691">
        <v>1</v>
      </c>
      <c r="E25" s="692"/>
      <c r="F25" s="692">
        <f t="shared" si="1"/>
        <v>0</v>
      </c>
      <c r="G25" s="693"/>
      <c r="H25" s="694">
        <f t="shared" si="0"/>
        <v>0</v>
      </c>
    </row>
    <row r="26" spans="1:8" s="695" customFormat="1">
      <c r="A26" s="689"/>
      <c r="B26" s="701" t="s">
        <v>2842</v>
      </c>
      <c r="C26" s="691" t="s">
        <v>62</v>
      </c>
      <c r="D26" s="691">
        <v>1</v>
      </c>
      <c r="E26" s="692"/>
      <c r="F26" s="692">
        <f t="shared" si="1"/>
        <v>0</v>
      </c>
      <c r="G26" s="693"/>
      <c r="H26" s="694">
        <f t="shared" si="0"/>
        <v>0</v>
      </c>
    </row>
    <row r="27" spans="1:8" s="695" customFormat="1">
      <c r="A27" s="689"/>
      <c r="B27" s="701" t="s">
        <v>2843</v>
      </c>
      <c r="C27" s="691" t="s">
        <v>62</v>
      </c>
      <c r="D27" s="691">
        <v>2</v>
      </c>
      <c r="E27" s="692"/>
      <c r="F27" s="692">
        <f t="shared" si="1"/>
        <v>0</v>
      </c>
      <c r="G27" s="693"/>
      <c r="H27" s="694">
        <f t="shared" si="0"/>
        <v>0</v>
      </c>
    </row>
    <row r="28" spans="1:8" s="695" customFormat="1">
      <c r="A28" s="689"/>
      <c r="B28" s="701" t="s">
        <v>2844</v>
      </c>
      <c r="C28" s="691" t="s">
        <v>62</v>
      </c>
      <c r="D28" s="691">
        <v>1</v>
      </c>
      <c r="E28" s="692"/>
      <c r="F28" s="692">
        <f t="shared" si="1"/>
        <v>0</v>
      </c>
      <c r="G28" s="693"/>
      <c r="H28" s="694">
        <f t="shared" si="0"/>
        <v>0</v>
      </c>
    </row>
    <row r="29" spans="1:8" s="695" customFormat="1">
      <c r="A29" s="689"/>
      <c r="B29" s="701" t="s">
        <v>2845</v>
      </c>
      <c r="C29" s="691" t="s">
        <v>62</v>
      </c>
      <c r="D29" s="691">
        <v>2</v>
      </c>
      <c r="E29" s="692"/>
      <c r="F29" s="692">
        <f t="shared" si="1"/>
        <v>0</v>
      </c>
      <c r="G29" s="693"/>
      <c r="H29" s="694">
        <f t="shared" si="0"/>
        <v>0</v>
      </c>
    </row>
    <row r="30" spans="1:8" s="695" customFormat="1">
      <c r="A30" s="689"/>
      <c r="B30" s="701" t="s">
        <v>2846</v>
      </c>
      <c r="C30" s="691" t="s">
        <v>62</v>
      </c>
      <c r="D30" s="691">
        <v>4</v>
      </c>
      <c r="E30" s="692"/>
      <c r="F30" s="692">
        <f t="shared" si="1"/>
        <v>0</v>
      </c>
      <c r="G30" s="693"/>
      <c r="H30" s="694">
        <f t="shared" si="0"/>
        <v>0</v>
      </c>
    </row>
    <row r="31" spans="1:8" s="695" customFormat="1">
      <c r="A31" s="689"/>
      <c r="B31" s="701" t="s">
        <v>2847</v>
      </c>
      <c r="C31" s="691" t="s">
        <v>62</v>
      </c>
      <c r="D31" s="691">
        <v>15</v>
      </c>
      <c r="E31" s="692"/>
      <c r="F31" s="692">
        <f t="shared" si="1"/>
        <v>0</v>
      </c>
      <c r="G31" s="693"/>
      <c r="H31" s="694">
        <f t="shared" si="0"/>
        <v>0</v>
      </c>
    </row>
    <row r="32" spans="1:8" s="695" customFormat="1">
      <c r="A32" s="689" t="s">
        <v>2848</v>
      </c>
      <c r="B32" s="701" t="s">
        <v>2834</v>
      </c>
      <c r="C32" s="691" t="s">
        <v>1541</v>
      </c>
      <c r="D32" s="691">
        <v>1</v>
      </c>
      <c r="E32" s="692"/>
      <c r="F32" s="692">
        <f t="shared" si="1"/>
        <v>0</v>
      </c>
      <c r="G32" s="693"/>
      <c r="H32" s="694">
        <f t="shared" si="0"/>
        <v>0</v>
      </c>
    </row>
    <row r="33" spans="1:8" s="695" customFormat="1">
      <c r="A33" s="689"/>
      <c r="B33" s="702" t="s">
        <v>2827</v>
      </c>
      <c r="C33" s="691"/>
      <c r="D33" s="691"/>
      <c r="E33" s="692"/>
      <c r="F33" s="692">
        <f t="shared" si="1"/>
        <v>0</v>
      </c>
      <c r="G33" s="693"/>
      <c r="H33" s="694">
        <f t="shared" si="0"/>
        <v>0</v>
      </c>
    </row>
    <row r="34" spans="1:8" s="695" customFormat="1">
      <c r="A34" s="689"/>
      <c r="B34" s="701" t="s">
        <v>2835</v>
      </c>
      <c r="C34" s="691" t="s">
        <v>62</v>
      </c>
      <c r="D34" s="691">
        <v>1</v>
      </c>
      <c r="E34" s="692"/>
      <c r="F34" s="692">
        <f t="shared" si="1"/>
        <v>0</v>
      </c>
      <c r="G34" s="693"/>
      <c r="H34" s="694">
        <f t="shared" si="0"/>
        <v>0</v>
      </c>
    </row>
    <row r="35" spans="1:8" s="695" customFormat="1">
      <c r="A35" s="689"/>
      <c r="B35" s="701" t="s">
        <v>2849</v>
      </c>
      <c r="C35" s="691" t="s">
        <v>62</v>
      </c>
      <c r="D35" s="691">
        <v>1</v>
      </c>
      <c r="E35" s="692"/>
      <c r="F35" s="692">
        <f t="shared" si="1"/>
        <v>0</v>
      </c>
      <c r="G35" s="693"/>
      <c r="H35" s="694">
        <f t="shared" si="0"/>
        <v>0</v>
      </c>
    </row>
    <row r="36" spans="1:8" s="695" customFormat="1">
      <c r="A36" s="689"/>
      <c r="B36" s="701" t="s">
        <v>2850</v>
      </c>
      <c r="C36" s="691" t="s">
        <v>62</v>
      </c>
      <c r="D36" s="691">
        <v>1</v>
      </c>
      <c r="E36" s="692"/>
      <c r="F36" s="692">
        <f t="shared" si="1"/>
        <v>0</v>
      </c>
      <c r="G36" s="693"/>
      <c r="H36" s="694">
        <f t="shared" si="0"/>
        <v>0</v>
      </c>
    </row>
    <row r="37" spans="1:8" s="695" customFormat="1">
      <c r="A37" s="689"/>
      <c r="B37" s="701" t="s">
        <v>2838</v>
      </c>
      <c r="C37" s="691" t="s">
        <v>62</v>
      </c>
      <c r="D37" s="691">
        <v>1</v>
      </c>
      <c r="E37" s="692"/>
      <c r="F37" s="692">
        <f t="shared" si="1"/>
        <v>0</v>
      </c>
      <c r="G37" s="693"/>
      <c r="H37" s="694">
        <f t="shared" si="0"/>
        <v>0</v>
      </c>
    </row>
    <row r="38" spans="1:8" s="695" customFormat="1">
      <c r="A38" s="689"/>
      <c r="B38" s="701" t="s">
        <v>2839</v>
      </c>
      <c r="C38" s="691" t="s">
        <v>62</v>
      </c>
      <c r="D38" s="691">
        <v>1</v>
      </c>
      <c r="E38" s="692"/>
      <c r="F38" s="692">
        <f t="shared" si="1"/>
        <v>0</v>
      </c>
      <c r="G38" s="693"/>
      <c r="H38" s="694">
        <f t="shared" si="0"/>
        <v>0</v>
      </c>
    </row>
    <row r="39" spans="1:8" s="695" customFormat="1">
      <c r="A39" s="689"/>
      <c r="B39" s="701" t="s">
        <v>2840</v>
      </c>
      <c r="C39" s="691" t="s">
        <v>62</v>
      </c>
      <c r="D39" s="691">
        <v>1</v>
      </c>
      <c r="E39" s="692"/>
      <c r="F39" s="692">
        <f t="shared" si="1"/>
        <v>0</v>
      </c>
      <c r="G39" s="693"/>
      <c r="H39" s="694">
        <f t="shared" si="0"/>
        <v>0</v>
      </c>
    </row>
    <row r="40" spans="1:8" s="695" customFormat="1">
      <c r="A40" s="689"/>
      <c r="B40" s="701" t="s">
        <v>2851</v>
      </c>
      <c r="C40" s="691" t="s">
        <v>62</v>
      </c>
      <c r="D40" s="691">
        <v>1</v>
      </c>
      <c r="E40" s="692"/>
      <c r="F40" s="692">
        <f t="shared" si="1"/>
        <v>0</v>
      </c>
      <c r="G40" s="693"/>
      <c r="H40" s="694">
        <f t="shared" si="0"/>
        <v>0</v>
      </c>
    </row>
    <row r="41" spans="1:8" s="695" customFormat="1">
      <c r="A41" s="689"/>
      <c r="B41" s="701" t="s">
        <v>2842</v>
      </c>
      <c r="C41" s="691" t="s">
        <v>62</v>
      </c>
      <c r="D41" s="691">
        <v>1</v>
      </c>
      <c r="E41" s="692"/>
      <c r="F41" s="692">
        <f t="shared" si="1"/>
        <v>0</v>
      </c>
      <c r="G41" s="693"/>
      <c r="H41" s="694">
        <f t="shared" si="0"/>
        <v>0</v>
      </c>
    </row>
    <row r="42" spans="1:8" s="695" customFormat="1">
      <c r="A42" s="689"/>
      <c r="B42" s="701" t="s">
        <v>2852</v>
      </c>
      <c r="C42" s="691" t="s">
        <v>62</v>
      </c>
      <c r="D42" s="691">
        <v>4</v>
      </c>
      <c r="E42" s="692"/>
      <c r="F42" s="692">
        <f t="shared" si="1"/>
        <v>0</v>
      </c>
      <c r="G42" s="693"/>
      <c r="H42" s="694">
        <f t="shared" si="0"/>
        <v>0</v>
      </c>
    </row>
    <row r="43" spans="1:8">
      <c r="A43" s="689" t="s">
        <v>2853</v>
      </c>
      <c r="B43" s="696" t="s">
        <v>2854</v>
      </c>
      <c r="C43" s="691" t="s">
        <v>62</v>
      </c>
      <c r="D43" s="691">
        <v>28</v>
      </c>
      <c r="E43" s="692"/>
      <c r="F43" s="692">
        <f t="shared" si="1"/>
        <v>0</v>
      </c>
      <c r="G43" s="693"/>
      <c r="H43" s="694">
        <f t="shared" si="0"/>
        <v>0</v>
      </c>
    </row>
    <row r="44" spans="1:8">
      <c r="A44" s="689" t="s">
        <v>2855</v>
      </c>
      <c r="B44" s="696" t="s">
        <v>2856</v>
      </c>
      <c r="C44" s="691" t="s">
        <v>62</v>
      </c>
      <c r="D44" s="691">
        <v>28</v>
      </c>
      <c r="E44" s="692"/>
      <c r="F44" s="692">
        <f t="shared" si="1"/>
        <v>0</v>
      </c>
      <c r="G44" s="693"/>
      <c r="H44" s="694">
        <f t="shared" si="0"/>
        <v>0</v>
      </c>
    </row>
    <row r="45" spans="1:8">
      <c r="A45" s="689" t="s">
        <v>2857</v>
      </c>
      <c r="B45" s="696" t="s">
        <v>2858</v>
      </c>
      <c r="C45" s="691" t="s">
        <v>62</v>
      </c>
      <c r="D45" s="691">
        <v>2</v>
      </c>
      <c r="E45" s="692"/>
      <c r="F45" s="692">
        <f t="shared" si="1"/>
        <v>0</v>
      </c>
      <c r="G45" s="693"/>
      <c r="H45" s="694">
        <f t="shared" si="0"/>
        <v>0</v>
      </c>
    </row>
    <row r="46" spans="1:8" s="695" customFormat="1">
      <c r="A46" s="689" t="s">
        <v>2859</v>
      </c>
      <c r="B46" s="703" t="s">
        <v>2860</v>
      </c>
      <c r="C46" s="691" t="s">
        <v>62</v>
      </c>
      <c r="D46" s="704" t="s">
        <v>18</v>
      </c>
      <c r="E46" s="692"/>
      <c r="F46" s="692">
        <f t="shared" si="1"/>
        <v>0</v>
      </c>
      <c r="G46" s="693"/>
      <c r="H46" s="694">
        <f t="shared" si="0"/>
        <v>0</v>
      </c>
    </row>
    <row r="47" spans="1:8" s="695" customFormat="1">
      <c r="A47" s="689" t="s">
        <v>2861</v>
      </c>
      <c r="B47" s="703" t="s">
        <v>2862</v>
      </c>
      <c r="C47" s="691" t="s">
        <v>62</v>
      </c>
      <c r="D47" s="704" t="s">
        <v>18</v>
      </c>
      <c r="E47" s="692"/>
      <c r="F47" s="692">
        <f t="shared" si="1"/>
        <v>0</v>
      </c>
      <c r="G47" s="693"/>
      <c r="H47" s="694">
        <f t="shared" si="0"/>
        <v>0</v>
      </c>
    </row>
    <row r="48" spans="1:8" s="695" customFormat="1">
      <c r="A48" s="689" t="s">
        <v>2863</v>
      </c>
      <c r="B48" s="703" t="s">
        <v>2864</v>
      </c>
      <c r="C48" s="691" t="s">
        <v>62</v>
      </c>
      <c r="D48" s="704" t="s">
        <v>2865</v>
      </c>
      <c r="E48" s="692"/>
      <c r="F48" s="692">
        <f t="shared" si="1"/>
        <v>0</v>
      </c>
      <c r="G48" s="693"/>
      <c r="H48" s="694">
        <f t="shared" si="0"/>
        <v>0</v>
      </c>
    </row>
    <row r="49" spans="1:254">
      <c r="A49" s="689" t="s">
        <v>2866</v>
      </c>
      <c r="B49" s="696" t="s">
        <v>2867</v>
      </c>
      <c r="C49" s="691"/>
      <c r="D49" s="691"/>
      <c r="E49" s="692"/>
      <c r="F49" s="692">
        <f t="shared" si="1"/>
        <v>0</v>
      </c>
      <c r="G49" s="693"/>
      <c r="H49" s="694">
        <f t="shared" si="0"/>
        <v>0</v>
      </c>
      <c r="I49" s="705"/>
    </row>
    <row r="50" spans="1:254" s="712" customFormat="1" ht="13">
      <c r="A50" s="706"/>
      <c r="B50" s="707" t="s">
        <v>2868</v>
      </c>
      <c r="C50" s="708" t="s">
        <v>2869</v>
      </c>
      <c r="D50" s="709">
        <v>5</v>
      </c>
      <c r="E50" s="710"/>
      <c r="F50" s="692">
        <f t="shared" si="1"/>
        <v>0</v>
      </c>
      <c r="G50" s="711"/>
      <c r="H50" s="694">
        <f t="shared" si="0"/>
        <v>0</v>
      </c>
      <c r="I50" s="648"/>
      <c r="J50" s="648"/>
      <c r="K50" s="648"/>
      <c r="L50" s="648"/>
      <c r="M50" s="648"/>
      <c r="N50" s="648"/>
      <c r="O50" s="648"/>
      <c r="P50" s="648"/>
      <c r="Q50" s="648"/>
      <c r="R50" s="648"/>
      <c r="S50" s="648"/>
      <c r="T50" s="648"/>
      <c r="U50" s="648"/>
      <c r="V50" s="648"/>
      <c r="W50" s="648"/>
      <c r="X50" s="648"/>
      <c r="Y50" s="648"/>
      <c r="Z50" s="648"/>
      <c r="AA50" s="648"/>
      <c r="AB50" s="648"/>
      <c r="AC50" s="648"/>
      <c r="AD50" s="648"/>
      <c r="AE50" s="648"/>
      <c r="AF50" s="648"/>
      <c r="AG50" s="648"/>
      <c r="AH50" s="648"/>
      <c r="AI50" s="648"/>
      <c r="AJ50" s="648"/>
      <c r="AK50" s="648"/>
      <c r="AL50" s="648"/>
      <c r="AM50" s="648"/>
      <c r="AN50" s="648"/>
      <c r="AO50" s="648"/>
      <c r="AP50" s="648"/>
      <c r="AQ50" s="648"/>
      <c r="AR50" s="648"/>
      <c r="AS50" s="648"/>
      <c r="AT50" s="648"/>
      <c r="AU50" s="648"/>
      <c r="AV50" s="648"/>
      <c r="AW50" s="648"/>
      <c r="AX50" s="648"/>
      <c r="AY50" s="648"/>
      <c r="AZ50" s="648"/>
      <c r="BA50" s="648"/>
      <c r="BB50" s="648"/>
      <c r="BC50" s="648"/>
      <c r="BD50" s="648"/>
      <c r="BE50" s="648"/>
      <c r="BF50" s="648"/>
      <c r="BG50" s="648"/>
      <c r="BH50" s="648"/>
      <c r="BI50" s="648"/>
      <c r="BJ50" s="648"/>
      <c r="BK50" s="648"/>
      <c r="BL50" s="648"/>
      <c r="BM50" s="648"/>
      <c r="BN50" s="648"/>
      <c r="BO50" s="648"/>
      <c r="BP50" s="648"/>
      <c r="BQ50" s="648"/>
      <c r="BR50" s="648"/>
      <c r="BS50" s="648"/>
      <c r="BT50" s="648"/>
      <c r="BU50" s="648"/>
      <c r="BV50" s="648"/>
      <c r="BW50" s="648"/>
      <c r="BX50" s="648"/>
      <c r="BY50" s="648"/>
      <c r="BZ50" s="648"/>
      <c r="CA50" s="648"/>
      <c r="CB50" s="648"/>
      <c r="CC50" s="648"/>
      <c r="CD50" s="648"/>
      <c r="CE50" s="648"/>
      <c r="CF50" s="648"/>
      <c r="CG50" s="648"/>
      <c r="CH50" s="648"/>
      <c r="CI50" s="648"/>
      <c r="CJ50" s="648"/>
      <c r="CK50" s="648"/>
      <c r="CL50" s="648"/>
      <c r="CM50" s="648"/>
      <c r="CN50" s="648"/>
      <c r="CO50" s="648"/>
      <c r="CP50" s="648"/>
      <c r="CQ50" s="648"/>
      <c r="CR50" s="648"/>
      <c r="CS50" s="648"/>
      <c r="CT50" s="648"/>
      <c r="CU50" s="648"/>
      <c r="CV50" s="648"/>
      <c r="CW50" s="648"/>
      <c r="CX50" s="648"/>
      <c r="CY50" s="648"/>
      <c r="CZ50" s="648"/>
      <c r="DA50" s="648"/>
      <c r="DB50" s="648"/>
      <c r="DC50" s="648"/>
      <c r="DD50" s="648"/>
      <c r="DE50" s="648"/>
      <c r="DF50" s="648"/>
      <c r="DG50" s="648"/>
      <c r="DH50" s="648"/>
      <c r="DI50" s="648"/>
      <c r="DJ50" s="648"/>
      <c r="DK50" s="648"/>
      <c r="DL50" s="648"/>
      <c r="DM50" s="648"/>
      <c r="DN50" s="648"/>
      <c r="DO50" s="648"/>
      <c r="DP50" s="648"/>
      <c r="DQ50" s="648"/>
      <c r="DR50" s="648"/>
      <c r="DS50" s="648"/>
      <c r="DT50" s="648"/>
      <c r="DU50" s="648"/>
      <c r="DV50" s="648"/>
      <c r="DW50" s="648"/>
      <c r="DX50" s="648"/>
      <c r="DY50" s="648"/>
      <c r="DZ50" s="648"/>
      <c r="EA50" s="648"/>
      <c r="EB50" s="648"/>
      <c r="EC50" s="648"/>
      <c r="ED50" s="648"/>
      <c r="EE50" s="648"/>
      <c r="EF50" s="648"/>
      <c r="EG50" s="648"/>
      <c r="EH50" s="648"/>
      <c r="EI50" s="648"/>
      <c r="EJ50" s="648"/>
      <c r="EK50" s="648"/>
      <c r="EL50" s="648"/>
      <c r="EM50" s="648"/>
      <c r="EN50" s="648"/>
      <c r="EO50" s="648"/>
      <c r="EP50" s="648"/>
      <c r="EQ50" s="648"/>
      <c r="ER50" s="648"/>
      <c r="ES50" s="648"/>
      <c r="ET50" s="648"/>
      <c r="EU50" s="648"/>
      <c r="EV50" s="648"/>
      <c r="EW50" s="648"/>
      <c r="EX50" s="648"/>
      <c r="EY50" s="648"/>
      <c r="EZ50" s="648"/>
      <c r="FA50" s="648"/>
      <c r="FB50" s="648"/>
      <c r="FC50" s="648"/>
      <c r="FD50" s="648"/>
      <c r="FE50" s="648"/>
      <c r="FF50" s="648"/>
      <c r="FG50" s="648"/>
      <c r="FH50" s="648"/>
      <c r="FI50" s="648"/>
      <c r="FJ50" s="648"/>
      <c r="FK50" s="648"/>
      <c r="FL50" s="648"/>
      <c r="FM50" s="648"/>
      <c r="FN50" s="648"/>
      <c r="FO50" s="648"/>
      <c r="FP50" s="648"/>
      <c r="FQ50" s="648"/>
      <c r="FR50" s="648"/>
      <c r="FS50" s="648"/>
      <c r="FT50" s="648"/>
      <c r="FU50" s="648"/>
      <c r="FV50" s="648"/>
      <c r="FW50" s="648"/>
      <c r="FX50" s="648"/>
      <c r="FY50" s="648"/>
      <c r="FZ50" s="648"/>
      <c r="GA50" s="648"/>
      <c r="GB50" s="648"/>
      <c r="GC50" s="648"/>
      <c r="GD50" s="648"/>
      <c r="GE50" s="648"/>
      <c r="GF50" s="648"/>
      <c r="GG50" s="648"/>
      <c r="GH50" s="648"/>
      <c r="GI50" s="648"/>
      <c r="GJ50" s="648"/>
      <c r="GK50" s="648"/>
      <c r="GL50" s="648"/>
      <c r="GM50" s="648"/>
      <c r="GN50" s="648"/>
      <c r="GO50" s="648"/>
      <c r="GP50" s="648"/>
      <c r="GQ50" s="648"/>
      <c r="GR50" s="648"/>
      <c r="GS50" s="648"/>
      <c r="GT50" s="648"/>
      <c r="GU50" s="648"/>
      <c r="GV50" s="648"/>
      <c r="GW50" s="648"/>
      <c r="GX50" s="648"/>
      <c r="GY50" s="648"/>
      <c r="GZ50" s="648"/>
      <c r="HA50" s="648"/>
      <c r="HB50" s="648"/>
      <c r="HC50" s="648"/>
      <c r="HD50" s="648"/>
      <c r="HE50" s="648"/>
      <c r="HF50" s="648"/>
      <c r="HG50" s="648"/>
      <c r="HH50" s="648"/>
      <c r="HI50" s="648"/>
      <c r="HJ50" s="648"/>
      <c r="HK50" s="648"/>
      <c r="HL50" s="648"/>
      <c r="HM50" s="648"/>
      <c r="HN50" s="648"/>
      <c r="HO50" s="648"/>
      <c r="HP50" s="648"/>
      <c r="HQ50" s="648"/>
      <c r="HR50" s="648"/>
      <c r="HS50" s="648"/>
      <c r="HT50" s="648"/>
      <c r="HU50" s="648"/>
      <c r="HV50" s="648"/>
      <c r="HW50" s="648"/>
      <c r="HX50" s="648"/>
      <c r="HY50" s="648"/>
      <c r="HZ50" s="648"/>
      <c r="IA50" s="648"/>
      <c r="IB50" s="648"/>
      <c r="IC50" s="648"/>
      <c r="ID50" s="648"/>
      <c r="IE50" s="648"/>
      <c r="IF50" s="648"/>
      <c r="IG50" s="648"/>
      <c r="IH50" s="648"/>
      <c r="II50" s="648"/>
      <c r="IJ50" s="648"/>
      <c r="IK50" s="648"/>
      <c r="IL50" s="648"/>
      <c r="IM50" s="648"/>
      <c r="IN50" s="648"/>
      <c r="IO50" s="648"/>
      <c r="IP50" s="648"/>
      <c r="IQ50" s="648"/>
      <c r="IR50" s="648"/>
      <c r="IS50" s="648"/>
      <c r="IT50" s="648"/>
    </row>
    <row r="51" spans="1:254" s="712" customFormat="1" ht="13">
      <c r="A51" s="706"/>
      <c r="B51" s="707" t="s">
        <v>2870</v>
      </c>
      <c r="C51" s="708" t="s">
        <v>2869</v>
      </c>
      <c r="D51" s="709">
        <v>28</v>
      </c>
      <c r="E51" s="710"/>
      <c r="F51" s="692">
        <f t="shared" si="1"/>
        <v>0</v>
      </c>
      <c r="G51" s="711"/>
      <c r="H51" s="694">
        <f t="shared" si="0"/>
        <v>0</v>
      </c>
      <c r="I51" s="648"/>
      <c r="J51" s="648"/>
      <c r="K51" s="648"/>
      <c r="L51" s="648"/>
      <c r="M51" s="648"/>
      <c r="N51" s="648"/>
      <c r="O51" s="648"/>
      <c r="P51" s="648"/>
      <c r="Q51" s="648"/>
      <c r="R51" s="648"/>
      <c r="S51" s="648"/>
      <c r="T51" s="648"/>
      <c r="U51" s="648"/>
      <c r="V51" s="648"/>
      <c r="W51" s="648"/>
      <c r="X51" s="648"/>
      <c r="Y51" s="648"/>
      <c r="Z51" s="648"/>
      <c r="AA51" s="648"/>
      <c r="AB51" s="648"/>
      <c r="AC51" s="648"/>
      <c r="AD51" s="648"/>
      <c r="AE51" s="648"/>
      <c r="AF51" s="648"/>
      <c r="AG51" s="648"/>
      <c r="AH51" s="648"/>
      <c r="AI51" s="648"/>
      <c r="AJ51" s="648"/>
      <c r="AK51" s="648"/>
      <c r="AL51" s="648"/>
      <c r="AM51" s="648"/>
      <c r="AN51" s="648"/>
      <c r="AO51" s="648"/>
      <c r="AP51" s="648"/>
      <c r="AQ51" s="648"/>
      <c r="AR51" s="648"/>
      <c r="AS51" s="648"/>
      <c r="AT51" s="648"/>
      <c r="AU51" s="648"/>
      <c r="AV51" s="648"/>
      <c r="AW51" s="648"/>
      <c r="AX51" s="648"/>
      <c r="AY51" s="648"/>
      <c r="AZ51" s="648"/>
      <c r="BA51" s="648"/>
      <c r="BB51" s="648"/>
      <c r="BC51" s="648"/>
      <c r="BD51" s="648"/>
      <c r="BE51" s="648"/>
      <c r="BF51" s="648"/>
      <c r="BG51" s="648"/>
      <c r="BH51" s="648"/>
      <c r="BI51" s="648"/>
      <c r="BJ51" s="648"/>
      <c r="BK51" s="648"/>
      <c r="BL51" s="648"/>
      <c r="BM51" s="648"/>
      <c r="BN51" s="648"/>
      <c r="BO51" s="648"/>
      <c r="BP51" s="648"/>
      <c r="BQ51" s="648"/>
      <c r="BR51" s="648"/>
      <c r="BS51" s="648"/>
      <c r="BT51" s="648"/>
      <c r="BU51" s="648"/>
      <c r="BV51" s="648"/>
      <c r="BW51" s="648"/>
      <c r="BX51" s="648"/>
      <c r="BY51" s="648"/>
      <c r="BZ51" s="648"/>
      <c r="CA51" s="648"/>
      <c r="CB51" s="648"/>
      <c r="CC51" s="648"/>
      <c r="CD51" s="648"/>
      <c r="CE51" s="648"/>
      <c r="CF51" s="648"/>
      <c r="CG51" s="648"/>
      <c r="CH51" s="648"/>
      <c r="CI51" s="648"/>
      <c r="CJ51" s="648"/>
      <c r="CK51" s="648"/>
      <c r="CL51" s="648"/>
      <c r="CM51" s="648"/>
      <c r="CN51" s="648"/>
      <c r="CO51" s="648"/>
      <c r="CP51" s="648"/>
      <c r="CQ51" s="648"/>
      <c r="CR51" s="648"/>
      <c r="CS51" s="648"/>
      <c r="CT51" s="648"/>
      <c r="CU51" s="648"/>
      <c r="CV51" s="648"/>
      <c r="CW51" s="648"/>
      <c r="CX51" s="648"/>
      <c r="CY51" s="648"/>
      <c r="CZ51" s="648"/>
      <c r="DA51" s="648"/>
      <c r="DB51" s="648"/>
      <c r="DC51" s="648"/>
      <c r="DD51" s="648"/>
      <c r="DE51" s="648"/>
      <c r="DF51" s="648"/>
      <c r="DG51" s="648"/>
      <c r="DH51" s="648"/>
      <c r="DI51" s="648"/>
      <c r="DJ51" s="648"/>
      <c r="DK51" s="648"/>
      <c r="DL51" s="648"/>
      <c r="DM51" s="648"/>
      <c r="DN51" s="648"/>
      <c r="DO51" s="648"/>
      <c r="DP51" s="648"/>
      <c r="DQ51" s="648"/>
      <c r="DR51" s="648"/>
      <c r="DS51" s="648"/>
      <c r="DT51" s="648"/>
      <c r="DU51" s="648"/>
      <c r="DV51" s="648"/>
      <c r="DW51" s="648"/>
      <c r="DX51" s="648"/>
      <c r="DY51" s="648"/>
      <c r="DZ51" s="648"/>
      <c r="EA51" s="648"/>
      <c r="EB51" s="648"/>
      <c r="EC51" s="648"/>
      <c r="ED51" s="648"/>
      <c r="EE51" s="648"/>
      <c r="EF51" s="648"/>
      <c r="EG51" s="648"/>
      <c r="EH51" s="648"/>
      <c r="EI51" s="648"/>
      <c r="EJ51" s="648"/>
      <c r="EK51" s="648"/>
      <c r="EL51" s="648"/>
      <c r="EM51" s="648"/>
      <c r="EN51" s="648"/>
      <c r="EO51" s="648"/>
      <c r="EP51" s="648"/>
      <c r="EQ51" s="648"/>
      <c r="ER51" s="648"/>
      <c r="ES51" s="648"/>
      <c r="ET51" s="648"/>
      <c r="EU51" s="648"/>
      <c r="EV51" s="648"/>
      <c r="EW51" s="648"/>
      <c r="EX51" s="648"/>
      <c r="EY51" s="648"/>
      <c r="EZ51" s="648"/>
      <c r="FA51" s="648"/>
      <c r="FB51" s="648"/>
      <c r="FC51" s="648"/>
      <c r="FD51" s="648"/>
      <c r="FE51" s="648"/>
      <c r="FF51" s="648"/>
      <c r="FG51" s="648"/>
      <c r="FH51" s="648"/>
      <c r="FI51" s="648"/>
      <c r="FJ51" s="648"/>
      <c r="FK51" s="648"/>
      <c r="FL51" s="648"/>
      <c r="FM51" s="648"/>
      <c r="FN51" s="648"/>
      <c r="FO51" s="648"/>
      <c r="FP51" s="648"/>
      <c r="FQ51" s="648"/>
      <c r="FR51" s="648"/>
      <c r="FS51" s="648"/>
      <c r="FT51" s="648"/>
      <c r="FU51" s="648"/>
      <c r="FV51" s="648"/>
      <c r="FW51" s="648"/>
      <c r="FX51" s="648"/>
      <c r="FY51" s="648"/>
      <c r="FZ51" s="648"/>
      <c r="GA51" s="648"/>
      <c r="GB51" s="648"/>
      <c r="GC51" s="648"/>
      <c r="GD51" s="648"/>
      <c r="GE51" s="648"/>
      <c r="GF51" s="648"/>
      <c r="GG51" s="648"/>
      <c r="GH51" s="648"/>
      <c r="GI51" s="648"/>
      <c r="GJ51" s="648"/>
      <c r="GK51" s="648"/>
      <c r="GL51" s="648"/>
      <c r="GM51" s="648"/>
      <c r="GN51" s="648"/>
      <c r="GO51" s="648"/>
      <c r="GP51" s="648"/>
      <c r="GQ51" s="648"/>
      <c r="GR51" s="648"/>
      <c r="GS51" s="648"/>
      <c r="GT51" s="648"/>
      <c r="GU51" s="648"/>
      <c r="GV51" s="648"/>
      <c r="GW51" s="648"/>
      <c r="GX51" s="648"/>
      <c r="GY51" s="648"/>
      <c r="GZ51" s="648"/>
      <c r="HA51" s="648"/>
      <c r="HB51" s="648"/>
      <c r="HC51" s="648"/>
      <c r="HD51" s="648"/>
      <c r="HE51" s="648"/>
      <c r="HF51" s="648"/>
      <c r="HG51" s="648"/>
      <c r="HH51" s="648"/>
      <c r="HI51" s="648"/>
      <c r="HJ51" s="648"/>
      <c r="HK51" s="648"/>
      <c r="HL51" s="648"/>
      <c r="HM51" s="648"/>
      <c r="HN51" s="648"/>
      <c r="HO51" s="648"/>
      <c r="HP51" s="648"/>
      <c r="HQ51" s="648"/>
      <c r="HR51" s="648"/>
      <c r="HS51" s="648"/>
      <c r="HT51" s="648"/>
      <c r="HU51" s="648"/>
      <c r="HV51" s="648"/>
      <c r="HW51" s="648"/>
      <c r="HX51" s="648"/>
      <c r="HY51" s="648"/>
      <c r="HZ51" s="648"/>
      <c r="IA51" s="648"/>
      <c r="IB51" s="648"/>
      <c r="IC51" s="648"/>
      <c r="ID51" s="648"/>
      <c r="IE51" s="648"/>
      <c r="IF51" s="648"/>
      <c r="IG51" s="648"/>
      <c r="IH51" s="648"/>
      <c r="II51" s="648"/>
      <c r="IJ51" s="648"/>
      <c r="IK51" s="648"/>
      <c r="IL51" s="648"/>
      <c r="IM51" s="648"/>
      <c r="IN51" s="648"/>
      <c r="IO51" s="648"/>
      <c r="IP51" s="648"/>
      <c r="IQ51" s="648"/>
      <c r="IR51" s="648"/>
      <c r="IS51" s="648"/>
      <c r="IT51" s="648"/>
    </row>
    <row r="52" spans="1:254" s="712" customFormat="1" ht="13">
      <c r="A52" s="706"/>
      <c r="B52" s="707" t="s">
        <v>2871</v>
      </c>
      <c r="C52" s="708" t="s">
        <v>2869</v>
      </c>
      <c r="D52" s="709">
        <v>39</v>
      </c>
      <c r="E52" s="710"/>
      <c r="F52" s="692">
        <f t="shared" si="1"/>
        <v>0</v>
      </c>
      <c r="G52" s="711"/>
      <c r="H52" s="694">
        <f t="shared" si="0"/>
        <v>0</v>
      </c>
      <c r="I52" s="648"/>
      <c r="J52" s="648"/>
      <c r="K52" s="648"/>
      <c r="L52" s="648"/>
      <c r="M52" s="648"/>
      <c r="N52" s="648"/>
      <c r="O52" s="648"/>
      <c r="P52" s="648"/>
      <c r="Q52" s="648"/>
      <c r="R52" s="648"/>
      <c r="S52" s="648"/>
      <c r="T52" s="648"/>
      <c r="U52" s="648"/>
      <c r="V52" s="648"/>
      <c r="W52" s="648"/>
      <c r="X52" s="648"/>
      <c r="Y52" s="648"/>
      <c r="Z52" s="648"/>
      <c r="AA52" s="648"/>
      <c r="AB52" s="648"/>
      <c r="AC52" s="648"/>
      <c r="AD52" s="648"/>
      <c r="AE52" s="648"/>
      <c r="AF52" s="648"/>
      <c r="AG52" s="648"/>
      <c r="AH52" s="648"/>
      <c r="AI52" s="648"/>
      <c r="AJ52" s="648"/>
      <c r="AK52" s="648"/>
      <c r="AL52" s="648"/>
      <c r="AM52" s="648"/>
      <c r="AN52" s="648"/>
      <c r="AO52" s="648"/>
      <c r="AP52" s="648"/>
      <c r="AQ52" s="648"/>
      <c r="AR52" s="648"/>
      <c r="AS52" s="648"/>
      <c r="AT52" s="648"/>
      <c r="AU52" s="648"/>
      <c r="AV52" s="648"/>
      <c r="AW52" s="648"/>
      <c r="AX52" s="648"/>
      <c r="AY52" s="648"/>
      <c r="AZ52" s="648"/>
      <c r="BA52" s="648"/>
      <c r="BB52" s="648"/>
      <c r="BC52" s="648"/>
      <c r="BD52" s="648"/>
      <c r="BE52" s="648"/>
      <c r="BF52" s="648"/>
      <c r="BG52" s="648"/>
      <c r="BH52" s="648"/>
      <c r="BI52" s="648"/>
      <c r="BJ52" s="648"/>
      <c r="BK52" s="648"/>
      <c r="BL52" s="648"/>
      <c r="BM52" s="648"/>
      <c r="BN52" s="648"/>
      <c r="BO52" s="648"/>
      <c r="BP52" s="648"/>
      <c r="BQ52" s="648"/>
      <c r="BR52" s="648"/>
      <c r="BS52" s="648"/>
      <c r="BT52" s="648"/>
      <c r="BU52" s="648"/>
      <c r="BV52" s="648"/>
      <c r="BW52" s="648"/>
      <c r="BX52" s="648"/>
      <c r="BY52" s="648"/>
      <c r="BZ52" s="648"/>
      <c r="CA52" s="648"/>
      <c r="CB52" s="648"/>
      <c r="CC52" s="648"/>
      <c r="CD52" s="648"/>
      <c r="CE52" s="648"/>
      <c r="CF52" s="648"/>
      <c r="CG52" s="648"/>
      <c r="CH52" s="648"/>
      <c r="CI52" s="648"/>
      <c r="CJ52" s="648"/>
      <c r="CK52" s="648"/>
      <c r="CL52" s="648"/>
      <c r="CM52" s="648"/>
      <c r="CN52" s="648"/>
      <c r="CO52" s="648"/>
      <c r="CP52" s="648"/>
      <c r="CQ52" s="648"/>
      <c r="CR52" s="648"/>
      <c r="CS52" s="648"/>
      <c r="CT52" s="648"/>
      <c r="CU52" s="648"/>
      <c r="CV52" s="648"/>
      <c r="CW52" s="648"/>
      <c r="CX52" s="648"/>
      <c r="CY52" s="648"/>
      <c r="CZ52" s="648"/>
      <c r="DA52" s="648"/>
      <c r="DB52" s="648"/>
      <c r="DC52" s="648"/>
      <c r="DD52" s="648"/>
      <c r="DE52" s="648"/>
      <c r="DF52" s="648"/>
      <c r="DG52" s="648"/>
      <c r="DH52" s="648"/>
      <c r="DI52" s="648"/>
      <c r="DJ52" s="648"/>
      <c r="DK52" s="648"/>
      <c r="DL52" s="648"/>
      <c r="DM52" s="648"/>
      <c r="DN52" s="648"/>
      <c r="DO52" s="648"/>
      <c r="DP52" s="648"/>
      <c r="DQ52" s="648"/>
      <c r="DR52" s="648"/>
      <c r="DS52" s="648"/>
      <c r="DT52" s="648"/>
      <c r="DU52" s="648"/>
      <c r="DV52" s="648"/>
      <c r="DW52" s="648"/>
      <c r="DX52" s="648"/>
      <c r="DY52" s="648"/>
      <c r="DZ52" s="648"/>
      <c r="EA52" s="648"/>
      <c r="EB52" s="648"/>
      <c r="EC52" s="648"/>
      <c r="ED52" s="648"/>
      <c r="EE52" s="648"/>
      <c r="EF52" s="648"/>
      <c r="EG52" s="648"/>
      <c r="EH52" s="648"/>
      <c r="EI52" s="648"/>
      <c r="EJ52" s="648"/>
      <c r="EK52" s="648"/>
      <c r="EL52" s="648"/>
      <c r="EM52" s="648"/>
      <c r="EN52" s="648"/>
      <c r="EO52" s="648"/>
      <c r="EP52" s="648"/>
      <c r="EQ52" s="648"/>
      <c r="ER52" s="648"/>
      <c r="ES52" s="648"/>
      <c r="ET52" s="648"/>
      <c r="EU52" s="648"/>
      <c r="EV52" s="648"/>
      <c r="EW52" s="648"/>
      <c r="EX52" s="648"/>
      <c r="EY52" s="648"/>
      <c r="EZ52" s="648"/>
      <c r="FA52" s="648"/>
      <c r="FB52" s="648"/>
      <c r="FC52" s="648"/>
      <c r="FD52" s="648"/>
      <c r="FE52" s="648"/>
      <c r="FF52" s="648"/>
      <c r="FG52" s="648"/>
      <c r="FH52" s="648"/>
      <c r="FI52" s="648"/>
      <c r="FJ52" s="648"/>
      <c r="FK52" s="648"/>
      <c r="FL52" s="648"/>
      <c r="FM52" s="648"/>
      <c r="FN52" s="648"/>
      <c r="FO52" s="648"/>
      <c r="FP52" s="648"/>
      <c r="FQ52" s="648"/>
      <c r="FR52" s="648"/>
      <c r="FS52" s="648"/>
      <c r="FT52" s="648"/>
      <c r="FU52" s="648"/>
      <c r="FV52" s="648"/>
      <c r="FW52" s="648"/>
      <c r="FX52" s="648"/>
      <c r="FY52" s="648"/>
      <c r="FZ52" s="648"/>
      <c r="GA52" s="648"/>
      <c r="GB52" s="648"/>
      <c r="GC52" s="648"/>
      <c r="GD52" s="648"/>
      <c r="GE52" s="648"/>
      <c r="GF52" s="648"/>
      <c r="GG52" s="648"/>
      <c r="GH52" s="648"/>
      <c r="GI52" s="648"/>
      <c r="GJ52" s="648"/>
      <c r="GK52" s="648"/>
      <c r="GL52" s="648"/>
      <c r="GM52" s="648"/>
      <c r="GN52" s="648"/>
      <c r="GO52" s="648"/>
      <c r="GP52" s="648"/>
      <c r="GQ52" s="648"/>
      <c r="GR52" s="648"/>
      <c r="GS52" s="648"/>
      <c r="GT52" s="648"/>
      <c r="GU52" s="648"/>
      <c r="GV52" s="648"/>
      <c r="GW52" s="648"/>
      <c r="GX52" s="648"/>
      <c r="GY52" s="648"/>
      <c r="GZ52" s="648"/>
      <c r="HA52" s="648"/>
      <c r="HB52" s="648"/>
      <c r="HC52" s="648"/>
      <c r="HD52" s="648"/>
      <c r="HE52" s="648"/>
      <c r="HF52" s="648"/>
      <c r="HG52" s="648"/>
      <c r="HH52" s="648"/>
      <c r="HI52" s="648"/>
      <c r="HJ52" s="648"/>
      <c r="HK52" s="648"/>
      <c r="HL52" s="648"/>
      <c r="HM52" s="648"/>
      <c r="HN52" s="648"/>
      <c r="HO52" s="648"/>
      <c r="HP52" s="648"/>
      <c r="HQ52" s="648"/>
      <c r="HR52" s="648"/>
      <c r="HS52" s="648"/>
      <c r="HT52" s="648"/>
      <c r="HU52" s="648"/>
      <c r="HV52" s="648"/>
      <c r="HW52" s="648"/>
      <c r="HX52" s="648"/>
      <c r="HY52" s="648"/>
      <c r="HZ52" s="648"/>
      <c r="IA52" s="648"/>
      <c r="IB52" s="648"/>
      <c r="IC52" s="648"/>
      <c r="ID52" s="648"/>
      <c r="IE52" s="648"/>
      <c r="IF52" s="648"/>
      <c r="IG52" s="648"/>
      <c r="IH52" s="648"/>
      <c r="II52" s="648"/>
      <c r="IJ52" s="648"/>
      <c r="IK52" s="648"/>
      <c r="IL52" s="648"/>
      <c r="IM52" s="648"/>
      <c r="IN52" s="648"/>
      <c r="IO52" s="648"/>
      <c r="IP52" s="648"/>
      <c r="IQ52" s="648"/>
      <c r="IR52" s="648"/>
      <c r="IS52" s="648"/>
      <c r="IT52" s="648"/>
    </row>
    <row r="53" spans="1:254">
      <c r="A53" s="689" t="s">
        <v>2872</v>
      </c>
      <c r="B53" s="696" t="s">
        <v>2873</v>
      </c>
      <c r="C53" s="691"/>
      <c r="D53" s="691"/>
      <c r="E53" s="692"/>
      <c r="F53" s="692">
        <f t="shared" si="1"/>
        <v>0</v>
      </c>
      <c r="G53" s="693"/>
      <c r="H53" s="694">
        <f t="shared" si="0"/>
        <v>0</v>
      </c>
      <c r="I53" s="705"/>
    </row>
    <row r="54" spans="1:254" s="712" customFormat="1" ht="12.75" customHeight="1">
      <c r="A54" s="706"/>
      <c r="B54" s="713" t="s">
        <v>2874</v>
      </c>
      <c r="C54" s="714" t="s">
        <v>2869</v>
      </c>
      <c r="D54" s="709">
        <v>14</v>
      </c>
      <c r="E54" s="710"/>
      <c r="F54" s="692">
        <f t="shared" si="1"/>
        <v>0</v>
      </c>
      <c r="G54" s="711"/>
      <c r="H54" s="694">
        <f t="shared" si="0"/>
        <v>0</v>
      </c>
      <c r="I54" s="648"/>
      <c r="J54" s="648"/>
      <c r="K54" s="648"/>
      <c r="L54" s="648"/>
      <c r="M54" s="648"/>
      <c r="N54" s="648"/>
      <c r="O54" s="648"/>
      <c r="P54" s="648"/>
      <c r="Q54" s="648"/>
      <c r="R54" s="648"/>
      <c r="S54" s="648"/>
      <c r="T54" s="648"/>
      <c r="U54" s="648"/>
      <c r="V54" s="648"/>
      <c r="W54" s="648"/>
      <c r="X54" s="648"/>
      <c r="Y54" s="648"/>
      <c r="Z54" s="648"/>
      <c r="AA54" s="648"/>
      <c r="AB54" s="648"/>
      <c r="AC54" s="648"/>
      <c r="AD54" s="648"/>
      <c r="AE54" s="648"/>
      <c r="AF54" s="648"/>
      <c r="AG54" s="648"/>
      <c r="AH54" s="648"/>
      <c r="AI54" s="648"/>
      <c r="AJ54" s="648"/>
      <c r="AK54" s="648"/>
      <c r="AL54" s="648"/>
      <c r="AM54" s="648"/>
      <c r="AN54" s="648"/>
      <c r="AO54" s="648"/>
      <c r="AP54" s="648"/>
      <c r="AQ54" s="648"/>
      <c r="AR54" s="648"/>
      <c r="AS54" s="648"/>
      <c r="AT54" s="648"/>
      <c r="AU54" s="648"/>
      <c r="AV54" s="648"/>
      <c r="AW54" s="648"/>
      <c r="AX54" s="648"/>
      <c r="AY54" s="648"/>
      <c r="AZ54" s="648"/>
      <c r="BA54" s="648"/>
      <c r="BB54" s="648"/>
      <c r="BC54" s="648"/>
      <c r="BD54" s="648"/>
      <c r="BE54" s="648"/>
      <c r="BF54" s="648"/>
      <c r="BG54" s="648"/>
      <c r="BH54" s="648"/>
      <c r="BI54" s="648"/>
      <c r="BJ54" s="648"/>
      <c r="BK54" s="648"/>
      <c r="BL54" s="648"/>
      <c r="BM54" s="648"/>
      <c r="BN54" s="648"/>
      <c r="BO54" s="648"/>
      <c r="BP54" s="648"/>
      <c r="BQ54" s="648"/>
      <c r="BR54" s="648"/>
      <c r="BS54" s="648"/>
      <c r="BT54" s="648"/>
      <c r="BU54" s="648"/>
      <c r="BV54" s="648"/>
      <c r="BW54" s="648"/>
      <c r="BX54" s="648"/>
      <c r="BY54" s="648"/>
      <c r="BZ54" s="648"/>
      <c r="CA54" s="648"/>
      <c r="CB54" s="648"/>
      <c r="CC54" s="648"/>
      <c r="CD54" s="648"/>
      <c r="CE54" s="648"/>
      <c r="CF54" s="648"/>
      <c r="CG54" s="648"/>
      <c r="CH54" s="648"/>
      <c r="CI54" s="648"/>
      <c r="CJ54" s="648"/>
      <c r="CK54" s="648"/>
      <c r="CL54" s="648"/>
      <c r="CM54" s="648"/>
      <c r="CN54" s="648"/>
      <c r="CO54" s="648"/>
      <c r="CP54" s="648"/>
      <c r="CQ54" s="648"/>
      <c r="CR54" s="648"/>
      <c r="CS54" s="648"/>
      <c r="CT54" s="648"/>
      <c r="CU54" s="648"/>
      <c r="CV54" s="648"/>
      <c r="CW54" s="648"/>
      <c r="CX54" s="648"/>
      <c r="CY54" s="648"/>
      <c r="CZ54" s="648"/>
      <c r="DA54" s="648"/>
      <c r="DB54" s="648"/>
      <c r="DC54" s="648"/>
      <c r="DD54" s="648"/>
      <c r="DE54" s="648"/>
      <c r="DF54" s="648"/>
      <c r="DG54" s="648"/>
      <c r="DH54" s="648"/>
      <c r="DI54" s="648"/>
      <c r="DJ54" s="648"/>
      <c r="DK54" s="648"/>
      <c r="DL54" s="648"/>
      <c r="DM54" s="648"/>
      <c r="DN54" s="648"/>
      <c r="DO54" s="648"/>
      <c r="DP54" s="648"/>
      <c r="DQ54" s="648"/>
      <c r="DR54" s="648"/>
      <c r="DS54" s="648"/>
      <c r="DT54" s="648"/>
      <c r="DU54" s="648"/>
      <c r="DV54" s="648"/>
      <c r="DW54" s="648"/>
      <c r="DX54" s="648"/>
      <c r="DY54" s="648"/>
      <c r="DZ54" s="648"/>
      <c r="EA54" s="648"/>
      <c r="EB54" s="648"/>
      <c r="EC54" s="648"/>
      <c r="ED54" s="648"/>
      <c r="EE54" s="648"/>
      <c r="EF54" s="648"/>
      <c r="EG54" s="648"/>
      <c r="EH54" s="648"/>
      <c r="EI54" s="648"/>
      <c r="EJ54" s="648"/>
      <c r="EK54" s="648"/>
      <c r="EL54" s="648"/>
      <c r="EM54" s="648"/>
      <c r="EN54" s="648"/>
      <c r="EO54" s="648"/>
      <c r="EP54" s="648"/>
      <c r="EQ54" s="648"/>
      <c r="ER54" s="648"/>
      <c r="ES54" s="648"/>
      <c r="ET54" s="648"/>
      <c r="EU54" s="648"/>
      <c r="EV54" s="648"/>
      <c r="EW54" s="648"/>
      <c r="EX54" s="648"/>
      <c r="EY54" s="648"/>
      <c r="EZ54" s="648"/>
      <c r="FA54" s="648"/>
      <c r="FB54" s="648"/>
      <c r="FC54" s="648"/>
      <c r="FD54" s="648"/>
      <c r="FE54" s="648"/>
      <c r="FF54" s="648"/>
      <c r="FG54" s="648"/>
      <c r="FH54" s="648"/>
      <c r="FI54" s="648"/>
      <c r="FJ54" s="648"/>
      <c r="FK54" s="648"/>
      <c r="FL54" s="648"/>
      <c r="FM54" s="648"/>
      <c r="FN54" s="648"/>
      <c r="FO54" s="648"/>
      <c r="FP54" s="648"/>
      <c r="FQ54" s="648"/>
      <c r="FR54" s="648"/>
      <c r="FS54" s="648"/>
      <c r="FT54" s="648"/>
      <c r="FU54" s="648"/>
      <c r="FV54" s="648"/>
      <c r="FW54" s="648"/>
      <c r="FX54" s="648"/>
      <c r="FY54" s="648"/>
      <c r="FZ54" s="648"/>
      <c r="GA54" s="648"/>
      <c r="GB54" s="648"/>
      <c r="GC54" s="648"/>
      <c r="GD54" s="648"/>
      <c r="GE54" s="648"/>
      <c r="GF54" s="648"/>
      <c r="GG54" s="648"/>
      <c r="GH54" s="648"/>
      <c r="GI54" s="648"/>
      <c r="GJ54" s="648"/>
      <c r="GK54" s="648"/>
      <c r="GL54" s="648"/>
      <c r="GM54" s="648"/>
      <c r="GN54" s="648"/>
      <c r="GO54" s="648"/>
      <c r="GP54" s="648"/>
      <c r="GQ54" s="648"/>
      <c r="GR54" s="648"/>
      <c r="GS54" s="648"/>
      <c r="GT54" s="648"/>
      <c r="GU54" s="648"/>
      <c r="GV54" s="648"/>
      <c r="GW54" s="648"/>
      <c r="GX54" s="648"/>
      <c r="GY54" s="648"/>
      <c r="GZ54" s="648"/>
      <c r="HA54" s="648"/>
      <c r="HB54" s="648"/>
      <c r="HC54" s="648"/>
      <c r="HD54" s="648"/>
      <c r="HE54" s="648"/>
      <c r="HF54" s="648"/>
      <c r="HG54" s="648"/>
      <c r="HH54" s="648"/>
      <c r="HI54" s="648"/>
      <c r="HJ54" s="648"/>
      <c r="HK54" s="648"/>
      <c r="HL54" s="648"/>
      <c r="HM54" s="648"/>
      <c r="HN54" s="648"/>
      <c r="HO54" s="648"/>
      <c r="HP54" s="648"/>
      <c r="HQ54" s="648"/>
      <c r="HR54" s="648"/>
      <c r="HS54" s="648"/>
      <c r="HT54" s="648"/>
      <c r="HU54" s="648"/>
      <c r="HV54" s="648"/>
      <c r="HW54" s="648"/>
      <c r="HX54" s="648"/>
      <c r="HY54" s="648"/>
      <c r="HZ54" s="648"/>
      <c r="IA54" s="648"/>
      <c r="IB54" s="648"/>
      <c r="IC54" s="648"/>
      <c r="ID54" s="648"/>
      <c r="IE54" s="648"/>
      <c r="IF54" s="648"/>
      <c r="IG54" s="648"/>
      <c r="IH54" s="648"/>
      <c r="II54" s="648"/>
      <c r="IJ54" s="648"/>
      <c r="IK54" s="648"/>
      <c r="IL54" s="648"/>
      <c r="IM54" s="648"/>
      <c r="IN54" s="648"/>
      <c r="IO54" s="648"/>
      <c r="IP54" s="648"/>
      <c r="IQ54" s="648"/>
      <c r="IR54" s="648"/>
      <c r="IS54" s="648"/>
      <c r="IT54" s="648"/>
    </row>
    <row r="55" spans="1:254" s="712" customFormat="1" ht="12.75" customHeight="1">
      <c r="A55" s="706"/>
      <c r="B55" s="713" t="s">
        <v>2875</v>
      </c>
      <c r="C55" s="714" t="s">
        <v>2869</v>
      </c>
      <c r="D55" s="709">
        <v>11</v>
      </c>
      <c r="E55" s="710"/>
      <c r="F55" s="692">
        <f t="shared" si="1"/>
        <v>0</v>
      </c>
      <c r="G55" s="711"/>
      <c r="H55" s="694">
        <f t="shared" si="0"/>
        <v>0</v>
      </c>
      <c r="I55" s="648"/>
      <c r="J55" s="648"/>
      <c r="K55" s="648"/>
      <c r="L55" s="648"/>
      <c r="M55" s="648"/>
      <c r="N55" s="648"/>
      <c r="O55" s="648"/>
      <c r="P55" s="648"/>
      <c r="Q55" s="648"/>
      <c r="R55" s="648"/>
      <c r="S55" s="648"/>
      <c r="T55" s="648"/>
      <c r="U55" s="648"/>
      <c r="V55" s="648"/>
      <c r="W55" s="648"/>
      <c r="X55" s="648"/>
      <c r="Y55" s="648"/>
      <c r="Z55" s="648"/>
      <c r="AA55" s="648"/>
      <c r="AB55" s="648"/>
      <c r="AC55" s="648"/>
      <c r="AD55" s="648"/>
      <c r="AE55" s="648"/>
      <c r="AF55" s="648"/>
      <c r="AG55" s="648"/>
      <c r="AH55" s="648"/>
      <c r="AI55" s="648"/>
      <c r="AJ55" s="648"/>
      <c r="AK55" s="648"/>
      <c r="AL55" s="648"/>
      <c r="AM55" s="648"/>
      <c r="AN55" s="648"/>
      <c r="AO55" s="648"/>
      <c r="AP55" s="648"/>
      <c r="AQ55" s="648"/>
      <c r="AR55" s="648"/>
      <c r="AS55" s="648"/>
      <c r="AT55" s="648"/>
      <c r="AU55" s="648"/>
      <c r="AV55" s="648"/>
      <c r="AW55" s="648"/>
      <c r="AX55" s="648"/>
      <c r="AY55" s="648"/>
      <c r="AZ55" s="648"/>
      <c r="BA55" s="648"/>
      <c r="BB55" s="648"/>
      <c r="BC55" s="648"/>
      <c r="BD55" s="648"/>
      <c r="BE55" s="648"/>
      <c r="BF55" s="648"/>
      <c r="BG55" s="648"/>
      <c r="BH55" s="648"/>
      <c r="BI55" s="648"/>
      <c r="BJ55" s="648"/>
      <c r="BK55" s="648"/>
      <c r="BL55" s="648"/>
      <c r="BM55" s="648"/>
      <c r="BN55" s="648"/>
      <c r="BO55" s="648"/>
      <c r="BP55" s="648"/>
      <c r="BQ55" s="648"/>
      <c r="BR55" s="648"/>
      <c r="BS55" s="648"/>
      <c r="BT55" s="648"/>
      <c r="BU55" s="648"/>
      <c r="BV55" s="648"/>
      <c r="BW55" s="648"/>
      <c r="BX55" s="648"/>
      <c r="BY55" s="648"/>
      <c r="BZ55" s="648"/>
      <c r="CA55" s="648"/>
      <c r="CB55" s="648"/>
      <c r="CC55" s="648"/>
      <c r="CD55" s="648"/>
      <c r="CE55" s="648"/>
      <c r="CF55" s="648"/>
      <c r="CG55" s="648"/>
      <c r="CH55" s="648"/>
      <c r="CI55" s="648"/>
      <c r="CJ55" s="648"/>
      <c r="CK55" s="648"/>
      <c r="CL55" s="648"/>
      <c r="CM55" s="648"/>
      <c r="CN55" s="648"/>
      <c r="CO55" s="648"/>
      <c r="CP55" s="648"/>
      <c r="CQ55" s="648"/>
      <c r="CR55" s="648"/>
      <c r="CS55" s="648"/>
      <c r="CT55" s="648"/>
      <c r="CU55" s="648"/>
      <c r="CV55" s="648"/>
      <c r="CW55" s="648"/>
      <c r="CX55" s="648"/>
      <c r="CY55" s="648"/>
      <c r="CZ55" s="648"/>
      <c r="DA55" s="648"/>
      <c r="DB55" s="648"/>
      <c r="DC55" s="648"/>
      <c r="DD55" s="648"/>
      <c r="DE55" s="648"/>
      <c r="DF55" s="648"/>
      <c r="DG55" s="648"/>
      <c r="DH55" s="648"/>
      <c r="DI55" s="648"/>
      <c r="DJ55" s="648"/>
      <c r="DK55" s="648"/>
      <c r="DL55" s="648"/>
      <c r="DM55" s="648"/>
      <c r="DN55" s="648"/>
      <c r="DO55" s="648"/>
      <c r="DP55" s="648"/>
      <c r="DQ55" s="648"/>
      <c r="DR55" s="648"/>
      <c r="DS55" s="648"/>
      <c r="DT55" s="648"/>
      <c r="DU55" s="648"/>
      <c r="DV55" s="648"/>
      <c r="DW55" s="648"/>
      <c r="DX55" s="648"/>
      <c r="DY55" s="648"/>
      <c r="DZ55" s="648"/>
      <c r="EA55" s="648"/>
      <c r="EB55" s="648"/>
      <c r="EC55" s="648"/>
      <c r="ED55" s="648"/>
      <c r="EE55" s="648"/>
      <c r="EF55" s="648"/>
      <c r="EG55" s="648"/>
      <c r="EH55" s="648"/>
      <c r="EI55" s="648"/>
      <c r="EJ55" s="648"/>
      <c r="EK55" s="648"/>
      <c r="EL55" s="648"/>
      <c r="EM55" s="648"/>
      <c r="EN55" s="648"/>
      <c r="EO55" s="648"/>
      <c r="EP55" s="648"/>
      <c r="EQ55" s="648"/>
      <c r="ER55" s="648"/>
      <c r="ES55" s="648"/>
      <c r="ET55" s="648"/>
      <c r="EU55" s="648"/>
      <c r="EV55" s="648"/>
      <c r="EW55" s="648"/>
      <c r="EX55" s="648"/>
      <c r="EY55" s="648"/>
      <c r="EZ55" s="648"/>
      <c r="FA55" s="648"/>
      <c r="FB55" s="648"/>
      <c r="FC55" s="648"/>
      <c r="FD55" s="648"/>
      <c r="FE55" s="648"/>
      <c r="FF55" s="648"/>
      <c r="FG55" s="648"/>
      <c r="FH55" s="648"/>
      <c r="FI55" s="648"/>
      <c r="FJ55" s="648"/>
      <c r="FK55" s="648"/>
      <c r="FL55" s="648"/>
      <c r="FM55" s="648"/>
      <c r="FN55" s="648"/>
      <c r="FO55" s="648"/>
      <c r="FP55" s="648"/>
      <c r="FQ55" s="648"/>
      <c r="FR55" s="648"/>
      <c r="FS55" s="648"/>
      <c r="FT55" s="648"/>
      <c r="FU55" s="648"/>
      <c r="FV55" s="648"/>
      <c r="FW55" s="648"/>
      <c r="FX55" s="648"/>
      <c r="FY55" s="648"/>
      <c r="FZ55" s="648"/>
      <c r="GA55" s="648"/>
      <c r="GB55" s="648"/>
      <c r="GC55" s="648"/>
      <c r="GD55" s="648"/>
      <c r="GE55" s="648"/>
      <c r="GF55" s="648"/>
      <c r="GG55" s="648"/>
      <c r="GH55" s="648"/>
      <c r="GI55" s="648"/>
      <c r="GJ55" s="648"/>
      <c r="GK55" s="648"/>
      <c r="GL55" s="648"/>
      <c r="GM55" s="648"/>
      <c r="GN55" s="648"/>
      <c r="GO55" s="648"/>
      <c r="GP55" s="648"/>
      <c r="GQ55" s="648"/>
      <c r="GR55" s="648"/>
      <c r="GS55" s="648"/>
      <c r="GT55" s="648"/>
      <c r="GU55" s="648"/>
      <c r="GV55" s="648"/>
      <c r="GW55" s="648"/>
      <c r="GX55" s="648"/>
      <c r="GY55" s="648"/>
      <c r="GZ55" s="648"/>
      <c r="HA55" s="648"/>
      <c r="HB55" s="648"/>
      <c r="HC55" s="648"/>
      <c r="HD55" s="648"/>
      <c r="HE55" s="648"/>
      <c r="HF55" s="648"/>
      <c r="HG55" s="648"/>
      <c r="HH55" s="648"/>
      <c r="HI55" s="648"/>
      <c r="HJ55" s="648"/>
      <c r="HK55" s="648"/>
      <c r="HL55" s="648"/>
      <c r="HM55" s="648"/>
      <c r="HN55" s="648"/>
      <c r="HO55" s="648"/>
      <c r="HP55" s="648"/>
      <c r="HQ55" s="648"/>
      <c r="HR55" s="648"/>
      <c r="HS55" s="648"/>
      <c r="HT55" s="648"/>
      <c r="HU55" s="648"/>
      <c r="HV55" s="648"/>
      <c r="HW55" s="648"/>
      <c r="HX55" s="648"/>
      <c r="HY55" s="648"/>
      <c r="HZ55" s="648"/>
      <c r="IA55" s="648"/>
      <c r="IB55" s="648"/>
      <c r="IC55" s="648"/>
      <c r="ID55" s="648"/>
      <c r="IE55" s="648"/>
      <c r="IF55" s="648"/>
      <c r="IG55" s="648"/>
      <c r="IH55" s="648"/>
      <c r="II55" s="648"/>
      <c r="IJ55" s="648"/>
      <c r="IK55" s="648"/>
      <c r="IL55" s="648"/>
      <c r="IM55" s="648"/>
      <c r="IN55" s="648"/>
      <c r="IO55" s="648"/>
      <c r="IP55" s="648"/>
      <c r="IQ55" s="648"/>
      <c r="IR55" s="648"/>
      <c r="IS55" s="648"/>
      <c r="IT55" s="648"/>
    </row>
    <row r="56" spans="1:254" s="712" customFormat="1" ht="12.75" customHeight="1">
      <c r="A56" s="706"/>
      <c r="B56" s="713" t="s">
        <v>2876</v>
      </c>
      <c r="C56" s="714" t="s">
        <v>2869</v>
      </c>
      <c r="D56" s="709">
        <v>10</v>
      </c>
      <c r="E56" s="710"/>
      <c r="F56" s="692">
        <f t="shared" si="1"/>
        <v>0</v>
      </c>
      <c r="G56" s="711"/>
      <c r="H56" s="694">
        <f t="shared" si="0"/>
        <v>0</v>
      </c>
      <c r="I56" s="648"/>
      <c r="J56" s="648"/>
      <c r="K56" s="648"/>
      <c r="L56" s="648"/>
      <c r="M56" s="648"/>
      <c r="N56" s="648"/>
      <c r="O56" s="648"/>
      <c r="P56" s="648"/>
      <c r="Q56" s="648"/>
      <c r="R56" s="648"/>
      <c r="S56" s="648"/>
      <c r="T56" s="648"/>
      <c r="U56" s="648"/>
      <c r="V56" s="648"/>
      <c r="W56" s="648"/>
      <c r="X56" s="648"/>
      <c r="Y56" s="648"/>
      <c r="Z56" s="648"/>
      <c r="AA56" s="648"/>
      <c r="AB56" s="648"/>
      <c r="AC56" s="648"/>
      <c r="AD56" s="648"/>
      <c r="AE56" s="648"/>
      <c r="AF56" s="648"/>
      <c r="AG56" s="648"/>
      <c r="AH56" s="648"/>
      <c r="AI56" s="648"/>
      <c r="AJ56" s="648"/>
      <c r="AK56" s="648"/>
      <c r="AL56" s="648"/>
      <c r="AM56" s="648"/>
      <c r="AN56" s="648"/>
      <c r="AO56" s="648"/>
      <c r="AP56" s="648"/>
      <c r="AQ56" s="648"/>
      <c r="AR56" s="648"/>
      <c r="AS56" s="648"/>
      <c r="AT56" s="648"/>
      <c r="AU56" s="648"/>
      <c r="AV56" s="648"/>
      <c r="AW56" s="648"/>
      <c r="AX56" s="648"/>
      <c r="AY56" s="648"/>
      <c r="AZ56" s="648"/>
      <c r="BA56" s="648"/>
      <c r="BB56" s="648"/>
      <c r="BC56" s="648"/>
      <c r="BD56" s="648"/>
      <c r="BE56" s="648"/>
      <c r="BF56" s="648"/>
      <c r="BG56" s="648"/>
      <c r="BH56" s="648"/>
      <c r="BI56" s="648"/>
      <c r="BJ56" s="648"/>
      <c r="BK56" s="648"/>
      <c r="BL56" s="648"/>
      <c r="BM56" s="648"/>
      <c r="BN56" s="648"/>
      <c r="BO56" s="648"/>
      <c r="BP56" s="648"/>
      <c r="BQ56" s="648"/>
      <c r="BR56" s="648"/>
      <c r="BS56" s="648"/>
      <c r="BT56" s="648"/>
      <c r="BU56" s="648"/>
      <c r="BV56" s="648"/>
      <c r="BW56" s="648"/>
      <c r="BX56" s="648"/>
      <c r="BY56" s="648"/>
      <c r="BZ56" s="648"/>
      <c r="CA56" s="648"/>
      <c r="CB56" s="648"/>
      <c r="CC56" s="648"/>
      <c r="CD56" s="648"/>
      <c r="CE56" s="648"/>
      <c r="CF56" s="648"/>
      <c r="CG56" s="648"/>
      <c r="CH56" s="648"/>
      <c r="CI56" s="648"/>
      <c r="CJ56" s="648"/>
      <c r="CK56" s="648"/>
      <c r="CL56" s="648"/>
      <c r="CM56" s="648"/>
      <c r="CN56" s="648"/>
      <c r="CO56" s="648"/>
      <c r="CP56" s="648"/>
      <c r="CQ56" s="648"/>
      <c r="CR56" s="648"/>
      <c r="CS56" s="648"/>
      <c r="CT56" s="648"/>
      <c r="CU56" s="648"/>
      <c r="CV56" s="648"/>
      <c r="CW56" s="648"/>
      <c r="CX56" s="648"/>
      <c r="CY56" s="648"/>
      <c r="CZ56" s="648"/>
      <c r="DA56" s="648"/>
      <c r="DB56" s="648"/>
      <c r="DC56" s="648"/>
      <c r="DD56" s="648"/>
      <c r="DE56" s="648"/>
      <c r="DF56" s="648"/>
      <c r="DG56" s="648"/>
      <c r="DH56" s="648"/>
      <c r="DI56" s="648"/>
      <c r="DJ56" s="648"/>
      <c r="DK56" s="648"/>
      <c r="DL56" s="648"/>
      <c r="DM56" s="648"/>
      <c r="DN56" s="648"/>
      <c r="DO56" s="648"/>
      <c r="DP56" s="648"/>
      <c r="DQ56" s="648"/>
      <c r="DR56" s="648"/>
      <c r="DS56" s="648"/>
      <c r="DT56" s="648"/>
      <c r="DU56" s="648"/>
      <c r="DV56" s="648"/>
      <c r="DW56" s="648"/>
      <c r="DX56" s="648"/>
      <c r="DY56" s="648"/>
      <c r="DZ56" s="648"/>
      <c r="EA56" s="648"/>
      <c r="EB56" s="648"/>
      <c r="EC56" s="648"/>
      <c r="ED56" s="648"/>
      <c r="EE56" s="648"/>
      <c r="EF56" s="648"/>
      <c r="EG56" s="648"/>
      <c r="EH56" s="648"/>
      <c r="EI56" s="648"/>
      <c r="EJ56" s="648"/>
      <c r="EK56" s="648"/>
      <c r="EL56" s="648"/>
      <c r="EM56" s="648"/>
      <c r="EN56" s="648"/>
      <c r="EO56" s="648"/>
      <c r="EP56" s="648"/>
      <c r="EQ56" s="648"/>
      <c r="ER56" s="648"/>
      <c r="ES56" s="648"/>
      <c r="ET56" s="648"/>
      <c r="EU56" s="648"/>
      <c r="EV56" s="648"/>
      <c r="EW56" s="648"/>
      <c r="EX56" s="648"/>
      <c r="EY56" s="648"/>
      <c r="EZ56" s="648"/>
      <c r="FA56" s="648"/>
      <c r="FB56" s="648"/>
      <c r="FC56" s="648"/>
      <c r="FD56" s="648"/>
      <c r="FE56" s="648"/>
      <c r="FF56" s="648"/>
      <c r="FG56" s="648"/>
      <c r="FH56" s="648"/>
      <c r="FI56" s="648"/>
      <c r="FJ56" s="648"/>
      <c r="FK56" s="648"/>
      <c r="FL56" s="648"/>
      <c r="FM56" s="648"/>
      <c r="FN56" s="648"/>
      <c r="FO56" s="648"/>
      <c r="FP56" s="648"/>
      <c r="FQ56" s="648"/>
      <c r="FR56" s="648"/>
      <c r="FS56" s="648"/>
      <c r="FT56" s="648"/>
      <c r="FU56" s="648"/>
      <c r="FV56" s="648"/>
      <c r="FW56" s="648"/>
      <c r="FX56" s="648"/>
      <c r="FY56" s="648"/>
      <c r="FZ56" s="648"/>
      <c r="GA56" s="648"/>
      <c r="GB56" s="648"/>
      <c r="GC56" s="648"/>
      <c r="GD56" s="648"/>
      <c r="GE56" s="648"/>
      <c r="GF56" s="648"/>
      <c r="GG56" s="648"/>
      <c r="GH56" s="648"/>
      <c r="GI56" s="648"/>
      <c r="GJ56" s="648"/>
      <c r="GK56" s="648"/>
      <c r="GL56" s="648"/>
      <c r="GM56" s="648"/>
      <c r="GN56" s="648"/>
      <c r="GO56" s="648"/>
      <c r="GP56" s="648"/>
      <c r="GQ56" s="648"/>
      <c r="GR56" s="648"/>
      <c r="GS56" s="648"/>
      <c r="GT56" s="648"/>
      <c r="GU56" s="648"/>
      <c r="GV56" s="648"/>
      <c r="GW56" s="648"/>
      <c r="GX56" s="648"/>
      <c r="GY56" s="648"/>
      <c r="GZ56" s="648"/>
      <c r="HA56" s="648"/>
      <c r="HB56" s="648"/>
      <c r="HC56" s="648"/>
      <c r="HD56" s="648"/>
      <c r="HE56" s="648"/>
      <c r="HF56" s="648"/>
      <c r="HG56" s="648"/>
      <c r="HH56" s="648"/>
      <c r="HI56" s="648"/>
      <c r="HJ56" s="648"/>
      <c r="HK56" s="648"/>
      <c r="HL56" s="648"/>
      <c r="HM56" s="648"/>
      <c r="HN56" s="648"/>
      <c r="HO56" s="648"/>
      <c r="HP56" s="648"/>
      <c r="HQ56" s="648"/>
      <c r="HR56" s="648"/>
      <c r="HS56" s="648"/>
      <c r="HT56" s="648"/>
      <c r="HU56" s="648"/>
      <c r="HV56" s="648"/>
      <c r="HW56" s="648"/>
      <c r="HX56" s="648"/>
      <c r="HY56" s="648"/>
      <c r="HZ56" s="648"/>
      <c r="IA56" s="648"/>
      <c r="IB56" s="648"/>
      <c r="IC56" s="648"/>
      <c r="ID56" s="648"/>
      <c r="IE56" s="648"/>
      <c r="IF56" s="648"/>
      <c r="IG56" s="648"/>
      <c r="IH56" s="648"/>
      <c r="II56" s="648"/>
      <c r="IJ56" s="648"/>
      <c r="IK56" s="648"/>
      <c r="IL56" s="648"/>
      <c r="IM56" s="648"/>
      <c r="IN56" s="648"/>
      <c r="IO56" s="648"/>
      <c r="IP56" s="648"/>
      <c r="IQ56" s="648"/>
      <c r="IR56" s="648"/>
      <c r="IS56" s="648"/>
      <c r="IT56" s="648"/>
    </row>
    <row r="57" spans="1:254" s="712" customFormat="1" ht="12.75" customHeight="1">
      <c r="A57" s="706"/>
      <c r="B57" s="713" t="s">
        <v>2877</v>
      </c>
      <c r="C57" s="714" t="s">
        <v>2869</v>
      </c>
      <c r="D57" s="709">
        <v>10</v>
      </c>
      <c r="E57" s="710"/>
      <c r="F57" s="692">
        <f t="shared" si="1"/>
        <v>0</v>
      </c>
      <c r="G57" s="711"/>
      <c r="H57" s="694">
        <f t="shared" si="0"/>
        <v>0</v>
      </c>
      <c r="I57" s="648"/>
      <c r="J57" s="648"/>
      <c r="K57" s="648"/>
      <c r="L57" s="648"/>
      <c r="M57" s="648"/>
      <c r="N57" s="648"/>
      <c r="O57" s="648"/>
      <c r="P57" s="648"/>
      <c r="Q57" s="648"/>
      <c r="R57" s="648"/>
      <c r="S57" s="648"/>
      <c r="T57" s="648"/>
      <c r="U57" s="648"/>
      <c r="V57" s="648"/>
      <c r="W57" s="648"/>
      <c r="X57" s="648"/>
      <c r="Y57" s="648"/>
      <c r="Z57" s="648"/>
      <c r="AA57" s="648"/>
      <c r="AB57" s="648"/>
      <c r="AC57" s="648"/>
      <c r="AD57" s="648"/>
      <c r="AE57" s="648"/>
      <c r="AF57" s="648"/>
      <c r="AG57" s="648"/>
      <c r="AH57" s="648"/>
      <c r="AI57" s="648"/>
      <c r="AJ57" s="648"/>
      <c r="AK57" s="648"/>
      <c r="AL57" s="648"/>
      <c r="AM57" s="648"/>
      <c r="AN57" s="648"/>
      <c r="AO57" s="648"/>
      <c r="AP57" s="648"/>
      <c r="AQ57" s="648"/>
      <c r="AR57" s="648"/>
      <c r="AS57" s="648"/>
      <c r="AT57" s="648"/>
      <c r="AU57" s="648"/>
      <c r="AV57" s="648"/>
      <c r="AW57" s="648"/>
      <c r="AX57" s="648"/>
      <c r="AY57" s="648"/>
      <c r="AZ57" s="648"/>
      <c r="BA57" s="648"/>
      <c r="BB57" s="648"/>
      <c r="BC57" s="648"/>
      <c r="BD57" s="648"/>
      <c r="BE57" s="648"/>
      <c r="BF57" s="648"/>
      <c r="BG57" s="648"/>
      <c r="BH57" s="648"/>
      <c r="BI57" s="648"/>
      <c r="BJ57" s="648"/>
      <c r="BK57" s="648"/>
      <c r="BL57" s="648"/>
      <c r="BM57" s="648"/>
      <c r="BN57" s="648"/>
      <c r="BO57" s="648"/>
      <c r="BP57" s="648"/>
      <c r="BQ57" s="648"/>
      <c r="BR57" s="648"/>
      <c r="BS57" s="648"/>
      <c r="BT57" s="648"/>
      <c r="BU57" s="648"/>
      <c r="BV57" s="648"/>
      <c r="BW57" s="648"/>
      <c r="BX57" s="648"/>
      <c r="BY57" s="648"/>
      <c r="BZ57" s="648"/>
      <c r="CA57" s="648"/>
      <c r="CB57" s="648"/>
      <c r="CC57" s="648"/>
      <c r="CD57" s="648"/>
      <c r="CE57" s="648"/>
      <c r="CF57" s="648"/>
      <c r="CG57" s="648"/>
      <c r="CH57" s="648"/>
      <c r="CI57" s="648"/>
      <c r="CJ57" s="648"/>
      <c r="CK57" s="648"/>
      <c r="CL57" s="648"/>
      <c r="CM57" s="648"/>
      <c r="CN57" s="648"/>
      <c r="CO57" s="648"/>
      <c r="CP57" s="648"/>
      <c r="CQ57" s="648"/>
      <c r="CR57" s="648"/>
      <c r="CS57" s="648"/>
      <c r="CT57" s="648"/>
      <c r="CU57" s="648"/>
      <c r="CV57" s="648"/>
      <c r="CW57" s="648"/>
      <c r="CX57" s="648"/>
      <c r="CY57" s="648"/>
      <c r="CZ57" s="648"/>
      <c r="DA57" s="648"/>
      <c r="DB57" s="648"/>
      <c r="DC57" s="648"/>
      <c r="DD57" s="648"/>
      <c r="DE57" s="648"/>
      <c r="DF57" s="648"/>
      <c r="DG57" s="648"/>
      <c r="DH57" s="648"/>
      <c r="DI57" s="648"/>
      <c r="DJ57" s="648"/>
      <c r="DK57" s="648"/>
      <c r="DL57" s="648"/>
      <c r="DM57" s="648"/>
      <c r="DN57" s="648"/>
      <c r="DO57" s="648"/>
      <c r="DP57" s="648"/>
      <c r="DQ57" s="648"/>
      <c r="DR57" s="648"/>
      <c r="DS57" s="648"/>
      <c r="DT57" s="648"/>
      <c r="DU57" s="648"/>
      <c r="DV57" s="648"/>
      <c r="DW57" s="648"/>
      <c r="DX57" s="648"/>
      <c r="DY57" s="648"/>
      <c r="DZ57" s="648"/>
      <c r="EA57" s="648"/>
      <c r="EB57" s="648"/>
      <c r="EC57" s="648"/>
      <c r="ED57" s="648"/>
      <c r="EE57" s="648"/>
      <c r="EF57" s="648"/>
      <c r="EG57" s="648"/>
      <c r="EH57" s="648"/>
      <c r="EI57" s="648"/>
      <c r="EJ57" s="648"/>
      <c r="EK57" s="648"/>
      <c r="EL57" s="648"/>
      <c r="EM57" s="648"/>
      <c r="EN57" s="648"/>
      <c r="EO57" s="648"/>
      <c r="EP57" s="648"/>
      <c r="EQ57" s="648"/>
      <c r="ER57" s="648"/>
      <c r="ES57" s="648"/>
      <c r="ET57" s="648"/>
      <c r="EU57" s="648"/>
      <c r="EV57" s="648"/>
      <c r="EW57" s="648"/>
      <c r="EX57" s="648"/>
      <c r="EY57" s="648"/>
      <c r="EZ57" s="648"/>
      <c r="FA57" s="648"/>
      <c r="FB57" s="648"/>
      <c r="FC57" s="648"/>
      <c r="FD57" s="648"/>
      <c r="FE57" s="648"/>
      <c r="FF57" s="648"/>
      <c r="FG57" s="648"/>
      <c r="FH57" s="648"/>
      <c r="FI57" s="648"/>
      <c r="FJ57" s="648"/>
      <c r="FK57" s="648"/>
      <c r="FL57" s="648"/>
      <c r="FM57" s="648"/>
      <c r="FN57" s="648"/>
      <c r="FO57" s="648"/>
      <c r="FP57" s="648"/>
      <c r="FQ57" s="648"/>
      <c r="FR57" s="648"/>
      <c r="FS57" s="648"/>
      <c r="FT57" s="648"/>
      <c r="FU57" s="648"/>
      <c r="FV57" s="648"/>
      <c r="FW57" s="648"/>
      <c r="FX57" s="648"/>
      <c r="FY57" s="648"/>
      <c r="FZ57" s="648"/>
      <c r="GA57" s="648"/>
      <c r="GB57" s="648"/>
      <c r="GC57" s="648"/>
      <c r="GD57" s="648"/>
      <c r="GE57" s="648"/>
      <c r="GF57" s="648"/>
      <c r="GG57" s="648"/>
      <c r="GH57" s="648"/>
      <c r="GI57" s="648"/>
      <c r="GJ57" s="648"/>
      <c r="GK57" s="648"/>
      <c r="GL57" s="648"/>
      <c r="GM57" s="648"/>
      <c r="GN57" s="648"/>
      <c r="GO57" s="648"/>
      <c r="GP57" s="648"/>
      <c r="GQ57" s="648"/>
      <c r="GR57" s="648"/>
      <c r="GS57" s="648"/>
      <c r="GT57" s="648"/>
      <c r="GU57" s="648"/>
      <c r="GV57" s="648"/>
      <c r="GW57" s="648"/>
      <c r="GX57" s="648"/>
      <c r="GY57" s="648"/>
      <c r="GZ57" s="648"/>
      <c r="HA57" s="648"/>
      <c r="HB57" s="648"/>
      <c r="HC57" s="648"/>
      <c r="HD57" s="648"/>
      <c r="HE57" s="648"/>
      <c r="HF57" s="648"/>
      <c r="HG57" s="648"/>
      <c r="HH57" s="648"/>
      <c r="HI57" s="648"/>
      <c r="HJ57" s="648"/>
      <c r="HK57" s="648"/>
      <c r="HL57" s="648"/>
      <c r="HM57" s="648"/>
      <c r="HN57" s="648"/>
      <c r="HO57" s="648"/>
      <c r="HP57" s="648"/>
      <c r="HQ57" s="648"/>
      <c r="HR57" s="648"/>
      <c r="HS57" s="648"/>
      <c r="HT57" s="648"/>
      <c r="HU57" s="648"/>
      <c r="HV57" s="648"/>
      <c r="HW57" s="648"/>
      <c r="HX57" s="648"/>
      <c r="HY57" s="648"/>
      <c r="HZ57" s="648"/>
      <c r="IA57" s="648"/>
      <c r="IB57" s="648"/>
      <c r="IC57" s="648"/>
      <c r="ID57" s="648"/>
      <c r="IE57" s="648"/>
      <c r="IF57" s="648"/>
      <c r="IG57" s="648"/>
      <c r="IH57" s="648"/>
      <c r="II57" s="648"/>
      <c r="IJ57" s="648"/>
      <c r="IK57" s="648"/>
      <c r="IL57" s="648"/>
      <c r="IM57" s="648"/>
      <c r="IN57" s="648"/>
      <c r="IO57" s="648"/>
      <c r="IP57" s="648"/>
      <c r="IQ57" s="648"/>
      <c r="IR57" s="648"/>
      <c r="IS57" s="648"/>
      <c r="IT57" s="648"/>
    </row>
    <row r="58" spans="1:254" s="712" customFormat="1" ht="12.75" customHeight="1">
      <c r="A58" s="706"/>
      <c r="B58" s="713" t="s">
        <v>2878</v>
      </c>
      <c r="C58" s="714" t="s">
        <v>2869</v>
      </c>
      <c r="D58" s="709">
        <v>10</v>
      </c>
      <c r="E58" s="710"/>
      <c r="F58" s="692">
        <f t="shared" si="1"/>
        <v>0</v>
      </c>
      <c r="G58" s="711"/>
      <c r="H58" s="694">
        <f t="shared" si="0"/>
        <v>0</v>
      </c>
      <c r="I58" s="648"/>
      <c r="J58" s="648"/>
      <c r="K58" s="648"/>
      <c r="L58" s="648"/>
      <c r="M58" s="648"/>
      <c r="N58" s="648"/>
      <c r="O58" s="648"/>
      <c r="P58" s="648"/>
      <c r="Q58" s="648"/>
      <c r="R58" s="648"/>
      <c r="S58" s="648"/>
      <c r="T58" s="648"/>
      <c r="U58" s="648"/>
      <c r="V58" s="648"/>
      <c r="W58" s="648"/>
      <c r="X58" s="648"/>
      <c r="Y58" s="648"/>
      <c r="Z58" s="648"/>
      <c r="AA58" s="648"/>
      <c r="AB58" s="648"/>
      <c r="AC58" s="648"/>
      <c r="AD58" s="648"/>
      <c r="AE58" s="648"/>
      <c r="AF58" s="648"/>
      <c r="AG58" s="648"/>
      <c r="AH58" s="648"/>
      <c r="AI58" s="648"/>
      <c r="AJ58" s="648"/>
      <c r="AK58" s="648"/>
      <c r="AL58" s="648"/>
      <c r="AM58" s="648"/>
      <c r="AN58" s="648"/>
      <c r="AO58" s="648"/>
      <c r="AP58" s="648"/>
      <c r="AQ58" s="648"/>
      <c r="AR58" s="648"/>
      <c r="AS58" s="648"/>
      <c r="AT58" s="648"/>
      <c r="AU58" s="648"/>
      <c r="AV58" s="648"/>
      <c r="AW58" s="648"/>
      <c r="AX58" s="648"/>
      <c r="AY58" s="648"/>
      <c r="AZ58" s="648"/>
      <c r="BA58" s="648"/>
      <c r="BB58" s="648"/>
      <c r="BC58" s="648"/>
      <c r="BD58" s="648"/>
      <c r="BE58" s="648"/>
      <c r="BF58" s="648"/>
      <c r="BG58" s="648"/>
      <c r="BH58" s="648"/>
      <c r="BI58" s="648"/>
      <c r="BJ58" s="648"/>
      <c r="BK58" s="648"/>
      <c r="BL58" s="648"/>
      <c r="BM58" s="648"/>
      <c r="BN58" s="648"/>
      <c r="BO58" s="648"/>
      <c r="BP58" s="648"/>
      <c r="BQ58" s="648"/>
      <c r="BR58" s="648"/>
      <c r="BS58" s="648"/>
      <c r="BT58" s="648"/>
      <c r="BU58" s="648"/>
      <c r="BV58" s="648"/>
      <c r="BW58" s="648"/>
      <c r="BX58" s="648"/>
      <c r="BY58" s="648"/>
      <c r="BZ58" s="648"/>
      <c r="CA58" s="648"/>
      <c r="CB58" s="648"/>
      <c r="CC58" s="648"/>
      <c r="CD58" s="648"/>
      <c r="CE58" s="648"/>
      <c r="CF58" s="648"/>
      <c r="CG58" s="648"/>
      <c r="CH58" s="648"/>
      <c r="CI58" s="648"/>
      <c r="CJ58" s="648"/>
      <c r="CK58" s="648"/>
      <c r="CL58" s="648"/>
      <c r="CM58" s="648"/>
      <c r="CN58" s="648"/>
      <c r="CO58" s="648"/>
      <c r="CP58" s="648"/>
      <c r="CQ58" s="648"/>
      <c r="CR58" s="648"/>
      <c r="CS58" s="648"/>
      <c r="CT58" s="648"/>
      <c r="CU58" s="648"/>
      <c r="CV58" s="648"/>
      <c r="CW58" s="648"/>
      <c r="CX58" s="648"/>
      <c r="CY58" s="648"/>
      <c r="CZ58" s="648"/>
      <c r="DA58" s="648"/>
      <c r="DB58" s="648"/>
      <c r="DC58" s="648"/>
      <c r="DD58" s="648"/>
      <c r="DE58" s="648"/>
      <c r="DF58" s="648"/>
      <c r="DG58" s="648"/>
      <c r="DH58" s="648"/>
      <c r="DI58" s="648"/>
      <c r="DJ58" s="648"/>
      <c r="DK58" s="648"/>
      <c r="DL58" s="648"/>
      <c r="DM58" s="648"/>
      <c r="DN58" s="648"/>
      <c r="DO58" s="648"/>
      <c r="DP58" s="648"/>
      <c r="DQ58" s="648"/>
      <c r="DR58" s="648"/>
      <c r="DS58" s="648"/>
      <c r="DT58" s="648"/>
      <c r="DU58" s="648"/>
      <c r="DV58" s="648"/>
      <c r="DW58" s="648"/>
      <c r="DX58" s="648"/>
      <c r="DY58" s="648"/>
      <c r="DZ58" s="648"/>
      <c r="EA58" s="648"/>
      <c r="EB58" s="648"/>
      <c r="EC58" s="648"/>
      <c r="ED58" s="648"/>
      <c r="EE58" s="648"/>
      <c r="EF58" s="648"/>
      <c r="EG58" s="648"/>
      <c r="EH58" s="648"/>
      <c r="EI58" s="648"/>
      <c r="EJ58" s="648"/>
      <c r="EK58" s="648"/>
      <c r="EL58" s="648"/>
      <c r="EM58" s="648"/>
      <c r="EN58" s="648"/>
      <c r="EO58" s="648"/>
      <c r="EP58" s="648"/>
      <c r="EQ58" s="648"/>
      <c r="ER58" s="648"/>
      <c r="ES58" s="648"/>
      <c r="ET58" s="648"/>
      <c r="EU58" s="648"/>
      <c r="EV58" s="648"/>
      <c r="EW58" s="648"/>
      <c r="EX58" s="648"/>
      <c r="EY58" s="648"/>
      <c r="EZ58" s="648"/>
      <c r="FA58" s="648"/>
      <c r="FB58" s="648"/>
      <c r="FC58" s="648"/>
      <c r="FD58" s="648"/>
      <c r="FE58" s="648"/>
      <c r="FF58" s="648"/>
      <c r="FG58" s="648"/>
      <c r="FH58" s="648"/>
      <c r="FI58" s="648"/>
      <c r="FJ58" s="648"/>
      <c r="FK58" s="648"/>
      <c r="FL58" s="648"/>
      <c r="FM58" s="648"/>
      <c r="FN58" s="648"/>
      <c r="FO58" s="648"/>
      <c r="FP58" s="648"/>
      <c r="FQ58" s="648"/>
      <c r="FR58" s="648"/>
      <c r="FS58" s="648"/>
      <c r="FT58" s="648"/>
      <c r="FU58" s="648"/>
      <c r="FV58" s="648"/>
      <c r="FW58" s="648"/>
      <c r="FX58" s="648"/>
      <c r="FY58" s="648"/>
      <c r="FZ58" s="648"/>
      <c r="GA58" s="648"/>
      <c r="GB58" s="648"/>
      <c r="GC58" s="648"/>
      <c r="GD58" s="648"/>
      <c r="GE58" s="648"/>
      <c r="GF58" s="648"/>
      <c r="GG58" s="648"/>
      <c r="GH58" s="648"/>
      <c r="GI58" s="648"/>
      <c r="GJ58" s="648"/>
      <c r="GK58" s="648"/>
      <c r="GL58" s="648"/>
      <c r="GM58" s="648"/>
      <c r="GN58" s="648"/>
      <c r="GO58" s="648"/>
      <c r="GP58" s="648"/>
      <c r="GQ58" s="648"/>
      <c r="GR58" s="648"/>
      <c r="GS58" s="648"/>
      <c r="GT58" s="648"/>
      <c r="GU58" s="648"/>
      <c r="GV58" s="648"/>
      <c r="GW58" s="648"/>
      <c r="GX58" s="648"/>
      <c r="GY58" s="648"/>
      <c r="GZ58" s="648"/>
      <c r="HA58" s="648"/>
      <c r="HB58" s="648"/>
      <c r="HC58" s="648"/>
      <c r="HD58" s="648"/>
      <c r="HE58" s="648"/>
      <c r="HF58" s="648"/>
      <c r="HG58" s="648"/>
      <c r="HH58" s="648"/>
      <c r="HI58" s="648"/>
      <c r="HJ58" s="648"/>
      <c r="HK58" s="648"/>
      <c r="HL58" s="648"/>
      <c r="HM58" s="648"/>
      <c r="HN58" s="648"/>
      <c r="HO58" s="648"/>
      <c r="HP58" s="648"/>
      <c r="HQ58" s="648"/>
      <c r="HR58" s="648"/>
      <c r="HS58" s="648"/>
      <c r="HT58" s="648"/>
      <c r="HU58" s="648"/>
      <c r="HV58" s="648"/>
      <c r="HW58" s="648"/>
      <c r="HX58" s="648"/>
      <c r="HY58" s="648"/>
      <c r="HZ58" s="648"/>
      <c r="IA58" s="648"/>
      <c r="IB58" s="648"/>
      <c r="IC58" s="648"/>
      <c r="ID58" s="648"/>
      <c r="IE58" s="648"/>
      <c r="IF58" s="648"/>
      <c r="IG58" s="648"/>
      <c r="IH58" s="648"/>
      <c r="II58" s="648"/>
      <c r="IJ58" s="648"/>
      <c r="IK58" s="648"/>
      <c r="IL58" s="648"/>
      <c r="IM58" s="648"/>
      <c r="IN58" s="648"/>
      <c r="IO58" s="648"/>
      <c r="IP58" s="648"/>
      <c r="IQ58" s="648"/>
      <c r="IR58" s="648"/>
      <c r="IS58" s="648"/>
      <c r="IT58" s="648"/>
    </row>
    <row r="59" spans="1:254" s="712" customFormat="1" ht="12.75" customHeight="1">
      <c r="A59" s="706"/>
      <c r="B59" s="713" t="s">
        <v>2879</v>
      </c>
      <c r="C59" s="714" t="s">
        <v>2869</v>
      </c>
      <c r="D59" s="709">
        <v>13</v>
      </c>
      <c r="E59" s="710"/>
      <c r="F59" s="692">
        <f t="shared" si="1"/>
        <v>0</v>
      </c>
      <c r="G59" s="711"/>
      <c r="H59" s="694">
        <f t="shared" si="0"/>
        <v>0</v>
      </c>
      <c r="I59" s="648"/>
      <c r="J59" s="648"/>
      <c r="K59" s="648"/>
      <c r="L59" s="648"/>
      <c r="M59" s="648"/>
      <c r="N59" s="648"/>
      <c r="O59" s="648"/>
      <c r="P59" s="648"/>
      <c r="Q59" s="648"/>
      <c r="R59" s="648"/>
      <c r="S59" s="648"/>
      <c r="T59" s="648"/>
      <c r="U59" s="648"/>
      <c r="V59" s="648"/>
      <c r="W59" s="648"/>
      <c r="X59" s="648"/>
      <c r="Y59" s="648"/>
      <c r="Z59" s="648"/>
      <c r="AA59" s="648"/>
      <c r="AB59" s="648"/>
      <c r="AC59" s="648"/>
      <c r="AD59" s="648"/>
      <c r="AE59" s="648"/>
      <c r="AF59" s="648"/>
      <c r="AG59" s="648"/>
      <c r="AH59" s="648"/>
      <c r="AI59" s="648"/>
      <c r="AJ59" s="648"/>
      <c r="AK59" s="648"/>
      <c r="AL59" s="648"/>
      <c r="AM59" s="648"/>
      <c r="AN59" s="648"/>
      <c r="AO59" s="648"/>
      <c r="AP59" s="648"/>
      <c r="AQ59" s="648"/>
      <c r="AR59" s="648"/>
      <c r="AS59" s="648"/>
      <c r="AT59" s="648"/>
      <c r="AU59" s="648"/>
      <c r="AV59" s="648"/>
      <c r="AW59" s="648"/>
      <c r="AX59" s="648"/>
      <c r="AY59" s="648"/>
      <c r="AZ59" s="648"/>
      <c r="BA59" s="648"/>
      <c r="BB59" s="648"/>
      <c r="BC59" s="648"/>
      <c r="BD59" s="648"/>
      <c r="BE59" s="648"/>
      <c r="BF59" s="648"/>
      <c r="BG59" s="648"/>
      <c r="BH59" s="648"/>
      <c r="BI59" s="648"/>
      <c r="BJ59" s="648"/>
      <c r="BK59" s="648"/>
      <c r="BL59" s="648"/>
      <c r="BM59" s="648"/>
      <c r="BN59" s="648"/>
      <c r="BO59" s="648"/>
      <c r="BP59" s="648"/>
      <c r="BQ59" s="648"/>
      <c r="BR59" s="648"/>
      <c r="BS59" s="648"/>
      <c r="BT59" s="648"/>
      <c r="BU59" s="648"/>
      <c r="BV59" s="648"/>
      <c r="BW59" s="648"/>
      <c r="BX59" s="648"/>
      <c r="BY59" s="648"/>
      <c r="BZ59" s="648"/>
      <c r="CA59" s="648"/>
      <c r="CB59" s="648"/>
      <c r="CC59" s="648"/>
      <c r="CD59" s="648"/>
      <c r="CE59" s="648"/>
      <c r="CF59" s="648"/>
      <c r="CG59" s="648"/>
      <c r="CH59" s="648"/>
      <c r="CI59" s="648"/>
      <c r="CJ59" s="648"/>
      <c r="CK59" s="648"/>
      <c r="CL59" s="648"/>
      <c r="CM59" s="648"/>
      <c r="CN59" s="648"/>
      <c r="CO59" s="648"/>
      <c r="CP59" s="648"/>
      <c r="CQ59" s="648"/>
      <c r="CR59" s="648"/>
      <c r="CS59" s="648"/>
      <c r="CT59" s="648"/>
      <c r="CU59" s="648"/>
      <c r="CV59" s="648"/>
      <c r="CW59" s="648"/>
      <c r="CX59" s="648"/>
      <c r="CY59" s="648"/>
      <c r="CZ59" s="648"/>
      <c r="DA59" s="648"/>
      <c r="DB59" s="648"/>
      <c r="DC59" s="648"/>
      <c r="DD59" s="648"/>
      <c r="DE59" s="648"/>
      <c r="DF59" s="648"/>
      <c r="DG59" s="648"/>
      <c r="DH59" s="648"/>
      <c r="DI59" s="648"/>
      <c r="DJ59" s="648"/>
      <c r="DK59" s="648"/>
      <c r="DL59" s="648"/>
      <c r="DM59" s="648"/>
      <c r="DN59" s="648"/>
      <c r="DO59" s="648"/>
      <c r="DP59" s="648"/>
      <c r="DQ59" s="648"/>
      <c r="DR59" s="648"/>
      <c r="DS59" s="648"/>
      <c r="DT59" s="648"/>
      <c r="DU59" s="648"/>
      <c r="DV59" s="648"/>
      <c r="DW59" s="648"/>
      <c r="DX59" s="648"/>
      <c r="DY59" s="648"/>
      <c r="DZ59" s="648"/>
      <c r="EA59" s="648"/>
      <c r="EB59" s="648"/>
      <c r="EC59" s="648"/>
      <c r="ED59" s="648"/>
      <c r="EE59" s="648"/>
      <c r="EF59" s="648"/>
      <c r="EG59" s="648"/>
      <c r="EH59" s="648"/>
      <c r="EI59" s="648"/>
      <c r="EJ59" s="648"/>
      <c r="EK59" s="648"/>
      <c r="EL59" s="648"/>
      <c r="EM59" s="648"/>
      <c r="EN59" s="648"/>
      <c r="EO59" s="648"/>
      <c r="EP59" s="648"/>
      <c r="EQ59" s="648"/>
      <c r="ER59" s="648"/>
      <c r="ES59" s="648"/>
      <c r="ET59" s="648"/>
      <c r="EU59" s="648"/>
      <c r="EV59" s="648"/>
      <c r="EW59" s="648"/>
      <c r="EX59" s="648"/>
      <c r="EY59" s="648"/>
      <c r="EZ59" s="648"/>
      <c r="FA59" s="648"/>
      <c r="FB59" s="648"/>
      <c r="FC59" s="648"/>
      <c r="FD59" s="648"/>
      <c r="FE59" s="648"/>
      <c r="FF59" s="648"/>
      <c r="FG59" s="648"/>
      <c r="FH59" s="648"/>
      <c r="FI59" s="648"/>
      <c r="FJ59" s="648"/>
      <c r="FK59" s="648"/>
      <c r="FL59" s="648"/>
      <c r="FM59" s="648"/>
      <c r="FN59" s="648"/>
      <c r="FO59" s="648"/>
      <c r="FP59" s="648"/>
      <c r="FQ59" s="648"/>
      <c r="FR59" s="648"/>
      <c r="FS59" s="648"/>
      <c r="FT59" s="648"/>
      <c r="FU59" s="648"/>
      <c r="FV59" s="648"/>
      <c r="FW59" s="648"/>
      <c r="FX59" s="648"/>
      <c r="FY59" s="648"/>
      <c r="FZ59" s="648"/>
      <c r="GA59" s="648"/>
      <c r="GB59" s="648"/>
      <c r="GC59" s="648"/>
      <c r="GD59" s="648"/>
      <c r="GE59" s="648"/>
      <c r="GF59" s="648"/>
      <c r="GG59" s="648"/>
      <c r="GH59" s="648"/>
      <c r="GI59" s="648"/>
      <c r="GJ59" s="648"/>
      <c r="GK59" s="648"/>
      <c r="GL59" s="648"/>
      <c r="GM59" s="648"/>
      <c r="GN59" s="648"/>
      <c r="GO59" s="648"/>
      <c r="GP59" s="648"/>
      <c r="GQ59" s="648"/>
      <c r="GR59" s="648"/>
      <c r="GS59" s="648"/>
      <c r="GT59" s="648"/>
      <c r="GU59" s="648"/>
      <c r="GV59" s="648"/>
      <c r="GW59" s="648"/>
      <c r="GX59" s="648"/>
      <c r="GY59" s="648"/>
      <c r="GZ59" s="648"/>
      <c r="HA59" s="648"/>
      <c r="HB59" s="648"/>
      <c r="HC59" s="648"/>
      <c r="HD59" s="648"/>
      <c r="HE59" s="648"/>
      <c r="HF59" s="648"/>
      <c r="HG59" s="648"/>
      <c r="HH59" s="648"/>
      <c r="HI59" s="648"/>
      <c r="HJ59" s="648"/>
      <c r="HK59" s="648"/>
      <c r="HL59" s="648"/>
      <c r="HM59" s="648"/>
      <c r="HN59" s="648"/>
      <c r="HO59" s="648"/>
      <c r="HP59" s="648"/>
      <c r="HQ59" s="648"/>
      <c r="HR59" s="648"/>
      <c r="HS59" s="648"/>
      <c r="HT59" s="648"/>
      <c r="HU59" s="648"/>
      <c r="HV59" s="648"/>
      <c r="HW59" s="648"/>
      <c r="HX59" s="648"/>
      <c r="HY59" s="648"/>
      <c r="HZ59" s="648"/>
      <c r="IA59" s="648"/>
      <c r="IB59" s="648"/>
      <c r="IC59" s="648"/>
      <c r="ID59" s="648"/>
      <c r="IE59" s="648"/>
      <c r="IF59" s="648"/>
      <c r="IG59" s="648"/>
      <c r="IH59" s="648"/>
      <c r="II59" s="648"/>
      <c r="IJ59" s="648"/>
      <c r="IK59" s="648"/>
      <c r="IL59" s="648"/>
      <c r="IM59" s="648"/>
      <c r="IN59" s="648"/>
      <c r="IO59" s="648"/>
      <c r="IP59" s="648"/>
      <c r="IQ59" s="648"/>
      <c r="IR59" s="648"/>
      <c r="IS59" s="648"/>
      <c r="IT59" s="648"/>
    </row>
    <row r="60" spans="1:254" s="712" customFormat="1" ht="12.75" customHeight="1">
      <c r="A60" s="706"/>
      <c r="B60" s="713" t="s">
        <v>2880</v>
      </c>
      <c r="C60" s="714" t="s">
        <v>2869</v>
      </c>
      <c r="D60" s="709">
        <v>28</v>
      </c>
      <c r="E60" s="710"/>
      <c r="F60" s="692">
        <f t="shared" si="1"/>
        <v>0</v>
      </c>
      <c r="G60" s="711"/>
      <c r="H60" s="694">
        <f t="shared" si="0"/>
        <v>0</v>
      </c>
      <c r="I60" s="648"/>
      <c r="J60" s="648"/>
      <c r="K60" s="648"/>
      <c r="L60" s="648"/>
      <c r="M60" s="648"/>
      <c r="N60" s="648"/>
      <c r="O60" s="648"/>
      <c r="P60" s="648"/>
      <c r="Q60" s="648"/>
      <c r="R60" s="648"/>
      <c r="S60" s="648"/>
      <c r="T60" s="648"/>
      <c r="U60" s="648"/>
      <c r="V60" s="648"/>
      <c r="W60" s="648"/>
      <c r="X60" s="648"/>
      <c r="Y60" s="648"/>
      <c r="Z60" s="648"/>
      <c r="AA60" s="648"/>
      <c r="AB60" s="648"/>
      <c r="AC60" s="648"/>
      <c r="AD60" s="648"/>
      <c r="AE60" s="648"/>
      <c r="AF60" s="648"/>
      <c r="AG60" s="648"/>
      <c r="AH60" s="648"/>
      <c r="AI60" s="648"/>
      <c r="AJ60" s="648"/>
      <c r="AK60" s="648"/>
      <c r="AL60" s="648"/>
      <c r="AM60" s="648"/>
      <c r="AN60" s="648"/>
      <c r="AO60" s="648"/>
      <c r="AP60" s="648"/>
      <c r="AQ60" s="648"/>
      <c r="AR60" s="648"/>
      <c r="AS60" s="648"/>
      <c r="AT60" s="648"/>
      <c r="AU60" s="648"/>
      <c r="AV60" s="648"/>
      <c r="AW60" s="648"/>
      <c r="AX60" s="648"/>
      <c r="AY60" s="648"/>
      <c r="AZ60" s="648"/>
      <c r="BA60" s="648"/>
      <c r="BB60" s="648"/>
      <c r="BC60" s="648"/>
      <c r="BD60" s="648"/>
      <c r="BE60" s="648"/>
      <c r="BF60" s="648"/>
      <c r="BG60" s="648"/>
      <c r="BH60" s="648"/>
      <c r="BI60" s="648"/>
      <c r="BJ60" s="648"/>
      <c r="BK60" s="648"/>
      <c r="BL60" s="648"/>
      <c r="BM60" s="648"/>
      <c r="BN60" s="648"/>
      <c r="BO60" s="648"/>
      <c r="BP60" s="648"/>
      <c r="BQ60" s="648"/>
      <c r="BR60" s="648"/>
      <c r="BS60" s="648"/>
      <c r="BT60" s="648"/>
      <c r="BU60" s="648"/>
      <c r="BV60" s="648"/>
      <c r="BW60" s="648"/>
      <c r="BX60" s="648"/>
      <c r="BY60" s="648"/>
      <c r="BZ60" s="648"/>
      <c r="CA60" s="648"/>
      <c r="CB60" s="648"/>
      <c r="CC60" s="648"/>
      <c r="CD60" s="648"/>
      <c r="CE60" s="648"/>
      <c r="CF60" s="648"/>
      <c r="CG60" s="648"/>
      <c r="CH60" s="648"/>
      <c r="CI60" s="648"/>
      <c r="CJ60" s="648"/>
      <c r="CK60" s="648"/>
      <c r="CL60" s="648"/>
      <c r="CM60" s="648"/>
      <c r="CN60" s="648"/>
      <c r="CO60" s="648"/>
      <c r="CP60" s="648"/>
      <c r="CQ60" s="648"/>
      <c r="CR60" s="648"/>
      <c r="CS60" s="648"/>
      <c r="CT60" s="648"/>
      <c r="CU60" s="648"/>
      <c r="CV60" s="648"/>
      <c r="CW60" s="648"/>
      <c r="CX60" s="648"/>
      <c r="CY60" s="648"/>
      <c r="CZ60" s="648"/>
      <c r="DA60" s="648"/>
      <c r="DB60" s="648"/>
      <c r="DC60" s="648"/>
      <c r="DD60" s="648"/>
      <c r="DE60" s="648"/>
      <c r="DF60" s="648"/>
      <c r="DG60" s="648"/>
      <c r="DH60" s="648"/>
      <c r="DI60" s="648"/>
      <c r="DJ60" s="648"/>
      <c r="DK60" s="648"/>
      <c r="DL60" s="648"/>
      <c r="DM60" s="648"/>
      <c r="DN60" s="648"/>
      <c r="DO60" s="648"/>
      <c r="DP60" s="648"/>
      <c r="DQ60" s="648"/>
      <c r="DR60" s="648"/>
      <c r="DS60" s="648"/>
      <c r="DT60" s="648"/>
      <c r="DU60" s="648"/>
      <c r="DV60" s="648"/>
      <c r="DW60" s="648"/>
      <c r="DX60" s="648"/>
      <c r="DY60" s="648"/>
      <c r="DZ60" s="648"/>
      <c r="EA60" s="648"/>
      <c r="EB60" s="648"/>
      <c r="EC60" s="648"/>
      <c r="ED60" s="648"/>
      <c r="EE60" s="648"/>
      <c r="EF60" s="648"/>
      <c r="EG60" s="648"/>
      <c r="EH60" s="648"/>
      <c r="EI60" s="648"/>
      <c r="EJ60" s="648"/>
      <c r="EK60" s="648"/>
      <c r="EL60" s="648"/>
      <c r="EM60" s="648"/>
      <c r="EN60" s="648"/>
      <c r="EO60" s="648"/>
      <c r="EP60" s="648"/>
      <c r="EQ60" s="648"/>
      <c r="ER60" s="648"/>
      <c r="ES60" s="648"/>
      <c r="ET60" s="648"/>
      <c r="EU60" s="648"/>
      <c r="EV60" s="648"/>
      <c r="EW60" s="648"/>
      <c r="EX60" s="648"/>
      <c r="EY60" s="648"/>
      <c r="EZ60" s="648"/>
      <c r="FA60" s="648"/>
      <c r="FB60" s="648"/>
      <c r="FC60" s="648"/>
      <c r="FD60" s="648"/>
      <c r="FE60" s="648"/>
      <c r="FF60" s="648"/>
      <c r="FG60" s="648"/>
      <c r="FH60" s="648"/>
      <c r="FI60" s="648"/>
      <c r="FJ60" s="648"/>
      <c r="FK60" s="648"/>
      <c r="FL60" s="648"/>
      <c r="FM60" s="648"/>
      <c r="FN60" s="648"/>
      <c r="FO60" s="648"/>
      <c r="FP60" s="648"/>
      <c r="FQ60" s="648"/>
      <c r="FR60" s="648"/>
      <c r="FS60" s="648"/>
      <c r="FT60" s="648"/>
      <c r="FU60" s="648"/>
      <c r="FV60" s="648"/>
      <c r="FW60" s="648"/>
      <c r="FX60" s="648"/>
      <c r="FY60" s="648"/>
      <c r="FZ60" s="648"/>
      <c r="GA60" s="648"/>
      <c r="GB60" s="648"/>
      <c r="GC60" s="648"/>
      <c r="GD60" s="648"/>
      <c r="GE60" s="648"/>
      <c r="GF60" s="648"/>
      <c r="GG60" s="648"/>
      <c r="GH60" s="648"/>
      <c r="GI60" s="648"/>
      <c r="GJ60" s="648"/>
      <c r="GK60" s="648"/>
      <c r="GL60" s="648"/>
      <c r="GM60" s="648"/>
      <c r="GN60" s="648"/>
      <c r="GO60" s="648"/>
      <c r="GP60" s="648"/>
      <c r="GQ60" s="648"/>
      <c r="GR60" s="648"/>
      <c r="GS60" s="648"/>
      <c r="GT60" s="648"/>
      <c r="GU60" s="648"/>
      <c r="GV60" s="648"/>
      <c r="GW60" s="648"/>
      <c r="GX60" s="648"/>
      <c r="GY60" s="648"/>
      <c r="GZ60" s="648"/>
      <c r="HA60" s="648"/>
      <c r="HB60" s="648"/>
      <c r="HC60" s="648"/>
      <c r="HD60" s="648"/>
      <c r="HE60" s="648"/>
      <c r="HF60" s="648"/>
      <c r="HG60" s="648"/>
      <c r="HH60" s="648"/>
      <c r="HI60" s="648"/>
      <c r="HJ60" s="648"/>
      <c r="HK60" s="648"/>
      <c r="HL60" s="648"/>
      <c r="HM60" s="648"/>
      <c r="HN60" s="648"/>
      <c r="HO60" s="648"/>
      <c r="HP60" s="648"/>
      <c r="HQ60" s="648"/>
      <c r="HR60" s="648"/>
      <c r="HS60" s="648"/>
      <c r="HT60" s="648"/>
      <c r="HU60" s="648"/>
      <c r="HV60" s="648"/>
      <c r="HW60" s="648"/>
      <c r="HX60" s="648"/>
      <c r="HY60" s="648"/>
      <c r="HZ60" s="648"/>
      <c r="IA60" s="648"/>
      <c r="IB60" s="648"/>
      <c r="IC60" s="648"/>
      <c r="ID60" s="648"/>
      <c r="IE60" s="648"/>
      <c r="IF60" s="648"/>
      <c r="IG60" s="648"/>
      <c r="IH60" s="648"/>
      <c r="II60" s="648"/>
      <c r="IJ60" s="648"/>
      <c r="IK60" s="648"/>
      <c r="IL60" s="648"/>
      <c r="IM60" s="648"/>
      <c r="IN60" s="648"/>
      <c r="IO60" s="648"/>
      <c r="IP60" s="648"/>
      <c r="IQ60" s="648"/>
      <c r="IR60" s="648"/>
      <c r="IS60" s="648"/>
      <c r="IT60" s="648"/>
    </row>
    <row r="61" spans="1:254" ht="24.75" customHeight="1">
      <c r="A61" s="689" t="s">
        <v>2881</v>
      </c>
      <c r="B61" s="713" t="s">
        <v>2882</v>
      </c>
      <c r="C61" s="715" t="s">
        <v>60</v>
      </c>
      <c r="D61" s="691">
        <v>133</v>
      </c>
      <c r="E61" s="692"/>
      <c r="F61" s="692">
        <f t="shared" si="1"/>
        <v>0</v>
      </c>
      <c r="G61" s="693"/>
      <c r="H61" s="694">
        <f t="shared" si="0"/>
        <v>0</v>
      </c>
    </row>
    <row r="62" spans="1:254" ht="23.25" customHeight="1">
      <c r="A62" s="689" t="s">
        <v>2883</v>
      </c>
      <c r="B62" s="716" t="s">
        <v>2884</v>
      </c>
      <c r="C62" s="715" t="s">
        <v>60</v>
      </c>
      <c r="D62" s="691">
        <v>26</v>
      </c>
      <c r="E62" s="692"/>
      <c r="F62" s="692">
        <f t="shared" si="1"/>
        <v>0</v>
      </c>
      <c r="G62" s="693"/>
      <c r="H62" s="694">
        <f t="shared" si="0"/>
        <v>0</v>
      </c>
    </row>
    <row r="63" spans="1:254">
      <c r="A63" s="689" t="s">
        <v>2885</v>
      </c>
      <c r="B63" s="703" t="s">
        <v>2886</v>
      </c>
      <c r="C63" s="691" t="s">
        <v>60</v>
      </c>
      <c r="D63" s="691">
        <v>354</v>
      </c>
      <c r="E63" s="692"/>
      <c r="F63" s="692">
        <f t="shared" si="1"/>
        <v>0</v>
      </c>
      <c r="G63" s="693"/>
      <c r="H63" s="694">
        <f t="shared" si="0"/>
        <v>0</v>
      </c>
    </row>
    <row r="64" spans="1:254" s="695" customFormat="1" ht="12.75" customHeight="1">
      <c r="A64" s="689" t="s">
        <v>2887</v>
      </c>
      <c r="B64" s="717" t="s">
        <v>2888</v>
      </c>
      <c r="C64" s="691" t="s">
        <v>1541</v>
      </c>
      <c r="D64" s="691">
        <v>1</v>
      </c>
      <c r="E64" s="692"/>
      <c r="F64" s="692">
        <f t="shared" si="1"/>
        <v>0</v>
      </c>
      <c r="G64" s="693"/>
      <c r="H64" s="694"/>
    </row>
    <row r="65" spans="1:9" s="695" customFormat="1" ht="12.75" customHeight="1">
      <c r="A65" s="689" t="s">
        <v>2889</v>
      </c>
      <c r="B65" s="717" t="s">
        <v>2890</v>
      </c>
      <c r="C65" s="691" t="s">
        <v>1541</v>
      </c>
      <c r="D65" s="691">
        <v>1</v>
      </c>
      <c r="E65" s="692"/>
      <c r="F65" s="692">
        <f t="shared" si="1"/>
        <v>0</v>
      </c>
      <c r="G65" s="693"/>
      <c r="H65" s="694"/>
    </row>
    <row r="66" spans="1:9" s="695" customFormat="1">
      <c r="A66" s="689"/>
      <c r="B66" s="701"/>
      <c r="C66" s="691"/>
      <c r="D66" s="691"/>
      <c r="E66" s="692"/>
      <c r="F66" s="692">
        <f t="shared" si="1"/>
        <v>0</v>
      </c>
      <c r="G66" s="693"/>
      <c r="H66" s="694">
        <f t="shared" si="0"/>
        <v>0</v>
      </c>
    </row>
    <row r="67" spans="1:9" s="695" customFormat="1" ht="13">
      <c r="A67" s="689"/>
      <c r="B67" s="690" t="s">
        <v>2891</v>
      </c>
      <c r="C67" s="691"/>
      <c r="D67" s="691"/>
      <c r="E67" s="692"/>
      <c r="F67" s="692">
        <f t="shared" si="1"/>
        <v>0</v>
      </c>
      <c r="G67" s="693"/>
      <c r="H67" s="694">
        <f t="shared" si="0"/>
        <v>0</v>
      </c>
    </row>
    <row r="68" spans="1:9" s="695" customFormat="1" ht="13">
      <c r="A68" s="689"/>
      <c r="B68" s="690"/>
      <c r="C68" s="691"/>
      <c r="D68" s="691"/>
      <c r="E68" s="692"/>
      <c r="F68" s="692">
        <f t="shared" si="1"/>
        <v>0</v>
      </c>
      <c r="G68" s="693"/>
      <c r="H68" s="694">
        <f t="shared" si="0"/>
        <v>0</v>
      </c>
    </row>
    <row r="69" spans="1:9" s="720" customFormat="1" ht="50">
      <c r="A69" s="689" t="s">
        <v>2892</v>
      </c>
      <c r="B69" s="713" t="s">
        <v>2893</v>
      </c>
      <c r="C69" s="718" t="s">
        <v>1541</v>
      </c>
      <c r="D69" s="718">
        <v>1</v>
      </c>
      <c r="E69" s="692"/>
      <c r="F69" s="692">
        <f t="shared" si="1"/>
        <v>0</v>
      </c>
      <c r="G69" s="719"/>
      <c r="H69" s="694">
        <f t="shared" si="0"/>
        <v>0</v>
      </c>
    </row>
    <row r="70" spans="1:9" s="720" customFormat="1">
      <c r="A70" s="689"/>
      <c r="B70" s="721" t="s">
        <v>2827</v>
      </c>
      <c r="C70" s="718"/>
      <c r="D70" s="718"/>
      <c r="E70" s="692"/>
      <c r="F70" s="692">
        <f t="shared" si="1"/>
        <v>0</v>
      </c>
      <c r="G70" s="719"/>
      <c r="H70" s="694">
        <f t="shared" si="0"/>
        <v>0</v>
      </c>
    </row>
    <row r="71" spans="1:9" s="720" customFormat="1">
      <c r="A71" s="689"/>
      <c r="B71" s="713" t="s">
        <v>2894</v>
      </c>
      <c r="C71" s="718" t="s">
        <v>62</v>
      </c>
      <c r="D71" s="718">
        <v>1</v>
      </c>
      <c r="E71" s="692"/>
      <c r="F71" s="692">
        <f t="shared" si="1"/>
        <v>0</v>
      </c>
      <c r="G71" s="719"/>
      <c r="H71" s="694">
        <f t="shared" si="0"/>
        <v>0</v>
      </c>
    </row>
    <row r="72" spans="1:9" s="720" customFormat="1">
      <c r="A72" s="689"/>
      <c r="B72" s="713" t="s">
        <v>2895</v>
      </c>
      <c r="C72" s="718" t="s">
        <v>62</v>
      </c>
      <c r="D72" s="718">
        <v>1</v>
      </c>
      <c r="E72" s="692"/>
      <c r="F72" s="692">
        <f t="shared" si="1"/>
        <v>0</v>
      </c>
      <c r="G72" s="719"/>
      <c r="H72" s="694">
        <f t="shared" si="0"/>
        <v>0</v>
      </c>
    </row>
    <row r="73" spans="1:9" s="720" customFormat="1">
      <c r="A73" s="689"/>
      <c r="B73" s="713" t="s">
        <v>2896</v>
      </c>
      <c r="C73" s="718" t="s">
        <v>62</v>
      </c>
      <c r="D73" s="718">
        <v>1</v>
      </c>
      <c r="E73" s="692"/>
      <c r="F73" s="692">
        <f t="shared" si="1"/>
        <v>0</v>
      </c>
      <c r="G73" s="719"/>
      <c r="H73" s="694">
        <f t="shared" si="0"/>
        <v>0</v>
      </c>
    </row>
    <row r="74" spans="1:9" s="720" customFormat="1">
      <c r="A74" s="689"/>
      <c r="B74" s="713" t="s">
        <v>2897</v>
      </c>
      <c r="C74" s="718" t="s">
        <v>62</v>
      </c>
      <c r="D74" s="718">
        <v>1</v>
      </c>
      <c r="E74" s="692"/>
      <c r="F74" s="692">
        <f t="shared" si="1"/>
        <v>0</v>
      </c>
      <c r="G74" s="719"/>
      <c r="H74" s="694">
        <f t="shared" si="0"/>
        <v>0</v>
      </c>
    </row>
    <row r="75" spans="1:9" ht="40">
      <c r="A75" s="689" t="s">
        <v>2898</v>
      </c>
      <c r="B75" s="696" t="s">
        <v>2899</v>
      </c>
      <c r="C75" s="691" t="s">
        <v>62</v>
      </c>
      <c r="D75" s="691">
        <v>1</v>
      </c>
      <c r="E75" s="692"/>
      <c r="F75" s="692">
        <f t="shared" si="1"/>
        <v>0</v>
      </c>
      <c r="G75" s="693"/>
      <c r="H75" s="694">
        <f t="shared" si="0"/>
        <v>0</v>
      </c>
      <c r="I75" s="697"/>
    </row>
    <row r="76" spans="1:9">
      <c r="A76" s="689" t="s">
        <v>2900</v>
      </c>
      <c r="B76" s="703" t="s">
        <v>2901</v>
      </c>
      <c r="C76" s="691" t="s">
        <v>62</v>
      </c>
      <c r="D76" s="691">
        <v>1</v>
      </c>
      <c r="E76" s="692"/>
      <c r="F76" s="692">
        <f t="shared" si="1"/>
        <v>0</v>
      </c>
      <c r="G76" s="693"/>
      <c r="H76" s="694">
        <f t="shared" si="0"/>
        <v>0</v>
      </c>
    </row>
    <row r="77" spans="1:9">
      <c r="A77" s="689" t="s">
        <v>2902</v>
      </c>
      <c r="B77" s="703" t="s">
        <v>2903</v>
      </c>
      <c r="C77" s="691" t="s">
        <v>62</v>
      </c>
      <c r="D77" s="691">
        <v>1</v>
      </c>
      <c r="E77" s="692"/>
      <c r="F77" s="692">
        <f t="shared" si="1"/>
        <v>0</v>
      </c>
      <c r="G77" s="693"/>
      <c r="H77" s="694">
        <f t="shared" ref="H77:H140" si="2">G77*D77</f>
        <v>0</v>
      </c>
    </row>
    <row r="78" spans="1:9">
      <c r="A78" s="689" t="s">
        <v>2904</v>
      </c>
      <c r="B78" s="696" t="s">
        <v>2905</v>
      </c>
      <c r="C78" s="691" t="s">
        <v>62</v>
      </c>
      <c r="D78" s="691">
        <v>6</v>
      </c>
      <c r="E78" s="692"/>
      <c r="F78" s="692">
        <f t="shared" ref="F78:F141" si="3">E78*D78</f>
        <v>0</v>
      </c>
      <c r="G78" s="693"/>
      <c r="H78" s="694">
        <f t="shared" si="2"/>
        <v>0</v>
      </c>
    </row>
    <row r="79" spans="1:9">
      <c r="A79" s="689" t="s">
        <v>2906</v>
      </c>
      <c r="B79" s="696" t="s">
        <v>2907</v>
      </c>
      <c r="C79" s="691" t="s">
        <v>62</v>
      </c>
      <c r="D79" s="691">
        <v>6</v>
      </c>
      <c r="E79" s="692"/>
      <c r="F79" s="692">
        <f t="shared" si="3"/>
        <v>0</v>
      </c>
      <c r="G79" s="693"/>
      <c r="H79" s="694">
        <f t="shared" si="2"/>
        <v>0</v>
      </c>
    </row>
    <row r="80" spans="1:9">
      <c r="A80" s="689" t="s">
        <v>2908</v>
      </c>
      <c r="B80" s="696" t="s">
        <v>2909</v>
      </c>
      <c r="C80" s="691" t="s">
        <v>62</v>
      </c>
      <c r="D80" s="691">
        <v>2</v>
      </c>
      <c r="E80" s="692"/>
      <c r="F80" s="692">
        <f t="shared" si="3"/>
        <v>0</v>
      </c>
      <c r="G80" s="693"/>
      <c r="H80" s="694">
        <f t="shared" si="2"/>
        <v>0</v>
      </c>
    </row>
    <row r="81" spans="1:254">
      <c r="A81" s="689" t="s">
        <v>2910</v>
      </c>
      <c r="B81" s="696" t="s">
        <v>2911</v>
      </c>
      <c r="C81" s="691" t="s">
        <v>62</v>
      </c>
      <c r="D81" s="691">
        <v>2</v>
      </c>
      <c r="E81" s="692"/>
      <c r="F81" s="692">
        <f t="shared" si="3"/>
        <v>0</v>
      </c>
      <c r="G81" s="693"/>
      <c r="H81" s="694">
        <f t="shared" si="2"/>
        <v>0</v>
      </c>
    </row>
    <row r="82" spans="1:254">
      <c r="A82" s="689" t="s">
        <v>2912</v>
      </c>
      <c r="B82" s="722" t="s">
        <v>2913</v>
      </c>
      <c r="C82" s="723" t="s">
        <v>62</v>
      </c>
      <c r="D82" s="691">
        <v>1</v>
      </c>
      <c r="E82" s="699"/>
      <c r="F82" s="692">
        <f t="shared" si="3"/>
        <v>0</v>
      </c>
      <c r="G82" s="700"/>
      <c r="H82" s="694">
        <f t="shared" si="2"/>
        <v>0</v>
      </c>
    </row>
    <row r="83" spans="1:254">
      <c r="A83" s="689" t="s">
        <v>2914</v>
      </c>
      <c r="B83" s="701" t="s">
        <v>2915</v>
      </c>
      <c r="C83" s="704" t="s">
        <v>62</v>
      </c>
      <c r="D83" s="704" t="s">
        <v>16</v>
      </c>
      <c r="E83" s="692"/>
      <c r="F83" s="692">
        <f t="shared" si="3"/>
        <v>0</v>
      </c>
      <c r="G83" s="693"/>
      <c r="H83" s="694">
        <f t="shared" si="2"/>
        <v>0</v>
      </c>
    </row>
    <row r="84" spans="1:254">
      <c r="A84" s="689" t="s">
        <v>2916</v>
      </c>
      <c r="B84" s="701" t="s">
        <v>2917</v>
      </c>
      <c r="C84" s="704" t="s">
        <v>62</v>
      </c>
      <c r="D84" s="704" t="s">
        <v>16</v>
      </c>
      <c r="E84" s="692"/>
      <c r="F84" s="692">
        <f t="shared" si="3"/>
        <v>0</v>
      </c>
      <c r="G84" s="693"/>
      <c r="H84" s="694">
        <f t="shared" si="2"/>
        <v>0</v>
      </c>
    </row>
    <row r="85" spans="1:254">
      <c r="A85" s="689" t="s">
        <v>2918</v>
      </c>
      <c r="B85" s="701" t="s">
        <v>2919</v>
      </c>
      <c r="C85" s="704" t="s">
        <v>62</v>
      </c>
      <c r="D85" s="704" t="s">
        <v>2865</v>
      </c>
      <c r="E85" s="692"/>
      <c r="F85" s="692">
        <f t="shared" si="3"/>
        <v>0</v>
      </c>
      <c r="G85" s="693"/>
      <c r="H85" s="694">
        <f t="shared" si="2"/>
        <v>0</v>
      </c>
    </row>
    <row r="86" spans="1:254" s="695" customFormat="1">
      <c r="A86" s="689" t="s">
        <v>2920</v>
      </c>
      <c r="B86" s="696" t="s">
        <v>2921</v>
      </c>
      <c r="C86" s="691" t="s">
        <v>2660</v>
      </c>
      <c r="D86" s="691">
        <v>5</v>
      </c>
      <c r="E86" s="692"/>
      <c r="F86" s="692">
        <f t="shared" si="3"/>
        <v>0</v>
      </c>
      <c r="G86" s="693"/>
      <c r="H86" s="694">
        <f t="shared" si="2"/>
        <v>0</v>
      </c>
    </row>
    <row r="87" spans="1:254">
      <c r="A87" s="689" t="s">
        <v>2922</v>
      </c>
      <c r="B87" s="701" t="s">
        <v>2923</v>
      </c>
      <c r="C87" s="704" t="s">
        <v>62</v>
      </c>
      <c r="D87" s="704" t="s">
        <v>16</v>
      </c>
      <c r="E87" s="692"/>
      <c r="F87" s="692">
        <f t="shared" si="3"/>
        <v>0</v>
      </c>
      <c r="G87" s="693"/>
      <c r="H87" s="694">
        <f t="shared" si="2"/>
        <v>0</v>
      </c>
    </row>
    <row r="88" spans="1:254" ht="12.75" customHeight="1">
      <c r="A88" s="689" t="s">
        <v>2924</v>
      </c>
      <c r="B88" s="696" t="s">
        <v>2925</v>
      </c>
      <c r="C88" s="715" t="s">
        <v>62</v>
      </c>
      <c r="D88" s="691">
        <v>1</v>
      </c>
      <c r="E88" s="692"/>
      <c r="F88" s="692">
        <f t="shared" si="3"/>
        <v>0</v>
      </c>
      <c r="G88" s="693"/>
      <c r="H88" s="694">
        <f t="shared" si="2"/>
        <v>0</v>
      </c>
    </row>
    <row r="89" spans="1:254">
      <c r="A89" s="689" t="s">
        <v>2926</v>
      </c>
      <c r="B89" s="696" t="s">
        <v>2867</v>
      </c>
      <c r="C89" s="691"/>
      <c r="D89" s="691"/>
      <c r="E89" s="692"/>
      <c r="F89" s="692">
        <f t="shared" si="3"/>
        <v>0</v>
      </c>
      <c r="G89" s="693"/>
      <c r="H89" s="694">
        <f t="shared" si="2"/>
        <v>0</v>
      </c>
      <c r="I89" s="705"/>
    </row>
    <row r="90" spans="1:254" s="712" customFormat="1" ht="13">
      <c r="A90" s="706"/>
      <c r="B90" s="707" t="s">
        <v>2927</v>
      </c>
      <c r="C90" s="708" t="s">
        <v>2869</v>
      </c>
      <c r="D90" s="709">
        <v>1</v>
      </c>
      <c r="E90" s="710"/>
      <c r="F90" s="692">
        <f t="shared" si="3"/>
        <v>0</v>
      </c>
      <c r="G90" s="711"/>
      <c r="H90" s="694">
        <f t="shared" si="2"/>
        <v>0</v>
      </c>
      <c r="I90" s="648"/>
      <c r="J90" s="648"/>
      <c r="K90" s="648"/>
      <c r="L90" s="648"/>
      <c r="M90" s="648"/>
      <c r="N90" s="648"/>
      <c r="O90" s="648"/>
      <c r="P90" s="648"/>
      <c r="Q90" s="648"/>
      <c r="R90" s="648"/>
      <c r="S90" s="648"/>
      <c r="T90" s="648"/>
      <c r="U90" s="648"/>
      <c r="V90" s="648"/>
      <c r="W90" s="648"/>
      <c r="X90" s="648"/>
      <c r="Y90" s="648"/>
      <c r="Z90" s="648"/>
      <c r="AA90" s="648"/>
      <c r="AB90" s="648"/>
      <c r="AC90" s="648"/>
      <c r="AD90" s="648"/>
      <c r="AE90" s="648"/>
      <c r="AF90" s="648"/>
      <c r="AG90" s="648"/>
      <c r="AH90" s="648"/>
      <c r="AI90" s="648"/>
      <c r="AJ90" s="648"/>
      <c r="AK90" s="648"/>
      <c r="AL90" s="648"/>
      <c r="AM90" s="648"/>
      <c r="AN90" s="648"/>
      <c r="AO90" s="648"/>
      <c r="AP90" s="648"/>
      <c r="AQ90" s="648"/>
      <c r="AR90" s="648"/>
      <c r="AS90" s="648"/>
      <c r="AT90" s="648"/>
      <c r="AU90" s="648"/>
      <c r="AV90" s="648"/>
      <c r="AW90" s="648"/>
      <c r="AX90" s="648"/>
      <c r="AY90" s="648"/>
      <c r="AZ90" s="648"/>
      <c r="BA90" s="648"/>
      <c r="BB90" s="648"/>
      <c r="BC90" s="648"/>
      <c r="BD90" s="648"/>
      <c r="BE90" s="648"/>
      <c r="BF90" s="648"/>
      <c r="BG90" s="648"/>
      <c r="BH90" s="648"/>
      <c r="BI90" s="648"/>
      <c r="BJ90" s="648"/>
      <c r="BK90" s="648"/>
      <c r="BL90" s="648"/>
      <c r="BM90" s="648"/>
      <c r="BN90" s="648"/>
      <c r="BO90" s="648"/>
      <c r="BP90" s="648"/>
      <c r="BQ90" s="648"/>
      <c r="BR90" s="648"/>
      <c r="BS90" s="648"/>
      <c r="BT90" s="648"/>
      <c r="BU90" s="648"/>
      <c r="BV90" s="648"/>
      <c r="BW90" s="648"/>
      <c r="BX90" s="648"/>
      <c r="BY90" s="648"/>
      <c r="BZ90" s="648"/>
      <c r="CA90" s="648"/>
      <c r="CB90" s="648"/>
      <c r="CC90" s="648"/>
      <c r="CD90" s="648"/>
      <c r="CE90" s="648"/>
      <c r="CF90" s="648"/>
      <c r="CG90" s="648"/>
      <c r="CH90" s="648"/>
      <c r="CI90" s="648"/>
      <c r="CJ90" s="648"/>
      <c r="CK90" s="648"/>
      <c r="CL90" s="648"/>
      <c r="CM90" s="648"/>
      <c r="CN90" s="648"/>
      <c r="CO90" s="648"/>
      <c r="CP90" s="648"/>
      <c r="CQ90" s="648"/>
      <c r="CR90" s="648"/>
      <c r="CS90" s="648"/>
      <c r="CT90" s="648"/>
      <c r="CU90" s="648"/>
      <c r="CV90" s="648"/>
      <c r="CW90" s="648"/>
      <c r="CX90" s="648"/>
      <c r="CY90" s="648"/>
      <c r="CZ90" s="648"/>
      <c r="DA90" s="648"/>
      <c r="DB90" s="648"/>
      <c r="DC90" s="648"/>
      <c r="DD90" s="648"/>
      <c r="DE90" s="648"/>
      <c r="DF90" s="648"/>
      <c r="DG90" s="648"/>
      <c r="DH90" s="648"/>
      <c r="DI90" s="648"/>
      <c r="DJ90" s="648"/>
      <c r="DK90" s="648"/>
      <c r="DL90" s="648"/>
      <c r="DM90" s="648"/>
      <c r="DN90" s="648"/>
      <c r="DO90" s="648"/>
      <c r="DP90" s="648"/>
      <c r="DQ90" s="648"/>
      <c r="DR90" s="648"/>
      <c r="DS90" s="648"/>
      <c r="DT90" s="648"/>
      <c r="DU90" s="648"/>
      <c r="DV90" s="648"/>
      <c r="DW90" s="648"/>
      <c r="DX90" s="648"/>
      <c r="DY90" s="648"/>
      <c r="DZ90" s="648"/>
      <c r="EA90" s="648"/>
      <c r="EB90" s="648"/>
      <c r="EC90" s="648"/>
      <c r="ED90" s="648"/>
      <c r="EE90" s="648"/>
      <c r="EF90" s="648"/>
      <c r="EG90" s="648"/>
      <c r="EH90" s="648"/>
      <c r="EI90" s="648"/>
      <c r="EJ90" s="648"/>
      <c r="EK90" s="648"/>
      <c r="EL90" s="648"/>
      <c r="EM90" s="648"/>
      <c r="EN90" s="648"/>
      <c r="EO90" s="648"/>
      <c r="EP90" s="648"/>
      <c r="EQ90" s="648"/>
      <c r="ER90" s="648"/>
      <c r="ES90" s="648"/>
      <c r="ET90" s="648"/>
      <c r="EU90" s="648"/>
      <c r="EV90" s="648"/>
      <c r="EW90" s="648"/>
      <c r="EX90" s="648"/>
      <c r="EY90" s="648"/>
      <c r="EZ90" s="648"/>
      <c r="FA90" s="648"/>
      <c r="FB90" s="648"/>
      <c r="FC90" s="648"/>
      <c r="FD90" s="648"/>
      <c r="FE90" s="648"/>
      <c r="FF90" s="648"/>
      <c r="FG90" s="648"/>
      <c r="FH90" s="648"/>
      <c r="FI90" s="648"/>
      <c r="FJ90" s="648"/>
      <c r="FK90" s="648"/>
      <c r="FL90" s="648"/>
      <c r="FM90" s="648"/>
      <c r="FN90" s="648"/>
      <c r="FO90" s="648"/>
      <c r="FP90" s="648"/>
      <c r="FQ90" s="648"/>
      <c r="FR90" s="648"/>
      <c r="FS90" s="648"/>
      <c r="FT90" s="648"/>
      <c r="FU90" s="648"/>
      <c r="FV90" s="648"/>
      <c r="FW90" s="648"/>
      <c r="FX90" s="648"/>
      <c r="FY90" s="648"/>
      <c r="FZ90" s="648"/>
      <c r="GA90" s="648"/>
      <c r="GB90" s="648"/>
      <c r="GC90" s="648"/>
      <c r="GD90" s="648"/>
      <c r="GE90" s="648"/>
      <c r="GF90" s="648"/>
      <c r="GG90" s="648"/>
      <c r="GH90" s="648"/>
      <c r="GI90" s="648"/>
      <c r="GJ90" s="648"/>
      <c r="GK90" s="648"/>
      <c r="GL90" s="648"/>
      <c r="GM90" s="648"/>
      <c r="GN90" s="648"/>
      <c r="GO90" s="648"/>
      <c r="GP90" s="648"/>
      <c r="GQ90" s="648"/>
      <c r="GR90" s="648"/>
      <c r="GS90" s="648"/>
      <c r="GT90" s="648"/>
      <c r="GU90" s="648"/>
      <c r="GV90" s="648"/>
      <c r="GW90" s="648"/>
      <c r="GX90" s="648"/>
      <c r="GY90" s="648"/>
      <c r="GZ90" s="648"/>
      <c r="HA90" s="648"/>
      <c r="HB90" s="648"/>
      <c r="HC90" s="648"/>
      <c r="HD90" s="648"/>
      <c r="HE90" s="648"/>
      <c r="HF90" s="648"/>
      <c r="HG90" s="648"/>
      <c r="HH90" s="648"/>
      <c r="HI90" s="648"/>
      <c r="HJ90" s="648"/>
      <c r="HK90" s="648"/>
      <c r="HL90" s="648"/>
      <c r="HM90" s="648"/>
      <c r="HN90" s="648"/>
      <c r="HO90" s="648"/>
      <c r="HP90" s="648"/>
      <c r="HQ90" s="648"/>
      <c r="HR90" s="648"/>
      <c r="HS90" s="648"/>
      <c r="HT90" s="648"/>
      <c r="HU90" s="648"/>
      <c r="HV90" s="648"/>
      <c r="HW90" s="648"/>
      <c r="HX90" s="648"/>
      <c r="HY90" s="648"/>
      <c r="HZ90" s="648"/>
      <c r="IA90" s="648"/>
      <c r="IB90" s="648"/>
      <c r="IC90" s="648"/>
      <c r="ID90" s="648"/>
      <c r="IE90" s="648"/>
      <c r="IF90" s="648"/>
      <c r="IG90" s="648"/>
      <c r="IH90" s="648"/>
      <c r="II90" s="648"/>
      <c r="IJ90" s="648"/>
      <c r="IK90" s="648"/>
      <c r="IL90" s="648"/>
      <c r="IM90" s="648"/>
      <c r="IN90" s="648"/>
      <c r="IO90" s="648"/>
      <c r="IP90" s="648"/>
      <c r="IQ90" s="648"/>
      <c r="IR90" s="648"/>
      <c r="IS90" s="648"/>
      <c r="IT90" s="648"/>
    </row>
    <row r="91" spans="1:254" s="712" customFormat="1" ht="13">
      <c r="A91" s="706"/>
      <c r="B91" s="707" t="s">
        <v>2928</v>
      </c>
      <c r="C91" s="708" t="s">
        <v>2869</v>
      </c>
      <c r="D91" s="709">
        <v>7</v>
      </c>
      <c r="E91" s="710"/>
      <c r="F91" s="692">
        <f t="shared" si="3"/>
        <v>0</v>
      </c>
      <c r="G91" s="711"/>
      <c r="H91" s="694">
        <f t="shared" si="2"/>
        <v>0</v>
      </c>
      <c r="I91" s="648"/>
      <c r="J91" s="648"/>
      <c r="K91" s="648"/>
      <c r="L91" s="648"/>
      <c r="M91" s="648"/>
      <c r="N91" s="648"/>
      <c r="O91" s="648"/>
      <c r="P91" s="648"/>
      <c r="Q91" s="648"/>
      <c r="R91" s="648"/>
      <c r="S91" s="648"/>
      <c r="T91" s="648"/>
      <c r="U91" s="648"/>
      <c r="V91" s="648"/>
      <c r="W91" s="648"/>
      <c r="X91" s="648"/>
      <c r="Y91" s="648"/>
      <c r="Z91" s="648"/>
      <c r="AA91" s="648"/>
      <c r="AB91" s="648"/>
      <c r="AC91" s="648"/>
      <c r="AD91" s="648"/>
      <c r="AE91" s="648"/>
      <c r="AF91" s="648"/>
      <c r="AG91" s="648"/>
      <c r="AH91" s="648"/>
      <c r="AI91" s="648"/>
      <c r="AJ91" s="648"/>
      <c r="AK91" s="648"/>
      <c r="AL91" s="648"/>
      <c r="AM91" s="648"/>
      <c r="AN91" s="648"/>
      <c r="AO91" s="648"/>
      <c r="AP91" s="648"/>
      <c r="AQ91" s="648"/>
      <c r="AR91" s="648"/>
      <c r="AS91" s="648"/>
      <c r="AT91" s="648"/>
      <c r="AU91" s="648"/>
      <c r="AV91" s="648"/>
      <c r="AW91" s="648"/>
      <c r="AX91" s="648"/>
      <c r="AY91" s="648"/>
      <c r="AZ91" s="648"/>
      <c r="BA91" s="648"/>
      <c r="BB91" s="648"/>
      <c r="BC91" s="648"/>
      <c r="BD91" s="648"/>
      <c r="BE91" s="648"/>
      <c r="BF91" s="648"/>
      <c r="BG91" s="648"/>
      <c r="BH91" s="648"/>
      <c r="BI91" s="648"/>
      <c r="BJ91" s="648"/>
      <c r="BK91" s="648"/>
      <c r="BL91" s="648"/>
      <c r="BM91" s="648"/>
      <c r="BN91" s="648"/>
      <c r="BO91" s="648"/>
      <c r="BP91" s="648"/>
      <c r="BQ91" s="648"/>
      <c r="BR91" s="648"/>
      <c r="BS91" s="648"/>
      <c r="BT91" s="648"/>
      <c r="BU91" s="648"/>
      <c r="BV91" s="648"/>
      <c r="BW91" s="648"/>
      <c r="BX91" s="648"/>
      <c r="BY91" s="648"/>
      <c r="BZ91" s="648"/>
      <c r="CA91" s="648"/>
      <c r="CB91" s="648"/>
      <c r="CC91" s="648"/>
      <c r="CD91" s="648"/>
      <c r="CE91" s="648"/>
      <c r="CF91" s="648"/>
      <c r="CG91" s="648"/>
      <c r="CH91" s="648"/>
      <c r="CI91" s="648"/>
      <c r="CJ91" s="648"/>
      <c r="CK91" s="648"/>
      <c r="CL91" s="648"/>
      <c r="CM91" s="648"/>
      <c r="CN91" s="648"/>
      <c r="CO91" s="648"/>
      <c r="CP91" s="648"/>
      <c r="CQ91" s="648"/>
      <c r="CR91" s="648"/>
      <c r="CS91" s="648"/>
      <c r="CT91" s="648"/>
      <c r="CU91" s="648"/>
      <c r="CV91" s="648"/>
      <c r="CW91" s="648"/>
      <c r="CX91" s="648"/>
      <c r="CY91" s="648"/>
      <c r="CZ91" s="648"/>
      <c r="DA91" s="648"/>
      <c r="DB91" s="648"/>
      <c r="DC91" s="648"/>
      <c r="DD91" s="648"/>
      <c r="DE91" s="648"/>
      <c r="DF91" s="648"/>
      <c r="DG91" s="648"/>
      <c r="DH91" s="648"/>
      <c r="DI91" s="648"/>
      <c r="DJ91" s="648"/>
      <c r="DK91" s="648"/>
      <c r="DL91" s="648"/>
      <c r="DM91" s="648"/>
      <c r="DN91" s="648"/>
      <c r="DO91" s="648"/>
      <c r="DP91" s="648"/>
      <c r="DQ91" s="648"/>
      <c r="DR91" s="648"/>
      <c r="DS91" s="648"/>
      <c r="DT91" s="648"/>
      <c r="DU91" s="648"/>
      <c r="DV91" s="648"/>
      <c r="DW91" s="648"/>
      <c r="DX91" s="648"/>
      <c r="DY91" s="648"/>
      <c r="DZ91" s="648"/>
      <c r="EA91" s="648"/>
      <c r="EB91" s="648"/>
      <c r="EC91" s="648"/>
      <c r="ED91" s="648"/>
      <c r="EE91" s="648"/>
      <c r="EF91" s="648"/>
      <c r="EG91" s="648"/>
      <c r="EH91" s="648"/>
      <c r="EI91" s="648"/>
      <c r="EJ91" s="648"/>
      <c r="EK91" s="648"/>
      <c r="EL91" s="648"/>
      <c r="EM91" s="648"/>
      <c r="EN91" s="648"/>
      <c r="EO91" s="648"/>
      <c r="EP91" s="648"/>
      <c r="EQ91" s="648"/>
      <c r="ER91" s="648"/>
      <c r="ES91" s="648"/>
      <c r="ET91" s="648"/>
      <c r="EU91" s="648"/>
      <c r="EV91" s="648"/>
      <c r="EW91" s="648"/>
      <c r="EX91" s="648"/>
      <c r="EY91" s="648"/>
      <c r="EZ91" s="648"/>
      <c r="FA91" s="648"/>
      <c r="FB91" s="648"/>
      <c r="FC91" s="648"/>
      <c r="FD91" s="648"/>
      <c r="FE91" s="648"/>
      <c r="FF91" s="648"/>
      <c r="FG91" s="648"/>
      <c r="FH91" s="648"/>
      <c r="FI91" s="648"/>
      <c r="FJ91" s="648"/>
      <c r="FK91" s="648"/>
      <c r="FL91" s="648"/>
      <c r="FM91" s="648"/>
      <c r="FN91" s="648"/>
      <c r="FO91" s="648"/>
      <c r="FP91" s="648"/>
      <c r="FQ91" s="648"/>
      <c r="FR91" s="648"/>
      <c r="FS91" s="648"/>
      <c r="FT91" s="648"/>
      <c r="FU91" s="648"/>
      <c r="FV91" s="648"/>
      <c r="FW91" s="648"/>
      <c r="FX91" s="648"/>
      <c r="FY91" s="648"/>
      <c r="FZ91" s="648"/>
      <c r="GA91" s="648"/>
      <c r="GB91" s="648"/>
      <c r="GC91" s="648"/>
      <c r="GD91" s="648"/>
      <c r="GE91" s="648"/>
      <c r="GF91" s="648"/>
      <c r="GG91" s="648"/>
      <c r="GH91" s="648"/>
      <c r="GI91" s="648"/>
      <c r="GJ91" s="648"/>
      <c r="GK91" s="648"/>
      <c r="GL91" s="648"/>
      <c r="GM91" s="648"/>
      <c r="GN91" s="648"/>
      <c r="GO91" s="648"/>
      <c r="GP91" s="648"/>
      <c r="GQ91" s="648"/>
      <c r="GR91" s="648"/>
      <c r="GS91" s="648"/>
      <c r="GT91" s="648"/>
      <c r="GU91" s="648"/>
      <c r="GV91" s="648"/>
      <c r="GW91" s="648"/>
      <c r="GX91" s="648"/>
      <c r="GY91" s="648"/>
      <c r="GZ91" s="648"/>
      <c r="HA91" s="648"/>
      <c r="HB91" s="648"/>
      <c r="HC91" s="648"/>
      <c r="HD91" s="648"/>
      <c r="HE91" s="648"/>
      <c r="HF91" s="648"/>
      <c r="HG91" s="648"/>
      <c r="HH91" s="648"/>
      <c r="HI91" s="648"/>
      <c r="HJ91" s="648"/>
      <c r="HK91" s="648"/>
      <c r="HL91" s="648"/>
      <c r="HM91" s="648"/>
      <c r="HN91" s="648"/>
      <c r="HO91" s="648"/>
      <c r="HP91" s="648"/>
      <c r="HQ91" s="648"/>
      <c r="HR91" s="648"/>
      <c r="HS91" s="648"/>
      <c r="HT91" s="648"/>
      <c r="HU91" s="648"/>
      <c r="HV91" s="648"/>
      <c r="HW91" s="648"/>
      <c r="HX91" s="648"/>
      <c r="HY91" s="648"/>
      <c r="HZ91" s="648"/>
      <c r="IA91" s="648"/>
      <c r="IB91" s="648"/>
      <c r="IC91" s="648"/>
      <c r="ID91" s="648"/>
      <c r="IE91" s="648"/>
      <c r="IF91" s="648"/>
      <c r="IG91" s="648"/>
      <c r="IH91" s="648"/>
      <c r="II91" s="648"/>
      <c r="IJ91" s="648"/>
      <c r="IK91" s="648"/>
      <c r="IL91" s="648"/>
      <c r="IM91" s="648"/>
      <c r="IN91" s="648"/>
      <c r="IO91" s="648"/>
      <c r="IP91" s="648"/>
      <c r="IQ91" s="648"/>
      <c r="IR91" s="648"/>
      <c r="IS91" s="648"/>
      <c r="IT91" s="648"/>
    </row>
    <row r="92" spans="1:254" s="712" customFormat="1" ht="13">
      <c r="A92" s="706"/>
      <c r="B92" s="707" t="s">
        <v>2929</v>
      </c>
      <c r="C92" s="708" t="s">
        <v>2869</v>
      </c>
      <c r="D92" s="709">
        <v>7</v>
      </c>
      <c r="E92" s="710"/>
      <c r="F92" s="692">
        <f t="shared" si="3"/>
        <v>0</v>
      </c>
      <c r="G92" s="711"/>
      <c r="H92" s="694">
        <f t="shared" si="2"/>
        <v>0</v>
      </c>
      <c r="I92" s="648"/>
      <c r="J92" s="648"/>
      <c r="K92" s="648"/>
      <c r="L92" s="648"/>
      <c r="M92" s="648"/>
      <c r="N92" s="648"/>
      <c r="O92" s="648"/>
      <c r="P92" s="648"/>
      <c r="Q92" s="648"/>
      <c r="R92" s="648"/>
      <c r="S92" s="648"/>
      <c r="T92" s="648"/>
      <c r="U92" s="648"/>
      <c r="V92" s="648"/>
      <c r="W92" s="648"/>
      <c r="X92" s="648"/>
      <c r="Y92" s="648"/>
      <c r="Z92" s="648"/>
      <c r="AA92" s="648"/>
      <c r="AB92" s="648"/>
      <c r="AC92" s="648"/>
      <c r="AD92" s="648"/>
      <c r="AE92" s="648"/>
      <c r="AF92" s="648"/>
      <c r="AG92" s="648"/>
      <c r="AH92" s="648"/>
      <c r="AI92" s="648"/>
      <c r="AJ92" s="648"/>
      <c r="AK92" s="648"/>
      <c r="AL92" s="648"/>
      <c r="AM92" s="648"/>
      <c r="AN92" s="648"/>
      <c r="AO92" s="648"/>
      <c r="AP92" s="648"/>
      <c r="AQ92" s="648"/>
      <c r="AR92" s="648"/>
      <c r="AS92" s="648"/>
      <c r="AT92" s="648"/>
      <c r="AU92" s="648"/>
      <c r="AV92" s="648"/>
      <c r="AW92" s="648"/>
      <c r="AX92" s="648"/>
      <c r="AY92" s="648"/>
      <c r="AZ92" s="648"/>
      <c r="BA92" s="648"/>
      <c r="BB92" s="648"/>
      <c r="BC92" s="648"/>
      <c r="BD92" s="648"/>
      <c r="BE92" s="648"/>
      <c r="BF92" s="648"/>
      <c r="BG92" s="648"/>
      <c r="BH92" s="648"/>
      <c r="BI92" s="648"/>
      <c r="BJ92" s="648"/>
      <c r="BK92" s="648"/>
      <c r="BL92" s="648"/>
      <c r="BM92" s="648"/>
      <c r="BN92" s="648"/>
      <c r="BO92" s="648"/>
      <c r="BP92" s="648"/>
      <c r="BQ92" s="648"/>
      <c r="BR92" s="648"/>
      <c r="BS92" s="648"/>
      <c r="BT92" s="648"/>
      <c r="BU92" s="648"/>
      <c r="BV92" s="648"/>
      <c r="BW92" s="648"/>
      <c r="BX92" s="648"/>
      <c r="BY92" s="648"/>
      <c r="BZ92" s="648"/>
      <c r="CA92" s="648"/>
      <c r="CB92" s="648"/>
      <c r="CC92" s="648"/>
      <c r="CD92" s="648"/>
      <c r="CE92" s="648"/>
      <c r="CF92" s="648"/>
      <c r="CG92" s="648"/>
      <c r="CH92" s="648"/>
      <c r="CI92" s="648"/>
      <c r="CJ92" s="648"/>
      <c r="CK92" s="648"/>
      <c r="CL92" s="648"/>
      <c r="CM92" s="648"/>
      <c r="CN92" s="648"/>
      <c r="CO92" s="648"/>
      <c r="CP92" s="648"/>
      <c r="CQ92" s="648"/>
      <c r="CR92" s="648"/>
      <c r="CS92" s="648"/>
      <c r="CT92" s="648"/>
      <c r="CU92" s="648"/>
      <c r="CV92" s="648"/>
      <c r="CW92" s="648"/>
      <c r="CX92" s="648"/>
      <c r="CY92" s="648"/>
      <c r="CZ92" s="648"/>
      <c r="DA92" s="648"/>
      <c r="DB92" s="648"/>
      <c r="DC92" s="648"/>
      <c r="DD92" s="648"/>
      <c r="DE92" s="648"/>
      <c r="DF92" s="648"/>
      <c r="DG92" s="648"/>
      <c r="DH92" s="648"/>
      <c r="DI92" s="648"/>
      <c r="DJ92" s="648"/>
      <c r="DK92" s="648"/>
      <c r="DL92" s="648"/>
      <c r="DM92" s="648"/>
      <c r="DN92" s="648"/>
      <c r="DO92" s="648"/>
      <c r="DP92" s="648"/>
      <c r="DQ92" s="648"/>
      <c r="DR92" s="648"/>
      <c r="DS92" s="648"/>
      <c r="DT92" s="648"/>
      <c r="DU92" s="648"/>
      <c r="DV92" s="648"/>
      <c r="DW92" s="648"/>
      <c r="DX92" s="648"/>
      <c r="DY92" s="648"/>
      <c r="DZ92" s="648"/>
      <c r="EA92" s="648"/>
      <c r="EB92" s="648"/>
      <c r="EC92" s="648"/>
      <c r="ED92" s="648"/>
      <c r="EE92" s="648"/>
      <c r="EF92" s="648"/>
      <c r="EG92" s="648"/>
      <c r="EH92" s="648"/>
      <c r="EI92" s="648"/>
      <c r="EJ92" s="648"/>
      <c r="EK92" s="648"/>
      <c r="EL92" s="648"/>
      <c r="EM92" s="648"/>
      <c r="EN92" s="648"/>
      <c r="EO92" s="648"/>
      <c r="EP92" s="648"/>
      <c r="EQ92" s="648"/>
      <c r="ER92" s="648"/>
      <c r="ES92" s="648"/>
      <c r="ET92" s="648"/>
      <c r="EU92" s="648"/>
      <c r="EV92" s="648"/>
      <c r="EW92" s="648"/>
      <c r="EX92" s="648"/>
      <c r="EY92" s="648"/>
      <c r="EZ92" s="648"/>
      <c r="FA92" s="648"/>
      <c r="FB92" s="648"/>
      <c r="FC92" s="648"/>
      <c r="FD92" s="648"/>
      <c r="FE92" s="648"/>
      <c r="FF92" s="648"/>
      <c r="FG92" s="648"/>
      <c r="FH92" s="648"/>
      <c r="FI92" s="648"/>
      <c r="FJ92" s="648"/>
      <c r="FK92" s="648"/>
      <c r="FL92" s="648"/>
      <c r="FM92" s="648"/>
      <c r="FN92" s="648"/>
      <c r="FO92" s="648"/>
      <c r="FP92" s="648"/>
      <c r="FQ92" s="648"/>
      <c r="FR92" s="648"/>
      <c r="FS92" s="648"/>
      <c r="FT92" s="648"/>
      <c r="FU92" s="648"/>
      <c r="FV92" s="648"/>
      <c r="FW92" s="648"/>
      <c r="FX92" s="648"/>
      <c r="FY92" s="648"/>
      <c r="FZ92" s="648"/>
      <c r="GA92" s="648"/>
      <c r="GB92" s="648"/>
      <c r="GC92" s="648"/>
      <c r="GD92" s="648"/>
      <c r="GE92" s="648"/>
      <c r="GF92" s="648"/>
      <c r="GG92" s="648"/>
      <c r="GH92" s="648"/>
      <c r="GI92" s="648"/>
      <c r="GJ92" s="648"/>
      <c r="GK92" s="648"/>
      <c r="GL92" s="648"/>
      <c r="GM92" s="648"/>
      <c r="GN92" s="648"/>
      <c r="GO92" s="648"/>
      <c r="GP92" s="648"/>
      <c r="GQ92" s="648"/>
      <c r="GR92" s="648"/>
      <c r="GS92" s="648"/>
      <c r="GT92" s="648"/>
      <c r="GU92" s="648"/>
      <c r="GV92" s="648"/>
      <c r="GW92" s="648"/>
      <c r="GX92" s="648"/>
      <c r="GY92" s="648"/>
      <c r="GZ92" s="648"/>
      <c r="HA92" s="648"/>
      <c r="HB92" s="648"/>
      <c r="HC92" s="648"/>
      <c r="HD92" s="648"/>
      <c r="HE92" s="648"/>
      <c r="HF92" s="648"/>
      <c r="HG92" s="648"/>
      <c r="HH92" s="648"/>
      <c r="HI92" s="648"/>
      <c r="HJ92" s="648"/>
      <c r="HK92" s="648"/>
      <c r="HL92" s="648"/>
      <c r="HM92" s="648"/>
      <c r="HN92" s="648"/>
      <c r="HO92" s="648"/>
      <c r="HP92" s="648"/>
      <c r="HQ92" s="648"/>
      <c r="HR92" s="648"/>
      <c r="HS92" s="648"/>
      <c r="HT92" s="648"/>
      <c r="HU92" s="648"/>
      <c r="HV92" s="648"/>
      <c r="HW92" s="648"/>
      <c r="HX92" s="648"/>
      <c r="HY92" s="648"/>
      <c r="HZ92" s="648"/>
      <c r="IA92" s="648"/>
      <c r="IB92" s="648"/>
      <c r="IC92" s="648"/>
      <c r="ID92" s="648"/>
      <c r="IE92" s="648"/>
      <c r="IF92" s="648"/>
      <c r="IG92" s="648"/>
      <c r="IH92" s="648"/>
      <c r="II92" s="648"/>
      <c r="IJ92" s="648"/>
      <c r="IK92" s="648"/>
      <c r="IL92" s="648"/>
      <c r="IM92" s="648"/>
      <c r="IN92" s="648"/>
      <c r="IO92" s="648"/>
      <c r="IP92" s="648"/>
      <c r="IQ92" s="648"/>
      <c r="IR92" s="648"/>
      <c r="IS92" s="648"/>
      <c r="IT92" s="648"/>
    </row>
    <row r="93" spans="1:254" s="712" customFormat="1" ht="13">
      <c r="A93" s="706"/>
      <c r="B93" s="707" t="s">
        <v>2930</v>
      </c>
      <c r="C93" s="708" t="s">
        <v>2869</v>
      </c>
      <c r="D93" s="709">
        <v>11</v>
      </c>
      <c r="E93" s="710"/>
      <c r="F93" s="692">
        <f t="shared" si="3"/>
        <v>0</v>
      </c>
      <c r="G93" s="711"/>
      <c r="H93" s="694">
        <f t="shared" si="2"/>
        <v>0</v>
      </c>
      <c r="I93" s="648"/>
      <c r="J93" s="648"/>
      <c r="K93" s="648"/>
      <c r="L93" s="648"/>
      <c r="M93" s="648"/>
      <c r="N93" s="648"/>
      <c r="O93" s="648"/>
      <c r="P93" s="648"/>
      <c r="Q93" s="648"/>
      <c r="R93" s="648"/>
      <c r="S93" s="648"/>
      <c r="T93" s="648"/>
      <c r="U93" s="648"/>
      <c r="V93" s="648"/>
      <c r="W93" s="648"/>
      <c r="X93" s="648"/>
      <c r="Y93" s="648"/>
      <c r="Z93" s="648"/>
      <c r="AA93" s="648"/>
      <c r="AB93" s="648"/>
      <c r="AC93" s="648"/>
      <c r="AD93" s="648"/>
      <c r="AE93" s="648"/>
      <c r="AF93" s="648"/>
      <c r="AG93" s="648"/>
      <c r="AH93" s="648"/>
      <c r="AI93" s="648"/>
      <c r="AJ93" s="648"/>
      <c r="AK93" s="648"/>
      <c r="AL93" s="648"/>
      <c r="AM93" s="648"/>
      <c r="AN93" s="648"/>
      <c r="AO93" s="648"/>
      <c r="AP93" s="648"/>
      <c r="AQ93" s="648"/>
      <c r="AR93" s="648"/>
      <c r="AS93" s="648"/>
      <c r="AT93" s="648"/>
      <c r="AU93" s="648"/>
      <c r="AV93" s="648"/>
      <c r="AW93" s="648"/>
      <c r="AX93" s="648"/>
      <c r="AY93" s="648"/>
      <c r="AZ93" s="648"/>
      <c r="BA93" s="648"/>
      <c r="BB93" s="648"/>
      <c r="BC93" s="648"/>
      <c r="BD93" s="648"/>
      <c r="BE93" s="648"/>
      <c r="BF93" s="648"/>
      <c r="BG93" s="648"/>
      <c r="BH93" s="648"/>
      <c r="BI93" s="648"/>
      <c r="BJ93" s="648"/>
      <c r="BK93" s="648"/>
      <c r="BL93" s="648"/>
      <c r="BM93" s="648"/>
      <c r="BN93" s="648"/>
      <c r="BO93" s="648"/>
      <c r="BP93" s="648"/>
      <c r="BQ93" s="648"/>
      <c r="BR93" s="648"/>
      <c r="BS93" s="648"/>
      <c r="BT93" s="648"/>
      <c r="BU93" s="648"/>
      <c r="BV93" s="648"/>
      <c r="BW93" s="648"/>
      <c r="BX93" s="648"/>
      <c r="BY93" s="648"/>
      <c r="BZ93" s="648"/>
      <c r="CA93" s="648"/>
      <c r="CB93" s="648"/>
      <c r="CC93" s="648"/>
      <c r="CD93" s="648"/>
      <c r="CE93" s="648"/>
      <c r="CF93" s="648"/>
      <c r="CG93" s="648"/>
      <c r="CH93" s="648"/>
      <c r="CI93" s="648"/>
      <c r="CJ93" s="648"/>
      <c r="CK93" s="648"/>
      <c r="CL93" s="648"/>
      <c r="CM93" s="648"/>
      <c r="CN93" s="648"/>
      <c r="CO93" s="648"/>
      <c r="CP93" s="648"/>
      <c r="CQ93" s="648"/>
      <c r="CR93" s="648"/>
      <c r="CS93" s="648"/>
      <c r="CT93" s="648"/>
      <c r="CU93" s="648"/>
      <c r="CV93" s="648"/>
      <c r="CW93" s="648"/>
      <c r="CX93" s="648"/>
      <c r="CY93" s="648"/>
      <c r="CZ93" s="648"/>
      <c r="DA93" s="648"/>
      <c r="DB93" s="648"/>
      <c r="DC93" s="648"/>
      <c r="DD93" s="648"/>
      <c r="DE93" s="648"/>
      <c r="DF93" s="648"/>
      <c r="DG93" s="648"/>
      <c r="DH93" s="648"/>
      <c r="DI93" s="648"/>
      <c r="DJ93" s="648"/>
      <c r="DK93" s="648"/>
      <c r="DL93" s="648"/>
      <c r="DM93" s="648"/>
      <c r="DN93" s="648"/>
      <c r="DO93" s="648"/>
      <c r="DP93" s="648"/>
      <c r="DQ93" s="648"/>
      <c r="DR93" s="648"/>
      <c r="DS93" s="648"/>
      <c r="DT93" s="648"/>
      <c r="DU93" s="648"/>
      <c r="DV93" s="648"/>
      <c r="DW93" s="648"/>
      <c r="DX93" s="648"/>
      <c r="DY93" s="648"/>
      <c r="DZ93" s="648"/>
      <c r="EA93" s="648"/>
      <c r="EB93" s="648"/>
      <c r="EC93" s="648"/>
      <c r="ED93" s="648"/>
      <c r="EE93" s="648"/>
      <c r="EF93" s="648"/>
      <c r="EG93" s="648"/>
      <c r="EH93" s="648"/>
      <c r="EI93" s="648"/>
      <c r="EJ93" s="648"/>
      <c r="EK93" s="648"/>
      <c r="EL93" s="648"/>
      <c r="EM93" s="648"/>
      <c r="EN93" s="648"/>
      <c r="EO93" s="648"/>
      <c r="EP93" s="648"/>
      <c r="EQ93" s="648"/>
      <c r="ER93" s="648"/>
      <c r="ES93" s="648"/>
      <c r="ET93" s="648"/>
      <c r="EU93" s="648"/>
      <c r="EV93" s="648"/>
      <c r="EW93" s="648"/>
      <c r="EX93" s="648"/>
      <c r="EY93" s="648"/>
      <c r="EZ93" s="648"/>
      <c r="FA93" s="648"/>
      <c r="FB93" s="648"/>
      <c r="FC93" s="648"/>
      <c r="FD93" s="648"/>
      <c r="FE93" s="648"/>
      <c r="FF93" s="648"/>
      <c r="FG93" s="648"/>
      <c r="FH93" s="648"/>
      <c r="FI93" s="648"/>
      <c r="FJ93" s="648"/>
      <c r="FK93" s="648"/>
      <c r="FL93" s="648"/>
      <c r="FM93" s="648"/>
      <c r="FN93" s="648"/>
      <c r="FO93" s="648"/>
      <c r="FP93" s="648"/>
      <c r="FQ93" s="648"/>
      <c r="FR93" s="648"/>
      <c r="FS93" s="648"/>
      <c r="FT93" s="648"/>
      <c r="FU93" s="648"/>
      <c r="FV93" s="648"/>
      <c r="FW93" s="648"/>
      <c r="FX93" s="648"/>
      <c r="FY93" s="648"/>
      <c r="FZ93" s="648"/>
      <c r="GA93" s="648"/>
      <c r="GB93" s="648"/>
      <c r="GC93" s="648"/>
      <c r="GD93" s="648"/>
      <c r="GE93" s="648"/>
      <c r="GF93" s="648"/>
      <c r="GG93" s="648"/>
      <c r="GH93" s="648"/>
      <c r="GI93" s="648"/>
      <c r="GJ93" s="648"/>
      <c r="GK93" s="648"/>
      <c r="GL93" s="648"/>
      <c r="GM93" s="648"/>
      <c r="GN93" s="648"/>
      <c r="GO93" s="648"/>
      <c r="GP93" s="648"/>
      <c r="GQ93" s="648"/>
      <c r="GR93" s="648"/>
      <c r="GS93" s="648"/>
      <c r="GT93" s="648"/>
      <c r="GU93" s="648"/>
      <c r="GV93" s="648"/>
      <c r="GW93" s="648"/>
      <c r="GX93" s="648"/>
      <c r="GY93" s="648"/>
      <c r="GZ93" s="648"/>
      <c r="HA93" s="648"/>
      <c r="HB93" s="648"/>
      <c r="HC93" s="648"/>
      <c r="HD93" s="648"/>
      <c r="HE93" s="648"/>
      <c r="HF93" s="648"/>
      <c r="HG93" s="648"/>
      <c r="HH93" s="648"/>
      <c r="HI93" s="648"/>
      <c r="HJ93" s="648"/>
      <c r="HK93" s="648"/>
      <c r="HL93" s="648"/>
      <c r="HM93" s="648"/>
      <c r="HN93" s="648"/>
      <c r="HO93" s="648"/>
      <c r="HP93" s="648"/>
      <c r="HQ93" s="648"/>
      <c r="HR93" s="648"/>
      <c r="HS93" s="648"/>
      <c r="HT93" s="648"/>
      <c r="HU93" s="648"/>
      <c r="HV93" s="648"/>
      <c r="HW93" s="648"/>
      <c r="HX93" s="648"/>
      <c r="HY93" s="648"/>
      <c r="HZ93" s="648"/>
      <c r="IA93" s="648"/>
      <c r="IB93" s="648"/>
      <c r="IC93" s="648"/>
      <c r="ID93" s="648"/>
      <c r="IE93" s="648"/>
      <c r="IF93" s="648"/>
      <c r="IG93" s="648"/>
      <c r="IH93" s="648"/>
      <c r="II93" s="648"/>
      <c r="IJ93" s="648"/>
      <c r="IK93" s="648"/>
      <c r="IL93" s="648"/>
      <c r="IM93" s="648"/>
      <c r="IN93" s="648"/>
      <c r="IO93" s="648"/>
      <c r="IP93" s="648"/>
      <c r="IQ93" s="648"/>
      <c r="IR93" s="648"/>
      <c r="IS93" s="648"/>
      <c r="IT93" s="648"/>
    </row>
    <row r="94" spans="1:254" s="712" customFormat="1" ht="13">
      <c r="A94" s="706"/>
      <c r="B94" s="707" t="s">
        <v>2931</v>
      </c>
      <c r="C94" s="708" t="s">
        <v>2869</v>
      </c>
      <c r="D94" s="709">
        <v>4</v>
      </c>
      <c r="E94" s="710"/>
      <c r="F94" s="692">
        <f t="shared" si="3"/>
        <v>0</v>
      </c>
      <c r="G94" s="711"/>
      <c r="H94" s="694">
        <f t="shared" si="2"/>
        <v>0</v>
      </c>
      <c r="I94" s="648"/>
      <c r="J94" s="648"/>
      <c r="K94" s="648"/>
      <c r="L94" s="648"/>
      <c r="M94" s="648"/>
      <c r="N94" s="648"/>
      <c r="O94" s="648"/>
      <c r="P94" s="648"/>
      <c r="Q94" s="648"/>
      <c r="R94" s="648"/>
      <c r="S94" s="648"/>
      <c r="T94" s="648"/>
      <c r="U94" s="648"/>
      <c r="V94" s="648"/>
      <c r="W94" s="648"/>
      <c r="X94" s="648"/>
      <c r="Y94" s="648"/>
      <c r="Z94" s="648"/>
      <c r="AA94" s="648"/>
      <c r="AB94" s="648"/>
      <c r="AC94" s="648"/>
      <c r="AD94" s="648"/>
      <c r="AE94" s="648"/>
      <c r="AF94" s="648"/>
      <c r="AG94" s="648"/>
      <c r="AH94" s="648"/>
      <c r="AI94" s="648"/>
      <c r="AJ94" s="648"/>
      <c r="AK94" s="648"/>
      <c r="AL94" s="648"/>
      <c r="AM94" s="648"/>
      <c r="AN94" s="648"/>
      <c r="AO94" s="648"/>
      <c r="AP94" s="648"/>
      <c r="AQ94" s="648"/>
      <c r="AR94" s="648"/>
      <c r="AS94" s="648"/>
      <c r="AT94" s="648"/>
      <c r="AU94" s="648"/>
      <c r="AV94" s="648"/>
      <c r="AW94" s="648"/>
      <c r="AX94" s="648"/>
      <c r="AY94" s="648"/>
      <c r="AZ94" s="648"/>
      <c r="BA94" s="648"/>
      <c r="BB94" s="648"/>
      <c r="BC94" s="648"/>
      <c r="BD94" s="648"/>
      <c r="BE94" s="648"/>
      <c r="BF94" s="648"/>
      <c r="BG94" s="648"/>
      <c r="BH94" s="648"/>
      <c r="BI94" s="648"/>
      <c r="BJ94" s="648"/>
      <c r="BK94" s="648"/>
      <c r="BL94" s="648"/>
      <c r="BM94" s="648"/>
      <c r="BN94" s="648"/>
      <c r="BO94" s="648"/>
      <c r="BP94" s="648"/>
      <c r="BQ94" s="648"/>
      <c r="BR94" s="648"/>
      <c r="BS94" s="648"/>
      <c r="BT94" s="648"/>
      <c r="BU94" s="648"/>
      <c r="BV94" s="648"/>
      <c r="BW94" s="648"/>
      <c r="BX94" s="648"/>
      <c r="BY94" s="648"/>
      <c r="BZ94" s="648"/>
      <c r="CA94" s="648"/>
      <c r="CB94" s="648"/>
      <c r="CC94" s="648"/>
      <c r="CD94" s="648"/>
      <c r="CE94" s="648"/>
      <c r="CF94" s="648"/>
      <c r="CG94" s="648"/>
      <c r="CH94" s="648"/>
      <c r="CI94" s="648"/>
      <c r="CJ94" s="648"/>
      <c r="CK94" s="648"/>
      <c r="CL94" s="648"/>
      <c r="CM94" s="648"/>
      <c r="CN94" s="648"/>
      <c r="CO94" s="648"/>
      <c r="CP94" s="648"/>
      <c r="CQ94" s="648"/>
      <c r="CR94" s="648"/>
      <c r="CS94" s="648"/>
      <c r="CT94" s="648"/>
      <c r="CU94" s="648"/>
      <c r="CV94" s="648"/>
      <c r="CW94" s="648"/>
      <c r="CX94" s="648"/>
      <c r="CY94" s="648"/>
      <c r="CZ94" s="648"/>
      <c r="DA94" s="648"/>
      <c r="DB94" s="648"/>
      <c r="DC94" s="648"/>
      <c r="DD94" s="648"/>
      <c r="DE94" s="648"/>
      <c r="DF94" s="648"/>
      <c r="DG94" s="648"/>
      <c r="DH94" s="648"/>
      <c r="DI94" s="648"/>
      <c r="DJ94" s="648"/>
      <c r="DK94" s="648"/>
      <c r="DL94" s="648"/>
      <c r="DM94" s="648"/>
      <c r="DN94" s="648"/>
      <c r="DO94" s="648"/>
      <c r="DP94" s="648"/>
      <c r="DQ94" s="648"/>
      <c r="DR94" s="648"/>
      <c r="DS94" s="648"/>
      <c r="DT94" s="648"/>
      <c r="DU94" s="648"/>
      <c r="DV94" s="648"/>
      <c r="DW94" s="648"/>
      <c r="DX94" s="648"/>
      <c r="DY94" s="648"/>
      <c r="DZ94" s="648"/>
      <c r="EA94" s="648"/>
      <c r="EB94" s="648"/>
      <c r="EC94" s="648"/>
      <c r="ED94" s="648"/>
      <c r="EE94" s="648"/>
      <c r="EF94" s="648"/>
      <c r="EG94" s="648"/>
      <c r="EH94" s="648"/>
      <c r="EI94" s="648"/>
      <c r="EJ94" s="648"/>
      <c r="EK94" s="648"/>
      <c r="EL94" s="648"/>
      <c r="EM94" s="648"/>
      <c r="EN94" s="648"/>
      <c r="EO94" s="648"/>
      <c r="EP94" s="648"/>
      <c r="EQ94" s="648"/>
      <c r="ER94" s="648"/>
      <c r="ES94" s="648"/>
      <c r="ET94" s="648"/>
      <c r="EU94" s="648"/>
      <c r="EV94" s="648"/>
      <c r="EW94" s="648"/>
      <c r="EX94" s="648"/>
      <c r="EY94" s="648"/>
      <c r="EZ94" s="648"/>
      <c r="FA94" s="648"/>
      <c r="FB94" s="648"/>
      <c r="FC94" s="648"/>
      <c r="FD94" s="648"/>
      <c r="FE94" s="648"/>
      <c r="FF94" s="648"/>
      <c r="FG94" s="648"/>
      <c r="FH94" s="648"/>
      <c r="FI94" s="648"/>
      <c r="FJ94" s="648"/>
      <c r="FK94" s="648"/>
      <c r="FL94" s="648"/>
      <c r="FM94" s="648"/>
      <c r="FN94" s="648"/>
      <c r="FO94" s="648"/>
      <c r="FP94" s="648"/>
      <c r="FQ94" s="648"/>
      <c r="FR94" s="648"/>
      <c r="FS94" s="648"/>
      <c r="FT94" s="648"/>
      <c r="FU94" s="648"/>
      <c r="FV94" s="648"/>
      <c r="FW94" s="648"/>
      <c r="FX94" s="648"/>
      <c r="FY94" s="648"/>
      <c r="FZ94" s="648"/>
      <c r="GA94" s="648"/>
      <c r="GB94" s="648"/>
      <c r="GC94" s="648"/>
      <c r="GD94" s="648"/>
      <c r="GE94" s="648"/>
      <c r="GF94" s="648"/>
      <c r="GG94" s="648"/>
      <c r="GH94" s="648"/>
      <c r="GI94" s="648"/>
      <c r="GJ94" s="648"/>
      <c r="GK94" s="648"/>
      <c r="GL94" s="648"/>
      <c r="GM94" s="648"/>
      <c r="GN94" s="648"/>
      <c r="GO94" s="648"/>
      <c r="GP94" s="648"/>
      <c r="GQ94" s="648"/>
      <c r="GR94" s="648"/>
      <c r="GS94" s="648"/>
      <c r="GT94" s="648"/>
      <c r="GU94" s="648"/>
      <c r="GV94" s="648"/>
      <c r="GW94" s="648"/>
      <c r="GX94" s="648"/>
      <c r="GY94" s="648"/>
      <c r="GZ94" s="648"/>
      <c r="HA94" s="648"/>
      <c r="HB94" s="648"/>
      <c r="HC94" s="648"/>
      <c r="HD94" s="648"/>
      <c r="HE94" s="648"/>
      <c r="HF94" s="648"/>
      <c r="HG94" s="648"/>
      <c r="HH94" s="648"/>
      <c r="HI94" s="648"/>
      <c r="HJ94" s="648"/>
      <c r="HK94" s="648"/>
      <c r="HL94" s="648"/>
      <c r="HM94" s="648"/>
      <c r="HN94" s="648"/>
      <c r="HO94" s="648"/>
      <c r="HP94" s="648"/>
      <c r="HQ94" s="648"/>
      <c r="HR94" s="648"/>
      <c r="HS94" s="648"/>
      <c r="HT94" s="648"/>
      <c r="HU94" s="648"/>
      <c r="HV94" s="648"/>
      <c r="HW94" s="648"/>
      <c r="HX94" s="648"/>
      <c r="HY94" s="648"/>
      <c r="HZ94" s="648"/>
      <c r="IA94" s="648"/>
      <c r="IB94" s="648"/>
      <c r="IC94" s="648"/>
      <c r="ID94" s="648"/>
      <c r="IE94" s="648"/>
      <c r="IF94" s="648"/>
      <c r="IG94" s="648"/>
      <c r="IH94" s="648"/>
      <c r="II94" s="648"/>
      <c r="IJ94" s="648"/>
      <c r="IK94" s="648"/>
      <c r="IL94" s="648"/>
      <c r="IM94" s="648"/>
      <c r="IN94" s="648"/>
      <c r="IO94" s="648"/>
      <c r="IP94" s="648"/>
      <c r="IQ94" s="648"/>
      <c r="IR94" s="648"/>
      <c r="IS94" s="648"/>
      <c r="IT94" s="648"/>
    </row>
    <row r="95" spans="1:254" s="712" customFormat="1" ht="13">
      <c r="A95" s="706"/>
      <c r="B95" s="707" t="s">
        <v>2932</v>
      </c>
      <c r="C95" s="708" t="s">
        <v>2869</v>
      </c>
      <c r="D95" s="709">
        <v>5</v>
      </c>
      <c r="E95" s="710"/>
      <c r="F95" s="692">
        <f t="shared" si="3"/>
        <v>0</v>
      </c>
      <c r="G95" s="711"/>
      <c r="H95" s="694">
        <f t="shared" si="2"/>
        <v>0</v>
      </c>
      <c r="I95" s="648"/>
      <c r="J95" s="648"/>
      <c r="K95" s="648"/>
      <c r="L95" s="648"/>
      <c r="M95" s="648"/>
      <c r="N95" s="648"/>
      <c r="O95" s="648"/>
      <c r="P95" s="648"/>
      <c r="Q95" s="648"/>
      <c r="R95" s="648"/>
      <c r="S95" s="648"/>
      <c r="T95" s="648"/>
      <c r="U95" s="648"/>
      <c r="V95" s="648"/>
      <c r="W95" s="648"/>
      <c r="X95" s="648"/>
      <c r="Y95" s="648"/>
      <c r="Z95" s="648"/>
      <c r="AA95" s="648"/>
      <c r="AB95" s="648"/>
      <c r="AC95" s="648"/>
      <c r="AD95" s="648"/>
      <c r="AE95" s="648"/>
      <c r="AF95" s="648"/>
      <c r="AG95" s="648"/>
      <c r="AH95" s="648"/>
      <c r="AI95" s="648"/>
      <c r="AJ95" s="648"/>
      <c r="AK95" s="648"/>
      <c r="AL95" s="648"/>
      <c r="AM95" s="648"/>
      <c r="AN95" s="648"/>
      <c r="AO95" s="648"/>
      <c r="AP95" s="648"/>
      <c r="AQ95" s="648"/>
      <c r="AR95" s="648"/>
      <c r="AS95" s="648"/>
      <c r="AT95" s="648"/>
      <c r="AU95" s="648"/>
      <c r="AV95" s="648"/>
      <c r="AW95" s="648"/>
      <c r="AX95" s="648"/>
      <c r="AY95" s="648"/>
      <c r="AZ95" s="648"/>
      <c r="BA95" s="648"/>
      <c r="BB95" s="648"/>
      <c r="BC95" s="648"/>
      <c r="BD95" s="648"/>
      <c r="BE95" s="648"/>
      <c r="BF95" s="648"/>
      <c r="BG95" s="648"/>
      <c r="BH95" s="648"/>
      <c r="BI95" s="648"/>
      <c r="BJ95" s="648"/>
      <c r="BK95" s="648"/>
      <c r="BL95" s="648"/>
      <c r="BM95" s="648"/>
      <c r="BN95" s="648"/>
      <c r="BO95" s="648"/>
      <c r="BP95" s="648"/>
      <c r="BQ95" s="648"/>
      <c r="BR95" s="648"/>
      <c r="BS95" s="648"/>
      <c r="BT95" s="648"/>
      <c r="BU95" s="648"/>
      <c r="BV95" s="648"/>
      <c r="BW95" s="648"/>
      <c r="BX95" s="648"/>
      <c r="BY95" s="648"/>
      <c r="BZ95" s="648"/>
      <c r="CA95" s="648"/>
      <c r="CB95" s="648"/>
      <c r="CC95" s="648"/>
      <c r="CD95" s="648"/>
      <c r="CE95" s="648"/>
      <c r="CF95" s="648"/>
      <c r="CG95" s="648"/>
      <c r="CH95" s="648"/>
      <c r="CI95" s="648"/>
      <c r="CJ95" s="648"/>
      <c r="CK95" s="648"/>
      <c r="CL95" s="648"/>
      <c r="CM95" s="648"/>
      <c r="CN95" s="648"/>
      <c r="CO95" s="648"/>
      <c r="CP95" s="648"/>
      <c r="CQ95" s="648"/>
      <c r="CR95" s="648"/>
      <c r="CS95" s="648"/>
      <c r="CT95" s="648"/>
      <c r="CU95" s="648"/>
      <c r="CV95" s="648"/>
      <c r="CW95" s="648"/>
      <c r="CX95" s="648"/>
      <c r="CY95" s="648"/>
      <c r="CZ95" s="648"/>
      <c r="DA95" s="648"/>
      <c r="DB95" s="648"/>
      <c r="DC95" s="648"/>
      <c r="DD95" s="648"/>
      <c r="DE95" s="648"/>
      <c r="DF95" s="648"/>
      <c r="DG95" s="648"/>
      <c r="DH95" s="648"/>
      <c r="DI95" s="648"/>
      <c r="DJ95" s="648"/>
      <c r="DK95" s="648"/>
      <c r="DL95" s="648"/>
      <c r="DM95" s="648"/>
      <c r="DN95" s="648"/>
      <c r="DO95" s="648"/>
      <c r="DP95" s="648"/>
      <c r="DQ95" s="648"/>
      <c r="DR95" s="648"/>
      <c r="DS95" s="648"/>
      <c r="DT95" s="648"/>
      <c r="DU95" s="648"/>
      <c r="DV95" s="648"/>
      <c r="DW95" s="648"/>
      <c r="DX95" s="648"/>
      <c r="DY95" s="648"/>
      <c r="DZ95" s="648"/>
      <c r="EA95" s="648"/>
      <c r="EB95" s="648"/>
      <c r="EC95" s="648"/>
      <c r="ED95" s="648"/>
      <c r="EE95" s="648"/>
      <c r="EF95" s="648"/>
      <c r="EG95" s="648"/>
      <c r="EH95" s="648"/>
      <c r="EI95" s="648"/>
      <c r="EJ95" s="648"/>
      <c r="EK95" s="648"/>
      <c r="EL95" s="648"/>
      <c r="EM95" s="648"/>
      <c r="EN95" s="648"/>
      <c r="EO95" s="648"/>
      <c r="EP95" s="648"/>
      <c r="EQ95" s="648"/>
      <c r="ER95" s="648"/>
      <c r="ES95" s="648"/>
      <c r="ET95" s="648"/>
      <c r="EU95" s="648"/>
      <c r="EV95" s="648"/>
      <c r="EW95" s="648"/>
      <c r="EX95" s="648"/>
      <c r="EY95" s="648"/>
      <c r="EZ95" s="648"/>
      <c r="FA95" s="648"/>
      <c r="FB95" s="648"/>
      <c r="FC95" s="648"/>
      <c r="FD95" s="648"/>
      <c r="FE95" s="648"/>
      <c r="FF95" s="648"/>
      <c r="FG95" s="648"/>
      <c r="FH95" s="648"/>
      <c r="FI95" s="648"/>
      <c r="FJ95" s="648"/>
      <c r="FK95" s="648"/>
      <c r="FL95" s="648"/>
      <c r="FM95" s="648"/>
      <c r="FN95" s="648"/>
      <c r="FO95" s="648"/>
      <c r="FP95" s="648"/>
      <c r="FQ95" s="648"/>
      <c r="FR95" s="648"/>
      <c r="FS95" s="648"/>
      <c r="FT95" s="648"/>
      <c r="FU95" s="648"/>
      <c r="FV95" s="648"/>
      <c r="FW95" s="648"/>
      <c r="FX95" s="648"/>
      <c r="FY95" s="648"/>
      <c r="FZ95" s="648"/>
      <c r="GA95" s="648"/>
      <c r="GB95" s="648"/>
      <c r="GC95" s="648"/>
      <c r="GD95" s="648"/>
      <c r="GE95" s="648"/>
      <c r="GF95" s="648"/>
      <c r="GG95" s="648"/>
      <c r="GH95" s="648"/>
      <c r="GI95" s="648"/>
      <c r="GJ95" s="648"/>
      <c r="GK95" s="648"/>
      <c r="GL95" s="648"/>
      <c r="GM95" s="648"/>
      <c r="GN95" s="648"/>
      <c r="GO95" s="648"/>
      <c r="GP95" s="648"/>
      <c r="GQ95" s="648"/>
      <c r="GR95" s="648"/>
      <c r="GS95" s="648"/>
      <c r="GT95" s="648"/>
      <c r="GU95" s="648"/>
      <c r="GV95" s="648"/>
      <c r="GW95" s="648"/>
      <c r="GX95" s="648"/>
      <c r="GY95" s="648"/>
      <c r="GZ95" s="648"/>
      <c r="HA95" s="648"/>
      <c r="HB95" s="648"/>
      <c r="HC95" s="648"/>
      <c r="HD95" s="648"/>
      <c r="HE95" s="648"/>
      <c r="HF95" s="648"/>
      <c r="HG95" s="648"/>
      <c r="HH95" s="648"/>
      <c r="HI95" s="648"/>
      <c r="HJ95" s="648"/>
      <c r="HK95" s="648"/>
      <c r="HL95" s="648"/>
      <c r="HM95" s="648"/>
      <c r="HN95" s="648"/>
      <c r="HO95" s="648"/>
      <c r="HP95" s="648"/>
      <c r="HQ95" s="648"/>
      <c r="HR95" s="648"/>
      <c r="HS95" s="648"/>
      <c r="HT95" s="648"/>
      <c r="HU95" s="648"/>
      <c r="HV95" s="648"/>
      <c r="HW95" s="648"/>
      <c r="HX95" s="648"/>
      <c r="HY95" s="648"/>
      <c r="HZ95" s="648"/>
      <c r="IA95" s="648"/>
      <c r="IB95" s="648"/>
      <c r="IC95" s="648"/>
      <c r="ID95" s="648"/>
      <c r="IE95" s="648"/>
      <c r="IF95" s="648"/>
      <c r="IG95" s="648"/>
      <c r="IH95" s="648"/>
      <c r="II95" s="648"/>
      <c r="IJ95" s="648"/>
      <c r="IK95" s="648"/>
      <c r="IL95" s="648"/>
      <c r="IM95" s="648"/>
      <c r="IN95" s="648"/>
      <c r="IO95" s="648"/>
      <c r="IP95" s="648"/>
      <c r="IQ95" s="648"/>
      <c r="IR95" s="648"/>
      <c r="IS95" s="648"/>
      <c r="IT95" s="648"/>
    </row>
    <row r="96" spans="1:254">
      <c r="A96" s="689" t="s">
        <v>2933</v>
      </c>
      <c r="B96" s="696" t="s">
        <v>2873</v>
      </c>
      <c r="C96" s="691"/>
      <c r="D96" s="691"/>
      <c r="E96" s="692"/>
      <c r="F96" s="692">
        <f t="shared" si="3"/>
        <v>0</v>
      </c>
      <c r="G96" s="693"/>
      <c r="H96" s="694">
        <f t="shared" si="2"/>
        <v>0</v>
      </c>
      <c r="I96" s="705"/>
    </row>
    <row r="97" spans="1:254" s="712" customFormat="1" ht="12.75" customHeight="1">
      <c r="A97" s="706"/>
      <c r="B97" s="713" t="s">
        <v>2876</v>
      </c>
      <c r="C97" s="714" t="s">
        <v>2869</v>
      </c>
      <c r="D97" s="709">
        <v>50</v>
      </c>
      <c r="E97" s="710"/>
      <c r="F97" s="692">
        <f t="shared" si="3"/>
        <v>0</v>
      </c>
      <c r="G97" s="711"/>
      <c r="H97" s="694">
        <f t="shared" si="2"/>
        <v>0</v>
      </c>
      <c r="I97" s="648"/>
      <c r="J97" s="648"/>
      <c r="K97" s="648"/>
      <c r="L97" s="648"/>
      <c r="M97" s="648"/>
      <c r="N97" s="648"/>
      <c r="O97" s="648"/>
      <c r="P97" s="648"/>
      <c r="Q97" s="648"/>
      <c r="R97" s="648"/>
      <c r="S97" s="648"/>
      <c r="T97" s="648"/>
      <c r="U97" s="648"/>
      <c r="V97" s="648"/>
      <c r="W97" s="648"/>
      <c r="X97" s="648"/>
      <c r="Y97" s="648"/>
      <c r="Z97" s="648"/>
      <c r="AA97" s="648"/>
      <c r="AB97" s="648"/>
      <c r="AC97" s="648"/>
      <c r="AD97" s="648"/>
      <c r="AE97" s="648"/>
      <c r="AF97" s="648"/>
      <c r="AG97" s="648"/>
      <c r="AH97" s="648"/>
      <c r="AI97" s="648"/>
      <c r="AJ97" s="648"/>
      <c r="AK97" s="648"/>
      <c r="AL97" s="648"/>
      <c r="AM97" s="648"/>
      <c r="AN97" s="648"/>
      <c r="AO97" s="648"/>
      <c r="AP97" s="648"/>
      <c r="AQ97" s="648"/>
      <c r="AR97" s="648"/>
      <c r="AS97" s="648"/>
      <c r="AT97" s="648"/>
      <c r="AU97" s="648"/>
      <c r="AV97" s="648"/>
      <c r="AW97" s="648"/>
      <c r="AX97" s="648"/>
      <c r="AY97" s="648"/>
      <c r="AZ97" s="648"/>
      <c r="BA97" s="648"/>
      <c r="BB97" s="648"/>
      <c r="BC97" s="648"/>
      <c r="BD97" s="648"/>
      <c r="BE97" s="648"/>
      <c r="BF97" s="648"/>
      <c r="BG97" s="648"/>
      <c r="BH97" s="648"/>
      <c r="BI97" s="648"/>
      <c r="BJ97" s="648"/>
      <c r="BK97" s="648"/>
      <c r="BL97" s="648"/>
      <c r="BM97" s="648"/>
      <c r="BN97" s="648"/>
      <c r="BO97" s="648"/>
      <c r="BP97" s="648"/>
      <c r="BQ97" s="648"/>
      <c r="BR97" s="648"/>
      <c r="BS97" s="648"/>
      <c r="BT97" s="648"/>
      <c r="BU97" s="648"/>
      <c r="BV97" s="648"/>
      <c r="BW97" s="648"/>
      <c r="BX97" s="648"/>
      <c r="BY97" s="648"/>
      <c r="BZ97" s="648"/>
      <c r="CA97" s="648"/>
      <c r="CB97" s="648"/>
      <c r="CC97" s="648"/>
      <c r="CD97" s="648"/>
      <c r="CE97" s="648"/>
      <c r="CF97" s="648"/>
      <c r="CG97" s="648"/>
      <c r="CH97" s="648"/>
      <c r="CI97" s="648"/>
      <c r="CJ97" s="648"/>
      <c r="CK97" s="648"/>
      <c r="CL97" s="648"/>
      <c r="CM97" s="648"/>
      <c r="CN97" s="648"/>
      <c r="CO97" s="648"/>
      <c r="CP97" s="648"/>
      <c r="CQ97" s="648"/>
      <c r="CR97" s="648"/>
      <c r="CS97" s="648"/>
      <c r="CT97" s="648"/>
      <c r="CU97" s="648"/>
      <c r="CV97" s="648"/>
      <c r="CW97" s="648"/>
      <c r="CX97" s="648"/>
      <c r="CY97" s="648"/>
      <c r="CZ97" s="648"/>
      <c r="DA97" s="648"/>
      <c r="DB97" s="648"/>
      <c r="DC97" s="648"/>
      <c r="DD97" s="648"/>
      <c r="DE97" s="648"/>
      <c r="DF97" s="648"/>
      <c r="DG97" s="648"/>
      <c r="DH97" s="648"/>
      <c r="DI97" s="648"/>
      <c r="DJ97" s="648"/>
      <c r="DK97" s="648"/>
      <c r="DL97" s="648"/>
      <c r="DM97" s="648"/>
      <c r="DN97" s="648"/>
      <c r="DO97" s="648"/>
      <c r="DP97" s="648"/>
      <c r="DQ97" s="648"/>
      <c r="DR97" s="648"/>
      <c r="DS97" s="648"/>
      <c r="DT97" s="648"/>
      <c r="DU97" s="648"/>
      <c r="DV97" s="648"/>
      <c r="DW97" s="648"/>
      <c r="DX97" s="648"/>
      <c r="DY97" s="648"/>
      <c r="DZ97" s="648"/>
      <c r="EA97" s="648"/>
      <c r="EB97" s="648"/>
      <c r="EC97" s="648"/>
      <c r="ED97" s="648"/>
      <c r="EE97" s="648"/>
      <c r="EF97" s="648"/>
      <c r="EG97" s="648"/>
      <c r="EH97" s="648"/>
      <c r="EI97" s="648"/>
      <c r="EJ97" s="648"/>
      <c r="EK97" s="648"/>
      <c r="EL97" s="648"/>
      <c r="EM97" s="648"/>
      <c r="EN97" s="648"/>
      <c r="EO97" s="648"/>
      <c r="EP97" s="648"/>
      <c r="EQ97" s="648"/>
      <c r="ER97" s="648"/>
      <c r="ES97" s="648"/>
      <c r="ET97" s="648"/>
      <c r="EU97" s="648"/>
      <c r="EV97" s="648"/>
      <c r="EW97" s="648"/>
      <c r="EX97" s="648"/>
      <c r="EY97" s="648"/>
      <c r="EZ97" s="648"/>
      <c r="FA97" s="648"/>
      <c r="FB97" s="648"/>
      <c r="FC97" s="648"/>
      <c r="FD97" s="648"/>
      <c r="FE97" s="648"/>
      <c r="FF97" s="648"/>
      <c r="FG97" s="648"/>
      <c r="FH97" s="648"/>
      <c r="FI97" s="648"/>
      <c r="FJ97" s="648"/>
      <c r="FK97" s="648"/>
      <c r="FL97" s="648"/>
      <c r="FM97" s="648"/>
      <c r="FN97" s="648"/>
      <c r="FO97" s="648"/>
      <c r="FP97" s="648"/>
      <c r="FQ97" s="648"/>
      <c r="FR97" s="648"/>
      <c r="FS97" s="648"/>
      <c r="FT97" s="648"/>
      <c r="FU97" s="648"/>
      <c r="FV97" s="648"/>
      <c r="FW97" s="648"/>
      <c r="FX97" s="648"/>
      <c r="FY97" s="648"/>
      <c r="FZ97" s="648"/>
      <c r="GA97" s="648"/>
      <c r="GB97" s="648"/>
      <c r="GC97" s="648"/>
      <c r="GD97" s="648"/>
      <c r="GE97" s="648"/>
      <c r="GF97" s="648"/>
      <c r="GG97" s="648"/>
      <c r="GH97" s="648"/>
      <c r="GI97" s="648"/>
      <c r="GJ97" s="648"/>
      <c r="GK97" s="648"/>
      <c r="GL97" s="648"/>
      <c r="GM97" s="648"/>
      <c r="GN97" s="648"/>
      <c r="GO97" s="648"/>
      <c r="GP97" s="648"/>
      <c r="GQ97" s="648"/>
      <c r="GR97" s="648"/>
      <c r="GS97" s="648"/>
      <c r="GT97" s="648"/>
      <c r="GU97" s="648"/>
      <c r="GV97" s="648"/>
      <c r="GW97" s="648"/>
      <c r="GX97" s="648"/>
      <c r="GY97" s="648"/>
      <c r="GZ97" s="648"/>
      <c r="HA97" s="648"/>
      <c r="HB97" s="648"/>
      <c r="HC97" s="648"/>
      <c r="HD97" s="648"/>
      <c r="HE97" s="648"/>
      <c r="HF97" s="648"/>
      <c r="HG97" s="648"/>
      <c r="HH97" s="648"/>
      <c r="HI97" s="648"/>
      <c r="HJ97" s="648"/>
      <c r="HK97" s="648"/>
      <c r="HL97" s="648"/>
      <c r="HM97" s="648"/>
      <c r="HN97" s="648"/>
      <c r="HO97" s="648"/>
      <c r="HP97" s="648"/>
      <c r="HQ97" s="648"/>
      <c r="HR97" s="648"/>
      <c r="HS97" s="648"/>
      <c r="HT97" s="648"/>
      <c r="HU97" s="648"/>
      <c r="HV97" s="648"/>
      <c r="HW97" s="648"/>
      <c r="HX97" s="648"/>
      <c r="HY97" s="648"/>
      <c r="HZ97" s="648"/>
      <c r="IA97" s="648"/>
      <c r="IB97" s="648"/>
      <c r="IC97" s="648"/>
      <c r="ID97" s="648"/>
      <c r="IE97" s="648"/>
      <c r="IF97" s="648"/>
      <c r="IG97" s="648"/>
      <c r="IH97" s="648"/>
      <c r="II97" s="648"/>
      <c r="IJ97" s="648"/>
      <c r="IK97" s="648"/>
      <c r="IL97" s="648"/>
      <c r="IM97" s="648"/>
      <c r="IN97" s="648"/>
      <c r="IO97" s="648"/>
      <c r="IP97" s="648"/>
      <c r="IQ97" s="648"/>
      <c r="IR97" s="648"/>
      <c r="IS97" s="648"/>
      <c r="IT97" s="648"/>
    </row>
    <row r="98" spans="1:254" s="712" customFormat="1" ht="12.75" customHeight="1">
      <c r="A98" s="706"/>
      <c r="B98" s="713" t="s">
        <v>2877</v>
      </c>
      <c r="C98" s="714" t="s">
        <v>2869</v>
      </c>
      <c r="D98" s="709">
        <v>25</v>
      </c>
      <c r="E98" s="710"/>
      <c r="F98" s="692">
        <f t="shared" si="3"/>
        <v>0</v>
      </c>
      <c r="G98" s="711"/>
      <c r="H98" s="694">
        <f t="shared" si="2"/>
        <v>0</v>
      </c>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648"/>
      <c r="AK98" s="648"/>
      <c r="AL98" s="648"/>
      <c r="AM98" s="648"/>
      <c r="AN98" s="648"/>
      <c r="AO98" s="648"/>
      <c r="AP98" s="648"/>
      <c r="AQ98" s="648"/>
      <c r="AR98" s="648"/>
      <c r="AS98" s="648"/>
      <c r="AT98" s="648"/>
      <c r="AU98" s="648"/>
      <c r="AV98" s="648"/>
      <c r="AW98" s="648"/>
      <c r="AX98" s="648"/>
      <c r="AY98" s="648"/>
      <c r="AZ98" s="648"/>
      <c r="BA98" s="648"/>
      <c r="BB98" s="648"/>
      <c r="BC98" s="648"/>
      <c r="BD98" s="648"/>
      <c r="BE98" s="648"/>
      <c r="BF98" s="648"/>
      <c r="BG98" s="648"/>
      <c r="BH98" s="648"/>
      <c r="BI98" s="648"/>
      <c r="BJ98" s="648"/>
      <c r="BK98" s="648"/>
      <c r="BL98" s="648"/>
      <c r="BM98" s="648"/>
      <c r="BN98" s="648"/>
      <c r="BO98" s="648"/>
      <c r="BP98" s="648"/>
      <c r="BQ98" s="648"/>
      <c r="BR98" s="648"/>
      <c r="BS98" s="648"/>
      <c r="BT98" s="648"/>
      <c r="BU98" s="648"/>
      <c r="BV98" s="648"/>
      <c r="BW98" s="648"/>
      <c r="BX98" s="648"/>
      <c r="BY98" s="648"/>
      <c r="BZ98" s="648"/>
      <c r="CA98" s="648"/>
      <c r="CB98" s="648"/>
      <c r="CC98" s="648"/>
      <c r="CD98" s="648"/>
      <c r="CE98" s="648"/>
      <c r="CF98" s="648"/>
      <c r="CG98" s="648"/>
      <c r="CH98" s="648"/>
      <c r="CI98" s="648"/>
      <c r="CJ98" s="648"/>
      <c r="CK98" s="648"/>
      <c r="CL98" s="648"/>
      <c r="CM98" s="648"/>
      <c r="CN98" s="648"/>
      <c r="CO98" s="648"/>
      <c r="CP98" s="648"/>
      <c r="CQ98" s="648"/>
      <c r="CR98" s="648"/>
      <c r="CS98" s="648"/>
      <c r="CT98" s="648"/>
      <c r="CU98" s="648"/>
      <c r="CV98" s="648"/>
      <c r="CW98" s="648"/>
      <c r="CX98" s="648"/>
      <c r="CY98" s="648"/>
      <c r="CZ98" s="648"/>
      <c r="DA98" s="648"/>
      <c r="DB98" s="648"/>
      <c r="DC98" s="648"/>
      <c r="DD98" s="648"/>
      <c r="DE98" s="648"/>
      <c r="DF98" s="648"/>
      <c r="DG98" s="648"/>
      <c r="DH98" s="648"/>
      <c r="DI98" s="648"/>
      <c r="DJ98" s="648"/>
      <c r="DK98" s="648"/>
      <c r="DL98" s="648"/>
      <c r="DM98" s="648"/>
      <c r="DN98" s="648"/>
      <c r="DO98" s="648"/>
      <c r="DP98" s="648"/>
      <c r="DQ98" s="648"/>
      <c r="DR98" s="648"/>
      <c r="DS98" s="648"/>
      <c r="DT98" s="648"/>
      <c r="DU98" s="648"/>
      <c r="DV98" s="648"/>
      <c r="DW98" s="648"/>
      <c r="DX98" s="648"/>
      <c r="DY98" s="648"/>
      <c r="DZ98" s="648"/>
      <c r="EA98" s="648"/>
      <c r="EB98" s="648"/>
      <c r="EC98" s="648"/>
      <c r="ED98" s="648"/>
      <c r="EE98" s="648"/>
      <c r="EF98" s="648"/>
      <c r="EG98" s="648"/>
      <c r="EH98" s="648"/>
      <c r="EI98" s="648"/>
      <c r="EJ98" s="648"/>
      <c r="EK98" s="648"/>
      <c r="EL98" s="648"/>
      <c r="EM98" s="648"/>
      <c r="EN98" s="648"/>
      <c r="EO98" s="648"/>
      <c r="EP98" s="648"/>
      <c r="EQ98" s="648"/>
      <c r="ER98" s="648"/>
      <c r="ES98" s="648"/>
      <c r="ET98" s="648"/>
      <c r="EU98" s="648"/>
      <c r="EV98" s="648"/>
      <c r="EW98" s="648"/>
      <c r="EX98" s="648"/>
      <c r="EY98" s="648"/>
      <c r="EZ98" s="648"/>
      <c r="FA98" s="648"/>
      <c r="FB98" s="648"/>
      <c r="FC98" s="648"/>
      <c r="FD98" s="648"/>
      <c r="FE98" s="648"/>
      <c r="FF98" s="648"/>
      <c r="FG98" s="648"/>
      <c r="FH98" s="648"/>
      <c r="FI98" s="648"/>
      <c r="FJ98" s="648"/>
      <c r="FK98" s="648"/>
      <c r="FL98" s="648"/>
      <c r="FM98" s="648"/>
      <c r="FN98" s="648"/>
      <c r="FO98" s="648"/>
      <c r="FP98" s="648"/>
      <c r="FQ98" s="648"/>
      <c r="FR98" s="648"/>
      <c r="FS98" s="648"/>
      <c r="FT98" s="648"/>
      <c r="FU98" s="648"/>
      <c r="FV98" s="648"/>
      <c r="FW98" s="648"/>
      <c r="FX98" s="648"/>
      <c r="FY98" s="648"/>
      <c r="FZ98" s="648"/>
      <c r="GA98" s="648"/>
      <c r="GB98" s="648"/>
      <c r="GC98" s="648"/>
      <c r="GD98" s="648"/>
      <c r="GE98" s="648"/>
      <c r="GF98" s="648"/>
      <c r="GG98" s="648"/>
      <c r="GH98" s="648"/>
      <c r="GI98" s="648"/>
      <c r="GJ98" s="648"/>
      <c r="GK98" s="648"/>
      <c r="GL98" s="648"/>
      <c r="GM98" s="648"/>
      <c r="GN98" s="648"/>
      <c r="GO98" s="648"/>
      <c r="GP98" s="648"/>
      <c r="GQ98" s="648"/>
      <c r="GR98" s="648"/>
      <c r="GS98" s="648"/>
      <c r="GT98" s="648"/>
      <c r="GU98" s="648"/>
      <c r="GV98" s="648"/>
      <c r="GW98" s="648"/>
      <c r="GX98" s="648"/>
      <c r="GY98" s="648"/>
      <c r="GZ98" s="648"/>
      <c r="HA98" s="648"/>
      <c r="HB98" s="648"/>
      <c r="HC98" s="648"/>
      <c r="HD98" s="648"/>
      <c r="HE98" s="648"/>
      <c r="HF98" s="648"/>
      <c r="HG98" s="648"/>
      <c r="HH98" s="648"/>
      <c r="HI98" s="648"/>
      <c r="HJ98" s="648"/>
      <c r="HK98" s="648"/>
      <c r="HL98" s="648"/>
      <c r="HM98" s="648"/>
      <c r="HN98" s="648"/>
      <c r="HO98" s="648"/>
      <c r="HP98" s="648"/>
      <c r="HQ98" s="648"/>
      <c r="HR98" s="648"/>
      <c r="HS98" s="648"/>
      <c r="HT98" s="648"/>
      <c r="HU98" s="648"/>
      <c r="HV98" s="648"/>
      <c r="HW98" s="648"/>
      <c r="HX98" s="648"/>
      <c r="HY98" s="648"/>
      <c r="HZ98" s="648"/>
      <c r="IA98" s="648"/>
      <c r="IB98" s="648"/>
      <c r="IC98" s="648"/>
      <c r="ID98" s="648"/>
      <c r="IE98" s="648"/>
      <c r="IF98" s="648"/>
      <c r="IG98" s="648"/>
      <c r="IH98" s="648"/>
      <c r="II98" s="648"/>
      <c r="IJ98" s="648"/>
      <c r="IK98" s="648"/>
      <c r="IL98" s="648"/>
      <c r="IM98" s="648"/>
      <c r="IN98" s="648"/>
      <c r="IO98" s="648"/>
      <c r="IP98" s="648"/>
      <c r="IQ98" s="648"/>
      <c r="IR98" s="648"/>
      <c r="IS98" s="648"/>
      <c r="IT98" s="648"/>
    </row>
    <row r="99" spans="1:254" s="712" customFormat="1" ht="12.75" customHeight="1">
      <c r="A99" s="706"/>
      <c r="B99" s="713" t="s">
        <v>2878</v>
      </c>
      <c r="C99" s="714" t="s">
        <v>2869</v>
      </c>
      <c r="D99" s="709">
        <v>18</v>
      </c>
      <c r="E99" s="710"/>
      <c r="F99" s="692">
        <f t="shared" si="3"/>
        <v>0</v>
      </c>
      <c r="G99" s="711"/>
      <c r="H99" s="694">
        <f t="shared" si="2"/>
        <v>0</v>
      </c>
      <c r="I99" s="648"/>
      <c r="J99" s="648"/>
      <c r="K99" s="648"/>
      <c r="L99" s="648"/>
      <c r="M99" s="648"/>
      <c r="N99" s="648"/>
      <c r="O99" s="648"/>
      <c r="P99" s="648"/>
      <c r="Q99" s="648"/>
      <c r="R99" s="648"/>
      <c r="S99" s="648"/>
      <c r="T99" s="648"/>
      <c r="U99" s="648"/>
      <c r="V99" s="648"/>
      <c r="W99" s="648"/>
      <c r="X99" s="648"/>
      <c r="Y99" s="648"/>
      <c r="Z99" s="648"/>
      <c r="AA99" s="648"/>
      <c r="AB99" s="648"/>
      <c r="AC99" s="648"/>
      <c r="AD99" s="648"/>
      <c r="AE99" s="648"/>
      <c r="AF99" s="648"/>
      <c r="AG99" s="648"/>
      <c r="AH99" s="648"/>
      <c r="AI99" s="648"/>
      <c r="AJ99" s="648"/>
      <c r="AK99" s="648"/>
      <c r="AL99" s="648"/>
      <c r="AM99" s="648"/>
      <c r="AN99" s="648"/>
      <c r="AO99" s="648"/>
      <c r="AP99" s="648"/>
      <c r="AQ99" s="648"/>
      <c r="AR99" s="648"/>
      <c r="AS99" s="648"/>
      <c r="AT99" s="648"/>
      <c r="AU99" s="648"/>
      <c r="AV99" s="648"/>
      <c r="AW99" s="648"/>
      <c r="AX99" s="648"/>
      <c r="AY99" s="648"/>
      <c r="AZ99" s="648"/>
      <c r="BA99" s="648"/>
      <c r="BB99" s="648"/>
      <c r="BC99" s="648"/>
      <c r="BD99" s="648"/>
      <c r="BE99" s="648"/>
      <c r="BF99" s="648"/>
      <c r="BG99" s="648"/>
      <c r="BH99" s="648"/>
      <c r="BI99" s="648"/>
      <c r="BJ99" s="648"/>
      <c r="BK99" s="648"/>
      <c r="BL99" s="648"/>
      <c r="BM99" s="648"/>
      <c r="BN99" s="648"/>
      <c r="BO99" s="648"/>
      <c r="BP99" s="648"/>
      <c r="BQ99" s="648"/>
      <c r="BR99" s="648"/>
      <c r="BS99" s="648"/>
      <c r="BT99" s="648"/>
      <c r="BU99" s="648"/>
      <c r="BV99" s="648"/>
      <c r="BW99" s="648"/>
      <c r="BX99" s="648"/>
      <c r="BY99" s="648"/>
      <c r="BZ99" s="648"/>
      <c r="CA99" s="648"/>
      <c r="CB99" s="648"/>
      <c r="CC99" s="648"/>
      <c r="CD99" s="648"/>
      <c r="CE99" s="648"/>
      <c r="CF99" s="648"/>
      <c r="CG99" s="648"/>
      <c r="CH99" s="648"/>
      <c r="CI99" s="648"/>
      <c r="CJ99" s="648"/>
      <c r="CK99" s="648"/>
      <c r="CL99" s="648"/>
      <c r="CM99" s="648"/>
      <c r="CN99" s="648"/>
      <c r="CO99" s="648"/>
      <c r="CP99" s="648"/>
      <c r="CQ99" s="648"/>
      <c r="CR99" s="648"/>
      <c r="CS99" s="648"/>
      <c r="CT99" s="648"/>
      <c r="CU99" s="648"/>
      <c r="CV99" s="648"/>
      <c r="CW99" s="648"/>
      <c r="CX99" s="648"/>
      <c r="CY99" s="648"/>
      <c r="CZ99" s="648"/>
      <c r="DA99" s="648"/>
      <c r="DB99" s="648"/>
      <c r="DC99" s="648"/>
      <c r="DD99" s="648"/>
      <c r="DE99" s="648"/>
      <c r="DF99" s="648"/>
      <c r="DG99" s="648"/>
      <c r="DH99" s="648"/>
      <c r="DI99" s="648"/>
      <c r="DJ99" s="648"/>
      <c r="DK99" s="648"/>
      <c r="DL99" s="648"/>
      <c r="DM99" s="648"/>
      <c r="DN99" s="648"/>
      <c r="DO99" s="648"/>
      <c r="DP99" s="648"/>
      <c r="DQ99" s="648"/>
      <c r="DR99" s="648"/>
      <c r="DS99" s="648"/>
      <c r="DT99" s="648"/>
      <c r="DU99" s="648"/>
      <c r="DV99" s="648"/>
      <c r="DW99" s="648"/>
      <c r="DX99" s="648"/>
      <c r="DY99" s="648"/>
      <c r="DZ99" s="648"/>
      <c r="EA99" s="648"/>
      <c r="EB99" s="648"/>
      <c r="EC99" s="648"/>
      <c r="ED99" s="648"/>
      <c r="EE99" s="648"/>
      <c r="EF99" s="648"/>
      <c r="EG99" s="648"/>
      <c r="EH99" s="648"/>
      <c r="EI99" s="648"/>
      <c r="EJ99" s="648"/>
      <c r="EK99" s="648"/>
      <c r="EL99" s="648"/>
      <c r="EM99" s="648"/>
      <c r="EN99" s="648"/>
      <c r="EO99" s="648"/>
      <c r="EP99" s="648"/>
      <c r="EQ99" s="648"/>
      <c r="ER99" s="648"/>
      <c r="ES99" s="648"/>
      <c r="ET99" s="648"/>
      <c r="EU99" s="648"/>
      <c r="EV99" s="648"/>
      <c r="EW99" s="648"/>
      <c r="EX99" s="648"/>
      <c r="EY99" s="648"/>
      <c r="EZ99" s="648"/>
      <c r="FA99" s="648"/>
      <c r="FB99" s="648"/>
      <c r="FC99" s="648"/>
      <c r="FD99" s="648"/>
      <c r="FE99" s="648"/>
      <c r="FF99" s="648"/>
      <c r="FG99" s="648"/>
      <c r="FH99" s="648"/>
      <c r="FI99" s="648"/>
      <c r="FJ99" s="648"/>
      <c r="FK99" s="648"/>
      <c r="FL99" s="648"/>
      <c r="FM99" s="648"/>
      <c r="FN99" s="648"/>
      <c r="FO99" s="648"/>
      <c r="FP99" s="648"/>
      <c r="FQ99" s="648"/>
      <c r="FR99" s="648"/>
      <c r="FS99" s="648"/>
      <c r="FT99" s="648"/>
      <c r="FU99" s="648"/>
      <c r="FV99" s="648"/>
      <c r="FW99" s="648"/>
      <c r="FX99" s="648"/>
      <c r="FY99" s="648"/>
      <c r="FZ99" s="648"/>
      <c r="GA99" s="648"/>
      <c r="GB99" s="648"/>
      <c r="GC99" s="648"/>
      <c r="GD99" s="648"/>
      <c r="GE99" s="648"/>
      <c r="GF99" s="648"/>
      <c r="GG99" s="648"/>
      <c r="GH99" s="648"/>
      <c r="GI99" s="648"/>
      <c r="GJ99" s="648"/>
      <c r="GK99" s="648"/>
      <c r="GL99" s="648"/>
      <c r="GM99" s="648"/>
      <c r="GN99" s="648"/>
      <c r="GO99" s="648"/>
      <c r="GP99" s="648"/>
      <c r="GQ99" s="648"/>
      <c r="GR99" s="648"/>
      <c r="GS99" s="648"/>
      <c r="GT99" s="648"/>
      <c r="GU99" s="648"/>
      <c r="GV99" s="648"/>
      <c r="GW99" s="648"/>
      <c r="GX99" s="648"/>
      <c r="GY99" s="648"/>
      <c r="GZ99" s="648"/>
      <c r="HA99" s="648"/>
      <c r="HB99" s="648"/>
      <c r="HC99" s="648"/>
      <c r="HD99" s="648"/>
      <c r="HE99" s="648"/>
      <c r="HF99" s="648"/>
      <c r="HG99" s="648"/>
      <c r="HH99" s="648"/>
      <c r="HI99" s="648"/>
      <c r="HJ99" s="648"/>
      <c r="HK99" s="648"/>
      <c r="HL99" s="648"/>
      <c r="HM99" s="648"/>
      <c r="HN99" s="648"/>
      <c r="HO99" s="648"/>
      <c r="HP99" s="648"/>
      <c r="HQ99" s="648"/>
      <c r="HR99" s="648"/>
      <c r="HS99" s="648"/>
      <c r="HT99" s="648"/>
      <c r="HU99" s="648"/>
      <c r="HV99" s="648"/>
      <c r="HW99" s="648"/>
      <c r="HX99" s="648"/>
      <c r="HY99" s="648"/>
      <c r="HZ99" s="648"/>
      <c r="IA99" s="648"/>
      <c r="IB99" s="648"/>
      <c r="IC99" s="648"/>
      <c r="ID99" s="648"/>
      <c r="IE99" s="648"/>
      <c r="IF99" s="648"/>
      <c r="IG99" s="648"/>
      <c r="IH99" s="648"/>
      <c r="II99" s="648"/>
      <c r="IJ99" s="648"/>
      <c r="IK99" s="648"/>
      <c r="IL99" s="648"/>
      <c r="IM99" s="648"/>
      <c r="IN99" s="648"/>
      <c r="IO99" s="648"/>
      <c r="IP99" s="648"/>
      <c r="IQ99" s="648"/>
      <c r="IR99" s="648"/>
      <c r="IS99" s="648"/>
      <c r="IT99" s="648"/>
    </row>
    <row r="100" spans="1:254" s="712" customFormat="1" ht="12.75" customHeight="1">
      <c r="A100" s="706"/>
      <c r="B100" s="713" t="s">
        <v>2879</v>
      </c>
      <c r="C100" s="714" t="s">
        <v>2869</v>
      </c>
      <c r="D100" s="709">
        <v>18</v>
      </c>
      <c r="E100" s="710"/>
      <c r="F100" s="692">
        <f t="shared" si="3"/>
        <v>0</v>
      </c>
      <c r="G100" s="711"/>
      <c r="H100" s="694">
        <f t="shared" si="2"/>
        <v>0</v>
      </c>
      <c r="I100" s="648"/>
      <c r="J100" s="648"/>
      <c r="K100" s="648"/>
      <c r="L100" s="648"/>
      <c r="M100" s="648"/>
      <c r="N100" s="648"/>
      <c r="O100" s="648"/>
      <c r="P100" s="648"/>
      <c r="Q100" s="648"/>
      <c r="R100" s="648"/>
      <c r="S100" s="648"/>
      <c r="T100" s="648"/>
      <c r="U100" s="648"/>
      <c r="V100" s="648"/>
      <c r="W100" s="648"/>
      <c r="X100" s="648"/>
      <c r="Y100" s="648"/>
      <c r="Z100" s="648"/>
      <c r="AA100" s="648"/>
      <c r="AB100" s="648"/>
      <c r="AC100" s="648"/>
      <c r="AD100" s="648"/>
      <c r="AE100" s="648"/>
      <c r="AF100" s="648"/>
      <c r="AG100" s="648"/>
      <c r="AH100" s="648"/>
      <c r="AI100" s="648"/>
      <c r="AJ100" s="648"/>
      <c r="AK100" s="648"/>
      <c r="AL100" s="648"/>
      <c r="AM100" s="648"/>
      <c r="AN100" s="648"/>
      <c r="AO100" s="648"/>
      <c r="AP100" s="648"/>
      <c r="AQ100" s="648"/>
      <c r="AR100" s="648"/>
      <c r="AS100" s="648"/>
      <c r="AT100" s="648"/>
      <c r="AU100" s="648"/>
      <c r="AV100" s="648"/>
      <c r="AW100" s="648"/>
      <c r="AX100" s="648"/>
      <c r="AY100" s="648"/>
      <c r="AZ100" s="648"/>
      <c r="BA100" s="648"/>
      <c r="BB100" s="648"/>
      <c r="BC100" s="648"/>
      <c r="BD100" s="648"/>
      <c r="BE100" s="648"/>
      <c r="BF100" s="648"/>
      <c r="BG100" s="648"/>
      <c r="BH100" s="648"/>
      <c r="BI100" s="648"/>
      <c r="BJ100" s="648"/>
      <c r="BK100" s="648"/>
      <c r="BL100" s="648"/>
      <c r="BM100" s="648"/>
      <c r="BN100" s="648"/>
      <c r="BO100" s="648"/>
      <c r="BP100" s="648"/>
      <c r="BQ100" s="648"/>
      <c r="BR100" s="648"/>
      <c r="BS100" s="648"/>
      <c r="BT100" s="648"/>
      <c r="BU100" s="648"/>
      <c r="BV100" s="648"/>
      <c r="BW100" s="648"/>
      <c r="BX100" s="648"/>
      <c r="BY100" s="648"/>
      <c r="BZ100" s="648"/>
      <c r="CA100" s="648"/>
      <c r="CB100" s="648"/>
      <c r="CC100" s="648"/>
      <c r="CD100" s="648"/>
      <c r="CE100" s="648"/>
      <c r="CF100" s="648"/>
      <c r="CG100" s="648"/>
      <c r="CH100" s="648"/>
      <c r="CI100" s="648"/>
      <c r="CJ100" s="648"/>
      <c r="CK100" s="648"/>
      <c r="CL100" s="648"/>
      <c r="CM100" s="648"/>
      <c r="CN100" s="648"/>
      <c r="CO100" s="648"/>
      <c r="CP100" s="648"/>
      <c r="CQ100" s="648"/>
      <c r="CR100" s="648"/>
      <c r="CS100" s="648"/>
      <c r="CT100" s="648"/>
      <c r="CU100" s="648"/>
      <c r="CV100" s="648"/>
      <c r="CW100" s="648"/>
      <c r="CX100" s="648"/>
      <c r="CY100" s="648"/>
      <c r="CZ100" s="648"/>
      <c r="DA100" s="648"/>
      <c r="DB100" s="648"/>
      <c r="DC100" s="648"/>
      <c r="DD100" s="648"/>
      <c r="DE100" s="648"/>
      <c r="DF100" s="648"/>
      <c r="DG100" s="648"/>
      <c r="DH100" s="648"/>
      <c r="DI100" s="648"/>
      <c r="DJ100" s="648"/>
      <c r="DK100" s="648"/>
      <c r="DL100" s="648"/>
      <c r="DM100" s="648"/>
      <c r="DN100" s="648"/>
      <c r="DO100" s="648"/>
      <c r="DP100" s="648"/>
      <c r="DQ100" s="648"/>
      <c r="DR100" s="648"/>
      <c r="DS100" s="648"/>
      <c r="DT100" s="648"/>
      <c r="DU100" s="648"/>
      <c r="DV100" s="648"/>
      <c r="DW100" s="648"/>
      <c r="DX100" s="648"/>
      <c r="DY100" s="648"/>
      <c r="DZ100" s="648"/>
      <c r="EA100" s="648"/>
      <c r="EB100" s="648"/>
      <c r="EC100" s="648"/>
      <c r="ED100" s="648"/>
      <c r="EE100" s="648"/>
      <c r="EF100" s="648"/>
      <c r="EG100" s="648"/>
      <c r="EH100" s="648"/>
      <c r="EI100" s="648"/>
      <c r="EJ100" s="648"/>
      <c r="EK100" s="648"/>
      <c r="EL100" s="648"/>
      <c r="EM100" s="648"/>
      <c r="EN100" s="648"/>
      <c r="EO100" s="648"/>
      <c r="EP100" s="648"/>
      <c r="EQ100" s="648"/>
      <c r="ER100" s="648"/>
      <c r="ES100" s="648"/>
      <c r="ET100" s="648"/>
      <c r="EU100" s="648"/>
      <c r="EV100" s="648"/>
      <c r="EW100" s="648"/>
      <c r="EX100" s="648"/>
      <c r="EY100" s="648"/>
      <c r="EZ100" s="648"/>
      <c r="FA100" s="648"/>
      <c r="FB100" s="648"/>
      <c r="FC100" s="648"/>
      <c r="FD100" s="648"/>
      <c r="FE100" s="648"/>
      <c r="FF100" s="648"/>
      <c r="FG100" s="648"/>
      <c r="FH100" s="648"/>
      <c r="FI100" s="648"/>
      <c r="FJ100" s="648"/>
      <c r="FK100" s="648"/>
      <c r="FL100" s="648"/>
      <c r="FM100" s="648"/>
      <c r="FN100" s="648"/>
      <c r="FO100" s="648"/>
      <c r="FP100" s="648"/>
      <c r="FQ100" s="648"/>
      <c r="FR100" s="648"/>
      <c r="FS100" s="648"/>
      <c r="FT100" s="648"/>
      <c r="FU100" s="648"/>
      <c r="FV100" s="648"/>
      <c r="FW100" s="648"/>
      <c r="FX100" s="648"/>
      <c r="FY100" s="648"/>
      <c r="FZ100" s="648"/>
      <c r="GA100" s="648"/>
      <c r="GB100" s="648"/>
      <c r="GC100" s="648"/>
      <c r="GD100" s="648"/>
      <c r="GE100" s="648"/>
      <c r="GF100" s="648"/>
      <c r="GG100" s="648"/>
      <c r="GH100" s="648"/>
      <c r="GI100" s="648"/>
      <c r="GJ100" s="648"/>
      <c r="GK100" s="648"/>
      <c r="GL100" s="648"/>
      <c r="GM100" s="648"/>
      <c r="GN100" s="648"/>
      <c r="GO100" s="648"/>
      <c r="GP100" s="648"/>
      <c r="GQ100" s="648"/>
      <c r="GR100" s="648"/>
      <c r="GS100" s="648"/>
      <c r="GT100" s="648"/>
      <c r="GU100" s="648"/>
      <c r="GV100" s="648"/>
      <c r="GW100" s="648"/>
      <c r="GX100" s="648"/>
      <c r="GY100" s="648"/>
      <c r="GZ100" s="648"/>
      <c r="HA100" s="648"/>
      <c r="HB100" s="648"/>
      <c r="HC100" s="648"/>
      <c r="HD100" s="648"/>
      <c r="HE100" s="648"/>
      <c r="HF100" s="648"/>
      <c r="HG100" s="648"/>
      <c r="HH100" s="648"/>
      <c r="HI100" s="648"/>
      <c r="HJ100" s="648"/>
      <c r="HK100" s="648"/>
      <c r="HL100" s="648"/>
      <c r="HM100" s="648"/>
      <c r="HN100" s="648"/>
      <c r="HO100" s="648"/>
      <c r="HP100" s="648"/>
      <c r="HQ100" s="648"/>
      <c r="HR100" s="648"/>
      <c r="HS100" s="648"/>
      <c r="HT100" s="648"/>
      <c r="HU100" s="648"/>
      <c r="HV100" s="648"/>
      <c r="HW100" s="648"/>
      <c r="HX100" s="648"/>
      <c r="HY100" s="648"/>
      <c r="HZ100" s="648"/>
      <c r="IA100" s="648"/>
      <c r="IB100" s="648"/>
      <c r="IC100" s="648"/>
      <c r="ID100" s="648"/>
      <c r="IE100" s="648"/>
      <c r="IF100" s="648"/>
      <c r="IG100" s="648"/>
      <c r="IH100" s="648"/>
      <c r="II100" s="648"/>
      <c r="IJ100" s="648"/>
      <c r="IK100" s="648"/>
      <c r="IL100" s="648"/>
      <c r="IM100" s="648"/>
      <c r="IN100" s="648"/>
      <c r="IO100" s="648"/>
      <c r="IP100" s="648"/>
      <c r="IQ100" s="648"/>
      <c r="IR100" s="648"/>
      <c r="IS100" s="648"/>
      <c r="IT100" s="648"/>
    </row>
    <row r="101" spans="1:254" s="712" customFormat="1" ht="12.75" customHeight="1">
      <c r="A101" s="706"/>
      <c r="B101" s="713" t="s">
        <v>2934</v>
      </c>
      <c r="C101" s="714" t="s">
        <v>2869</v>
      </c>
      <c r="D101" s="709">
        <v>18</v>
      </c>
      <c r="E101" s="710"/>
      <c r="F101" s="692">
        <f t="shared" si="3"/>
        <v>0</v>
      </c>
      <c r="G101" s="711"/>
      <c r="H101" s="694">
        <f t="shared" si="2"/>
        <v>0</v>
      </c>
      <c r="I101" s="648"/>
      <c r="J101" s="648"/>
      <c r="K101" s="648"/>
      <c r="L101" s="648"/>
      <c r="M101" s="648"/>
      <c r="N101" s="648"/>
      <c r="O101" s="648"/>
      <c r="P101" s="648"/>
      <c r="Q101" s="648"/>
      <c r="R101" s="648"/>
      <c r="S101" s="648"/>
      <c r="T101" s="648"/>
      <c r="U101" s="648"/>
      <c r="V101" s="648"/>
      <c r="W101" s="648"/>
      <c r="X101" s="648"/>
      <c r="Y101" s="648"/>
      <c r="Z101" s="648"/>
      <c r="AA101" s="648"/>
      <c r="AB101" s="648"/>
      <c r="AC101" s="648"/>
      <c r="AD101" s="648"/>
      <c r="AE101" s="648"/>
      <c r="AF101" s="648"/>
      <c r="AG101" s="648"/>
      <c r="AH101" s="648"/>
      <c r="AI101" s="648"/>
      <c r="AJ101" s="648"/>
      <c r="AK101" s="648"/>
      <c r="AL101" s="648"/>
      <c r="AM101" s="648"/>
      <c r="AN101" s="648"/>
      <c r="AO101" s="648"/>
      <c r="AP101" s="648"/>
      <c r="AQ101" s="648"/>
      <c r="AR101" s="648"/>
      <c r="AS101" s="648"/>
      <c r="AT101" s="648"/>
      <c r="AU101" s="648"/>
      <c r="AV101" s="648"/>
      <c r="AW101" s="648"/>
      <c r="AX101" s="648"/>
      <c r="AY101" s="648"/>
      <c r="AZ101" s="648"/>
      <c r="BA101" s="648"/>
      <c r="BB101" s="648"/>
      <c r="BC101" s="648"/>
      <c r="BD101" s="648"/>
      <c r="BE101" s="648"/>
      <c r="BF101" s="648"/>
      <c r="BG101" s="648"/>
      <c r="BH101" s="648"/>
      <c r="BI101" s="648"/>
      <c r="BJ101" s="648"/>
      <c r="BK101" s="648"/>
      <c r="BL101" s="648"/>
      <c r="BM101" s="648"/>
      <c r="BN101" s="648"/>
      <c r="BO101" s="648"/>
      <c r="BP101" s="648"/>
      <c r="BQ101" s="648"/>
      <c r="BR101" s="648"/>
      <c r="BS101" s="648"/>
      <c r="BT101" s="648"/>
      <c r="BU101" s="648"/>
      <c r="BV101" s="648"/>
      <c r="BW101" s="648"/>
      <c r="BX101" s="648"/>
      <c r="BY101" s="648"/>
      <c r="BZ101" s="648"/>
      <c r="CA101" s="648"/>
      <c r="CB101" s="648"/>
      <c r="CC101" s="648"/>
      <c r="CD101" s="648"/>
      <c r="CE101" s="648"/>
      <c r="CF101" s="648"/>
      <c r="CG101" s="648"/>
      <c r="CH101" s="648"/>
      <c r="CI101" s="648"/>
      <c r="CJ101" s="648"/>
      <c r="CK101" s="648"/>
      <c r="CL101" s="648"/>
      <c r="CM101" s="648"/>
      <c r="CN101" s="648"/>
      <c r="CO101" s="648"/>
      <c r="CP101" s="648"/>
      <c r="CQ101" s="648"/>
      <c r="CR101" s="648"/>
      <c r="CS101" s="648"/>
      <c r="CT101" s="648"/>
      <c r="CU101" s="648"/>
      <c r="CV101" s="648"/>
      <c r="CW101" s="648"/>
      <c r="CX101" s="648"/>
      <c r="CY101" s="648"/>
      <c r="CZ101" s="648"/>
      <c r="DA101" s="648"/>
      <c r="DB101" s="648"/>
      <c r="DC101" s="648"/>
      <c r="DD101" s="648"/>
      <c r="DE101" s="648"/>
      <c r="DF101" s="648"/>
      <c r="DG101" s="648"/>
      <c r="DH101" s="648"/>
      <c r="DI101" s="648"/>
      <c r="DJ101" s="648"/>
      <c r="DK101" s="648"/>
      <c r="DL101" s="648"/>
      <c r="DM101" s="648"/>
      <c r="DN101" s="648"/>
      <c r="DO101" s="648"/>
      <c r="DP101" s="648"/>
      <c r="DQ101" s="648"/>
      <c r="DR101" s="648"/>
      <c r="DS101" s="648"/>
      <c r="DT101" s="648"/>
      <c r="DU101" s="648"/>
      <c r="DV101" s="648"/>
      <c r="DW101" s="648"/>
      <c r="DX101" s="648"/>
      <c r="DY101" s="648"/>
      <c r="DZ101" s="648"/>
      <c r="EA101" s="648"/>
      <c r="EB101" s="648"/>
      <c r="EC101" s="648"/>
      <c r="ED101" s="648"/>
      <c r="EE101" s="648"/>
      <c r="EF101" s="648"/>
      <c r="EG101" s="648"/>
      <c r="EH101" s="648"/>
      <c r="EI101" s="648"/>
      <c r="EJ101" s="648"/>
      <c r="EK101" s="648"/>
      <c r="EL101" s="648"/>
      <c r="EM101" s="648"/>
      <c r="EN101" s="648"/>
      <c r="EO101" s="648"/>
      <c r="EP101" s="648"/>
      <c r="EQ101" s="648"/>
      <c r="ER101" s="648"/>
      <c r="ES101" s="648"/>
      <c r="ET101" s="648"/>
      <c r="EU101" s="648"/>
      <c r="EV101" s="648"/>
      <c r="EW101" s="648"/>
      <c r="EX101" s="648"/>
      <c r="EY101" s="648"/>
      <c r="EZ101" s="648"/>
      <c r="FA101" s="648"/>
      <c r="FB101" s="648"/>
      <c r="FC101" s="648"/>
      <c r="FD101" s="648"/>
      <c r="FE101" s="648"/>
      <c r="FF101" s="648"/>
      <c r="FG101" s="648"/>
      <c r="FH101" s="648"/>
      <c r="FI101" s="648"/>
      <c r="FJ101" s="648"/>
      <c r="FK101" s="648"/>
      <c r="FL101" s="648"/>
      <c r="FM101" s="648"/>
      <c r="FN101" s="648"/>
      <c r="FO101" s="648"/>
      <c r="FP101" s="648"/>
      <c r="FQ101" s="648"/>
      <c r="FR101" s="648"/>
      <c r="FS101" s="648"/>
      <c r="FT101" s="648"/>
      <c r="FU101" s="648"/>
      <c r="FV101" s="648"/>
      <c r="FW101" s="648"/>
      <c r="FX101" s="648"/>
      <c r="FY101" s="648"/>
      <c r="FZ101" s="648"/>
      <c r="GA101" s="648"/>
      <c r="GB101" s="648"/>
      <c r="GC101" s="648"/>
      <c r="GD101" s="648"/>
      <c r="GE101" s="648"/>
      <c r="GF101" s="648"/>
      <c r="GG101" s="648"/>
      <c r="GH101" s="648"/>
      <c r="GI101" s="648"/>
      <c r="GJ101" s="648"/>
      <c r="GK101" s="648"/>
      <c r="GL101" s="648"/>
      <c r="GM101" s="648"/>
      <c r="GN101" s="648"/>
      <c r="GO101" s="648"/>
      <c r="GP101" s="648"/>
      <c r="GQ101" s="648"/>
      <c r="GR101" s="648"/>
      <c r="GS101" s="648"/>
      <c r="GT101" s="648"/>
      <c r="GU101" s="648"/>
      <c r="GV101" s="648"/>
      <c r="GW101" s="648"/>
      <c r="GX101" s="648"/>
      <c r="GY101" s="648"/>
      <c r="GZ101" s="648"/>
      <c r="HA101" s="648"/>
      <c r="HB101" s="648"/>
      <c r="HC101" s="648"/>
      <c r="HD101" s="648"/>
      <c r="HE101" s="648"/>
      <c r="HF101" s="648"/>
      <c r="HG101" s="648"/>
      <c r="HH101" s="648"/>
      <c r="HI101" s="648"/>
      <c r="HJ101" s="648"/>
      <c r="HK101" s="648"/>
      <c r="HL101" s="648"/>
      <c r="HM101" s="648"/>
      <c r="HN101" s="648"/>
      <c r="HO101" s="648"/>
      <c r="HP101" s="648"/>
      <c r="HQ101" s="648"/>
      <c r="HR101" s="648"/>
      <c r="HS101" s="648"/>
      <c r="HT101" s="648"/>
      <c r="HU101" s="648"/>
      <c r="HV101" s="648"/>
      <c r="HW101" s="648"/>
      <c r="HX101" s="648"/>
      <c r="HY101" s="648"/>
      <c r="HZ101" s="648"/>
      <c r="IA101" s="648"/>
      <c r="IB101" s="648"/>
      <c r="IC101" s="648"/>
      <c r="ID101" s="648"/>
      <c r="IE101" s="648"/>
      <c r="IF101" s="648"/>
      <c r="IG101" s="648"/>
      <c r="IH101" s="648"/>
      <c r="II101" s="648"/>
      <c r="IJ101" s="648"/>
      <c r="IK101" s="648"/>
      <c r="IL101" s="648"/>
      <c r="IM101" s="648"/>
      <c r="IN101" s="648"/>
      <c r="IO101" s="648"/>
      <c r="IP101" s="648"/>
      <c r="IQ101" s="648"/>
      <c r="IR101" s="648"/>
      <c r="IS101" s="648"/>
      <c r="IT101" s="648"/>
    </row>
    <row r="102" spans="1:254" s="712" customFormat="1" ht="12.75" customHeight="1">
      <c r="A102" s="706"/>
      <c r="B102" s="713" t="s">
        <v>2880</v>
      </c>
      <c r="C102" s="714" t="s">
        <v>2869</v>
      </c>
      <c r="D102" s="709">
        <v>14</v>
      </c>
      <c r="E102" s="710"/>
      <c r="F102" s="692">
        <f t="shared" si="3"/>
        <v>0</v>
      </c>
      <c r="G102" s="711"/>
      <c r="H102" s="694">
        <f t="shared" si="2"/>
        <v>0</v>
      </c>
      <c r="I102" s="648"/>
      <c r="J102" s="648"/>
      <c r="K102" s="648"/>
      <c r="L102" s="648"/>
      <c r="M102" s="648"/>
      <c r="N102" s="648"/>
      <c r="O102" s="648"/>
      <c r="P102" s="648"/>
      <c r="Q102" s="648"/>
      <c r="R102" s="648"/>
      <c r="S102" s="648"/>
      <c r="T102" s="648"/>
      <c r="U102" s="648"/>
      <c r="V102" s="648"/>
      <c r="W102" s="648"/>
      <c r="X102" s="648"/>
      <c r="Y102" s="648"/>
      <c r="Z102" s="648"/>
      <c r="AA102" s="648"/>
      <c r="AB102" s="648"/>
      <c r="AC102" s="648"/>
      <c r="AD102" s="648"/>
      <c r="AE102" s="648"/>
      <c r="AF102" s="648"/>
      <c r="AG102" s="648"/>
      <c r="AH102" s="648"/>
      <c r="AI102" s="648"/>
      <c r="AJ102" s="648"/>
      <c r="AK102" s="648"/>
      <c r="AL102" s="648"/>
      <c r="AM102" s="648"/>
      <c r="AN102" s="648"/>
      <c r="AO102" s="648"/>
      <c r="AP102" s="648"/>
      <c r="AQ102" s="648"/>
      <c r="AR102" s="648"/>
      <c r="AS102" s="648"/>
      <c r="AT102" s="648"/>
      <c r="AU102" s="648"/>
      <c r="AV102" s="648"/>
      <c r="AW102" s="648"/>
      <c r="AX102" s="648"/>
      <c r="AY102" s="648"/>
      <c r="AZ102" s="648"/>
      <c r="BA102" s="648"/>
      <c r="BB102" s="648"/>
      <c r="BC102" s="648"/>
      <c r="BD102" s="648"/>
      <c r="BE102" s="648"/>
      <c r="BF102" s="648"/>
      <c r="BG102" s="648"/>
      <c r="BH102" s="648"/>
      <c r="BI102" s="648"/>
      <c r="BJ102" s="648"/>
      <c r="BK102" s="648"/>
      <c r="BL102" s="648"/>
      <c r="BM102" s="648"/>
      <c r="BN102" s="648"/>
      <c r="BO102" s="648"/>
      <c r="BP102" s="648"/>
      <c r="BQ102" s="648"/>
      <c r="BR102" s="648"/>
      <c r="BS102" s="648"/>
      <c r="BT102" s="648"/>
      <c r="BU102" s="648"/>
      <c r="BV102" s="648"/>
      <c r="BW102" s="648"/>
      <c r="BX102" s="648"/>
      <c r="BY102" s="648"/>
      <c r="BZ102" s="648"/>
      <c r="CA102" s="648"/>
      <c r="CB102" s="648"/>
      <c r="CC102" s="648"/>
      <c r="CD102" s="648"/>
      <c r="CE102" s="648"/>
      <c r="CF102" s="648"/>
      <c r="CG102" s="648"/>
      <c r="CH102" s="648"/>
      <c r="CI102" s="648"/>
      <c r="CJ102" s="648"/>
      <c r="CK102" s="648"/>
      <c r="CL102" s="648"/>
      <c r="CM102" s="648"/>
      <c r="CN102" s="648"/>
      <c r="CO102" s="648"/>
      <c r="CP102" s="648"/>
      <c r="CQ102" s="648"/>
      <c r="CR102" s="648"/>
      <c r="CS102" s="648"/>
      <c r="CT102" s="648"/>
      <c r="CU102" s="648"/>
      <c r="CV102" s="648"/>
      <c r="CW102" s="648"/>
      <c r="CX102" s="648"/>
      <c r="CY102" s="648"/>
      <c r="CZ102" s="648"/>
      <c r="DA102" s="648"/>
      <c r="DB102" s="648"/>
      <c r="DC102" s="648"/>
      <c r="DD102" s="648"/>
      <c r="DE102" s="648"/>
      <c r="DF102" s="648"/>
      <c r="DG102" s="648"/>
      <c r="DH102" s="648"/>
      <c r="DI102" s="648"/>
      <c r="DJ102" s="648"/>
      <c r="DK102" s="648"/>
      <c r="DL102" s="648"/>
      <c r="DM102" s="648"/>
      <c r="DN102" s="648"/>
      <c r="DO102" s="648"/>
      <c r="DP102" s="648"/>
      <c r="DQ102" s="648"/>
      <c r="DR102" s="648"/>
      <c r="DS102" s="648"/>
      <c r="DT102" s="648"/>
      <c r="DU102" s="648"/>
      <c r="DV102" s="648"/>
      <c r="DW102" s="648"/>
      <c r="DX102" s="648"/>
      <c r="DY102" s="648"/>
      <c r="DZ102" s="648"/>
      <c r="EA102" s="648"/>
      <c r="EB102" s="648"/>
      <c r="EC102" s="648"/>
      <c r="ED102" s="648"/>
      <c r="EE102" s="648"/>
      <c r="EF102" s="648"/>
      <c r="EG102" s="648"/>
      <c r="EH102" s="648"/>
      <c r="EI102" s="648"/>
      <c r="EJ102" s="648"/>
      <c r="EK102" s="648"/>
      <c r="EL102" s="648"/>
      <c r="EM102" s="648"/>
      <c r="EN102" s="648"/>
      <c r="EO102" s="648"/>
      <c r="EP102" s="648"/>
      <c r="EQ102" s="648"/>
      <c r="ER102" s="648"/>
      <c r="ES102" s="648"/>
      <c r="ET102" s="648"/>
      <c r="EU102" s="648"/>
      <c r="EV102" s="648"/>
      <c r="EW102" s="648"/>
      <c r="EX102" s="648"/>
      <c r="EY102" s="648"/>
      <c r="EZ102" s="648"/>
      <c r="FA102" s="648"/>
      <c r="FB102" s="648"/>
      <c r="FC102" s="648"/>
      <c r="FD102" s="648"/>
      <c r="FE102" s="648"/>
      <c r="FF102" s="648"/>
      <c r="FG102" s="648"/>
      <c r="FH102" s="648"/>
      <c r="FI102" s="648"/>
      <c r="FJ102" s="648"/>
      <c r="FK102" s="648"/>
      <c r="FL102" s="648"/>
      <c r="FM102" s="648"/>
      <c r="FN102" s="648"/>
      <c r="FO102" s="648"/>
      <c r="FP102" s="648"/>
      <c r="FQ102" s="648"/>
      <c r="FR102" s="648"/>
      <c r="FS102" s="648"/>
      <c r="FT102" s="648"/>
      <c r="FU102" s="648"/>
      <c r="FV102" s="648"/>
      <c r="FW102" s="648"/>
      <c r="FX102" s="648"/>
      <c r="FY102" s="648"/>
      <c r="FZ102" s="648"/>
      <c r="GA102" s="648"/>
      <c r="GB102" s="648"/>
      <c r="GC102" s="648"/>
      <c r="GD102" s="648"/>
      <c r="GE102" s="648"/>
      <c r="GF102" s="648"/>
      <c r="GG102" s="648"/>
      <c r="GH102" s="648"/>
      <c r="GI102" s="648"/>
      <c r="GJ102" s="648"/>
      <c r="GK102" s="648"/>
      <c r="GL102" s="648"/>
      <c r="GM102" s="648"/>
      <c r="GN102" s="648"/>
      <c r="GO102" s="648"/>
      <c r="GP102" s="648"/>
      <c r="GQ102" s="648"/>
      <c r="GR102" s="648"/>
      <c r="GS102" s="648"/>
      <c r="GT102" s="648"/>
      <c r="GU102" s="648"/>
      <c r="GV102" s="648"/>
      <c r="GW102" s="648"/>
      <c r="GX102" s="648"/>
      <c r="GY102" s="648"/>
      <c r="GZ102" s="648"/>
      <c r="HA102" s="648"/>
      <c r="HB102" s="648"/>
      <c r="HC102" s="648"/>
      <c r="HD102" s="648"/>
      <c r="HE102" s="648"/>
      <c r="HF102" s="648"/>
      <c r="HG102" s="648"/>
      <c r="HH102" s="648"/>
      <c r="HI102" s="648"/>
      <c r="HJ102" s="648"/>
      <c r="HK102" s="648"/>
      <c r="HL102" s="648"/>
      <c r="HM102" s="648"/>
      <c r="HN102" s="648"/>
      <c r="HO102" s="648"/>
      <c r="HP102" s="648"/>
      <c r="HQ102" s="648"/>
      <c r="HR102" s="648"/>
      <c r="HS102" s="648"/>
      <c r="HT102" s="648"/>
      <c r="HU102" s="648"/>
      <c r="HV102" s="648"/>
      <c r="HW102" s="648"/>
      <c r="HX102" s="648"/>
      <c r="HY102" s="648"/>
      <c r="HZ102" s="648"/>
      <c r="IA102" s="648"/>
      <c r="IB102" s="648"/>
      <c r="IC102" s="648"/>
      <c r="ID102" s="648"/>
      <c r="IE102" s="648"/>
      <c r="IF102" s="648"/>
      <c r="IG102" s="648"/>
      <c r="IH102" s="648"/>
      <c r="II102" s="648"/>
      <c r="IJ102" s="648"/>
      <c r="IK102" s="648"/>
      <c r="IL102" s="648"/>
      <c r="IM102" s="648"/>
      <c r="IN102" s="648"/>
      <c r="IO102" s="648"/>
      <c r="IP102" s="648"/>
      <c r="IQ102" s="648"/>
      <c r="IR102" s="648"/>
      <c r="IS102" s="648"/>
      <c r="IT102" s="648"/>
    </row>
    <row r="103" spans="1:254" s="712" customFormat="1" ht="12.75" customHeight="1">
      <c r="A103" s="706"/>
      <c r="B103" s="713" t="s">
        <v>2935</v>
      </c>
      <c r="C103" s="714" t="s">
        <v>2869</v>
      </c>
      <c r="D103" s="709">
        <v>10</v>
      </c>
      <c r="E103" s="710"/>
      <c r="F103" s="692">
        <f t="shared" si="3"/>
        <v>0</v>
      </c>
      <c r="G103" s="711"/>
      <c r="H103" s="694">
        <f t="shared" si="2"/>
        <v>0</v>
      </c>
      <c r="I103" s="648"/>
      <c r="J103" s="648"/>
      <c r="K103" s="648"/>
      <c r="L103" s="648"/>
      <c r="M103" s="648"/>
      <c r="N103" s="648"/>
      <c r="O103" s="648"/>
      <c r="P103" s="648"/>
      <c r="Q103" s="648"/>
      <c r="R103" s="648"/>
      <c r="S103" s="648"/>
      <c r="T103" s="648"/>
      <c r="U103" s="648"/>
      <c r="V103" s="648"/>
      <c r="W103" s="648"/>
      <c r="X103" s="648"/>
      <c r="Y103" s="648"/>
      <c r="Z103" s="648"/>
      <c r="AA103" s="648"/>
      <c r="AB103" s="648"/>
      <c r="AC103" s="648"/>
      <c r="AD103" s="648"/>
      <c r="AE103" s="648"/>
      <c r="AF103" s="648"/>
      <c r="AG103" s="648"/>
      <c r="AH103" s="648"/>
      <c r="AI103" s="648"/>
      <c r="AJ103" s="648"/>
      <c r="AK103" s="648"/>
      <c r="AL103" s="648"/>
      <c r="AM103" s="648"/>
      <c r="AN103" s="648"/>
      <c r="AO103" s="648"/>
      <c r="AP103" s="648"/>
      <c r="AQ103" s="648"/>
      <c r="AR103" s="648"/>
      <c r="AS103" s="648"/>
      <c r="AT103" s="648"/>
      <c r="AU103" s="648"/>
      <c r="AV103" s="648"/>
      <c r="AW103" s="648"/>
      <c r="AX103" s="648"/>
      <c r="AY103" s="648"/>
      <c r="AZ103" s="648"/>
      <c r="BA103" s="648"/>
      <c r="BB103" s="648"/>
      <c r="BC103" s="648"/>
      <c r="BD103" s="648"/>
      <c r="BE103" s="648"/>
      <c r="BF103" s="648"/>
      <c r="BG103" s="648"/>
      <c r="BH103" s="648"/>
      <c r="BI103" s="648"/>
      <c r="BJ103" s="648"/>
      <c r="BK103" s="648"/>
      <c r="BL103" s="648"/>
      <c r="BM103" s="648"/>
      <c r="BN103" s="648"/>
      <c r="BO103" s="648"/>
      <c r="BP103" s="648"/>
      <c r="BQ103" s="648"/>
      <c r="BR103" s="648"/>
      <c r="BS103" s="648"/>
      <c r="BT103" s="648"/>
      <c r="BU103" s="648"/>
      <c r="BV103" s="648"/>
      <c r="BW103" s="648"/>
      <c r="BX103" s="648"/>
      <c r="BY103" s="648"/>
      <c r="BZ103" s="648"/>
      <c r="CA103" s="648"/>
      <c r="CB103" s="648"/>
      <c r="CC103" s="648"/>
      <c r="CD103" s="648"/>
      <c r="CE103" s="648"/>
      <c r="CF103" s="648"/>
      <c r="CG103" s="648"/>
      <c r="CH103" s="648"/>
      <c r="CI103" s="648"/>
      <c r="CJ103" s="648"/>
      <c r="CK103" s="648"/>
      <c r="CL103" s="648"/>
      <c r="CM103" s="648"/>
      <c r="CN103" s="648"/>
      <c r="CO103" s="648"/>
      <c r="CP103" s="648"/>
      <c r="CQ103" s="648"/>
      <c r="CR103" s="648"/>
      <c r="CS103" s="648"/>
      <c r="CT103" s="648"/>
      <c r="CU103" s="648"/>
      <c r="CV103" s="648"/>
      <c r="CW103" s="648"/>
      <c r="CX103" s="648"/>
      <c r="CY103" s="648"/>
      <c r="CZ103" s="648"/>
      <c r="DA103" s="648"/>
      <c r="DB103" s="648"/>
      <c r="DC103" s="648"/>
      <c r="DD103" s="648"/>
      <c r="DE103" s="648"/>
      <c r="DF103" s="648"/>
      <c r="DG103" s="648"/>
      <c r="DH103" s="648"/>
      <c r="DI103" s="648"/>
      <c r="DJ103" s="648"/>
      <c r="DK103" s="648"/>
      <c r="DL103" s="648"/>
      <c r="DM103" s="648"/>
      <c r="DN103" s="648"/>
      <c r="DO103" s="648"/>
      <c r="DP103" s="648"/>
      <c r="DQ103" s="648"/>
      <c r="DR103" s="648"/>
      <c r="DS103" s="648"/>
      <c r="DT103" s="648"/>
      <c r="DU103" s="648"/>
      <c r="DV103" s="648"/>
      <c r="DW103" s="648"/>
      <c r="DX103" s="648"/>
      <c r="DY103" s="648"/>
      <c r="DZ103" s="648"/>
      <c r="EA103" s="648"/>
      <c r="EB103" s="648"/>
      <c r="EC103" s="648"/>
      <c r="ED103" s="648"/>
      <c r="EE103" s="648"/>
      <c r="EF103" s="648"/>
      <c r="EG103" s="648"/>
      <c r="EH103" s="648"/>
      <c r="EI103" s="648"/>
      <c r="EJ103" s="648"/>
      <c r="EK103" s="648"/>
      <c r="EL103" s="648"/>
      <c r="EM103" s="648"/>
      <c r="EN103" s="648"/>
      <c r="EO103" s="648"/>
      <c r="EP103" s="648"/>
      <c r="EQ103" s="648"/>
      <c r="ER103" s="648"/>
      <c r="ES103" s="648"/>
      <c r="ET103" s="648"/>
      <c r="EU103" s="648"/>
      <c r="EV103" s="648"/>
      <c r="EW103" s="648"/>
      <c r="EX103" s="648"/>
      <c r="EY103" s="648"/>
      <c r="EZ103" s="648"/>
      <c r="FA103" s="648"/>
      <c r="FB103" s="648"/>
      <c r="FC103" s="648"/>
      <c r="FD103" s="648"/>
      <c r="FE103" s="648"/>
      <c r="FF103" s="648"/>
      <c r="FG103" s="648"/>
      <c r="FH103" s="648"/>
      <c r="FI103" s="648"/>
      <c r="FJ103" s="648"/>
      <c r="FK103" s="648"/>
      <c r="FL103" s="648"/>
      <c r="FM103" s="648"/>
      <c r="FN103" s="648"/>
      <c r="FO103" s="648"/>
      <c r="FP103" s="648"/>
      <c r="FQ103" s="648"/>
      <c r="FR103" s="648"/>
      <c r="FS103" s="648"/>
      <c r="FT103" s="648"/>
      <c r="FU103" s="648"/>
      <c r="FV103" s="648"/>
      <c r="FW103" s="648"/>
      <c r="FX103" s="648"/>
      <c r="FY103" s="648"/>
      <c r="FZ103" s="648"/>
      <c r="GA103" s="648"/>
      <c r="GB103" s="648"/>
      <c r="GC103" s="648"/>
      <c r="GD103" s="648"/>
      <c r="GE103" s="648"/>
      <c r="GF103" s="648"/>
      <c r="GG103" s="648"/>
      <c r="GH103" s="648"/>
      <c r="GI103" s="648"/>
      <c r="GJ103" s="648"/>
      <c r="GK103" s="648"/>
      <c r="GL103" s="648"/>
      <c r="GM103" s="648"/>
      <c r="GN103" s="648"/>
      <c r="GO103" s="648"/>
      <c r="GP103" s="648"/>
      <c r="GQ103" s="648"/>
      <c r="GR103" s="648"/>
      <c r="GS103" s="648"/>
      <c r="GT103" s="648"/>
      <c r="GU103" s="648"/>
      <c r="GV103" s="648"/>
      <c r="GW103" s="648"/>
      <c r="GX103" s="648"/>
      <c r="GY103" s="648"/>
      <c r="GZ103" s="648"/>
      <c r="HA103" s="648"/>
      <c r="HB103" s="648"/>
      <c r="HC103" s="648"/>
      <c r="HD103" s="648"/>
      <c r="HE103" s="648"/>
      <c r="HF103" s="648"/>
      <c r="HG103" s="648"/>
      <c r="HH103" s="648"/>
      <c r="HI103" s="648"/>
      <c r="HJ103" s="648"/>
      <c r="HK103" s="648"/>
      <c r="HL103" s="648"/>
      <c r="HM103" s="648"/>
      <c r="HN103" s="648"/>
      <c r="HO103" s="648"/>
      <c r="HP103" s="648"/>
      <c r="HQ103" s="648"/>
      <c r="HR103" s="648"/>
      <c r="HS103" s="648"/>
      <c r="HT103" s="648"/>
      <c r="HU103" s="648"/>
      <c r="HV103" s="648"/>
      <c r="HW103" s="648"/>
      <c r="HX103" s="648"/>
      <c r="HY103" s="648"/>
      <c r="HZ103" s="648"/>
      <c r="IA103" s="648"/>
      <c r="IB103" s="648"/>
      <c r="IC103" s="648"/>
      <c r="ID103" s="648"/>
      <c r="IE103" s="648"/>
      <c r="IF103" s="648"/>
      <c r="IG103" s="648"/>
      <c r="IH103" s="648"/>
      <c r="II103" s="648"/>
      <c r="IJ103" s="648"/>
      <c r="IK103" s="648"/>
      <c r="IL103" s="648"/>
      <c r="IM103" s="648"/>
      <c r="IN103" s="648"/>
      <c r="IO103" s="648"/>
      <c r="IP103" s="648"/>
      <c r="IQ103" s="648"/>
      <c r="IR103" s="648"/>
      <c r="IS103" s="648"/>
      <c r="IT103" s="648"/>
    </row>
    <row r="104" spans="1:254" ht="24.75" customHeight="1">
      <c r="A104" s="689" t="s">
        <v>2936</v>
      </c>
      <c r="B104" s="713" t="s">
        <v>2937</v>
      </c>
      <c r="C104" s="715" t="s">
        <v>60</v>
      </c>
      <c r="D104" s="691">
        <v>94</v>
      </c>
      <c r="E104" s="692"/>
      <c r="F104" s="692">
        <f t="shared" si="3"/>
        <v>0</v>
      </c>
      <c r="G104" s="693"/>
      <c r="H104" s="694">
        <f t="shared" si="2"/>
        <v>0</v>
      </c>
    </row>
    <row r="105" spans="1:254" ht="20">
      <c r="A105" s="689" t="s">
        <v>2938</v>
      </c>
      <c r="B105" s="716" t="s">
        <v>2939</v>
      </c>
      <c r="C105" s="715" t="s">
        <v>60</v>
      </c>
      <c r="D105" s="691">
        <v>9</v>
      </c>
      <c r="E105" s="692"/>
      <c r="F105" s="692">
        <f t="shared" si="3"/>
        <v>0</v>
      </c>
      <c r="G105" s="693"/>
      <c r="H105" s="694">
        <f t="shared" si="2"/>
        <v>0</v>
      </c>
    </row>
    <row r="106" spans="1:254" s="695" customFormat="1" ht="13.5" customHeight="1">
      <c r="A106" s="689" t="s">
        <v>2940</v>
      </c>
      <c r="B106" s="717" t="s">
        <v>2888</v>
      </c>
      <c r="C106" s="691" t="s">
        <v>1541</v>
      </c>
      <c r="D106" s="691">
        <v>1</v>
      </c>
      <c r="E106" s="692"/>
      <c r="F106" s="692">
        <f t="shared" si="3"/>
        <v>0</v>
      </c>
      <c r="G106" s="693"/>
      <c r="H106" s="694"/>
    </row>
    <row r="107" spans="1:254" s="695" customFormat="1" ht="13">
      <c r="A107" s="689"/>
      <c r="B107" s="690"/>
      <c r="C107" s="691"/>
      <c r="D107" s="691"/>
      <c r="E107" s="692"/>
      <c r="F107" s="692">
        <f t="shared" si="3"/>
        <v>0</v>
      </c>
      <c r="G107" s="693"/>
      <c r="H107" s="694">
        <f t="shared" si="2"/>
        <v>0</v>
      </c>
    </row>
    <row r="108" spans="1:254" s="695" customFormat="1" ht="13">
      <c r="A108" s="689"/>
      <c r="B108" s="724" t="s">
        <v>2941</v>
      </c>
      <c r="C108" s="691"/>
      <c r="D108" s="691"/>
      <c r="E108" s="692"/>
      <c r="F108" s="692">
        <f t="shared" si="3"/>
        <v>0</v>
      </c>
      <c r="G108" s="693"/>
      <c r="H108" s="694">
        <f t="shared" si="2"/>
        <v>0</v>
      </c>
    </row>
    <row r="109" spans="1:254" s="695" customFormat="1" ht="13">
      <c r="A109" s="689"/>
      <c r="B109" s="690"/>
      <c r="C109" s="691"/>
      <c r="D109" s="691"/>
      <c r="E109" s="692"/>
      <c r="F109" s="692">
        <f t="shared" si="3"/>
        <v>0</v>
      </c>
      <c r="G109" s="693"/>
      <c r="H109" s="694">
        <f t="shared" si="2"/>
        <v>0</v>
      </c>
    </row>
    <row r="110" spans="1:254" s="695" customFormat="1" ht="13">
      <c r="A110" s="689"/>
      <c r="B110" s="690" t="s">
        <v>2942</v>
      </c>
      <c r="C110" s="691"/>
      <c r="D110" s="691"/>
      <c r="E110" s="692"/>
      <c r="F110" s="692">
        <f t="shared" si="3"/>
        <v>0</v>
      </c>
      <c r="G110" s="693"/>
      <c r="H110" s="694">
        <f t="shared" si="2"/>
        <v>0</v>
      </c>
    </row>
    <row r="111" spans="1:254" s="695" customFormat="1" ht="13">
      <c r="A111" s="689"/>
      <c r="B111" s="690"/>
      <c r="C111" s="691"/>
      <c r="D111" s="691"/>
      <c r="E111" s="692"/>
      <c r="F111" s="692">
        <f t="shared" si="3"/>
        <v>0</v>
      </c>
      <c r="G111" s="693"/>
      <c r="H111" s="694">
        <f t="shared" si="2"/>
        <v>0</v>
      </c>
    </row>
    <row r="112" spans="1:254" s="695" customFormat="1" ht="60">
      <c r="A112" s="689" t="s">
        <v>2943</v>
      </c>
      <c r="B112" s="696" t="s">
        <v>2944</v>
      </c>
      <c r="C112" s="691" t="s">
        <v>62</v>
      </c>
      <c r="D112" s="691">
        <v>1</v>
      </c>
      <c r="E112" s="692"/>
      <c r="F112" s="692">
        <f t="shared" si="3"/>
        <v>0</v>
      </c>
      <c r="G112" s="693"/>
      <c r="H112" s="694">
        <f t="shared" si="2"/>
        <v>0</v>
      </c>
      <c r="I112" s="697"/>
    </row>
    <row r="113" spans="1:9" s="695" customFormat="1" ht="60">
      <c r="A113" s="689" t="s">
        <v>2945</v>
      </c>
      <c r="B113" s="696" t="s">
        <v>2946</v>
      </c>
      <c r="C113" s="691" t="s">
        <v>62</v>
      </c>
      <c r="D113" s="691">
        <v>1</v>
      </c>
      <c r="E113" s="692"/>
      <c r="F113" s="692">
        <f t="shared" si="3"/>
        <v>0</v>
      </c>
      <c r="G113" s="693"/>
      <c r="H113" s="694">
        <f t="shared" si="2"/>
        <v>0</v>
      </c>
      <c r="I113" s="697"/>
    </row>
    <row r="114" spans="1:9" s="695" customFormat="1" ht="25.15" customHeight="1">
      <c r="A114" s="725" t="s">
        <v>2947</v>
      </c>
      <c r="B114" s="726" t="s">
        <v>2948</v>
      </c>
      <c r="C114" s="723" t="s">
        <v>62</v>
      </c>
      <c r="D114" s="723">
        <v>2</v>
      </c>
      <c r="E114" s="692"/>
      <c r="F114" s="692">
        <f t="shared" si="3"/>
        <v>0</v>
      </c>
      <c r="G114" s="693"/>
      <c r="H114" s="694">
        <f t="shared" si="2"/>
        <v>0</v>
      </c>
    </row>
    <row r="115" spans="1:9" s="695" customFormat="1" ht="25.15" customHeight="1">
      <c r="A115" s="725" t="s">
        <v>2949</v>
      </c>
      <c r="B115" s="726" t="s">
        <v>2950</v>
      </c>
      <c r="C115" s="723" t="s">
        <v>62</v>
      </c>
      <c r="D115" s="723">
        <v>2</v>
      </c>
      <c r="E115" s="692"/>
      <c r="F115" s="692">
        <f t="shared" si="3"/>
        <v>0</v>
      </c>
      <c r="G115" s="693"/>
      <c r="H115" s="694">
        <f t="shared" si="2"/>
        <v>0</v>
      </c>
    </row>
    <row r="116" spans="1:9" s="695" customFormat="1" ht="25.15" customHeight="1">
      <c r="A116" s="725" t="s">
        <v>2951</v>
      </c>
      <c r="B116" s="726" t="s">
        <v>2952</v>
      </c>
      <c r="C116" s="723" t="s">
        <v>62</v>
      </c>
      <c r="D116" s="723">
        <v>2</v>
      </c>
      <c r="E116" s="692"/>
      <c r="F116" s="692">
        <f t="shared" si="3"/>
        <v>0</v>
      </c>
      <c r="G116" s="693"/>
      <c r="H116" s="694">
        <f t="shared" si="2"/>
        <v>0</v>
      </c>
    </row>
    <row r="117" spans="1:9" ht="20">
      <c r="A117" s="689" t="s">
        <v>2953</v>
      </c>
      <c r="B117" s="696" t="s">
        <v>2954</v>
      </c>
      <c r="C117" s="723" t="s">
        <v>62</v>
      </c>
      <c r="D117" s="691">
        <v>1</v>
      </c>
      <c r="E117" s="699"/>
      <c r="F117" s="692">
        <f t="shared" si="3"/>
        <v>0</v>
      </c>
      <c r="G117" s="700"/>
      <c r="H117" s="694">
        <f t="shared" si="2"/>
        <v>0</v>
      </c>
    </row>
    <row r="118" spans="1:9">
      <c r="A118" s="689" t="s">
        <v>2955</v>
      </c>
      <c r="B118" s="696" t="s">
        <v>2956</v>
      </c>
      <c r="C118" s="691" t="s">
        <v>62</v>
      </c>
      <c r="D118" s="691">
        <v>12</v>
      </c>
      <c r="E118" s="692"/>
      <c r="F118" s="692">
        <f t="shared" si="3"/>
        <v>0</v>
      </c>
      <c r="G118" s="693"/>
      <c r="H118" s="694">
        <f t="shared" si="2"/>
        <v>0</v>
      </c>
    </row>
    <row r="119" spans="1:9">
      <c r="A119" s="689" t="s">
        <v>2957</v>
      </c>
      <c r="B119" s="696" t="s">
        <v>2958</v>
      </c>
      <c r="C119" s="691" t="s">
        <v>62</v>
      </c>
      <c r="D119" s="691">
        <v>6</v>
      </c>
      <c r="E119" s="692"/>
      <c r="F119" s="692">
        <f t="shared" si="3"/>
        <v>0</v>
      </c>
      <c r="G119" s="693"/>
      <c r="H119" s="694">
        <f t="shared" si="2"/>
        <v>0</v>
      </c>
    </row>
    <row r="120" spans="1:9">
      <c r="A120" s="689" t="s">
        <v>2959</v>
      </c>
      <c r="B120" s="696" t="s">
        <v>2960</v>
      </c>
      <c r="C120" s="691" t="s">
        <v>62</v>
      </c>
      <c r="D120" s="691">
        <v>36</v>
      </c>
      <c r="E120" s="692"/>
      <c r="F120" s="692">
        <f t="shared" si="3"/>
        <v>0</v>
      </c>
      <c r="G120" s="693"/>
      <c r="H120" s="694">
        <f t="shared" si="2"/>
        <v>0</v>
      </c>
    </row>
    <row r="121" spans="1:9">
      <c r="A121" s="689" t="s">
        <v>2961</v>
      </c>
      <c r="B121" s="696" t="s">
        <v>2962</v>
      </c>
      <c r="C121" s="691" t="s">
        <v>62</v>
      </c>
      <c r="D121" s="691">
        <v>12</v>
      </c>
      <c r="E121" s="692"/>
      <c r="F121" s="692">
        <f t="shared" si="3"/>
        <v>0</v>
      </c>
      <c r="G121" s="693"/>
      <c r="H121" s="694">
        <f t="shared" si="2"/>
        <v>0</v>
      </c>
    </row>
    <row r="122" spans="1:9" ht="20">
      <c r="A122" s="689" t="s">
        <v>2963</v>
      </c>
      <c r="B122" s="727" t="s">
        <v>2964</v>
      </c>
      <c r="C122" s="691" t="s">
        <v>62</v>
      </c>
      <c r="D122" s="691">
        <v>13</v>
      </c>
      <c r="E122" s="692"/>
      <c r="F122" s="692">
        <f t="shared" si="3"/>
        <v>0</v>
      </c>
      <c r="G122" s="728"/>
      <c r="H122" s="694">
        <f t="shared" si="2"/>
        <v>0</v>
      </c>
    </row>
    <row r="123" spans="1:9" ht="20">
      <c r="A123" s="689" t="s">
        <v>2965</v>
      </c>
      <c r="B123" s="727" t="s">
        <v>2966</v>
      </c>
      <c r="C123" s="691" t="s">
        <v>62</v>
      </c>
      <c r="D123" s="691">
        <v>13</v>
      </c>
      <c r="E123" s="692"/>
      <c r="F123" s="692">
        <f t="shared" si="3"/>
        <v>0</v>
      </c>
      <c r="G123" s="728"/>
      <c r="H123" s="694">
        <f t="shared" si="2"/>
        <v>0</v>
      </c>
    </row>
    <row r="124" spans="1:9" ht="20">
      <c r="A124" s="689" t="s">
        <v>2967</v>
      </c>
      <c r="B124" s="727" t="s">
        <v>2968</v>
      </c>
      <c r="C124" s="691" t="s">
        <v>62</v>
      </c>
      <c r="D124" s="691">
        <v>9</v>
      </c>
      <c r="E124" s="692"/>
      <c r="F124" s="692">
        <f t="shared" si="3"/>
        <v>0</v>
      </c>
      <c r="G124" s="728"/>
      <c r="H124" s="694">
        <f t="shared" si="2"/>
        <v>0</v>
      </c>
    </row>
    <row r="125" spans="1:9" ht="20">
      <c r="A125" s="689" t="s">
        <v>2969</v>
      </c>
      <c r="B125" s="727" t="s">
        <v>2970</v>
      </c>
      <c r="C125" s="691" t="s">
        <v>62</v>
      </c>
      <c r="D125" s="691">
        <v>1</v>
      </c>
      <c r="E125" s="692"/>
      <c r="F125" s="692">
        <f t="shared" si="3"/>
        <v>0</v>
      </c>
      <c r="G125" s="728"/>
      <c r="H125" s="694">
        <f t="shared" si="2"/>
        <v>0</v>
      </c>
    </row>
    <row r="126" spans="1:9" ht="20">
      <c r="A126" s="689" t="s">
        <v>2971</v>
      </c>
      <c r="B126" s="727" t="s">
        <v>2972</v>
      </c>
      <c r="C126" s="691" t="s">
        <v>62</v>
      </c>
      <c r="D126" s="691">
        <v>1</v>
      </c>
      <c r="E126" s="692"/>
      <c r="F126" s="692">
        <f t="shared" si="3"/>
        <v>0</v>
      </c>
      <c r="G126" s="728"/>
      <c r="H126" s="694">
        <f t="shared" si="2"/>
        <v>0</v>
      </c>
    </row>
    <row r="127" spans="1:9" ht="20">
      <c r="A127" s="689" t="s">
        <v>2973</v>
      </c>
      <c r="B127" s="727" t="s">
        <v>2974</v>
      </c>
      <c r="C127" s="691" t="s">
        <v>62</v>
      </c>
      <c r="D127" s="691">
        <v>3</v>
      </c>
      <c r="E127" s="692"/>
      <c r="F127" s="692">
        <f t="shared" si="3"/>
        <v>0</v>
      </c>
      <c r="G127" s="728"/>
      <c r="H127" s="694">
        <f t="shared" si="2"/>
        <v>0</v>
      </c>
    </row>
    <row r="128" spans="1:9" ht="20">
      <c r="A128" s="689" t="s">
        <v>2975</v>
      </c>
      <c r="B128" s="727" t="s">
        <v>2976</v>
      </c>
      <c r="C128" s="691" t="s">
        <v>62</v>
      </c>
      <c r="D128" s="691">
        <v>9</v>
      </c>
      <c r="E128" s="692"/>
      <c r="F128" s="692">
        <f t="shared" si="3"/>
        <v>0</v>
      </c>
      <c r="G128" s="728"/>
      <c r="H128" s="694">
        <f t="shared" si="2"/>
        <v>0</v>
      </c>
    </row>
    <row r="129" spans="1:8" ht="20">
      <c r="A129" s="689" t="s">
        <v>2977</v>
      </c>
      <c r="B129" s="727" t="s">
        <v>2978</v>
      </c>
      <c r="C129" s="691" t="s">
        <v>62</v>
      </c>
      <c r="D129" s="691">
        <v>5</v>
      </c>
      <c r="E129" s="692"/>
      <c r="F129" s="692">
        <f t="shared" si="3"/>
        <v>0</v>
      </c>
      <c r="G129" s="728"/>
      <c r="H129" s="694">
        <f t="shared" si="2"/>
        <v>0</v>
      </c>
    </row>
    <row r="130" spans="1:8" ht="20">
      <c r="A130" s="689" t="s">
        <v>2979</v>
      </c>
      <c r="B130" s="727" t="s">
        <v>2980</v>
      </c>
      <c r="C130" s="691" t="s">
        <v>62</v>
      </c>
      <c r="D130" s="691">
        <v>1</v>
      </c>
      <c r="E130" s="692"/>
      <c r="F130" s="692">
        <f t="shared" si="3"/>
        <v>0</v>
      </c>
      <c r="G130" s="728"/>
      <c r="H130" s="694">
        <f t="shared" si="2"/>
        <v>0</v>
      </c>
    </row>
    <row r="131" spans="1:8">
      <c r="A131" s="689" t="s">
        <v>2981</v>
      </c>
      <c r="B131" s="703" t="s">
        <v>2982</v>
      </c>
      <c r="C131" s="691" t="s">
        <v>62</v>
      </c>
      <c r="D131" s="691">
        <v>1</v>
      </c>
      <c r="E131" s="692"/>
      <c r="F131" s="692">
        <f t="shared" si="3"/>
        <v>0</v>
      </c>
      <c r="G131" s="693"/>
      <c r="H131" s="694">
        <f t="shared" si="2"/>
        <v>0</v>
      </c>
    </row>
    <row r="132" spans="1:8">
      <c r="A132" s="689" t="s">
        <v>2983</v>
      </c>
      <c r="B132" s="703" t="s">
        <v>2984</v>
      </c>
      <c r="C132" s="691" t="s">
        <v>62</v>
      </c>
      <c r="D132" s="691">
        <v>2</v>
      </c>
      <c r="E132" s="692"/>
      <c r="F132" s="692">
        <f t="shared" si="3"/>
        <v>0</v>
      </c>
      <c r="G132" s="693"/>
      <c r="H132" s="694">
        <f t="shared" si="2"/>
        <v>0</v>
      </c>
    </row>
    <row r="133" spans="1:8">
      <c r="A133" s="689" t="s">
        <v>2985</v>
      </c>
      <c r="B133" s="703" t="s">
        <v>2986</v>
      </c>
      <c r="C133" s="691" t="s">
        <v>62</v>
      </c>
      <c r="D133" s="691">
        <v>40</v>
      </c>
      <c r="E133" s="692"/>
      <c r="F133" s="692">
        <f t="shared" si="3"/>
        <v>0</v>
      </c>
      <c r="G133" s="700"/>
      <c r="H133" s="694">
        <f t="shared" si="2"/>
        <v>0</v>
      </c>
    </row>
    <row r="134" spans="1:8">
      <c r="A134" s="689" t="s">
        <v>2987</v>
      </c>
      <c r="B134" s="703" t="s">
        <v>2988</v>
      </c>
      <c r="C134" s="691" t="s">
        <v>62</v>
      </c>
      <c r="D134" s="691">
        <v>1</v>
      </c>
      <c r="E134" s="692"/>
      <c r="F134" s="692">
        <f t="shared" si="3"/>
        <v>0</v>
      </c>
      <c r="G134" s="700"/>
      <c r="H134" s="694">
        <f t="shared" si="2"/>
        <v>0</v>
      </c>
    </row>
    <row r="135" spans="1:8">
      <c r="A135" s="689" t="s">
        <v>2989</v>
      </c>
      <c r="B135" s="703" t="s">
        <v>2990</v>
      </c>
      <c r="C135" s="691" t="s">
        <v>62</v>
      </c>
      <c r="D135" s="691">
        <v>41</v>
      </c>
      <c r="E135" s="692"/>
      <c r="F135" s="692">
        <f t="shared" si="3"/>
        <v>0</v>
      </c>
      <c r="G135" s="700"/>
      <c r="H135" s="694">
        <f t="shared" si="2"/>
        <v>0</v>
      </c>
    </row>
    <row r="136" spans="1:8" s="695" customFormat="1">
      <c r="A136" s="689" t="s">
        <v>2991</v>
      </c>
      <c r="B136" s="703" t="s">
        <v>2992</v>
      </c>
      <c r="C136" s="691" t="s">
        <v>62</v>
      </c>
      <c r="D136" s="704" t="s">
        <v>18</v>
      </c>
      <c r="E136" s="692"/>
      <c r="F136" s="692">
        <f t="shared" si="3"/>
        <v>0</v>
      </c>
      <c r="G136" s="693"/>
      <c r="H136" s="694">
        <f t="shared" si="2"/>
        <v>0</v>
      </c>
    </row>
    <row r="137" spans="1:8" s="695" customFormat="1">
      <c r="A137" s="689" t="s">
        <v>2993</v>
      </c>
      <c r="B137" s="703" t="s">
        <v>2994</v>
      </c>
      <c r="C137" s="691" t="s">
        <v>62</v>
      </c>
      <c r="D137" s="704" t="s">
        <v>22</v>
      </c>
      <c r="E137" s="692"/>
      <c r="F137" s="692">
        <f t="shared" si="3"/>
        <v>0</v>
      </c>
      <c r="G137" s="693"/>
      <c r="H137" s="694">
        <f t="shared" si="2"/>
        <v>0</v>
      </c>
    </row>
    <row r="138" spans="1:8" s="695" customFormat="1">
      <c r="A138" s="689" t="s">
        <v>2995</v>
      </c>
      <c r="B138" s="703" t="s">
        <v>2996</v>
      </c>
      <c r="C138" s="691" t="s">
        <v>62</v>
      </c>
      <c r="D138" s="704" t="s">
        <v>22</v>
      </c>
      <c r="E138" s="692"/>
      <c r="F138" s="692">
        <f t="shared" si="3"/>
        <v>0</v>
      </c>
      <c r="G138" s="693"/>
      <c r="H138" s="694">
        <f t="shared" si="2"/>
        <v>0</v>
      </c>
    </row>
    <row r="139" spans="1:8" s="695" customFormat="1">
      <c r="A139" s="689" t="s">
        <v>2997</v>
      </c>
      <c r="B139" s="703" t="s">
        <v>2998</v>
      </c>
      <c r="C139" s="691" t="s">
        <v>62</v>
      </c>
      <c r="D139" s="704" t="s">
        <v>2999</v>
      </c>
      <c r="E139" s="692"/>
      <c r="F139" s="692">
        <f t="shared" si="3"/>
        <v>0</v>
      </c>
      <c r="G139" s="693"/>
      <c r="H139" s="694">
        <f t="shared" si="2"/>
        <v>0</v>
      </c>
    </row>
    <row r="140" spans="1:8" s="695" customFormat="1">
      <c r="A140" s="689" t="s">
        <v>3000</v>
      </c>
      <c r="B140" s="703" t="s">
        <v>3001</v>
      </c>
      <c r="C140" s="691" t="s">
        <v>62</v>
      </c>
      <c r="D140" s="704" t="s">
        <v>16</v>
      </c>
      <c r="E140" s="692"/>
      <c r="F140" s="692">
        <f t="shared" si="3"/>
        <v>0</v>
      </c>
      <c r="G140" s="693"/>
      <c r="H140" s="694">
        <f t="shared" si="2"/>
        <v>0</v>
      </c>
    </row>
    <row r="141" spans="1:8" s="695" customFormat="1">
      <c r="A141" s="689" t="s">
        <v>3002</v>
      </c>
      <c r="B141" s="703" t="s">
        <v>3003</v>
      </c>
      <c r="C141" s="691" t="s">
        <v>62</v>
      </c>
      <c r="D141" s="704" t="s">
        <v>24</v>
      </c>
      <c r="E141" s="692"/>
      <c r="F141" s="692">
        <f t="shared" si="3"/>
        <v>0</v>
      </c>
      <c r="G141" s="693"/>
      <c r="H141" s="694">
        <f t="shared" ref="H141:H205" si="4">G141*D141</f>
        <v>0</v>
      </c>
    </row>
    <row r="142" spans="1:8" s="695" customFormat="1">
      <c r="A142" s="689" t="s">
        <v>3004</v>
      </c>
      <c r="B142" s="703" t="s">
        <v>3005</v>
      </c>
      <c r="C142" s="691" t="s">
        <v>62</v>
      </c>
      <c r="D142" s="704" t="s">
        <v>16</v>
      </c>
      <c r="E142" s="692"/>
      <c r="F142" s="692">
        <f t="shared" ref="F142:F206" si="5">E142*D142</f>
        <v>0</v>
      </c>
      <c r="G142" s="693"/>
      <c r="H142" s="694">
        <f t="shared" si="4"/>
        <v>0</v>
      </c>
    </row>
    <row r="143" spans="1:8" s="695" customFormat="1">
      <c r="A143" s="689" t="s">
        <v>3006</v>
      </c>
      <c r="B143" s="703" t="s">
        <v>3007</v>
      </c>
      <c r="C143" s="691" t="s">
        <v>62</v>
      </c>
      <c r="D143" s="704" t="s">
        <v>3008</v>
      </c>
      <c r="E143" s="692"/>
      <c r="F143" s="692">
        <f t="shared" si="5"/>
        <v>0</v>
      </c>
      <c r="G143" s="693"/>
      <c r="H143" s="694">
        <f t="shared" si="4"/>
        <v>0</v>
      </c>
    </row>
    <row r="144" spans="1:8" s="695" customFormat="1">
      <c r="A144" s="689" t="s">
        <v>3009</v>
      </c>
      <c r="B144" s="703" t="s">
        <v>3010</v>
      </c>
      <c r="C144" s="691" t="s">
        <v>62</v>
      </c>
      <c r="D144" s="704" t="s">
        <v>16</v>
      </c>
      <c r="E144" s="692"/>
      <c r="F144" s="692">
        <f t="shared" si="5"/>
        <v>0</v>
      </c>
      <c r="G144" s="693"/>
      <c r="H144" s="694">
        <f t="shared" si="4"/>
        <v>0</v>
      </c>
    </row>
    <row r="145" spans="1:254" s="695" customFormat="1">
      <c r="A145" s="689" t="s">
        <v>3011</v>
      </c>
      <c r="B145" s="703" t="s">
        <v>3012</v>
      </c>
      <c r="C145" s="691" t="s">
        <v>62</v>
      </c>
      <c r="D145" s="704" t="s">
        <v>22</v>
      </c>
      <c r="E145" s="692"/>
      <c r="F145" s="692">
        <f t="shared" si="5"/>
        <v>0</v>
      </c>
      <c r="G145" s="693"/>
      <c r="H145" s="694">
        <f t="shared" si="4"/>
        <v>0</v>
      </c>
    </row>
    <row r="146" spans="1:254" s="695" customFormat="1">
      <c r="A146" s="689" t="s">
        <v>3013</v>
      </c>
      <c r="B146" s="703" t="s">
        <v>3014</v>
      </c>
      <c r="C146" s="691" t="s">
        <v>62</v>
      </c>
      <c r="D146" s="704" t="s">
        <v>2865</v>
      </c>
      <c r="E146" s="692"/>
      <c r="F146" s="692">
        <f t="shared" si="5"/>
        <v>0</v>
      </c>
      <c r="G146" s="693"/>
      <c r="H146" s="694">
        <f t="shared" si="4"/>
        <v>0</v>
      </c>
    </row>
    <row r="147" spans="1:254" s="695" customFormat="1" ht="25.15" customHeight="1">
      <c r="A147" s="725" t="s">
        <v>3015</v>
      </c>
      <c r="B147" s="726" t="s">
        <v>3016</v>
      </c>
      <c r="C147" s="729" t="s">
        <v>2660</v>
      </c>
      <c r="D147" s="729">
        <v>9</v>
      </c>
      <c r="E147" s="692"/>
      <c r="F147" s="692">
        <f t="shared" si="5"/>
        <v>0</v>
      </c>
      <c r="G147" s="693"/>
      <c r="H147" s="694">
        <f t="shared" si="4"/>
        <v>0</v>
      </c>
    </row>
    <row r="148" spans="1:254" s="695" customFormat="1" ht="25.15" customHeight="1">
      <c r="A148" s="725" t="s">
        <v>3017</v>
      </c>
      <c r="B148" s="726" t="s">
        <v>3018</v>
      </c>
      <c r="C148" s="729" t="s">
        <v>2660</v>
      </c>
      <c r="D148" s="729">
        <v>1</v>
      </c>
      <c r="E148" s="692"/>
      <c r="F148" s="692">
        <f t="shared" si="5"/>
        <v>0</v>
      </c>
      <c r="G148" s="693"/>
      <c r="H148" s="694">
        <f t="shared" si="4"/>
        <v>0</v>
      </c>
    </row>
    <row r="149" spans="1:254" s="695" customFormat="1" ht="25.15" customHeight="1">
      <c r="A149" s="725" t="s">
        <v>3019</v>
      </c>
      <c r="B149" s="726" t="s">
        <v>3020</v>
      </c>
      <c r="C149" s="729" t="s">
        <v>2660</v>
      </c>
      <c r="D149" s="729">
        <v>4</v>
      </c>
      <c r="E149" s="692"/>
      <c r="F149" s="692">
        <f t="shared" si="5"/>
        <v>0</v>
      </c>
      <c r="G149" s="693"/>
      <c r="H149" s="694">
        <f t="shared" si="4"/>
        <v>0</v>
      </c>
    </row>
    <row r="150" spans="1:254" s="695" customFormat="1" ht="25.15" customHeight="1">
      <c r="A150" s="725" t="s">
        <v>3021</v>
      </c>
      <c r="B150" s="726" t="s">
        <v>3022</v>
      </c>
      <c r="C150" s="729" t="s">
        <v>2660</v>
      </c>
      <c r="D150" s="729">
        <v>4</v>
      </c>
      <c r="E150" s="692"/>
      <c r="F150" s="692">
        <f t="shared" si="5"/>
        <v>0</v>
      </c>
      <c r="G150" s="693"/>
      <c r="H150" s="694">
        <f t="shared" si="4"/>
        <v>0</v>
      </c>
    </row>
    <row r="151" spans="1:254" s="695" customFormat="1" ht="25.15" customHeight="1">
      <c r="A151" s="725" t="s">
        <v>3023</v>
      </c>
      <c r="B151" s="726" t="s">
        <v>3024</v>
      </c>
      <c r="C151" s="729" t="s">
        <v>2660</v>
      </c>
      <c r="D151" s="729">
        <v>14</v>
      </c>
      <c r="E151" s="692"/>
      <c r="F151" s="692">
        <f t="shared" si="5"/>
        <v>0</v>
      </c>
      <c r="G151" s="693"/>
      <c r="H151" s="694">
        <f t="shared" si="4"/>
        <v>0</v>
      </c>
    </row>
    <row r="152" spans="1:254" s="695" customFormat="1" ht="25.15" customHeight="1">
      <c r="A152" s="725" t="s">
        <v>3025</v>
      </c>
      <c r="B152" s="726" t="s">
        <v>3026</v>
      </c>
      <c r="C152" s="729" t="s">
        <v>2660</v>
      </c>
      <c r="D152" s="729">
        <v>6</v>
      </c>
      <c r="E152" s="692"/>
      <c r="F152" s="692">
        <f t="shared" si="5"/>
        <v>0</v>
      </c>
      <c r="G152" s="693"/>
      <c r="H152" s="694">
        <f t="shared" si="4"/>
        <v>0</v>
      </c>
    </row>
    <row r="153" spans="1:254" ht="12.75" customHeight="1">
      <c r="A153" s="689" t="s">
        <v>3027</v>
      </c>
      <c r="B153" s="730" t="s">
        <v>3028</v>
      </c>
      <c r="C153" s="715" t="s">
        <v>62</v>
      </c>
      <c r="D153" s="691">
        <v>1</v>
      </c>
      <c r="E153" s="692"/>
      <c r="F153" s="692">
        <f t="shared" si="5"/>
        <v>0</v>
      </c>
      <c r="G153" s="693"/>
      <c r="H153" s="694">
        <f t="shared" si="4"/>
        <v>0</v>
      </c>
    </row>
    <row r="154" spans="1:254" ht="12.75" customHeight="1">
      <c r="A154" s="689" t="s">
        <v>3029</v>
      </c>
      <c r="B154" s="730" t="s">
        <v>3030</v>
      </c>
      <c r="C154" s="715" t="s">
        <v>62</v>
      </c>
      <c r="D154" s="691">
        <v>1</v>
      </c>
      <c r="E154" s="692"/>
      <c r="F154" s="692">
        <f t="shared" si="5"/>
        <v>0</v>
      </c>
      <c r="G154" s="693"/>
      <c r="H154" s="694">
        <f t="shared" si="4"/>
        <v>0</v>
      </c>
    </row>
    <row r="155" spans="1:254">
      <c r="A155" s="689" t="s">
        <v>3031</v>
      </c>
      <c r="B155" s="701" t="s">
        <v>3032</v>
      </c>
      <c r="C155" s="704" t="s">
        <v>62</v>
      </c>
      <c r="D155" s="704" t="s">
        <v>16</v>
      </c>
      <c r="E155" s="692"/>
      <c r="F155" s="692">
        <f t="shared" si="5"/>
        <v>0</v>
      </c>
      <c r="G155" s="693"/>
      <c r="H155" s="694">
        <f t="shared" si="4"/>
        <v>0</v>
      </c>
    </row>
    <row r="156" spans="1:254">
      <c r="A156" s="689" t="s">
        <v>3033</v>
      </c>
      <c r="B156" s="701" t="s">
        <v>3034</v>
      </c>
      <c r="C156" s="704" t="s">
        <v>62</v>
      </c>
      <c r="D156" s="704" t="s">
        <v>16</v>
      </c>
      <c r="E156" s="692"/>
      <c r="F156" s="692">
        <f t="shared" si="5"/>
        <v>0</v>
      </c>
      <c r="G156" s="693"/>
      <c r="H156" s="694">
        <f t="shared" si="4"/>
        <v>0</v>
      </c>
    </row>
    <row r="157" spans="1:254">
      <c r="A157" s="689" t="s">
        <v>3035</v>
      </c>
      <c r="B157" s="701" t="s">
        <v>3036</v>
      </c>
      <c r="C157" s="704" t="s">
        <v>62</v>
      </c>
      <c r="D157" s="704" t="s">
        <v>16</v>
      </c>
      <c r="E157" s="692"/>
      <c r="F157" s="692">
        <f t="shared" si="5"/>
        <v>0</v>
      </c>
      <c r="G157" s="693"/>
      <c r="H157" s="694">
        <f t="shared" si="4"/>
        <v>0</v>
      </c>
    </row>
    <row r="158" spans="1:254">
      <c r="A158" s="689" t="s">
        <v>3037</v>
      </c>
      <c r="B158" s="696" t="s">
        <v>2867</v>
      </c>
      <c r="C158" s="691"/>
      <c r="D158" s="691"/>
      <c r="E158" s="692"/>
      <c r="F158" s="692">
        <f t="shared" si="5"/>
        <v>0</v>
      </c>
      <c r="G158" s="693"/>
      <c r="H158" s="694">
        <f t="shared" si="4"/>
        <v>0</v>
      </c>
      <c r="I158" s="705"/>
    </row>
    <row r="159" spans="1:254" s="712" customFormat="1" ht="13">
      <c r="A159" s="706"/>
      <c r="B159" s="707" t="s">
        <v>3038</v>
      </c>
      <c r="C159" s="708" t="s">
        <v>2869</v>
      </c>
      <c r="D159" s="709">
        <v>3</v>
      </c>
      <c r="E159" s="710"/>
      <c r="F159" s="692">
        <f t="shared" si="5"/>
        <v>0</v>
      </c>
      <c r="G159" s="711"/>
      <c r="H159" s="694">
        <f t="shared" si="4"/>
        <v>0</v>
      </c>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8"/>
      <c r="AK159" s="648"/>
      <c r="AL159" s="648"/>
      <c r="AM159" s="648"/>
      <c r="AN159" s="648"/>
      <c r="AO159" s="648"/>
      <c r="AP159" s="648"/>
      <c r="AQ159" s="648"/>
      <c r="AR159" s="648"/>
      <c r="AS159" s="648"/>
      <c r="AT159" s="648"/>
      <c r="AU159" s="648"/>
      <c r="AV159" s="648"/>
      <c r="AW159" s="648"/>
      <c r="AX159" s="648"/>
      <c r="AY159" s="648"/>
      <c r="AZ159" s="648"/>
      <c r="BA159" s="648"/>
      <c r="BB159" s="648"/>
      <c r="BC159" s="648"/>
      <c r="BD159" s="648"/>
      <c r="BE159" s="648"/>
      <c r="BF159" s="648"/>
      <c r="BG159" s="648"/>
      <c r="BH159" s="648"/>
      <c r="BI159" s="648"/>
      <c r="BJ159" s="648"/>
      <c r="BK159" s="648"/>
      <c r="BL159" s="648"/>
      <c r="BM159" s="648"/>
      <c r="BN159" s="648"/>
      <c r="BO159" s="648"/>
      <c r="BP159" s="648"/>
      <c r="BQ159" s="648"/>
      <c r="BR159" s="648"/>
      <c r="BS159" s="648"/>
      <c r="BT159" s="648"/>
      <c r="BU159" s="648"/>
      <c r="BV159" s="648"/>
      <c r="BW159" s="648"/>
      <c r="BX159" s="648"/>
      <c r="BY159" s="648"/>
      <c r="BZ159" s="648"/>
      <c r="CA159" s="648"/>
      <c r="CB159" s="648"/>
      <c r="CC159" s="648"/>
      <c r="CD159" s="648"/>
      <c r="CE159" s="648"/>
      <c r="CF159" s="648"/>
      <c r="CG159" s="648"/>
      <c r="CH159" s="648"/>
      <c r="CI159" s="648"/>
      <c r="CJ159" s="648"/>
      <c r="CK159" s="648"/>
      <c r="CL159" s="648"/>
      <c r="CM159" s="648"/>
      <c r="CN159" s="648"/>
      <c r="CO159" s="648"/>
      <c r="CP159" s="648"/>
      <c r="CQ159" s="648"/>
      <c r="CR159" s="648"/>
      <c r="CS159" s="648"/>
      <c r="CT159" s="648"/>
      <c r="CU159" s="648"/>
      <c r="CV159" s="648"/>
      <c r="CW159" s="648"/>
      <c r="CX159" s="648"/>
      <c r="CY159" s="648"/>
      <c r="CZ159" s="648"/>
      <c r="DA159" s="648"/>
      <c r="DB159" s="648"/>
      <c r="DC159" s="648"/>
      <c r="DD159" s="648"/>
      <c r="DE159" s="648"/>
      <c r="DF159" s="648"/>
      <c r="DG159" s="648"/>
      <c r="DH159" s="648"/>
      <c r="DI159" s="648"/>
      <c r="DJ159" s="648"/>
      <c r="DK159" s="648"/>
      <c r="DL159" s="648"/>
      <c r="DM159" s="648"/>
      <c r="DN159" s="648"/>
      <c r="DO159" s="648"/>
      <c r="DP159" s="648"/>
      <c r="DQ159" s="648"/>
      <c r="DR159" s="648"/>
      <c r="DS159" s="648"/>
      <c r="DT159" s="648"/>
      <c r="DU159" s="648"/>
      <c r="DV159" s="648"/>
      <c r="DW159" s="648"/>
      <c r="DX159" s="648"/>
      <c r="DY159" s="648"/>
      <c r="DZ159" s="648"/>
      <c r="EA159" s="648"/>
      <c r="EB159" s="648"/>
      <c r="EC159" s="648"/>
      <c r="ED159" s="648"/>
      <c r="EE159" s="648"/>
      <c r="EF159" s="648"/>
      <c r="EG159" s="648"/>
      <c r="EH159" s="648"/>
      <c r="EI159" s="648"/>
      <c r="EJ159" s="648"/>
      <c r="EK159" s="648"/>
      <c r="EL159" s="648"/>
      <c r="EM159" s="648"/>
      <c r="EN159" s="648"/>
      <c r="EO159" s="648"/>
      <c r="EP159" s="648"/>
      <c r="EQ159" s="648"/>
      <c r="ER159" s="648"/>
      <c r="ES159" s="648"/>
      <c r="ET159" s="648"/>
      <c r="EU159" s="648"/>
      <c r="EV159" s="648"/>
      <c r="EW159" s="648"/>
      <c r="EX159" s="648"/>
      <c r="EY159" s="648"/>
      <c r="EZ159" s="648"/>
      <c r="FA159" s="648"/>
      <c r="FB159" s="648"/>
      <c r="FC159" s="648"/>
      <c r="FD159" s="648"/>
      <c r="FE159" s="648"/>
      <c r="FF159" s="648"/>
      <c r="FG159" s="648"/>
      <c r="FH159" s="648"/>
      <c r="FI159" s="648"/>
      <c r="FJ159" s="648"/>
      <c r="FK159" s="648"/>
      <c r="FL159" s="648"/>
      <c r="FM159" s="648"/>
      <c r="FN159" s="648"/>
      <c r="FO159" s="648"/>
      <c r="FP159" s="648"/>
      <c r="FQ159" s="648"/>
      <c r="FR159" s="648"/>
      <c r="FS159" s="648"/>
      <c r="FT159" s="648"/>
      <c r="FU159" s="648"/>
      <c r="FV159" s="648"/>
      <c r="FW159" s="648"/>
      <c r="FX159" s="648"/>
      <c r="FY159" s="648"/>
      <c r="FZ159" s="648"/>
      <c r="GA159" s="648"/>
      <c r="GB159" s="648"/>
      <c r="GC159" s="648"/>
      <c r="GD159" s="648"/>
      <c r="GE159" s="648"/>
      <c r="GF159" s="648"/>
      <c r="GG159" s="648"/>
      <c r="GH159" s="648"/>
      <c r="GI159" s="648"/>
      <c r="GJ159" s="648"/>
      <c r="GK159" s="648"/>
      <c r="GL159" s="648"/>
      <c r="GM159" s="648"/>
      <c r="GN159" s="648"/>
      <c r="GO159" s="648"/>
      <c r="GP159" s="648"/>
      <c r="GQ159" s="648"/>
      <c r="GR159" s="648"/>
      <c r="GS159" s="648"/>
      <c r="GT159" s="648"/>
      <c r="GU159" s="648"/>
      <c r="GV159" s="648"/>
      <c r="GW159" s="648"/>
      <c r="GX159" s="648"/>
      <c r="GY159" s="648"/>
      <c r="GZ159" s="648"/>
      <c r="HA159" s="648"/>
      <c r="HB159" s="648"/>
      <c r="HC159" s="648"/>
      <c r="HD159" s="648"/>
      <c r="HE159" s="648"/>
      <c r="HF159" s="648"/>
      <c r="HG159" s="648"/>
      <c r="HH159" s="648"/>
      <c r="HI159" s="648"/>
      <c r="HJ159" s="648"/>
      <c r="HK159" s="648"/>
      <c r="HL159" s="648"/>
      <c r="HM159" s="648"/>
      <c r="HN159" s="648"/>
      <c r="HO159" s="648"/>
      <c r="HP159" s="648"/>
      <c r="HQ159" s="648"/>
      <c r="HR159" s="648"/>
      <c r="HS159" s="648"/>
      <c r="HT159" s="648"/>
      <c r="HU159" s="648"/>
      <c r="HV159" s="648"/>
      <c r="HW159" s="648"/>
      <c r="HX159" s="648"/>
      <c r="HY159" s="648"/>
      <c r="HZ159" s="648"/>
      <c r="IA159" s="648"/>
      <c r="IB159" s="648"/>
      <c r="IC159" s="648"/>
      <c r="ID159" s="648"/>
      <c r="IE159" s="648"/>
      <c r="IF159" s="648"/>
      <c r="IG159" s="648"/>
      <c r="IH159" s="648"/>
      <c r="II159" s="648"/>
      <c r="IJ159" s="648"/>
      <c r="IK159" s="648"/>
      <c r="IL159" s="648"/>
      <c r="IM159" s="648"/>
      <c r="IN159" s="648"/>
      <c r="IO159" s="648"/>
      <c r="IP159" s="648"/>
      <c r="IQ159" s="648"/>
      <c r="IR159" s="648"/>
      <c r="IS159" s="648"/>
      <c r="IT159" s="648"/>
    </row>
    <row r="160" spans="1:254" s="712" customFormat="1" ht="13">
      <c r="A160" s="706"/>
      <c r="B160" s="707" t="s">
        <v>3039</v>
      </c>
      <c r="C160" s="708" t="s">
        <v>2869</v>
      </c>
      <c r="D160" s="709">
        <v>8</v>
      </c>
      <c r="E160" s="710"/>
      <c r="F160" s="692">
        <f t="shared" si="5"/>
        <v>0</v>
      </c>
      <c r="G160" s="711"/>
      <c r="H160" s="694">
        <f t="shared" si="4"/>
        <v>0</v>
      </c>
      <c r="I160" s="648"/>
      <c r="J160" s="648"/>
      <c r="K160" s="648"/>
      <c r="L160" s="648"/>
      <c r="M160" s="648"/>
      <c r="N160" s="648"/>
      <c r="O160" s="648"/>
      <c r="P160" s="648"/>
      <c r="Q160" s="648"/>
      <c r="R160" s="648"/>
      <c r="S160" s="648"/>
      <c r="T160" s="648"/>
      <c r="U160" s="648"/>
      <c r="V160" s="648"/>
      <c r="W160" s="648"/>
      <c r="X160" s="648"/>
      <c r="Y160" s="648"/>
      <c r="Z160" s="648"/>
      <c r="AA160" s="648"/>
      <c r="AB160" s="648"/>
      <c r="AC160" s="648"/>
      <c r="AD160" s="648"/>
      <c r="AE160" s="648"/>
      <c r="AF160" s="648"/>
      <c r="AG160" s="648"/>
      <c r="AH160" s="648"/>
      <c r="AI160" s="648"/>
      <c r="AJ160" s="648"/>
      <c r="AK160" s="648"/>
      <c r="AL160" s="648"/>
      <c r="AM160" s="648"/>
      <c r="AN160" s="648"/>
      <c r="AO160" s="648"/>
      <c r="AP160" s="648"/>
      <c r="AQ160" s="648"/>
      <c r="AR160" s="648"/>
      <c r="AS160" s="648"/>
      <c r="AT160" s="648"/>
      <c r="AU160" s="648"/>
      <c r="AV160" s="648"/>
      <c r="AW160" s="648"/>
      <c r="AX160" s="648"/>
      <c r="AY160" s="648"/>
      <c r="AZ160" s="648"/>
      <c r="BA160" s="648"/>
      <c r="BB160" s="648"/>
      <c r="BC160" s="648"/>
      <c r="BD160" s="648"/>
      <c r="BE160" s="648"/>
      <c r="BF160" s="648"/>
      <c r="BG160" s="648"/>
      <c r="BH160" s="648"/>
      <c r="BI160" s="648"/>
      <c r="BJ160" s="648"/>
      <c r="BK160" s="648"/>
      <c r="BL160" s="648"/>
      <c r="BM160" s="648"/>
      <c r="BN160" s="648"/>
      <c r="BO160" s="648"/>
      <c r="BP160" s="648"/>
      <c r="BQ160" s="648"/>
      <c r="BR160" s="648"/>
      <c r="BS160" s="648"/>
      <c r="BT160" s="648"/>
      <c r="BU160" s="648"/>
      <c r="BV160" s="648"/>
      <c r="BW160" s="648"/>
      <c r="BX160" s="648"/>
      <c r="BY160" s="648"/>
      <c r="BZ160" s="648"/>
      <c r="CA160" s="648"/>
      <c r="CB160" s="648"/>
      <c r="CC160" s="648"/>
      <c r="CD160" s="648"/>
      <c r="CE160" s="648"/>
      <c r="CF160" s="648"/>
      <c r="CG160" s="648"/>
      <c r="CH160" s="648"/>
      <c r="CI160" s="648"/>
      <c r="CJ160" s="648"/>
      <c r="CK160" s="648"/>
      <c r="CL160" s="648"/>
      <c r="CM160" s="648"/>
      <c r="CN160" s="648"/>
      <c r="CO160" s="648"/>
      <c r="CP160" s="648"/>
      <c r="CQ160" s="648"/>
      <c r="CR160" s="648"/>
      <c r="CS160" s="648"/>
      <c r="CT160" s="648"/>
      <c r="CU160" s="648"/>
      <c r="CV160" s="648"/>
      <c r="CW160" s="648"/>
      <c r="CX160" s="648"/>
      <c r="CY160" s="648"/>
      <c r="CZ160" s="648"/>
      <c r="DA160" s="648"/>
      <c r="DB160" s="648"/>
      <c r="DC160" s="648"/>
      <c r="DD160" s="648"/>
      <c r="DE160" s="648"/>
      <c r="DF160" s="648"/>
      <c r="DG160" s="648"/>
      <c r="DH160" s="648"/>
      <c r="DI160" s="648"/>
      <c r="DJ160" s="648"/>
      <c r="DK160" s="648"/>
      <c r="DL160" s="648"/>
      <c r="DM160" s="648"/>
      <c r="DN160" s="648"/>
      <c r="DO160" s="648"/>
      <c r="DP160" s="648"/>
      <c r="DQ160" s="648"/>
      <c r="DR160" s="648"/>
      <c r="DS160" s="648"/>
      <c r="DT160" s="648"/>
      <c r="DU160" s="648"/>
      <c r="DV160" s="648"/>
      <c r="DW160" s="648"/>
      <c r="DX160" s="648"/>
      <c r="DY160" s="648"/>
      <c r="DZ160" s="648"/>
      <c r="EA160" s="648"/>
      <c r="EB160" s="648"/>
      <c r="EC160" s="648"/>
      <c r="ED160" s="648"/>
      <c r="EE160" s="648"/>
      <c r="EF160" s="648"/>
      <c r="EG160" s="648"/>
      <c r="EH160" s="648"/>
      <c r="EI160" s="648"/>
      <c r="EJ160" s="648"/>
      <c r="EK160" s="648"/>
      <c r="EL160" s="648"/>
      <c r="EM160" s="648"/>
      <c r="EN160" s="648"/>
      <c r="EO160" s="648"/>
      <c r="EP160" s="648"/>
      <c r="EQ160" s="648"/>
      <c r="ER160" s="648"/>
      <c r="ES160" s="648"/>
      <c r="ET160" s="648"/>
      <c r="EU160" s="648"/>
      <c r="EV160" s="648"/>
      <c r="EW160" s="648"/>
      <c r="EX160" s="648"/>
      <c r="EY160" s="648"/>
      <c r="EZ160" s="648"/>
      <c r="FA160" s="648"/>
      <c r="FB160" s="648"/>
      <c r="FC160" s="648"/>
      <c r="FD160" s="648"/>
      <c r="FE160" s="648"/>
      <c r="FF160" s="648"/>
      <c r="FG160" s="648"/>
      <c r="FH160" s="648"/>
      <c r="FI160" s="648"/>
      <c r="FJ160" s="648"/>
      <c r="FK160" s="648"/>
      <c r="FL160" s="648"/>
      <c r="FM160" s="648"/>
      <c r="FN160" s="648"/>
      <c r="FO160" s="648"/>
      <c r="FP160" s="648"/>
      <c r="FQ160" s="648"/>
      <c r="FR160" s="648"/>
      <c r="FS160" s="648"/>
      <c r="FT160" s="648"/>
      <c r="FU160" s="648"/>
      <c r="FV160" s="648"/>
      <c r="FW160" s="648"/>
      <c r="FX160" s="648"/>
      <c r="FY160" s="648"/>
      <c r="FZ160" s="648"/>
      <c r="GA160" s="648"/>
      <c r="GB160" s="648"/>
      <c r="GC160" s="648"/>
      <c r="GD160" s="648"/>
      <c r="GE160" s="648"/>
      <c r="GF160" s="648"/>
      <c r="GG160" s="648"/>
      <c r="GH160" s="648"/>
      <c r="GI160" s="648"/>
      <c r="GJ160" s="648"/>
      <c r="GK160" s="648"/>
      <c r="GL160" s="648"/>
      <c r="GM160" s="648"/>
      <c r="GN160" s="648"/>
      <c r="GO160" s="648"/>
      <c r="GP160" s="648"/>
      <c r="GQ160" s="648"/>
      <c r="GR160" s="648"/>
      <c r="GS160" s="648"/>
      <c r="GT160" s="648"/>
      <c r="GU160" s="648"/>
      <c r="GV160" s="648"/>
      <c r="GW160" s="648"/>
      <c r="GX160" s="648"/>
      <c r="GY160" s="648"/>
      <c r="GZ160" s="648"/>
      <c r="HA160" s="648"/>
      <c r="HB160" s="648"/>
      <c r="HC160" s="648"/>
      <c r="HD160" s="648"/>
      <c r="HE160" s="648"/>
      <c r="HF160" s="648"/>
      <c r="HG160" s="648"/>
      <c r="HH160" s="648"/>
      <c r="HI160" s="648"/>
      <c r="HJ160" s="648"/>
      <c r="HK160" s="648"/>
      <c r="HL160" s="648"/>
      <c r="HM160" s="648"/>
      <c r="HN160" s="648"/>
      <c r="HO160" s="648"/>
      <c r="HP160" s="648"/>
      <c r="HQ160" s="648"/>
      <c r="HR160" s="648"/>
      <c r="HS160" s="648"/>
      <c r="HT160" s="648"/>
      <c r="HU160" s="648"/>
      <c r="HV160" s="648"/>
      <c r="HW160" s="648"/>
      <c r="HX160" s="648"/>
      <c r="HY160" s="648"/>
      <c r="HZ160" s="648"/>
      <c r="IA160" s="648"/>
      <c r="IB160" s="648"/>
      <c r="IC160" s="648"/>
      <c r="ID160" s="648"/>
      <c r="IE160" s="648"/>
      <c r="IF160" s="648"/>
      <c r="IG160" s="648"/>
      <c r="IH160" s="648"/>
      <c r="II160" s="648"/>
      <c r="IJ160" s="648"/>
      <c r="IK160" s="648"/>
      <c r="IL160" s="648"/>
      <c r="IM160" s="648"/>
      <c r="IN160" s="648"/>
      <c r="IO160" s="648"/>
      <c r="IP160" s="648"/>
      <c r="IQ160" s="648"/>
      <c r="IR160" s="648"/>
      <c r="IS160" s="648"/>
      <c r="IT160" s="648"/>
    </row>
    <row r="161" spans="1:254" s="712" customFormat="1" ht="13">
      <c r="A161" s="706"/>
      <c r="B161" s="707" t="s">
        <v>3040</v>
      </c>
      <c r="C161" s="708" t="s">
        <v>2869</v>
      </c>
      <c r="D161" s="709">
        <v>112</v>
      </c>
      <c r="E161" s="710"/>
      <c r="F161" s="692">
        <f t="shared" si="5"/>
        <v>0</v>
      </c>
      <c r="G161" s="711"/>
      <c r="H161" s="694">
        <f t="shared" si="4"/>
        <v>0</v>
      </c>
      <c r="I161" s="648"/>
      <c r="J161" s="648"/>
      <c r="K161" s="648"/>
      <c r="L161" s="648"/>
      <c r="M161" s="648"/>
      <c r="N161" s="648"/>
      <c r="O161" s="648"/>
      <c r="P161" s="648"/>
      <c r="Q161" s="648"/>
      <c r="R161" s="648"/>
      <c r="S161" s="648"/>
      <c r="T161" s="648"/>
      <c r="U161" s="648"/>
      <c r="V161" s="648"/>
      <c r="W161" s="648"/>
      <c r="X161" s="648"/>
      <c r="Y161" s="648"/>
      <c r="Z161" s="648"/>
      <c r="AA161" s="648"/>
      <c r="AB161" s="648"/>
      <c r="AC161" s="648"/>
      <c r="AD161" s="648"/>
      <c r="AE161" s="648"/>
      <c r="AF161" s="648"/>
      <c r="AG161" s="648"/>
      <c r="AH161" s="648"/>
      <c r="AI161" s="648"/>
      <c r="AJ161" s="648"/>
      <c r="AK161" s="648"/>
      <c r="AL161" s="648"/>
      <c r="AM161" s="648"/>
      <c r="AN161" s="648"/>
      <c r="AO161" s="648"/>
      <c r="AP161" s="648"/>
      <c r="AQ161" s="648"/>
      <c r="AR161" s="648"/>
      <c r="AS161" s="648"/>
      <c r="AT161" s="648"/>
      <c r="AU161" s="648"/>
      <c r="AV161" s="648"/>
      <c r="AW161" s="648"/>
      <c r="AX161" s="648"/>
      <c r="AY161" s="648"/>
      <c r="AZ161" s="648"/>
      <c r="BA161" s="648"/>
      <c r="BB161" s="648"/>
      <c r="BC161" s="648"/>
      <c r="BD161" s="648"/>
      <c r="BE161" s="648"/>
      <c r="BF161" s="648"/>
      <c r="BG161" s="648"/>
      <c r="BH161" s="648"/>
      <c r="BI161" s="648"/>
      <c r="BJ161" s="648"/>
      <c r="BK161" s="648"/>
      <c r="BL161" s="648"/>
      <c r="BM161" s="648"/>
      <c r="BN161" s="648"/>
      <c r="BO161" s="648"/>
      <c r="BP161" s="648"/>
      <c r="BQ161" s="648"/>
      <c r="BR161" s="648"/>
      <c r="BS161" s="648"/>
      <c r="BT161" s="648"/>
      <c r="BU161" s="648"/>
      <c r="BV161" s="648"/>
      <c r="BW161" s="648"/>
      <c r="BX161" s="648"/>
      <c r="BY161" s="648"/>
      <c r="BZ161" s="648"/>
      <c r="CA161" s="648"/>
      <c r="CB161" s="648"/>
      <c r="CC161" s="648"/>
      <c r="CD161" s="648"/>
      <c r="CE161" s="648"/>
      <c r="CF161" s="648"/>
      <c r="CG161" s="648"/>
      <c r="CH161" s="648"/>
      <c r="CI161" s="648"/>
      <c r="CJ161" s="648"/>
      <c r="CK161" s="648"/>
      <c r="CL161" s="648"/>
      <c r="CM161" s="648"/>
      <c r="CN161" s="648"/>
      <c r="CO161" s="648"/>
      <c r="CP161" s="648"/>
      <c r="CQ161" s="648"/>
      <c r="CR161" s="648"/>
      <c r="CS161" s="648"/>
      <c r="CT161" s="648"/>
      <c r="CU161" s="648"/>
      <c r="CV161" s="648"/>
      <c r="CW161" s="648"/>
      <c r="CX161" s="648"/>
      <c r="CY161" s="648"/>
      <c r="CZ161" s="648"/>
      <c r="DA161" s="648"/>
      <c r="DB161" s="648"/>
      <c r="DC161" s="648"/>
      <c r="DD161" s="648"/>
      <c r="DE161" s="648"/>
      <c r="DF161" s="648"/>
      <c r="DG161" s="648"/>
      <c r="DH161" s="648"/>
      <c r="DI161" s="648"/>
      <c r="DJ161" s="648"/>
      <c r="DK161" s="648"/>
      <c r="DL161" s="648"/>
      <c r="DM161" s="648"/>
      <c r="DN161" s="648"/>
      <c r="DO161" s="648"/>
      <c r="DP161" s="648"/>
      <c r="DQ161" s="648"/>
      <c r="DR161" s="648"/>
      <c r="DS161" s="648"/>
      <c r="DT161" s="648"/>
      <c r="DU161" s="648"/>
      <c r="DV161" s="648"/>
      <c r="DW161" s="648"/>
      <c r="DX161" s="648"/>
      <c r="DY161" s="648"/>
      <c r="DZ161" s="648"/>
      <c r="EA161" s="648"/>
      <c r="EB161" s="648"/>
      <c r="EC161" s="648"/>
      <c r="ED161" s="648"/>
      <c r="EE161" s="648"/>
      <c r="EF161" s="648"/>
      <c r="EG161" s="648"/>
      <c r="EH161" s="648"/>
      <c r="EI161" s="648"/>
      <c r="EJ161" s="648"/>
      <c r="EK161" s="648"/>
      <c r="EL161" s="648"/>
      <c r="EM161" s="648"/>
      <c r="EN161" s="648"/>
      <c r="EO161" s="648"/>
      <c r="EP161" s="648"/>
      <c r="EQ161" s="648"/>
      <c r="ER161" s="648"/>
      <c r="ES161" s="648"/>
      <c r="ET161" s="648"/>
      <c r="EU161" s="648"/>
      <c r="EV161" s="648"/>
      <c r="EW161" s="648"/>
      <c r="EX161" s="648"/>
      <c r="EY161" s="648"/>
      <c r="EZ161" s="648"/>
      <c r="FA161" s="648"/>
      <c r="FB161" s="648"/>
      <c r="FC161" s="648"/>
      <c r="FD161" s="648"/>
      <c r="FE161" s="648"/>
      <c r="FF161" s="648"/>
      <c r="FG161" s="648"/>
      <c r="FH161" s="648"/>
      <c r="FI161" s="648"/>
      <c r="FJ161" s="648"/>
      <c r="FK161" s="648"/>
      <c r="FL161" s="648"/>
      <c r="FM161" s="648"/>
      <c r="FN161" s="648"/>
      <c r="FO161" s="648"/>
      <c r="FP161" s="648"/>
      <c r="FQ161" s="648"/>
      <c r="FR161" s="648"/>
      <c r="FS161" s="648"/>
      <c r="FT161" s="648"/>
      <c r="FU161" s="648"/>
      <c r="FV161" s="648"/>
      <c r="FW161" s="648"/>
      <c r="FX161" s="648"/>
      <c r="FY161" s="648"/>
      <c r="FZ161" s="648"/>
      <c r="GA161" s="648"/>
      <c r="GB161" s="648"/>
      <c r="GC161" s="648"/>
      <c r="GD161" s="648"/>
      <c r="GE161" s="648"/>
      <c r="GF161" s="648"/>
      <c r="GG161" s="648"/>
      <c r="GH161" s="648"/>
      <c r="GI161" s="648"/>
      <c r="GJ161" s="648"/>
      <c r="GK161" s="648"/>
      <c r="GL161" s="648"/>
      <c r="GM161" s="648"/>
      <c r="GN161" s="648"/>
      <c r="GO161" s="648"/>
      <c r="GP161" s="648"/>
      <c r="GQ161" s="648"/>
      <c r="GR161" s="648"/>
      <c r="GS161" s="648"/>
      <c r="GT161" s="648"/>
      <c r="GU161" s="648"/>
      <c r="GV161" s="648"/>
      <c r="GW161" s="648"/>
      <c r="GX161" s="648"/>
      <c r="GY161" s="648"/>
      <c r="GZ161" s="648"/>
      <c r="HA161" s="648"/>
      <c r="HB161" s="648"/>
      <c r="HC161" s="648"/>
      <c r="HD161" s="648"/>
      <c r="HE161" s="648"/>
      <c r="HF161" s="648"/>
      <c r="HG161" s="648"/>
      <c r="HH161" s="648"/>
      <c r="HI161" s="648"/>
      <c r="HJ161" s="648"/>
      <c r="HK161" s="648"/>
      <c r="HL161" s="648"/>
      <c r="HM161" s="648"/>
      <c r="HN161" s="648"/>
      <c r="HO161" s="648"/>
      <c r="HP161" s="648"/>
      <c r="HQ161" s="648"/>
      <c r="HR161" s="648"/>
      <c r="HS161" s="648"/>
      <c r="HT161" s="648"/>
      <c r="HU161" s="648"/>
      <c r="HV161" s="648"/>
      <c r="HW161" s="648"/>
      <c r="HX161" s="648"/>
      <c r="HY161" s="648"/>
      <c r="HZ161" s="648"/>
      <c r="IA161" s="648"/>
      <c r="IB161" s="648"/>
      <c r="IC161" s="648"/>
      <c r="ID161" s="648"/>
      <c r="IE161" s="648"/>
      <c r="IF161" s="648"/>
      <c r="IG161" s="648"/>
      <c r="IH161" s="648"/>
      <c r="II161" s="648"/>
      <c r="IJ161" s="648"/>
      <c r="IK161" s="648"/>
      <c r="IL161" s="648"/>
      <c r="IM161" s="648"/>
      <c r="IN161" s="648"/>
      <c r="IO161" s="648"/>
      <c r="IP161" s="648"/>
      <c r="IQ161" s="648"/>
      <c r="IR161" s="648"/>
      <c r="IS161" s="648"/>
      <c r="IT161" s="648"/>
    </row>
    <row r="162" spans="1:254" s="712" customFormat="1" ht="13">
      <c r="A162" s="706"/>
      <c r="B162" s="707" t="s">
        <v>3041</v>
      </c>
      <c r="C162" s="708" t="s">
        <v>2869</v>
      </c>
      <c r="D162" s="709">
        <v>20</v>
      </c>
      <c r="E162" s="710"/>
      <c r="F162" s="692">
        <f t="shared" si="5"/>
        <v>0</v>
      </c>
      <c r="G162" s="711"/>
      <c r="H162" s="694">
        <f t="shared" si="4"/>
        <v>0</v>
      </c>
      <c r="I162" s="648"/>
      <c r="J162" s="648"/>
      <c r="K162" s="648"/>
      <c r="L162" s="648"/>
      <c r="M162" s="648"/>
      <c r="N162" s="648"/>
      <c r="O162" s="648"/>
      <c r="P162" s="648"/>
      <c r="Q162" s="648"/>
      <c r="R162" s="648"/>
      <c r="S162" s="648"/>
      <c r="T162" s="648"/>
      <c r="U162" s="648"/>
      <c r="V162" s="648"/>
      <c r="W162" s="648"/>
      <c r="X162" s="648"/>
      <c r="Y162" s="648"/>
      <c r="Z162" s="648"/>
      <c r="AA162" s="648"/>
      <c r="AB162" s="648"/>
      <c r="AC162" s="648"/>
      <c r="AD162" s="648"/>
      <c r="AE162" s="648"/>
      <c r="AF162" s="648"/>
      <c r="AG162" s="648"/>
      <c r="AH162" s="648"/>
      <c r="AI162" s="648"/>
      <c r="AJ162" s="648"/>
      <c r="AK162" s="648"/>
      <c r="AL162" s="648"/>
      <c r="AM162" s="648"/>
      <c r="AN162" s="648"/>
      <c r="AO162" s="648"/>
      <c r="AP162" s="648"/>
      <c r="AQ162" s="648"/>
      <c r="AR162" s="648"/>
      <c r="AS162" s="648"/>
      <c r="AT162" s="648"/>
      <c r="AU162" s="648"/>
      <c r="AV162" s="648"/>
      <c r="AW162" s="648"/>
      <c r="AX162" s="648"/>
      <c r="AY162" s="648"/>
      <c r="AZ162" s="648"/>
      <c r="BA162" s="648"/>
      <c r="BB162" s="648"/>
      <c r="BC162" s="648"/>
      <c r="BD162" s="648"/>
      <c r="BE162" s="648"/>
      <c r="BF162" s="648"/>
      <c r="BG162" s="648"/>
      <c r="BH162" s="648"/>
      <c r="BI162" s="648"/>
      <c r="BJ162" s="648"/>
      <c r="BK162" s="648"/>
      <c r="BL162" s="648"/>
      <c r="BM162" s="648"/>
      <c r="BN162" s="648"/>
      <c r="BO162" s="648"/>
      <c r="BP162" s="648"/>
      <c r="BQ162" s="648"/>
      <c r="BR162" s="648"/>
      <c r="BS162" s="648"/>
      <c r="BT162" s="648"/>
      <c r="BU162" s="648"/>
      <c r="BV162" s="648"/>
      <c r="BW162" s="648"/>
      <c r="BX162" s="648"/>
      <c r="BY162" s="648"/>
      <c r="BZ162" s="648"/>
      <c r="CA162" s="648"/>
      <c r="CB162" s="648"/>
      <c r="CC162" s="648"/>
      <c r="CD162" s="648"/>
      <c r="CE162" s="648"/>
      <c r="CF162" s="648"/>
      <c r="CG162" s="648"/>
      <c r="CH162" s="648"/>
      <c r="CI162" s="648"/>
      <c r="CJ162" s="648"/>
      <c r="CK162" s="648"/>
      <c r="CL162" s="648"/>
      <c r="CM162" s="648"/>
      <c r="CN162" s="648"/>
      <c r="CO162" s="648"/>
      <c r="CP162" s="648"/>
      <c r="CQ162" s="648"/>
      <c r="CR162" s="648"/>
      <c r="CS162" s="648"/>
      <c r="CT162" s="648"/>
      <c r="CU162" s="648"/>
      <c r="CV162" s="648"/>
      <c r="CW162" s="648"/>
      <c r="CX162" s="648"/>
      <c r="CY162" s="648"/>
      <c r="CZ162" s="648"/>
      <c r="DA162" s="648"/>
      <c r="DB162" s="648"/>
      <c r="DC162" s="648"/>
      <c r="DD162" s="648"/>
      <c r="DE162" s="648"/>
      <c r="DF162" s="648"/>
      <c r="DG162" s="648"/>
      <c r="DH162" s="648"/>
      <c r="DI162" s="648"/>
      <c r="DJ162" s="648"/>
      <c r="DK162" s="648"/>
      <c r="DL162" s="648"/>
      <c r="DM162" s="648"/>
      <c r="DN162" s="648"/>
      <c r="DO162" s="648"/>
      <c r="DP162" s="648"/>
      <c r="DQ162" s="648"/>
      <c r="DR162" s="648"/>
      <c r="DS162" s="648"/>
      <c r="DT162" s="648"/>
      <c r="DU162" s="648"/>
      <c r="DV162" s="648"/>
      <c r="DW162" s="648"/>
      <c r="DX162" s="648"/>
      <c r="DY162" s="648"/>
      <c r="DZ162" s="648"/>
      <c r="EA162" s="648"/>
      <c r="EB162" s="648"/>
      <c r="EC162" s="648"/>
      <c r="ED162" s="648"/>
      <c r="EE162" s="648"/>
      <c r="EF162" s="648"/>
      <c r="EG162" s="648"/>
      <c r="EH162" s="648"/>
      <c r="EI162" s="648"/>
      <c r="EJ162" s="648"/>
      <c r="EK162" s="648"/>
      <c r="EL162" s="648"/>
      <c r="EM162" s="648"/>
      <c r="EN162" s="648"/>
      <c r="EO162" s="648"/>
      <c r="EP162" s="648"/>
      <c r="EQ162" s="648"/>
      <c r="ER162" s="648"/>
      <c r="ES162" s="648"/>
      <c r="ET162" s="648"/>
      <c r="EU162" s="648"/>
      <c r="EV162" s="648"/>
      <c r="EW162" s="648"/>
      <c r="EX162" s="648"/>
      <c r="EY162" s="648"/>
      <c r="EZ162" s="648"/>
      <c r="FA162" s="648"/>
      <c r="FB162" s="648"/>
      <c r="FC162" s="648"/>
      <c r="FD162" s="648"/>
      <c r="FE162" s="648"/>
      <c r="FF162" s="648"/>
      <c r="FG162" s="648"/>
      <c r="FH162" s="648"/>
      <c r="FI162" s="648"/>
      <c r="FJ162" s="648"/>
      <c r="FK162" s="648"/>
      <c r="FL162" s="648"/>
      <c r="FM162" s="648"/>
      <c r="FN162" s="648"/>
      <c r="FO162" s="648"/>
      <c r="FP162" s="648"/>
      <c r="FQ162" s="648"/>
      <c r="FR162" s="648"/>
      <c r="FS162" s="648"/>
      <c r="FT162" s="648"/>
      <c r="FU162" s="648"/>
      <c r="FV162" s="648"/>
      <c r="FW162" s="648"/>
      <c r="FX162" s="648"/>
      <c r="FY162" s="648"/>
      <c r="FZ162" s="648"/>
      <c r="GA162" s="648"/>
      <c r="GB162" s="648"/>
      <c r="GC162" s="648"/>
      <c r="GD162" s="648"/>
      <c r="GE162" s="648"/>
      <c r="GF162" s="648"/>
      <c r="GG162" s="648"/>
      <c r="GH162" s="648"/>
      <c r="GI162" s="648"/>
      <c r="GJ162" s="648"/>
      <c r="GK162" s="648"/>
      <c r="GL162" s="648"/>
      <c r="GM162" s="648"/>
      <c r="GN162" s="648"/>
      <c r="GO162" s="648"/>
      <c r="GP162" s="648"/>
      <c r="GQ162" s="648"/>
      <c r="GR162" s="648"/>
      <c r="GS162" s="648"/>
      <c r="GT162" s="648"/>
      <c r="GU162" s="648"/>
      <c r="GV162" s="648"/>
      <c r="GW162" s="648"/>
      <c r="GX162" s="648"/>
      <c r="GY162" s="648"/>
      <c r="GZ162" s="648"/>
      <c r="HA162" s="648"/>
      <c r="HB162" s="648"/>
      <c r="HC162" s="648"/>
      <c r="HD162" s="648"/>
      <c r="HE162" s="648"/>
      <c r="HF162" s="648"/>
      <c r="HG162" s="648"/>
      <c r="HH162" s="648"/>
      <c r="HI162" s="648"/>
      <c r="HJ162" s="648"/>
      <c r="HK162" s="648"/>
      <c r="HL162" s="648"/>
      <c r="HM162" s="648"/>
      <c r="HN162" s="648"/>
      <c r="HO162" s="648"/>
      <c r="HP162" s="648"/>
      <c r="HQ162" s="648"/>
      <c r="HR162" s="648"/>
      <c r="HS162" s="648"/>
      <c r="HT162" s="648"/>
      <c r="HU162" s="648"/>
      <c r="HV162" s="648"/>
      <c r="HW162" s="648"/>
      <c r="HX162" s="648"/>
      <c r="HY162" s="648"/>
      <c r="HZ162" s="648"/>
      <c r="IA162" s="648"/>
      <c r="IB162" s="648"/>
      <c r="IC162" s="648"/>
      <c r="ID162" s="648"/>
      <c r="IE162" s="648"/>
      <c r="IF162" s="648"/>
      <c r="IG162" s="648"/>
      <c r="IH162" s="648"/>
      <c r="II162" s="648"/>
      <c r="IJ162" s="648"/>
      <c r="IK162" s="648"/>
      <c r="IL162" s="648"/>
      <c r="IM162" s="648"/>
      <c r="IN162" s="648"/>
      <c r="IO162" s="648"/>
      <c r="IP162" s="648"/>
      <c r="IQ162" s="648"/>
      <c r="IR162" s="648"/>
      <c r="IS162" s="648"/>
      <c r="IT162" s="648"/>
    </row>
    <row r="163" spans="1:254" s="712" customFormat="1" ht="13">
      <c r="A163" s="706"/>
      <c r="B163" s="707" t="s">
        <v>3042</v>
      </c>
      <c r="C163" s="708" t="s">
        <v>2869</v>
      </c>
      <c r="D163" s="709">
        <v>68</v>
      </c>
      <c r="E163" s="710"/>
      <c r="F163" s="692">
        <f t="shared" si="5"/>
        <v>0</v>
      </c>
      <c r="G163" s="711"/>
      <c r="H163" s="694">
        <f t="shared" si="4"/>
        <v>0</v>
      </c>
      <c r="I163" s="648"/>
      <c r="J163" s="648"/>
      <c r="K163" s="648"/>
      <c r="L163" s="648"/>
      <c r="M163" s="648"/>
      <c r="N163" s="648"/>
      <c r="O163" s="648"/>
      <c r="P163" s="648"/>
      <c r="Q163" s="648"/>
      <c r="R163" s="648"/>
      <c r="S163" s="648"/>
      <c r="T163" s="648"/>
      <c r="U163" s="648"/>
      <c r="V163" s="648"/>
      <c r="W163" s="648"/>
      <c r="X163" s="648"/>
      <c r="Y163" s="648"/>
      <c r="Z163" s="648"/>
      <c r="AA163" s="648"/>
      <c r="AB163" s="648"/>
      <c r="AC163" s="648"/>
      <c r="AD163" s="648"/>
      <c r="AE163" s="648"/>
      <c r="AF163" s="648"/>
      <c r="AG163" s="648"/>
      <c r="AH163" s="648"/>
      <c r="AI163" s="648"/>
      <c r="AJ163" s="648"/>
      <c r="AK163" s="648"/>
      <c r="AL163" s="648"/>
      <c r="AM163" s="648"/>
      <c r="AN163" s="648"/>
      <c r="AO163" s="648"/>
      <c r="AP163" s="648"/>
      <c r="AQ163" s="648"/>
      <c r="AR163" s="648"/>
      <c r="AS163" s="648"/>
      <c r="AT163" s="648"/>
      <c r="AU163" s="648"/>
      <c r="AV163" s="648"/>
      <c r="AW163" s="648"/>
      <c r="AX163" s="648"/>
      <c r="AY163" s="648"/>
      <c r="AZ163" s="648"/>
      <c r="BA163" s="648"/>
      <c r="BB163" s="648"/>
      <c r="BC163" s="648"/>
      <c r="BD163" s="648"/>
      <c r="BE163" s="648"/>
      <c r="BF163" s="648"/>
      <c r="BG163" s="648"/>
      <c r="BH163" s="648"/>
      <c r="BI163" s="648"/>
      <c r="BJ163" s="648"/>
      <c r="BK163" s="648"/>
      <c r="BL163" s="648"/>
      <c r="BM163" s="648"/>
      <c r="BN163" s="648"/>
      <c r="BO163" s="648"/>
      <c r="BP163" s="648"/>
      <c r="BQ163" s="648"/>
      <c r="BR163" s="648"/>
      <c r="BS163" s="648"/>
      <c r="BT163" s="648"/>
      <c r="BU163" s="648"/>
      <c r="BV163" s="648"/>
      <c r="BW163" s="648"/>
      <c r="BX163" s="648"/>
      <c r="BY163" s="648"/>
      <c r="BZ163" s="648"/>
      <c r="CA163" s="648"/>
      <c r="CB163" s="648"/>
      <c r="CC163" s="648"/>
      <c r="CD163" s="648"/>
      <c r="CE163" s="648"/>
      <c r="CF163" s="648"/>
      <c r="CG163" s="648"/>
      <c r="CH163" s="648"/>
      <c r="CI163" s="648"/>
      <c r="CJ163" s="648"/>
      <c r="CK163" s="648"/>
      <c r="CL163" s="648"/>
      <c r="CM163" s="648"/>
      <c r="CN163" s="648"/>
      <c r="CO163" s="648"/>
      <c r="CP163" s="648"/>
      <c r="CQ163" s="648"/>
      <c r="CR163" s="648"/>
      <c r="CS163" s="648"/>
      <c r="CT163" s="648"/>
      <c r="CU163" s="648"/>
      <c r="CV163" s="648"/>
      <c r="CW163" s="648"/>
      <c r="CX163" s="648"/>
      <c r="CY163" s="648"/>
      <c r="CZ163" s="648"/>
      <c r="DA163" s="648"/>
      <c r="DB163" s="648"/>
      <c r="DC163" s="648"/>
      <c r="DD163" s="648"/>
      <c r="DE163" s="648"/>
      <c r="DF163" s="648"/>
      <c r="DG163" s="648"/>
      <c r="DH163" s="648"/>
      <c r="DI163" s="648"/>
      <c r="DJ163" s="648"/>
      <c r="DK163" s="648"/>
      <c r="DL163" s="648"/>
      <c r="DM163" s="648"/>
      <c r="DN163" s="648"/>
      <c r="DO163" s="648"/>
      <c r="DP163" s="648"/>
      <c r="DQ163" s="648"/>
      <c r="DR163" s="648"/>
      <c r="DS163" s="648"/>
      <c r="DT163" s="648"/>
      <c r="DU163" s="648"/>
      <c r="DV163" s="648"/>
      <c r="DW163" s="648"/>
      <c r="DX163" s="648"/>
      <c r="DY163" s="648"/>
      <c r="DZ163" s="648"/>
      <c r="EA163" s="648"/>
      <c r="EB163" s="648"/>
      <c r="EC163" s="648"/>
      <c r="ED163" s="648"/>
      <c r="EE163" s="648"/>
      <c r="EF163" s="648"/>
      <c r="EG163" s="648"/>
      <c r="EH163" s="648"/>
      <c r="EI163" s="648"/>
      <c r="EJ163" s="648"/>
      <c r="EK163" s="648"/>
      <c r="EL163" s="648"/>
      <c r="EM163" s="648"/>
      <c r="EN163" s="648"/>
      <c r="EO163" s="648"/>
      <c r="EP163" s="648"/>
      <c r="EQ163" s="648"/>
      <c r="ER163" s="648"/>
      <c r="ES163" s="648"/>
      <c r="ET163" s="648"/>
      <c r="EU163" s="648"/>
      <c r="EV163" s="648"/>
      <c r="EW163" s="648"/>
      <c r="EX163" s="648"/>
      <c r="EY163" s="648"/>
      <c r="EZ163" s="648"/>
      <c r="FA163" s="648"/>
      <c r="FB163" s="648"/>
      <c r="FC163" s="648"/>
      <c r="FD163" s="648"/>
      <c r="FE163" s="648"/>
      <c r="FF163" s="648"/>
      <c r="FG163" s="648"/>
      <c r="FH163" s="648"/>
      <c r="FI163" s="648"/>
      <c r="FJ163" s="648"/>
      <c r="FK163" s="648"/>
      <c r="FL163" s="648"/>
      <c r="FM163" s="648"/>
      <c r="FN163" s="648"/>
      <c r="FO163" s="648"/>
      <c r="FP163" s="648"/>
      <c r="FQ163" s="648"/>
      <c r="FR163" s="648"/>
      <c r="FS163" s="648"/>
      <c r="FT163" s="648"/>
      <c r="FU163" s="648"/>
      <c r="FV163" s="648"/>
      <c r="FW163" s="648"/>
      <c r="FX163" s="648"/>
      <c r="FY163" s="648"/>
      <c r="FZ163" s="648"/>
      <c r="GA163" s="648"/>
      <c r="GB163" s="648"/>
      <c r="GC163" s="648"/>
      <c r="GD163" s="648"/>
      <c r="GE163" s="648"/>
      <c r="GF163" s="648"/>
      <c r="GG163" s="648"/>
      <c r="GH163" s="648"/>
      <c r="GI163" s="648"/>
      <c r="GJ163" s="648"/>
      <c r="GK163" s="648"/>
      <c r="GL163" s="648"/>
      <c r="GM163" s="648"/>
      <c r="GN163" s="648"/>
      <c r="GO163" s="648"/>
      <c r="GP163" s="648"/>
      <c r="GQ163" s="648"/>
      <c r="GR163" s="648"/>
      <c r="GS163" s="648"/>
      <c r="GT163" s="648"/>
      <c r="GU163" s="648"/>
      <c r="GV163" s="648"/>
      <c r="GW163" s="648"/>
      <c r="GX163" s="648"/>
      <c r="GY163" s="648"/>
      <c r="GZ163" s="648"/>
      <c r="HA163" s="648"/>
      <c r="HB163" s="648"/>
      <c r="HC163" s="648"/>
      <c r="HD163" s="648"/>
      <c r="HE163" s="648"/>
      <c r="HF163" s="648"/>
      <c r="HG163" s="648"/>
      <c r="HH163" s="648"/>
      <c r="HI163" s="648"/>
      <c r="HJ163" s="648"/>
      <c r="HK163" s="648"/>
      <c r="HL163" s="648"/>
      <c r="HM163" s="648"/>
      <c r="HN163" s="648"/>
      <c r="HO163" s="648"/>
      <c r="HP163" s="648"/>
      <c r="HQ163" s="648"/>
      <c r="HR163" s="648"/>
      <c r="HS163" s="648"/>
      <c r="HT163" s="648"/>
      <c r="HU163" s="648"/>
      <c r="HV163" s="648"/>
      <c r="HW163" s="648"/>
      <c r="HX163" s="648"/>
      <c r="HY163" s="648"/>
      <c r="HZ163" s="648"/>
      <c r="IA163" s="648"/>
      <c r="IB163" s="648"/>
      <c r="IC163" s="648"/>
      <c r="ID163" s="648"/>
      <c r="IE163" s="648"/>
      <c r="IF163" s="648"/>
      <c r="IG163" s="648"/>
      <c r="IH163" s="648"/>
      <c r="II163" s="648"/>
      <c r="IJ163" s="648"/>
      <c r="IK163" s="648"/>
      <c r="IL163" s="648"/>
      <c r="IM163" s="648"/>
      <c r="IN163" s="648"/>
      <c r="IO163" s="648"/>
      <c r="IP163" s="648"/>
      <c r="IQ163" s="648"/>
      <c r="IR163" s="648"/>
      <c r="IS163" s="648"/>
      <c r="IT163" s="648"/>
    </row>
    <row r="164" spans="1:254" s="712" customFormat="1" ht="13">
      <c r="A164" s="706"/>
      <c r="B164" s="707" t="s">
        <v>3043</v>
      </c>
      <c r="C164" s="708" t="s">
        <v>2869</v>
      </c>
      <c r="D164" s="709">
        <v>56</v>
      </c>
      <c r="E164" s="710"/>
      <c r="F164" s="692">
        <f t="shared" si="5"/>
        <v>0</v>
      </c>
      <c r="G164" s="711"/>
      <c r="H164" s="694">
        <f t="shared" si="4"/>
        <v>0</v>
      </c>
      <c r="I164" s="648"/>
      <c r="J164" s="648"/>
      <c r="K164" s="648"/>
      <c r="L164" s="648"/>
      <c r="M164" s="648"/>
      <c r="N164" s="648"/>
      <c r="O164" s="648"/>
      <c r="P164" s="648"/>
      <c r="Q164" s="648"/>
      <c r="R164" s="648"/>
      <c r="S164" s="648"/>
      <c r="T164" s="648"/>
      <c r="U164" s="648"/>
      <c r="V164" s="648"/>
      <c r="W164" s="648"/>
      <c r="X164" s="648"/>
      <c r="Y164" s="648"/>
      <c r="Z164" s="648"/>
      <c r="AA164" s="648"/>
      <c r="AB164" s="648"/>
      <c r="AC164" s="648"/>
      <c r="AD164" s="648"/>
      <c r="AE164" s="648"/>
      <c r="AF164" s="648"/>
      <c r="AG164" s="648"/>
      <c r="AH164" s="648"/>
      <c r="AI164" s="648"/>
      <c r="AJ164" s="648"/>
      <c r="AK164" s="648"/>
      <c r="AL164" s="648"/>
      <c r="AM164" s="648"/>
      <c r="AN164" s="648"/>
      <c r="AO164" s="648"/>
      <c r="AP164" s="648"/>
      <c r="AQ164" s="648"/>
      <c r="AR164" s="648"/>
      <c r="AS164" s="648"/>
      <c r="AT164" s="648"/>
      <c r="AU164" s="648"/>
      <c r="AV164" s="648"/>
      <c r="AW164" s="648"/>
      <c r="AX164" s="648"/>
      <c r="AY164" s="648"/>
      <c r="AZ164" s="648"/>
      <c r="BA164" s="648"/>
      <c r="BB164" s="648"/>
      <c r="BC164" s="648"/>
      <c r="BD164" s="648"/>
      <c r="BE164" s="648"/>
      <c r="BF164" s="648"/>
      <c r="BG164" s="648"/>
      <c r="BH164" s="648"/>
      <c r="BI164" s="648"/>
      <c r="BJ164" s="648"/>
      <c r="BK164" s="648"/>
      <c r="BL164" s="648"/>
      <c r="BM164" s="648"/>
      <c r="BN164" s="648"/>
      <c r="BO164" s="648"/>
      <c r="BP164" s="648"/>
      <c r="BQ164" s="648"/>
      <c r="BR164" s="648"/>
      <c r="BS164" s="648"/>
      <c r="BT164" s="648"/>
      <c r="BU164" s="648"/>
      <c r="BV164" s="648"/>
      <c r="BW164" s="648"/>
      <c r="BX164" s="648"/>
      <c r="BY164" s="648"/>
      <c r="BZ164" s="648"/>
      <c r="CA164" s="648"/>
      <c r="CB164" s="648"/>
      <c r="CC164" s="648"/>
      <c r="CD164" s="648"/>
      <c r="CE164" s="648"/>
      <c r="CF164" s="648"/>
      <c r="CG164" s="648"/>
      <c r="CH164" s="648"/>
      <c r="CI164" s="648"/>
      <c r="CJ164" s="648"/>
      <c r="CK164" s="648"/>
      <c r="CL164" s="648"/>
      <c r="CM164" s="648"/>
      <c r="CN164" s="648"/>
      <c r="CO164" s="648"/>
      <c r="CP164" s="648"/>
      <c r="CQ164" s="648"/>
      <c r="CR164" s="648"/>
      <c r="CS164" s="648"/>
      <c r="CT164" s="648"/>
      <c r="CU164" s="648"/>
      <c r="CV164" s="648"/>
      <c r="CW164" s="648"/>
      <c r="CX164" s="648"/>
      <c r="CY164" s="648"/>
      <c r="CZ164" s="648"/>
      <c r="DA164" s="648"/>
      <c r="DB164" s="648"/>
      <c r="DC164" s="648"/>
      <c r="DD164" s="648"/>
      <c r="DE164" s="648"/>
      <c r="DF164" s="648"/>
      <c r="DG164" s="648"/>
      <c r="DH164" s="648"/>
      <c r="DI164" s="648"/>
      <c r="DJ164" s="648"/>
      <c r="DK164" s="648"/>
      <c r="DL164" s="648"/>
      <c r="DM164" s="648"/>
      <c r="DN164" s="648"/>
      <c r="DO164" s="648"/>
      <c r="DP164" s="648"/>
      <c r="DQ164" s="648"/>
      <c r="DR164" s="648"/>
      <c r="DS164" s="648"/>
      <c r="DT164" s="648"/>
      <c r="DU164" s="648"/>
      <c r="DV164" s="648"/>
      <c r="DW164" s="648"/>
      <c r="DX164" s="648"/>
      <c r="DY164" s="648"/>
      <c r="DZ164" s="648"/>
      <c r="EA164" s="648"/>
      <c r="EB164" s="648"/>
      <c r="EC164" s="648"/>
      <c r="ED164" s="648"/>
      <c r="EE164" s="648"/>
      <c r="EF164" s="648"/>
      <c r="EG164" s="648"/>
      <c r="EH164" s="648"/>
      <c r="EI164" s="648"/>
      <c r="EJ164" s="648"/>
      <c r="EK164" s="648"/>
      <c r="EL164" s="648"/>
      <c r="EM164" s="648"/>
      <c r="EN164" s="648"/>
      <c r="EO164" s="648"/>
      <c r="EP164" s="648"/>
      <c r="EQ164" s="648"/>
      <c r="ER164" s="648"/>
      <c r="ES164" s="648"/>
      <c r="ET164" s="648"/>
      <c r="EU164" s="648"/>
      <c r="EV164" s="648"/>
      <c r="EW164" s="648"/>
      <c r="EX164" s="648"/>
      <c r="EY164" s="648"/>
      <c r="EZ164" s="648"/>
      <c r="FA164" s="648"/>
      <c r="FB164" s="648"/>
      <c r="FC164" s="648"/>
      <c r="FD164" s="648"/>
      <c r="FE164" s="648"/>
      <c r="FF164" s="648"/>
      <c r="FG164" s="648"/>
      <c r="FH164" s="648"/>
      <c r="FI164" s="648"/>
      <c r="FJ164" s="648"/>
      <c r="FK164" s="648"/>
      <c r="FL164" s="648"/>
      <c r="FM164" s="648"/>
      <c r="FN164" s="648"/>
      <c r="FO164" s="648"/>
      <c r="FP164" s="648"/>
      <c r="FQ164" s="648"/>
      <c r="FR164" s="648"/>
      <c r="FS164" s="648"/>
      <c r="FT164" s="648"/>
      <c r="FU164" s="648"/>
      <c r="FV164" s="648"/>
      <c r="FW164" s="648"/>
      <c r="FX164" s="648"/>
      <c r="FY164" s="648"/>
      <c r="FZ164" s="648"/>
      <c r="GA164" s="648"/>
      <c r="GB164" s="648"/>
      <c r="GC164" s="648"/>
      <c r="GD164" s="648"/>
      <c r="GE164" s="648"/>
      <c r="GF164" s="648"/>
      <c r="GG164" s="648"/>
      <c r="GH164" s="648"/>
      <c r="GI164" s="648"/>
      <c r="GJ164" s="648"/>
      <c r="GK164" s="648"/>
      <c r="GL164" s="648"/>
      <c r="GM164" s="648"/>
      <c r="GN164" s="648"/>
      <c r="GO164" s="648"/>
      <c r="GP164" s="648"/>
      <c r="GQ164" s="648"/>
      <c r="GR164" s="648"/>
      <c r="GS164" s="648"/>
      <c r="GT164" s="648"/>
      <c r="GU164" s="648"/>
      <c r="GV164" s="648"/>
      <c r="GW164" s="648"/>
      <c r="GX164" s="648"/>
      <c r="GY164" s="648"/>
      <c r="GZ164" s="648"/>
      <c r="HA164" s="648"/>
      <c r="HB164" s="648"/>
      <c r="HC164" s="648"/>
      <c r="HD164" s="648"/>
      <c r="HE164" s="648"/>
      <c r="HF164" s="648"/>
      <c r="HG164" s="648"/>
      <c r="HH164" s="648"/>
      <c r="HI164" s="648"/>
      <c r="HJ164" s="648"/>
      <c r="HK164" s="648"/>
      <c r="HL164" s="648"/>
      <c r="HM164" s="648"/>
      <c r="HN164" s="648"/>
      <c r="HO164" s="648"/>
      <c r="HP164" s="648"/>
      <c r="HQ164" s="648"/>
      <c r="HR164" s="648"/>
      <c r="HS164" s="648"/>
      <c r="HT164" s="648"/>
      <c r="HU164" s="648"/>
      <c r="HV164" s="648"/>
      <c r="HW164" s="648"/>
      <c r="HX164" s="648"/>
      <c r="HY164" s="648"/>
      <c r="HZ164" s="648"/>
      <c r="IA164" s="648"/>
      <c r="IB164" s="648"/>
      <c r="IC164" s="648"/>
      <c r="ID164" s="648"/>
      <c r="IE164" s="648"/>
      <c r="IF164" s="648"/>
      <c r="IG164" s="648"/>
      <c r="IH164" s="648"/>
      <c r="II164" s="648"/>
      <c r="IJ164" s="648"/>
      <c r="IK164" s="648"/>
      <c r="IL164" s="648"/>
      <c r="IM164" s="648"/>
      <c r="IN164" s="648"/>
      <c r="IO164" s="648"/>
      <c r="IP164" s="648"/>
      <c r="IQ164" s="648"/>
      <c r="IR164" s="648"/>
      <c r="IS164" s="648"/>
      <c r="IT164" s="648"/>
    </row>
    <row r="165" spans="1:254" s="712" customFormat="1" ht="13">
      <c r="A165" s="706"/>
      <c r="B165" s="707" t="s">
        <v>3044</v>
      </c>
      <c r="C165" s="708" t="s">
        <v>2869</v>
      </c>
      <c r="D165" s="709">
        <v>44</v>
      </c>
      <c r="E165" s="710"/>
      <c r="F165" s="692">
        <f t="shared" si="5"/>
        <v>0</v>
      </c>
      <c r="G165" s="711"/>
      <c r="H165" s="694">
        <f t="shared" si="4"/>
        <v>0</v>
      </c>
      <c r="I165" s="648"/>
      <c r="J165" s="648"/>
      <c r="K165" s="648"/>
      <c r="L165" s="648"/>
      <c r="M165" s="648"/>
      <c r="N165" s="648"/>
      <c r="O165" s="648"/>
      <c r="P165" s="648"/>
      <c r="Q165" s="648"/>
      <c r="R165" s="648"/>
      <c r="S165" s="648"/>
      <c r="T165" s="648"/>
      <c r="U165" s="648"/>
      <c r="V165" s="648"/>
      <c r="W165" s="648"/>
      <c r="X165" s="648"/>
      <c r="Y165" s="648"/>
      <c r="Z165" s="648"/>
      <c r="AA165" s="648"/>
      <c r="AB165" s="648"/>
      <c r="AC165" s="648"/>
      <c r="AD165" s="648"/>
      <c r="AE165" s="648"/>
      <c r="AF165" s="648"/>
      <c r="AG165" s="648"/>
      <c r="AH165" s="648"/>
      <c r="AI165" s="648"/>
      <c r="AJ165" s="648"/>
      <c r="AK165" s="648"/>
      <c r="AL165" s="648"/>
      <c r="AM165" s="648"/>
      <c r="AN165" s="648"/>
      <c r="AO165" s="648"/>
      <c r="AP165" s="648"/>
      <c r="AQ165" s="648"/>
      <c r="AR165" s="648"/>
      <c r="AS165" s="648"/>
      <c r="AT165" s="648"/>
      <c r="AU165" s="648"/>
      <c r="AV165" s="648"/>
      <c r="AW165" s="648"/>
      <c r="AX165" s="648"/>
      <c r="AY165" s="648"/>
      <c r="AZ165" s="648"/>
      <c r="BA165" s="648"/>
      <c r="BB165" s="648"/>
      <c r="BC165" s="648"/>
      <c r="BD165" s="648"/>
      <c r="BE165" s="648"/>
      <c r="BF165" s="648"/>
      <c r="BG165" s="648"/>
      <c r="BH165" s="648"/>
      <c r="BI165" s="648"/>
      <c r="BJ165" s="648"/>
      <c r="BK165" s="648"/>
      <c r="BL165" s="648"/>
      <c r="BM165" s="648"/>
      <c r="BN165" s="648"/>
      <c r="BO165" s="648"/>
      <c r="BP165" s="648"/>
      <c r="BQ165" s="648"/>
      <c r="BR165" s="648"/>
      <c r="BS165" s="648"/>
      <c r="BT165" s="648"/>
      <c r="BU165" s="648"/>
      <c r="BV165" s="648"/>
      <c r="BW165" s="648"/>
      <c r="BX165" s="648"/>
      <c r="BY165" s="648"/>
      <c r="BZ165" s="648"/>
      <c r="CA165" s="648"/>
      <c r="CB165" s="648"/>
      <c r="CC165" s="648"/>
      <c r="CD165" s="648"/>
      <c r="CE165" s="648"/>
      <c r="CF165" s="648"/>
      <c r="CG165" s="648"/>
      <c r="CH165" s="648"/>
      <c r="CI165" s="648"/>
      <c r="CJ165" s="648"/>
      <c r="CK165" s="648"/>
      <c r="CL165" s="648"/>
      <c r="CM165" s="648"/>
      <c r="CN165" s="648"/>
      <c r="CO165" s="648"/>
      <c r="CP165" s="648"/>
      <c r="CQ165" s="648"/>
      <c r="CR165" s="648"/>
      <c r="CS165" s="648"/>
      <c r="CT165" s="648"/>
      <c r="CU165" s="648"/>
      <c r="CV165" s="648"/>
      <c r="CW165" s="648"/>
      <c r="CX165" s="648"/>
      <c r="CY165" s="648"/>
      <c r="CZ165" s="648"/>
      <c r="DA165" s="648"/>
      <c r="DB165" s="648"/>
      <c r="DC165" s="648"/>
      <c r="DD165" s="648"/>
      <c r="DE165" s="648"/>
      <c r="DF165" s="648"/>
      <c r="DG165" s="648"/>
      <c r="DH165" s="648"/>
      <c r="DI165" s="648"/>
      <c r="DJ165" s="648"/>
      <c r="DK165" s="648"/>
      <c r="DL165" s="648"/>
      <c r="DM165" s="648"/>
      <c r="DN165" s="648"/>
      <c r="DO165" s="648"/>
      <c r="DP165" s="648"/>
      <c r="DQ165" s="648"/>
      <c r="DR165" s="648"/>
      <c r="DS165" s="648"/>
      <c r="DT165" s="648"/>
      <c r="DU165" s="648"/>
      <c r="DV165" s="648"/>
      <c r="DW165" s="648"/>
      <c r="DX165" s="648"/>
      <c r="DY165" s="648"/>
      <c r="DZ165" s="648"/>
      <c r="EA165" s="648"/>
      <c r="EB165" s="648"/>
      <c r="EC165" s="648"/>
      <c r="ED165" s="648"/>
      <c r="EE165" s="648"/>
      <c r="EF165" s="648"/>
      <c r="EG165" s="648"/>
      <c r="EH165" s="648"/>
      <c r="EI165" s="648"/>
      <c r="EJ165" s="648"/>
      <c r="EK165" s="648"/>
      <c r="EL165" s="648"/>
      <c r="EM165" s="648"/>
      <c r="EN165" s="648"/>
      <c r="EO165" s="648"/>
      <c r="EP165" s="648"/>
      <c r="EQ165" s="648"/>
      <c r="ER165" s="648"/>
      <c r="ES165" s="648"/>
      <c r="ET165" s="648"/>
      <c r="EU165" s="648"/>
      <c r="EV165" s="648"/>
      <c r="EW165" s="648"/>
      <c r="EX165" s="648"/>
      <c r="EY165" s="648"/>
      <c r="EZ165" s="648"/>
      <c r="FA165" s="648"/>
      <c r="FB165" s="648"/>
      <c r="FC165" s="648"/>
      <c r="FD165" s="648"/>
      <c r="FE165" s="648"/>
      <c r="FF165" s="648"/>
      <c r="FG165" s="648"/>
      <c r="FH165" s="648"/>
      <c r="FI165" s="648"/>
      <c r="FJ165" s="648"/>
      <c r="FK165" s="648"/>
      <c r="FL165" s="648"/>
      <c r="FM165" s="648"/>
      <c r="FN165" s="648"/>
      <c r="FO165" s="648"/>
      <c r="FP165" s="648"/>
      <c r="FQ165" s="648"/>
      <c r="FR165" s="648"/>
      <c r="FS165" s="648"/>
      <c r="FT165" s="648"/>
      <c r="FU165" s="648"/>
      <c r="FV165" s="648"/>
      <c r="FW165" s="648"/>
      <c r="FX165" s="648"/>
      <c r="FY165" s="648"/>
      <c r="FZ165" s="648"/>
      <c r="GA165" s="648"/>
      <c r="GB165" s="648"/>
      <c r="GC165" s="648"/>
      <c r="GD165" s="648"/>
      <c r="GE165" s="648"/>
      <c r="GF165" s="648"/>
      <c r="GG165" s="648"/>
      <c r="GH165" s="648"/>
      <c r="GI165" s="648"/>
      <c r="GJ165" s="648"/>
      <c r="GK165" s="648"/>
      <c r="GL165" s="648"/>
      <c r="GM165" s="648"/>
      <c r="GN165" s="648"/>
      <c r="GO165" s="648"/>
      <c r="GP165" s="648"/>
      <c r="GQ165" s="648"/>
      <c r="GR165" s="648"/>
      <c r="GS165" s="648"/>
      <c r="GT165" s="648"/>
      <c r="GU165" s="648"/>
      <c r="GV165" s="648"/>
      <c r="GW165" s="648"/>
      <c r="GX165" s="648"/>
      <c r="GY165" s="648"/>
      <c r="GZ165" s="648"/>
      <c r="HA165" s="648"/>
      <c r="HB165" s="648"/>
      <c r="HC165" s="648"/>
      <c r="HD165" s="648"/>
      <c r="HE165" s="648"/>
      <c r="HF165" s="648"/>
      <c r="HG165" s="648"/>
      <c r="HH165" s="648"/>
      <c r="HI165" s="648"/>
      <c r="HJ165" s="648"/>
      <c r="HK165" s="648"/>
      <c r="HL165" s="648"/>
      <c r="HM165" s="648"/>
      <c r="HN165" s="648"/>
      <c r="HO165" s="648"/>
      <c r="HP165" s="648"/>
      <c r="HQ165" s="648"/>
      <c r="HR165" s="648"/>
      <c r="HS165" s="648"/>
      <c r="HT165" s="648"/>
      <c r="HU165" s="648"/>
      <c r="HV165" s="648"/>
      <c r="HW165" s="648"/>
      <c r="HX165" s="648"/>
      <c r="HY165" s="648"/>
      <c r="HZ165" s="648"/>
      <c r="IA165" s="648"/>
      <c r="IB165" s="648"/>
      <c r="IC165" s="648"/>
      <c r="ID165" s="648"/>
      <c r="IE165" s="648"/>
      <c r="IF165" s="648"/>
      <c r="IG165" s="648"/>
      <c r="IH165" s="648"/>
      <c r="II165" s="648"/>
      <c r="IJ165" s="648"/>
      <c r="IK165" s="648"/>
      <c r="IL165" s="648"/>
      <c r="IM165" s="648"/>
      <c r="IN165" s="648"/>
      <c r="IO165" s="648"/>
      <c r="IP165" s="648"/>
      <c r="IQ165" s="648"/>
      <c r="IR165" s="648"/>
      <c r="IS165" s="648"/>
      <c r="IT165" s="648"/>
    </row>
    <row r="166" spans="1:254" s="712" customFormat="1" ht="13">
      <c r="A166" s="706"/>
      <c r="B166" s="707" t="s">
        <v>3045</v>
      </c>
      <c r="C166" s="708" t="s">
        <v>2869</v>
      </c>
      <c r="D166" s="709">
        <v>37</v>
      </c>
      <c r="E166" s="710"/>
      <c r="F166" s="692">
        <f t="shared" si="5"/>
        <v>0</v>
      </c>
      <c r="G166" s="711"/>
      <c r="H166" s="694">
        <f t="shared" si="4"/>
        <v>0</v>
      </c>
      <c r="I166" s="648"/>
      <c r="J166" s="648"/>
      <c r="K166" s="648"/>
      <c r="L166" s="648"/>
      <c r="M166" s="648"/>
      <c r="N166" s="648"/>
      <c r="O166" s="648"/>
      <c r="P166" s="648"/>
      <c r="Q166" s="648"/>
      <c r="R166" s="648"/>
      <c r="S166" s="648"/>
      <c r="T166" s="648"/>
      <c r="U166" s="648"/>
      <c r="V166" s="648"/>
      <c r="W166" s="648"/>
      <c r="X166" s="648"/>
      <c r="Y166" s="648"/>
      <c r="Z166" s="648"/>
      <c r="AA166" s="648"/>
      <c r="AB166" s="648"/>
      <c r="AC166" s="648"/>
      <c r="AD166" s="648"/>
      <c r="AE166" s="648"/>
      <c r="AF166" s="648"/>
      <c r="AG166" s="648"/>
      <c r="AH166" s="648"/>
      <c r="AI166" s="648"/>
      <c r="AJ166" s="648"/>
      <c r="AK166" s="648"/>
      <c r="AL166" s="648"/>
      <c r="AM166" s="648"/>
      <c r="AN166" s="648"/>
      <c r="AO166" s="648"/>
      <c r="AP166" s="648"/>
      <c r="AQ166" s="648"/>
      <c r="AR166" s="648"/>
      <c r="AS166" s="648"/>
      <c r="AT166" s="648"/>
      <c r="AU166" s="648"/>
      <c r="AV166" s="648"/>
      <c r="AW166" s="648"/>
      <c r="AX166" s="648"/>
      <c r="AY166" s="648"/>
      <c r="AZ166" s="648"/>
      <c r="BA166" s="648"/>
      <c r="BB166" s="648"/>
      <c r="BC166" s="648"/>
      <c r="BD166" s="648"/>
      <c r="BE166" s="648"/>
      <c r="BF166" s="648"/>
      <c r="BG166" s="648"/>
      <c r="BH166" s="648"/>
      <c r="BI166" s="648"/>
      <c r="BJ166" s="648"/>
      <c r="BK166" s="648"/>
      <c r="BL166" s="648"/>
      <c r="BM166" s="648"/>
      <c r="BN166" s="648"/>
      <c r="BO166" s="648"/>
      <c r="BP166" s="648"/>
      <c r="BQ166" s="648"/>
      <c r="BR166" s="648"/>
      <c r="BS166" s="648"/>
      <c r="BT166" s="648"/>
      <c r="BU166" s="648"/>
      <c r="BV166" s="648"/>
      <c r="BW166" s="648"/>
      <c r="BX166" s="648"/>
      <c r="BY166" s="648"/>
      <c r="BZ166" s="648"/>
      <c r="CA166" s="648"/>
      <c r="CB166" s="648"/>
      <c r="CC166" s="648"/>
      <c r="CD166" s="648"/>
      <c r="CE166" s="648"/>
      <c r="CF166" s="648"/>
      <c r="CG166" s="648"/>
      <c r="CH166" s="648"/>
      <c r="CI166" s="648"/>
      <c r="CJ166" s="648"/>
      <c r="CK166" s="648"/>
      <c r="CL166" s="648"/>
      <c r="CM166" s="648"/>
      <c r="CN166" s="648"/>
      <c r="CO166" s="648"/>
      <c r="CP166" s="648"/>
      <c r="CQ166" s="648"/>
      <c r="CR166" s="648"/>
      <c r="CS166" s="648"/>
      <c r="CT166" s="648"/>
      <c r="CU166" s="648"/>
      <c r="CV166" s="648"/>
      <c r="CW166" s="648"/>
      <c r="CX166" s="648"/>
      <c r="CY166" s="648"/>
      <c r="CZ166" s="648"/>
      <c r="DA166" s="648"/>
      <c r="DB166" s="648"/>
      <c r="DC166" s="648"/>
      <c r="DD166" s="648"/>
      <c r="DE166" s="648"/>
      <c r="DF166" s="648"/>
      <c r="DG166" s="648"/>
      <c r="DH166" s="648"/>
      <c r="DI166" s="648"/>
      <c r="DJ166" s="648"/>
      <c r="DK166" s="648"/>
      <c r="DL166" s="648"/>
      <c r="DM166" s="648"/>
      <c r="DN166" s="648"/>
      <c r="DO166" s="648"/>
      <c r="DP166" s="648"/>
      <c r="DQ166" s="648"/>
      <c r="DR166" s="648"/>
      <c r="DS166" s="648"/>
      <c r="DT166" s="648"/>
      <c r="DU166" s="648"/>
      <c r="DV166" s="648"/>
      <c r="DW166" s="648"/>
      <c r="DX166" s="648"/>
      <c r="DY166" s="648"/>
      <c r="DZ166" s="648"/>
      <c r="EA166" s="648"/>
      <c r="EB166" s="648"/>
      <c r="EC166" s="648"/>
      <c r="ED166" s="648"/>
      <c r="EE166" s="648"/>
      <c r="EF166" s="648"/>
      <c r="EG166" s="648"/>
      <c r="EH166" s="648"/>
      <c r="EI166" s="648"/>
      <c r="EJ166" s="648"/>
      <c r="EK166" s="648"/>
      <c r="EL166" s="648"/>
      <c r="EM166" s="648"/>
      <c r="EN166" s="648"/>
      <c r="EO166" s="648"/>
      <c r="EP166" s="648"/>
      <c r="EQ166" s="648"/>
      <c r="ER166" s="648"/>
      <c r="ES166" s="648"/>
      <c r="ET166" s="648"/>
      <c r="EU166" s="648"/>
      <c r="EV166" s="648"/>
      <c r="EW166" s="648"/>
      <c r="EX166" s="648"/>
      <c r="EY166" s="648"/>
      <c r="EZ166" s="648"/>
      <c r="FA166" s="648"/>
      <c r="FB166" s="648"/>
      <c r="FC166" s="648"/>
      <c r="FD166" s="648"/>
      <c r="FE166" s="648"/>
      <c r="FF166" s="648"/>
      <c r="FG166" s="648"/>
      <c r="FH166" s="648"/>
      <c r="FI166" s="648"/>
      <c r="FJ166" s="648"/>
      <c r="FK166" s="648"/>
      <c r="FL166" s="648"/>
      <c r="FM166" s="648"/>
      <c r="FN166" s="648"/>
      <c r="FO166" s="648"/>
      <c r="FP166" s="648"/>
      <c r="FQ166" s="648"/>
      <c r="FR166" s="648"/>
      <c r="FS166" s="648"/>
      <c r="FT166" s="648"/>
      <c r="FU166" s="648"/>
      <c r="FV166" s="648"/>
      <c r="FW166" s="648"/>
      <c r="FX166" s="648"/>
      <c r="FY166" s="648"/>
      <c r="FZ166" s="648"/>
      <c r="GA166" s="648"/>
      <c r="GB166" s="648"/>
      <c r="GC166" s="648"/>
      <c r="GD166" s="648"/>
      <c r="GE166" s="648"/>
      <c r="GF166" s="648"/>
      <c r="GG166" s="648"/>
      <c r="GH166" s="648"/>
      <c r="GI166" s="648"/>
      <c r="GJ166" s="648"/>
      <c r="GK166" s="648"/>
      <c r="GL166" s="648"/>
      <c r="GM166" s="648"/>
      <c r="GN166" s="648"/>
      <c r="GO166" s="648"/>
      <c r="GP166" s="648"/>
      <c r="GQ166" s="648"/>
      <c r="GR166" s="648"/>
      <c r="GS166" s="648"/>
      <c r="GT166" s="648"/>
      <c r="GU166" s="648"/>
      <c r="GV166" s="648"/>
      <c r="GW166" s="648"/>
      <c r="GX166" s="648"/>
      <c r="GY166" s="648"/>
      <c r="GZ166" s="648"/>
      <c r="HA166" s="648"/>
      <c r="HB166" s="648"/>
      <c r="HC166" s="648"/>
      <c r="HD166" s="648"/>
      <c r="HE166" s="648"/>
      <c r="HF166" s="648"/>
      <c r="HG166" s="648"/>
      <c r="HH166" s="648"/>
      <c r="HI166" s="648"/>
      <c r="HJ166" s="648"/>
      <c r="HK166" s="648"/>
      <c r="HL166" s="648"/>
      <c r="HM166" s="648"/>
      <c r="HN166" s="648"/>
      <c r="HO166" s="648"/>
      <c r="HP166" s="648"/>
      <c r="HQ166" s="648"/>
      <c r="HR166" s="648"/>
      <c r="HS166" s="648"/>
      <c r="HT166" s="648"/>
      <c r="HU166" s="648"/>
      <c r="HV166" s="648"/>
      <c r="HW166" s="648"/>
      <c r="HX166" s="648"/>
      <c r="HY166" s="648"/>
      <c r="HZ166" s="648"/>
      <c r="IA166" s="648"/>
      <c r="IB166" s="648"/>
      <c r="IC166" s="648"/>
      <c r="ID166" s="648"/>
      <c r="IE166" s="648"/>
      <c r="IF166" s="648"/>
      <c r="IG166" s="648"/>
      <c r="IH166" s="648"/>
      <c r="II166" s="648"/>
      <c r="IJ166" s="648"/>
      <c r="IK166" s="648"/>
      <c r="IL166" s="648"/>
      <c r="IM166" s="648"/>
      <c r="IN166" s="648"/>
      <c r="IO166" s="648"/>
      <c r="IP166" s="648"/>
      <c r="IQ166" s="648"/>
      <c r="IR166" s="648"/>
      <c r="IS166" s="648"/>
      <c r="IT166" s="648"/>
    </row>
    <row r="167" spans="1:254" s="712" customFormat="1" ht="13">
      <c r="A167" s="706"/>
      <c r="B167" s="707" t="s">
        <v>3046</v>
      </c>
      <c r="C167" s="708" t="s">
        <v>2869</v>
      </c>
      <c r="D167" s="709">
        <v>31</v>
      </c>
      <c r="E167" s="710"/>
      <c r="F167" s="692">
        <f t="shared" si="5"/>
        <v>0</v>
      </c>
      <c r="G167" s="711"/>
      <c r="H167" s="694">
        <f t="shared" si="4"/>
        <v>0</v>
      </c>
      <c r="I167" s="648"/>
      <c r="J167" s="648"/>
      <c r="K167" s="648"/>
      <c r="L167" s="648"/>
      <c r="M167" s="648"/>
      <c r="N167" s="648"/>
      <c r="O167" s="648"/>
      <c r="P167" s="648"/>
      <c r="Q167" s="648"/>
      <c r="R167" s="648"/>
      <c r="S167" s="648"/>
      <c r="T167" s="648"/>
      <c r="U167" s="648"/>
      <c r="V167" s="648"/>
      <c r="W167" s="648"/>
      <c r="X167" s="648"/>
      <c r="Y167" s="648"/>
      <c r="Z167" s="648"/>
      <c r="AA167" s="648"/>
      <c r="AB167" s="648"/>
      <c r="AC167" s="648"/>
      <c r="AD167" s="648"/>
      <c r="AE167" s="648"/>
      <c r="AF167" s="648"/>
      <c r="AG167" s="648"/>
      <c r="AH167" s="648"/>
      <c r="AI167" s="648"/>
      <c r="AJ167" s="648"/>
      <c r="AK167" s="648"/>
      <c r="AL167" s="648"/>
      <c r="AM167" s="648"/>
      <c r="AN167" s="648"/>
      <c r="AO167" s="648"/>
      <c r="AP167" s="648"/>
      <c r="AQ167" s="648"/>
      <c r="AR167" s="648"/>
      <c r="AS167" s="648"/>
      <c r="AT167" s="648"/>
      <c r="AU167" s="648"/>
      <c r="AV167" s="648"/>
      <c r="AW167" s="648"/>
      <c r="AX167" s="648"/>
      <c r="AY167" s="648"/>
      <c r="AZ167" s="648"/>
      <c r="BA167" s="648"/>
      <c r="BB167" s="648"/>
      <c r="BC167" s="648"/>
      <c r="BD167" s="648"/>
      <c r="BE167" s="648"/>
      <c r="BF167" s="648"/>
      <c r="BG167" s="648"/>
      <c r="BH167" s="648"/>
      <c r="BI167" s="648"/>
      <c r="BJ167" s="648"/>
      <c r="BK167" s="648"/>
      <c r="BL167" s="648"/>
      <c r="BM167" s="648"/>
      <c r="BN167" s="648"/>
      <c r="BO167" s="648"/>
      <c r="BP167" s="648"/>
      <c r="BQ167" s="648"/>
      <c r="BR167" s="648"/>
      <c r="BS167" s="648"/>
      <c r="BT167" s="648"/>
      <c r="BU167" s="648"/>
      <c r="BV167" s="648"/>
      <c r="BW167" s="648"/>
      <c r="BX167" s="648"/>
      <c r="BY167" s="648"/>
      <c r="BZ167" s="648"/>
      <c r="CA167" s="648"/>
      <c r="CB167" s="648"/>
      <c r="CC167" s="648"/>
      <c r="CD167" s="648"/>
      <c r="CE167" s="648"/>
      <c r="CF167" s="648"/>
      <c r="CG167" s="648"/>
      <c r="CH167" s="648"/>
      <c r="CI167" s="648"/>
      <c r="CJ167" s="648"/>
      <c r="CK167" s="648"/>
      <c r="CL167" s="648"/>
      <c r="CM167" s="648"/>
      <c r="CN167" s="648"/>
      <c r="CO167" s="648"/>
      <c r="CP167" s="648"/>
      <c r="CQ167" s="648"/>
      <c r="CR167" s="648"/>
      <c r="CS167" s="648"/>
      <c r="CT167" s="648"/>
      <c r="CU167" s="648"/>
      <c r="CV167" s="648"/>
      <c r="CW167" s="648"/>
      <c r="CX167" s="648"/>
      <c r="CY167" s="648"/>
      <c r="CZ167" s="648"/>
      <c r="DA167" s="648"/>
      <c r="DB167" s="648"/>
      <c r="DC167" s="648"/>
      <c r="DD167" s="648"/>
      <c r="DE167" s="648"/>
      <c r="DF167" s="648"/>
      <c r="DG167" s="648"/>
      <c r="DH167" s="648"/>
      <c r="DI167" s="648"/>
      <c r="DJ167" s="648"/>
      <c r="DK167" s="648"/>
      <c r="DL167" s="648"/>
      <c r="DM167" s="648"/>
      <c r="DN167" s="648"/>
      <c r="DO167" s="648"/>
      <c r="DP167" s="648"/>
      <c r="DQ167" s="648"/>
      <c r="DR167" s="648"/>
      <c r="DS167" s="648"/>
      <c r="DT167" s="648"/>
      <c r="DU167" s="648"/>
      <c r="DV167" s="648"/>
      <c r="DW167" s="648"/>
      <c r="DX167" s="648"/>
      <c r="DY167" s="648"/>
      <c r="DZ167" s="648"/>
      <c r="EA167" s="648"/>
      <c r="EB167" s="648"/>
      <c r="EC167" s="648"/>
      <c r="ED167" s="648"/>
      <c r="EE167" s="648"/>
      <c r="EF167" s="648"/>
      <c r="EG167" s="648"/>
      <c r="EH167" s="648"/>
      <c r="EI167" s="648"/>
      <c r="EJ167" s="648"/>
      <c r="EK167" s="648"/>
      <c r="EL167" s="648"/>
      <c r="EM167" s="648"/>
      <c r="EN167" s="648"/>
      <c r="EO167" s="648"/>
      <c r="EP167" s="648"/>
      <c r="EQ167" s="648"/>
      <c r="ER167" s="648"/>
      <c r="ES167" s="648"/>
      <c r="ET167" s="648"/>
      <c r="EU167" s="648"/>
      <c r="EV167" s="648"/>
      <c r="EW167" s="648"/>
      <c r="EX167" s="648"/>
      <c r="EY167" s="648"/>
      <c r="EZ167" s="648"/>
      <c r="FA167" s="648"/>
      <c r="FB167" s="648"/>
      <c r="FC167" s="648"/>
      <c r="FD167" s="648"/>
      <c r="FE167" s="648"/>
      <c r="FF167" s="648"/>
      <c r="FG167" s="648"/>
      <c r="FH167" s="648"/>
      <c r="FI167" s="648"/>
      <c r="FJ167" s="648"/>
      <c r="FK167" s="648"/>
      <c r="FL167" s="648"/>
      <c r="FM167" s="648"/>
      <c r="FN167" s="648"/>
      <c r="FO167" s="648"/>
      <c r="FP167" s="648"/>
      <c r="FQ167" s="648"/>
      <c r="FR167" s="648"/>
      <c r="FS167" s="648"/>
      <c r="FT167" s="648"/>
      <c r="FU167" s="648"/>
      <c r="FV167" s="648"/>
      <c r="FW167" s="648"/>
      <c r="FX167" s="648"/>
      <c r="FY167" s="648"/>
      <c r="FZ167" s="648"/>
      <c r="GA167" s="648"/>
      <c r="GB167" s="648"/>
      <c r="GC167" s="648"/>
      <c r="GD167" s="648"/>
      <c r="GE167" s="648"/>
      <c r="GF167" s="648"/>
      <c r="GG167" s="648"/>
      <c r="GH167" s="648"/>
      <c r="GI167" s="648"/>
      <c r="GJ167" s="648"/>
      <c r="GK167" s="648"/>
      <c r="GL167" s="648"/>
      <c r="GM167" s="648"/>
      <c r="GN167" s="648"/>
      <c r="GO167" s="648"/>
      <c r="GP167" s="648"/>
      <c r="GQ167" s="648"/>
      <c r="GR167" s="648"/>
      <c r="GS167" s="648"/>
      <c r="GT167" s="648"/>
      <c r="GU167" s="648"/>
      <c r="GV167" s="648"/>
      <c r="GW167" s="648"/>
      <c r="GX167" s="648"/>
      <c r="GY167" s="648"/>
      <c r="GZ167" s="648"/>
      <c r="HA167" s="648"/>
      <c r="HB167" s="648"/>
      <c r="HC167" s="648"/>
      <c r="HD167" s="648"/>
      <c r="HE167" s="648"/>
      <c r="HF167" s="648"/>
      <c r="HG167" s="648"/>
      <c r="HH167" s="648"/>
      <c r="HI167" s="648"/>
      <c r="HJ167" s="648"/>
      <c r="HK167" s="648"/>
      <c r="HL167" s="648"/>
      <c r="HM167" s="648"/>
      <c r="HN167" s="648"/>
      <c r="HO167" s="648"/>
      <c r="HP167" s="648"/>
      <c r="HQ167" s="648"/>
      <c r="HR167" s="648"/>
      <c r="HS167" s="648"/>
      <c r="HT167" s="648"/>
      <c r="HU167" s="648"/>
      <c r="HV167" s="648"/>
      <c r="HW167" s="648"/>
      <c r="HX167" s="648"/>
      <c r="HY167" s="648"/>
      <c r="HZ167" s="648"/>
      <c r="IA167" s="648"/>
      <c r="IB167" s="648"/>
      <c r="IC167" s="648"/>
      <c r="ID167" s="648"/>
      <c r="IE167" s="648"/>
      <c r="IF167" s="648"/>
      <c r="IG167" s="648"/>
      <c r="IH167" s="648"/>
      <c r="II167" s="648"/>
      <c r="IJ167" s="648"/>
      <c r="IK167" s="648"/>
      <c r="IL167" s="648"/>
      <c r="IM167" s="648"/>
      <c r="IN167" s="648"/>
      <c r="IO167" s="648"/>
      <c r="IP167" s="648"/>
      <c r="IQ167" s="648"/>
      <c r="IR167" s="648"/>
      <c r="IS167" s="648"/>
      <c r="IT167" s="648"/>
    </row>
    <row r="168" spans="1:254">
      <c r="A168" s="689" t="s">
        <v>3047</v>
      </c>
      <c r="B168" s="696" t="s">
        <v>2873</v>
      </c>
      <c r="C168" s="691"/>
      <c r="D168" s="691"/>
      <c r="E168" s="692"/>
      <c r="F168" s="692">
        <f t="shared" si="5"/>
        <v>0</v>
      </c>
      <c r="G168" s="693"/>
      <c r="H168" s="694">
        <f t="shared" si="4"/>
        <v>0</v>
      </c>
      <c r="I168" s="705"/>
    </row>
    <row r="169" spans="1:254" s="712" customFormat="1" ht="12.75" customHeight="1">
      <c r="A169" s="706"/>
      <c r="B169" s="713" t="s">
        <v>3048</v>
      </c>
      <c r="C169" s="714" t="s">
        <v>2869</v>
      </c>
      <c r="D169" s="709">
        <v>3</v>
      </c>
      <c r="E169" s="710"/>
      <c r="F169" s="692">
        <f t="shared" si="5"/>
        <v>0</v>
      </c>
      <c r="G169" s="711"/>
      <c r="H169" s="694">
        <f t="shared" si="4"/>
        <v>0</v>
      </c>
      <c r="I169" s="648"/>
      <c r="J169" s="648"/>
      <c r="K169" s="648"/>
      <c r="L169" s="648"/>
      <c r="M169" s="648"/>
      <c r="N169" s="648"/>
      <c r="O169" s="648"/>
      <c r="P169" s="648"/>
      <c r="Q169" s="648"/>
      <c r="R169" s="648"/>
      <c r="S169" s="648"/>
      <c r="T169" s="648"/>
      <c r="U169" s="648"/>
      <c r="V169" s="648"/>
      <c r="W169" s="648"/>
      <c r="X169" s="648"/>
      <c r="Y169" s="648"/>
      <c r="Z169" s="648"/>
      <c r="AA169" s="648"/>
      <c r="AB169" s="648"/>
      <c r="AC169" s="648"/>
      <c r="AD169" s="648"/>
      <c r="AE169" s="648"/>
      <c r="AF169" s="648"/>
      <c r="AG169" s="648"/>
      <c r="AH169" s="648"/>
      <c r="AI169" s="648"/>
      <c r="AJ169" s="648"/>
      <c r="AK169" s="648"/>
      <c r="AL169" s="648"/>
      <c r="AM169" s="648"/>
      <c r="AN169" s="648"/>
      <c r="AO169" s="648"/>
      <c r="AP169" s="648"/>
      <c r="AQ169" s="648"/>
      <c r="AR169" s="648"/>
      <c r="AS169" s="648"/>
      <c r="AT169" s="648"/>
      <c r="AU169" s="648"/>
      <c r="AV169" s="648"/>
      <c r="AW169" s="648"/>
      <c r="AX169" s="648"/>
      <c r="AY169" s="648"/>
      <c r="AZ169" s="648"/>
      <c r="BA169" s="648"/>
      <c r="BB169" s="648"/>
      <c r="BC169" s="648"/>
      <c r="BD169" s="648"/>
      <c r="BE169" s="648"/>
      <c r="BF169" s="648"/>
      <c r="BG169" s="648"/>
      <c r="BH169" s="648"/>
      <c r="BI169" s="648"/>
      <c r="BJ169" s="648"/>
      <c r="BK169" s="648"/>
      <c r="BL169" s="648"/>
      <c r="BM169" s="648"/>
      <c r="BN169" s="648"/>
      <c r="BO169" s="648"/>
      <c r="BP169" s="648"/>
      <c r="BQ169" s="648"/>
      <c r="BR169" s="648"/>
      <c r="BS169" s="648"/>
      <c r="BT169" s="648"/>
      <c r="BU169" s="648"/>
      <c r="BV169" s="648"/>
      <c r="BW169" s="648"/>
      <c r="BX169" s="648"/>
      <c r="BY169" s="648"/>
      <c r="BZ169" s="648"/>
      <c r="CA169" s="648"/>
      <c r="CB169" s="648"/>
      <c r="CC169" s="648"/>
      <c r="CD169" s="648"/>
      <c r="CE169" s="648"/>
      <c r="CF169" s="648"/>
      <c r="CG169" s="648"/>
      <c r="CH169" s="648"/>
      <c r="CI169" s="648"/>
      <c r="CJ169" s="648"/>
      <c r="CK169" s="648"/>
      <c r="CL169" s="648"/>
      <c r="CM169" s="648"/>
      <c r="CN169" s="648"/>
      <c r="CO169" s="648"/>
      <c r="CP169" s="648"/>
      <c r="CQ169" s="648"/>
      <c r="CR169" s="648"/>
      <c r="CS169" s="648"/>
      <c r="CT169" s="648"/>
      <c r="CU169" s="648"/>
      <c r="CV169" s="648"/>
      <c r="CW169" s="648"/>
      <c r="CX169" s="648"/>
      <c r="CY169" s="648"/>
      <c r="CZ169" s="648"/>
      <c r="DA169" s="648"/>
      <c r="DB169" s="648"/>
      <c r="DC169" s="648"/>
      <c r="DD169" s="648"/>
      <c r="DE169" s="648"/>
      <c r="DF169" s="648"/>
      <c r="DG169" s="648"/>
      <c r="DH169" s="648"/>
      <c r="DI169" s="648"/>
      <c r="DJ169" s="648"/>
      <c r="DK169" s="648"/>
      <c r="DL169" s="648"/>
      <c r="DM169" s="648"/>
      <c r="DN169" s="648"/>
      <c r="DO169" s="648"/>
      <c r="DP169" s="648"/>
      <c r="DQ169" s="648"/>
      <c r="DR169" s="648"/>
      <c r="DS169" s="648"/>
      <c r="DT169" s="648"/>
      <c r="DU169" s="648"/>
      <c r="DV169" s="648"/>
      <c r="DW169" s="648"/>
      <c r="DX169" s="648"/>
      <c r="DY169" s="648"/>
      <c r="DZ169" s="648"/>
      <c r="EA169" s="648"/>
      <c r="EB169" s="648"/>
      <c r="EC169" s="648"/>
      <c r="ED169" s="648"/>
      <c r="EE169" s="648"/>
      <c r="EF169" s="648"/>
      <c r="EG169" s="648"/>
      <c r="EH169" s="648"/>
      <c r="EI169" s="648"/>
      <c r="EJ169" s="648"/>
      <c r="EK169" s="648"/>
      <c r="EL169" s="648"/>
      <c r="EM169" s="648"/>
      <c r="EN169" s="648"/>
      <c r="EO169" s="648"/>
      <c r="EP169" s="648"/>
      <c r="EQ169" s="648"/>
      <c r="ER169" s="648"/>
      <c r="ES169" s="648"/>
      <c r="ET169" s="648"/>
      <c r="EU169" s="648"/>
      <c r="EV169" s="648"/>
      <c r="EW169" s="648"/>
      <c r="EX169" s="648"/>
      <c r="EY169" s="648"/>
      <c r="EZ169" s="648"/>
      <c r="FA169" s="648"/>
      <c r="FB169" s="648"/>
      <c r="FC169" s="648"/>
      <c r="FD169" s="648"/>
      <c r="FE169" s="648"/>
      <c r="FF169" s="648"/>
      <c r="FG169" s="648"/>
      <c r="FH169" s="648"/>
      <c r="FI169" s="648"/>
      <c r="FJ169" s="648"/>
      <c r="FK169" s="648"/>
      <c r="FL169" s="648"/>
      <c r="FM169" s="648"/>
      <c r="FN169" s="648"/>
      <c r="FO169" s="648"/>
      <c r="FP169" s="648"/>
      <c r="FQ169" s="648"/>
      <c r="FR169" s="648"/>
      <c r="FS169" s="648"/>
      <c r="FT169" s="648"/>
      <c r="FU169" s="648"/>
      <c r="FV169" s="648"/>
      <c r="FW169" s="648"/>
      <c r="FX169" s="648"/>
      <c r="FY169" s="648"/>
      <c r="FZ169" s="648"/>
      <c r="GA169" s="648"/>
      <c r="GB169" s="648"/>
      <c r="GC169" s="648"/>
      <c r="GD169" s="648"/>
      <c r="GE169" s="648"/>
      <c r="GF169" s="648"/>
      <c r="GG169" s="648"/>
      <c r="GH169" s="648"/>
      <c r="GI169" s="648"/>
      <c r="GJ169" s="648"/>
      <c r="GK169" s="648"/>
      <c r="GL169" s="648"/>
      <c r="GM169" s="648"/>
      <c r="GN169" s="648"/>
      <c r="GO169" s="648"/>
      <c r="GP169" s="648"/>
      <c r="GQ169" s="648"/>
      <c r="GR169" s="648"/>
      <c r="GS169" s="648"/>
      <c r="GT169" s="648"/>
      <c r="GU169" s="648"/>
      <c r="GV169" s="648"/>
      <c r="GW169" s="648"/>
      <c r="GX169" s="648"/>
      <c r="GY169" s="648"/>
      <c r="GZ169" s="648"/>
      <c r="HA169" s="648"/>
      <c r="HB169" s="648"/>
      <c r="HC169" s="648"/>
      <c r="HD169" s="648"/>
      <c r="HE169" s="648"/>
      <c r="HF169" s="648"/>
      <c r="HG169" s="648"/>
      <c r="HH169" s="648"/>
      <c r="HI169" s="648"/>
      <c r="HJ169" s="648"/>
      <c r="HK169" s="648"/>
      <c r="HL169" s="648"/>
      <c r="HM169" s="648"/>
      <c r="HN169" s="648"/>
      <c r="HO169" s="648"/>
      <c r="HP169" s="648"/>
      <c r="HQ169" s="648"/>
      <c r="HR169" s="648"/>
      <c r="HS169" s="648"/>
      <c r="HT169" s="648"/>
      <c r="HU169" s="648"/>
      <c r="HV169" s="648"/>
      <c r="HW169" s="648"/>
      <c r="HX169" s="648"/>
      <c r="HY169" s="648"/>
      <c r="HZ169" s="648"/>
      <c r="IA169" s="648"/>
      <c r="IB169" s="648"/>
      <c r="IC169" s="648"/>
      <c r="ID169" s="648"/>
      <c r="IE169" s="648"/>
      <c r="IF169" s="648"/>
      <c r="IG169" s="648"/>
      <c r="IH169" s="648"/>
      <c r="II169" s="648"/>
      <c r="IJ169" s="648"/>
      <c r="IK169" s="648"/>
      <c r="IL169" s="648"/>
      <c r="IM169" s="648"/>
      <c r="IN169" s="648"/>
      <c r="IO169" s="648"/>
      <c r="IP169" s="648"/>
      <c r="IQ169" s="648"/>
      <c r="IR169" s="648"/>
      <c r="IS169" s="648"/>
      <c r="IT169" s="648"/>
    </row>
    <row r="170" spans="1:254" s="712" customFormat="1" ht="12.75" customHeight="1">
      <c r="A170" s="706"/>
      <c r="B170" s="713" t="s">
        <v>2935</v>
      </c>
      <c r="C170" s="714" t="s">
        <v>2869</v>
      </c>
      <c r="D170" s="709">
        <v>21</v>
      </c>
      <c r="E170" s="710"/>
      <c r="F170" s="692">
        <f t="shared" si="5"/>
        <v>0</v>
      </c>
      <c r="G170" s="711"/>
      <c r="H170" s="694">
        <f t="shared" si="4"/>
        <v>0</v>
      </c>
      <c r="I170" s="648"/>
      <c r="J170" s="648"/>
      <c r="K170" s="648"/>
      <c r="L170" s="648"/>
      <c r="M170" s="648"/>
      <c r="N170" s="648"/>
      <c r="O170" s="648"/>
      <c r="P170" s="648"/>
      <c r="Q170" s="648"/>
      <c r="R170" s="648"/>
      <c r="S170" s="648"/>
      <c r="T170" s="648"/>
      <c r="U170" s="648"/>
      <c r="V170" s="648"/>
      <c r="W170" s="648"/>
      <c r="X170" s="648"/>
      <c r="Y170" s="648"/>
      <c r="Z170" s="648"/>
      <c r="AA170" s="648"/>
      <c r="AB170" s="648"/>
      <c r="AC170" s="648"/>
      <c r="AD170" s="648"/>
      <c r="AE170" s="648"/>
      <c r="AF170" s="648"/>
      <c r="AG170" s="648"/>
      <c r="AH170" s="648"/>
      <c r="AI170" s="648"/>
      <c r="AJ170" s="648"/>
      <c r="AK170" s="648"/>
      <c r="AL170" s="648"/>
      <c r="AM170" s="648"/>
      <c r="AN170" s="648"/>
      <c r="AO170" s="648"/>
      <c r="AP170" s="648"/>
      <c r="AQ170" s="648"/>
      <c r="AR170" s="648"/>
      <c r="AS170" s="648"/>
      <c r="AT170" s="648"/>
      <c r="AU170" s="648"/>
      <c r="AV170" s="648"/>
      <c r="AW170" s="648"/>
      <c r="AX170" s="648"/>
      <c r="AY170" s="648"/>
      <c r="AZ170" s="648"/>
      <c r="BA170" s="648"/>
      <c r="BB170" s="648"/>
      <c r="BC170" s="648"/>
      <c r="BD170" s="648"/>
      <c r="BE170" s="648"/>
      <c r="BF170" s="648"/>
      <c r="BG170" s="648"/>
      <c r="BH170" s="648"/>
      <c r="BI170" s="648"/>
      <c r="BJ170" s="648"/>
      <c r="BK170" s="648"/>
      <c r="BL170" s="648"/>
      <c r="BM170" s="648"/>
      <c r="BN170" s="648"/>
      <c r="BO170" s="648"/>
      <c r="BP170" s="648"/>
      <c r="BQ170" s="648"/>
      <c r="BR170" s="648"/>
      <c r="BS170" s="648"/>
      <c r="BT170" s="648"/>
      <c r="BU170" s="648"/>
      <c r="BV170" s="648"/>
      <c r="BW170" s="648"/>
      <c r="BX170" s="648"/>
      <c r="BY170" s="648"/>
      <c r="BZ170" s="648"/>
      <c r="CA170" s="648"/>
      <c r="CB170" s="648"/>
      <c r="CC170" s="648"/>
      <c r="CD170" s="648"/>
      <c r="CE170" s="648"/>
      <c r="CF170" s="648"/>
      <c r="CG170" s="648"/>
      <c r="CH170" s="648"/>
      <c r="CI170" s="648"/>
      <c r="CJ170" s="648"/>
      <c r="CK170" s="648"/>
      <c r="CL170" s="648"/>
      <c r="CM170" s="648"/>
      <c r="CN170" s="648"/>
      <c r="CO170" s="648"/>
      <c r="CP170" s="648"/>
      <c r="CQ170" s="648"/>
      <c r="CR170" s="648"/>
      <c r="CS170" s="648"/>
      <c r="CT170" s="648"/>
      <c r="CU170" s="648"/>
      <c r="CV170" s="648"/>
      <c r="CW170" s="648"/>
      <c r="CX170" s="648"/>
      <c r="CY170" s="648"/>
      <c r="CZ170" s="648"/>
      <c r="DA170" s="648"/>
      <c r="DB170" s="648"/>
      <c r="DC170" s="648"/>
      <c r="DD170" s="648"/>
      <c r="DE170" s="648"/>
      <c r="DF170" s="648"/>
      <c r="DG170" s="648"/>
      <c r="DH170" s="648"/>
      <c r="DI170" s="648"/>
      <c r="DJ170" s="648"/>
      <c r="DK170" s="648"/>
      <c r="DL170" s="648"/>
      <c r="DM170" s="648"/>
      <c r="DN170" s="648"/>
      <c r="DO170" s="648"/>
      <c r="DP170" s="648"/>
      <c r="DQ170" s="648"/>
      <c r="DR170" s="648"/>
      <c r="DS170" s="648"/>
      <c r="DT170" s="648"/>
      <c r="DU170" s="648"/>
      <c r="DV170" s="648"/>
      <c r="DW170" s="648"/>
      <c r="DX170" s="648"/>
      <c r="DY170" s="648"/>
      <c r="DZ170" s="648"/>
      <c r="EA170" s="648"/>
      <c r="EB170" s="648"/>
      <c r="EC170" s="648"/>
      <c r="ED170" s="648"/>
      <c r="EE170" s="648"/>
      <c r="EF170" s="648"/>
      <c r="EG170" s="648"/>
      <c r="EH170" s="648"/>
      <c r="EI170" s="648"/>
      <c r="EJ170" s="648"/>
      <c r="EK170" s="648"/>
      <c r="EL170" s="648"/>
      <c r="EM170" s="648"/>
      <c r="EN170" s="648"/>
      <c r="EO170" s="648"/>
      <c r="EP170" s="648"/>
      <c r="EQ170" s="648"/>
      <c r="ER170" s="648"/>
      <c r="ES170" s="648"/>
      <c r="ET170" s="648"/>
      <c r="EU170" s="648"/>
      <c r="EV170" s="648"/>
      <c r="EW170" s="648"/>
      <c r="EX170" s="648"/>
      <c r="EY170" s="648"/>
      <c r="EZ170" s="648"/>
      <c r="FA170" s="648"/>
      <c r="FB170" s="648"/>
      <c r="FC170" s="648"/>
      <c r="FD170" s="648"/>
      <c r="FE170" s="648"/>
      <c r="FF170" s="648"/>
      <c r="FG170" s="648"/>
      <c r="FH170" s="648"/>
      <c r="FI170" s="648"/>
      <c r="FJ170" s="648"/>
      <c r="FK170" s="648"/>
      <c r="FL170" s="648"/>
      <c r="FM170" s="648"/>
      <c r="FN170" s="648"/>
      <c r="FO170" s="648"/>
      <c r="FP170" s="648"/>
      <c r="FQ170" s="648"/>
      <c r="FR170" s="648"/>
      <c r="FS170" s="648"/>
      <c r="FT170" s="648"/>
      <c r="FU170" s="648"/>
      <c r="FV170" s="648"/>
      <c r="FW170" s="648"/>
      <c r="FX170" s="648"/>
      <c r="FY170" s="648"/>
      <c r="FZ170" s="648"/>
      <c r="GA170" s="648"/>
      <c r="GB170" s="648"/>
      <c r="GC170" s="648"/>
      <c r="GD170" s="648"/>
      <c r="GE170" s="648"/>
      <c r="GF170" s="648"/>
      <c r="GG170" s="648"/>
      <c r="GH170" s="648"/>
      <c r="GI170" s="648"/>
      <c r="GJ170" s="648"/>
      <c r="GK170" s="648"/>
      <c r="GL170" s="648"/>
      <c r="GM170" s="648"/>
      <c r="GN170" s="648"/>
      <c r="GO170" s="648"/>
      <c r="GP170" s="648"/>
      <c r="GQ170" s="648"/>
      <c r="GR170" s="648"/>
      <c r="GS170" s="648"/>
      <c r="GT170" s="648"/>
      <c r="GU170" s="648"/>
      <c r="GV170" s="648"/>
      <c r="GW170" s="648"/>
      <c r="GX170" s="648"/>
      <c r="GY170" s="648"/>
      <c r="GZ170" s="648"/>
      <c r="HA170" s="648"/>
      <c r="HB170" s="648"/>
      <c r="HC170" s="648"/>
      <c r="HD170" s="648"/>
      <c r="HE170" s="648"/>
      <c r="HF170" s="648"/>
      <c r="HG170" s="648"/>
      <c r="HH170" s="648"/>
      <c r="HI170" s="648"/>
      <c r="HJ170" s="648"/>
      <c r="HK170" s="648"/>
      <c r="HL170" s="648"/>
      <c r="HM170" s="648"/>
      <c r="HN170" s="648"/>
      <c r="HO170" s="648"/>
      <c r="HP170" s="648"/>
      <c r="HQ170" s="648"/>
      <c r="HR170" s="648"/>
      <c r="HS170" s="648"/>
      <c r="HT170" s="648"/>
      <c r="HU170" s="648"/>
      <c r="HV170" s="648"/>
      <c r="HW170" s="648"/>
      <c r="HX170" s="648"/>
      <c r="HY170" s="648"/>
      <c r="HZ170" s="648"/>
      <c r="IA170" s="648"/>
      <c r="IB170" s="648"/>
      <c r="IC170" s="648"/>
      <c r="ID170" s="648"/>
      <c r="IE170" s="648"/>
      <c r="IF170" s="648"/>
      <c r="IG170" s="648"/>
      <c r="IH170" s="648"/>
      <c r="II170" s="648"/>
      <c r="IJ170" s="648"/>
      <c r="IK170" s="648"/>
      <c r="IL170" s="648"/>
      <c r="IM170" s="648"/>
      <c r="IN170" s="648"/>
      <c r="IO170" s="648"/>
      <c r="IP170" s="648"/>
      <c r="IQ170" s="648"/>
      <c r="IR170" s="648"/>
      <c r="IS170" s="648"/>
      <c r="IT170" s="648"/>
    </row>
    <row r="171" spans="1:254" s="712" customFormat="1" ht="12.75" customHeight="1">
      <c r="A171" s="706"/>
      <c r="B171" s="713" t="s">
        <v>3049</v>
      </c>
      <c r="C171" s="714" t="s">
        <v>2869</v>
      </c>
      <c r="D171" s="709">
        <v>12</v>
      </c>
      <c r="E171" s="710"/>
      <c r="F171" s="692">
        <f t="shared" si="5"/>
        <v>0</v>
      </c>
      <c r="G171" s="711"/>
      <c r="H171" s="694">
        <f t="shared" si="4"/>
        <v>0</v>
      </c>
      <c r="I171" s="648"/>
      <c r="J171" s="648"/>
      <c r="K171" s="648"/>
      <c r="L171" s="648"/>
      <c r="M171" s="648"/>
      <c r="N171" s="648"/>
      <c r="O171" s="648"/>
      <c r="P171" s="648"/>
      <c r="Q171" s="648"/>
      <c r="R171" s="648"/>
      <c r="S171" s="648"/>
      <c r="T171" s="648"/>
      <c r="U171" s="648"/>
      <c r="V171" s="648"/>
      <c r="W171" s="648"/>
      <c r="X171" s="648"/>
      <c r="Y171" s="648"/>
      <c r="Z171" s="648"/>
      <c r="AA171" s="648"/>
      <c r="AB171" s="648"/>
      <c r="AC171" s="648"/>
      <c r="AD171" s="648"/>
      <c r="AE171" s="648"/>
      <c r="AF171" s="648"/>
      <c r="AG171" s="648"/>
      <c r="AH171" s="648"/>
      <c r="AI171" s="648"/>
      <c r="AJ171" s="648"/>
      <c r="AK171" s="648"/>
      <c r="AL171" s="648"/>
      <c r="AM171" s="648"/>
      <c r="AN171" s="648"/>
      <c r="AO171" s="648"/>
      <c r="AP171" s="648"/>
      <c r="AQ171" s="648"/>
      <c r="AR171" s="648"/>
      <c r="AS171" s="648"/>
      <c r="AT171" s="648"/>
      <c r="AU171" s="648"/>
      <c r="AV171" s="648"/>
      <c r="AW171" s="648"/>
      <c r="AX171" s="648"/>
      <c r="AY171" s="648"/>
      <c r="AZ171" s="648"/>
      <c r="BA171" s="648"/>
      <c r="BB171" s="648"/>
      <c r="BC171" s="648"/>
      <c r="BD171" s="648"/>
      <c r="BE171" s="648"/>
      <c r="BF171" s="648"/>
      <c r="BG171" s="648"/>
      <c r="BH171" s="648"/>
      <c r="BI171" s="648"/>
      <c r="BJ171" s="648"/>
      <c r="BK171" s="648"/>
      <c r="BL171" s="648"/>
      <c r="BM171" s="648"/>
      <c r="BN171" s="648"/>
      <c r="BO171" s="648"/>
      <c r="BP171" s="648"/>
      <c r="BQ171" s="648"/>
      <c r="BR171" s="648"/>
      <c r="BS171" s="648"/>
      <c r="BT171" s="648"/>
      <c r="BU171" s="648"/>
      <c r="BV171" s="648"/>
      <c r="BW171" s="648"/>
      <c r="BX171" s="648"/>
      <c r="BY171" s="648"/>
      <c r="BZ171" s="648"/>
      <c r="CA171" s="648"/>
      <c r="CB171" s="648"/>
      <c r="CC171" s="648"/>
      <c r="CD171" s="648"/>
      <c r="CE171" s="648"/>
      <c r="CF171" s="648"/>
      <c r="CG171" s="648"/>
      <c r="CH171" s="648"/>
      <c r="CI171" s="648"/>
      <c r="CJ171" s="648"/>
      <c r="CK171" s="648"/>
      <c r="CL171" s="648"/>
      <c r="CM171" s="648"/>
      <c r="CN171" s="648"/>
      <c r="CO171" s="648"/>
      <c r="CP171" s="648"/>
      <c r="CQ171" s="648"/>
      <c r="CR171" s="648"/>
      <c r="CS171" s="648"/>
      <c r="CT171" s="648"/>
      <c r="CU171" s="648"/>
      <c r="CV171" s="648"/>
      <c r="CW171" s="648"/>
      <c r="CX171" s="648"/>
      <c r="CY171" s="648"/>
      <c r="CZ171" s="648"/>
      <c r="DA171" s="648"/>
      <c r="DB171" s="648"/>
      <c r="DC171" s="648"/>
      <c r="DD171" s="648"/>
      <c r="DE171" s="648"/>
      <c r="DF171" s="648"/>
      <c r="DG171" s="648"/>
      <c r="DH171" s="648"/>
      <c r="DI171" s="648"/>
      <c r="DJ171" s="648"/>
      <c r="DK171" s="648"/>
      <c r="DL171" s="648"/>
      <c r="DM171" s="648"/>
      <c r="DN171" s="648"/>
      <c r="DO171" s="648"/>
      <c r="DP171" s="648"/>
      <c r="DQ171" s="648"/>
      <c r="DR171" s="648"/>
      <c r="DS171" s="648"/>
      <c r="DT171" s="648"/>
      <c r="DU171" s="648"/>
      <c r="DV171" s="648"/>
      <c r="DW171" s="648"/>
      <c r="DX171" s="648"/>
      <c r="DY171" s="648"/>
      <c r="DZ171" s="648"/>
      <c r="EA171" s="648"/>
      <c r="EB171" s="648"/>
      <c r="EC171" s="648"/>
      <c r="ED171" s="648"/>
      <c r="EE171" s="648"/>
      <c r="EF171" s="648"/>
      <c r="EG171" s="648"/>
      <c r="EH171" s="648"/>
      <c r="EI171" s="648"/>
      <c r="EJ171" s="648"/>
      <c r="EK171" s="648"/>
      <c r="EL171" s="648"/>
      <c r="EM171" s="648"/>
      <c r="EN171" s="648"/>
      <c r="EO171" s="648"/>
      <c r="EP171" s="648"/>
      <c r="EQ171" s="648"/>
      <c r="ER171" s="648"/>
      <c r="ES171" s="648"/>
      <c r="ET171" s="648"/>
      <c r="EU171" s="648"/>
      <c r="EV171" s="648"/>
      <c r="EW171" s="648"/>
      <c r="EX171" s="648"/>
      <c r="EY171" s="648"/>
      <c r="EZ171" s="648"/>
      <c r="FA171" s="648"/>
      <c r="FB171" s="648"/>
      <c r="FC171" s="648"/>
      <c r="FD171" s="648"/>
      <c r="FE171" s="648"/>
      <c r="FF171" s="648"/>
      <c r="FG171" s="648"/>
      <c r="FH171" s="648"/>
      <c r="FI171" s="648"/>
      <c r="FJ171" s="648"/>
      <c r="FK171" s="648"/>
      <c r="FL171" s="648"/>
      <c r="FM171" s="648"/>
      <c r="FN171" s="648"/>
      <c r="FO171" s="648"/>
      <c r="FP171" s="648"/>
      <c r="FQ171" s="648"/>
      <c r="FR171" s="648"/>
      <c r="FS171" s="648"/>
      <c r="FT171" s="648"/>
      <c r="FU171" s="648"/>
      <c r="FV171" s="648"/>
      <c r="FW171" s="648"/>
      <c r="FX171" s="648"/>
      <c r="FY171" s="648"/>
      <c r="FZ171" s="648"/>
      <c r="GA171" s="648"/>
      <c r="GB171" s="648"/>
      <c r="GC171" s="648"/>
      <c r="GD171" s="648"/>
      <c r="GE171" s="648"/>
      <c r="GF171" s="648"/>
      <c r="GG171" s="648"/>
      <c r="GH171" s="648"/>
      <c r="GI171" s="648"/>
      <c r="GJ171" s="648"/>
      <c r="GK171" s="648"/>
      <c r="GL171" s="648"/>
      <c r="GM171" s="648"/>
      <c r="GN171" s="648"/>
      <c r="GO171" s="648"/>
      <c r="GP171" s="648"/>
      <c r="GQ171" s="648"/>
      <c r="GR171" s="648"/>
      <c r="GS171" s="648"/>
      <c r="GT171" s="648"/>
      <c r="GU171" s="648"/>
      <c r="GV171" s="648"/>
      <c r="GW171" s="648"/>
      <c r="GX171" s="648"/>
      <c r="GY171" s="648"/>
      <c r="GZ171" s="648"/>
      <c r="HA171" s="648"/>
      <c r="HB171" s="648"/>
      <c r="HC171" s="648"/>
      <c r="HD171" s="648"/>
      <c r="HE171" s="648"/>
      <c r="HF171" s="648"/>
      <c r="HG171" s="648"/>
      <c r="HH171" s="648"/>
      <c r="HI171" s="648"/>
      <c r="HJ171" s="648"/>
      <c r="HK171" s="648"/>
      <c r="HL171" s="648"/>
      <c r="HM171" s="648"/>
      <c r="HN171" s="648"/>
      <c r="HO171" s="648"/>
      <c r="HP171" s="648"/>
      <c r="HQ171" s="648"/>
      <c r="HR171" s="648"/>
      <c r="HS171" s="648"/>
      <c r="HT171" s="648"/>
      <c r="HU171" s="648"/>
      <c r="HV171" s="648"/>
      <c r="HW171" s="648"/>
      <c r="HX171" s="648"/>
      <c r="HY171" s="648"/>
      <c r="HZ171" s="648"/>
      <c r="IA171" s="648"/>
      <c r="IB171" s="648"/>
      <c r="IC171" s="648"/>
      <c r="ID171" s="648"/>
      <c r="IE171" s="648"/>
      <c r="IF171" s="648"/>
      <c r="IG171" s="648"/>
      <c r="IH171" s="648"/>
      <c r="II171" s="648"/>
      <c r="IJ171" s="648"/>
      <c r="IK171" s="648"/>
      <c r="IL171" s="648"/>
      <c r="IM171" s="648"/>
      <c r="IN171" s="648"/>
      <c r="IO171" s="648"/>
      <c r="IP171" s="648"/>
      <c r="IQ171" s="648"/>
      <c r="IR171" s="648"/>
      <c r="IS171" s="648"/>
      <c r="IT171" s="648"/>
    </row>
    <row r="172" spans="1:254" s="712" customFormat="1" ht="12.75" customHeight="1">
      <c r="A172" s="706"/>
      <c r="B172" s="713" t="s">
        <v>3050</v>
      </c>
      <c r="C172" s="714" t="s">
        <v>2869</v>
      </c>
      <c r="D172" s="709">
        <v>90</v>
      </c>
      <c r="E172" s="710"/>
      <c r="F172" s="692">
        <f t="shared" si="5"/>
        <v>0</v>
      </c>
      <c r="G172" s="711"/>
      <c r="H172" s="694">
        <f t="shared" si="4"/>
        <v>0</v>
      </c>
      <c r="I172" s="648"/>
      <c r="J172" s="648"/>
      <c r="K172" s="648"/>
      <c r="L172" s="648"/>
      <c r="M172" s="648"/>
      <c r="N172" s="648"/>
      <c r="O172" s="648"/>
      <c r="P172" s="648"/>
      <c r="Q172" s="648"/>
      <c r="R172" s="648"/>
      <c r="S172" s="648"/>
      <c r="T172" s="648"/>
      <c r="U172" s="648"/>
      <c r="V172" s="648"/>
      <c r="W172" s="648"/>
      <c r="X172" s="648"/>
      <c r="Y172" s="648"/>
      <c r="Z172" s="648"/>
      <c r="AA172" s="648"/>
      <c r="AB172" s="648"/>
      <c r="AC172" s="648"/>
      <c r="AD172" s="648"/>
      <c r="AE172" s="648"/>
      <c r="AF172" s="648"/>
      <c r="AG172" s="648"/>
      <c r="AH172" s="648"/>
      <c r="AI172" s="648"/>
      <c r="AJ172" s="648"/>
      <c r="AK172" s="648"/>
      <c r="AL172" s="648"/>
      <c r="AM172" s="648"/>
      <c r="AN172" s="648"/>
      <c r="AO172" s="648"/>
      <c r="AP172" s="648"/>
      <c r="AQ172" s="648"/>
      <c r="AR172" s="648"/>
      <c r="AS172" s="648"/>
      <c r="AT172" s="648"/>
      <c r="AU172" s="648"/>
      <c r="AV172" s="648"/>
      <c r="AW172" s="648"/>
      <c r="AX172" s="648"/>
      <c r="AY172" s="648"/>
      <c r="AZ172" s="648"/>
      <c r="BA172" s="648"/>
      <c r="BB172" s="648"/>
      <c r="BC172" s="648"/>
      <c r="BD172" s="648"/>
      <c r="BE172" s="648"/>
      <c r="BF172" s="648"/>
      <c r="BG172" s="648"/>
      <c r="BH172" s="648"/>
      <c r="BI172" s="648"/>
      <c r="BJ172" s="648"/>
      <c r="BK172" s="648"/>
      <c r="BL172" s="648"/>
      <c r="BM172" s="648"/>
      <c r="BN172" s="648"/>
      <c r="BO172" s="648"/>
      <c r="BP172" s="648"/>
      <c r="BQ172" s="648"/>
      <c r="BR172" s="648"/>
      <c r="BS172" s="648"/>
      <c r="BT172" s="648"/>
      <c r="BU172" s="648"/>
      <c r="BV172" s="648"/>
      <c r="BW172" s="648"/>
      <c r="BX172" s="648"/>
      <c r="BY172" s="648"/>
      <c r="BZ172" s="648"/>
      <c r="CA172" s="648"/>
      <c r="CB172" s="648"/>
      <c r="CC172" s="648"/>
      <c r="CD172" s="648"/>
      <c r="CE172" s="648"/>
      <c r="CF172" s="648"/>
      <c r="CG172" s="648"/>
      <c r="CH172" s="648"/>
      <c r="CI172" s="648"/>
      <c r="CJ172" s="648"/>
      <c r="CK172" s="648"/>
      <c r="CL172" s="648"/>
      <c r="CM172" s="648"/>
      <c r="CN172" s="648"/>
      <c r="CO172" s="648"/>
      <c r="CP172" s="648"/>
      <c r="CQ172" s="648"/>
      <c r="CR172" s="648"/>
      <c r="CS172" s="648"/>
      <c r="CT172" s="648"/>
      <c r="CU172" s="648"/>
      <c r="CV172" s="648"/>
      <c r="CW172" s="648"/>
      <c r="CX172" s="648"/>
      <c r="CY172" s="648"/>
      <c r="CZ172" s="648"/>
      <c r="DA172" s="648"/>
      <c r="DB172" s="648"/>
      <c r="DC172" s="648"/>
      <c r="DD172" s="648"/>
      <c r="DE172" s="648"/>
      <c r="DF172" s="648"/>
      <c r="DG172" s="648"/>
      <c r="DH172" s="648"/>
      <c r="DI172" s="648"/>
      <c r="DJ172" s="648"/>
      <c r="DK172" s="648"/>
      <c r="DL172" s="648"/>
      <c r="DM172" s="648"/>
      <c r="DN172" s="648"/>
      <c r="DO172" s="648"/>
      <c r="DP172" s="648"/>
      <c r="DQ172" s="648"/>
      <c r="DR172" s="648"/>
      <c r="DS172" s="648"/>
      <c r="DT172" s="648"/>
      <c r="DU172" s="648"/>
      <c r="DV172" s="648"/>
      <c r="DW172" s="648"/>
      <c r="DX172" s="648"/>
      <c r="DY172" s="648"/>
      <c r="DZ172" s="648"/>
      <c r="EA172" s="648"/>
      <c r="EB172" s="648"/>
      <c r="EC172" s="648"/>
      <c r="ED172" s="648"/>
      <c r="EE172" s="648"/>
      <c r="EF172" s="648"/>
      <c r="EG172" s="648"/>
      <c r="EH172" s="648"/>
      <c r="EI172" s="648"/>
      <c r="EJ172" s="648"/>
      <c r="EK172" s="648"/>
      <c r="EL172" s="648"/>
      <c r="EM172" s="648"/>
      <c r="EN172" s="648"/>
      <c r="EO172" s="648"/>
      <c r="EP172" s="648"/>
      <c r="EQ172" s="648"/>
      <c r="ER172" s="648"/>
      <c r="ES172" s="648"/>
      <c r="ET172" s="648"/>
      <c r="EU172" s="648"/>
      <c r="EV172" s="648"/>
      <c r="EW172" s="648"/>
      <c r="EX172" s="648"/>
      <c r="EY172" s="648"/>
      <c r="EZ172" s="648"/>
      <c r="FA172" s="648"/>
      <c r="FB172" s="648"/>
      <c r="FC172" s="648"/>
      <c r="FD172" s="648"/>
      <c r="FE172" s="648"/>
      <c r="FF172" s="648"/>
      <c r="FG172" s="648"/>
      <c r="FH172" s="648"/>
      <c r="FI172" s="648"/>
      <c r="FJ172" s="648"/>
      <c r="FK172" s="648"/>
      <c r="FL172" s="648"/>
      <c r="FM172" s="648"/>
      <c r="FN172" s="648"/>
      <c r="FO172" s="648"/>
      <c r="FP172" s="648"/>
      <c r="FQ172" s="648"/>
      <c r="FR172" s="648"/>
      <c r="FS172" s="648"/>
      <c r="FT172" s="648"/>
      <c r="FU172" s="648"/>
      <c r="FV172" s="648"/>
      <c r="FW172" s="648"/>
      <c r="FX172" s="648"/>
      <c r="FY172" s="648"/>
      <c r="FZ172" s="648"/>
      <c r="GA172" s="648"/>
      <c r="GB172" s="648"/>
      <c r="GC172" s="648"/>
      <c r="GD172" s="648"/>
      <c r="GE172" s="648"/>
      <c r="GF172" s="648"/>
      <c r="GG172" s="648"/>
      <c r="GH172" s="648"/>
      <c r="GI172" s="648"/>
      <c r="GJ172" s="648"/>
      <c r="GK172" s="648"/>
      <c r="GL172" s="648"/>
      <c r="GM172" s="648"/>
      <c r="GN172" s="648"/>
      <c r="GO172" s="648"/>
      <c r="GP172" s="648"/>
      <c r="GQ172" s="648"/>
      <c r="GR172" s="648"/>
      <c r="GS172" s="648"/>
      <c r="GT172" s="648"/>
      <c r="GU172" s="648"/>
      <c r="GV172" s="648"/>
      <c r="GW172" s="648"/>
      <c r="GX172" s="648"/>
      <c r="GY172" s="648"/>
      <c r="GZ172" s="648"/>
      <c r="HA172" s="648"/>
      <c r="HB172" s="648"/>
      <c r="HC172" s="648"/>
      <c r="HD172" s="648"/>
      <c r="HE172" s="648"/>
      <c r="HF172" s="648"/>
      <c r="HG172" s="648"/>
      <c r="HH172" s="648"/>
      <c r="HI172" s="648"/>
      <c r="HJ172" s="648"/>
      <c r="HK172" s="648"/>
      <c r="HL172" s="648"/>
      <c r="HM172" s="648"/>
      <c r="HN172" s="648"/>
      <c r="HO172" s="648"/>
      <c r="HP172" s="648"/>
      <c r="HQ172" s="648"/>
      <c r="HR172" s="648"/>
      <c r="HS172" s="648"/>
      <c r="HT172" s="648"/>
      <c r="HU172" s="648"/>
      <c r="HV172" s="648"/>
      <c r="HW172" s="648"/>
      <c r="HX172" s="648"/>
      <c r="HY172" s="648"/>
      <c r="HZ172" s="648"/>
      <c r="IA172" s="648"/>
      <c r="IB172" s="648"/>
      <c r="IC172" s="648"/>
      <c r="ID172" s="648"/>
      <c r="IE172" s="648"/>
      <c r="IF172" s="648"/>
      <c r="IG172" s="648"/>
      <c r="IH172" s="648"/>
      <c r="II172" s="648"/>
      <c r="IJ172" s="648"/>
      <c r="IK172" s="648"/>
      <c r="IL172" s="648"/>
      <c r="IM172" s="648"/>
      <c r="IN172" s="648"/>
      <c r="IO172" s="648"/>
      <c r="IP172" s="648"/>
      <c r="IQ172" s="648"/>
      <c r="IR172" s="648"/>
      <c r="IS172" s="648"/>
      <c r="IT172" s="648"/>
    </row>
    <row r="173" spans="1:254" s="712" customFormat="1" ht="12.75" customHeight="1">
      <c r="A173" s="706"/>
      <c r="B173" s="713" t="s">
        <v>3051</v>
      </c>
      <c r="C173" s="714" t="s">
        <v>2869</v>
      </c>
      <c r="D173" s="709">
        <v>14</v>
      </c>
      <c r="E173" s="710"/>
      <c r="F173" s="692">
        <f t="shared" si="5"/>
        <v>0</v>
      </c>
      <c r="G173" s="711"/>
      <c r="H173" s="694">
        <f t="shared" si="4"/>
        <v>0</v>
      </c>
      <c r="I173" s="648"/>
      <c r="J173" s="648"/>
      <c r="K173" s="648"/>
      <c r="L173" s="648"/>
      <c r="M173" s="648"/>
      <c r="N173" s="648"/>
      <c r="O173" s="648"/>
      <c r="P173" s="648"/>
      <c r="Q173" s="648"/>
      <c r="R173" s="648"/>
      <c r="S173" s="648"/>
      <c r="T173" s="648"/>
      <c r="U173" s="648"/>
      <c r="V173" s="648"/>
      <c r="W173" s="648"/>
      <c r="X173" s="648"/>
      <c r="Y173" s="648"/>
      <c r="Z173" s="648"/>
      <c r="AA173" s="648"/>
      <c r="AB173" s="648"/>
      <c r="AC173" s="648"/>
      <c r="AD173" s="648"/>
      <c r="AE173" s="648"/>
      <c r="AF173" s="648"/>
      <c r="AG173" s="648"/>
      <c r="AH173" s="648"/>
      <c r="AI173" s="648"/>
      <c r="AJ173" s="648"/>
      <c r="AK173" s="648"/>
      <c r="AL173" s="648"/>
      <c r="AM173" s="648"/>
      <c r="AN173" s="648"/>
      <c r="AO173" s="648"/>
      <c r="AP173" s="648"/>
      <c r="AQ173" s="648"/>
      <c r="AR173" s="648"/>
      <c r="AS173" s="648"/>
      <c r="AT173" s="648"/>
      <c r="AU173" s="648"/>
      <c r="AV173" s="648"/>
      <c r="AW173" s="648"/>
      <c r="AX173" s="648"/>
      <c r="AY173" s="648"/>
      <c r="AZ173" s="648"/>
      <c r="BA173" s="648"/>
      <c r="BB173" s="648"/>
      <c r="BC173" s="648"/>
      <c r="BD173" s="648"/>
      <c r="BE173" s="648"/>
      <c r="BF173" s="648"/>
      <c r="BG173" s="648"/>
      <c r="BH173" s="648"/>
      <c r="BI173" s="648"/>
      <c r="BJ173" s="648"/>
      <c r="BK173" s="648"/>
      <c r="BL173" s="648"/>
      <c r="BM173" s="648"/>
      <c r="BN173" s="648"/>
      <c r="BO173" s="648"/>
      <c r="BP173" s="648"/>
      <c r="BQ173" s="648"/>
      <c r="BR173" s="648"/>
      <c r="BS173" s="648"/>
      <c r="BT173" s="648"/>
      <c r="BU173" s="648"/>
      <c r="BV173" s="648"/>
      <c r="BW173" s="648"/>
      <c r="BX173" s="648"/>
      <c r="BY173" s="648"/>
      <c r="BZ173" s="648"/>
      <c r="CA173" s="648"/>
      <c r="CB173" s="648"/>
      <c r="CC173" s="648"/>
      <c r="CD173" s="648"/>
      <c r="CE173" s="648"/>
      <c r="CF173" s="648"/>
      <c r="CG173" s="648"/>
      <c r="CH173" s="648"/>
      <c r="CI173" s="648"/>
      <c r="CJ173" s="648"/>
      <c r="CK173" s="648"/>
      <c r="CL173" s="648"/>
      <c r="CM173" s="648"/>
      <c r="CN173" s="648"/>
      <c r="CO173" s="648"/>
      <c r="CP173" s="648"/>
      <c r="CQ173" s="648"/>
      <c r="CR173" s="648"/>
      <c r="CS173" s="648"/>
      <c r="CT173" s="648"/>
      <c r="CU173" s="648"/>
      <c r="CV173" s="648"/>
      <c r="CW173" s="648"/>
      <c r="CX173" s="648"/>
      <c r="CY173" s="648"/>
      <c r="CZ173" s="648"/>
      <c r="DA173" s="648"/>
      <c r="DB173" s="648"/>
      <c r="DC173" s="648"/>
      <c r="DD173" s="648"/>
      <c r="DE173" s="648"/>
      <c r="DF173" s="648"/>
      <c r="DG173" s="648"/>
      <c r="DH173" s="648"/>
      <c r="DI173" s="648"/>
      <c r="DJ173" s="648"/>
      <c r="DK173" s="648"/>
      <c r="DL173" s="648"/>
      <c r="DM173" s="648"/>
      <c r="DN173" s="648"/>
      <c r="DO173" s="648"/>
      <c r="DP173" s="648"/>
      <c r="DQ173" s="648"/>
      <c r="DR173" s="648"/>
      <c r="DS173" s="648"/>
      <c r="DT173" s="648"/>
      <c r="DU173" s="648"/>
      <c r="DV173" s="648"/>
      <c r="DW173" s="648"/>
      <c r="DX173" s="648"/>
      <c r="DY173" s="648"/>
      <c r="DZ173" s="648"/>
      <c r="EA173" s="648"/>
      <c r="EB173" s="648"/>
      <c r="EC173" s="648"/>
      <c r="ED173" s="648"/>
      <c r="EE173" s="648"/>
      <c r="EF173" s="648"/>
      <c r="EG173" s="648"/>
      <c r="EH173" s="648"/>
      <c r="EI173" s="648"/>
      <c r="EJ173" s="648"/>
      <c r="EK173" s="648"/>
      <c r="EL173" s="648"/>
      <c r="EM173" s="648"/>
      <c r="EN173" s="648"/>
      <c r="EO173" s="648"/>
      <c r="EP173" s="648"/>
      <c r="EQ173" s="648"/>
      <c r="ER173" s="648"/>
      <c r="ES173" s="648"/>
      <c r="ET173" s="648"/>
      <c r="EU173" s="648"/>
      <c r="EV173" s="648"/>
      <c r="EW173" s="648"/>
      <c r="EX173" s="648"/>
      <c r="EY173" s="648"/>
      <c r="EZ173" s="648"/>
      <c r="FA173" s="648"/>
      <c r="FB173" s="648"/>
      <c r="FC173" s="648"/>
      <c r="FD173" s="648"/>
      <c r="FE173" s="648"/>
      <c r="FF173" s="648"/>
      <c r="FG173" s="648"/>
      <c r="FH173" s="648"/>
      <c r="FI173" s="648"/>
      <c r="FJ173" s="648"/>
      <c r="FK173" s="648"/>
      <c r="FL173" s="648"/>
      <c r="FM173" s="648"/>
      <c r="FN173" s="648"/>
      <c r="FO173" s="648"/>
      <c r="FP173" s="648"/>
      <c r="FQ173" s="648"/>
      <c r="FR173" s="648"/>
      <c r="FS173" s="648"/>
      <c r="FT173" s="648"/>
      <c r="FU173" s="648"/>
      <c r="FV173" s="648"/>
      <c r="FW173" s="648"/>
      <c r="FX173" s="648"/>
      <c r="FY173" s="648"/>
      <c r="FZ173" s="648"/>
      <c r="GA173" s="648"/>
      <c r="GB173" s="648"/>
      <c r="GC173" s="648"/>
      <c r="GD173" s="648"/>
      <c r="GE173" s="648"/>
      <c r="GF173" s="648"/>
      <c r="GG173" s="648"/>
      <c r="GH173" s="648"/>
      <c r="GI173" s="648"/>
      <c r="GJ173" s="648"/>
      <c r="GK173" s="648"/>
      <c r="GL173" s="648"/>
      <c r="GM173" s="648"/>
      <c r="GN173" s="648"/>
      <c r="GO173" s="648"/>
      <c r="GP173" s="648"/>
      <c r="GQ173" s="648"/>
      <c r="GR173" s="648"/>
      <c r="GS173" s="648"/>
      <c r="GT173" s="648"/>
      <c r="GU173" s="648"/>
      <c r="GV173" s="648"/>
      <c r="GW173" s="648"/>
      <c r="GX173" s="648"/>
      <c r="GY173" s="648"/>
      <c r="GZ173" s="648"/>
      <c r="HA173" s="648"/>
      <c r="HB173" s="648"/>
      <c r="HC173" s="648"/>
      <c r="HD173" s="648"/>
      <c r="HE173" s="648"/>
      <c r="HF173" s="648"/>
      <c r="HG173" s="648"/>
      <c r="HH173" s="648"/>
      <c r="HI173" s="648"/>
      <c r="HJ173" s="648"/>
      <c r="HK173" s="648"/>
      <c r="HL173" s="648"/>
      <c r="HM173" s="648"/>
      <c r="HN173" s="648"/>
      <c r="HO173" s="648"/>
      <c r="HP173" s="648"/>
      <c r="HQ173" s="648"/>
      <c r="HR173" s="648"/>
      <c r="HS173" s="648"/>
      <c r="HT173" s="648"/>
      <c r="HU173" s="648"/>
      <c r="HV173" s="648"/>
      <c r="HW173" s="648"/>
      <c r="HX173" s="648"/>
      <c r="HY173" s="648"/>
      <c r="HZ173" s="648"/>
      <c r="IA173" s="648"/>
      <c r="IB173" s="648"/>
      <c r="IC173" s="648"/>
      <c r="ID173" s="648"/>
      <c r="IE173" s="648"/>
      <c r="IF173" s="648"/>
      <c r="IG173" s="648"/>
      <c r="IH173" s="648"/>
      <c r="II173" s="648"/>
      <c r="IJ173" s="648"/>
      <c r="IK173" s="648"/>
      <c r="IL173" s="648"/>
      <c r="IM173" s="648"/>
      <c r="IN173" s="648"/>
      <c r="IO173" s="648"/>
      <c r="IP173" s="648"/>
      <c r="IQ173" s="648"/>
      <c r="IR173" s="648"/>
      <c r="IS173" s="648"/>
      <c r="IT173" s="648"/>
    </row>
    <row r="174" spans="1:254" s="712" customFormat="1" ht="12.75" customHeight="1">
      <c r="A174" s="706"/>
      <c r="B174" s="713" t="s">
        <v>3052</v>
      </c>
      <c r="C174" s="714" t="s">
        <v>2869</v>
      </c>
      <c r="D174" s="709">
        <v>22</v>
      </c>
      <c r="E174" s="710"/>
      <c r="F174" s="692">
        <f t="shared" si="5"/>
        <v>0</v>
      </c>
      <c r="G174" s="711"/>
      <c r="H174" s="694">
        <f t="shared" si="4"/>
        <v>0</v>
      </c>
      <c r="I174" s="648"/>
      <c r="J174" s="648"/>
      <c r="K174" s="648"/>
      <c r="L174" s="648"/>
      <c r="M174" s="648"/>
      <c r="N174" s="648"/>
      <c r="O174" s="648"/>
      <c r="P174" s="648"/>
      <c r="Q174" s="648"/>
      <c r="R174" s="648"/>
      <c r="S174" s="648"/>
      <c r="T174" s="648"/>
      <c r="U174" s="648"/>
      <c r="V174" s="648"/>
      <c r="W174" s="648"/>
      <c r="X174" s="648"/>
      <c r="Y174" s="648"/>
      <c r="Z174" s="648"/>
      <c r="AA174" s="648"/>
      <c r="AB174" s="648"/>
      <c r="AC174" s="648"/>
      <c r="AD174" s="648"/>
      <c r="AE174" s="648"/>
      <c r="AF174" s="648"/>
      <c r="AG174" s="648"/>
      <c r="AH174" s="648"/>
      <c r="AI174" s="648"/>
      <c r="AJ174" s="648"/>
      <c r="AK174" s="648"/>
      <c r="AL174" s="648"/>
      <c r="AM174" s="648"/>
      <c r="AN174" s="648"/>
      <c r="AO174" s="648"/>
      <c r="AP174" s="648"/>
      <c r="AQ174" s="648"/>
      <c r="AR174" s="648"/>
      <c r="AS174" s="648"/>
      <c r="AT174" s="648"/>
      <c r="AU174" s="648"/>
      <c r="AV174" s="648"/>
      <c r="AW174" s="648"/>
      <c r="AX174" s="648"/>
      <c r="AY174" s="648"/>
      <c r="AZ174" s="648"/>
      <c r="BA174" s="648"/>
      <c r="BB174" s="648"/>
      <c r="BC174" s="648"/>
      <c r="BD174" s="648"/>
      <c r="BE174" s="648"/>
      <c r="BF174" s="648"/>
      <c r="BG174" s="648"/>
      <c r="BH174" s="648"/>
      <c r="BI174" s="648"/>
      <c r="BJ174" s="648"/>
      <c r="BK174" s="648"/>
      <c r="BL174" s="648"/>
      <c r="BM174" s="648"/>
      <c r="BN174" s="648"/>
      <c r="BO174" s="648"/>
      <c r="BP174" s="648"/>
      <c r="BQ174" s="648"/>
      <c r="BR174" s="648"/>
      <c r="BS174" s="648"/>
      <c r="BT174" s="648"/>
      <c r="BU174" s="648"/>
      <c r="BV174" s="648"/>
      <c r="BW174" s="648"/>
      <c r="BX174" s="648"/>
      <c r="BY174" s="648"/>
      <c r="BZ174" s="648"/>
      <c r="CA174" s="648"/>
      <c r="CB174" s="648"/>
      <c r="CC174" s="648"/>
      <c r="CD174" s="648"/>
      <c r="CE174" s="648"/>
      <c r="CF174" s="648"/>
      <c r="CG174" s="648"/>
      <c r="CH174" s="648"/>
      <c r="CI174" s="648"/>
      <c r="CJ174" s="648"/>
      <c r="CK174" s="648"/>
      <c r="CL174" s="648"/>
      <c r="CM174" s="648"/>
      <c r="CN174" s="648"/>
      <c r="CO174" s="648"/>
      <c r="CP174" s="648"/>
      <c r="CQ174" s="648"/>
      <c r="CR174" s="648"/>
      <c r="CS174" s="648"/>
      <c r="CT174" s="648"/>
      <c r="CU174" s="648"/>
      <c r="CV174" s="648"/>
      <c r="CW174" s="648"/>
      <c r="CX174" s="648"/>
      <c r="CY174" s="648"/>
      <c r="CZ174" s="648"/>
      <c r="DA174" s="648"/>
      <c r="DB174" s="648"/>
      <c r="DC174" s="648"/>
      <c r="DD174" s="648"/>
      <c r="DE174" s="648"/>
      <c r="DF174" s="648"/>
      <c r="DG174" s="648"/>
      <c r="DH174" s="648"/>
      <c r="DI174" s="648"/>
      <c r="DJ174" s="648"/>
      <c r="DK174" s="648"/>
      <c r="DL174" s="648"/>
      <c r="DM174" s="648"/>
      <c r="DN174" s="648"/>
      <c r="DO174" s="648"/>
      <c r="DP174" s="648"/>
      <c r="DQ174" s="648"/>
      <c r="DR174" s="648"/>
      <c r="DS174" s="648"/>
      <c r="DT174" s="648"/>
      <c r="DU174" s="648"/>
      <c r="DV174" s="648"/>
      <c r="DW174" s="648"/>
      <c r="DX174" s="648"/>
      <c r="DY174" s="648"/>
      <c r="DZ174" s="648"/>
      <c r="EA174" s="648"/>
      <c r="EB174" s="648"/>
      <c r="EC174" s="648"/>
      <c r="ED174" s="648"/>
      <c r="EE174" s="648"/>
      <c r="EF174" s="648"/>
      <c r="EG174" s="648"/>
      <c r="EH174" s="648"/>
      <c r="EI174" s="648"/>
      <c r="EJ174" s="648"/>
      <c r="EK174" s="648"/>
      <c r="EL174" s="648"/>
      <c r="EM174" s="648"/>
      <c r="EN174" s="648"/>
      <c r="EO174" s="648"/>
      <c r="EP174" s="648"/>
      <c r="EQ174" s="648"/>
      <c r="ER174" s="648"/>
      <c r="ES174" s="648"/>
      <c r="ET174" s="648"/>
      <c r="EU174" s="648"/>
      <c r="EV174" s="648"/>
      <c r="EW174" s="648"/>
      <c r="EX174" s="648"/>
      <c r="EY174" s="648"/>
      <c r="EZ174" s="648"/>
      <c r="FA174" s="648"/>
      <c r="FB174" s="648"/>
      <c r="FC174" s="648"/>
      <c r="FD174" s="648"/>
      <c r="FE174" s="648"/>
      <c r="FF174" s="648"/>
      <c r="FG174" s="648"/>
      <c r="FH174" s="648"/>
      <c r="FI174" s="648"/>
      <c r="FJ174" s="648"/>
      <c r="FK174" s="648"/>
      <c r="FL174" s="648"/>
      <c r="FM174" s="648"/>
      <c r="FN174" s="648"/>
      <c r="FO174" s="648"/>
      <c r="FP174" s="648"/>
      <c r="FQ174" s="648"/>
      <c r="FR174" s="648"/>
      <c r="FS174" s="648"/>
      <c r="FT174" s="648"/>
      <c r="FU174" s="648"/>
      <c r="FV174" s="648"/>
      <c r="FW174" s="648"/>
      <c r="FX174" s="648"/>
      <c r="FY174" s="648"/>
      <c r="FZ174" s="648"/>
      <c r="GA174" s="648"/>
      <c r="GB174" s="648"/>
      <c r="GC174" s="648"/>
      <c r="GD174" s="648"/>
      <c r="GE174" s="648"/>
      <c r="GF174" s="648"/>
      <c r="GG174" s="648"/>
      <c r="GH174" s="648"/>
      <c r="GI174" s="648"/>
      <c r="GJ174" s="648"/>
      <c r="GK174" s="648"/>
      <c r="GL174" s="648"/>
      <c r="GM174" s="648"/>
      <c r="GN174" s="648"/>
      <c r="GO174" s="648"/>
      <c r="GP174" s="648"/>
      <c r="GQ174" s="648"/>
      <c r="GR174" s="648"/>
      <c r="GS174" s="648"/>
      <c r="GT174" s="648"/>
      <c r="GU174" s="648"/>
      <c r="GV174" s="648"/>
      <c r="GW174" s="648"/>
      <c r="GX174" s="648"/>
      <c r="GY174" s="648"/>
      <c r="GZ174" s="648"/>
      <c r="HA174" s="648"/>
      <c r="HB174" s="648"/>
      <c r="HC174" s="648"/>
      <c r="HD174" s="648"/>
      <c r="HE174" s="648"/>
      <c r="HF174" s="648"/>
      <c r="HG174" s="648"/>
      <c r="HH174" s="648"/>
      <c r="HI174" s="648"/>
      <c r="HJ174" s="648"/>
      <c r="HK174" s="648"/>
      <c r="HL174" s="648"/>
      <c r="HM174" s="648"/>
      <c r="HN174" s="648"/>
      <c r="HO174" s="648"/>
      <c r="HP174" s="648"/>
      <c r="HQ174" s="648"/>
      <c r="HR174" s="648"/>
      <c r="HS174" s="648"/>
      <c r="HT174" s="648"/>
      <c r="HU174" s="648"/>
      <c r="HV174" s="648"/>
      <c r="HW174" s="648"/>
      <c r="HX174" s="648"/>
      <c r="HY174" s="648"/>
      <c r="HZ174" s="648"/>
      <c r="IA174" s="648"/>
      <c r="IB174" s="648"/>
      <c r="IC174" s="648"/>
      <c r="ID174" s="648"/>
      <c r="IE174" s="648"/>
      <c r="IF174" s="648"/>
      <c r="IG174" s="648"/>
      <c r="IH174" s="648"/>
      <c r="II174" s="648"/>
      <c r="IJ174" s="648"/>
      <c r="IK174" s="648"/>
      <c r="IL174" s="648"/>
      <c r="IM174" s="648"/>
      <c r="IN174" s="648"/>
      <c r="IO174" s="648"/>
      <c r="IP174" s="648"/>
      <c r="IQ174" s="648"/>
      <c r="IR174" s="648"/>
      <c r="IS174" s="648"/>
      <c r="IT174" s="648"/>
    </row>
    <row r="175" spans="1:254" s="712" customFormat="1" ht="12.75" customHeight="1">
      <c r="A175" s="706"/>
      <c r="B175" s="713" t="s">
        <v>3053</v>
      </c>
      <c r="C175" s="714" t="s">
        <v>2869</v>
      </c>
      <c r="D175" s="709">
        <v>12</v>
      </c>
      <c r="E175" s="710"/>
      <c r="F175" s="692">
        <f t="shared" si="5"/>
        <v>0</v>
      </c>
      <c r="G175" s="711"/>
      <c r="H175" s="694">
        <f t="shared" si="4"/>
        <v>0</v>
      </c>
      <c r="I175" s="648"/>
      <c r="J175" s="648"/>
      <c r="K175" s="648"/>
      <c r="L175" s="648"/>
      <c r="M175" s="648"/>
      <c r="N175" s="648"/>
      <c r="O175" s="648"/>
      <c r="P175" s="648"/>
      <c r="Q175" s="648"/>
      <c r="R175" s="648"/>
      <c r="S175" s="648"/>
      <c r="T175" s="648"/>
      <c r="U175" s="648"/>
      <c r="V175" s="648"/>
      <c r="W175" s="648"/>
      <c r="X175" s="648"/>
      <c r="Y175" s="648"/>
      <c r="Z175" s="648"/>
      <c r="AA175" s="648"/>
      <c r="AB175" s="648"/>
      <c r="AC175" s="648"/>
      <c r="AD175" s="648"/>
      <c r="AE175" s="648"/>
      <c r="AF175" s="648"/>
      <c r="AG175" s="648"/>
      <c r="AH175" s="648"/>
      <c r="AI175" s="648"/>
      <c r="AJ175" s="648"/>
      <c r="AK175" s="648"/>
      <c r="AL175" s="648"/>
      <c r="AM175" s="648"/>
      <c r="AN175" s="648"/>
      <c r="AO175" s="648"/>
      <c r="AP175" s="648"/>
      <c r="AQ175" s="648"/>
      <c r="AR175" s="648"/>
      <c r="AS175" s="648"/>
      <c r="AT175" s="648"/>
      <c r="AU175" s="648"/>
      <c r="AV175" s="648"/>
      <c r="AW175" s="648"/>
      <c r="AX175" s="648"/>
      <c r="AY175" s="648"/>
      <c r="AZ175" s="648"/>
      <c r="BA175" s="648"/>
      <c r="BB175" s="648"/>
      <c r="BC175" s="648"/>
      <c r="BD175" s="648"/>
      <c r="BE175" s="648"/>
      <c r="BF175" s="648"/>
      <c r="BG175" s="648"/>
      <c r="BH175" s="648"/>
      <c r="BI175" s="648"/>
      <c r="BJ175" s="648"/>
      <c r="BK175" s="648"/>
      <c r="BL175" s="648"/>
      <c r="BM175" s="648"/>
      <c r="BN175" s="648"/>
      <c r="BO175" s="648"/>
      <c r="BP175" s="648"/>
      <c r="BQ175" s="648"/>
      <c r="BR175" s="648"/>
      <c r="BS175" s="648"/>
      <c r="BT175" s="648"/>
      <c r="BU175" s="648"/>
      <c r="BV175" s="648"/>
      <c r="BW175" s="648"/>
      <c r="BX175" s="648"/>
      <c r="BY175" s="648"/>
      <c r="BZ175" s="648"/>
      <c r="CA175" s="648"/>
      <c r="CB175" s="648"/>
      <c r="CC175" s="648"/>
      <c r="CD175" s="648"/>
      <c r="CE175" s="648"/>
      <c r="CF175" s="648"/>
      <c r="CG175" s="648"/>
      <c r="CH175" s="648"/>
      <c r="CI175" s="648"/>
      <c r="CJ175" s="648"/>
      <c r="CK175" s="648"/>
      <c r="CL175" s="648"/>
      <c r="CM175" s="648"/>
      <c r="CN175" s="648"/>
      <c r="CO175" s="648"/>
      <c r="CP175" s="648"/>
      <c r="CQ175" s="648"/>
      <c r="CR175" s="648"/>
      <c r="CS175" s="648"/>
      <c r="CT175" s="648"/>
      <c r="CU175" s="648"/>
      <c r="CV175" s="648"/>
      <c r="CW175" s="648"/>
      <c r="CX175" s="648"/>
      <c r="CY175" s="648"/>
      <c r="CZ175" s="648"/>
      <c r="DA175" s="648"/>
      <c r="DB175" s="648"/>
      <c r="DC175" s="648"/>
      <c r="DD175" s="648"/>
      <c r="DE175" s="648"/>
      <c r="DF175" s="648"/>
      <c r="DG175" s="648"/>
      <c r="DH175" s="648"/>
      <c r="DI175" s="648"/>
      <c r="DJ175" s="648"/>
      <c r="DK175" s="648"/>
      <c r="DL175" s="648"/>
      <c r="DM175" s="648"/>
      <c r="DN175" s="648"/>
      <c r="DO175" s="648"/>
      <c r="DP175" s="648"/>
      <c r="DQ175" s="648"/>
      <c r="DR175" s="648"/>
      <c r="DS175" s="648"/>
      <c r="DT175" s="648"/>
      <c r="DU175" s="648"/>
      <c r="DV175" s="648"/>
      <c r="DW175" s="648"/>
      <c r="DX175" s="648"/>
      <c r="DY175" s="648"/>
      <c r="DZ175" s="648"/>
      <c r="EA175" s="648"/>
      <c r="EB175" s="648"/>
      <c r="EC175" s="648"/>
      <c r="ED175" s="648"/>
      <c r="EE175" s="648"/>
      <c r="EF175" s="648"/>
      <c r="EG175" s="648"/>
      <c r="EH175" s="648"/>
      <c r="EI175" s="648"/>
      <c r="EJ175" s="648"/>
      <c r="EK175" s="648"/>
      <c r="EL175" s="648"/>
      <c r="EM175" s="648"/>
      <c r="EN175" s="648"/>
      <c r="EO175" s="648"/>
      <c r="EP175" s="648"/>
      <c r="EQ175" s="648"/>
      <c r="ER175" s="648"/>
      <c r="ES175" s="648"/>
      <c r="ET175" s="648"/>
      <c r="EU175" s="648"/>
      <c r="EV175" s="648"/>
      <c r="EW175" s="648"/>
      <c r="EX175" s="648"/>
      <c r="EY175" s="648"/>
      <c r="EZ175" s="648"/>
      <c r="FA175" s="648"/>
      <c r="FB175" s="648"/>
      <c r="FC175" s="648"/>
      <c r="FD175" s="648"/>
      <c r="FE175" s="648"/>
      <c r="FF175" s="648"/>
      <c r="FG175" s="648"/>
      <c r="FH175" s="648"/>
      <c r="FI175" s="648"/>
      <c r="FJ175" s="648"/>
      <c r="FK175" s="648"/>
      <c r="FL175" s="648"/>
      <c r="FM175" s="648"/>
      <c r="FN175" s="648"/>
      <c r="FO175" s="648"/>
      <c r="FP175" s="648"/>
      <c r="FQ175" s="648"/>
      <c r="FR175" s="648"/>
      <c r="FS175" s="648"/>
      <c r="FT175" s="648"/>
      <c r="FU175" s="648"/>
      <c r="FV175" s="648"/>
      <c r="FW175" s="648"/>
      <c r="FX175" s="648"/>
      <c r="FY175" s="648"/>
      <c r="FZ175" s="648"/>
      <c r="GA175" s="648"/>
      <c r="GB175" s="648"/>
      <c r="GC175" s="648"/>
      <c r="GD175" s="648"/>
      <c r="GE175" s="648"/>
      <c r="GF175" s="648"/>
      <c r="GG175" s="648"/>
      <c r="GH175" s="648"/>
      <c r="GI175" s="648"/>
      <c r="GJ175" s="648"/>
      <c r="GK175" s="648"/>
      <c r="GL175" s="648"/>
      <c r="GM175" s="648"/>
      <c r="GN175" s="648"/>
      <c r="GO175" s="648"/>
      <c r="GP175" s="648"/>
      <c r="GQ175" s="648"/>
      <c r="GR175" s="648"/>
      <c r="GS175" s="648"/>
      <c r="GT175" s="648"/>
      <c r="GU175" s="648"/>
      <c r="GV175" s="648"/>
      <c r="GW175" s="648"/>
      <c r="GX175" s="648"/>
      <c r="GY175" s="648"/>
      <c r="GZ175" s="648"/>
      <c r="HA175" s="648"/>
      <c r="HB175" s="648"/>
      <c r="HC175" s="648"/>
      <c r="HD175" s="648"/>
      <c r="HE175" s="648"/>
      <c r="HF175" s="648"/>
      <c r="HG175" s="648"/>
      <c r="HH175" s="648"/>
      <c r="HI175" s="648"/>
      <c r="HJ175" s="648"/>
      <c r="HK175" s="648"/>
      <c r="HL175" s="648"/>
      <c r="HM175" s="648"/>
      <c r="HN175" s="648"/>
      <c r="HO175" s="648"/>
      <c r="HP175" s="648"/>
      <c r="HQ175" s="648"/>
      <c r="HR175" s="648"/>
      <c r="HS175" s="648"/>
      <c r="HT175" s="648"/>
      <c r="HU175" s="648"/>
      <c r="HV175" s="648"/>
      <c r="HW175" s="648"/>
      <c r="HX175" s="648"/>
      <c r="HY175" s="648"/>
      <c r="HZ175" s="648"/>
      <c r="IA175" s="648"/>
      <c r="IB175" s="648"/>
      <c r="IC175" s="648"/>
      <c r="ID175" s="648"/>
      <c r="IE175" s="648"/>
      <c r="IF175" s="648"/>
      <c r="IG175" s="648"/>
      <c r="IH175" s="648"/>
      <c r="II175" s="648"/>
      <c r="IJ175" s="648"/>
      <c r="IK175" s="648"/>
      <c r="IL175" s="648"/>
      <c r="IM175" s="648"/>
      <c r="IN175" s="648"/>
      <c r="IO175" s="648"/>
      <c r="IP175" s="648"/>
      <c r="IQ175" s="648"/>
      <c r="IR175" s="648"/>
      <c r="IS175" s="648"/>
      <c r="IT175" s="648"/>
    </row>
    <row r="176" spans="1:254" s="712" customFormat="1" ht="12.75" customHeight="1">
      <c r="A176" s="706"/>
      <c r="B176" s="713" t="s">
        <v>3054</v>
      </c>
      <c r="C176" s="714" t="s">
        <v>2869</v>
      </c>
      <c r="D176" s="709">
        <v>34</v>
      </c>
      <c r="E176" s="710"/>
      <c r="F176" s="692">
        <f t="shared" si="5"/>
        <v>0</v>
      </c>
      <c r="G176" s="711"/>
      <c r="H176" s="694">
        <f t="shared" si="4"/>
        <v>0</v>
      </c>
      <c r="I176" s="648"/>
      <c r="J176" s="648"/>
      <c r="K176" s="648"/>
      <c r="L176" s="648"/>
      <c r="M176" s="648"/>
      <c r="N176" s="648"/>
      <c r="O176" s="648"/>
      <c r="P176" s="648"/>
      <c r="Q176" s="648"/>
      <c r="R176" s="648"/>
      <c r="S176" s="648"/>
      <c r="T176" s="648"/>
      <c r="U176" s="648"/>
      <c r="V176" s="648"/>
      <c r="W176" s="648"/>
      <c r="X176" s="648"/>
      <c r="Y176" s="648"/>
      <c r="Z176" s="648"/>
      <c r="AA176" s="648"/>
      <c r="AB176" s="648"/>
      <c r="AC176" s="648"/>
      <c r="AD176" s="648"/>
      <c r="AE176" s="648"/>
      <c r="AF176" s="648"/>
      <c r="AG176" s="648"/>
      <c r="AH176" s="648"/>
      <c r="AI176" s="648"/>
      <c r="AJ176" s="648"/>
      <c r="AK176" s="648"/>
      <c r="AL176" s="648"/>
      <c r="AM176" s="648"/>
      <c r="AN176" s="648"/>
      <c r="AO176" s="648"/>
      <c r="AP176" s="648"/>
      <c r="AQ176" s="648"/>
      <c r="AR176" s="648"/>
      <c r="AS176" s="648"/>
      <c r="AT176" s="648"/>
      <c r="AU176" s="648"/>
      <c r="AV176" s="648"/>
      <c r="AW176" s="648"/>
      <c r="AX176" s="648"/>
      <c r="AY176" s="648"/>
      <c r="AZ176" s="648"/>
      <c r="BA176" s="648"/>
      <c r="BB176" s="648"/>
      <c r="BC176" s="648"/>
      <c r="BD176" s="648"/>
      <c r="BE176" s="648"/>
      <c r="BF176" s="648"/>
      <c r="BG176" s="648"/>
      <c r="BH176" s="648"/>
      <c r="BI176" s="648"/>
      <c r="BJ176" s="648"/>
      <c r="BK176" s="648"/>
      <c r="BL176" s="648"/>
      <c r="BM176" s="648"/>
      <c r="BN176" s="648"/>
      <c r="BO176" s="648"/>
      <c r="BP176" s="648"/>
      <c r="BQ176" s="648"/>
      <c r="BR176" s="648"/>
      <c r="BS176" s="648"/>
      <c r="BT176" s="648"/>
      <c r="BU176" s="648"/>
      <c r="BV176" s="648"/>
      <c r="BW176" s="648"/>
      <c r="BX176" s="648"/>
      <c r="BY176" s="648"/>
      <c r="BZ176" s="648"/>
      <c r="CA176" s="648"/>
      <c r="CB176" s="648"/>
      <c r="CC176" s="648"/>
      <c r="CD176" s="648"/>
      <c r="CE176" s="648"/>
      <c r="CF176" s="648"/>
      <c r="CG176" s="648"/>
      <c r="CH176" s="648"/>
      <c r="CI176" s="648"/>
      <c r="CJ176" s="648"/>
      <c r="CK176" s="648"/>
      <c r="CL176" s="648"/>
      <c r="CM176" s="648"/>
      <c r="CN176" s="648"/>
      <c r="CO176" s="648"/>
      <c r="CP176" s="648"/>
      <c r="CQ176" s="648"/>
      <c r="CR176" s="648"/>
      <c r="CS176" s="648"/>
      <c r="CT176" s="648"/>
      <c r="CU176" s="648"/>
      <c r="CV176" s="648"/>
      <c r="CW176" s="648"/>
      <c r="CX176" s="648"/>
      <c r="CY176" s="648"/>
      <c r="CZ176" s="648"/>
      <c r="DA176" s="648"/>
      <c r="DB176" s="648"/>
      <c r="DC176" s="648"/>
      <c r="DD176" s="648"/>
      <c r="DE176" s="648"/>
      <c r="DF176" s="648"/>
      <c r="DG176" s="648"/>
      <c r="DH176" s="648"/>
      <c r="DI176" s="648"/>
      <c r="DJ176" s="648"/>
      <c r="DK176" s="648"/>
      <c r="DL176" s="648"/>
      <c r="DM176" s="648"/>
      <c r="DN176" s="648"/>
      <c r="DO176" s="648"/>
      <c r="DP176" s="648"/>
      <c r="DQ176" s="648"/>
      <c r="DR176" s="648"/>
      <c r="DS176" s="648"/>
      <c r="DT176" s="648"/>
      <c r="DU176" s="648"/>
      <c r="DV176" s="648"/>
      <c r="DW176" s="648"/>
      <c r="DX176" s="648"/>
      <c r="DY176" s="648"/>
      <c r="DZ176" s="648"/>
      <c r="EA176" s="648"/>
      <c r="EB176" s="648"/>
      <c r="EC176" s="648"/>
      <c r="ED176" s="648"/>
      <c r="EE176" s="648"/>
      <c r="EF176" s="648"/>
      <c r="EG176" s="648"/>
      <c r="EH176" s="648"/>
      <c r="EI176" s="648"/>
      <c r="EJ176" s="648"/>
      <c r="EK176" s="648"/>
      <c r="EL176" s="648"/>
      <c r="EM176" s="648"/>
      <c r="EN176" s="648"/>
      <c r="EO176" s="648"/>
      <c r="EP176" s="648"/>
      <c r="EQ176" s="648"/>
      <c r="ER176" s="648"/>
      <c r="ES176" s="648"/>
      <c r="ET176" s="648"/>
      <c r="EU176" s="648"/>
      <c r="EV176" s="648"/>
      <c r="EW176" s="648"/>
      <c r="EX176" s="648"/>
      <c r="EY176" s="648"/>
      <c r="EZ176" s="648"/>
      <c r="FA176" s="648"/>
      <c r="FB176" s="648"/>
      <c r="FC176" s="648"/>
      <c r="FD176" s="648"/>
      <c r="FE176" s="648"/>
      <c r="FF176" s="648"/>
      <c r="FG176" s="648"/>
      <c r="FH176" s="648"/>
      <c r="FI176" s="648"/>
      <c r="FJ176" s="648"/>
      <c r="FK176" s="648"/>
      <c r="FL176" s="648"/>
      <c r="FM176" s="648"/>
      <c r="FN176" s="648"/>
      <c r="FO176" s="648"/>
      <c r="FP176" s="648"/>
      <c r="FQ176" s="648"/>
      <c r="FR176" s="648"/>
      <c r="FS176" s="648"/>
      <c r="FT176" s="648"/>
      <c r="FU176" s="648"/>
      <c r="FV176" s="648"/>
      <c r="FW176" s="648"/>
      <c r="FX176" s="648"/>
      <c r="FY176" s="648"/>
      <c r="FZ176" s="648"/>
      <c r="GA176" s="648"/>
      <c r="GB176" s="648"/>
      <c r="GC176" s="648"/>
      <c r="GD176" s="648"/>
      <c r="GE176" s="648"/>
      <c r="GF176" s="648"/>
      <c r="GG176" s="648"/>
      <c r="GH176" s="648"/>
      <c r="GI176" s="648"/>
      <c r="GJ176" s="648"/>
      <c r="GK176" s="648"/>
      <c r="GL176" s="648"/>
      <c r="GM176" s="648"/>
      <c r="GN176" s="648"/>
      <c r="GO176" s="648"/>
      <c r="GP176" s="648"/>
      <c r="GQ176" s="648"/>
      <c r="GR176" s="648"/>
      <c r="GS176" s="648"/>
      <c r="GT176" s="648"/>
      <c r="GU176" s="648"/>
      <c r="GV176" s="648"/>
      <c r="GW176" s="648"/>
      <c r="GX176" s="648"/>
      <c r="GY176" s="648"/>
      <c r="GZ176" s="648"/>
      <c r="HA176" s="648"/>
      <c r="HB176" s="648"/>
      <c r="HC176" s="648"/>
      <c r="HD176" s="648"/>
      <c r="HE176" s="648"/>
      <c r="HF176" s="648"/>
      <c r="HG176" s="648"/>
      <c r="HH176" s="648"/>
      <c r="HI176" s="648"/>
      <c r="HJ176" s="648"/>
      <c r="HK176" s="648"/>
      <c r="HL176" s="648"/>
      <c r="HM176" s="648"/>
      <c r="HN176" s="648"/>
      <c r="HO176" s="648"/>
      <c r="HP176" s="648"/>
      <c r="HQ176" s="648"/>
      <c r="HR176" s="648"/>
      <c r="HS176" s="648"/>
      <c r="HT176" s="648"/>
      <c r="HU176" s="648"/>
      <c r="HV176" s="648"/>
      <c r="HW176" s="648"/>
      <c r="HX176" s="648"/>
      <c r="HY176" s="648"/>
      <c r="HZ176" s="648"/>
      <c r="IA176" s="648"/>
      <c r="IB176" s="648"/>
      <c r="IC176" s="648"/>
      <c r="ID176" s="648"/>
      <c r="IE176" s="648"/>
      <c r="IF176" s="648"/>
      <c r="IG176" s="648"/>
      <c r="IH176" s="648"/>
      <c r="II176" s="648"/>
      <c r="IJ176" s="648"/>
      <c r="IK176" s="648"/>
      <c r="IL176" s="648"/>
      <c r="IM176" s="648"/>
      <c r="IN176" s="648"/>
      <c r="IO176" s="648"/>
      <c r="IP176" s="648"/>
      <c r="IQ176" s="648"/>
      <c r="IR176" s="648"/>
      <c r="IS176" s="648"/>
      <c r="IT176" s="648"/>
    </row>
    <row r="177" spans="1:254" s="712" customFormat="1" ht="12.75" customHeight="1">
      <c r="A177" s="706"/>
      <c r="B177" s="713" t="s">
        <v>3055</v>
      </c>
      <c r="C177" s="714" t="s">
        <v>2869</v>
      </c>
      <c r="D177" s="709">
        <v>2</v>
      </c>
      <c r="E177" s="710"/>
      <c r="F177" s="692">
        <f t="shared" si="5"/>
        <v>0</v>
      </c>
      <c r="G177" s="711"/>
      <c r="H177" s="694">
        <f t="shared" si="4"/>
        <v>0</v>
      </c>
      <c r="I177" s="648"/>
      <c r="J177" s="648"/>
      <c r="K177" s="648"/>
      <c r="L177" s="648"/>
      <c r="M177" s="648"/>
      <c r="N177" s="648"/>
      <c r="O177" s="648"/>
      <c r="P177" s="648"/>
      <c r="Q177" s="648"/>
      <c r="R177" s="648"/>
      <c r="S177" s="648"/>
      <c r="T177" s="648"/>
      <c r="U177" s="648"/>
      <c r="V177" s="648"/>
      <c r="W177" s="648"/>
      <c r="X177" s="648"/>
      <c r="Y177" s="648"/>
      <c r="Z177" s="648"/>
      <c r="AA177" s="648"/>
      <c r="AB177" s="648"/>
      <c r="AC177" s="648"/>
      <c r="AD177" s="648"/>
      <c r="AE177" s="648"/>
      <c r="AF177" s="648"/>
      <c r="AG177" s="648"/>
      <c r="AH177" s="648"/>
      <c r="AI177" s="648"/>
      <c r="AJ177" s="648"/>
      <c r="AK177" s="648"/>
      <c r="AL177" s="648"/>
      <c r="AM177" s="648"/>
      <c r="AN177" s="648"/>
      <c r="AO177" s="648"/>
      <c r="AP177" s="648"/>
      <c r="AQ177" s="648"/>
      <c r="AR177" s="648"/>
      <c r="AS177" s="648"/>
      <c r="AT177" s="648"/>
      <c r="AU177" s="648"/>
      <c r="AV177" s="648"/>
      <c r="AW177" s="648"/>
      <c r="AX177" s="648"/>
      <c r="AY177" s="648"/>
      <c r="AZ177" s="648"/>
      <c r="BA177" s="648"/>
      <c r="BB177" s="648"/>
      <c r="BC177" s="648"/>
      <c r="BD177" s="648"/>
      <c r="BE177" s="648"/>
      <c r="BF177" s="648"/>
      <c r="BG177" s="648"/>
      <c r="BH177" s="648"/>
      <c r="BI177" s="648"/>
      <c r="BJ177" s="648"/>
      <c r="BK177" s="648"/>
      <c r="BL177" s="648"/>
      <c r="BM177" s="648"/>
      <c r="BN177" s="648"/>
      <c r="BO177" s="648"/>
      <c r="BP177" s="648"/>
      <c r="BQ177" s="648"/>
      <c r="BR177" s="648"/>
      <c r="BS177" s="648"/>
      <c r="BT177" s="648"/>
      <c r="BU177" s="648"/>
      <c r="BV177" s="648"/>
      <c r="BW177" s="648"/>
      <c r="BX177" s="648"/>
      <c r="BY177" s="648"/>
      <c r="BZ177" s="648"/>
      <c r="CA177" s="648"/>
      <c r="CB177" s="648"/>
      <c r="CC177" s="648"/>
      <c r="CD177" s="648"/>
      <c r="CE177" s="648"/>
      <c r="CF177" s="648"/>
      <c r="CG177" s="648"/>
      <c r="CH177" s="648"/>
      <c r="CI177" s="648"/>
      <c r="CJ177" s="648"/>
      <c r="CK177" s="648"/>
      <c r="CL177" s="648"/>
      <c r="CM177" s="648"/>
      <c r="CN177" s="648"/>
      <c r="CO177" s="648"/>
      <c r="CP177" s="648"/>
      <c r="CQ177" s="648"/>
      <c r="CR177" s="648"/>
      <c r="CS177" s="648"/>
      <c r="CT177" s="648"/>
      <c r="CU177" s="648"/>
      <c r="CV177" s="648"/>
      <c r="CW177" s="648"/>
      <c r="CX177" s="648"/>
      <c r="CY177" s="648"/>
      <c r="CZ177" s="648"/>
      <c r="DA177" s="648"/>
      <c r="DB177" s="648"/>
      <c r="DC177" s="648"/>
      <c r="DD177" s="648"/>
      <c r="DE177" s="648"/>
      <c r="DF177" s="648"/>
      <c r="DG177" s="648"/>
      <c r="DH177" s="648"/>
      <c r="DI177" s="648"/>
      <c r="DJ177" s="648"/>
      <c r="DK177" s="648"/>
      <c r="DL177" s="648"/>
      <c r="DM177" s="648"/>
      <c r="DN177" s="648"/>
      <c r="DO177" s="648"/>
      <c r="DP177" s="648"/>
      <c r="DQ177" s="648"/>
      <c r="DR177" s="648"/>
      <c r="DS177" s="648"/>
      <c r="DT177" s="648"/>
      <c r="DU177" s="648"/>
      <c r="DV177" s="648"/>
      <c r="DW177" s="648"/>
      <c r="DX177" s="648"/>
      <c r="DY177" s="648"/>
      <c r="DZ177" s="648"/>
      <c r="EA177" s="648"/>
      <c r="EB177" s="648"/>
      <c r="EC177" s="648"/>
      <c r="ED177" s="648"/>
      <c r="EE177" s="648"/>
      <c r="EF177" s="648"/>
      <c r="EG177" s="648"/>
      <c r="EH177" s="648"/>
      <c r="EI177" s="648"/>
      <c r="EJ177" s="648"/>
      <c r="EK177" s="648"/>
      <c r="EL177" s="648"/>
      <c r="EM177" s="648"/>
      <c r="EN177" s="648"/>
      <c r="EO177" s="648"/>
      <c r="EP177" s="648"/>
      <c r="EQ177" s="648"/>
      <c r="ER177" s="648"/>
      <c r="ES177" s="648"/>
      <c r="ET177" s="648"/>
      <c r="EU177" s="648"/>
      <c r="EV177" s="648"/>
      <c r="EW177" s="648"/>
      <c r="EX177" s="648"/>
      <c r="EY177" s="648"/>
      <c r="EZ177" s="648"/>
      <c r="FA177" s="648"/>
      <c r="FB177" s="648"/>
      <c r="FC177" s="648"/>
      <c r="FD177" s="648"/>
      <c r="FE177" s="648"/>
      <c r="FF177" s="648"/>
      <c r="FG177" s="648"/>
      <c r="FH177" s="648"/>
      <c r="FI177" s="648"/>
      <c r="FJ177" s="648"/>
      <c r="FK177" s="648"/>
      <c r="FL177" s="648"/>
      <c r="FM177" s="648"/>
      <c r="FN177" s="648"/>
      <c r="FO177" s="648"/>
      <c r="FP177" s="648"/>
      <c r="FQ177" s="648"/>
      <c r="FR177" s="648"/>
      <c r="FS177" s="648"/>
      <c r="FT177" s="648"/>
      <c r="FU177" s="648"/>
      <c r="FV177" s="648"/>
      <c r="FW177" s="648"/>
      <c r="FX177" s="648"/>
      <c r="FY177" s="648"/>
      <c r="FZ177" s="648"/>
      <c r="GA177" s="648"/>
      <c r="GB177" s="648"/>
      <c r="GC177" s="648"/>
      <c r="GD177" s="648"/>
      <c r="GE177" s="648"/>
      <c r="GF177" s="648"/>
      <c r="GG177" s="648"/>
      <c r="GH177" s="648"/>
      <c r="GI177" s="648"/>
      <c r="GJ177" s="648"/>
      <c r="GK177" s="648"/>
      <c r="GL177" s="648"/>
      <c r="GM177" s="648"/>
      <c r="GN177" s="648"/>
      <c r="GO177" s="648"/>
      <c r="GP177" s="648"/>
      <c r="GQ177" s="648"/>
      <c r="GR177" s="648"/>
      <c r="GS177" s="648"/>
      <c r="GT177" s="648"/>
      <c r="GU177" s="648"/>
      <c r="GV177" s="648"/>
      <c r="GW177" s="648"/>
      <c r="GX177" s="648"/>
      <c r="GY177" s="648"/>
      <c r="GZ177" s="648"/>
      <c r="HA177" s="648"/>
      <c r="HB177" s="648"/>
      <c r="HC177" s="648"/>
      <c r="HD177" s="648"/>
      <c r="HE177" s="648"/>
      <c r="HF177" s="648"/>
      <c r="HG177" s="648"/>
      <c r="HH177" s="648"/>
      <c r="HI177" s="648"/>
      <c r="HJ177" s="648"/>
      <c r="HK177" s="648"/>
      <c r="HL177" s="648"/>
      <c r="HM177" s="648"/>
      <c r="HN177" s="648"/>
      <c r="HO177" s="648"/>
      <c r="HP177" s="648"/>
      <c r="HQ177" s="648"/>
      <c r="HR177" s="648"/>
      <c r="HS177" s="648"/>
      <c r="HT177" s="648"/>
      <c r="HU177" s="648"/>
      <c r="HV177" s="648"/>
      <c r="HW177" s="648"/>
      <c r="HX177" s="648"/>
      <c r="HY177" s="648"/>
      <c r="HZ177" s="648"/>
      <c r="IA177" s="648"/>
      <c r="IB177" s="648"/>
      <c r="IC177" s="648"/>
      <c r="ID177" s="648"/>
      <c r="IE177" s="648"/>
      <c r="IF177" s="648"/>
      <c r="IG177" s="648"/>
      <c r="IH177" s="648"/>
      <c r="II177" s="648"/>
      <c r="IJ177" s="648"/>
      <c r="IK177" s="648"/>
      <c r="IL177" s="648"/>
      <c r="IM177" s="648"/>
      <c r="IN177" s="648"/>
      <c r="IO177" s="648"/>
      <c r="IP177" s="648"/>
      <c r="IQ177" s="648"/>
      <c r="IR177" s="648"/>
      <c r="IS177" s="648"/>
      <c r="IT177" s="648"/>
    </row>
    <row r="178" spans="1:254" s="712" customFormat="1" ht="12.75" customHeight="1">
      <c r="A178" s="706"/>
      <c r="B178" s="713" t="s">
        <v>3056</v>
      </c>
      <c r="C178" s="714" t="s">
        <v>2869</v>
      </c>
      <c r="D178" s="709">
        <v>16</v>
      </c>
      <c r="E178" s="710"/>
      <c r="F178" s="692">
        <f t="shared" si="5"/>
        <v>0</v>
      </c>
      <c r="G178" s="711"/>
      <c r="H178" s="694">
        <f t="shared" si="4"/>
        <v>0</v>
      </c>
      <c r="I178" s="648"/>
      <c r="J178" s="648"/>
      <c r="K178" s="648"/>
      <c r="L178" s="648"/>
      <c r="M178" s="648"/>
      <c r="N178" s="648"/>
      <c r="O178" s="648"/>
      <c r="P178" s="648"/>
      <c r="Q178" s="648"/>
      <c r="R178" s="648"/>
      <c r="S178" s="648"/>
      <c r="T178" s="648"/>
      <c r="U178" s="648"/>
      <c r="V178" s="648"/>
      <c r="W178" s="648"/>
      <c r="X178" s="648"/>
      <c r="Y178" s="648"/>
      <c r="Z178" s="648"/>
      <c r="AA178" s="648"/>
      <c r="AB178" s="648"/>
      <c r="AC178" s="648"/>
      <c r="AD178" s="648"/>
      <c r="AE178" s="648"/>
      <c r="AF178" s="648"/>
      <c r="AG178" s="648"/>
      <c r="AH178" s="648"/>
      <c r="AI178" s="648"/>
      <c r="AJ178" s="648"/>
      <c r="AK178" s="648"/>
      <c r="AL178" s="648"/>
      <c r="AM178" s="648"/>
      <c r="AN178" s="648"/>
      <c r="AO178" s="648"/>
      <c r="AP178" s="648"/>
      <c r="AQ178" s="648"/>
      <c r="AR178" s="648"/>
      <c r="AS178" s="648"/>
      <c r="AT178" s="648"/>
      <c r="AU178" s="648"/>
      <c r="AV178" s="648"/>
      <c r="AW178" s="648"/>
      <c r="AX178" s="648"/>
      <c r="AY178" s="648"/>
      <c r="AZ178" s="648"/>
      <c r="BA178" s="648"/>
      <c r="BB178" s="648"/>
      <c r="BC178" s="648"/>
      <c r="BD178" s="648"/>
      <c r="BE178" s="648"/>
      <c r="BF178" s="648"/>
      <c r="BG178" s="648"/>
      <c r="BH178" s="648"/>
      <c r="BI178" s="648"/>
      <c r="BJ178" s="648"/>
      <c r="BK178" s="648"/>
      <c r="BL178" s="648"/>
      <c r="BM178" s="648"/>
      <c r="BN178" s="648"/>
      <c r="BO178" s="648"/>
      <c r="BP178" s="648"/>
      <c r="BQ178" s="648"/>
      <c r="BR178" s="648"/>
      <c r="BS178" s="648"/>
      <c r="BT178" s="648"/>
      <c r="BU178" s="648"/>
      <c r="BV178" s="648"/>
      <c r="BW178" s="648"/>
      <c r="BX178" s="648"/>
      <c r="BY178" s="648"/>
      <c r="BZ178" s="648"/>
      <c r="CA178" s="648"/>
      <c r="CB178" s="648"/>
      <c r="CC178" s="648"/>
      <c r="CD178" s="648"/>
      <c r="CE178" s="648"/>
      <c r="CF178" s="648"/>
      <c r="CG178" s="648"/>
      <c r="CH178" s="648"/>
      <c r="CI178" s="648"/>
      <c r="CJ178" s="648"/>
      <c r="CK178" s="648"/>
      <c r="CL178" s="648"/>
      <c r="CM178" s="648"/>
      <c r="CN178" s="648"/>
      <c r="CO178" s="648"/>
      <c r="CP178" s="648"/>
      <c r="CQ178" s="648"/>
      <c r="CR178" s="648"/>
      <c r="CS178" s="648"/>
      <c r="CT178" s="648"/>
      <c r="CU178" s="648"/>
      <c r="CV178" s="648"/>
      <c r="CW178" s="648"/>
      <c r="CX178" s="648"/>
      <c r="CY178" s="648"/>
      <c r="CZ178" s="648"/>
      <c r="DA178" s="648"/>
      <c r="DB178" s="648"/>
      <c r="DC178" s="648"/>
      <c r="DD178" s="648"/>
      <c r="DE178" s="648"/>
      <c r="DF178" s="648"/>
      <c r="DG178" s="648"/>
      <c r="DH178" s="648"/>
      <c r="DI178" s="648"/>
      <c r="DJ178" s="648"/>
      <c r="DK178" s="648"/>
      <c r="DL178" s="648"/>
      <c r="DM178" s="648"/>
      <c r="DN178" s="648"/>
      <c r="DO178" s="648"/>
      <c r="DP178" s="648"/>
      <c r="DQ178" s="648"/>
      <c r="DR178" s="648"/>
      <c r="DS178" s="648"/>
      <c r="DT178" s="648"/>
      <c r="DU178" s="648"/>
      <c r="DV178" s="648"/>
      <c r="DW178" s="648"/>
      <c r="DX178" s="648"/>
      <c r="DY178" s="648"/>
      <c r="DZ178" s="648"/>
      <c r="EA178" s="648"/>
      <c r="EB178" s="648"/>
      <c r="EC178" s="648"/>
      <c r="ED178" s="648"/>
      <c r="EE178" s="648"/>
      <c r="EF178" s="648"/>
      <c r="EG178" s="648"/>
      <c r="EH178" s="648"/>
      <c r="EI178" s="648"/>
      <c r="EJ178" s="648"/>
      <c r="EK178" s="648"/>
      <c r="EL178" s="648"/>
      <c r="EM178" s="648"/>
      <c r="EN178" s="648"/>
      <c r="EO178" s="648"/>
      <c r="EP178" s="648"/>
      <c r="EQ178" s="648"/>
      <c r="ER178" s="648"/>
      <c r="ES178" s="648"/>
      <c r="ET178" s="648"/>
      <c r="EU178" s="648"/>
      <c r="EV178" s="648"/>
      <c r="EW178" s="648"/>
      <c r="EX178" s="648"/>
      <c r="EY178" s="648"/>
      <c r="EZ178" s="648"/>
      <c r="FA178" s="648"/>
      <c r="FB178" s="648"/>
      <c r="FC178" s="648"/>
      <c r="FD178" s="648"/>
      <c r="FE178" s="648"/>
      <c r="FF178" s="648"/>
      <c r="FG178" s="648"/>
      <c r="FH178" s="648"/>
      <c r="FI178" s="648"/>
      <c r="FJ178" s="648"/>
      <c r="FK178" s="648"/>
      <c r="FL178" s="648"/>
      <c r="FM178" s="648"/>
      <c r="FN178" s="648"/>
      <c r="FO178" s="648"/>
      <c r="FP178" s="648"/>
      <c r="FQ178" s="648"/>
      <c r="FR178" s="648"/>
      <c r="FS178" s="648"/>
      <c r="FT178" s="648"/>
      <c r="FU178" s="648"/>
      <c r="FV178" s="648"/>
      <c r="FW178" s="648"/>
      <c r="FX178" s="648"/>
      <c r="FY178" s="648"/>
      <c r="FZ178" s="648"/>
      <c r="GA178" s="648"/>
      <c r="GB178" s="648"/>
      <c r="GC178" s="648"/>
      <c r="GD178" s="648"/>
      <c r="GE178" s="648"/>
      <c r="GF178" s="648"/>
      <c r="GG178" s="648"/>
      <c r="GH178" s="648"/>
      <c r="GI178" s="648"/>
      <c r="GJ178" s="648"/>
      <c r="GK178" s="648"/>
      <c r="GL178" s="648"/>
      <c r="GM178" s="648"/>
      <c r="GN178" s="648"/>
      <c r="GO178" s="648"/>
      <c r="GP178" s="648"/>
      <c r="GQ178" s="648"/>
      <c r="GR178" s="648"/>
      <c r="GS178" s="648"/>
      <c r="GT178" s="648"/>
      <c r="GU178" s="648"/>
      <c r="GV178" s="648"/>
      <c r="GW178" s="648"/>
      <c r="GX178" s="648"/>
      <c r="GY178" s="648"/>
      <c r="GZ178" s="648"/>
      <c r="HA178" s="648"/>
      <c r="HB178" s="648"/>
      <c r="HC178" s="648"/>
      <c r="HD178" s="648"/>
      <c r="HE178" s="648"/>
      <c r="HF178" s="648"/>
      <c r="HG178" s="648"/>
      <c r="HH178" s="648"/>
      <c r="HI178" s="648"/>
      <c r="HJ178" s="648"/>
      <c r="HK178" s="648"/>
      <c r="HL178" s="648"/>
      <c r="HM178" s="648"/>
      <c r="HN178" s="648"/>
      <c r="HO178" s="648"/>
      <c r="HP178" s="648"/>
      <c r="HQ178" s="648"/>
      <c r="HR178" s="648"/>
      <c r="HS178" s="648"/>
      <c r="HT178" s="648"/>
      <c r="HU178" s="648"/>
      <c r="HV178" s="648"/>
      <c r="HW178" s="648"/>
      <c r="HX178" s="648"/>
      <c r="HY178" s="648"/>
      <c r="HZ178" s="648"/>
      <c r="IA178" s="648"/>
      <c r="IB178" s="648"/>
      <c r="IC178" s="648"/>
      <c r="ID178" s="648"/>
      <c r="IE178" s="648"/>
      <c r="IF178" s="648"/>
      <c r="IG178" s="648"/>
      <c r="IH178" s="648"/>
      <c r="II178" s="648"/>
      <c r="IJ178" s="648"/>
      <c r="IK178" s="648"/>
      <c r="IL178" s="648"/>
      <c r="IM178" s="648"/>
      <c r="IN178" s="648"/>
      <c r="IO178" s="648"/>
      <c r="IP178" s="648"/>
      <c r="IQ178" s="648"/>
      <c r="IR178" s="648"/>
      <c r="IS178" s="648"/>
      <c r="IT178" s="648"/>
    </row>
    <row r="179" spans="1:254" s="712" customFormat="1" ht="12.75" customHeight="1">
      <c r="A179" s="706"/>
      <c r="B179" s="713" t="s">
        <v>3057</v>
      </c>
      <c r="C179" s="714" t="s">
        <v>2869</v>
      </c>
      <c r="D179" s="709">
        <v>51</v>
      </c>
      <c r="E179" s="710"/>
      <c r="F179" s="692">
        <f t="shared" si="5"/>
        <v>0</v>
      </c>
      <c r="G179" s="711"/>
      <c r="H179" s="694">
        <f t="shared" si="4"/>
        <v>0</v>
      </c>
      <c r="I179" s="648"/>
      <c r="J179" s="648"/>
      <c r="K179" s="648"/>
      <c r="L179" s="648"/>
      <c r="M179" s="648"/>
      <c r="N179" s="648"/>
      <c r="O179" s="648"/>
      <c r="P179" s="648"/>
      <c r="Q179" s="648"/>
      <c r="R179" s="648"/>
      <c r="S179" s="648"/>
      <c r="T179" s="648"/>
      <c r="U179" s="648"/>
      <c r="V179" s="648"/>
      <c r="W179" s="648"/>
      <c r="X179" s="648"/>
      <c r="Y179" s="648"/>
      <c r="Z179" s="648"/>
      <c r="AA179" s="648"/>
      <c r="AB179" s="648"/>
      <c r="AC179" s="648"/>
      <c r="AD179" s="648"/>
      <c r="AE179" s="648"/>
      <c r="AF179" s="648"/>
      <c r="AG179" s="648"/>
      <c r="AH179" s="648"/>
      <c r="AI179" s="648"/>
      <c r="AJ179" s="648"/>
      <c r="AK179" s="648"/>
      <c r="AL179" s="648"/>
      <c r="AM179" s="648"/>
      <c r="AN179" s="648"/>
      <c r="AO179" s="648"/>
      <c r="AP179" s="648"/>
      <c r="AQ179" s="648"/>
      <c r="AR179" s="648"/>
      <c r="AS179" s="648"/>
      <c r="AT179" s="648"/>
      <c r="AU179" s="648"/>
      <c r="AV179" s="648"/>
      <c r="AW179" s="648"/>
      <c r="AX179" s="648"/>
      <c r="AY179" s="648"/>
      <c r="AZ179" s="648"/>
      <c r="BA179" s="648"/>
      <c r="BB179" s="648"/>
      <c r="BC179" s="648"/>
      <c r="BD179" s="648"/>
      <c r="BE179" s="648"/>
      <c r="BF179" s="648"/>
      <c r="BG179" s="648"/>
      <c r="BH179" s="648"/>
      <c r="BI179" s="648"/>
      <c r="BJ179" s="648"/>
      <c r="BK179" s="648"/>
      <c r="BL179" s="648"/>
      <c r="BM179" s="648"/>
      <c r="BN179" s="648"/>
      <c r="BO179" s="648"/>
      <c r="BP179" s="648"/>
      <c r="BQ179" s="648"/>
      <c r="BR179" s="648"/>
      <c r="BS179" s="648"/>
      <c r="BT179" s="648"/>
      <c r="BU179" s="648"/>
      <c r="BV179" s="648"/>
      <c r="BW179" s="648"/>
      <c r="BX179" s="648"/>
      <c r="BY179" s="648"/>
      <c r="BZ179" s="648"/>
      <c r="CA179" s="648"/>
      <c r="CB179" s="648"/>
      <c r="CC179" s="648"/>
      <c r="CD179" s="648"/>
      <c r="CE179" s="648"/>
      <c r="CF179" s="648"/>
      <c r="CG179" s="648"/>
      <c r="CH179" s="648"/>
      <c r="CI179" s="648"/>
      <c r="CJ179" s="648"/>
      <c r="CK179" s="648"/>
      <c r="CL179" s="648"/>
      <c r="CM179" s="648"/>
      <c r="CN179" s="648"/>
      <c r="CO179" s="648"/>
      <c r="CP179" s="648"/>
      <c r="CQ179" s="648"/>
      <c r="CR179" s="648"/>
      <c r="CS179" s="648"/>
      <c r="CT179" s="648"/>
      <c r="CU179" s="648"/>
      <c r="CV179" s="648"/>
      <c r="CW179" s="648"/>
      <c r="CX179" s="648"/>
      <c r="CY179" s="648"/>
      <c r="CZ179" s="648"/>
      <c r="DA179" s="648"/>
      <c r="DB179" s="648"/>
      <c r="DC179" s="648"/>
      <c r="DD179" s="648"/>
      <c r="DE179" s="648"/>
      <c r="DF179" s="648"/>
      <c r="DG179" s="648"/>
      <c r="DH179" s="648"/>
      <c r="DI179" s="648"/>
      <c r="DJ179" s="648"/>
      <c r="DK179" s="648"/>
      <c r="DL179" s="648"/>
      <c r="DM179" s="648"/>
      <c r="DN179" s="648"/>
      <c r="DO179" s="648"/>
      <c r="DP179" s="648"/>
      <c r="DQ179" s="648"/>
      <c r="DR179" s="648"/>
      <c r="DS179" s="648"/>
      <c r="DT179" s="648"/>
      <c r="DU179" s="648"/>
      <c r="DV179" s="648"/>
      <c r="DW179" s="648"/>
      <c r="DX179" s="648"/>
      <c r="DY179" s="648"/>
      <c r="DZ179" s="648"/>
      <c r="EA179" s="648"/>
      <c r="EB179" s="648"/>
      <c r="EC179" s="648"/>
      <c r="ED179" s="648"/>
      <c r="EE179" s="648"/>
      <c r="EF179" s="648"/>
      <c r="EG179" s="648"/>
      <c r="EH179" s="648"/>
      <c r="EI179" s="648"/>
      <c r="EJ179" s="648"/>
      <c r="EK179" s="648"/>
      <c r="EL179" s="648"/>
      <c r="EM179" s="648"/>
      <c r="EN179" s="648"/>
      <c r="EO179" s="648"/>
      <c r="EP179" s="648"/>
      <c r="EQ179" s="648"/>
      <c r="ER179" s="648"/>
      <c r="ES179" s="648"/>
      <c r="ET179" s="648"/>
      <c r="EU179" s="648"/>
      <c r="EV179" s="648"/>
      <c r="EW179" s="648"/>
      <c r="EX179" s="648"/>
      <c r="EY179" s="648"/>
      <c r="EZ179" s="648"/>
      <c r="FA179" s="648"/>
      <c r="FB179" s="648"/>
      <c r="FC179" s="648"/>
      <c r="FD179" s="648"/>
      <c r="FE179" s="648"/>
      <c r="FF179" s="648"/>
      <c r="FG179" s="648"/>
      <c r="FH179" s="648"/>
      <c r="FI179" s="648"/>
      <c r="FJ179" s="648"/>
      <c r="FK179" s="648"/>
      <c r="FL179" s="648"/>
      <c r="FM179" s="648"/>
      <c r="FN179" s="648"/>
      <c r="FO179" s="648"/>
      <c r="FP179" s="648"/>
      <c r="FQ179" s="648"/>
      <c r="FR179" s="648"/>
      <c r="FS179" s="648"/>
      <c r="FT179" s="648"/>
      <c r="FU179" s="648"/>
      <c r="FV179" s="648"/>
      <c r="FW179" s="648"/>
      <c r="FX179" s="648"/>
      <c r="FY179" s="648"/>
      <c r="FZ179" s="648"/>
      <c r="GA179" s="648"/>
      <c r="GB179" s="648"/>
      <c r="GC179" s="648"/>
      <c r="GD179" s="648"/>
      <c r="GE179" s="648"/>
      <c r="GF179" s="648"/>
      <c r="GG179" s="648"/>
      <c r="GH179" s="648"/>
      <c r="GI179" s="648"/>
      <c r="GJ179" s="648"/>
      <c r="GK179" s="648"/>
      <c r="GL179" s="648"/>
      <c r="GM179" s="648"/>
      <c r="GN179" s="648"/>
      <c r="GO179" s="648"/>
      <c r="GP179" s="648"/>
      <c r="GQ179" s="648"/>
      <c r="GR179" s="648"/>
      <c r="GS179" s="648"/>
      <c r="GT179" s="648"/>
      <c r="GU179" s="648"/>
      <c r="GV179" s="648"/>
      <c r="GW179" s="648"/>
      <c r="GX179" s="648"/>
      <c r="GY179" s="648"/>
      <c r="GZ179" s="648"/>
      <c r="HA179" s="648"/>
      <c r="HB179" s="648"/>
      <c r="HC179" s="648"/>
      <c r="HD179" s="648"/>
      <c r="HE179" s="648"/>
      <c r="HF179" s="648"/>
      <c r="HG179" s="648"/>
      <c r="HH179" s="648"/>
      <c r="HI179" s="648"/>
      <c r="HJ179" s="648"/>
      <c r="HK179" s="648"/>
      <c r="HL179" s="648"/>
      <c r="HM179" s="648"/>
      <c r="HN179" s="648"/>
      <c r="HO179" s="648"/>
      <c r="HP179" s="648"/>
      <c r="HQ179" s="648"/>
      <c r="HR179" s="648"/>
      <c r="HS179" s="648"/>
      <c r="HT179" s="648"/>
      <c r="HU179" s="648"/>
      <c r="HV179" s="648"/>
      <c r="HW179" s="648"/>
      <c r="HX179" s="648"/>
      <c r="HY179" s="648"/>
      <c r="HZ179" s="648"/>
      <c r="IA179" s="648"/>
      <c r="IB179" s="648"/>
      <c r="IC179" s="648"/>
      <c r="ID179" s="648"/>
      <c r="IE179" s="648"/>
      <c r="IF179" s="648"/>
      <c r="IG179" s="648"/>
      <c r="IH179" s="648"/>
      <c r="II179" s="648"/>
      <c r="IJ179" s="648"/>
      <c r="IK179" s="648"/>
      <c r="IL179" s="648"/>
      <c r="IM179" s="648"/>
      <c r="IN179" s="648"/>
      <c r="IO179" s="648"/>
      <c r="IP179" s="648"/>
      <c r="IQ179" s="648"/>
      <c r="IR179" s="648"/>
      <c r="IS179" s="648"/>
      <c r="IT179" s="648"/>
    </row>
    <row r="180" spans="1:254" s="712" customFormat="1" ht="12.75" customHeight="1">
      <c r="A180" s="689" t="s">
        <v>3058</v>
      </c>
      <c r="B180" s="696" t="s">
        <v>3059</v>
      </c>
      <c r="C180" s="715"/>
      <c r="D180" s="731"/>
      <c r="E180" s="732"/>
      <c r="F180" s="692">
        <f t="shared" si="5"/>
        <v>0</v>
      </c>
      <c r="G180" s="711"/>
      <c r="H180" s="694">
        <f t="shared" si="4"/>
        <v>0</v>
      </c>
      <c r="I180" s="648"/>
      <c r="J180" s="648"/>
      <c r="K180" s="648"/>
      <c r="L180" s="648"/>
      <c r="M180" s="648"/>
      <c r="N180" s="648"/>
      <c r="O180" s="648"/>
      <c r="P180" s="648"/>
      <c r="Q180" s="648"/>
      <c r="R180" s="648"/>
      <c r="S180" s="648"/>
      <c r="T180" s="648"/>
      <c r="U180" s="648"/>
      <c r="V180" s="648"/>
      <c r="W180" s="648"/>
      <c r="X180" s="648"/>
      <c r="Y180" s="648"/>
      <c r="Z180" s="648"/>
      <c r="AA180" s="648"/>
      <c r="AB180" s="648"/>
      <c r="AC180" s="648"/>
      <c r="AD180" s="648"/>
      <c r="AE180" s="648"/>
      <c r="AF180" s="648"/>
      <c r="AG180" s="648"/>
      <c r="AH180" s="648"/>
      <c r="AI180" s="648"/>
      <c r="AJ180" s="648"/>
      <c r="AK180" s="648"/>
      <c r="AL180" s="648"/>
      <c r="AM180" s="648"/>
      <c r="AN180" s="648"/>
      <c r="AO180" s="648"/>
      <c r="AP180" s="648"/>
      <c r="AQ180" s="648"/>
      <c r="AR180" s="648"/>
      <c r="AS180" s="648"/>
      <c r="AT180" s="648"/>
      <c r="AU180" s="648"/>
      <c r="AV180" s="648"/>
      <c r="AW180" s="648"/>
      <c r="AX180" s="648"/>
      <c r="AY180" s="648"/>
      <c r="AZ180" s="648"/>
      <c r="BA180" s="648"/>
      <c r="BB180" s="648"/>
      <c r="BC180" s="648"/>
      <c r="BD180" s="648"/>
      <c r="BE180" s="648"/>
      <c r="BF180" s="648"/>
      <c r="BG180" s="648"/>
      <c r="BH180" s="648"/>
      <c r="BI180" s="648"/>
      <c r="BJ180" s="648"/>
      <c r="BK180" s="648"/>
      <c r="BL180" s="648"/>
      <c r="BM180" s="648"/>
      <c r="BN180" s="648"/>
      <c r="BO180" s="648"/>
      <c r="BP180" s="648"/>
      <c r="BQ180" s="648"/>
      <c r="BR180" s="648"/>
      <c r="BS180" s="648"/>
      <c r="BT180" s="648"/>
      <c r="BU180" s="648"/>
      <c r="BV180" s="648"/>
      <c r="BW180" s="648"/>
      <c r="BX180" s="648"/>
      <c r="BY180" s="648"/>
      <c r="BZ180" s="648"/>
      <c r="CA180" s="648"/>
      <c r="CB180" s="648"/>
      <c r="CC180" s="648"/>
      <c r="CD180" s="648"/>
      <c r="CE180" s="648"/>
      <c r="CF180" s="648"/>
      <c r="CG180" s="648"/>
      <c r="CH180" s="648"/>
      <c r="CI180" s="648"/>
      <c r="CJ180" s="648"/>
      <c r="CK180" s="648"/>
      <c r="CL180" s="648"/>
      <c r="CM180" s="648"/>
      <c r="CN180" s="648"/>
      <c r="CO180" s="648"/>
      <c r="CP180" s="648"/>
      <c r="CQ180" s="648"/>
      <c r="CR180" s="648"/>
      <c r="CS180" s="648"/>
      <c r="CT180" s="648"/>
      <c r="CU180" s="648"/>
      <c r="CV180" s="648"/>
      <c r="CW180" s="648"/>
      <c r="CX180" s="648"/>
      <c r="CY180" s="648"/>
      <c r="CZ180" s="648"/>
      <c r="DA180" s="648"/>
      <c r="DB180" s="648"/>
      <c r="DC180" s="648"/>
      <c r="DD180" s="648"/>
      <c r="DE180" s="648"/>
      <c r="DF180" s="648"/>
      <c r="DG180" s="648"/>
      <c r="DH180" s="648"/>
      <c r="DI180" s="648"/>
      <c r="DJ180" s="648"/>
      <c r="DK180" s="648"/>
      <c r="DL180" s="648"/>
      <c r="DM180" s="648"/>
      <c r="DN180" s="648"/>
      <c r="DO180" s="648"/>
      <c r="DP180" s="648"/>
      <c r="DQ180" s="648"/>
      <c r="DR180" s="648"/>
      <c r="DS180" s="648"/>
      <c r="DT180" s="648"/>
      <c r="DU180" s="648"/>
      <c r="DV180" s="648"/>
      <c r="DW180" s="648"/>
      <c r="DX180" s="648"/>
      <c r="DY180" s="648"/>
      <c r="DZ180" s="648"/>
      <c r="EA180" s="648"/>
      <c r="EB180" s="648"/>
      <c r="EC180" s="648"/>
      <c r="ED180" s="648"/>
      <c r="EE180" s="648"/>
      <c r="EF180" s="648"/>
      <c r="EG180" s="648"/>
      <c r="EH180" s="648"/>
      <c r="EI180" s="648"/>
      <c r="EJ180" s="648"/>
      <c r="EK180" s="648"/>
      <c r="EL180" s="648"/>
      <c r="EM180" s="648"/>
      <c r="EN180" s="648"/>
      <c r="EO180" s="648"/>
      <c r="EP180" s="648"/>
      <c r="EQ180" s="648"/>
      <c r="ER180" s="648"/>
      <c r="ES180" s="648"/>
      <c r="ET180" s="648"/>
      <c r="EU180" s="648"/>
      <c r="EV180" s="648"/>
      <c r="EW180" s="648"/>
      <c r="EX180" s="648"/>
      <c r="EY180" s="648"/>
      <c r="EZ180" s="648"/>
      <c r="FA180" s="648"/>
      <c r="FB180" s="648"/>
      <c r="FC180" s="648"/>
      <c r="FD180" s="648"/>
      <c r="FE180" s="648"/>
      <c r="FF180" s="648"/>
      <c r="FG180" s="648"/>
      <c r="FH180" s="648"/>
      <c r="FI180" s="648"/>
      <c r="FJ180" s="648"/>
      <c r="FK180" s="648"/>
      <c r="FL180" s="648"/>
      <c r="FM180" s="648"/>
      <c r="FN180" s="648"/>
      <c r="FO180" s="648"/>
      <c r="FP180" s="648"/>
      <c r="FQ180" s="648"/>
      <c r="FR180" s="648"/>
      <c r="FS180" s="648"/>
      <c r="FT180" s="648"/>
      <c r="FU180" s="648"/>
      <c r="FV180" s="648"/>
      <c r="FW180" s="648"/>
      <c r="FX180" s="648"/>
      <c r="FY180" s="648"/>
      <c r="FZ180" s="648"/>
      <c r="GA180" s="648"/>
      <c r="GB180" s="648"/>
      <c r="GC180" s="648"/>
      <c r="GD180" s="648"/>
      <c r="GE180" s="648"/>
      <c r="GF180" s="648"/>
      <c r="GG180" s="648"/>
      <c r="GH180" s="648"/>
      <c r="GI180" s="648"/>
      <c r="GJ180" s="648"/>
      <c r="GK180" s="648"/>
      <c r="GL180" s="648"/>
      <c r="GM180" s="648"/>
      <c r="GN180" s="648"/>
      <c r="GO180" s="648"/>
      <c r="GP180" s="648"/>
      <c r="GQ180" s="648"/>
      <c r="GR180" s="648"/>
      <c r="GS180" s="648"/>
      <c r="GT180" s="648"/>
      <c r="GU180" s="648"/>
      <c r="GV180" s="648"/>
      <c r="GW180" s="648"/>
      <c r="GX180" s="648"/>
      <c r="GY180" s="648"/>
      <c r="GZ180" s="648"/>
      <c r="HA180" s="648"/>
      <c r="HB180" s="648"/>
      <c r="HC180" s="648"/>
      <c r="HD180" s="648"/>
      <c r="HE180" s="648"/>
      <c r="HF180" s="648"/>
      <c r="HG180" s="648"/>
      <c r="HH180" s="648"/>
      <c r="HI180" s="648"/>
      <c r="HJ180" s="648"/>
      <c r="HK180" s="648"/>
      <c r="HL180" s="648"/>
      <c r="HM180" s="648"/>
      <c r="HN180" s="648"/>
      <c r="HO180" s="648"/>
      <c r="HP180" s="648"/>
      <c r="HQ180" s="648"/>
      <c r="HR180" s="648"/>
      <c r="HS180" s="648"/>
      <c r="HT180" s="648"/>
      <c r="HU180" s="648"/>
      <c r="HV180" s="648"/>
      <c r="HW180" s="648"/>
      <c r="HX180" s="648"/>
      <c r="HY180" s="648"/>
      <c r="HZ180" s="648"/>
      <c r="IA180" s="648"/>
      <c r="IB180" s="648"/>
      <c r="IC180" s="648"/>
      <c r="ID180" s="648"/>
      <c r="IE180" s="648"/>
      <c r="IF180" s="648"/>
      <c r="IG180" s="648"/>
      <c r="IH180" s="648"/>
      <c r="II180" s="648"/>
      <c r="IJ180" s="648"/>
      <c r="IK180" s="648"/>
      <c r="IL180" s="648"/>
      <c r="IM180" s="648"/>
      <c r="IN180" s="648"/>
      <c r="IO180" s="648"/>
      <c r="IP180" s="648"/>
      <c r="IQ180" s="648"/>
      <c r="IR180" s="648"/>
      <c r="IS180" s="648"/>
      <c r="IT180" s="648"/>
    </row>
    <row r="181" spans="1:254" s="712" customFormat="1" ht="12.75" customHeight="1">
      <c r="A181" s="733"/>
      <c r="B181" s="734" t="s">
        <v>3060</v>
      </c>
      <c r="C181" s="715" t="s">
        <v>2869</v>
      </c>
      <c r="D181" s="731">
        <v>38</v>
      </c>
      <c r="E181" s="732"/>
      <c r="F181" s="692">
        <f t="shared" si="5"/>
        <v>0</v>
      </c>
      <c r="G181" s="700"/>
      <c r="H181" s="694">
        <f t="shared" si="4"/>
        <v>0</v>
      </c>
      <c r="I181" s="648"/>
      <c r="J181" s="648"/>
      <c r="K181" s="648"/>
      <c r="L181" s="648"/>
      <c r="M181" s="648"/>
      <c r="N181" s="648"/>
      <c r="O181" s="648"/>
      <c r="P181" s="648"/>
      <c r="Q181" s="648"/>
      <c r="R181" s="648"/>
      <c r="S181" s="648"/>
      <c r="T181" s="648"/>
      <c r="U181" s="648"/>
      <c r="V181" s="648"/>
      <c r="W181" s="648"/>
      <c r="X181" s="648"/>
      <c r="Y181" s="648"/>
      <c r="Z181" s="648"/>
      <c r="AA181" s="648"/>
      <c r="AB181" s="648"/>
      <c r="AC181" s="648"/>
      <c r="AD181" s="648"/>
      <c r="AE181" s="648"/>
      <c r="AF181" s="648"/>
      <c r="AG181" s="648"/>
      <c r="AH181" s="648"/>
      <c r="AI181" s="648"/>
      <c r="AJ181" s="648"/>
      <c r="AK181" s="648"/>
      <c r="AL181" s="648"/>
      <c r="AM181" s="648"/>
      <c r="AN181" s="648"/>
      <c r="AO181" s="648"/>
      <c r="AP181" s="648"/>
      <c r="AQ181" s="648"/>
      <c r="AR181" s="648"/>
      <c r="AS181" s="648"/>
      <c r="AT181" s="648"/>
      <c r="AU181" s="648"/>
      <c r="AV181" s="648"/>
      <c r="AW181" s="648"/>
      <c r="AX181" s="648"/>
      <c r="AY181" s="648"/>
      <c r="AZ181" s="648"/>
      <c r="BA181" s="648"/>
      <c r="BB181" s="648"/>
      <c r="BC181" s="648"/>
      <c r="BD181" s="648"/>
      <c r="BE181" s="648"/>
      <c r="BF181" s="648"/>
      <c r="BG181" s="648"/>
      <c r="BH181" s="648"/>
      <c r="BI181" s="648"/>
      <c r="BJ181" s="648"/>
      <c r="BK181" s="648"/>
      <c r="BL181" s="648"/>
      <c r="BM181" s="648"/>
      <c r="BN181" s="648"/>
      <c r="BO181" s="648"/>
      <c r="BP181" s="648"/>
      <c r="BQ181" s="648"/>
      <c r="BR181" s="648"/>
      <c r="BS181" s="648"/>
      <c r="BT181" s="648"/>
      <c r="BU181" s="648"/>
      <c r="BV181" s="648"/>
      <c r="BW181" s="648"/>
      <c r="BX181" s="648"/>
      <c r="BY181" s="648"/>
      <c r="BZ181" s="648"/>
      <c r="CA181" s="648"/>
      <c r="CB181" s="648"/>
      <c r="CC181" s="648"/>
      <c r="CD181" s="648"/>
      <c r="CE181" s="648"/>
      <c r="CF181" s="648"/>
      <c r="CG181" s="648"/>
      <c r="CH181" s="648"/>
      <c r="CI181" s="648"/>
      <c r="CJ181" s="648"/>
      <c r="CK181" s="648"/>
      <c r="CL181" s="648"/>
      <c r="CM181" s="648"/>
      <c r="CN181" s="648"/>
      <c r="CO181" s="648"/>
      <c r="CP181" s="648"/>
      <c r="CQ181" s="648"/>
      <c r="CR181" s="648"/>
      <c r="CS181" s="648"/>
      <c r="CT181" s="648"/>
      <c r="CU181" s="648"/>
      <c r="CV181" s="648"/>
      <c r="CW181" s="648"/>
      <c r="CX181" s="648"/>
      <c r="CY181" s="648"/>
      <c r="CZ181" s="648"/>
      <c r="DA181" s="648"/>
      <c r="DB181" s="648"/>
      <c r="DC181" s="648"/>
      <c r="DD181" s="648"/>
      <c r="DE181" s="648"/>
      <c r="DF181" s="648"/>
      <c r="DG181" s="648"/>
      <c r="DH181" s="648"/>
      <c r="DI181" s="648"/>
      <c r="DJ181" s="648"/>
      <c r="DK181" s="648"/>
      <c r="DL181" s="648"/>
      <c r="DM181" s="648"/>
      <c r="DN181" s="648"/>
      <c r="DO181" s="648"/>
      <c r="DP181" s="648"/>
      <c r="DQ181" s="648"/>
      <c r="DR181" s="648"/>
      <c r="DS181" s="648"/>
      <c r="DT181" s="648"/>
      <c r="DU181" s="648"/>
      <c r="DV181" s="648"/>
      <c r="DW181" s="648"/>
      <c r="DX181" s="648"/>
      <c r="DY181" s="648"/>
      <c r="DZ181" s="648"/>
      <c r="EA181" s="648"/>
      <c r="EB181" s="648"/>
      <c r="EC181" s="648"/>
      <c r="ED181" s="648"/>
      <c r="EE181" s="648"/>
      <c r="EF181" s="648"/>
      <c r="EG181" s="648"/>
      <c r="EH181" s="648"/>
      <c r="EI181" s="648"/>
      <c r="EJ181" s="648"/>
      <c r="EK181" s="648"/>
      <c r="EL181" s="648"/>
      <c r="EM181" s="648"/>
      <c r="EN181" s="648"/>
      <c r="EO181" s="648"/>
      <c r="EP181" s="648"/>
      <c r="EQ181" s="648"/>
      <c r="ER181" s="648"/>
      <c r="ES181" s="648"/>
      <c r="ET181" s="648"/>
      <c r="EU181" s="648"/>
      <c r="EV181" s="648"/>
      <c r="EW181" s="648"/>
      <c r="EX181" s="648"/>
      <c r="EY181" s="648"/>
      <c r="EZ181" s="648"/>
      <c r="FA181" s="648"/>
      <c r="FB181" s="648"/>
      <c r="FC181" s="648"/>
      <c r="FD181" s="648"/>
      <c r="FE181" s="648"/>
      <c r="FF181" s="648"/>
      <c r="FG181" s="648"/>
      <c r="FH181" s="648"/>
      <c r="FI181" s="648"/>
      <c r="FJ181" s="648"/>
      <c r="FK181" s="648"/>
      <c r="FL181" s="648"/>
      <c r="FM181" s="648"/>
      <c r="FN181" s="648"/>
      <c r="FO181" s="648"/>
      <c r="FP181" s="648"/>
      <c r="FQ181" s="648"/>
      <c r="FR181" s="648"/>
      <c r="FS181" s="648"/>
      <c r="FT181" s="648"/>
      <c r="FU181" s="648"/>
      <c r="FV181" s="648"/>
      <c r="FW181" s="648"/>
      <c r="FX181" s="648"/>
      <c r="FY181" s="648"/>
      <c r="FZ181" s="648"/>
      <c r="GA181" s="648"/>
      <c r="GB181" s="648"/>
      <c r="GC181" s="648"/>
      <c r="GD181" s="648"/>
      <c r="GE181" s="648"/>
      <c r="GF181" s="648"/>
      <c r="GG181" s="648"/>
      <c r="GH181" s="648"/>
      <c r="GI181" s="648"/>
      <c r="GJ181" s="648"/>
      <c r="GK181" s="648"/>
      <c r="GL181" s="648"/>
      <c r="GM181" s="648"/>
      <c r="GN181" s="648"/>
      <c r="GO181" s="648"/>
      <c r="GP181" s="648"/>
      <c r="GQ181" s="648"/>
      <c r="GR181" s="648"/>
      <c r="GS181" s="648"/>
      <c r="GT181" s="648"/>
      <c r="GU181" s="648"/>
      <c r="GV181" s="648"/>
      <c r="GW181" s="648"/>
      <c r="GX181" s="648"/>
      <c r="GY181" s="648"/>
      <c r="GZ181" s="648"/>
      <c r="HA181" s="648"/>
      <c r="HB181" s="648"/>
      <c r="HC181" s="648"/>
      <c r="HD181" s="648"/>
      <c r="HE181" s="648"/>
      <c r="HF181" s="648"/>
      <c r="HG181" s="648"/>
      <c r="HH181" s="648"/>
      <c r="HI181" s="648"/>
      <c r="HJ181" s="648"/>
      <c r="HK181" s="648"/>
      <c r="HL181" s="648"/>
      <c r="HM181" s="648"/>
      <c r="HN181" s="648"/>
      <c r="HO181" s="648"/>
      <c r="HP181" s="648"/>
      <c r="HQ181" s="648"/>
      <c r="HR181" s="648"/>
      <c r="HS181" s="648"/>
      <c r="HT181" s="648"/>
      <c r="HU181" s="648"/>
      <c r="HV181" s="648"/>
      <c r="HW181" s="648"/>
      <c r="HX181" s="648"/>
      <c r="HY181" s="648"/>
      <c r="HZ181" s="648"/>
      <c r="IA181" s="648"/>
      <c r="IB181" s="648"/>
      <c r="IC181" s="648"/>
      <c r="ID181" s="648"/>
      <c r="IE181" s="648"/>
      <c r="IF181" s="648"/>
      <c r="IG181" s="648"/>
      <c r="IH181" s="648"/>
      <c r="II181" s="648"/>
      <c r="IJ181" s="648"/>
      <c r="IK181" s="648"/>
      <c r="IL181" s="648"/>
      <c r="IM181" s="648"/>
      <c r="IN181" s="648"/>
      <c r="IO181" s="648"/>
      <c r="IP181" s="648"/>
      <c r="IQ181" s="648"/>
      <c r="IR181" s="648"/>
      <c r="IS181" s="648"/>
      <c r="IT181" s="648"/>
    </row>
    <row r="182" spans="1:254" s="712" customFormat="1" ht="12.75" customHeight="1">
      <c r="A182" s="733"/>
      <c r="B182" s="734" t="s">
        <v>3061</v>
      </c>
      <c r="C182" s="715" t="s">
        <v>2869</v>
      </c>
      <c r="D182" s="731">
        <v>16</v>
      </c>
      <c r="E182" s="732"/>
      <c r="F182" s="692">
        <f t="shared" si="5"/>
        <v>0</v>
      </c>
      <c r="G182" s="700"/>
      <c r="H182" s="694">
        <f t="shared" si="4"/>
        <v>0</v>
      </c>
      <c r="I182" s="648"/>
      <c r="J182" s="648"/>
      <c r="K182" s="648"/>
      <c r="L182" s="648"/>
      <c r="M182" s="648"/>
      <c r="N182" s="648"/>
      <c r="O182" s="648"/>
      <c r="P182" s="648"/>
      <c r="Q182" s="648"/>
      <c r="R182" s="648"/>
      <c r="S182" s="648"/>
      <c r="T182" s="648"/>
      <c r="U182" s="648"/>
      <c r="V182" s="648"/>
      <c r="W182" s="648"/>
      <c r="X182" s="648"/>
      <c r="Y182" s="648"/>
      <c r="Z182" s="648"/>
      <c r="AA182" s="648"/>
      <c r="AB182" s="648"/>
      <c r="AC182" s="648"/>
      <c r="AD182" s="648"/>
      <c r="AE182" s="648"/>
      <c r="AF182" s="648"/>
      <c r="AG182" s="648"/>
      <c r="AH182" s="648"/>
      <c r="AI182" s="648"/>
      <c r="AJ182" s="648"/>
      <c r="AK182" s="648"/>
      <c r="AL182" s="648"/>
      <c r="AM182" s="648"/>
      <c r="AN182" s="648"/>
      <c r="AO182" s="648"/>
      <c r="AP182" s="648"/>
      <c r="AQ182" s="648"/>
      <c r="AR182" s="648"/>
      <c r="AS182" s="648"/>
      <c r="AT182" s="648"/>
      <c r="AU182" s="648"/>
      <c r="AV182" s="648"/>
      <c r="AW182" s="648"/>
      <c r="AX182" s="648"/>
      <c r="AY182" s="648"/>
      <c r="AZ182" s="648"/>
      <c r="BA182" s="648"/>
      <c r="BB182" s="648"/>
      <c r="BC182" s="648"/>
      <c r="BD182" s="648"/>
      <c r="BE182" s="648"/>
      <c r="BF182" s="648"/>
      <c r="BG182" s="648"/>
      <c r="BH182" s="648"/>
      <c r="BI182" s="648"/>
      <c r="BJ182" s="648"/>
      <c r="BK182" s="648"/>
      <c r="BL182" s="648"/>
      <c r="BM182" s="648"/>
      <c r="BN182" s="648"/>
      <c r="BO182" s="648"/>
      <c r="BP182" s="648"/>
      <c r="BQ182" s="648"/>
      <c r="BR182" s="648"/>
      <c r="BS182" s="648"/>
      <c r="BT182" s="648"/>
      <c r="BU182" s="648"/>
      <c r="BV182" s="648"/>
      <c r="BW182" s="648"/>
      <c r="BX182" s="648"/>
      <c r="BY182" s="648"/>
      <c r="BZ182" s="648"/>
      <c r="CA182" s="648"/>
      <c r="CB182" s="648"/>
      <c r="CC182" s="648"/>
      <c r="CD182" s="648"/>
      <c r="CE182" s="648"/>
      <c r="CF182" s="648"/>
      <c r="CG182" s="648"/>
      <c r="CH182" s="648"/>
      <c r="CI182" s="648"/>
      <c r="CJ182" s="648"/>
      <c r="CK182" s="648"/>
      <c r="CL182" s="648"/>
      <c r="CM182" s="648"/>
      <c r="CN182" s="648"/>
      <c r="CO182" s="648"/>
      <c r="CP182" s="648"/>
      <c r="CQ182" s="648"/>
      <c r="CR182" s="648"/>
      <c r="CS182" s="648"/>
      <c r="CT182" s="648"/>
      <c r="CU182" s="648"/>
      <c r="CV182" s="648"/>
      <c r="CW182" s="648"/>
      <c r="CX182" s="648"/>
      <c r="CY182" s="648"/>
      <c r="CZ182" s="648"/>
      <c r="DA182" s="648"/>
      <c r="DB182" s="648"/>
      <c r="DC182" s="648"/>
      <c r="DD182" s="648"/>
      <c r="DE182" s="648"/>
      <c r="DF182" s="648"/>
      <c r="DG182" s="648"/>
      <c r="DH182" s="648"/>
      <c r="DI182" s="648"/>
      <c r="DJ182" s="648"/>
      <c r="DK182" s="648"/>
      <c r="DL182" s="648"/>
      <c r="DM182" s="648"/>
      <c r="DN182" s="648"/>
      <c r="DO182" s="648"/>
      <c r="DP182" s="648"/>
      <c r="DQ182" s="648"/>
      <c r="DR182" s="648"/>
      <c r="DS182" s="648"/>
      <c r="DT182" s="648"/>
      <c r="DU182" s="648"/>
      <c r="DV182" s="648"/>
      <c r="DW182" s="648"/>
      <c r="DX182" s="648"/>
      <c r="DY182" s="648"/>
      <c r="DZ182" s="648"/>
      <c r="EA182" s="648"/>
      <c r="EB182" s="648"/>
      <c r="EC182" s="648"/>
      <c r="ED182" s="648"/>
      <c r="EE182" s="648"/>
      <c r="EF182" s="648"/>
      <c r="EG182" s="648"/>
      <c r="EH182" s="648"/>
      <c r="EI182" s="648"/>
      <c r="EJ182" s="648"/>
      <c r="EK182" s="648"/>
      <c r="EL182" s="648"/>
      <c r="EM182" s="648"/>
      <c r="EN182" s="648"/>
      <c r="EO182" s="648"/>
      <c r="EP182" s="648"/>
      <c r="EQ182" s="648"/>
      <c r="ER182" s="648"/>
      <c r="ES182" s="648"/>
      <c r="ET182" s="648"/>
      <c r="EU182" s="648"/>
      <c r="EV182" s="648"/>
      <c r="EW182" s="648"/>
      <c r="EX182" s="648"/>
      <c r="EY182" s="648"/>
      <c r="EZ182" s="648"/>
      <c r="FA182" s="648"/>
      <c r="FB182" s="648"/>
      <c r="FC182" s="648"/>
      <c r="FD182" s="648"/>
      <c r="FE182" s="648"/>
      <c r="FF182" s="648"/>
      <c r="FG182" s="648"/>
      <c r="FH182" s="648"/>
      <c r="FI182" s="648"/>
      <c r="FJ182" s="648"/>
      <c r="FK182" s="648"/>
      <c r="FL182" s="648"/>
      <c r="FM182" s="648"/>
      <c r="FN182" s="648"/>
      <c r="FO182" s="648"/>
      <c r="FP182" s="648"/>
      <c r="FQ182" s="648"/>
      <c r="FR182" s="648"/>
      <c r="FS182" s="648"/>
      <c r="FT182" s="648"/>
      <c r="FU182" s="648"/>
      <c r="FV182" s="648"/>
      <c r="FW182" s="648"/>
      <c r="FX182" s="648"/>
      <c r="FY182" s="648"/>
      <c r="FZ182" s="648"/>
      <c r="GA182" s="648"/>
      <c r="GB182" s="648"/>
      <c r="GC182" s="648"/>
      <c r="GD182" s="648"/>
      <c r="GE182" s="648"/>
      <c r="GF182" s="648"/>
      <c r="GG182" s="648"/>
      <c r="GH182" s="648"/>
      <c r="GI182" s="648"/>
      <c r="GJ182" s="648"/>
      <c r="GK182" s="648"/>
      <c r="GL182" s="648"/>
      <c r="GM182" s="648"/>
      <c r="GN182" s="648"/>
      <c r="GO182" s="648"/>
      <c r="GP182" s="648"/>
      <c r="GQ182" s="648"/>
      <c r="GR182" s="648"/>
      <c r="GS182" s="648"/>
      <c r="GT182" s="648"/>
      <c r="GU182" s="648"/>
      <c r="GV182" s="648"/>
      <c r="GW182" s="648"/>
      <c r="GX182" s="648"/>
      <c r="GY182" s="648"/>
      <c r="GZ182" s="648"/>
      <c r="HA182" s="648"/>
      <c r="HB182" s="648"/>
      <c r="HC182" s="648"/>
      <c r="HD182" s="648"/>
      <c r="HE182" s="648"/>
      <c r="HF182" s="648"/>
      <c r="HG182" s="648"/>
      <c r="HH182" s="648"/>
      <c r="HI182" s="648"/>
      <c r="HJ182" s="648"/>
      <c r="HK182" s="648"/>
      <c r="HL182" s="648"/>
      <c r="HM182" s="648"/>
      <c r="HN182" s="648"/>
      <c r="HO182" s="648"/>
      <c r="HP182" s="648"/>
      <c r="HQ182" s="648"/>
      <c r="HR182" s="648"/>
      <c r="HS182" s="648"/>
      <c r="HT182" s="648"/>
      <c r="HU182" s="648"/>
      <c r="HV182" s="648"/>
      <c r="HW182" s="648"/>
      <c r="HX182" s="648"/>
      <c r="HY182" s="648"/>
      <c r="HZ182" s="648"/>
      <c r="IA182" s="648"/>
      <c r="IB182" s="648"/>
      <c r="IC182" s="648"/>
      <c r="ID182" s="648"/>
      <c r="IE182" s="648"/>
      <c r="IF182" s="648"/>
      <c r="IG182" s="648"/>
      <c r="IH182" s="648"/>
      <c r="II182" s="648"/>
      <c r="IJ182" s="648"/>
      <c r="IK182" s="648"/>
      <c r="IL182" s="648"/>
      <c r="IM182" s="648"/>
      <c r="IN182" s="648"/>
      <c r="IO182" s="648"/>
      <c r="IP182" s="648"/>
      <c r="IQ182" s="648"/>
      <c r="IR182" s="648"/>
      <c r="IS182" s="648"/>
      <c r="IT182" s="648"/>
    </row>
    <row r="183" spans="1:254" s="712" customFormat="1" ht="12.75" customHeight="1">
      <c r="A183" s="733"/>
      <c r="B183" s="734" t="s">
        <v>3062</v>
      </c>
      <c r="C183" s="715" t="s">
        <v>2869</v>
      </c>
      <c r="D183" s="731">
        <v>42</v>
      </c>
      <c r="E183" s="732"/>
      <c r="F183" s="692">
        <f t="shared" si="5"/>
        <v>0</v>
      </c>
      <c r="G183" s="700"/>
      <c r="H183" s="694">
        <f t="shared" si="4"/>
        <v>0</v>
      </c>
      <c r="I183" s="648"/>
      <c r="J183" s="648"/>
      <c r="K183" s="648"/>
      <c r="L183" s="648"/>
      <c r="M183" s="648"/>
      <c r="N183" s="648"/>
      <c r="O183" s="648"/>
      <c r="P183" s="648"/>
      <c r="Q183" s="648"/>
      <c r="R183" s="648"/>
      <c r="S183" s="648"/>
      <c r="T183" s="648"/>
      <c r="U183" s="648"/>
      <c r="V183" s="648"/>
      <c r="W183" s="648"/>
      <c r="X183" s="648"/>
      <c r="Y183" s="648"/>
      <c r="Z183" s="648"/>
      <c r="AA183" s="648"/>
      <c r="AB183" s="648"/>
      <c r="AC183" s="648"/>
      <c r="AD183" s="648"/>
      <c r="AE183" s="648"/>
      <c r="AF183" s="648"/>
      <c r="AG183" s="648"/>
      <c r="AH183" s="648"/>
      <c r="AI183" s="648"/>
      <c r="AJ183" s="648"/>
      <c r="AK183" s="648"/>
      <c r="AL183" s="648"/>
      <c r="AM183" s="648"/>
      <c r="AN183" s="648"/>
      <c r="AO183" s="648"/>
      <c r="AP183" s="648"/>
      <c r="AQ183" s="648"/>
      <c r="AR183" s="648"/>
      <c r="AS183" s="648"/>
      <c r="AT183" s="648"/>
      <c r="AU183" s="648"/>
      <c r="AV183" s="648"/>
      <c r="AW183" s="648"/>
      <c r="AX183" s="648"/>
      <c r="AY183" s="648"/>
      <c r="AZ183" s="648"/>
      <c r="BA183" s="648"/>
      <c r="BB183" s="648"/>
      <c r="BC183" s="648"/>
      <c r="BD183" s="648"/>
      <c r="BE183" s="648"/>
      <c r="BF183" s="648"/>
      <c r="BG183" s="648"/>
      <c r="BH183" s="648"/>
      <c r="BI183" s="648"/>
      <c r="BJ183" s="648"/>
      <c r="BK183" s="648"/>
      <c r="BL183" s="648"/>
      <c r="BM183" s="648"/>
      <c r="BN183" s="648"/>
      <c r="BO183" s="648"/>
      <c r="BP183" s="648"/>
      <c r="BQ183" s="648"/>
      <c r="BR183" s="648"/>
      <c r="BS183" s="648"/>
      <c r="BT183" s="648"/>
      <c r="BU183" s="648"/>
      <c r="BV183" s="648"/>
      <c r="BW183" s="648"/>
      <c r="BX183" s="648"/>
      <c r="BY183" s="648"/>
      <c r="BZ183" s="648"/>
      <c r="CA183" s="648"/>
      <c r="CB183" s="648"/>
      <c r="CC183" s="648"/>
      <c r="CD183" s="648"/>
      <c r="CE183" s="648"/>
      <c r="CF183" s="648"/>
      <c r="CG183" s="648"/>
      <c r="CH183" s="648"/>
      <c r="CI183" s="648"/>
      <c r="CJ183" s="648"/>
      <c r="CK183" s="648"/>
      <c r="CL183" s="648"/>
      <c r="CM183" s="648"/>
      <c r="CN183" s="648"/>
      <c r="CO183" s="648"/>
      <c r="CP183" s="648"/>
      <c r="CQ183" s="648"/>
      <c r="CR183" s="648"/>
      <c r="CS183" s="648"/>
      <c r="CT183" s="648"/>
      <c r="CU183" s="648"/>
      <c r="CV183" s="648"/>
      <c r="CW183" s="648"/>
      <c r="CX183" s="648"/>
      <c r="CY183" s="648"/>
      <c r="CZ183" s="648"/>
      <c r="DA183" s="648"/>
      <c r="DB183" s="648"/>
      <c r="DC183" s="648"/>
      <c r="DD183" s="648"/>
      <c r="DE183" s="648"/>
      <c r="DF183" s="648"/>
      <c r="DG183" s="648"/>
      <c r="DH183" s="648"/>
      <c r="DI183" s="648"/>
      <c r="DJ183" s="648"/>
      <c r="DK183" s="648"/>
      <c r="DL183" s="648"/>
      <c r="DM183" s="648"/>
      <c r="DN183" s="648"/>
      <c r="DO183" s="648"/>
      <c r="DP183" s="648"/>
      <c r="DQ183" s="648"/>
      <c r="DR183" s="648"/>
      <c r="DS183" s="648"/>
      <c r="DT183" s="648"/>
      <c r="DU183" s="648"/>
      <c r="DV183" s="648"/>
      <c r="DW183" s="648"/>
      <c r="DX183" s="648"/>
      <c r="DY183" s="648"/>
      <c r="DZ183" s="648"/>
      <c r="EA183" s="648"/>
      <c r="EB183" s="648"/>
      <c r="EC183" s="648"/>
      <c r="ED183" s="648"/>
      <c r="EE183" s="648"/>
      <c r="EF183" s="648"/>
      <c r="EG183" s="648"/>
      <c r="EH183" s="648"/>
      <c r="EI183" s="648"/>
      <c r="EJ183" s="648"/>
      <c r="EK183" s="648"/>
      <c r="EL183" s="648"/>
      <c r="EM183" s="648"/>
      <c r="EN183" s="648"/>
      <c r="EO183" s="648"/>
      <c r="EP183" s="648"/>
      <c r="EQ183" s="648"/>
      <c r="ER183" s="648"/>
      <c r="ES183" s="648"/>
      <c r="ET183" s="648"/>
      <c r="EU183" s="648"/>
      <c r="EV183" s="648"/>
      <c r="EW183" s="648"/>
      <c r="EX183" s="648"/>
      <c r="EY183" s="648"/>
      <c r="EZ183" s="648"/>
      <c r="FA183" s="648"/>
      <c r="FB183" s="648"/>
      <c r="FC183" s="648"/>
      <c r="FD183" s="648"/>
      <c r="FE183" s="648"/>
      <c r="FF183" s="648"/>
      <c r="FG183" s="648"/>
      <c r="FH183" s="648"/>
      <c r="FI183" s="648"/>
      <c r="FJ183" s="648"/>
      <c r="FK183" s="648"/>
      <c r="FL183" s="648"/>
      <c r="FM183" s="648"/>
      <c r="FN183" s="648"/>
      <c r="FO183" s="648"/>
      <c r="FP183" s="648"/>
      <c r="FQ183" s="648"/>
      <c r="FR183" s="648"/>
      <c r="FS183" s="648"/>
      <c r="FT183" s="648"/>
      <c r="FU183" s="648"/>
      <c r="FV183" s="648"/>
      <c r="FW183" s="648"/>
      <c r="FX183" s="648"/>
      <c r="FY183" s="648"/>
      <c r="FZ183" s="648"/>
      <c r="GA183" s="648"/>
      <c r="GB183" s="648"/>
      <c r="GC183" s="648"/>
      <c r="GD183" s="648"/>
      <c r="GE183" s="648"/>
      <c r="GF183" s="648"/>
      <c r="GG183" s="648"/>
      <c r="GH183" s="648"/>
      <c r="GI183" s="648"/>
      <c r="GJ183" s="648"/>
      <c r="GK183" s="648"/>
      <c r="GL183" s="648"/>
      <c r="GM183" s="648"/>
      <c r="GN183" s="648"/>
      <c r="GO183" s="648"/>
      <c r="GP183" s="648"/>
      <c r="GQ183" s="648"/>
      <c r="GR183" s="648"/>
      <c r="GS183" s="648"/>
      <c r="GT183" s="648"/>
      <c r="GU183" s="648"/>
      <c r="GV183" s="648"/>
      <c r="GW183" s="648"/>
      <c r="GX183" s="648"/>
      <c r="GY183" s="648"/>
      <c r="GZ183" s="648"/>
      <c r="HA183" s="648"/>
      <c r="HB183" s="648"/>
      <c r="HC183" s="648"/>
      <c r="HD183" s="648"/>
      <c r="HE183" s="648"/>
      <c r="HF183" s="648"/>
      <c r="HG183" s="648"/>
      <c r="HH183" s="648"/>
      <c r="HI183" s="648"/>
      <c r="HJ183" s="648"/>
      <c r="HK183" s="648"/>
      <c r="HL183" s="648"/>
      <c r="HM183" s="648"/>
      <c r="HN183" s="648"/>
      <c r="HO183" s="648"/>
      <c r="HP183" s="648"/>
      <c r="HQ183" s="648"/>
      <c r="HR183" s="648"/>
      <c r="HS183" s="648"/>
      <c r="HT183" s="648"/>
      <c r="HU183" s="648"/>
      <c r="HV183" s="648"/>
      <c r="HW183" s="648"/>
      <c r="HX183" s="648"/>
      <c r="HY183" s="648"/>
      <c r="HZ183" s="648"/>
      <c r="IA183" s="648"/>
      <c r="IB183" s="648"/>
      <c r="IC183" s="648"/>
      <c r="ID183" s="648"/>
      <c r="IE183" s="648"/>
      <c r="IF183" s="648"/>
      <c r="IG183" s="648"/>
      <c r="IH183" s="648"/>
      <c r="II183" s="648"/>
      <c r="IJ183" s="648"/>
      <c r="IK183" s="648"/>
      <c r="IL183" s="648"/>
      <c r="IM183" s="648"/>
      <c r="IN183" s="648"/>
      <c r="IO183" s="648"/>
      <c r="IP183" s="648"/>
      <c r="IQ183" s="648"/>
      <c r="IR183" s="648"/>
      <c r="IS183" s="648"/>
      <c r="IT183" s="648"/>
    </row>
    <row r="184" spans="1:254" s="712" customFormat="1" ht="12.75" customHeight="1">
      <c r="A184" s="733"/>
      <c r="B184" s="734" t="s">
        <v>3063</v>
      </c>
      <c r="C184" s="715" t="s">
        <v>2869</v>
      </c>
      <c r="D184" s="731">
        <v>2</v>
      </c>
      <c r="E184" s="732"/>
      <c r="F184" s="692">
        <f t="shared" si="5"/>
        <v>0</v>
      </c>
      <c r="G184" s="700"/>
      <c r="H184" s="694">
        <f t="shared" si="4"/>
        <v>0</v>
      </c>
      <c r="I184" s="648"/>
      <c r="J184" s="648"/>
      <c r="K184" s="648"/>
      <c r="L184" s="648"/>
      <c r="M184" s="648"/>
      <c r="N184" s="648"/>
      <c r="O184" s="648"/>
      <c r="P184" s="648"/>
      <c r="Q184" s="648"/>
      <c r="R184" s="648"/>
      <c r="S184" s="648"/>
      <c r="T184" s="648"/>
      <c r="U184" s="648"/>
      <c r="V184" s="648"/>
      <c r="W184" s="648"/>
      <c r="X184" s="648"/>
      <c r="Y184" s="648"/>
      <c r="Z184" s="648"/>
      <c r="AA184" s="648"/>
      <c r="AB184" s="648"/>
      <c r="AC184" s="648"/>
      <c r="AD184" s="648"/>
      <c r="AE184" s="648"/>
      <c r="AF184" s="648"/>
      <c r="AG184" s="648"/>
      <c r="AH184" s="648"/>
      <c r="AI184" s="648"/>
      <c r="AJ184" s="648"/>
      <c r="AK184" s="648"/>
      <c r="AL184" s="648"/>
      <c r="AM184" s="648"/>
      <c r="AN184" s="648"/>
      <c r="AO184" s="648"/>
      <c r="AP184" s="648"/>
      <c r="AQ184" s="648"/>
      <c r="AR184" s="648"/>
      <c r="AS184" s="648"/>
      <c r="AT184" s="648"/>
      <c r="AU184" s="648"/>
      <c r="AV184" s="648"/>
      <c r="AW184" s="648"/>
      <c r="AX184" s="648"/>
      <c r="AY184" s="648"/>
      <c r="AZ184" s="648"/>
      <c r="BA184" s="648"/>
      <c r="BB184" s="648"/>
      <c r="BC184" s="648"/>
      <c r="BD184" s="648"/>
      <c r="BE184" s="648"/>
      <c r="BF184" s="648"/>
      <c r="BG184" s="648"/>
      <c r="BH184" s="648"/>
      <c r="BI184" s="648"/>
      <c r="BJ184" s="648"/>
      <c r="BK184" s="648"/>
      <c r="BL184" s="648"/>
      <c r="BM184" s="648"/>
      <c r="BN184" s="648"/>
      <c r="BO184" s="648"/>
      <c r="BP184" s="648"/>
      <c r="BQ184" s="648"/>
      <c r="BR184" s="648"/>
      <c r="BS184" s="648"/>
      <c r="BT184" s="648"/>
      <c r="BU184" s="648"/>
      <c r="BV184" s="648"/>
      <c r="BW184" s="648"/>
      <c r="BX184" s="648"/>
      <c r="BY184" s="648"/>
      <c r="BZ184" s="648"/>
      <c r="CA184" s="648"/>
      <c r="CB184" s="648"/>
      <c r="CC184" s="648"/>
      <c r="CD184" s="648"/>
      <c r="CE184" s="648"/>
      <c r="CF184" s="648"/>
      <c r="CG184" s="648"/>
      <c r="CH184" s="648"/>
      <c r="CI184" s="648"/>
      <c r="CJ184" s="648"/>
      <c r="CK184" s="648"/>
      <c r="CL184" s="648"/>
      <c r="CM184" s="648"/>
      <c r="CN184" s="648"/>
      <c r="CO184" s="648"/>
      <c r="CP184" s="648"/>
      <c r="CQ184" s="648"/>
      <c r="CR184" s="648"/>
      <c r="CS184" s="648"/>
      <c r="CT184" s="648"/>
      <c r="CU184" s="648"/>
      <c r="CV184" s="648"/>
      <c r="CW184" s="648"/>
      <c r="CX184" s="648"/>
      <c r="CY184" s="648"/>
      <c r="CZ184" s="648"/>
      <c r="DA184" s="648"/>
      <c r="DB184" s="648"/>
      <c r="DC184" s="648"/>
      <c r="DD184" s="648"/>
      <c r="DE184" s="648"/>
      <c r="DF184" s="648"/>
      <c r="DG184" s="648"/>
      <c r="DH184" s="648"/>
      <c r="DI184" s="648"/>
      <c r="DJ184" s="648"/>
      <c r="DK184" s="648"/>
      <c r="DL184" s="648"/>
      <c r="DM184" s="648"/>
      <c r="DN184" s="648"/>
      <c r="DO184" s="648"/>
      <c r="DP184" s="648"/>
      <c r="DQ184" s="648"/>
      <c r="DR184" s="648"/>
      <c r="DS184" s="648"/>
      <c r="DT184" s="648"/>
      <c r="DU184" s="648"/>
      <c r="DV184" s="648"/>
      <c r="DW184" s="648"/>
      <c r="DX184" s="648"/>
      <c r="DY184" s="648"/>
      <c r="DZ184" s="648"/>
      <c r="EA184" s="648"/>
      <c r="EB184" s="648"/>
      <c r="EC184" s="648"/>
      <c r="ED184" s="648"/>
      <c r="EE184" s="648"/>
      <c r="EF184" s="648"/>
      <c r="EG184" s="648"/>
      <c r="EH184" s="648"/>
      <c r="EI184" s="648"/>
      <c r="EJ184" s="648"/>
      <c r="EK184" s="648"/>
      <c r="EL184" s="648"/>
      <c r="EM184" s="648"/>
      <c r="EN184" s="648"/>
      <c r="EO184" s="648"/>
      <c r="EP184" s="648"/>
      <c r="EQ184" s="648"/>
      <c r="ER184" s="648"/>
      <c r="ES184" s="648"/>
      <c r="ET184" s="648"/>
      <c r="EU184" s="648"/>
      <c r="EV184" s="648"/>
      <c r="EW184" s="648"/>
      <c r="EX184" s="648"/>
      <c r="EY184" s="648"/>
      <c r="EZ184" s="648"/>
      <c r="FA184" s="648"/>
      <c r="FB184" s="648"/>
      <c r="FC184" s="648"/>
      <c r="FD184" s="648"/>
      <c r="FE184" s="648"/>
      <c r="FF184" s="648"/>
      <c r="FG184" s="648"/>
      <c r="FH184" s="648"/>
      <c r="FI184" s="648"/>
      <c r="FJ184" s="648"/>
      <c r="FK184" s="648"/>
      <c r="FL184" s="648"/>
      <c r="FM184" s="648"/>
      <c r="FN184" s="648"/>
      <c r="FO184" s="648"/>
      <c r="FP184" s="648"/>
      <c r="FQ184" s="648"/>
      <c r="FR184" s="648"/>
      <c r="FS184" s="648"/>
      <c r="FT184" s="648"/>
      <c r="FU184" s="648"/>
      <c r="FV184" s="648"/>
      <c r="FW184" s="648"/>
      <c r="FX184" s="648"/>
      <c r="FY184" s="648"/>
      <c r="FZ184" s="648"/>
      <c r="GA184" s="648"/>
      <c r="GB184" s="648"/>
      <c r="GC184" s="648"/>
      <c r="GD184" s="648"/>
      <c r="GE184" s="648"/>
      <c r="GF184" s="648"/>
      <c r="GG184" s="648"/>
      <c r="GH184" s="648"/>
      <c r="GI184" s="648"/>
      <c r="GJ184" s="648"/>
      <c r="GK184" s="648"/>
      <c r="GL184" s="648"/>
      <c r="GM184" s="648"/>
      <c r="GN184" s="648"/>
      <c r="GO184" s="648"/>
      <c r="GP184" s="648"/>
      <c r="GQ184" s="648"/>
      <c r="GR184" s="648"/>
      <c r="GS184" s="648"/>
      <c r="GT184" s="648"/>
      <c r="GU184" s="648"/>
      <c r="GV184" s="648"/>
      <c r="GW184" s="648"/>
      <c r="GX184" s="648"/>
      <c r="GY184" s="648"/>
      <c r="GZ184" s="648"/>
      <c r="HA184" s="648"/>
      <c r="HB184" s="648"/>
      <c r="HC184" s="648"/>
      <c r="HD184" s="648"/>
      <c r="HE184" s="648"/>
      <c r="HF184" s="648"/>
      <c r="HG184" s="648"/>
      <c r="HH184" s="648"/>
      <c r="HI184" s="648"/>
      <c r="HJ184" s="648"/>
      <c r="HK184" s="648"/>
      <c r="HL184" s="648"/>
      <c r="HM184" s="648"/>
      <c r="HN184" s="648"/>
      <c r="HO184" s="648"/>
      <c r="HP184" s="648"/>
      <c r="HQ184" s="648"/>
      <c r="HR184" s="648"/>
      <c r="HS184" s="648"/>
      <c r="HT184" s="648"/>
      <c r="HU184" s="648"/>
      <c r="HV184" s="648"/>
      <c r="HW184" s="648"/>
      <c r="HX184" s="648"/>
      <c r="HY184" s="648"/>
      <c r="HZ184" s="648"/>
      <c r="IA184" s="648"/>
      <c r="IB184" s="648"/>
      <c r="IC184" s="648"/>
      <c r="ID184" s="648"/>
      <c r="IE184" s="648"/>
      <c r="IF184" s="648"/>
      <c r="IG184" s="648"/>
      <c r="IH184" s="648"/>
      <c r="II184" s="648"/>
      <c r="IJ184" s="648"/>
      <c r="IK184" s="648"/>
      <c r="IL184" s="648"/>
      <c r="IM184" s="648"/>
      <c r="IN184" s="648"/>
      <c r="IO184" s="648"/>
      <c r="IP184" s="648"/>
      <c r="IQ184" s="648"/>
      <c r="IR184" s="648"/>
      <c r="IS184" s="648"/>
      <c r="IT184" s="648"/>
    </row>
    <row r="185" spans="1:254" s="712" customFormat="1" ht="12.75" customHeight="1">
      <c r="A185" s="733"/>
      <c r="B185" s="734" t="s">
        <v>3064</v>
      </c>
      <c r="C185" s="715" t="s">
        <v>2869</v>
      </c>
      <c r="D185" s="731">
        <v>41</v>
      </c>
      <c r="E185" s="732"/>
      <c r="F185" s="692">
        <f t="shared" si="5"/>
        <v>0</v>
      </c>
      <c r="G185" s="700"/>
      <c r="H185" s="694">
        <f t="shared" si="4"/>
        <v>0</v>
      </c>
      <c r="I185" s="648"/>
      <c r="J185" s="648"/>
      <c r="K185" s="648"/>
      <c r="L185" s="648"/>
      <c r="M185" s="648"/>
      <c r="N185" s="648"/>
      <c r="O185" s="648"/>
      <c r="P185" s="648"/>
      <c r="Q185" s="648"/>
      <c r="R185" s="648"/>
      <c r="S185" s="648"/>
      <c r="T185" s="648"/>
      <c r="U185" s="648"/>
      <c r="V185" s="648"/>
      <c r="W185" s="648"/>
      <c r="X185" s="648"/>
      <c r="Y185" s="648"/>
      <c r="Z185" s="648"/>
      <c r="AA185" s="648"/>
      <c r="AB185" s="648"/>
      <c r="AC185" s="648"/>
      <c r="AD185" s="648"/>
      <c r="AE185" s="648"/>
      <c r="AF185" s="648"/>
      <c r="AG185" s="648"/>
      <c r="AH185" s="648"/>
      <c r="AI185" s="648"/>
      <c r="AJ185" s="648"/>
      <c r="AK185" s="648"/>
      <c r="AL185" s="648"/>
      <c r="AM185" s="648"/>
      <c r="AN185" s="648"/>
      <c r="AO185" s="648"/>
      <c r="AP185" s="648"/>
      <c r="AQ185" s="648"/>
      <c r="AR185" s="648"/>
      <c r="AS185" s="648"/>
      <c r="AT185" s="648"/>
      <c r="AU185" s="648"/>
      <c r="AV185" s="648"/>
      <c r="AW185" s="648"/>
      <c r="AX185" s="648"/>
      <c r="AY185" s="648"/>
      <c r="AZ185" s="648"/>
      <c r="BA185" s="648"/>
      <c r="BB185" s="648"/>
      <c r="BC185" s="648"/>
      <c r="BD185" s="648"/>
      <c r="BE185" s="648"/>
      <c r="BF185" s="648"/>
      <c r="BG185" s="648"/>
      <c r="BH185" s="648"/>
      <c r="BI185" s="648"/>
      <c r="BJ185" s="648"/>
      <c r="BK185" s="648"/>
      <c r="BL185" s="648"/>
      <c r="BM185" s="648"/>
      <c r="BN185" s="648"/>
      <c r="BO185" s="648"/>
      <c r="BP185" s="648"/>
      <c r="BQ185" s="648"/>
      <c r="BR185" s="648"/>
      <c r="BS185" s="648"/>
      <c r="BT185" s="648"/>
      <c r="BU185" s="648"/>
      <c r="BV185" s="648"/>
      <c r="BW185" s="648"/>
      <c r="BX185" s="648"/>
      <c r="BY185" s="648"/>
      <c r="BZ185" s="648"/>
      <c r="CA185" s="648"/>
      <c r="CB185" s="648"/>
      <c r="CC185" s="648"/>
      <c r="CD185" s="648"/>
      <c r="CE185" s="648"/>
      <c r="CF185" s="648"/>
      <c r="CG185" s="648"/>
      <c r="CH185" s="648"/>
      <c r="CI185" s="648"/>
      <c r="CJ185" s="648"/>
      <c r="CK185" s="648"/>
      <c r="CL185" s="648"/>
      <c r="CM185" s="648"/>
      <c r="CN185" s="648"/>
      <c r="CO185" s="648"/>
      <c r="CP185" s="648"/>
      <c r="CQ185" s="648"/>
      <c r="CR185" s="648"/>
      <c r="CS185" s="648"/>
      <c r="CT185" s="648"/>
      <c r="CU185" s="648"/>
      <c r="CV185" s="648"/>
      <c r="CW185" s="648"/>
      <c r="CX185" s="648"/>
      <c r="CY185" s="648"/>
      <c r="CZ185" s="648"/>
      <c r="DA185" s="648"/>
      <c r="DB185" s="648"/>
      <c r="DC185" s="648"/>
      <c r="DD185" s="648"/>
      <c r="DE185" s="648"/>
      <c r="DF185" s="648"/>
      <c r="DG185" s="648"/>
      <c r="DH185" s="648"/>
      <c r="DI185" s="648"/>
      <c r="DJ185" s="648"/>
      <c r="DK185" s="648"/>
      <c r="DL185" s="648"/>
      <c r="DM185" s="648"/>
      <c r="DN185" s="648"/>
      <c r="DO185" s="648"/>
      <c r="DP185" s="648"/>
      <c r="DQ185" s="648"/>
      <c r="DR185" s="648"/>
      <c r="DS185" s="648"/>
      <c r="DT185" s="648"/>
      <c r="DU185" s="648"/>
      <c r="DV185" s="648"/>
      <c r="DW185" s="648"/>
      <c r="DX185" s="648"/>
      <c r="DY185" s="648"/>
      <c r="DZ185" s="648"/>
      <c r="EA185" s="648"/>
      <c r="EB185" s="648"/>
      <c r="EC185" s="648"/>
      <c r="ED185" s="648"/>
      <c r="EE185" s="648"/>
      <c r="EF185" s="648"/>
      <c r="EG185" s="648"/>
      <c r="EH185" s="648"/>
      <c r="EI185" s="648"/>
      <c r="EJ185" s="648"/>
      <c r="EK185" s="648"/>
      <c r="EL185" s="648"/>
      <c r="EM185" s="648"/>
      <c r="EN185" s="648"/>
      <c r="EO185" s="648"/>
      <c r="EP185" s="648"/>
      <c r="EQ185" s="648"/>
      <c r="ER185" s="648"/>
      <c r="ES185" s="648"/>
      <c r="ET185" s="648"/>
      <c r="EU185" s="648"/>
      <c r="EV185" s="648"/>
      <c r="EW185" s="648"/>
      <c r="EX185" s="648"/>
      <c r="EY185" s="648"/>
      <c r="EZ185" s="648"/>
      <c r="FA185" s="648"/>
      <c r="FB185" s="648"/>
      <c r="FC185" s="648"/>
      <c r="FD185" s="648"/>
      <c r="FE185" s="648"/>
      <c r="FF185" s="648"/>
      <c r="FG185" s="648"/>
      <c r="FH185" s="648"/>
      <c r="FI185" s="648"/>
      <c r="FJ185" s="648"/>
      <c r="FK185" s="648"/>
      <c r="FL185" s="648"/>
      <c r="FM185" s="648"/>
      <c r="FN185" s="648"/>
      <c r="FO185" s="648"/>
      <c r="FP185" s="648"/>
      <c r="FQ185" s="648"/>
      <c r="FR185" s="648"/>
      <c r="FS185" s="648"/>
      <c r="FT185" s="648"/>
      <c r="FU185" s="648"/>
      <c r="FV185" s="648"/>
      <c r="FW185" s="648"/>
      <c r="FX185" s="648"/>
      <c r="FY185" s="648"/>
      <c r="FZ185" s="648"/>
      <c r="GA185" s="648"/>
      <c r="GB185" s="648"/>
      <c r="GC185" s="648"/>
      <c r="GD185" s="648"/>
      <c r="GE185" s="648"/>
      <c r="GF185" s="648"/>
      <c r="GG185" s="648"/>
      <c r="GH185" s="648"/>
      <c r="GI185" s="648"/>
      <c r="GJ185" s="648"/>
      <c r="GK185" s="648"/>
      <c r="GL185" s="648"/>
      <c r="GM185" s="648"/>
      <c r="GN185" s="648"/>
      <c r="GO185" s="648"/>
      <c r="GP185" s="648"/>
      <c r="GQ185" s="648"/>
      <c r="GR185" s="648"/>
      <c r="GS185" s="648"/>
      <c r="GT185" s="648"/>
      <c r="GU185" s="648"/>
      <c r="GV185" s="648"/>
      <c r="GW185" s="648"/>
      <c r="GX185" s="648"/>
      <c r="GY185" s="648"/>
      <c r="GZ185" s="648"/>
      <c r="HA185" s="648"/>
      <c r="HB185" s="648"/>
      <c r="HC185" s="648"/>
      <c r="HD185" s="648"/>
      <c r="HE185" s="648"/>
      <c r="HF185" s="648"/>
      <c r="HG185" s="648"/>
      <c r="HH185" s="648"/>
      <c r="HI185" s="648"/>
      <c r="HJ185" s="648"/>
      <c r="HK185" s="648"/>
      <c r="HL185" s="648"/>
      <c r="HM185" s="648"/>
      <c r="HN185" s="648"/>
      <c r="HO185" s="648"/>
      <c r="HP185" s="648"/>
      <c r="HQ185" s="648"/>
      <c r="HR185" s="648"/>
      <c r="HS185" s="648"/>
      <c r="HT185" s="648"/>
      <c r="HU185" s="648"/>
      <c r="HV185" s="648"/>
      <c r="HW185" s="648"/>
      <c r="HX185" s="648"/>
      <c r="HY185" s="648"/>
      <c r="HZ185" s="648"/>
      <c r="IA185" s="648"/>
      <c r="IB185" s="648"/>
      <c r="IC185" s="648"/>
      <c r="ID185" s="648"/>
      <c r="IE185" s="648"/>
      <c r="IF185" s="648"/>
      <c r="IG185" s="648"/>
      <c r="IH185" s="648"/>
      <c r="II185" s="648"/>
      <c r="IJ185" s="648"/>
      <c r="IK185" s="648"/>
      <c r="IL185" s="648"/>
      <c r="IM185" s="648"/>
      <c r="IN185" s="648"/>
      <c r="IO185" s="648"/>
      <c r="IP185" s="648"/>
      <c r="IQ185" s="648"/>
      <c r="IR185" s="648"/>
      <c r="IS185" s="648"/>
      <c r="IT185" s="648"/>
    </row>
    <row r="186" spans="1:254" ht="24.75" customHeight="1">
      <c r="A186" s="689" t="s">
        <v>3065</v>
      </c>
      <c r="B186" s="713" t="s">
        <v>2882</v>
      </c>
      <c r="C186" s="715" t="s">
        <v>60</v>
      </c>
      <c r="D186" s="691">
        <v>64</v>
      </c>
      <c r="E186" s="692"/>
      <c r="F186" s="692">
        <f t="shared" si="5"/>
        <v>0</v>
      </c>
      <c r="G186" s="693"/>
      <c r="H186" s="694">
        <f t="shared" si="4"/>
        <v>0</v>
      </c>
    </row>
    <row r="187" spans="1:254" ht="23.25" customHeight="1">
      <c r="A187" s="689" t="s">
        <v>3066</v>
      </c>
      <c r="B187" s="716" t="s">
        <v>2884</v>
      </c>
      <c r="C187" s="715" t="s">
        <v>60</v>
      </c>
      <c r="D187" s="691">
        <v>122</v>
      </c>
      <c r="E187" s="692"/>
      <c r="F187" s="692">
        <f t="shared" si="5"/>
        <v>0</v>
      </c>
      <c r="G187" s="693"/>
      <c r="H187" s="694">
        <f t="shared" si="4"/>
        <v>0</v>
      </c>
    </row>
    <row r="188" spans="1:254" ht="23.25" customHeight="1">
      <c r="A188" s="689" t="s">
        <v>3067</v>
      </c>
      <c r="B188" s="716" t="s">
        <v>3068</v>
      </c>
      <c r="C188" s="715" t="s">
        <v>60</v>
      </c>
      <c r="D188" s="691">
        <v>302</v>
      </c>
      <c r="E188" s="692"/>
      <c r="F188" s="692">
        <f t="shared" si="5"/>
        <v>0</v>
      </c>
      <c r="G188" s="693"/>
      <c r="H188" s="694">
        <f t="shared" si="4"/>
        <v>0</v>
      </c>
    </row>
    <row r="189" spans="1:254" ht="12.65" customHeight="1">
      <c r="A189" s="689" t="s">
        <v>3069</v>
      </c>
      <c r="B189" s="701" t="s">
        <v>3070</v>
      </c>
      <c r="C189" s="715" t="s">
        <v>60</v>
      </c>
      <c r="D189" s="704" t="s">
        <v>3071</v>
      </c>
      <c r="E189" s="692"/>
      <c r="F189" s="692">
        <f t="shared" si="5"/>
        <v>0</v>
      </c>
      <c r="G189" s="693"/>
      <c r="H189" s="694">
        <f t="shared" si="4"/>
        <v>0</v>
      </c>
    </row>
    <row r="190" spans="1:254" s="695" customFormat="1">
      <c r="A190" s="689" t="s">
        <v>3072</v>
      </c>
      <c r="B190" s="717" t="s">
        <v>3073</v>
      </c>
      <c r="C190" s="735"/>
      <c r="D190" s="691"/>
      <c r="E190" s="692"/>
      <c r="F190" s="692">
        <f t="shared" si="5"/>
        <v>0</v>
      </c>
      <c r="G190" s="693"/>
      <c r="H190" s="694">
        <f t="shared" si="4"/>
        <v>0</v>
      </c>
    </row>
    <row r="191" spans="1:254" s="695" customFormat="1">
      <c r="A191" s="689"/>
      <c r="B191" s="717" t="s">
        <v>3074</v>
      </c>
      <c r="C191" s="691" t="s">
        <v>1541</v>
      </c>
      <c r="D191" s="691">
        <v>2</v>
      </c>
      <c r="E191" s="692"/>
      <c r="F191" s="692">
        <f t="shared" si="5"/>
        <v>0</v>
      </c>
      <c r="G191" s="693"/>
      <c r="H191" s="694">
        <f t="shared" si="4"/>
        <v>0</v>
      </c>
    </row>
    <row r="192" spans="1:254" s="695" customFormat="1">
      <c r="A192" s="689"/>
      <c r="B192" s="717" t="s">
        <v>3075</v>
      </c>
      <c r="C192" s="691" t="s">
        <v>1541</v>
      </c>
      <c r="D192" s="691">
        <v>2</v>
      </c>
      <c r="E192" s="692"/>
      <c r="F192" s="692">
        <f t="shared" si="5"/>
        <v>0</v>
      </c>
      <c r="G192" s="693"/>
      <c r="H192" s="694">
        <f t="shared" si="4"/>
        <v>0</v>
      </c>
    </row>
    <row r="193" spans="1:254" s="695" customFormat="1">
      <c r="A193" s="689"/>
      <c r="B193" s="717" t="s">
        <v>3076</v>
      </c>
      <c r="C193" s="691" t="s">
        <v>1541</v>
      </c>
      <c r="D193" s="691">
        <v>2</v>
      </c>
      <c r="E193" s="692"/>
      <c r="F193" s="692">
        <f t="shared" si="5"/>
        <v>0</v>
      </c>
      <c r="G193" s="693"/>
      <c r="H193" s="694">
        <f t="shared" si="4"/>
        <v>0</v>
      </c>
    </row>
    <row r="194" spans="1:254" s="695" customFormat="1">
      <c r="A194" s="689"/>
      <c r="B194" s="717" t="s">
        <v>3077</v>
      </c>
      <c r="C194" s="691" t="s">
        <v>1541</v>
      </c>
      <c r="D194" s="691">
        <v>2</v>
      </c>
      <c r="E194" s="692"/>
      <c r="F194" s="692">
        <f t="shared" si="5"/>
        <v>0</v>
      </c>
      <c r="G194" s="693"/>
      <c r="H194" s="694">
        <f t="shared" si="4"/>
        <v>0</v>
      </c>
    </row>
    <row r="195" spans="1:254" s="695" customFormat="1" ht="12.75" customHeight="1">
      <c r="A195" s="689" t="s">
        <v>3078</v>
      </c>
      <c r="B195" s="717" t="s">
        <v>2888</v>
      </c>
      <c r="C195" s="691" t="s">
        <v>1541</v>
      </c>
      <c r="D195" s="691">
        <v>1</v>
      </c>
      <c r="E195" s="692"/>
      <c r="F195" s="692">
        <f t="shared" si="5"/>
        <v>0</v>
      </c>
      <c r="G195" s="693"/>
      <c r="H195" s="694"/>
    </row>
    <row r="196" spans="1:254" s="695" customFormat="1" ht="12.75" customHeight="1">
      <c r="A196" s="689" t="s">
        <v>3079</v>
      </c>
      <c r="B196" s="717" t="s">
        <v>2890</v>
      </c>
      <c r="C196" s="691" t="s">
        <v>1541</v>
      </c>
      <c r="D196" s="691">
        <v>1</v>
      </c>
      <c r="E196" s="692"/>
      <c r="F196" s="692">
        <f t="shared" si="5"/>
        <v>0</v>
      </c>
      <c r="G196" s="693"/>
      <c r="H196" s="694"/>
    </row>
    <row r="197" spans="1:254" s="739" customFormat="1" ht="13">
      <c r="A197" s="736"/>
      <c r="B197" s="737"/>
      <c r="C197" s="691"/>
      <c r="D197" s="738"/>
      <c r="E197" s="692"/>
      <c r="F197" s="692">
        <f t="shared" si="5"/>
        <v>0</v>
      </c>
      <c r="G197" s="693"/>
      <c r="H197" s="694">
        <f t="shared" si="4"/>
        <v>0</v>
      </c>
    </row>
    <row r="198" spans="1:254" s="695" customFormat="1" ht="13">
      <c r="A198" s="689"/>
      <c r="B198" s="690" t="s">
        <v>3080</v>
      </c>
      <c r="C198" s="691"/>
      <c r="D198" s="691"/>
      <c r="E198" s="692"/>
      <c r="F198" s="692">
        <f t="shared" si="5"/>
        <v>0</v>
      </c>
      <c r="G198" s="693"/>
      <c r="H198" s="694">
        <f t="shared" si="4"/>
        <v>0</v>
      </c>
    </row>
    <row r="199" spans="1:254" s="695" customFormat="1" ht="13">
      <c r="A199" s="689"/>
      <c r="B199" s="690"/>
      <c r="C199" s="691"/>
      <c r="D199" s="691"/>
      <c r="E199" s="692"/>
      <c r="F199" s="692">
        <f t="shared" si="5"/>
        <v>0</v>
      </c>
      <c r="G199" s="693"/>
      <c r="H199" s="694">
        <f t="shared" si="4"/>
        <v>0</v>
      </c>
    </row>
    <row r="200" spans="1:254" s="695" customFormat="1" ht="70">
      <c r="A200" s="689" t="s">
        <v>3081</v>
      </c>
      <c r="B200" s="696" t="s">
        <v>3082</v>
      </c>
      <c r="C200" s="691" t="s">
        <v>62</v>
      </c>
      <c r="D200" s="691">
        <v>1</v>
      </c>
      <c r="E200" s="692"/>
      <c r="F200" s="692">
        <f t="shared" si="5"/>
        <v>0</v>
      </c>
      <c r="G200" s="693"/>
      <c r="H200" s="694">
        <f t="shared" si="4"/>
        <v>0</v>
      </c>
      <c r="I200" s="697"/>
    </row>
    <row r="201" spans="1:254" s="712" customFormat="1" ht="25.15" customHeight="1">
      <c r="A201" s="689" t="s">
        <v>3083</v>
      </c>
      <c r="B201" s="740" t="s">
        <v>3084</v>
      </c>
      <c r="C201" s="691" t="s">
        <v>62</v>
      </c>
      <c r="D201" s="691">
        <v>1</v>
      </c>
      <c r="E201" s="710"/>
      <c r="F201" s="692">
        <f t="shared" si="5"/>
        <v>0</v>
      </c>
      <c r="G201" s="741"/>
      <c r="H201" s="694">
        <f t="shared" si="4"/>
        <v>0</v>
      </c>
      <c r="I201" s="648"/>
      <c r="J201" s="648"/>
      <c r="K201" s="648"/>
      <c r="L201" s="648"/>
      <c r="M201" s="648"/>
      <c r="N201" s="648"/>
      <c r="O201" s="648"/>
      <c r="P201" s="648"/>
      <c r="Q201" s="648"/>
      <c r="R201" s="648"/>
      <c r="S201" s="648"/>
      <c r="T201" s="648"/>
      <c r="U201" s="648"/>
      <c r="V201" s="648"/>
      <c r="W201" s="648"/>
      <c r="X201" s="648"/>
      <c r="Y201" s="648"/>
      <c r="Z201" s="648"/>
      <c r="AA201" s="648"/>
      <c r="AB201" s="648"/>
      <c r="AC201" s="648"/>
      <c r="AD201" s="648"/>
      <c r="AE201" s="648"/>
      <c r="AF201" s="648"/>
      <c r="AG201" s="648"/>
      <c r="AH201" s="648"/>
      <c r="AI201" s="648"/>
      <c r="AJ201" s="648"/>
      <c r="AK201" s="648"/>
      <c r="AL201" s="648"/>
      <c r="AM201" s="648"/>
      <c r="AN201" s="648"/>
      <c r="AO201" s="648"/>
      <c r="AP201" s="648"/>
      <c r="AQ201" s="648"/>
      <c r="AR201" s="648"/>
      <c r="AS201" s="648"/>
      <c r="AT201" s="648"/>
      <c r="AU201" s="648"/>
      <c r="AV201" s="648"/>
      <c r="AW201" s="648"/>
      <c r="AX201" s="648"/>
      <c r="AY201" s="648"/>
      <c r="AZ201" s="648"/>
      <c r="BA201" s="648"/>
      <c r="BB201" s="648"/>
      <c r="BC201" s="648"/>
      <c r="BD201" s="648"/>
      <c r="BE201" s="648"/>
      <c r="BF201" s="648"/>
      <c r="BG201" s="648"/>
      <c r="BH201" s="648"/>
      <c r="BI201" s="648"/>
      <c r="BJ201" s="648"/>
      <c r="BK201" s="648"/>
      <c r="BL201" s="648"/>
      <c r="BM201" s="648"/>
      <c r="BN201" s="648"/>
      <c r="BO201" s="648"/>
      <c r="BP201" s="648"/>
      <c r="BQ201" s="648"/>
      <c r="BR201" s="648"/>
      <c r="BS201" s="648"/>
      <c r="BT201" s="648"/>
      <c r="BU201" s="648"/>
      <c r="BV201" s="648"/>
      <c r="BW201" s="648"/>
      <c r="BX201" s="648"/>
      <c r="BY201" s="648"/>
      <c r="BZ201" s="648"/>
      <c r="CA201" s="648"/>
      <c r="CB201" s="648"/>
      <c r="CC201" s="648"/>
      <c r="CD201" s="648"/>
      <c r="CE201" s="648"/>
      <c r="CF201" s="648"/>
      <c r="CG201" s="648"/>
      <c r="CH201" s="648"/>
      <c r="CI201" s="648"/>
      <c r="CJ201" s="648"/>
      <c r="CK201" s="648"/>
      <c r="CL201" s="648"/>
      <c r="CM201" s="648"/>
      <c r="CN201" s="648"/>
      <c r="CO201" s="648"/>
      <c r="CP201" s="648"/>
      <c r="CQ201" s="648"/>
      <c r="CR201" s="648"/>
      <c r="CS201" s="648"/>
      <c r="CT201" s="648"/>
      <c r="CU201" s="648"/>
      <c r="CV201" s="648"/>
      <c r="CW201" s="648"/>
      <c r="CX201" s="648"/>
      <c r="CY201" s="648"/>
      <c r="CZ201" s="648"/>
      <c r="DA201" s="648"/>
      <c r="DB201" s="648"/>
      <c r="DC201" s="648"/>
      <c r="DD201" s="648"/>
      <c r="DE201" s="648"/>
      <c r="DF201" s="648"/>
      <c r="DG201" s="648"/>
      <c r="DH201" s="648"/>
      <c r="DI201" s="648"/>
      <c r="DJ201" s="648"/>
      <c r="DK201" s="648"/>
      <c r="DL201" s="648"/>
      <c r="DM201" s="648"/>
      <c r="DN201" s="648"/>
      <c r="DO201" s="648"/>
      <c r="DP201" s="648"/>
      <c r="DQ201" s="648"/>
      <c r="DR201" s="648"/>
      <c r="DS201" s="648"/>
      <c r="DT201" s="648"/>
      <c r="DU201" s="648"/>
      <c r="DV201" s="648"/>
      <c r="DW201" s="648"/>
      <c r="DX201" s="648"/>
      <c r="DY201" s="648"/>
      <c r="DZ201" s="648"/>
      <c r="EA201" s="648"/>
      <c r="EB201" s="648"/>
      <c r="EC201" s="648"/>
      <c r="ED201" s="648"/>
      <c r="EE201" s="648"/>
      <c r="EF201" s="648"/>
      <c r="EG201" s="648"/>
      <c r="EH201" s="648"/>
      <c r="EI201" s="648"/>
      <c r="EJ201" s="648"/>
      <c r="EK201" s="648"/>
      <c r="EL201" s="648"/>
      <c r="EM201" s="648"/>
      <c r="EN201" s="648"/>
      <c r="EO201" s="648"/>
      <c r="EP201" s="648"/>
      <c r="EQ201" s="648"/>
      <c r="ER201" s="648"/>
      <c r="ES201" s="648"/>
      <c r="ET201" s="648"/>
      <c r="EU201" s="648"/>
      <c r="EV201" s="648"/>
      <c r="EW201" s="648"/>
      <c r="EX201" s="648"/>
      <c r="EY201" s="648"/>
      <c r="EZ201" s="648"/>
      <c r="FA201" s="648"/>
      <c r="FB201" s="648"/>
      <c r="FC201" s="648"/>
      <c r="FD201" s="648"/>
      <c r="FE201" s="648"/>
      <c r="FF201" s="648"/>
      <c r="FG201" s="648"/>
      <c r="FH201" s="648"/>
      <c r="FI201" s="648"/>
      <c r="FJ201" s="648"/>
      <c r="FK201" s="648"/>
      <c r="FL201" s="648"/>
      <c r="FM201" s="648"/>
      <c r="FN201" s="648"/>
      <c r="FO201" s="648"/>
      <c r="FP201" s="648"/>
      <c r="FQ201" s="648"/>
      <c r="FR201" s="648"/>
      <c r="FS201" s="648"/>
      <c r="FT201" s="648"/>
      <c r="FU201" s="648"/>
      <c r="FV201" s="648"/>
      <c r="FW201" s="648"/>
      <c r="FX201" s="648"/>
      <c r="FY201" s="648"/>
      <c r="FZ201" s="648"/>
      <c r="GA201" s="648"/>
      <c r="GB201" s="648"/>
      <c r="GC201" s="648"/>
      <c r="GD201" s="648"/>
      <c r="GE201" s="648"/>
      <c r="GF201" s="648"/>
      <c r="GG201" s="648"/>
      <c r="GH201" s="648"/>
      <c r="GI201" s="648"/>
      <c r="GJ201" s="648"/>
      <c r="GK201" s="648"/>
      <c r="GL201" s="648"/>
      <c r="GM201" s="648"/>
      <c r="GN201" s="648"/>
      <c r="GO201" s="648"/>
      <c r="GP201" s="648"/>
      <c r="GQ201" s="648"/>
      <c r="GR201" s="648"/>
      <c r="GS201" s="648"/>
      <c r="GT201" s="648"/>
      <c r="GU201" s="648"/>
      <c r="GV201" s="648"/>
      <c r="GW201" s="648"/>
      <c r="GX201" s="648"/>
      <c r="GY201" s="648"/>
      <c r="GZ201" s="648"/>
      <c r="HA201" s="648"/>
      <c r="HB201" s="648"/>
      <c r="HC201" s="648"/>
      <c r="HD201" s="648"/>
      <c r="HE201" s="648"/>
      <c r="HF201" s="648"/>
      <c r="HG201" s="648"/>
      <c r="HH201" s="648"/>
      <c r="HI201" s="648"/>
      <c r="HJ201" s="648"/>
      <c r="HK201" s="648"/>
      <c r="HL201" s="648"/>
      <c r="HM201" s="648"/>
      <c r="HN201" s="648"/>
      <c r="HO201" s="648"/>
      <c r="HP201" s="648"/>
      <c r="HQ201" s="648"/>
      <c r="HR201" s="648"/>
      <c r="HS201" s="648"/>
      <c r="HT201" s="648"/>
      <c r="HU201" s="648"/>
      <c r="HV201" s="648"/>
      <c r="HW201" s="648"/>
      <c r="HX201" s="648"/>
      <c r="HY201" s="648"/>
      <c r="HZ201" s="648"/>
      <c r="IA201" s="648"/>
      <c r="IB201" s="648"/>
      <c r="IC201" s="648"/>
      <c r="ID201" s="648"/>
      <c r="IE201" s="648"/>
      <c r="IF201" s="648"/>
      <c r="IG201" s="648"/>
      <c r="IH201" s="648"/>
      <c r="II201" s="648"/>
      <c r="IJ201" s="648"/>
      <c r="IK201" s="648"/>
      <c r="IL201" s="648"/>
      <c r="IM201" s="648"/>
      <c r="IN201" s="648"/>
      <c r="IO201" s="648"/>
      <c r="IP201" s="648"/>
      <c r="IQ201" s="648"/>
      <c r="IR201" s="648"/>
      <c r="IS201" s="648"/>
      <c r="IT201" s="648"/>
    </row>
    <row r="202" spans="1:254">
      <c r="A202" s="689" t="s">
        <v>3085</v>
      </c>
      <c r="B202" s="696" t="s">
        <v>3086</v>
      </c>
      <c r="C202" s="691" t="s">
        <v>62</v>
      </c>
      <c r="D202" s="691">
        <v>3</v>
      </c>
      <c r="E202" s="692"/>
      <c r="F202" s="692">
        <f t="shared" si="5"/>
        <v>0</v>
      </c>
      <c r="G202" s="693"/>
      <c r="H202" s="694">
        <f t="shared" si="4"/>
        <v>0</v>
      </c>
    </row>
    <row r="203" spans="1:254">
      <c r="A203" s="689" t="s">
        <v>3087</v>
      </c>
      <c r="B203" s="696" t="s">
        <v>3088</v>
      </c>
      <c r="C203" s="691" t="s">
        <v>62</v>
      </c>
      <c r="D203" s="691">
        <v>6</v>
      </c>
      <c r="E203" s="692"/>
      <c r="F203" s="692">
        <f t="shared" si="5"/>
        <v>0</v>
      </c>
      <c r="G203" s="693"/>
      <c r="H203" s="694">
        <f t="shared" si="4"/>
        <v>0</v>
      </c>
    </row>
    <row r="204" spans="1:254" ht="20">
      <c r="A204" s="689" t="s">
        <v>3089</v>
      </c>
      <c r="B204" s="727" t="s">
        <v>3090</v>
      </c>
      <c r="C204" s="691" t="s">
        <v>62</v>
      </c>
      <c r="D204" s="691">
        <v>4</v>
      </c>
      <c r="E204" s="742"/>
      <c r="F204" s="692">
        <f t="shared" si="5"/>
        <v>0</v>
      </c>
      <c r="G204" s="728"/>
      <c r="H204" s="694">
        <f t="shared" si="4"/>
        <v>0</v>
      </c>
    </row>
    <row r="205" spans="1:254" ht="20">
      <c r="A205" s="689" t="s">
        <v>3091</v>
      </c>
      <c r="B205" s="727" t="s">
        <v>3092</v>
      </c>
      <c r="C205" s="691" t="s">
        <v>62</v>
      </c>
      <c r="D205" s="691">
        <v>1</v>
      </c>
      <c r="E205" s="742"/>
      <c r="F205" s="692">
        <f t="shared" si="5"/>
        <v>0</v>
      </c>
      <c r="G205" s="728"/>
      <c r="H205" s="694">
        <f t="shared" si="4"/>
        <v>0</v>
      </c>
    </row>
    <row r="206" spans="1:254" s="695" customFormat="1">
      <c r="A206" s="689" t="s">
        <v>3093</v>
      </c>
      <c r="B206" s="696" t="s">
        <v>3094</v>
      </c>
      <c r="C206" s="691" t="s">
        <v>2660</v>
      </c>
      <c r="D206" s="691">
        <v>6</v>
      </c>
      <c r="E206" s="692"/>
      <c r="F206" s="692">
        <f t="shared" si="5"/>
        <v>0</v>
      </c>
      <c r="G206" s="693"/>
      <c r="H206" s="694">
        <f t="shared" ref="H206:H273" si="6">G206*D206</f>
        <v>0</v>
      </c>
    </row>
    <row r="207" spans="1:254" ht="20">
      <c r="A207" s="689" t="s">
        <v>3095</v>
      </c>
      <c r="B207" s="727" t="s">
        <v>3096</v>
      </c>
      <c r="C207" s="691" t="s">
        <v>62</v>
      </c>
      <c r="D207" s="691">
        <v>3</v>
      </c>
      <c r="E207" s="742"/>
      <c r="F207" s="692">
        <f t="shared" ref="F207:F274" si="7">E207*D207</f>
        <v>0</v>
      </c>
      <c r="G207" s="728"/>
      <c r="H207" s="694">
        <f t="shared" si="6"/>
        <v>0</v>
      </c>
    </row>
    <row r="208" spans="1:254" ht="20">
      <c r="A208" s="689" t="s">
        <v>3097</v>
      </c>
      <c r="B208" s="727" t="s">
        <v>3098</v>
      </c>
      <c r="C208" s="691" t="s">
        <v>62</v>
      </c>
      <c r="D208" s="691">
        <v>1</v>
      </c>
      <c r="E208" s="742"/>
      <c r="F208" s="692">
        <f t="shared" si="7"/>
        <v>0</v>
      </c>
      <c r="G208" s="728"/>
      <c r="H208" s="694">
        <f t="shared" si="6"/>
        <v>0</v>
      </c>
    </row>
    <row r="209" spans="1:8" ht="20">
      <c r="A209" s="689" t="s">
        <v>3099</v>
      </c>
      <c r="B209" s="727" t="s">
        <v>3100</v>
      </c>
      <c r="C209" s="691" t="s">
        <v>62</v>
      </c>
      <c r="D209" s="691">
        <v>1</v>
      </c>
      <c r="E209" s="742"/>
      <c r="F209" s="692">
        <f t="shared" si="7"/>
        <v>0</v>
      </c>
      <c r="G209" s="728"/>
      <c r="H209" s="694">
        <f t="shared" si="6"/>
        <v>0</v>
      </c>
    </row>
    <row r="210" spans="1:8" ht="20">
      <c r="A210" s="725" t="s">
        <v>3101</v>
      </c>
      <c r="B210" s="726" t="s">
        <v>3102</v>
      </c>
      <c r="C210" s="743" t="s">
        <v>62</v>
      </c>
      <c r="D210" s="743">
        <v>2</v>
      </c>
      <c r="E210" s="692"/>
      <c r="F210" s="692">
        <f t="shared" si="7"/>
        <v>0</v>
      </c>
      <c r="G210" s="693"/>
      <c r="H210" s="694">
        <f t="shared" si="6"/>
        <v>0</v>
      </c>
    </row>
    <row r="211" spans="1:8">
      <c r="A211" s="725"/>
      <c r="B211" s="744" t="s">
        <v>2827</v>
      </c>
      <c r="C211" s="743"/>
      <c r="D211" s="743"/>
      <c r="E211" s="692"/>
      <c r="F211" s="692"/>
      <c r="G211" s="693"/>
      <c r="H211" s="694"/>
    </row>
    <row r="212" spans="1:8">
      <c r="A212" s="725"/>
      <c r="B212" s="744" t="s">
        <v>3103</v>
      </c>
      <c r="C212" s="743" t="s">
        <v>62</v>
      </c>
      <c r="D212" s="743">
        <v>2</v>
      </c>
      <c r="E212" s="692"/>
      <c r="F212" s="692">
        <f t="shared" si="7"/>
        <v>0</v>
      </c>
      <c r="G212" s="693"/>
      <c r="H212" s="694">
        <f t="shared" si="6"/>
        <v>0</v>
      </c>
    </row>
    <row r="213" spans="1:8">
      <c r="A213" s="689" t="s">
        <v>3104</v>
      </c>
      <c r="B213" s="703" t="s">
        <v>3105</v>
      </c>
      <c r="C213" s="691" t="s">
        <v>62</v>
      </c>
      <c r="D213" s="691">
        <v>1</v>
      </c>
      <c r="E213" s="699"/>
      <c r="F213" s="692">
        <f t="shared" si="7"/>
        <v>0</v>
      </c>
      <c r="G213" s="700"/>
      <c r="H213" s="694">
        <f t="shared" si="6"/>
        <v>0</v>
      </c>
    </row>
    <row r="214" spans="1:8" s="695" customFormat="1" ht="20">
      <c r="A214" s="725" t="s">
        <v>3106</v>
      </c>
      <c r="B214" s="726" t="s">
        <v>3107</v>
      </c>
      <c r="C214" s="743" t="s">
        <v>62</v>
      </c>
      <c r="D214" s="743">
        <v>2</v>
      </c>
      <c r="E214" s="692"/>
      <c r="F214" s="692">
        <f t="shared" si="7"/>
        <v>0</v>
      </c>
      <c r="G214" s="693"/>
      <c r="H214" s="694">
        <f t="shared" si="6"/>
        <v>0</v>
      </c>
    </row>
    <row r="215" spans="1:8" s="695" customFormat="1">
      <c r="A215" s="725"/>
      <c r="B215" s="744" t="s">
        <v>2827</v>
      </c>
      <c r="C215" s="743"/>
      <c r="D215" s="743"/>
      <c r="E215" s="692"/>
      <c r="F215" s="692"/>
      <c r="G215" s="693"/>
      <c r="H215" s="694"/>
    </row>
    <row r="216" spans="1:8" s="695" customFormat="1">
      <c r="A216" s="725"/>
      <c r="B216" s="744" t="s">
        <v>3108</v>
      </c>
      <c r="C216" s="743" t="s">
        <v>62</v>
      </c>
      <c r="D216" s="743">
        <v>2</v>
      </c>
      <c r="E216" s="692"/>
      <c r="F216" s="692">
        <f t="shared" si="7"/>
        <v>0</v>
      </c>
      <c r="G216" s="693"/>
      <c r="H216" s="694">
        <f t="shared" si="6"/>
        <v>0</v>
      </c>
    </row>
    <row r="217" spans="1:8">
      <c r="A217" s="689" t="s">
        <v>3109</v>
      </c>
      <c r="B217" s="703" t="s">
        <v>3110</v>
      </c>
      <c r="C217" s="691" t="s">
        <v>62</v>
      </c>
      <c r="D217" s="691">
        <v>23</v>
      </c>
      <c r="E217" s="699"/>
      <c r="F217" s="692">
        <f t="shared" si="7"/>
        <v>0</v>
      </c>
      <c r="G217" s="700"/>
      <c r="H217" s="694">
        <f t="shared" si="6"/>
        <v>0</v>
      </c>
    </row>
    <row r="218" spans="1:8" s="695" customFormat="1">
      <c r="A218" s="689" t="s">
        <v>3111</v>
      </c>
      <c r="B218" s="703" t="s">
        <v>3112</v>
      </c>
      <c r="C218" s="691" t="s">
        <v>62</v>
      </c>
      <c r="D218" s="704" t="s">
        <v>16</v>
      </c>
      <c r="E218" s="692"/>
      <c r="F218" s="692">
        <f t="shared" si="7"/>
        <v>0</v>
      </c>
      <c r="G218" s="693"/>
      <c r="H218" s="694">
        <f t="shared" si="6"/>
        <v>0</v>
      </c>
    </row>
    <row r="219" spans="1:8" s="695" customFormat="1">
      <c r="A219" s="689" t="s">
        <v>3113</v>
      </c>
      <c r="B219" s="703" t="s">
        <v>3114</v>
      </c>
      <c r="C219" s="691" t="s">
        <v>62</v>
      </c>
      <c r="D219" s="704" t="s">
        <v>22</v>
      </c>
      <c r="E219" s="692"/>
      <c r="F219" s="692">
        <f t="shared" si="7"/>
        <v>0</v>
      </c>
      <c r="G219" s="693"/>
      <c r="H219" s="694">
        <f t="shared" si="6"/>
        <v>0</v>
      </c>
    </row>
    <row r="220" spans="1:8" s="695" customFormat="1">
      <c r="A220" s="689" t="s">
        <v>3115</v>
      </c>
      <c r="B220" s="703" t="s">
        <v>3116</v>
      </c>
      <c r="C220" s="691" t="s">
        <v>62</v>
      </c>
      <c r="D220" s="704" t="s">
        <v>16</v>
      </c>
      <c r="E220" s="692"/>
      <c r="F220" s="692">
        <f t="shared" si="7"/>
        <v>0</v>
      </c>
      <c r="G220" s="693"/>
      <c r="H220" s="694">
        <f t="shared" si="6"/>
        <v>0</v>
      </c>
    </row>
    <row r="221" spans="1:8" s="695" customFormat="1">
      <c r="A221" s="689" t="s">
        <v>3117</v>
      </c>
      <c r="B221" s="703" t="s">
        <v>3118</v>
      </c>
      <c r="C221" s="691" t="s">
        <v>62</v>
      </c>
      <c r="D221" s="704" t="s">
        <v>16</v>
      </c>
      <c r="E221" s="692"/>
      <c r="F221" s="692">
        <f t="shared" si="7"/>
        <v>0</v>
      </c>
      <c r="G221" s="693"/>
      <c r="H221" s="694">
        <f t="shared" si="6"/>
        <v>0</v>
      </c>
    </row>
    <row r="222" spans="1:8" s="695" customFormat="1">
      <c r="A222" s="689" t="s">
        <v>3119</v>
      </c>
      <c r="B222" s="703" t="s">
        <v>3120</v>
      </c>
      <c r="C222" s="691" t="s">
        <v>62</v>
      </c>
      <c r="D222" s="704" t="s">
        <v>20</v>
      </c>
      <c r="E222" s="692"/>
      <c r="F222" s="692">
        <f t="shared" si="7"/>
        <v>0</v>
      </c>
      <c r="G222" s="693"/>
      <c r="H222" s="694">
        <f t="shared" si="6"/>
        <v>0</v>
      </c>
    </row>
    <row r="223" spans="1:8" s="695" customFormat="1">
      <c r="A223" s="689" t="s">
        <v>3121</v>
      </c>
      <c r="B223" s="703" t="s">
        <v>3122</v>
      </c>
      <c r="C223" s="691" t="s">
        <v>62</v>
      </c>
      <c r="D223" s="704" t="s">
        <v>18</v>
      </c>
      <c r="E223" s="692"/>
      <c r="F223" s="692">
        <f t="shared" si="7"/>
        <v>0</v>
      </c>
      <c r="G223" s="693"/>
      <c r="H223" s="694">
        <f t="shared" si="6"/>
        <v>0</v>
      </c>
    </row>
    <row r="224" spans="1:8" s="695" customFormat="1">
      <c r="A224" s="689" t="s">
        <v>3123</v>
      </c>
      <c r="B224" s="703" t="s">
        <v>3124</v>
      </c>
      <c r="C224" s="691" t="s">
        <v>62</v>
      </c>
      <c r="D224" s="704" t="s">
        <v>16</v>
      </c>
      <c r="E224" s="692"/>
      <c r="F224" s="692">
        <f t="shared" si="7"/>
        <v>0</v>
      </c>
      <c r="G224" s="693"/>
      <c r="H224" s="694">
        <f t="shared" si="6"/>
        <v>0</v>
      </c>
    </row>
    <row r="225" spans="1:254" s="695" customFormat="1">
      <c r="A225" s="689" t="s">
        <v>3125</v>
      </c>
      <c r="B225" s="703" t="s">
        <v>3126</v>
      </c>
      <c r="C225" s="691" t="s">
        <v>62</v>
      </c>
      <c r="D225" s="704" t="s">
        <v>2865</v>
      </c>
      <c r="E225" s="692"/>
      <c r="F225" s="692">
        <f t="shared" si="7"/>
        <v>0</v>
      </c>
      <c r="G225" s="693"/>
      <c r="H225" s="694">
        <f t="shared" si="6"/>
        <v>0</v>
      </c>
    </row>
    <row r="226" spans="1:254" s="695" customFormat="1" ht="25.15" customHeight="1">
      <c r="A226" s="725" t="s">
        <v>3127</v>
      </c>
      <c r="B226" s="726" t="s">
        <v>3128</v>
      </c>
      <c r="C226" s="729" t="s">
        <v>2660</v>
      </c>
      <c r="D226" s="729">
        <v>1</v>
      </c>
      <c r="E226" s="692"/>
      <c r="F226" s="692">
        <f t="shared" si="7"/>
        <v>0</v>
      </c>
      <c r="G226" s="693"/>
      <c r="H226" s="694">
        <f t="shared" si="6"/>
        <v>0</v>
      </c>
    </row>
    <row r="227" spans="1:254" s="695" customFormat="1" ht="25.15" customHeight="1">
      <c r="A227" s="725" t="s">
        <v>3129</v>
      </c>
      <c r="B227" s="726" t="s">
        <v>3130</v>
      </c>
      <c r="C227" s="729" t="s">
        <v>2660</v>
      </c>
      <c r="D227" s="729">
        <v>1</v>
      </c>
      <c r="E227" s="692"/>
      <c r="F227" s="692">
        <f t="shared" si="7"/>
        <v>0</v>
      </c>
      <c r="G227" s="693"/>
      <c r="H227" s="694">
        <f t="shared" si="6"/>
        <v>0</v>
      </c>
    </row>
    <row r="228" spans="1:254" s="695" customFormat="1" ht="25.15" customHeight="1">
      <c r="A228" s="725" t="s">
        <v>3131</v>
      </c>
      <c r="B228" s="726" t="s">
        <v>3024</v>
      </c>
      <c r="C228" s="729" t="s">
        <v>2660</v>
      </c>
      <c r="D228" s="729">
        <v>3</v>
      </c>
      <c r="E228" s="692"/>
      <c r="F228" s="692">
        <f t="shared" si="7"/>
        <v>0</v>
      </c>
      <c r="G228" s="693"/>
      <c r="H228" s="694">
        <f t="shared" si="6"/>
        <v>0</v>
      </c>
    </row>
    <row r="229" spans="1:254" ht="12.75" customHeight="1">
      <c r="A229" s="689" t="s">
        <v>3132</v>
      </c>
      <c r="B229" s="730" t="s">
        <v>3133</v>
      </c>
      <c r="C229" s="715" t="s">
        <v>62</v>
      </c>
      <c r="D229" s="691">
        <v>2</v>
      </c>
      <c r="E229" s="692"/>
      <c r="F229" s="692">
        <f t="shared" si="7"/>
        <v>0</v>
      </c>
      <c r="G229" s="693"/>
      <c r="H229" s="694">
        <f t="shared" si="6"/>
        <v>0</v>
      </c>
    </row>
    <row r="230" spans="1:254">
      <c r="A230" s="689" t="s">
        <v>3134</v>
      </c>
      <c r="B230" s="701" t="s">
        <v>3135</v>
      </c>
      <c r="C230" s="704" t="s">
        <v>62</v>
      </c>
      <c r="D230" s="704" t="s">
        <v>16</v>
      </c>
      <c r="E230" s="692"/>
      <c r="F230" s="692">
        <f t="shared" si="7"/>
        <v>0</v>
      </c>
      <c r="G230" s="693"/>
      <c r="H230" s="694">
        <f t="shared" si="6"/>
        <v>0</v>
      </c>
    </row>
    <row r="231" spans="1:254">
      <c r="A231" s="689" t="s">
        <v>3136</v>
      </c>
      <c r="B231" s="696" t="s">
        <v>2867</v>
      </c>
      <c r="C231" s="691"/>
      <c r="D231" s="691"/>
      <c r="E231" s="692"/>
      <c r="F231" s="692">
        <f t="shared" si="7"/>
        <v>0</v>
      </c>
      <c r="G231" s="693"/>
      <c r="H231" s="694">
        <f t="shared" si="6"/>
        <v>0</v>
      </c>
      <c r="I231" s="705"/>
    </row>
    <row r="232" spans="1:254" s="712" customFormat="1" ht="13">
      <c r="A232" s="706"/>
      <c r="B232" s="707" t="s">
        <v>3137</v>
      </c>
      <c r="C232" s="708" t="s">
        <v>2869</v>
      </c>
      <c r="D232" s="709">
        <v>2</v>
      </c>
      <c r="E232" s="710"/>
      <c r="F232" s="692">
        <f t="shared" si="7"/>
        <v>0</v>
      </c>
      <c r="G232" s="711"/>
      <c r="H232" s="694">
        <f t="shared" si="6"/>
        <v>0</v>
      </c>
      <c r="I232" s="648"/>
      <c r="J232" s="648"/>
      <c r="K232" s="648"/>
      <c r="L232" s="648"/>
      <c r="M232" s="648"/>
      <c r="N232" s="648"/>
      <c r="O232" s="648"/>
      <c r="P232" s="648"/>
      <c r="Q232" s="648"/>
      <c r="R232" s="648"/>
      <c r="S232" s="648"/>
      <c r="T232" s="648"/>
      <c r="U232" s="648"/>
      <c r="V232" s="648"/>
      <c r="W232" s="648"/>
      <c r="X232" s="648"/>
      <c r="Y232" s="648"/>
      <c r="Z232" s="648"/>
      <c r="AA232" s="648"/>
      <c r="AB232" s="648"/>
      <c r="AC232" s="648"/>
      <c r="AD232" s="648"/>
      <c r="AE232" s="648"/>
      <c r="AF232" s="648"/>
      <c r="AG232" s="648"/>
      <c r="AH232" s="648"/>
      <c r="AI232" s="648"/>
      <c r="AJ232" s="648"/>
      <c r="AK232" s="648"/>
      <c r="AL232" s="648"/>
      <c r="AM232" s="648"/>
      <c r="AN232" s="648"/>
      <c r="AO232" s="648"/>
      <c r="AP232" s="648"/>
      <c r="AQ232" s="648"/>
      <c r="AR232" s="648"/>
      <c r="AS232" s="648"/>
      <c r="AT232" s="648"/>
      <c r="AU232" s="648"/>
      <c r="AV232" s="648"/>
      <c r="AW232" s="648"/>
      <c r="AX232" s="648"/>
      <c r="AY232" s="648"/>
      <c r="AZ232" s="648"/>
      <c r="BA232" s="648"/>
      <c r="BB232" s="648"/>
      <c r="BC232" s="648"/>
      <c r="BD232" s="648"/>
      <c r="BE232" s="648"/>
      <c r="BF232" s="648"/>
      <c r="BG232" s="648"/>
      <c r="BH232" s="648"/>
      <c r="BI232" s="648"/>
      <c r="BJ232" s="648"/>
      <c r="BK232" s="648"/>
      <c r="BL232" s="648"/>
      <c r="BM232" s="648"/>
      <c r="BN232" s="648"/>
      <c r="BO232" s="648"/>
      <c r="BP232" s="648"/>
      <c r="BQ232" s="648"/>
      <c r="BR232" s="648"/>
      <c r="BS232" s="648"/>
      <c r="BT232" s="648"/>
      <c r="BU232" s="648"/>
      <c r="BV232" s="648"/>
      <c r="BW232" s="648"/>
      <c r="BX232" s="648"/>
      <c r="BY232" s="648"/>
      <c r="BZ232" s="648"/>
      <c r="CA232" s="648"/>
      <c r="CB232" s="648"/>
      <c r="CC232" s="648"/>
      <c r="CD232" s="648"/>
      <c r="CE232" s="648"/>
      <c r="CF232" s="648"/>
      <c r="CG232" s="648"/>
      <c r="CH232" s="648"/>
      <c r="CI232" s="648"/>
      <c r="CJ232" s="648"/>
      <c r="CK232" s="648"/>
      <c r="CL232" s="648"/>
      <c r="CM232" s="648"/>
      <c r="CN232" s="648"/>
      <c r="CO232" s="648"/>
      <c r="CP232" s="648"/>
      <c r="CQ232" s="648"/>
      <c r="CR232" s="648"/>
      <c r="CS232" s="648"/>
      <c r="CT232" s="648"/>
      <c r="CU232" s="648"/>
      <c r="CV232" s="648"/>
      <c r="CW232" s="648"/>
      <c r="CX232" s="648"/>
      <c r="CY232" s="648"/>
      <c r="CZ232" s="648"/>
      <c r="DA232" s="648"/>
      <c r="DB232" s="648"/>
      <c r="DC232" s="648"/>
      <c r="DD232" s="648"/>
      <c r="DE232" s="648"/>
      <c r="DF232" s="648"/>
      <c r="DG232" s="648"/>
      <c r="DH232" s="648"/>
      <c r="DI232" s="648"/>
      <c r="DJ232" s="648"/>
      <c r="DK232" s="648"/>
      <c r="DL232" s="648"/>
      <c r="DM232" s="648"/>
      <c r="DN232" s="648"/>
      <c r="DO232" s="648"/>
      <c r="DP232" s="648"/>
      <c r="DQ232" s="648"/>
      <c r="DR232" s="648"/>
      <c r="DS232" s="648"/>
      <c r="DT232" s="648"/>
      <c r="DU232" s="648"/>
      <c r="DV232" s="648"/>
      <c r="DW232" s="648"/>
      <c r="DX232" s="648"/>
      <c r="DY232" s="648"/>
      <c r="DZ232" s="648"/>
      <c r="EA232" s="648"/>
      <c r="EB232" s="648"/>
      <c r="EC232" s="648"/>
      <c r="ED232" s="648"/>
      <c r="EE232" s="648"/>
      <c r="EF232" s="648"/>
      <c r="EG232" s="648"/>
      <c r="EH232" s="648"/>
      <c r="EI232" s="648"/>
      <c r="EJ232" s="648"/>
      <c r="EK232" s="648"/>
      <c r="EL232" s="648"/>
      <c r="EM232" s="648"/>
      <c r="EN232" s="648"/>
      <c r="EO232" s="648"/>
      <c r="EP232" s="648"/>
      <c r="EQ232" s="648"/>
      <c r="ER232" s="648"/>
      <c r="ES232" s="648"/>
      <c r="ET232" s="648"/>
      <c r="EU232" s="648"/>
      <c r="EV232" s="648"/>
      <c r="EW232" s="648"/>
      <c r="EX232" s="648"/>
      <c r="EY232" s="648"/>
      <c r="EZ232" s="648"/>
      <c r="FA232" s="648"/>
      <c r="FB232" s="648"/>
      <c r="FC232" s="648"/>
      <c r="FD232" s="648"/>
      <c r="FE232" s="648"/>
      <c r="FF232" s="648"/>
      <c r="FG232" s="648"/>
      <c r="FH232" s="648"/>
      <c r="FI232" s="648"/>
      <c r="FJ232" s="648"/>
      <c r="FK232" s="648"/>
      <c r="FL232" s="648"/>
      <c r="FM232" s="648"/>
      <c r="FN232" s="648"/>
      <c r="FO232" s="648"/>
      <c r="FP232" s="648"/>
      <c r="FQ232" s="648"/>
      <c r="FR232" s="648"/>
      <c r="FS232" s="648"/>
      <c r="FT232" s="648"/>
      <c r="FU232" s="648"/>
      <c r="FV232" s="648"/>
      <c r="FW232" s="648"/>
      <c r="FX232" s="648"/>
      <c r="FY232" s="648"/>
      <c r="FZ232" s="648"/>
      <c r="GA232" s="648"/>
      <c r="GB232" s="648"/>
      <c r="GC232" s="648"/>
      <c r="GD232" s="648"/>
      <c r="GE232" s="648"/>
      <c r="GF232" s="648"/>
      <c r="GG232" s="648"/>
      <c r="GH232" s="648"/>
      <c r="GI232" s="648"/>
      <c r="GJ232" s="648"/>
      <c r="GK232" s="648"/>
      <c r="GL232" s="648"/>
      <c r="GM232" s="648"/>
      <c r="GN232" s="648"/>
      <c r="GO232" s="648"/>
      <c r="GP232" s="648"/>
      <c r="GQ232" s="648"/>
      <c r="GR232" s="648"/>
      <c r="GS232" s="648"/>
      <c r="GT232" s="648"/>
      <c r="GU232" s="648"/>
      <c r="GV232" s="648"/>
      <c r="GW232" s="648"/>
      <c r="GX232" s="648"/>
      <c r="GY232" s="648"/>
      <c r="GZ232" s="648"/>
      <c r="HA232" s="648"/>
      <c r="HB232" s="648"/>
      <c r="HC232" s="648"/>
      <c r="HD232" s="648"/>
      <c r="HE232" s="648"/>
      <c r="HF232" s="648"/>
      <c r="HG232" s="648"/>
      <c r="HH232" s="648"/>
      <c r="HI232" s="648"/>
      <c r="HJ232" s="648"/>
      <c r="HK232" s="648"/>
      <c r="HL232" s="648"/>
      <c r="HM232" s="648"/>
      <c r="HN232" s="648"/>
      <c r="HO232" s="648"/>
      <c r="HP232" s="648"/>
      <c r="HQ232" s="648"/>
      <c r="HR232" s="648"/>
      <c r="HS232" s="648"/>
      <c r="HT232" s="648"/>
      <c r="HU232" s="648"/>
      <c r="HV232" s="648"/>
      <c r="HW232" s="648"/>
      <c r="HX232" s="648"/>
      <c r="HY232" s="648"/>
      <c r="HZ232" s="648"/>
      <c r="IA232" s="648"/>
      <c r="IB232" s="648"/>
      <c r="IC232" s="648"/>
      <c r="ID232" s="648"/>
      <c r="IE232" s="648"/>
      <c r="IF232" s="648"/>
      <c r="IG232" s="648"/>
      <c r="IH232" s="648"/>
      <c r="II232" s="648"/>
      <c r="IJ232" s="648"/>
      <c r="IK232" s="648"/>
      <c r="IL232" s="648"/>
      <c r="IM232" s="648"/>
      <c r="IN232" s="648"/>
      <c r="IO232" s="648"/>
      <c r="IP232" s="648"/>
      <c r="IQ232" s="648"/>
      <c r="IR232" s="648"/>
      <c r="IS232" s="648"/>
      <c r="IT232" s="648"/>
    </row>
    <row r="233" spans="1:254" s="712" customFormat="1" ht="13">
      <c r="A233" s="706"/>
      <c r="B233" s="707" t="s">
        <v>3138</v>
      </c>
      <c r="C233" s="708" t="s">
        <v>2869</v>
      </c>
      <c r="D233" s="709">
        <v>7</v>
      </c>
      <c r="E233" s="710"/>
      <c r="F233" s="692">
        <f t="shared" si="7"/>
        <v>0</v>
      </c>
      <c r="G233" s="711"/>
      <c r="H233" s="694">
        <f t="shared" si="6"/>
        <v>0</v>
      </c>
      <c r="I233" s="648"/>
      <c r="J233" s="648"/>
      <c r="K233" s="648"/>
      <c r="L233" s="648"/>
      <c r="M233" s="648"/>
      <c r="N233" s="648"/>
      <c r="O233" s="648"/>
      <c r="P233" s="648"/>
      <c r="Q233" s="648"/>
      <c r="R233" s="648"/>
      <c r="S233" s="648"/>
      <c r="T233" s="648"/>
      <c r="U233" s="648"/>
      <c r="V233" s="648"/>
      <c r="W233" s="648"/>
      <c r="X233" s="648"/>
      <c r="Y233" s="648"/>
      <c r="Z233" s="648"/>
      <c r="AA233" s="648"/>
      <c r="AB233" s="648"/>
      <c r="AC233" s="648"/>
      <c r="AD233" s="648"/>
      <c r="AE233" s="648"/>
      <c r="AF233" s="648"/>
      <c r="AG233" s="648"/>
      <c r="AH233" s="648"/>
      <c r="AI233" s="648"/>
      <c r="AJ233" s="648"/>
      <c r="AK233" s="648"/>
      <c r="AL233" s="648"/>
      <c r="AM233" s="648"/>
      <c r="AN233" s="648"/>
      <c r="AO233" s="648"/>
      <c r="AP233" s="648"/>
      <c r="AQ233" s="648"/>
      <c r="AR233" s="648"/>
      <c r="AS233" s="648"/>
      <c r="AT233" s="648"/>
      <c r="AU233" s="648"/>
      <c r="AV233" s="648"/>
      <c r="AW233" s="648"/>
      <c r="AX233" s="648"/>
      <c r="AY233" s="648"/>
      <c r="AZ233" s="648"/>
      <c r="BA233" s="648"/>
      <c r="BB233" s="648"/>
      <c r="BC233" s="648"/>
      <c r="BD233" s="648"/>
      <c r="BE233" s="648"/>
      <c r="BF233" s="648"/>
      <c r="BG233" s="648"/>
      <c r="BH233" s="648"/>
      <c r="BI233" s="648"/>
      <c r="BJ233" s="648"/>
      <c r="BK233" s="648"/>
      <c r="BL233" s="648"/>
      <c r="BM233" s="648"/>
      <c r="BN233" s="648"/>
      <c r="BO233" s="648"/>
      <c r="BP233" s="648"/>
      <c r="BQ233" s="648"/>
      <c r="BR233" s="648"/>
      <c r="BS233" s="648"/>
      <c r="BT233" s="648"/>
      <c r="BU233" s="648"/>
      <c r="BV233" s="648"/>
      <c r="BW233" s="648"/>
      <c r="BX233" s="648"/>
      <c r="BY233" s="648"/>
      <c r="BZ233" s="648"/>
      <c r="CA233" s="648"/>
      <c r="CB233" s="648"/>
      <c r="CC233" s="648"/>
      <c r="CD233" s="648"/>
      <c r="CE233" s="648"/>
      <c r="CF233" s="648"/>
      <c r="CG233" s="648"/>
      <c r="CH233" s="648"/>
      <c r="CI233" s="648"/>
      <c r="CJ233" s="648"/>
      <c r="CK233" s="648"/>
      <c r="CL233" s="648"/>
      <c r="CM233" s="648"/>
      <c r="CN233" s="648"/>
      <c r="CO233" s="648"/>
      <c r="CP233" s="648"/>
      <c r="CQ233" s="648"/>
      <c r="CR233" s="648"/>
      <c r="CS233" s="648"/>
      <c r="CT233" s="648"/>
      <c r="CU233" s="648"/>
      <c r="CV233" s="648"/>
      <c r="CW233" s="648"/>
      <c r="CX233" s="648"/>
      <c r="CY233" s="648"/>
      <c r="CZ233" s="648"/>
      <c r="DA233" s="648"/>
      <c r="DB233" s="648"/>
      <c r="DC233" s="648"/>
      <c r="DD233" s="648"/>
      <c r="DE233" s="648"/>
      <c r="DF233" s="648"/>
      <c r="DG233" s="648"/>
      <c r="DH233" s="648"/>
      <c r="DI233" s="648"/>
      <c r="DJ233" s="648"/>
      <c r="DK233" s="648"/>
      <c r="DL233" s="648"/>
      <c r="DM233" s="648"/>
      <c r="DN233" s="648"/>
      <c r="DO233" s="648"/>
      <c r="DP233" s="648"/>
      <c r="DQ233" s="648"/>
      <c r="DR233" s="648"/>
      <c r="DS233" s="648"/>
      <c r="DT233" s="648"/>
      <c r="DU233" s="648"/>
      <c r="DV233" s="648"/>
      <c r="DW233" s="648"/>
      <c r="DX233" s="648"/>
      <c r="DY233" s="648"/>
      <c r="DZ233" s="648"/>
      <c r="EA233" s="648"/>
      <c r="EB233" s="648"/>
      <c r="EC233" s="648"/>
      <c r="ED233" s="648"/>
      <c r="EE233" s="648"/>
      <c r="EF233" s="648"/>
      <c r="EG233" s="648"/>
      <c r="EH233" s="648"/>
      <c r="EI233" s="648"/>
      <c r="EJ233" s="648"/>
      <c r="EK233" s="648"/>
      <c r="EL233" s="648"/>
      <c r="EM233" s="648"/>
      <c r="EN233" s="648"/>
      <c r="EO233" s="648"/>
      <c r="EP233" s="648"/>
      <c r="EQ233" s="648"/>
      <c r="ER233" s="648"/>
      <c r="ES233" s="648"/>
      <c r="ET233" s="648"/>
      <c r="EU233" s="648"/>
      <c r="EV233" s="648"/>
      <c r="EW233" s="648"/>
      <c r="EX233" s="648"/>
      <c r="EY233" s="648"/>
      <c r="EZ233" s="648"/>
      <c r="FA233" s="648"/>
      <c r="FB233" s="648"/>
      <c r="FC233" s="648"/>
      <c r="FD233" s="648"/>
      <c r="FE233" s="648"/>
      <c r="FF233" s="648"/>
      <c r="FG233" s="648"/>
      <c r="FH233" s="648"/>
      <c r="FI233" s="648"/>
      <c r="FJ233" s="648"/>
      <c r="FK233" s="648"/>
      <c r="FL233" s="648"/>
      <c r="FM233" s="648"/>
      <c r="FN233" s="648"/>
      <c r="FO233" s="648"/>
      <c r="FP233" s="648"/>
      <c r="FQ233" s="648"/>
      <c r="FR233" s="648"/>
      <c r="FS233" s="648"/>
      <c r="FT233" s="648"/>
      <c r="FU233" s="648"/>
      <c r="FV233" s="648"/>
      <c r="FW233" s="648"/>
      <c r="FX233" s="648"/>
      <c r="FY233" s="648"/>
      <c r="FZ233" s="648"/>
      <c r="GA233" s="648"/>
      <c r="GB233" s="648"/>
      <c r="GC233" s="648"/>
      <c r="GD233" s="648"/>
      <c r="GE233" s="648"/>
      <c r="GF233" s="648"/>
      <c r="GG233" s="648"/>
      <c r="GH233" s="648"/>
      <c r="GI233" s="648"/>
      <c r="GJ233" s="648"/>
      <c r="GK233" s="648"/>
      <c r="GL233" s="648"/>
      <c r="GM233" s="648"/>
      <c r="GN233" s="648"/>
      <c r="GO233" s="648"/>
      <c r="GP233" s="648"/>
      <c r="GQ233" s="648"/>
      <c r="GR233" s="648"/>
      <c r="GS233" s="648"/>
      <c r="GT233" s="648"/>
      <c r="GU233" s="648"/>
      <c r="GV233" s="648"/>
      <c r="GW233" s="648"/>
      <c r="GX233" s="648"/>
      <c r="GY233" s="648"/>
      <c r="GZ233" s="648"/>
      <c r="HA233" s="648"/>
      <c r="HB233" s="648"/>
      <c r="HC233" s="648"/>
      <c r="HD233" s="648"/>
      <c r="HE233" s="648"/>
      <c r="HF233" s="648"/>
      <c r="HG233" s="648"/>
      <c r="HH233" s="648"/>
      <c r="HI233" s="648"/>
      <c r="HJ233" s="648"/>
      <c r="HK233" s="648"/>
      <c r="HL233" s="648"/>
      <c r="HM233" s="648"/>
      <c r="HN233" s="648"/>
      <c r="HO233" s="648"/>
      <c r="HP233" s="648"/>
      <c r="HQ233" s="648"/>
      <c r="HR233" s="648"/>
      <c r="HS233" s="648"/>
      <c r="HT233" s="648"/>
      <c r="HU233" s="648"/>
      <c r="HV233" s="648"/>
      <c r="HW233" s="648"/>
      <c r="HX233" s="648"/>
      <c r="HY233" s="648"/>
      <c r="HZ233" s="648"/>
      <c r="IA233" s="648"/>
      <c r="IB233" s="648"/>
      <c r="IC233" s="648"/>
      <c r="ID233" s="648"/>
      <c r="IE233" s="648"/>
      <c r="IF233" s="648"/>
      <c r="IG233" s="648"/>
      <c r="IH233" s="648"/>
      <c r="II233" s="648"/>
      <c r="IJ233" s="648"/>
      <c r="IK233" s="648"/>
      <c r="IL233" s="648"/>
      <c r="IM233" s="648"/>
      <c r="IN233" s="648"/>
      <c r="IO233" s="648"/>
      <c r="IP233" s="648"/>
      <c r="IQ233" s="648"/>
      <c r="IR233" s="648"/>
      <c r="IS233" s="648"/>
      <c r="IT233" s="648"/>
    </row>
    <row r="234" spans="1:254" s="712" customFormat="1" ht="13">
      <c r="A234" s="706"/>
      <c r="B234" s="707" t="s">
        <v>3044</v>
      </c>
      <c r="C234" s="708" t="s">
        <v>2869</v>
      </c>
      <c r="D234" s="709">
        <v>32</v>
      </c>
      <c r="E234" s="710"/>
      <c r="F234" s="692">
        <f t="shared" si="7"/>
        <v>0</v>
      </c>
      <c r="G234" s="711"/>
      <c r="H234" s="694">
        <f t="shared" si="6"/>
        <v>0</v>
      </c>
      <c r="I234" s="648"/>
      <c r="J234" s="648"/>
      <c r="K234" s="648"/>
      <c r="L234" s="648"/>
      <c r="M234" s="648"/>
      <c r="N234" s="648"/>
      <c r="O234" s="648"/>
      <c r="P234" s="648"/>
      <c r="Q234" s="648"/>
      <c r="R234" s="648"/>
      <c r="S234" s="648"/>
      <c r="T234" s="648"/>
      <c r="U234" s="648"/>
      <c r="V234" s="648"/>
      <c r="W234" s="648"/>
      <c r="X234" s="648"/>
      <c r="Y234" s="648"/>
      <c r="Z234" s="648"/>
      <c r="AA234" s="648"/>
      <c r="AB234" s="648"/>
      <c r="AC234" s="648"/>
      <c r="AD234" s="648"/>
      <c r="AE234" s="648"/>
      <c r="AF234" s="648"/>
      <c r="AG234" s="648"/>
      <c r="AH234" s="648"/>
      <c r="AI234" s="648"/>
      <c r="AJ234" s="648"/>
      <c r="AK234" s="648"/>
      <c r="AL234" s="648"/>
      <c r="AM234" s="648"/>
      <c r="AN234" s="648"/>
      <c r="AO234" s="648"/>
      <c r="AP234" s="648"/>
      <c r="AQ234" s="648"/>
      <c r="AR234" s="648"/>
      <c r="AS234" s="648"/>
      <c r="AT234" s="648"/>
      <c r="AU234" s="648"/>
      <c r="AV234" s="648"/>
      <c r="AW234" s="648"/>
      <c r="AX234" s="648"/>
      <c r="AY234" s="648"/>
      <c r="AZ234" s="648"/>
      <c r="BA234" s="648"/>
      <c r="BB234" s="648"/>
      <c r="BC234" s="648"/>
      <c r="BD234" s="648"/>
      <c r="BE234" s="648"/>
      <c r="BF234" s="648"/>
      <c r="BG234" s="648"/>
      <c r="BH234" s="648"/>
      <c r="BI234" s="648"/>
      <c r="BJ234" s="648"/>
      <c r="BK234" s="648"/>
      <c r="BL234" s="648"/>
      <c r="BM234" s="648"/>
      <c r="BN234" s="648"/>
      <c r="BO234" s="648"/>
      <c r="BP234" s="648"/>
      <c r="BQ234" s="648"/>
      <c r="BR234" s="648"/>
      <c r="BS234" s="648"/>
      <c r="BT234" s="648"/>
      <c r="BU234" s="648"/>
      <c r="BV234" s="648"/>
      <c r="BW234" s="648"/>
      <c r="BX234" s="648"/>
      <c r="BY234" s="648"/>
      <c r="BZ234" s="648"/>
      <c r="CA234" s="648"/>
      <c r="CB234" s="648"/>
      <c r="CC234" s="648"/>
      <c r="CD234" s="648"/>
      <c r="CE234" s="648"/>
      <c r="CF234" s="648"/>
      <c r="CG234" s="648"/>
      <c r="CH234" s="648"/>
      <c r="CI234" s="648"/>
      <c r="CJ234" s="648"/>
      <c r="CK234" s="648"/>
      <c r="CL234" s="648"/>
      <c r="CM234" s="648"/>
      <c r="CN234" s="648"/>
      <c r="CO234" s="648"/>
      <c r="CP234" s="648"/>
      <c r="CQ234" s="648"/>
      <c r="CR234" s="648"/>
      <c r="CS234" s="648"/>
      <c r="CT234" s="648"/>
      <c r="CU234" s="648"/>
      <c r="CV234" s="648"/>
      <c r="CW234" s="648"/>
      <c r="CX234" s="648"/>
      <c r="CY234" s="648"/>
      <c r="CZ234" s="648"/>
      <c r="DA234" s="648"/>
      <c r="DB234" s="648"/>
      <c r="DC234" s="648"/>
      <c r="DD234" s="648"/>
      <c r="DE234" s="648"/>
      <c r="DF234" s="648"/>
      <c r="DG234" s="648"/>
      <c r="DH234" s="648"/>
      <c r="DI234" s="648"/>
      <c r="DJ234" s="648"/>
      <c r="DK234" s="648"/>
      <c r="DL234" s="648"/>
      <c r="DM234" s="648"/>
      <c r="DN234" s="648"/>
      <c r="DO234" s="648"/>
      <c r="DP234" s="648"/>
      <c r="DQ234" s="648"/>
      <c r="DR234" s="648"/>
      <c r="DS234" s="648"/>
      <c r="DT234" s="648"/>
      <c r="DU234" s="648"/>
      <c r="DV234" s="648"/>
      <c r="DW234" s="648"/>
      <c r="DX234" s="648"/>
      <c r="DY234" s="648"/>
      <c r="DZ234" s="648"/>
      <c r="EA234" s="648"/>
      <c r="EB234" s="648"/>
      <c r="EC234" s="648"/>
      <c r="ED234" s="648"/>
      <c r="EE234" s="648"/>
      <c r="EF234" s="648"/>
      <c r="EG234" s="648"/>
      <c r="EH234" s="648"/>
      <c r="EI234" s="648"/>
      <c r="EJ234" s="648"/>
      <c r="EK234" s="648"/>
      <c r="EL234" s="648"/>
      <c r="EM234" s="648"/>
      <c r="EN234" s="648"/>
      <c r="EO234" s="648"/>
      <c r="EP234" s="648"/>
      <c r="EQ234" s="648"/>
      <c r="ER234" s="648"/>
      <c r="ES234" s="648"/>
      <c r="ET234" s="648"/>
      <c r="EU234" s="648"/>
      <c r="EV234" s="648"/>
      <c r="EW234" s="648"/>
      <c r="EX234" s="648"/>
      <c r="EY234" s="648"/>
      <c r="EZ234" s="648"/>
      <c r="FA234" s="648"/>
      <c r="FB234" s="648"/>
      <c r="FC234" s="648"/>
      <c r="FD234" s="648"/>
      <c r="FE234" s="648"/>
      <c r="FF234" s="648"/>
      <c r="FG234" s="648"/>
      <c r="FH234" s="648"/>
      <c r="FI234" s="648"/>
      <c r="FJ234" s="648"/>
      <c r="FK234" s="648"/>
      <c r="FL234" s="648"/>
      <c r="FM234" s="648"/>
      <c r="FN234" s="648"/>
      <c r="FO234" s="648"/>
      <c r="FP234" s="648"/>
      <c r="FQ234" s="648"/>
      <c r="FR234" s="648"/>
      <c r="FS234" s="648"/>
      <c r="FT234" s="648"/>
      <c r="FU234" s="648"/>
      <c r="FV234" s="648"/>
      <c r="FW234" s="648"/>
      <c r="FX234" s="648"/>
      <c r="FY234" s="648"/>
      <c r="FZ234" s="648"/>
      <c r="GA234" s="648"/>
      <c r="GB234" s="648"/>
      <c r="GC234" s="648"/>
      <c r="GD234" s="648"/>
      <c r="GE234" s="648"/>
      <c r="GF234" s="648"/>
      <c r="GG234" s="648"/>
      <c r="GH234" s="648"/>
      <c r="GI234" s="648"/>
      <c r="GJ234" s="648"/>
      <c r="GK234" s="648"/>
      <c r="GL234" s="648"/>
      <c r="GM234" s="648"/>
      <c r="GN234" s="648"/>
      <c r="GO234" s="648"/>
      <c r="GP234" s="648"/>
      <c r="GQ234" s="648"/>
      <c r="GR234" s="648"/>
      <c r="GS234" s="648"/>
      <c r="GT234" s="648"/>
      <c r="GU234" s="648"/>
      <c r="GV234" s="648"/>
      <c r="GW234" s="648"/>
      <c r="GX234" s="648"/>
      <c r="GY234" s="648"/>
      <c r="GZ234" s="648"/>
      <c r="HA234" s="648"/>
      <c r="HB234" s="648"/>
      <c r="HC234" s="648"/>
      <c r="HD234" s="648"/>
      <c r="HE234" s="648"/>
      <c r="HF234" s="648"/>
      <c r="HG234" s="648"/>
      <c r="HH234" s="648"/>
      <c r="HI234" s="648"/>
      <c r="HJ234" s="648"/>
      <c r="HK234" s="648"/>
      <c r="HL234" s="648"/>
      <c r="HM234" s="648"/>
      <c r="HN234" s="648"/>
      <c r="HO234" s="648"/>
      <c r="HP234" s="648"/>
      <c r="HQ234" s="648"/>
      <c r="HR234" s="648"/>
      <c r="HS234" s="648"/>
      <c r="HT234" s="648"/>
      <c r="HU234" s="648"/>
      <c r="HV234" s="648"/>
      <c r="HW234" s="648"/>
      <c r="HX234" s="648"/>
      <c r="HY234" s="648"/>
      <c r="HZ234" s="648"/>
      <c r="IA234" s="648"/>
      <c r="IB234" s="648"/>
      <c r="IC234" s="648"/>
      <c r="ID234" s="648"/>
      <c r="IE234" s="648"/>
      <c r="IF234" s="648"/>
      <c r="IG234" s="648"/>
      <c r="IH234" s="648"/>
      <c r="II234" s="648"/>
      <c r="IJ234" s="648"/>
      <c r="IK234" s="648"/>
      <c r="IL234" s="648"/>
      <c r="IM234" s="648"/>
      <c r="IN234" s="648"/>
      <c r="IO234" s="648"/>
      <c r="IP234" s="648"/>
      <c r="IQ234" s="648"/>
      <c r="IR234" s="648"/>
      <c r="IS234" s="648"/>
      <c r="IT234" s="648"/>
    </row>
    <row r="235" spans="1:254" s="712" customFormat="1" ht="13">
      <c r="A235" s="706"/>
      <c r="B235" s="707" t="s">
        <v>3139</v>
      </c>
      <c r="C235" s="708" t="s">
        <v>2869</v>
      </c>
      <c r="D235" s="709">
        <v>15</v>
      </c>
      <c r="E235" s="710"/>
      <c r="F235" s="692">
        <f t="shared" si="7"/>
        <v>0</v>
      </c>
      <c r="G235" s="711"/>
      <c r="H235" s="694">
        <f t="shared" si="6"/>
        <v>0</v>
      </c>
      <c r="I235" s="648"/>
      <c r="J235" s="648"/>
      <c r="K235" s="648"/>
      <c r="L235" s="648"/>
      <c r="M235" s="648"/>
      <c r="N235" s="648"/>
      <c r="O235" s="648"/>
      <c r="P235" s="648"/>
      <c r="Q235" s="648"/>
      <c r="R235" s="648"/>
      <c r="S235" s="648"/>
      <c r="T235" s="648"/>
      <c r="U235" s="648"/>
      <c r="V235" s="648"/>
      <c r="W235" s="648"/>
      <c r="X235" s="648"/>
      <c r="Y235" s="648"/>
      <c r="Z235" s="648"/>
      <c r="AA235" s="648"/>
      <c r="AB235" s="648"/>
      <c r="AC235" s="648"/>
      <c r="AD235" s="648"/>
      <c r="AE235" s="648"/>
      <c r="AF235" s="648"/>
      <c r="AG235" s="648"/>
      <c r="AH235" s="648"/>
      <c r="AI235" s="648"/>
      <c r="AJ235" s="648"/>
      <c r="AK235" s="648"/>
      <c r="AL235" s="648"/>
      <c r="AM235" s="648"/>
      <c r="AN235" s="648"/>
      <c r="AO235" s="648"/>
      <c r="AP235" s="648"/>
      <c r="AQ235" s="648"/>
      <c r="AR235" s="648"/>
      <c r="AS235" s="648"/>
      <c r="AT235" s="648"/>
      <c r="AU235" s="648"/>
      <c r="AV235" s="648"/>
      <c r="AW235" s="648"/>
      <c r="AX235" s="648"/>
      <c r="AY235" s="648"/>
      <c r="AZ235" s="648"/>
      <c r="BA235" s="648"/>
      <c r="BB235" s="648"/>
      <c r="BC235" s="648"/>
      <c r="BD235" s="648"/>
      <c r="BE235" s="648"/>
      <c r="BF235" s="648"/>
      <c r="BG235" s="648"/>
      <c r="BH235" s="648"/>
      <c r="BI235" s="648"/>
      <c r="BJ235" s="648"/>
      <c r="BK235" s="648"/>
      <c r="BL235" s="648"/>
      <c r="BM235" s="648"/>
      <c r="BN235" s="648"/>
      <c r="BO235" s="648"/>
      <c r="BP235" s="648"/>
      <c r="BQ235" s="648"/>
      <c r="BR235" s="648"/>
      <c r="BS235" s="648"/>
      <c r="BT235" s="648"/>
      <c r="BU235" s="648"/>
      <c r="BV235" s="648"/>
      <c r="BW235" s="648"/>
      <c r="BX235" s="648"/>
      <c r="BY235" s="648"/>
      <c r="BZ235" s="648"/>
      <c r="CA235" s="648"/>
      <c r="CB235" s="648"/>
      <c r="CC235" s="648"/>
      <c r="CD235" s="648"/>
      <c r="CE235" s="648"/>
      <c r="CF235" s="648"/>
      <c r="CG235" s="648"/>
      <c r="CH235" s="648"/>
      <c r="CI235" s="648"/>
      <c r="CJ235" s="648"/>
      <c r="CK235" s="648"/>
      <c r="CL235" s="648"/>
      <c r="CM235" s="648"/>
      <c r="CN235" s="648"/>
      <c r="CO235" s="648"/>
      <c r="CP235" s="648"/>
      <c r="CQ235" s="648"/>
      <c r="CR235" s="648"/>
      <c r="CS235" s="648"/>
      <c r="CT235" s="648"/>
      <c r="CU235" s="648"/>
      <c r="CV235" s="648"/>
      <c r="CW235" s="648"/>
      <c r="CX235" s="648"/>
      <c r="CY235" s="648"/>
      <c r="CZ235" s="648"/>
      <c r="DA235" s="648"/>
      <c r="DB235" s="648"/>
      <c r="DC235" s="648"/>
      <c r="DD235" s="648"/>
      <c r="DE235" s="648"/>
      <c r="DF235" s="648"/>
      <c r="DG235" s="648"/>
      <c r="DH235" s="648"/>
      <c r="DI235" s="648"/>
      <c r="DJ235" s="648"/>
      <c r="DK235" s="648"/>
      <c r="DL235" s="648"/>
      <c r="DM235" s="648"/>
      <c r="DN235" s="648"/>
      <c r="DO235" s="648"/>
      <c r="DP235" s="648"/>
      <c r="DQ235" s="648"/>
      <c r="DR235" s="648"/>
      <c r="DS235" s="648"/>
      <c r="DT235" s="648"/>
      <c r="DU235" s="648"/>
      <c r="DV235" s="648"/>
      <c r="DW235" s="648"/>
      <c r="DX235" s="648"/>
      <c r="DY235" s="648"/>
      <c r="DZ235" s="648"/>
      <c r="EA235" s="648"/>
      <c r="EB235" s="648"/>
      <c r="EC235" s="648"/>
      <c r="ED235" s="648"/>
      <c r="EE235" s="648"/>
      <c r="EF235" s="648"/>
      <c r="EG235" s="648"/>
      <c r="EH235" s="648"/>
      <c r="EI235" s="648"/>
      <c r="EJ235" s="648"/>
      <c r="EK235" s="648"/>
      <c r="EL235" s="648"/>
      <c r="EM235" s="648"/>
      <c r="EN235" s="648"/>
      <c r="EO235" s="648"/>
      <c r="EP235" s="648"/>
      <c r="EQ235" s="648"/>
      <c r="ER235" s="648"/>
      <c r="ES235" s="648"/>
      <c r="ET235" s="648"/>
      <c r="EU235" s="648"/>
      <c r="EV235" s="648"/>
      <c r="EW235" s="648"/>
      <c r="EX235" s="648"/>
      <c r="EY235" s="648"/>
      <c r="EZ235" s="648"/>
      <c r="FA235" s="648"/>
      <c r="FB235" s="648"/>
      <c r="FC235" s="648"/>
      <c r="FD235" s="648"/>
      <c r="FE235" s="648"/>
      <c r="FF235" s="648"/>
      <c r="FG235" s="648"/>
      <c r="FH235" s="648"/>
      <c r="FI235" s="648"/>
      <c r="FJ235" s="648"/>
      <c r="FK235" s="648"/>
      <c r="FL235" s="648"/>
      <c r="FM235" s="648"/>
      <c r="FN235" s="648"/>
      <c r="FO235" s="648"/>
      <c r="FP235" s="648"/>
      <c r="FQ235" s="648"/>
      <c r="FR235" s="648"/>
      <c r="FS235" s="648"/>
      <c r="FT235" s="648"/>
      <c r="FU235" s="648"/>
      <c r="FV235" s="648"/>
      <c r="FW235" s="648"/>
      <c r="FX235" s="648"/>
      <c r="FY235" s="648"/>
      <c r="FZ235" s="648"/>
      <c r="GA235" s="648"/>
      <c r="GB235" s="648"/>
      <c r="GC235" s="648"/>
      <c r="GD235" s="648"/>
      <c r="GE235" s="648"/>
      <c r="GF235" s="648"/>
      <c r="GG235" s="648"/>
      <c r="GH235" s="648"/>
      <c r="GI235" s="648"/>
      <c r="GJ235" s="648"/>
      <c r="GK235" s="648"/>
      <c r="GL235" s="648"/>
      <c r="GM235" s="648"/>
      <c r="GN235" s="648"/>
      <c r="GO235" s="648"/>
      <c r="GP235" s="648"/>
      <c r="GQ235" s="648"/>
      <c r="GR235" s="648"/>
      <c r="GS235" s="648"/>
      <c r="GT235" s="648"/>
      <c r="GU235" s="648"/>
      <c r="GV235" s="648"/>
      <c r="GW235" s="648"/>
      <c r="GX235" s="648"/>
      <c r="GY235" s="648"/>
      <c r="GZ235" s="648"/>
      <c r="HA235" s="648"/>
      <c r="HB235" s="648"/>
      <c r="HC235" s="648"/>
      <c r="HD235" s="648"/>
      <c r="HE235" s="648"/>
      <c r="HF235" s="648"/>
      <c r="HG235" s="648"/>
      <c r="HH235" s="648"/>
      <c r="HI235" s="648"/>
      <c r="HJ235" s="648"/>
      <c r="HK235" s="648"/>
      <c r="HL235" s="648"/>
      <c r="HM235" s="648"/>
      <c r="HN235" s="648"/>
      <c r="HO235" s="648"/>
      <c r="HP235" s="648"/>
      <c r="HQ235" s="648"/>
      <c r="HR235" s="648"/>
      <c r="HS235" s="648"/>
      <c r="HT235" s="648"/>
      <c r="HU235" s="648"/>
      <c r="HV235" s="648"/>
      <c r="HW235" s="648"/>
      <c r="HX235" s="648"/>
      <c r="HY235" s="648"/>
      <c r="HZ235" s="648"/>
      <c r="IA235" s="648"/>
      <c r="IB235" s="648"/>
      <c r="IC235" s="648"/>
      <c r="ID235" s="648"/>
      <c r="IE235" s="648"/>
      <c r="IF235" s="648"/>
      <c r="IG235" s="648"/>
      <c r="IH235" s="648"/>
      <c r="II235" s="648"/>
      <c r="IJ235" s="648"/>
      <c r="IK235" s="648"/>
      <c r="IL235" s="648"/>
      <c r="IM235" s="648"/>
      <c r="IN235" s="648"/>
      <c r="IO235" s="648"/>
      <c r="IP235" s="648"/>
      <c r="IQ235" s="648"/>
      <c r="IR235" s="648"/>
      <c r="IS235" s="648"/>
      <c r="IT235" s="648"/>
    </row>
    <row r="236" spans="1:254">
      <c r="A236" s="689" t="s">
        <v>3140</v>
      </c>
      <c r="B236" s="696" t="s">
        <v>2873</v>
      </c>
      <c r="C236" s="691"/>
      <c r="D236" s="691"/>
      <c r="E236" s="692"/>
      <c r="F236" s="692">
        <f t="shared" si="7"/>
        <v>0</v>
      </c>
      <c r="G236" s="693"/>
      <c r="H236" s="694">
        <f t="shared" si="6"/>
        <v>0</v>
      </c>
      <c r="I236" s="705"/>
    </row>
    <row r="237" spans="1:254" s="712" customFormat="1" ht="12.75" customHeight="1">
      <c r="A237" s="745"/>
      <c r="B237" s="713" t="s">
        <v>3049</v>
      </c>
      <c r="C237" s="714" t="s">
        <v>2869</v>
      </c>
      <c r="D237" s="709">
        <v>11</v>
      </c>
      <c r="E237" s="710"/>
      <c r="F237" s="692">
        <f t="shared" si="7"/>
        <v>0</v>
      </c>
      <c r="G237" s="711"/>
      <c r="H237" s="694">
        <f t="shared" si="6"/>
        <v>0</v>
      </c>
      <c r="I237" s="648"/>
      <c r="J237" s="648"/>
      <c r="K237" s="648"/>
      <c r="L237" s="648"/>
      <c r="M237" s="648"/>
      <c r="N237" s="648"/>
      <c r="O237" s="648"/>
      <c r="P237" s="648"/>
      <c r="Q237" s="648"/>
      <c r="R237" s="648"/>
      <c r="S237" s="648"/>
      <c r="T237" s="648"/>
      <c r="U237" s="648"/>
      <c r="V237" s="648"/>
      <c r="W237" s="648"/>
      <c r="X237" s="648"/>
      <c r="Y237" s="648"/>
      <c r="Z237" s="648"/>
      <c r="AA237" s="648"/>
      <c r="AB237" s="648"/>
      <c r="AC237" s="648"/>
      <c r="AD237" s="648"/>
      <c r="AE237" s="648"/>
      <c r="AF237" s="648"/>
      <c r="AG237" s="648"/>
      <c r="AH237" s="648"/>
      <c r="AI237" s="648"/>
      <c r="AJ237" s="648"/>
      <c r="AK237" s="648"/>
      <c r="AL237" s="648"/>
      <c r="AM237" s="648"/>
      <c r="AN237" s="648"/>
      <c r="AO237" s="648"/>
      <c r="AP237" s="648"/>
      <c r="AQ237" s="648"/>
      <c r="AR237" s="648"/>
      <c r="AS237" s="648"/>
      <c r="AT237" s="648"/>
      <c r="AU237" s="648"/>
      <c r="AV237" s="648"/>
      <c r="AW237" s="648"/>
      <c r="AX237" s="648"/>
      <c r="AY237" s="648"/>
      <c r="AZ237" s="648"/>
      <c r="BA237" s="648"/>
      <c r="BB237" s="648"/>
      <c r="BC237" s="648"/>
      <c r="BD237" s="648"/>
      <c r="BE237" s="648"/>
      <c r="BF237" s="648"/>
      <c r="BG237" s="648"/>
      <c r="BH237" s="648"/>
      <c r="BI237" s="648"/>
      <c r="BJ237" s="648"/>
      <c r="BK237" s="648"/>
      <c r="BL237" s="648"/>
      <c r="BM237" s="648"/>
      <c r="BN237" s="648"/>
      <c r="BO237" s="648"/>
      <c r="BP237" s="648"/>
      <c r="BQ237" s="648"/>
      <c r="BR237" s="648"/>
      <c r="BS237" s="648"/>
      <c r="BT237" s="648"/>
      <c r="BU237" s="648"/>
      <c r="BV237" s="648"/>
      <c r="BW237" s="648"/>
      <c r="BX237" s="648"/>
      <c r="BY237" s="648"/>
      <c r="BZ237" s="648"/>
      <c r="CA237" s="648"/>
      <c r="CB237" s="648"/>
      <c r="CC237" s="648"/>
      <c r="CD237" s="648"/>
      <c r="CE237" s="648"/>
      <c r="CF237" s="648"/>
      <c r="CG237" s="648"/>
      <c r="CH237" s="648"/>
      <c r="CI237" s="648"/>
      <c r="CJ237" s="648"/>
      <c r="CK237" s="648"/>
      <c r="CL237" s="648"/>
      <c r="CM237" s="648"/>
      <c r="CN237" s="648"/>
      <c r="CO237" s="648"/>
      <c r="CP237" s="648"/>
      <c r="CQ237" s="648"/>
      <c r="CR237" s="648"/>
      <c r="CS237" s="648"/>
      <c r="CT237" s="648"/>
      <c r="CU237" s="648"/>
      <c r="CV237" s="648"/>
      <c r="CW237" s="648"/>
      <c r="CX237" s="648"/>
      <c r="CY237" s="648"/>
      <c r="CZ237" s="648"/>
      <c r="DA237" s="648"/>
      <c r="DB237" s="648"/>
      <c r="DC237" s="648"/>
      <c r="DD237" s="648"/>
      <c r="DE237" s="648"/>
      <c r="DF237" s="648"/>
      <c r="DG237" s="648"/>
      <c r="DH237" s="648"/>
      <c r="DI237" s="648"/>
      <c r="DJ237" s="648"/>
      <c r="DK237" s="648"/>
      <c r="DL237" s="648"/>
      <c r="DM237" s="648"/>
      <c r="DN237" s="648"/>
      <c r="DO237" s="648"/>
      <c r="DP237" s="648"/>
      <c r="DQ237" s="648"/>
      <c r="DR237" s="648"/>
      <c r="DS237" s="648"/>
      <c r="DT237" s="648"/>
      <c r="DU237" s="648"/>
      <c r="DV237" s="648"/>
      <c r="DW237" s="648"/>
      <c r="DX237" s="648"/>
      <c r="DY237" s="648"/>
      <c r="DZ237" s="648"/>
      <c r="EA237" s="648"/>
      <c r="EB237" s="648"/>
      <c r="EC237" s="648"/>
      <c r="ED237" s="648"/>
      <c r="EE237" s="648"/>
      <c r="EF237" s="648"/>
      <c r="EG237" s="648"/>
      <c r="EH237" s="648"/>
      <c r="EI237" s="648"/>
      <c r="EJ237" s="648"/>
      <c r="EK237" s="648"/>
      <c r="EL237" s="648"/>
      <c r="EM237" s="648"/>
      <c r="EN237" s="648"/>
      <c r="EO237" s="648"/>
      <c r="EP237" s="648"/>
      <c r="EQ237" s="648"/>
      <c r="ER237" s="648"/>
      <c r="ES237" s="648"/>
      <c r="ET237" s="648"/>
      <c r="EU237" s="648"/>
      <c r="EV237" s="648"/>
      <c r="EW237" s="648"/>
      <c r="EX237" s="648"/>
      <c r="EY237" s="648"/>
      <c r="EZ237" s="648"/>
      <c r="FA237" s="648"/>
      <c r="FB237" s="648"/>
      <c r="FC237" s="648"/>
      <c r="FD237" s="648"/>
      <c r="FE237" s="648"/>
      <c r="FF237" s="648"/>
      <c r="FG237" s="648"/>
      <c r="FH237" s="648"/>
      <c r="FI237" s="648"/>
      <c r="FJ237" s="648"/>
      <c r="FK237" s="648"/>
      <c r="FL237" s="648"/>
      <c r="FM237" s="648"/>
      <c r="FN237" s="648"/>
      <c r="FO237" s="648"/>
      <c r="FP237" s="648"/>
      <c r="FQ237" s="648"/>
      <c r="FR237" s="648"/>
      <c r="FS237" s="648"/>
      <c r="FT237" s="648"/>
      <c r="FU237" s="648"/>
      <c r="FV237" s="648"/>
      <c r="FW237" s="648"/>
      <c r="FX237" s="648"/>
      <c r="FY237" s="648"/>
      <c r="FZ237" s="648"/>
      <c r="GA237" s="648"/>
      <c r="GB237" s="648"/>
      <c r="GC237" s="648"/>
      <c r="GD237" s="648"/>
      <c r="GE237" s="648"/>
      <c r="GF237" s="648"/>
      <c r="GG237" s="648"/>
      <c r="GH237" s="648"/>
      <c r="GI237" s="648"/>
      <c r="GJ237" s="648"/>
      <c r="GK237" s="648"/>
      <c r="GL237" s="648"/>
      <c r="GM237" s="648"/>
      <c r="GN237" s="648"/>
      <c r="GO237" s="648"/>
      <c r="GP237" s="648"/>
      <c r="GQ237" s="648"/>
      <c r="GR237" s="648"/>
      <c r="GS237" s="648"/>
      <c r="GT237" s="648"/>
      <c r="GU237" s="648"/>
      <c r="GV237" s="648"/>
      <c r="GW237" s="648"/>
      <c r="GX237" s="648"/>
      <c r="GY237" s="648"/>
      <c r="GZ237" s="648"/>
      <c r="HA237" s="648"/>
      <c r="HB237" s="648"/>
      <c r="HC237" s="648"/>
      <c r="HD237" s="648"/>
      <c r="HE237" s="648"/>
      <c r="HF237" s="648"/>
      <c r="HG237" s="648"/>
      <c r="HH237" s="648"/>
      <c r="HI237" s="648"/>
      <c r="HJ237" s="648"/>
      <c r="HK237" s="648"/>
      <c r="HL237" s="648"/>
      <c r="HM237" s="648"/>
      <c r="HN237" s="648"/>
      <c r="HO237" s="648"/>
      <c r="HP237" s="648"/>
      <c r="HQ237" s="648"/>
      <c r="HR237" s="648"/>
      <c r="HS237" s="648"/>
      <c r="HT237" s="648"/>
      <c r="HU237" s="648"/>
      <c r="HV237" s="648"/>
      <c r="HW237" s="648"/>
      <c r="HX237" s="648"/>
      <c r="HY237" s="648"/>
      <c r="HZ237" s="648"/>
      <c r="IA237" s="648"/>
      <c r="IB237" s="648"/>
      <c r="IC237" s="648"/>
      <c r="ID237" s="648"/>
      <c r="IE237" s="648"/>
      <c r="IF237" s="648"/>
      <c r="IG237" s="648"/>
      <c r="IH237" s="648"/>
      <c r="II237" s="648"/>
      <c r="IJ237" s="648"/>
      <c r="IK237" s="648"/>
      <c r="IL237" s="648"/>
      <c r="IM237" s="648"/>
      <c r="IN237" s="648"/>
      <c r="IO237" s="648"/>
      <c r="IP237" s="648"/>
      <c r="IQ237" s="648"/>
      <c r="IR237" s="648"/>
      <c r="IS237" s="648"/>
      <c r="IT237" s="648"/>
    </row>
    <row r="238" spans="1:254" s="712" customFormat="1" ht="12.75" customHeight="1">
      <c r="A238" s="745"/>
      <c r="B238" s="713" t="s">
        <v>3050</v>
      </c>
      <c r="C238" s="714" t="s">
        <v>2869</v>
      </c>
      <c r="D238" s="709">
        <v>36</v>
      </c>
      <c r="E238" s="710"/>
      <c r="F238" s="692">
        <f t="shared" si="7"/>
        <v>0</v>
      </c>
      <c r="G238" s="711"/>
      <c r="H238" s="694">
        <f t="shared" si="6"/>
        <v>0</v>
      </c>
      <c r="I238" s="648"/>
      <c r="J238" s="648"/>
      <c r="K238" s="648"/>
      <c r="L238" s="648"/>
      <c r="M238" s="648"/>
      <c r="N238" s="648"/>
      <c r="O238" s="648"/>
      <c r="P238" s="648"/>
      <c r="Q238" s="648"/>
      <c r="R238" s="648"/>
      <c r="S238" s="648"/>
      <c r="T238" s="648"/>
      <c r="U238" s="648"/>
      <c r="V238" s="648"/>
      <c r="W238" s="648"/>
      <c r="X238" s="648"/>
      <c r="Y238" s="648"/>
      <c r="Z238" s="648"/>
      <c r="AA238" s="648"/>
      <c r="AB238" s="648"/>
      <c r="AC238" s="648"/>
      <c r="AD238" s="648"/>
      <c r="AE238" s="648"/>
      <c r="AF238" s="648"/>
      <c r="AG238" s="648"/>
      <c r="AH238" s="648"/>
      <c r="AI238" s="648"/>
      <c r="AJ238" s="648"/>
      <c r="AK238" s="648"/>
      <c r="AL238" s="648"/>
      <c r="AM238" s="648"/>
      <c r="AN238" s="648"/>
      <c r="AO238" s="648"/>
      <c r="AP238" s="648"/>
      <c r="AQ238" s="648"/>
      <c r="AR238" s="648"/>
      <c r="AS238" s="648"/>
      <c r="AT238" s="648"/>
      <c r="AU238" s="648"/>
      <c r="AV238" s="648"/>
      <c r="AW238" s="648"/>
      <c r="AX238" s="648"/>
      <c r="AY238" s="648"/>
      <c r="AZ238" s="648"/>
      <c r="BA238" s="648"/>
      <c r="BB238" s="648"/>
      <c r="BC238" s="648"/>
      <c r="BD238" s="648"/>
      <c r="BE238" s="648"/>
      <c r="BF238" s="648"/>
      <c r="BG238" s="648"/>
      <c r="BH238" s="648"/>
      <c r="BI238" s="648"/>
      <c r="BJ238" s="648"/>
      <c r="BK238" s="648"/>
      <c r="BL238" s="648"/>
      <c r="BM238" s="648"/>
      <c r="BN238" s="648"/>
      <c r="BO238" s="648"/>
      <c r="BP238" s="648"/>
      <c r="BQ238" s="648"/>
      <c r="BR238" s="648"/>
      <c r="BS238" s="648"/>
      <c r="BT238" s="648"/>
      <c r="BU238" s="648"/>
      <c r="BV238" s="648"/>
      <c r="BW238" s="648"/>
      <c r="BX238" s="648"/>
      <c r="BY238" s="648"/>
      <c r="BZ238" s="648"/>
      <c r="CA238" s="648"/>
      <c r="CB238" s="648"/>
      <c r="CC238" s="648"/>
      <c r="CD238" s="648"/>
      <c r="CE238" s="648"/>
      <c r="CF238" s="648"/>
      <c r="CG238" s="648"/>
      <c r="CH238" s="648"/>
      <c r="CI238" s="648"/>
      <c r="CJ238" s="648"/>
      <c r="CK238" s="648"/>
      <c r="CL238" s="648"/>
      <c r="CM238" s="648"/>
      <c r="CN238" s="648"/>
      <c r="CO238" s="648"/>
      <c r="CP238" s="648"/>
      <c r="CQ238" s="648"/>
      <c r="CR238" s="648"/>
      <c r="CS238" s="648"/>
      <c r="CT238" s="648"/>
      <c r="CU238" s="648"/>
      <c r="CV238" s="648"/>
      <c r="CW238" s="648"/>
      <c r="CX238" s="648"/>
      <c r="CY238" s="648"/>
      <c r="CZ238" s="648"/>
      <c r="DA238" s="648"/>
      <c r="DB238" s="648"/>
      <c r="DC238" s="648"/>
      <c r="DD238" s="648"/>
      <c r="DE238" s="648"/>
      <c r="DF238" s="648"/>
      <c r="DG238" s="648"/>
      <c r="DH238" s="648"/>
      <c r="DI238" s="648"/>
      <c r="DJ238" s="648"/>
      <c r="DK238" s="648"/>
      <c r="DL238" s="648"/>
      <c r="DM238" s="648"/>
      <c r="DN238" s="648"/>
      <c r="DO238" s="648"/>
      <c r="DP238" s="648"/>
      <c r="DQ238" s="648"/>
      <c r="DR238" s="648"/>
      <c r="DS238" s="648"/>
      <c r="DT238" s="648"/>
      <c r="DU238" s="648"/>
      <c r="DV238" s="648"/>
      <c r="DW238" s="648"/>
      <c r="DX238" s="648"/>
      <c r="DY238" s="648"/>
      <c r="DZ238" s="648"/>
      <c r="EA238" s="648"/>
      <c r="EB238" s="648"/>
      <c r="EC238" s="648"/>
      <c r="ED238" s="648"/>
      <c r="EE238" s="648"/>
      <c r="EF238" s="648"/>
      <c r="EG238" s="648"/>
      <c r="EH238" s="648"/>
      <c r="EI238" s="648"/>
      <c r="EJ238" s="648"/>
      <c r="EK238" s="648"/>
      <c r="EL238" s="648"/>
      <c r="EM238" s="648"/>
      <c r="EN238" s="648"/>
      <c r="EO238" s="648"/>
      <c r="EP238" s="648"/>
      <c r="EQ238" s="648"/>
      <c r="ER238" s="648"/>
      <c r="ES238" s="648"/>
      <c r="ET238" s="648"/>
      <c r="EU238" s="648"/>
      <c r="EV238" s="648"/>
      <c r="EW238" s="648"/>
      <c r="EX238" s="648"/>
      <c r="EY238" s="648"/>
      <c r="EZ238" s="648"/>
      <c r="FA238" s="648"/>
      <c r="FB238" s="648"/>
      <c r="FC238" s="648"/>
      <c r="FD238" s="648"/>
      <c r="FE238" s="648"/>
      <c r="FF238" s="648"/>
      <c r="FG238" s="648"/>
      <c r="FH238" s="648"/>
      <c r="FI238" s="648"/>
      <c r="FJ238" s="648"/>
      <c r="FK238" s="648"/>
      <c r="FL238" s="648"/>
      <c r="FM238" s="648"/>
      <c r="FN238" s="648"/>
      <c r="FO238" s="648"/>
      <c r="FP238" s="648"/>
      <c r="FQ238" s="648"/>
      <c r="FR238" s="648"/>
      <c r="FS238" s="648"/>
      <c r="FT238" s="648"/>
      <c r="FU238" s="648"/>
      <c r="FV238" s="648"/>
      <c r="FW238" s="648"/>
      <c r="FX238" s="648"/>
      <c r="FY238" s="648"/>
      <c r="FZ238" s="648"/>
      <c r="GA238" s="648"/>
      <c r="GB238" s="648"/>
      <c r="GC238" s="648"/>
      <c r="GD238" s="648"/>
      <c r="GE238" s="648"/>
      <c r="GF238" s="648"/>
      <c r="GG238" s="648"/>
      <c r="GH238" s="648"/>
      <c r="GI238" s="648"/>
      <c r="GJ238" s="648"/>
      <c r="GK238" s="648"/>
      <c r="GL238" s="648"/>
      <c r="GM238" s="648"/>
      <c r="GN238" s="648"/>
      <c r="GO238" s="648"/>
      <c r="GP238" s="648"/>
      <c r="GQ238" s="648"/>
      <c r="GR238" s="648"/>
      <c r="GS238" s="648"/>
      <c r="GT238" s="648"/>
      <c r="GU238" s="648"/>
      <c r="GV238" s="648"/>
      <c r="GW238" s="648"/>
      <c r="GX238" s="648"/>
      <c r="GY238" s="648"/>
      <c r="GZ238" s="648"/>
      <c r="HA238" s="648"/>
      <c r="HB238" s="648"/>
      <c r="HC238" s="648"/>
      <c r="HD238" s="648"/>
      <c r="HE238" s="648"/>
      <c r="HF238" s="648"/>
      <c r="HG238" s="648"/>
      <c r="HH238" s="648"/>
      <c r="HI238" s="648"/>
      <c r="HJ238" s="648"/>
      <c r="HK238" s="648"/>
      <c r="HL238" s="648"/>
      <c r="HM238" s="648"/>
      <c r="HN238" s="648"/>
      <c r="HO238" s="648"/>
      <c r="HP238" s="648"/>
      <c r="HQ238" s="648"/>
      <c r="HR238" s="648"/>
      <c r="HS238" s="648"/>
      <c r="HT238" s="648"/>
      <c r="HU238" s="648"/>
      <c r="HV238" s="648"/>
      <c r="HW238" s="648"/>
      <c r="HX238" s="648"/>
      <c r="HY238" s="648"/>
      <c r="HZ238" s="648"/>
      <c r="IA238" s="648"/>
      <c r="IB238" s="648"/>
      <c r="IC238" s="648"/>
      <c r="ID238" s="648"/>
      <c r="IE238" s="648"/>
      <c r="IF238" s="648"/>
      <c r="IG238" s="648"/>
      <c r="IH238" s="648"/>
      <c r="II238" s="648"/>
      <c r="IJ238" s="648"/>
      <c r="IK238" s="648"/>
      <c r="IL238" s="648"/>
      <c r="IM238" s="648"/>
      <c r="IN238" s="648"/>
      <c r="IO238" s="648"/>
      <c r="IP238" s="648"/>
      <c r="IQ238" s="648"/>
      <c r="IR238" s="648"/>
      <c r="IS238" s="648"/>
      <c r="IT238" s="648"/>
    </row>
    <row r="239" spans="1:254" s="712" customFormat="1" ht="12.75" customHeight="1">
      <c r="A239" s="745"/>
      <c r="B239" s="713" t="s">
        <v>3051</v>
      </c>
      <c r="C239" s="714" t="s">
        <v>2869</v>
      </c>
      <c r="D239" s="709">
        <v>11</v>
      </c>
      <c r="E239" s="710"/>
      <c r="F239" s="692">
        <f t="shared" si="7"/>
        <v>0</v>
      </c>
      <c r="G239" s="711"/>
      <c r="H239" s="694">
        <f t="shared" si="6"/>
        <v>0</v>
      </c>
      <c r="I239" s="648"/>
      <c r="J239" s="648"/>
      <c r="K239" s="648"/>
      <c r="L239" s="648"/>
      <c r="M239" s="648"/>
      <c r="N239" s="648"/>
      <c r="O239" s="648"/>
      <c r="P239" s="648"/>
      <c r="Q239" s="648"/>
      <c r="R239" s="648"/>
      <c r="S239" s="648"/>
      <c r="T239" s="648"/>
      <c r="U239" s="648"/>
      <c r="V239" s="648"/>
      <c r="W239" s="648"/>
      <c r="X239" s="648"/>
      <c r="Y239" s="648"/>
      <c r="Z239" s="648"/>
      <c r="AA239" s="648"/>
      <c r="AB239" s="648"/>
      <c r="AC239" s="648"/>
      <c r="AD239" s="648"/>
      <c r="AE239" s="648"/>
      <c r="AF239" s="648"/>
      <c r="AG239" s="648"/>
      <c r="AH239" s="648"/>
      <c r="AI239" s="648"/>
      <c r="AJ239" s="648"/>
      <c r="AK239" s="648"/>
      <c r="AL239" s="648"/>
      <c r="AM239" s="648"/>
      <c r="AN239" s="648"/>
      <c r="AO239" s="648"/>
      <c r="AP239" s="648"/>
      <c r="AQ239" s="648"/>
      <c r="AR239" s="648"/>
      <c r="AS239" s="648"/>
      <c r="AT239" s="648"/>
      <c r="AU239" s="648"/>
      <c r="AV239" s="648"/>
      <c r="AW239" s="648"/>
      <c r="AX239" s="648"/>
      <c r="AY239" s="648"/>
      <c r="AZ239" s="648"/>
      <c r="BA239" s="648"/>
      <c r="BB239" s="648"/>
      <c r="BC239" s="648"/>
      <c r="BD239" s="648"/>
      <c r="BE239" s="648"/>
      <c r="BF239" s="648"/>
      <c r="BG239" s="648"/>
      <c r="BH239" s="648"/>
      <c r="BI239" s="648"/>
      <c r="BJ239" s="648"/>
      <c r="BK239" s="648"/>
      <c r="BL239" s="648"/>
      <c r="BM239" s="648"/>
      <c r="BN239" s="648"/>
      <c r="BO239" s="648"/>
      <c r="BP239" s="648"/>
      <c r="BQ239" s="648"/>
      <c r="BR239" s="648"/>
      <c r="BS239" s="648"/>
      <c r="BT239" s="648"/>
      <c r="BU239" s="648"/>
      <c r="BV239" s="648"/>
      <c r="BW239" s="648"/>
      <c r="BX239" s="648"/>
      <c r="BY239" s="648"/>
      <c r="BZ239" s="648"/>
      <c r="CA239" s="648"/>
      <c r="CB239" s="648"/>
      <c r="CC239" s="648"/>
      <c r="CD239" s="648"/>
      <c r="CE239" s="648"/>
      <c r="CF239" s="648"/>
      <c r="CG239" s="648"/>
      <c r="CH239" s="648"/>
      <c r="CI239" s="648"/>
      <c r="CJ239" s="648"/>
      <c r="CK239" s="648"/>
      <c r="CL239" s="648"/>
      <c r="CM239" s="648"/>
      <c r="CN239" s="648"/>
      <c r="CO239" s="648"/>
      <c r="CP239" s="648"/>
      <c r="CQ239" s="648"/>
      <c r="CR239" s="648"/>
      <c r="CS239" s="648"/>
      <c r="CT239" s="648"/>
      <c r="CU239" s="648"/>
      <c r="CV239" s="648"/>
      <c r="CW239" s="648"/>
      <c r="CX239" s="648"/>
      <c r="CY239" s="648"/>
      <c r="CZ239" s="648"/>
      <c r="DA239" s="648"/>
      <c r="DB239" s="648"/>
      <c r="DC239" s="648"/>
      <c r="DD239" s="648"/>
      <c r="DE239" s="648"/>
      <c r="DF239" s="648"/>
      <c r="DG239" s="648"/>
      <c r="DH239" s="648"/>
      <c r="DI239" s="648"/>
      <c r="DJ239" s="648"/>
      <c r="DK239" s="648"/>
      <c r="DL239" s="648"/>
      <c r="DM239" s="648"/>
      <c r="DN239" s="648"/>
      <c r="DO239" s="648"/>
      <c r="DP239" s="648"/>
      <c r="DQ239" s="648"/>
      <c r="DR239" s="648"/>
      <c r="DS239" s="648"/>
      <c r="DT239" s="648"/>
      <c r="DU239" s="648"/>
      <c r="DV239" s="648"/>
      <c r="DW239" s="648"/>
      <c r="DX239" s="648"/>
      <c r="DY239" s="648"/>
      <c r="DZ239" s="648"/>
      <c r="EA239" s="648"/>
      <c r="EB239" s="648"/>
      <c r="EC239" s="648"/>
      <c r="ED239" s="648"/>
      <c r="EE239" s="648"/>
      <c r="EF239" s="648"/>
      <c r="EG239" s="648"/>
      <c r="EH239" s="648"/>
      <c r="EI239" s="648"/>
      <c r="EJ239" s="648"/>
      <c r="EK239" s="648"/>
      <c r="EL239" s="648"/>
      <c r="EM239" s="648"/>
      <c r="EN239" s="648"/>
      <c r="EO239" s="648"/>
      <c r="EP239" s="648"/>
      <c r="EQ239" s="648"/>
      <c r="ER239" s="648"/>
      <c r="ES239" s="648"/>
      <c r="ET239" s="648"/>
      <c r="EU239" s="648"/>
      <c r="EV239" s="648"/>
      <c r="EW239" s="648"/>
      <c r="EX239" s="648"/>
      <c r="EY239" s="648"/>
      <c r="EZ239" s="648"/>
      <c r="FA239" s="648"/>
      <c r="FB239" s="648"/>
      <c r="FC239" s="648"/>
      <c r="FD239" s="648"/>
      <c r="FE239" s="648"/>
      <c r="FF239" s="648"/>
      <c r="FG239" s="648"/>
      <c r="FH239" s="648"/>
      <c r="FI239" s="648"/>
      <c r="FJ239" s="648"/>
      <c r="FK239" s="648"/>
      <c r="FL239" s="648"/>
      <c r="FM239" s="648"/>
      <c r="FN239" s="648"/>
      <c r="FO239" s="648"/>
      <c r="FP239" s="648"/>
      <c r="FQ239" s="648"/>
      <c r="FR239" s="648"/>
      <c r="FS239" s="648"/>
      <c r="FT239" s="648"/>
      <c r="FU239" s="648"/>
      <c r="FV239" s="648"/>
      <c r="FW239" s="648"/>
      <c r="FX239" s="648"/>
      <c r="FY239" s="648"/>
      <c r="FZ239" s="648"/>
      <c r="GA239" s="648"/>
      <c r="GB239" s="648"/>
      <c r="GC239" s="648"/>
      <c r="GD239" s="648"/>
      <c r="GE239" s="648"/>
      <c r="GF239" s="648"/>
      <c r="GG239" s="648"/>
      <c r="GH239" s="648"/>
      <c r="GI239" s="648"/>
      <c r="GJ239" s="648"/>
      <c r="GK239" s="648"/>
      <c r="GL239" s="648"/>
      <c r="GM239" s="648"/>
      <c r="GN239" s="648"/>
      <c r="GO239" s="648"/>
      <c r="GP239" s="648"/>
      <c r="GQ239" s="648"/>
      <c r="GR239" s="648"/>
      <c r="GS239" s="648"/>
      <c r="GT239" s="648"/>
      <c r="GU239" s="648"/>
      <c r="GV239" s="648"/>
      <c r="GW239" s="648"/>
      <c r="GX239" s="648"/>
      <c r="GY239" s="648"/>
      <c r="GZ239" s="648"/>
      <c r="HA239" s="648"/>
      <c r="HB239" s="648"/>
      <c r="HC239" s="648"/>
      <c r="HD239" s="648"/>
      <c r="HE239" s="648"/>
      <c r="HF239" s="648"/>
      <c r="HG239" s="648"/>
      <c r="HH239" s="648"/>
      <c r="HI239" s="648"/>
      <c r="HJ239" s="648"/>
      <c r="HK239" s="648"/>
      <c r="HL239" s="648"/>
      <c r="HM239" s="648"/>
      <c r="HN239" s="648"/>
      <c r="HO239" s="648"/>
      <c r="HP239" s="648"/>
      <c r="HQ239" s="648"/>
      <c r="HR239" s="648"/>
      <c r="HS239" s="648"/>
      <c r="HT239" s="648"/>
      <c r="HU239" s="648"/>
      <c r="HV239" s="648"/>
      <c r="HW239" s="648"/>
      <c r="HX239" s="648"/>
      <c r="HY239" s="648"/>
      <c r="HZ239" s="648"/>
      <c r="IA239" s="648"/>
      <c r="IB239" s="648"/>
      <c r="IC239" s="648"/>
      <c r="ID239" s="648"/>
      <c r="IE239" s="648"/>
      <c r="IF239" s="648"/>
      <c r="IG239" s="648"/>
      <c r="IH239" s="648"/>
      <c r="II239" s="648"/>
      <c r="IJ239" s="648"/>
      <c r="IK239" s="648"/>
      <c r="IL239" s="648"/>
      <c r="IM239" s="648"/>
      <c r="IN239" s="648"/>
      <c r="IO239" s="648"/>
      <c r="IP239" s="648"/>
      <c r="IQ239" s="648"/>
      <c r="IR239" s="648"/>
      <c r="IS239" s="648"/>
      <c r="IT239" s="648"/>
    </row>
    <row r="240" spans="1:254" s="712" customFormat="1" ht="12.75" customHeight="1">
      <c r="A240" s="745"/>
      <c r="B240" s="713" t="s">
        <v>3052</v>
      </c>
      <c r="C240" s="714" t="s">
        <v>2869</v>
      </c>
      <c r="D240" s="709">
        <v>47</v>
      </c>
      <c r="E240" s="710"/>
      <c r="F240" s="692">
        <f t="shared" si="7"/>
        <v>0</v>
      </c>
      <c r="G240" s="711"/>
      <c r="H240" s="694">
        <f t="shared" si="6"/>
        <v>0</v>
      </c>
      <c r="I240" s="648"/>
      <c r="J240" s="648"/>
      <c r="K240" s="648"/>
      <c r="L240" s="648"/>
      <c r="M240" s="648"/>
      <c r="N240" s="648"/>
      <c r="O240" s="648"/>
      <c r="P240" s="648"/>
      <c r="Q240" s="648"/>
      <c r="R240" s="648"/>
      <c r="S240" s="648"/>
      <c r="T240" s="648"/>
      <c r="U240" s="648"/>
      <c r="V240" s="648"/>
      <c r="W240" s="648"/>
      <c r="X240" s="648"/>
      <c r="Y240" s="648"/>
      <c r="Z240" s="648"/>
      <c r="AA240" s="648"/>
      <c r="AB240" s="648"/>
      <c r="AC240" s="648"/>
      <c r="AD240" s="648"/>
      <c r="AE240" s="648"/>
      <c r="AF240" s="648"/>
      <c r="AG240" s="648"/>
      <c r="AH240" s="648"/>
      <c r="AI240" s="648"/>
      <c r="AJ240" s="648"/>
      <c r="AK240" s="648"/>
      <c r="AL240" s="648"/>
      <c r="AM240" s="648"/>
      <c r="AN240" s="648"/>
      <c r="AO240" s="648"/>
      <c r="AP240" s="648"/>
      <c r="AQ240" s="648"/>
      <c r="AR240" s="648"/>
      <c r="AS240" s="648"/>
      <c r="AT240" s="648"/>
      <c r="AU240" s="648"/>
      <c r="AV240" s="648"/>
      <c r="AW240" s="648"/>
      <c r="AX240" s="648"/>
      <c r="AY240" s="648"/>
      <c r="AZ240" s="648"/>
      <c r="BA240" s="648"/>
      <c r="BB240" s="648"/>
      <c r="BC240" s="648"/>
      <c r="BD240" s="648"/>
      <c r="BE240" s="648"/>
      <c r="BF240" s="648"/>
      <c r="BG240" s="648"/>
      <c r="BH240" s="648"/>
      <c r="BI240" s="648"/>
      <c r="BJ240" s="648"/>
      <c r="BK240" s="648"/>
      <c r="BL240" s="648"/>
      <c r="BM240" s="648"/>
      <c r="BN240" s="648"/>
      <c r="BO240" s="648"/>
      <c r="BP240" s="648"/>
      <c r="BQ240" s="648"/>
      <c r="BR240" s="648"/>
      <c r="BS240" s="648"/>
      <c r="BT240" s="648"/>
      <c r="BU240" s="648"/>
      <c r="BV240" s="648"/>
      <c r="BW240" s="648"/>
      <c r="BX240" s="648"/>
      <c r="BY240" s="648"/>
      <c r="BZ240" s="648"/>
      <c r="CA240" s="648"/>
      <c r="CB240" s="648"/>
      <c r="CC240" s="648"/>
      <c r="CD240" s="648"/>
      <c r="CE240" s="648"/>
      <c r="CF240" s="648"/>
      <c r="CG240" s="648"/>
      <c r="CH240" s="648"/>
      <c r="CI240" s="648"/>
      <c r="CJ240" s="648"/>
      <c r="CK240" s="648"/>
      <c r="CL240" s="648"/>
      <c r="CM240" s="648"/>
      <c r="CN240" s="648"/>
      <c r="CO240" s="648"/>
      <c r="CP240" s="648"/>
      <c r="CQ240" s="648"/>
      <c r="CR240" s="648"/>
      <c r="CS240" s="648"/>
      <c r="CT240" s="648"/>
      <c r="CU240" s="648"/>
      <c r="CV240" s="648"/>
      <c r="CW240" s="648"/>
      <c r="CX240" s="648"/>
      <c r="CY240" s="648"/>
      <c r="CZ240" s="648"/>
      <c r="DA240" s="648"/>
      <c r="DB240" s="648"/>
      <c r="DC240" s="648"/>
      <c r="DD240" s="648"/>
      <c r="DE240" s="648"/>
      <c r="DF240" s="648"/>
      <c r="DG240" s="648"/>
      <c r="DH240" s="648"/>
      <c r="DI240" s="648"/>
      <c r="DJ240" s="648"/>
      <c r="DK240" s="648"/>
      <c r="DL240" s="648"/>
      <c r="DM240" s="648"/>
      <c r="DN240" s="648"/>
      <c r="DO240" s="648"/>
      <c r="DP240" s="648"/>
      <c r="DQ240" s="648"/>
      <c r="DR240" s="648"/>
      <c r="DS240" s="648"/>
      <c r="DT240" s="648"/>
      <c r="DU240" s="648"/>
      <c r="DV240" s="648"/>
      <c r="DW240" s="648"/>
      <c r="DX240" s="648"/>
      <c r="DY240" s="648"/>
      <c r="DZ240" s="648"/>
      <c r="EA240" s="648"/>
      <c r="EB240" s="648"/>
      <c r="EC240" s="648"/>
      <c r="ED240" s="648"/>
      <c r="EE240" s="648"/>
      <c r="EF240" s="648"/>
      <c r="EG240" s="648"/>
      <c r="EH240" s="648"/>
      <c r="EI240" s="648"/>
      <c r="EJ240" s="648"/>
      <c r="EK240" s="648"/>
      <c r="EL240" s="648"/>
      <c r="EM240" s="648"/>
      <c r="EN240" s="648"/>
      <c r="EO240" s="648"/>
      <c r="EP240" s="648"/>
      <c r="EQ240" s="648"/>
      <c r="ER240" s="648"/>
      <c r="ES240" s="648"/>
      <c r="ET240" s="648"/>
      <c r="EU240" s="648"/>
      <c r="EV240" s="648"/>
      <c r="EW240" s="648"/>
      <c r="EX240" s="648"/>
      <c r="EY240" s="648"/>
      <c r="EZ240" s="648"/>
      <c r="FA240" s="648"/>
      <c r="FB240" s="648"/>
      <c r="FC240" s="648"/>
      <c r="FD240" s="648"/>
      <c r="FE240" s="648"/>
      <c r="FF240" s="648"/>
      <c r="FG240" s="648"/>
      <c r="FH240" s="648"/>
      <c r="FI240" s="648"/>
      <c r="FJ240" s="648"/>
      <c r="FK240" s="648"/>
      <c r="FL240" s="648"/>
      <c r="FM240" s="648"/>
      <c r="FN240" s="648"/>
      <c r="FO240" s="648"/>
      <c r="FP240" s="648"/>
      <c r="FQ240" s="648"/>
      <c r="FR240" s="648"/>
      <c r="FS240" s="648"/>
      <c r="FT240" s="648"/>
      <c r="FU240" s="648"/>
      <c r="FV240" s="648"/>
      <c r="FW240" s="648"/>
      <c r="FX240" s="648"/>
      <c r="FY240" s="648"/>
      <c r="FZ240" s="648"/>
      <c r="GA240" s="648"/>
      <c r="GB240" s="648"/>
      <c r="GC240" s="648"/>
      <c r="GD240" s="648"/>
      <c r="GE240" s="648"/>
      <c r="GF240" s="648"/>
      <c r="GG240" s="648"/>
      <c r="GH240" s="648"/>
      <c r="GI240" s="648"/>
      <c r="GJ240" s="648"/>
      <c r="GK240" s="648"/>
      <c r="GL240" s="648"/>
      <c r="GM240" s="648"/>
      <c r="GN240" s="648"/>
      <c r="GO240" s="648"/>
      <c r="GP240" s="648"/>
      <c r="GQ240" s="648"/>
      <c r="GR240" s="648"/>
      <c r="GS240" s="648"/>
      <c r="GT240" s="648"/>
      <c r="GU240" s="648"/>
      <c r="GV240" s="648"/>
      <c r="GW240" s="648"/>
      <c r="GX240" s="648"/>
      <c r="GY240" s="648"/>
      <c r="GZ240" s="648"/>
      <c r="HA240" s="648"/>
      <c r="HB240" s="648"/>
      <c r="HC240" s="648"/>
      <c r="HD240" s="648"/>
      <c r="HE240" s="648"/>
      <c r="HF240" s="648"/>
      <c r="HG240" s="648"/>
      <c r="HH240" s="648"/>
      <c r="HI240" s="648"/>
      <c r="HJ240" s="648"/>
      <c r="HK240" s="648"/>
      <c r="HL240" s="648"/>
      <c r="HM240" s="648"/>
      <c r="HN240" s="648"/>
      <c r="HO240" s="648"/>
      <c r="HP240" s="648"/>
      <c r="HQ240" s="648"/>
      <c r="HR240" s="648"/>
      <c r="HS240" s="648"/>
      <c r="HT240" s="648"/>
      <c r="HU240" s="648"/>
      <c r="HV240" s="648"/>
      <c r="HW240" s="648"/>
      <c r="HX240" s="648"/>
      <c r="HY240" s="648"/>
      <c r="HZ240" s="648"/>
      <c r="IA240" s="648"/>
      <c r="IB240" s="648"/>
      <c r="IC240" s="648"/>
      <c r="ID240" s="648"/>
      <c r="IE240" s="648"/>
      <c r="IF240" s="648"/>
      <c r="IG240" s="648"/>
      <c r="IH240" s="648"/>
      <c r="II240" s="648"/>
      <c r="IJ240" s="648"/>
      <c r="IK240" s="648"/>
      <c r="IL240" s="648"/>
      <c r="IM240" s="648"/>
      <c r="IN240" s="648"/>
      <c r="IO240" s="648"/>
      <c r="IP240" s="648"/>
      <c r="IQ240" s="648"/>
      <c r="IR240" s="648"/>
      <c r="IS240" s="648"/>
      <c r="IT240" s="648"/>
    </row>
    <row r="241" spans="1:254" s="712" customFormat="1" ht="12.75" customHeight="1">
      <c r="A241" s="745"/>
      <c r="B241" s="713" t="s">
        <v>3053</v>
      </c>
      <c r="C241" s="714" t="s">
        <v>2869</v>
      </c>
      <c r="D241" s="709">
        <v>37</v>
      </c>
      <c r="E241" s="710"/>
      <c r="F241" s="692">
        <f t="shared" si="7"/>
        <v>0</v>
      </c>
      <c r="G241" s="711"/>
      <c r="H241" s="694">
        <f t="shared" si="6"/>
        <v>0</v>
      </c>
      <c r="I241" s="648"/>
      <c r="J241" s="648"/>
      <c r="K241" s="648"/>
      <c r="L241" s="648"/>
      <c r="M241" s="648"/>
      <c r="N241" s="648"/>
      <c r="O241" s="648"/>
      <c r="P241" s="648"/>
      <c r="Q241" s="648"/>
      <c r="R241" s="648"/>
      <c r="S241" s="648"/>
      <c r="T241" s="648"/>
      <c r="U241" s="648"/>
      <c r="V241" s="648"/>
      <c r="W241" s="648"/>
      <c r="X241" s="648"/>
      <c r="Y241" s="648"/>
      <c r="Z241" s="648"/>
      <c r="AA241" s="648"/>
      <c r="AB241" s="648"/>
      <c r="AC241" s="648"/>
      <c r="AD241" s="648"/>
      <c r="AE241" s="648"/>
      <c r="AF241" s="648"/>
      <c r="AG241" s="648"/>
      <c r="AH241" s="648"/>
      <c r="AI241" s="648"/>
      <c r="AJ241" s="648"/>
      <c r="AK241" s="648"/>
      <c r="AL241" s="648"/>
      <c r="AM241" s="648"/>
      <c r="AN241" s="648"/>
      <c r="AO241" s="648"/>
      <c r="AP241" s="648"/>
      <c r="AQ241" s="648"/>
      <c r="AR241" s="648"/>
      <c r="AS241" s="648"/>
      <c r="AT241" s="648"/>
      <c r="AU241" s="648"/>
      <c r="AV241" s="648"/>
      <c r="AW241" s="648"/>
      <c r="AX241" s="648"/>
      <c r="AY241" s="648"/>
      <c r="AZ241" s="648"/>
      <c r="BA241" s="648"/>
      <c r="BB241" s="648"/>
      <c r="BC241" s="648"/>
      <c r="BD241" s="648"/>
      <c r="BE241" s="648"/>
      <c r="BF241" s="648"/>
      <c r="BG241" s="648"/>
      <c r="BH241" s="648"/>
      <c r="BI241" s="648"/>
      <c r="BJ241" s="648"/>
      <c r="BK241" s="648"/>
      <c r="BL241" s="648"/>
      <c r="BM241" s="648"/>
      <c r="BN241" s="648"/>
      <c r="BO241" s="648"/>
      <c r="BP241" s="648"/>
      <c r="BQ241" s="648"/>
      <c r="BR241" s="648"/>
      <c r="BS241" s="648"/>
      <c r="BT241" s="648"/>
      <c r="BU241" s="648"/>
      <c r="BV241" s="648"/>
      <c r="BW241" s="648"/>
      <c r="BX241" s="648"/>
      <c r="BY241" s="648"/>
      <c r="BZ241" s="648"/>
      <c r="CA241" s="648"/>
      <c r="CB241" s="648"/>
      <c r="CC241" s="648"/>
      <c r="CD241" s="648"/>
      <c r="CE241" s="648"/>
      <c r="CF241" s="648"/>
      <c r="CG241" s="648"/>
      <c r="CH241" s="648"/>
      <c r="CI241" s="648"/>
      <c r="CJ241" s="648"/>
      <c r="CK241" s="648"/>
      <c r="CL241" s="648"/>
      <c r="CM241" s="648"/>
      <c r="CN241" s="648"/>
      <c r="CO241" s="648"/>
      <c r="CP241" s="648"/>
      <c r="CQ241" s="648"/>
      <c r="CR241" s="648"/>
      <c r="CS241" s="648"/>
      <c r="CT241" s="648"/>
      <c r="CU241" s="648"/>
      <c r="CV241" s="648"/>
      <c r="CW241" s="648"/>
      <c r="CX241" s="648"/>
      <c r="CY241" s="648"/>
      <c r="CZ241" s="648"/>
      <c r="DA241" s="648"/>
      <c r="DB241" s="648"/>
      <c r="DC241" s="648"/>
      <c r="DD241" s="648"/>
      <c r="DE241" s="648"/>
      <c r="DF241" s="648"/>
      <c r="DG241" s="648"/>
      <c r="DH241" s="648"/>
      <c r="DI241" s="648"/>
      <c r="DJ241" s="648"/>
      <c r="DK241" s="648"/>
      <c r="DL241" s="648"/>
      <c r="DM241" s="648"/>
      <c r="DN241" s="648"/>
      <c r="DO241" s="648"/>
      <c r="DP241" s="648"/>
      <c r="DQ241" s="648"/>
      <c r="DR241" s="648"/>
      <c r="DS241" s="648"/>
      <c r="DT241" s="648"/>
      <c r="DU241" s="648"/>
      <c r="DV241" s="648"/>
      <c r="DW241" s="648"/>
      <c r="DX241" s="648"/>
      <c r="DY241" s="648"/>
      <c r="DZ241" s="648"/>
      <c r="EA241" s="648"/>
      <c r="EB241" s="648"/>
      <c r="EC241" s="648"/>
      <c r="ED241" s="648"/>
      <c r="EE241" s="648"/>
      <c r="EF241" s="648"/>
      <c r="EG241" s="648"/>
      <c r="EH241" s="648"/>
      <c r="EI241" s="648"/>
      <c r="EJ241" s="648"/>
      <c r="EK241" s="648"/>
      <c r="EL241" s="648"/>
      <c r="EM241" s="648"/>
      <c r="EN241" s="648"/>
      <c r="EO241" s="648"/>
      <c r="EP241" s="648"/>
      <c r="EQ241" s="648"/>
      <c r="ER241" s="648"/>
      <c r="ES241" s="648"/>
      <c r="ET241" s="648"/>
      <c r="EU241" s="648"/>
      <c r="EV241" s="648"/>
      <c r="EW241" s="648"/>
      <c r="EX241" s="648"/>
      <c r="EY241" s="648"/>
      <c r="EZ241" s="648"/>
      <c r="FA241" s="648"/>
      <c r="FB241" s="648"/>
      <c r="FC241" s="648"/>
      <c r="FD241" s="648"/>
      <c r="FE241" s="648"/>
      <c r="FF241" s="648"/>
      <c r="FG241" s="648"/>
      <c r="FH241" s="648"/>
      <c r="FI241" s="648"/>
      <c r="FJ241" s="648"/>
      <c r="FK241" s="648"/>
      <c r="FL241" s="648"/>
      <c r="FM241" s="648"/>
      <c r="FN241" s="648"/>
      <c r="FO241" s="648"/>
      <c r="FP241" s="648"/>
      <c r="FQ241" s="648"/>
      <c r="FR241" s="648"/>
      <c r="FS241" s="648"/>
      <c r="FT241" s="648"/>
      <c r="FU241" s="648"/>
      <c r="FV241" s="648"/>
      <c r="FW241" s="648"/>
      <c r="FX241" s="648"/>
      <c r="FY241" s="648"/>
      <c r="FZ241" s="648"/>
      <c r="GA241" s="648"/>
      <c r="GB241" s="648"/>
      <c r="GC241" s="648"/>
      <c r="GD241" s="648"/>
      <c r="GE241" s="648"/>
      <c r="GF241" s="648"/>
      <c r="GG241" s="648"/>
      <c r="GH241" s="648"/>
      <c r="GI241" s="648"/>
      <c r="GJ241" s="648"/>
      <c r="GK241" s="648"/>
      <c r="GL241" s="648"/>
      <c r="GM241" s="648"/>
      <c r="GN241" s="648"/>
      <c r="GO241" s="648"/>
      <c r="GP241" s="648"/>
      <c r="GQ241" s="648"/>
      <c r="GR241" s="648"/>
      <c r="GS241" s="648"/>
      <c r="GT241" s="648"/>
      <c r="GU241" s="648"/>
      <c r="GV241" s="648"/>
      <c r="GW241" s="648"/>
      <c r="GX241" s="648"/>
      <c r="GY241" s="648"/>
      <c r="GZ241" s="648"/>
      <c r="HA241" s="648"/>
      <c r="HB241" s="648"/>
      <c r="HC241" s="648"/>
      <c r="HD241" s="648"/>
      <c r="HE241" s="648"/>
      <c r="HF241" s="648"/>
      <c r="HG241" s="648"/>
      <c r="HH241" s="648"/>
      <c r="HI241" s="648"/>
      <c r="HJ241" s="648"/>
      <c r="HK241" s="648"/>
      <c r="HL241" s="648"/>
      <c r="HM241" s="648"/>
      <c r="HN241" s="648"/>
      <c r="HO241" s="648"/>
      <c r="HP241" s="648"/>
      <c r="HQ241" s="648"/>
      <c r="HR241" s="648"/>
      <c r="HS241" s="648"/>
      <c r="HT241" s="648"/>
      <c r="HU241" s="648"/>
      <c r="HV241" s="648"/>
      <c r="HW241" s="648"/>
      <c r="HX241" s="648"/>
      <c r="HY241" s="648"/>
      <c r="HZ241" s="648"/>
      <c r="IA241" s="648"/>
      <c r="IB241" s="648"/>
      <c r="IC241" s="648"/>
      <c r="ID241" s="648"/>
      <c r="IE241" s="648"/>
      <c r="IF241" s="648"/>
      <c r="IG241" s="648"/>
      <c r="IH241" s="648"/>
      <c r="II241" s="648"/>
      <c r="IJ241" s="648"/>
      <c r="IK241" s="648"/>
      <c r="IL241" s="648"/>
      <c r="IM241" s="648"/>
      <c r="IN241" s="648"/>
      <c r="IO241" s="648"/>
      <c r="IP241" s="648"/>
      <c r="IQ241" s="648"/>
      <c r="IR241" s="648"/>
      <c r="IS241" s="648"/>
      <c r="IT241" s="648"/>
    </row>
    <row r="242" spans="1:254" s="712" customFormat="1" ht="12.75" customHeight="1">
      <c r="A242" s="745"/>
      <c r="B242" s="713" t="s">
        <v>3054</v>
      </c>
      <c r="C242" s="714" t="s">
        <v>2869</v>
      </c>
      <c r="D242" s="709">
        <v>18</v>
      </c>
      <c r="E242" s="710"/>
      <c r="F242" s="692">
        <f t="shared" si="7"/>
        <v>0</v>
      </c>
      <c r="G242" s="711"/>
      <c r="H242" s="694">
        <f t="shared" si="6"/>
        <v>0</v>
      </c>
      <c r="I242" s="648"/>
      <c r="J242" s="648"/>
      <c r="K242" s="648"/>
      <c r="L242" s="648"/>
      <c r="M242" s="648"/>
      <c r="N242" s="648"/>
      <c r="O242" s="648"/>
      <c r="P242" s="648"/>
      <c r="Q242" s="648"/>
      <c r="R242" s="648"/>
      <c r="S242" s="648"/>
      <c r="T242" s="648"/>
      <c r="U242" s="648"/>
      <c r="V242" s="648"/>
      <c r="W242" s="648"/>
      <c r="X242" s="648"/>
      <c r="Y242" s="648"/>
      <c r="Z242" s="648"/>
      <c r="AA242" s="648"/>
      <c r="AB242" s="648"/>
      <c r="AC242" s="648"/>
      <c r="AD242" s="648"/>
      <c r="AE242" s="648"/>
      <c r="AF242" s="648"/>
      <c r="AG242" s="648"/>
      <c r="AH242" s="648"/>
      <c r="AI242" s="648"/>
      <c r="AJ242" s="648"/>
      <c r="AK242" s="648"/>
      <c r="AL242" s="648"/>
      <c r="AM242" s="648"/>
      <c r="AN242" s="648"/>
      <c r="AO242" s="648"/>
      <c r="AP242" s="648"/>
      <c r="AQ242" s="648"/>
      <c r="AR242" s="648"/>
      <c r="AS242" s="648"/>
      <c r="AT242" s="648"/>
      <c r="AU242" s="648"/>
      <c r="AV242" s="648"/>
      <c r="AW242" s="648"/>
      <c r="AX242" s="648"/>
      <c r="AY242" s="648"/>
      <c r="AZ242" s="648"/>
      <c r="BA242" s="648"/>
      <c r="BB242" s="648"/>
      <c r="BC242" s="648"/>
      <c r="BD242" s="648"/>
      <c r="BE242" s="648"/>
      <c r="BF242" s="648"/>
      <c r="BG242" s="648"/>
      <c r="BH242" s="648"/>
      <c r="BI242" s="648"/>
      <c r="BJ242" s="648"/>
      <c r="BK242" s="648"/>
      <c r="BL242" s="648"/>
      <c r="BM242" s="648"/>
      <c r="BN242" s="648"/>
      <c r="BO242" s="648"/>
      <c r="BP242" s="648"/>
      <c r="BQ242" s="648"/>
      <c r="BR242" s="648"/>
      <c r="BS242" s="648"/>
      <c r="BT242" s="648"/>
      <c r="BU242" s="648"/>
      <c r="BV242" s="648"/>
      <c r="BW242" s="648"/>
      <c r="BX242" s="648"/>
      <c r="BY242" s="648"/>
      <c r="BZ242" s="648"/>
      <c r="CA242" s="648"/>
      <c r="CB242" s="648"/>
      <c r="CC242" s="648"/>
      <c r="CD242" s="648"/>
      <c r="CE242" s="648"/>
      <c r="CF242" s="648"/>
      <c r="CG242" s="648"/>
      <c r="CH242" s="648"/>
      <c r="CI242" s="648"/>
      <c r="CJ242" s="648"/>
      <c r="CK242" s="648"/>
      <c r="CL242" s="648"/>
      <c r="CM242" s="648"/>
      <c r="CN242" s="648"/>
      <c r="CO242" s="648"/>
      <c r="CP242" s="648"/>
      <c r="CQ242" s="648"/>
      <c r="CR242" s="648"/>
      <c r="CS242" s="648"/>
      <c r="CT242" s="648"/>
      <c r="CU242" s="648"/>
      <c r="CV242" s="648"/>
      <c r="CW242" s="648"/>
      <c r="CX242" s="648"/>
      <c r="CY242" s="648"/>
      <c r="CZ242" s="648"/>
      <c r="DA242" s="648"/>
      <c r="DB242" s="648"/>
      <c r="DC242" s="648"/>
      <c r="DD242" s="648"/>
      <c r="DE242" s="648"/>
      <c r="DF242" s="648"/>
      <c r="DG242" s="648"/>
      <c r="DH242" s="648"/>
      <c r="DI242" s="648"/>
      <c r="DJ242" s="648"/>
      <c r="DK242" s="648"/>
      <c r="DL242" s="648"/>
      <c r="DM242" s="648"/>
      <c r="DN242" s="648"/>
      <c r="DO242" s="648"/>
      <c r="DP242" s="648"/>
      <c r="DQ242" s="648"/>
      <c r="DR242" s="648"/>
      <c r="DS242" s="648"/>
      <c r="DT242" s="648"/>
      <c r="DU242" s="648"/>
      <c r="DV242" s="648"/>
      <c r="DW242" s="648"/>
      <c r="DX242" s="648"/>
      <c r="DY242" s="648"/>
      <c r="DZ242" s="648"/>
      <c r="EA242" s="648"/>
      <c r="EB242" s="648"/>
      <c r="EC242" s="648"/>
      <c r="ED242" s="648"/>
      <c r="EE242" s="648"/>
      <c r="EF242" s="648"/>
      <c r="EG242" s="648"/>
      <c r="EH242" s="648"/>
      <c r="EI242" s="648"/>
      <c r="EJ242" s="648"/>
      <c r="EK242" s="648"/>
      <c r="EL242" s="648"/>
      <c r="EM242" s="648"/>
      <c r="EN242" s="648"/>
      <c r="EO242" s="648"/>
      <c r="EP242" s="648"/>
      <c r="EQ242" s="648"/>
      <c r="ER242" s="648"/>
      <c r="ES242" s="648"/>
      <c r="ET242" s="648"/>
      <c r="EU242" s="648"/>
      <c r="EV242" s="648"/>
      <c r="EW242" s="648"/>
      <c r="EX242" s="648"/>
      <c r="EY242" s="648"/>
      <c r="EZ242" s="648"/>
      <c r="FA242" s="648"/>
      <c r="FB242" s="648"/>
      <c r="FC242" s="648"/>
      <c r="FD242" s="648"/>
      <c r="FE242" s="648"/>
      <c r="FF242" s="648"/>
      <c r="FG242" s="648"/>
      <c r="FH242" s="648"/>
      <c r="FI242" s="648"/>
      <c r="FJ242" s="648"/>
      <c r="FK242" s="648"/>
      <c r="FL242" s="648"/>
      <c r="FM242" s="648"/>
      <c r="FN242" s="648"/>
      <c r="FO242" s="648"/>
      <c r="FP242" s="648"/>
      <c r="FQ242" s="648"/>
      <c r="FR242" s="648"/>
      <c r="FS242" s="648"/>
      <c r="FT242" s="648"/>
      <c r="FU242" s="648"/>
      <c r="FV242" s="648"/>
      <c r="FW242" s="648"/>
      <c r="FX242" s="648"/>
      <c r="FY242" s="648"/>
      <c r="FZ242" s="648"/>
      <c r="GA242" s="648"/>
      <c r="GB242" s="648"/>
      <c r="GC242" s="648"/>
      <c r="GD242" s="648"/>
      <c r="GE242" s="648"/>
      <c r="GF242" s="648"/>
      <c r="GG242" s="648"/>
      <c r="GH242" s="648"/>
      <c r="GI242" s="648"/>
      <c r="GJ242" s="648"/>
      <c r="GK242" s="648"/>
      <c r="GL242" s="648"/>
      <c r="GM242" s="648"/>
      <c r="GN242" s="648"/>
      <c r="GO242" s="648"/>
      <c r="GP242" s="648"/>
      <c r="GQ242" s="648"/>
      <c r="GR242" s="648"/>
      <c r="GS242" s="648"/>
      <c r="GT242" s="648"/>
      <c r="GU242" s="648"/>
      <c r="GV242" s="648"/>
      <c r="GW242" s="648"/>
      <c r="GX242" s="648"/>
      <c r="GY242" s="648"/>
      <c r="GZ242" s="648"/>
      <c r="HA242" s="648"/>
      <c r="HB242" s="648"/>
      <c r="HC242" s="648"/>
      <c r="HD242" s="648"/>
      <c r="HE242" s="648"/>
      <c r="HF242" s="648"/>
      <c r="HG242" s="648"/>
      <c r="HH242" s="648"/>
      <c r="HI242" s="648"/>
      <c r="HJ242" s="648"/>
      <c r="HK242" s="648"/>
      <c r="HL242" s="648"/>
      <c r="HM242" s="648"/>
      <c r="HN242" s="648"/>
      <c r="HO242" s="648"/>
      <c r="HP242" s="648"/>
      <c r="HQ242" s="648"/>
      <c r="HR242" s="648"/>
      <c r="HS242" s="648"/>
      <c r="HT242" s="648"/>
      <c r="HU242" s="648"/>
      <c r="HV242" s="648"/>
      <c r="HW242" s="648"/>
      <c r="HX242" s="648"/>
      <c r="HY242" s="648"/>
      <c r="HZ242" s="648"/>
      <c r="IA242" s="648"/>
      <c r="IB242" s="648"/>
      <c r="IC242" s="648"/>
      <c r="ID242" s="648"/>
      <c r="IE242" s="648"/>
      <c r="IF242" s="648"/>
      <c r="IG242" s="648"/>
      <c r="IH242" s="648"/>
      <c r="II242" s="648"/>
      <c r="IJ242" s="648"/>
      <c r="IK242" s="648"/>
      <c r="IL242" s="648"/>
      <c r="IM242" s="648"/>
      <c r="IN242" s="648"/>
      <c r="IO242" s="648"/>
      <c r="IP242" s="648"/>
      <c r="IQ242" s="648"/>
      <c r="IR242" s="648"/>
      <c r="IS242" s="648"/>
      <c r="IT242" s="648"/>
    </row>
    <row r="243" spans="1:254" s="712" customFormat="1" ht="12.75" customHeight="1">
      <c r="A243" s="745"/>
      <c r="B243" s="713" t="s">
        <v>3055</v>
      </c>
      <c r="C243" s="714" t="s">
        <v>2869</v>
      </c>
      <c r="D243" s="709">
        <v>12</v>
      </c>
      <c r="E243" s="710"/>
      <c r="F243" s="692">
        <f t="shared" si="7"/>
        <v>0</v>
      </c>
      <c r="G243" s="711"/>
      <c r="H243" s="694">
        <f t="shared" si="6"/>
        <v>0</v>
      </c>
      <c r="I243" s="648"/>
      <c r="J243" s="648"/>
      <c r="K243" s="648"/>
      <c r="L243" s="648"/>
      <c r="M243" s="648"/>
      <c r="N243" s="648"/>
      <c r="O243" s="648"/>
      <c r="P243" s="648"/>
      <c r="Q243" s="648"/>
      <c r="R243" s="648"/>
      <c r="S243" s="648"/>
      <c r="T243" s="648"/>
      <c r="U243" s="648"/>
      <c r="V243" s="648"/>
      <c r="W243" s="648"/>
      <c r="X243" s="648"/>
      <c r="Y243" s="648"/>
      <c r="Z243" s="648"/>
      <c r="AA243" s="648"/>
      <c r="AB243" s="648"/>
      <c r="AC243" s="648"/>
      <c r="AD243" s="648"/>
      <c r="AE243" s="648"/>
      <c r="AF243" s="648"/>
      <c r="AG243" s="648"/>
      <c r="AH243" s="648"/>
      <c r="AI243" s="648"/>
      <c r="AJ243" s="648"/>
      <c r="AK243" s="648"/>
      <c r="AL243" s="648"/>
      <c r="AM243" s="648"/>
      <c r="AN243" s="648"/>
      <c r="AO243" s="648"/>
      <c r="AP243" s="648"/>
      <c r="AQ243" s="648"/>
      <c r="AR243" s="648"/>
      <c r="AS243" s="648"/>
      <c r="AT243" s="648"/>
      <c r="AU243" s="648"/>
      <c r="AV243" s="648"/>
      <c r="AW243" s="648"/>
      <c r="AX243" s="648"/>
      <c r="AY243" s="648"/>
      <c r="AZ243" s="648"/>
      <c r="BA243" s="648"/>
      <c r="BB243" s="648"/>
      <c r="BC243" s="648"/>
      <c r="BD243" s="648"/>
      <c r="BE243" s="648"/>
      <c r="BF243" s="648"/>
      <c r="BG243" s="648"/>
      <c r="BH243" s="648"/>
      <c r="BI243" s="648"/>
      <c r="BJ243" s="648"/>
      <c r="BK243" s="648"/>
      <c r="BL243" s="648"/>
      <c r="BM243" s="648"/>
      <c r="BN243" s="648"/>
      <c r="BO243" s="648"/>
      <c r="BP243" s="648"/>
      <c r="BQ243" s="648"/>
      <c r="BR243" s="648"/>
      <c r="BS243" s="648"/>
      <c r="BT243" s="648"/>
      <c r="BU243" s="648"/>
      <c r="BV243" s="648"/>
      <c r="BW243" s="648"/>
      <c r="BX243" s="648"/>
      <c r="BY243" s="648"/>
      <c r="BZ243" s="648"/>
      <c r="CA243" s="648"/>
      <c r="CB243" s="648"/>
      <c r="CC243" s="648"/>
      <c r="CD243" s="648"/>
      <c r="CE243" s="648"/>
      <c r="CF243" s="648"/>
      <c r="CG243" s="648"/>
      <c r="CH243" s="648"/>
      <c r="CI243" s="648"/>
      <c r="CJ243" s="648"/>
      <c r="CK243" s="648"/>
      <c r="CL243" s="648"/>
      <c r="CM243" s="648"/>
      <c r="CN243" s="648"/>
      <c r="CO243" s="648"/>
      <c r="CP243" s="648"/>
      <c r="CQ243" s="648"/>
      <c r="CR243" s="648"/>
      <c r="CS243" s="648"/>
      <c r="CT243" s="648"/>
      <c r="CU243" s="648"/>
      <c r="CV243" s="648"/>
      <c r="CW243" s="648"/>
      <c r="CX243" s="648"/>
      <c r="CY243" s="648"/>
      <c r="CZ243" s="648"/>
      <c r="DA243" s="648"/>
      <c r="DB243" s="648"/>
      <c r="DC243" s="648"/>
      <c r="DD243" s="648"/>
      <c r="DE243" s="648"/>
      <c r="DF243" s="648"/>
      <c r="DG243" s="648"/>
      <c r="DH243" s="648"/>
      <c r="DI243" s="648"/>
      <c r="DJ243" s="648"/>
      <c r="DK243" s="648"/>
      <c r="DL243" s="648"/>
      <c r="DM243" s="648"/>
      <c r="DN243" s="648"/>
      <c r="DO243" s="648"/>
      <c r="DP243" s="648"/>
      <c r="DQ243" s="648"/>
      <c r="DR243" s="648"/>
      <c r="DS243" s="648"/>
      <c r="DT243" s="648"/>
      <c r="DU243" s="648"/>
      <c r="DV243" s="648"/>
      <c r="DW243" s="648"/>
      <c r="DX243" s="648"/>
      <c r="DY243" s="648"/>
      <c r="DZ243" s="648"/>
      <c r="EA243" s="648"/>
      <c r="EB243" s="648"/>
      <c r="EC243" s="648"/>
      <c r="ED243" s="648"/>
      <c r="EE243" s="648"/>
      <c r="EF243" s="648"/>
      <c r="EG243" s="648"/>
      <c r="EH243" s="648"/>
      <c r="EI243" s="648"/>
      <c r="EJ243" s="648"/>
      <c r="EK243" s="648"/>
      <c r="EL243" s="648"/>
      <c r="EM243" s="648"/>
      <c r="EN243" s="648"/>
      <c r="EO243" s="648"/>
      <c r="EP243" s="648"/>
      <c r="EQ243" s="648"/>
      <c r="ER243" s="648"/>
      <c r="ES243" s="648"/>
      <c r="ET243" s="648"/>
      <c r="EU243" s="648"/>
      <c r="EV243" s="648"/>
      <c r="EW243" s="648"/>
      <c r="EX243" s="648"/>
      <c r="EY243" s="648"/>
      <c r="EZ243" s="648"/>
      <c r="FA243" s="648"/>
      <c r="FB243" s="648"/>
      <c r="FC243" s="648"/>
      <c r="FD243" s="648"/>
      <c r="FE243" s="648"/>
      <c r="FF243" s="648"/>
      <c r="FG243" s="648"/>
      <c r="FH243" s="648"/>
      <c r="FI243" s="648"/>
      <c r="FJ243" s="648"/>
      <c r="FK243" s="648"/>
      <c r="FL243" s="648"/>
      <c r="FM243" s="648"/>
      <c r="FN243" s="648"/>
      <c r="FO243" s="648"/>
      <c r="FP243" s="648"/>
      <c r="FQ243" s="648"/>
      <c r="FR243" s="648"/>
      <c r="FS243" s="648"/>
      <c r="FT243" s="648"/>
      <c r="FU243" s="648"/>
      <c r="FV243" s="648"/>
      <c r="FW243" s="648"/>
      <c r="FX243" s="648"/>
      <c r="FY243" s="648"/>
      <c r="FZ243" s="648"/>
      <c r="GA243" s="648"/>
      <c r="GB243" s="648"/>
      <c r="GC243" s="648"/>
      <c r="GD243" s="648"/>
      <c r="GE243" s="648"/>
      <c r="GF243" s="648"/>
      <c r="GG243" s="648"/>
      <c r="GH243" s="648"/>
      <c r="GI243" s="648"/>
      <c r="GJ243" s="648"/>
      <c r="GK243" s="648"/>
      <c r="GL243" s="648"/>
      <c r="GM243" s="648"/>
      <c r="GN243" s="648"/>
      <c r="GO243" s="648"/>
      <c r="GP243" s="648"/>
      <c r="GQ243" s="648"/>
      <c r="GR243" s="648"/>
      <c r="GS243" s="648"/>
      <c r="GT243" s="648"/>
      <c r="GU243" s="648"/>
      <c r="GV243" s="648"/>
      <c r="GW243" s="648"/>
      <c r="GX243" s="648"/>
      <c r="GY243" s="648"/>
      <c r="GZ243" s="648"/>
      <c r="HA243" s="648"/>
      <c r="HB243" s="648"/>
      <c r="HC243" s="648"/>
      <c r="HD243" s="648"/>
      <c r="HE243" s="648"/>
      <c r="HF243" s="648"/>
      <c r="HG243" s="648"/>
      <c r="HH243" s="648"/>
      <c r="HI243" s="648"/>
      <c r="HJ243" s="648"/>
      <c r="HK243" s="648"/>
      <c r="HL243" s="648"/>
      <c r="HM243" s="648"/>
      <c r="HN243" s="648"/>
      <c r="HO243" s="648"/>
      <c r="HP243" s="648"/>
      <c r="HQ243" s="648"/>
      <c r="HR243" s="648"/>
      <c r="HS243" s="648"/>
      <c r="HT243" s="648"/>
      <c r="HU243" s="648"/>
      <c r="HV243" s="648"/>
      <c r="HW243" s="648"/>
      <c r="HX243" s="648"/>
      <c r="HY243" s="648"/>
      <c r="HZ243" s="648"/>
      <c r="IA243" s="648"/>
      <c r="IB243" s="648"/>
      <c r="IC243" s="648"/>
      <c r="ID243" s="648"/>
      <c r="IE243" s="648"/>
      <c r="IF243" s="648"/>
      <c r="IG243" s="648"/>
      <c r="IH243" s="648"/>
      <c r="II243" s="648"/>
      <c r="IJ243" s="648"/>
      <c r="IK243" s="648"/>
      <c r="IL243" s="648"/>
      <c r="IM243" s="648"/>
      <c r="IN243" s="648"/>
      <c r="IO243" s="648"/>
      <c r="IP243" s="648"/>
      <c r="IQ243" s="648"/>
      <c r="IR243" s="648"/>
      <c r="IS243" s="648"/>
      <c r="IT243" s="648"/>
    </row>
    <row r="244" spans="1:254" s="712" customFormat="1" ht="12.75" customHeight="1">
      <c r="A244" s="745"/>
      <c r="B244" s="713" t="s">
        <v>3056</v>
      </c>
      <c r="C244" s="714" t="s">
        <v>2869</v>
      </c>
      <c r="D244" s="709">
        <v>29</v>
      </c>
      <c r="E244" s="710"/>
      <c r="F244" s="692">
        <f t="shared" si="7"/>
        <v>0</v>
      </c>
      <c r="G244" s="711"/>
      <c r="H244" s="694">
        <f t="shared" si="6"/>
        <v>0</v>
      </c>
      <c r="I244" s="648"/>
      <c r="J244" s="648"/>
      <c r="K244" s="648"/>
      <c r="L244" s="648"/>
      <c r="M244" s="648"/>
      <c r="N244" s="648"/>
      <c r="O244" s="648"/>
      <c r="P244" s="648"/>
      <c r="Q244" s="648"/>
      <c r="R244" s="648"/>
      <c r="S244" s="648"/>
      <c r="T244" s="648"/>
      <c r="U244" s="648"/>
      <c r="V244" s="648"/>
      <c r="W244" s="648"/>
      <c r="X244" s="648"/>
      <c r="Y244" s="648"/>
      <c r="Z244" s="648"/>
      <c r="AA244" s="648"/>
      <c r="AB244" s="648"/>
      <c r="AC244" s="648"/>
      <c r="AD244" s="648"/>
      <c r="AE244" s="648"/>
      <c r="AF244" s="648"/>
      <c r="AG244" s="648"/>
      <c r="AH244" s="648"/>
      <c r="AI244" s="648"/>
      <c r="AJ244" s="648"/>
      <c r="AK244" s="648"/>
      <c r="AL244" s="648"/>
      <c r="AM244" s="648"/>
      <c r="AN244" s="648"/>
      <c r="AO244" s="648"/>
      <c r="AP244" s="648"/>
      <c r="AQ244" s="648"/>
      <c r="AR244" s="648"/>
      <c r="AS244" s="648"/>
      <c r="AT244" s="648"/>
      <c r="AU244" s="648"/>
      <c r="AV244" s="648"/>
      <c r="AW244" s="648"/>
      <c r="AX244" s="648"/>
      <c r="AY244" s="648"/>
      <c r="AZ244" s="648"/>
      <c r="BA244" s="648"/>
      <c r="BB244" s="648"/>
      <c r="BC244" s="648"/>
      <c r="BD244" s="648"/>
      <c r="BE244" s="648"/>
      <c r="BF244" s="648"/>
      <c r="BG244" s="648"/>
      <c r="BH244" s="648"/>
      <c r="BI244" s="648"/>
      <c r="BJ244" s="648"/>
      <c r="BK244" s="648"/>
      <c r="BL244" s="648"/>
      <c r="BM244" s="648"/>
      <c r="BN244" s="648"/>
      <c r="BO244" s="648"/>
      <c r="BP244" s="648"/>
      <c r="BQ244" s="648"/>
      <c r="BR244" s="648"/>
      <c r="BS244" s="648"/>
      <c r="BT244" s="648"/>
      <c r="BU244" s="648"/>
      <c r="BV244" s="648"/>
      <c r="BW244" s="648"/>
      <c r="BX244" s="648"/>
      <c r="BY244" s="648"/>
      <c r="BZ244" s="648"/>
      <c r="CA244" s="648"/>
      <c r="CB244" s="648"/>
      <c r="CC244" s="648"/>
      <c r="CD244" s="648"/>
      <c r="CE244" s="648"/>
      <c r="CF244" s="648"/>
      <c r="CG244" s="648"/>
      <c r="CH244" s="648"/>
      <c r="CI244" s="648"/>
      <c r="CJ244" s="648"/>
      <c r="CK244" s="648"/>
      <c r="CL244" s="648"/>
      <c r="CM244" s="648"/>
      <c r="CN244" s="648"/>
      <c r="CO244" s="648"/>
      <c r="CP244" s="648"/>
      <c r="CQ244" s="648"/>
      <c r="CR244" s="648"/>
      <c r="CS244" s="648"/>
      <c r="CT244" s="648"/>
      <c r="CU244" s="648"/>
      <c r="CV244" s="648"/>
      <c r="CW244" s="648"/>
      <c r="CX244" s="648"/>
      <c r="CY244" s="648"/>
      <c r="CZ244" s="648"/>
      <c r="DA244" s="648"/>
      <c r="DB244" s="648"/>
      <c r="DC244" s="648"/>
      <c r="DD244" s="648"/>
      <c r="DE244" s="648"/>
      <c r="DF244" s="648"/>
      <c r="DG244" s="648"/>
      <c r="DH244" s="648"/>
      <c r="DI244" s="648"/>
      <c r="DJ244" s="648"/>
      <c r="DK244" s="648"/>
      <c r="DL244" s="648"/>
      <c r="DM244" s="648"/>
      <c r="DN244" s="648"/>
      <c r="DO244" s="648"/>
      <c r="DP244" s="648"/>
      <c r="DQ244" s="648"/>
      <c r="DR244" s="648"/>
      <c r="DS244" s="648"/>
      <c r="DT244" s="648"/>
      <c r="DU244" s="648"/>
      <c r="DV244" s="648"/>
      <c r="DW244" s="648"/>
      <c r="DX244" s="648"/>
      <c r="DY244" s="648"/>
      <c r="DZ244" s="648"/>
      <c r="EA244" s="648"/>
      <c r="EB244" s="648"/>
      <c r="EC244" s="648"/>
      <c r="ED244" s="648"/>
      <c r="EE244" s="648"/>
      <c r="EF244" s="648"/>
      <c r="EG244" s="648"/>
      <c r="EH244" s="648"/>
      <c r="EI244" s="648"/>
      <c r="EJ244" s="648"/>
      <c r="EK244" s="648"/>
      <c r="EL244" s="648"/>
      <c r="EM244" s="648"/>
      <c r="EN244" s="648"/>
      <c r="EO244" s="648"/>
      <c r="EP244" s="648"/>
      <c r="EQ244" s="648"/>
      <c r="ER244" s="648"/>
      <c r="ES244" s="648"/>
      <c r="ET244" s="648"/>
      <c r="EU244" s="648"/>
      <c r="EV244" s="648"/>
      <c r="EW244" s="648"/>
      <c r="EX244" s="648"/>
      <c r="EY244" s="648"/>
      <c r="EZ244" s="648"/>
      <c r="FA244" s="648"/>
      <c r="FB244" s="648"/>
      <c r="FC244" s="648"/>
      <c r="FD244" s="648"/>
      <c r="FE244" s="648"/>
      <c r="FF244" s="648"/>
      <c r="FG244" s="648"/>
      <c r="FH244" s="648"/>
      <c r="FI244" s="648"/>
      <c r="FJ244" s="648"/>
      <c r="FK244" s="648"/>
      <c r="FL244" s="648"/>
      <c r="FM244" s="648"/>
      <c r="FN244" s="648"/>
      <c r="FO244" s="648"/>
      <c r="FP244" s="648"/>
      <c r="FQ244" s="648"/>
      <c r="FR244" s="648"/>
      <c r="FS244" s="648"/>
      <c r="FT244" s="648"/>
      <c r="FU244" s="648"/>
      <c r="FV244" s="648"/>
      <c r="FW244" s="648"/>
      <c r="FX244" s="648"/>
      <c r="FY244" s="648"/>
      <c r="FZ244" s="648"/>
      <c r="GA244" s="648"/>
      <c r="GB244" s="648"/>
      <c r="GC244" s="648"/>
      <c r="GD244" s="648"/>
      <c r="GE244" s="648"/>
      <c r="GF244" s="648"/>
      <c r="GG244" s="648"/>
      <c r="GH244" s="648"/>
      <c r="GI244" s="648"/>
      <c r="GJ244" s="648"/>
      <c r="GK244" s="648"/>
      <c r="GL244" s="648"/>
      <c r="GM244" s="648"/>
      <c r="GN244" s="648"/>
      <c r="GO244" s="648"/>
      <c r="GP244" s="648"/>
      <c r="GQ244" s="648"/>
      <c r="GR244" s="648"/>
      <c r="GS244" s="648"/>
      <c r="GT244" s="648"/>
      <c r="GU244" s="648"/>
      <c r="GV244" s="648"/>
      <c r="GW244" s="648"/>
      <c r="GX244" s="648"/>
      <c r="GY244" s="648"/>
      <c r="GZ244" s="648"/>
      <c r="HA244" s="648"/>
      <c r="HB244" s="648"/>
      <c r="HC244" s="648"/>
      <c r="HD244" s="648"/>
      <c r="HE244" s="648"/>
      <c r="HF244" s="648"/>
      <c r="HG244" s="648"/>
      <c r="HH244" s="648"/>
      <c r="HI244" s="648"/>
      <c r="HJ244" s="648"/>
      <c r="HK244" s="648"/>
      <c r="HL244" s="648"/>
      <c r="HM244" s="648"/>
      <c r="HN244" s="648"/>
      <c r="HO244" s="648"/>
      <c r="HP244" s="648"/>
      <c r="HQ244" s="648"/>
      <c r="HR244" s="648"/>
      <c r="HS244" s="648"/>
      <c r="HT244" s="648"/>
      <c r="HU244" s="648"/>
      <c r="HV244" s="648"/>
      <c r="HW244" s="648"/>
      <c r="HX244" s="648"/>
      <c r="HY244" s="648"/>
      <c r="HZ244" s="648"/>
      <c r="IA244" s="648"/>
      <c r="IB244" s="648"/>
      <c r="IC244" s="648"/>
      <c r="ID244" s="648"/>
      <c r="IE244" s="648"/>
      <c r="IF244" s="648"/>
      <c r="IG244" s="648"/>
      <c r="IH244" s="648"/>
      <c r="II244" s="648"/>
      <c r="IJ244" s="648"/>
      <c r="IK244" s="648"/>
      <c r="IL244" s="648"/>
      <c r="IM244" s="648"/>
      <c r="IN244" s="648"/>
      <c r="IO244" s="648"/>
      <c r="IP244" s="648"/>
      <c r="IQ244" s="648"/>
      <c r="IR244" s="648"/>
      <c r="IS244" s="648"/>
      <c r="IT244" s="648"/>
    </row>
    <row r="245" spans="1:254" s="712" customFormat="1" ht="12.75" customHeight="1">
      <c r="A245" s="745"/>
      <c r="B245" s="713" t="s">
        <v>3057</v>
      </c>
      <c r="C245" s="714" t="s">
        <v>2869</v>
      </c>
      <c r="D245" s="709">
        <v>17</v>
      </c>
      <c r="E245" s="710"/>
      <c r="F245" s="692">
        <f t="shared" si="7"/>
        <v>0</v>
      </c>
      <c r="G245" s="711"/>
      <c r="H245" s="694">
        <f t="shared" si="6"/>
        <v>0</v>
      </c>
      <c r="I245" s="648"/>
      <c r="J245" s="648"/>
      <c r="K245" s="648"/>
      <c r="L245" s="648"/>
      <c r="M245" s="648"/>
      <c r="N245" s="648"/>
      <c r="O245" s="648"/>
      <c r="P245" s="648"/>
      <c r="Q245" s="648"/>
      <c r="R245" s="648"/>
      <c r="S245" s="648"/>
      <c r="T245" s="648"/>
      <c r="U245" s="648"/>
      <c r="V245" s="648"/>
      <c r="W245" s="648"/>
      <c r="X245" s="648"/>
      <c r="Y245" s="648"/>
      <c r="Z245" s="648"/>
      <c r="AA245" s="648"/>
      <c r="AB245" s="648"/>
      <c r="AC245" s="648"/>
      <c r="AD245" s="648"/>
      <c r="AE245" s="648"/>
      <c r="AF245" s="648"/>
      <c r="AG245" s="648"/>
      <c r="AH245" s="648"/>
      <c r="AI245" s="648"/>
      <c r="AJ245" s="648"/>
      <c r="AK245" s="648"/>
      <c r="AL245" s="648"/>
      <c r="AM245" s="648"/>
      <c r="AN245" s="648"/>
      <c r="AO245" s="648"/>
      <c r="AP245" s="648"/>
      <c r="AQ245" s="648"/>
      <c r="AR245" s="648"/>
      <c r="AS245" s="648"/>
      <c r="AT245" s="648"/>
      <c r="AU245" s="648"/>
      <c r="AV245" s="648"/>
      <c r="AW245" s="648"/>
      <c r="AX245" s="648"/>
      <c r="AY245" s="648"/>
      <c r="AZ245" s="648"/>
      <c r="BA245" s="648"/>
      <c r="BB245" s="648"/>
      <c r="BC245" s="648"/>
      <c r="BD245" s="648"/>
      <c r="BE245" s="648"/>
      <c r="BF245" s="648"/>
      <c r="BG245" s="648"/>
      <c r="BH245" s="648"/>
      <c r="BI245" s="648"/>
      <c r="BJ245" s="648"/>
      <c r="BK245" s="648"/>
      <c r="BL245" s="648"/>
      <c r="BM245" s="648"/>
      <c r="BN245" s="648"/>
      <c r="BO245" s="648"/>
      <c r="BP245" s="648"/>
      <c r="BQ245" s="648"/>
      <c r="BR245" s="648"/>
      <c r="BS245" s="648"/>
      <c r="BT245" s="648"/>
      <c r="BU245" s="648"/>
      <c r="BV245" s="648"/>
      <c r="BW245" s="648"/>
      <c r="BX245" s="648"/>
      <c r="BY245" s="648"/>
      <c r="BZ245" s="648"/>
      <c r="CA245" s="648"/>
      <c r="CB245" s="648"/>
      <c r="CC245" s="648"/>
      <c r="CD245" s="648"/>
      <c r="CE245" s="648"/>
      <c r="CF245" s="648"/>
      <c r="CG245" s="648"/>
      <c r="CH245" s="648"/>
      <c r="CI245" s="648"/>
      <c r="CJ245" s="648"/>
      <c r="CK245" s="648"/>
      <c r="CL245" s="648"/>
      <c r="CM245" s="648"/>
      <c r="CN245" s="648"/>
      <c r="CO245" s="648"/>
      <c r="CP245" s="648"/>
      <c r="CQ245" s="648"/>
      <c r="CR245" s="648"/>
      <c r="CS245" s="648"/>
      <c r="CT245" s="648"/>
      <c r="CU245" s="648"/>
      <c r="CV245" s="648"/>
      <c r="CW245" s="648"/>
      <c r="CX245" s="648"/>
      <c r="CY245" s="648"/>
      <c r="CZ245" s="648"/>
      <c r="DA245" s="648"/>
      <c r="DB245" s="648"/>
      <c r="DC245" s="648"/>
      <c r="DD245" s="648"/>
      <c r="DE245" s="648"/>
      <c r="DF245" s="648"/>
      <c r="DG245" s="648"/>
      <c r="DH245" s="648"/>
      <c r="DI245" s="648"/>
      <c r="DJ245" s="648"/>
      <c r="DK245" s="648"/>
      <c r="DL245" s="648"/>
      <c r="DM245" s="648"/>
      <c r="DN245" s="648"/>
      <c r="DO245" s="648"/>
      <c r="DP245" s="648"/>
      <c r="DQ245" s="648"/>
      <c r="DR245" s="648"/>
      <c r="DS245" s="648"/>
      <c r="DT245" s="648"/>
      <c r="DU245" s="648"/>
      <c r="DV245" s="648"/>
      <c r="DW245" s="648"/>
      <c r="DX245" s="648"/>
      <c r="DY245" s="648"/>
      <c r="DZ245" s="648"/>
      <c r="EA245" s="648"/>
      <c r="EB245" s="648"/>
      <c r="EC245" s="648"/>
      <c r="ED245" s="648"/>
      <c r="EE245" s="648"/>
      <c r="EF245" s="648"/>
      <c r="EG245" s="648"/>
      <c r="EH245" s="648"/>
      <c r="EI245" s="648"/>
      <c r="EJ245" s="648"/>
      <c r="EK245" s="648"/>
      <c r="EL245" s="648"/>
      <c r="EM245" s="648"/>
      <c r="EN245" s="648"/>
      <c r="EO245" s="648"/>
      <c r="EP245" s="648"/>
      <c r="EQ245" s="648"/>
      <c r="ER245" s="648"/>
      <c r="ES245" s="648"/>
      <c r="ET245" s="648"/>
      <c r="EU245" s="648"/>
      <c r="EV245" s="648"/>
      <c r="EW245" s="648"/>
      <c r="EX245" s="648"/>
      <c r="EY245" s="648"/>
      <c r="EZ245" s="648"/>
      <c r="FA245" s="648"/>
      <c r="FB245" s="648"/>
      <c r="FC245" s="648"/>
      <c r="FD245" s="648"/>
      <c r="FE245" s="648"/>
      <c r="FF245" s="648"/>
      <c r="FG245" s="648"/>
      <c r="FH245" s="648"/>
      <c r="FI245" s="648"/>
      <c r="FJ245" s="648"/>
      <c r="FK245" s="648"/>
      <c r="FL245" s="648"/>
      <c r="FM245" s="648"/>
      <c r="FN245" s="648"/>
      <c r="FO245" s="648"/>
      <c r="FP245" s="648"/>
      <c r="FQ245" s="648"/>
      <c r="FR245" s="648"/>
      <c r="FS245" s="648"/>
      <c r="FT245" s="648"/>
      <c r="FU245" s="648"/>
      <c r="FV245" s="648"/>
      <c r="FW245" s="648"/>
      <c r="FX245" s="648"/>
      <c r="FY245" s="648"/>
      <c r="FZ245" s="648"/>
      <c r="GA245" s="648"/>
      <c r="GB245" s="648"/>
      <c r="GC245" s="648"/>
      <c r="GD245" s="648"/>
      <c r="GE245" s="648"/>
      <c r="GF245" s="648"/>
      <c r="GG245" s="648"/>
      <c r="GH245" s="648"/>
      <c r="GI245" s="648"/>
      <c r="GJ245" s="648"/>
      <c r="GK245" s="648"/>
      <c r="GL245" s="648"/>
      <c r="GM245" s="648"/>
      <c r="GN245" s="648"/>
      <c r="GO245" s="648"/>
      <c r="GP245" s="648"/>
      <c r="GQ245" s="648"/>
      <c r="GR245" s="648"/>
      <c r="GS245" s="648"/>
      <c r="GT245" s="648"/>
      <c r="GU245" s="648"/>
      <c r="GV245" s="648"/>
      <c r="GW245" s="648"/>
      <c r="GX245" s="648"/>
      <c r="GY245" s="648"/>
      <c r="GZ245" s="648"/>
      <c r="HA245" s="648"/>
      <c r="HB245" s="648"/>
      <c r="HC245" s="648"/>
      <c r="HD245" s="648"/>
      <c r="HE245" s="648"/>
      <c r="HF245" s="648"/>
      <c r="HG245" s="648"/>
      <c r="HH245" s="648"/>
      <c r="HI245" s="648"/>
      <c r="HJ245" s="648"/>
      <c r="HK245" s="648"/>
      <c r="HL245" s="648"/>
      <c r="HM245" s="648"/>
      <c r="HN245" s="648"/>
      <c r="HO245" s="648"/>
      <c r="HP245" s="648"/>
      <c r="HQ245" s="648"/>
      <c r="HR245" s="648"/>
      <c r="HS245" s="648"/>
      <c r="HT245" s="648"/>
      <c r="HU245" s="648"/>
      <c r="HV245" s="648"/>
      <c r="HW245" s="648"/>
      <c r="HX245" s="648"/>
      <c r="HY245" s="648"/>
      <c r="HZ245" s="648"/>
      <c r="IA245" s="648"/>
      <c r="IB245" s="648"/>
      <c r="IC245" s="648"/>
      <c r="ID245" s="648"/>
      <c r="IE245" s="648"/>
      <c r="IF245" s="648"/>
      <c r="IG245" s="648"/>
      <c r="IH245" s="648"/>
      <c r="II245" s="648"/>
      <c r="IJ245" s="648"/>
      <c r="IK245" s="648"/>
      <c r="IL245" s="648"/>
      <c r="IM245" s="648"/>
      <c r="IN245" s="648"/>
      <c r="IO245" s="648"/>
      <c r="IP245" s="648"/>
      <c r="IQ245" s="648"/>
      <c r="IR245" s="648"/>
      <c r="IS245" s="648"/>
      <c r="IT245" s="648"/>
    </row>
    <row r="246" spans="1:254" s="712" customFormat="1" ht="12.75" customHeight="1">
      <c r="A246" s="689" t="s">
        <v>3141</v>
      </c>
      <c r="B246" s="696" t="s">
        <v>3142</v>
      </c>
      <c r="C246" s="715"/>
      <c r="D246" s="731"/>
      <c r="E246" s="732"/>
      <c r="F246" s="692">
        <f t="shared" si="7"/>
        <v>0</v>
      </c>
      <c r="G246" s="711"/>
      <c r="H246" s="694">
        <f t="shared" si="6"/>
        <v>0</v>
      </c>
      <c r="I246" s="648"/>
      <c r="J246" s="648"/>
      <c r="K246" s="648"/>
      <c r="L246" s="648"/>
      <c r="M246" s="648"/>
      <c r="N246" s="648"/>
      <c r="O246" s="648"/>
      <c r="P246" s="648"/>
      <c r="Q246" s="648"/>
      <c r="R246" s="648"/>
      <c r="S246" s="648"/>
      <c r="T246" s="648"/>
      <c r="U246" s="648"/>
      <c r="V246" s="648"/>
      <c r="W246" s="648"/>
      <c r="X246" s="648"/>
      <c r="Y246" s="648"/>
      <c r="Z246" s="648"/>
      <c r="AA246" s="648"/>
      <c r="AB246" s="648"/>
      <c r="AC246" s="648"/>
      <c r="AD246" s="648"/>
      <c r="AE246" s="648"/>
      <c r="AF246" s="648"/>
      <c r="AG246" s="648"/>
      <c r="AH246" s="648"/>
      <c r="AI246" s="648"/>
      <c r="AJ246" s="648"/>
      <c r="AK246" s="648"/>
      <c r="AL246" s="648"/>
      <c r="AM246" s="648"/>
      <c r="AN246" s="648"/>
      <c r="AO246" s="648"/>
      <c r="AP246" s="648"/>
      <c r="AQ246" s="648"/>
      <c r="AR246" s="648"/>
      <c r="AS246" s="648"/>
      <c r="AT246" s="648"/>
      <c r="AU246" s="648"/>
      <c r="AV246" s="648"/>
      <c r="AW246" s="648"/>
      <c r="AX246" s="648"/>
      <c r="AY246" s="648"/>
      <c r="AZ246" s="648"/>
      <c r="BA246" s="648"/>
      <c r="BB246" s="648"/>
      <c r="BC246" s="648"/>
      <c r="BD246" s="648"/>
      <c r="BE246" s="648"/>
      <c r="BF246" s="648"/>
      <c r="BG246" s="648"/>
      <c r="BH246" s="648"/>
      <c r="BI246" s="648"/>
      <c r="BJ246" s="648"/>
      <c r="BK246" s="648"/>
      <c r="BL246" s="648"/>
      <c r="BM246" s="648"/>
      <c r="BN246" s="648"/>
      <c r="BO246" s="648"/>
      <c r="BP246" s="648"/>
      <c r="BQ246" s="648"/>
      <c r="BR246" s="648"/>
      <c r="BS246" s="648"/>
      <c r="BT246" s="648"/>
      <c r="BU246" s="648"/>
      <c r="BV246" s="648"/>
      <c r="BW246" s="648"/>
      <c r="BX246" s="648"/>
      <c r="BY246" s="648"/>
      <c r="BZ246" s="648"/>
      <c r="CA246" s="648"/>
      <c r="CB246" s="648"/>
      <c r="CC246" s="648"/>
      <c r="CD246" s="648"/>
      <c r="CE246" s="648"/>
      <c r="CF246" s="648"/>
      <c r="CG246" s="648"/>
      <c r="CH246" s="648"/>
      <c r="CI246" s="648"/>
      <c r="CJ246" s="648"/>
      <c r="CK246" s="648"/>
      <c r="CL246" s="648"/>
      <c r="CM246" s="648"/>
      <c r="CN246" s="648"/>
      <c r="CO246" s="648"/>
      <c r="CP246" s="648"/>
      <c r="CQ246" s="648"/>
      <c r="CR246" s="648"/>
      <c r="CS246" s="648"/>
      <c r="CT246" s="648"/>
      <c r="CU246" s="648"/>
      <c r="CV246" s="648"/>
      <c r="CW246" s="648"/>
      <c r="CX246" s="648"/>
      <c r="CY246" s="648"/>
      <c r="CZ246" s="648"/>
      <c r="DA246" s="648"/>
      <c r="DB246" s="648"/>
      <c r="DC246" s="648"/>
      <c r="DD246" s="648"/>
      <c r="DE246" s="648"/>
      <c r="DF246" s="648"/>
      <c r="DG246" s="648"/>
      <c r="DH246" s="648"/>
      <c r="DI246" s="648"/>
      <c r="DJ246" s="648"/>
      <c r="DK246" s="648"/>
      <c r="DL246" s="648"/>
      <c r="DM246" s="648"/>
      <c r="DN246" s="648"/>
      <c r="DO246" s="648"/>
      <c r="DP246" s="648"/>
      <c r="DQ246" s="648"/>
      <c r="DR246" s="648"/>
      <c r="DS246" s="648"/>
      <c r="DT246" s="648"/>
      <c r="DU246" s="648"/>
      <c r="DV246" s="648"/>
      <c r="DW246" s="648"/>
      <c r="DX246" s="648"/>
      <c r="DY246" s="648"/>
      <c r="DZ246" s="648"/>
      <c r="EA246" s="648"/>
      <c r="EB246" s="648"/>
      <c r="EC246" s="648"/>
      <c r="ED246" s="648"/>
      <c r="EE246" s="648"/>
      <c r="EF246" s="648"/>
      <c r="EG246" s="648"/>
      <c r="EH246" s="648"/>
      <c r="EI246" s="648"/>
      <c r="EJ246" s="648"/>
      <c r="EK246" s="648"/>
      <c r="EL246" s="648"/>
      <c r="EM246" s="648"/>
      <c r="EN246" s="648"/>
      <c r="EO246" s="648"/>
      <c r="EP246" s="648"/>
      <c r="EQ246" s="648"/>
      <c r="ER246" s="648"/>
      <c r="ES246" s="648"/>
      <c r="ET246" s="648"/>
      <c r="EU246" s="648"/>
      <c r="EV246" s="648"/>
      <c r="EW246" s="648"/>
      <c r="EX246" s="648"/>
      <c r="EY246" s="648"/>
      <c r="EZ246" s="648"/>
      <c r="FA246" s="648"/>
      <c r="FB246" s="648"/>
      <c r="FC246" s="648"/>
      <c r="FD246" s="648"/>
      <c r="FE246" s="648"/>
      <c r="FF246" s="648"/>
      <c r="FG246" s="648"/>
      <c r="FH246" s="648"/>
      <c r="FI246" s="648"/>
      <c r="FJ246" s="648"/>
      <c r="FK246" s="648"/>
      <c r="FL246" s="648"/>
      <c r="FM246" s="648"/>
      <c r="FN246" s="648"/>
      <c r="FO246" s="648"/>
      <c r="FP246" s="648"/>
      <c r="FQ246" s="648"/>
      <c r="FR246" s="648"/>
      <c r="FS246" s="648"/>
      <c r="FT246" s="648"/>
      <c r="FU246" s="648"/>
      <c r="FV246" s="648"/>
      <c r="FW246" s="648"/>
      <c r="FX246" s="648"/>
      <c r="FY246" s="648"/>
      <c r="FZ246" s="648"/>
      <c r="GA246" s="648"/>
      <c r="GB246" s="648"/>
      <c r="GC246" s="648"/>
      <c r="GD246" s="648"/>
      <c r="GE246" s="648"/>
      <c r="GF246" s="648"/>
      <c r="GG246" s="648"/>
      <c r="GH246" s="648"/>
      <c r="GI246" s="648"/>
      <c r="GJ246" s="648"/>
      <c r="GK246" s="648"/>
      <c r="GL246" s="648"/>
      <c r="GM246" s="648"/>
      <c r="GN246" s="648"/>
      <c r="GO246" s="648"/>
      <c r="GP246" s="648"/>
      <c r="GQ246" s="648"/>
      <c r="GR246" s="648"/>
      <c r="GS246" s="648"/>
      <c r="GT246" s="648"/>
      <c r="GU246" s="648"/>
      <c r="GV246" s="648"/>
      <c r="GW246" s="648"/>
      <c r="GX246" s="648"/>
      <c r="GY246" s="648"/>
      <c r="GZ246" s="648"/>
      <c r="HA246" s="648"/>
      <c r="HB246" s="648"/>
      <c r="HC246" s="648"/>
      <c r="HD246" s="648"/>
      <c r="HE246" s="648"/>
      <c r="HF246" s="648"/>
      <c r="HG246" s="648"/>
      <c r="HH246" s="648"/>
      <c r="HI246" s="648"/>
      <c r="HJ246" s="648"/>
      <c r="HK246" s="648"/>
      <c r="HL246" s="648"/>
      <c r="HM246" s="648"/>
      <c r="HN246" s="648"/>
      <c r="HO246" s="648"/>
      <c r="HP246" s="648"/>
      <c r="HQ246" s="648"/>
      <c r="HR246" s="648"/>
      <c r="HS246" s="648"/>
      <c r="HT246" s="648"/>
      <c r="HU246" s="648"/>
      <c r="HV246" s="648"/>
      <c r="HW246" s="648"/>
      <c r="HX246" s="648"/>
      <c r="HY246" s="648"/>
      <c r="HZ246" s="648"/>
      <c r="IA246" s="648"/>
      <c r="IB246" s="648"/>
      <c r="IC246" s="648"/>
      <c r="ID246" s="648"/>
      <c r="IE246" s="648"/>
      <c r="IF246" s="648"/>
      <c r="IG246" s="648"/>
      <c r="IH246" s="648"/>
      <c r="II246" s="648"/>
      <c r="IJ246" s="648"/>
      <c r="IK246" s="648"/>
      <c r="IL246" s="648"/>
      <c r="IM246" s="648"/>
      <c r="IN246" s="648"/>
      <c r="IO246" s="648"/>
      <c r="IP246" s="648"/>
      <c r="IQ246" s="648"/>
      <c r="IR246" s="648"/>
      <c r="IS246" s="648"/>
      <c r="IT246" s="648"/>
    </row>
    <row r="247" spans="1:254" s="712" customFormat="1" ht="12.75" customHeight="1">
      <c r="A247" s="745"/>
      <c r="B247" s="746" t="s">
        <v>3143</v>
      </c>
      <c r="C247" s="715" t="s">
        <v>2869</v>
      </c>
      <c r="D247" s="731">
        <v>4</v>
      </c>
      <c r="E247" s="732"/>
      <c r="F247" s="692">
        <f t="shared" si="7"/>
        <v>0</v>
      </c>
      <c r="G247" s="700"/>
      <c r="H247" s="694">
        <f t="shared" si="6"/>
        <v>0</v>
      </c>
      <c r="I247" s="648"/>
      <c r="J247" s="648"/>
      <c r="K247" s="648"/>
      <c r="L247" s="648"/>
      <c r="M247" s="648"/>
      <c r="N247" s="648"/>
      <c r="O247" s="648"/>
      <c r="P247" s="648"/>
      <c r="Q247" s="648"/>
      <c r="R247" s="648"/>
      <c r="S247" s="648"/>
      <c r="T247" s="648"/>
      <c r="U247" s="648"/>
      <c r="V247" s="648"/>
      <c r="W247" s="648"/>
      <c r="X247" s="648"/>
      <c r="Y247" s="648"/>
      <c r="Z247" s="648"/>
      <c r="AA247" s="648"/>
      <c r="AB247" s="648"/>
      <c r="AC247" s="648"/>
      <c r="AD247" s="648"/>
      <c r="AE247" s="648"/>
      <c r="AF247" s="648"/>
      <c r="AG247" s="648"/>
      <c r="AH247" s="648"/>
      <c r="AI247" s="648"/>
      <c r="AJ247" s="648"/>
      <c r="AK247" s="648"/>
      <c r="AL247" s="648"/>
      <c r="AM247" s="648"/>
      <c r="AN247" s="648"/>
      <c r="AO247" s="648"/>
      <c r="AP247" s="648"/>
      <c r="AQ247" s="648"/>
      <c r="AR247" s="648"/>
      <c r="AS247" s="648"/>
      <c r="AT247" s="648"/>
      <c r="AU247" s="648"/>
      <c r="AV247" s="648"/>
      <c r="AW247" s="648"/>
      <c r="AX247" s="648"/>
      <c r="AY247" s="648"/>
      <c r="AZ247" s="648"/>
      <c r="BA247" s="648"/>
      <c r="BB247" s="648"/>
      <c r="BC247" s="648"/>
      <c r="BD247" s="648"/>
      <c r="BE247" s="648"/>
      <c r="BF247" s="648"/>
      <c r="BG247" s="648"/>
      <c r="BH247" s="648"/>
      <c r="BI247" s="648"/>
      <c r="BJ247" s="648"/>
      <c r="BK247" s="648"/>
      <c r="BL247" s="648"/>
      <c r="BM247" s="648"/>
      <c r="BN247" s="648"/>
      <c r="BO247" s="648"/>
      <c r="BP247" s="648"/>
      <c r="BQ247" s="648"/>
      <c r="BR247" s="648"/>
      <c r="BS247" s="648"/>
      <c r="BT247" s="648"/>
      <c r="BU247" s="648"/>
      <c r="BV247" s="648"/>
      <c r="BW247" s="648"/>
      <c r="BX247" s="648"/>
      <c r="BY247" s="648"/>
      <c r="BZ247" s="648"/>
      <c r="CA247" s="648"/>
      <c r="CB247" s="648"/>
      <c r="CC247" s="648"/>
      <c r="CD247" s="648"/>
      <c r="CE247" s="648"/>
      <c r="CF247" s="648"/>
      <c r="CG247" s="648"/>
      <c r="CH247" s="648"/>
      <c r="CI247" s="648"/>
      <c r="CJ247" s="648"/>
      <c r="CK247" s="648"/>
      <c r="CL247" s="648"/>
      <c r="CM247" s="648"/>
      <c r="CN247" s="648"/>
      <c r="CO247" s="648"/>
      <c r="CP247" s="648"/>
      <c r="CQ247" s="648"/>
      <c r="CR247" s="648"/>
      <c r="CS247" s="648"/>
      <c r="CT247" s="648"/>
      <c r="CU247" s="648"/>
      <c r="CV247" s="648"/>
      <c r="CW247" s="648"/>
      <c r="CX247" s="648"/>
      <c r="CY247" s="648"/>
      <c r="CZ247" s="648"/>
      <c r="DA247" s="648"/>
      <c r="DB247" s="648"/>
      <c r="DC247" s="648"/>
      <c r="DD247" s="648"/>
      <c r="DE247" s="648"/>
      <c r="DF247" s="648"/>
      <c r="DG247" s="648"/>
      <c r="DH247" s="648"/>
      <c r="DI247" s="648"/>
      <c r="DJ247" s="648"/>
      <c r="DK247" s="648"/>
      <c r="DL247" s="648"/>
      <c r="DM247" s="648"/>
      <c r="DN247" s="648"/>
      <c r="DO247" s="648"/>
      <c r="DP247" s="648"/>
      <c r="DQ247" s="648"/>
      <c r="DR247" s="648"/>
      <c r="DS247" s="648"/>
      <c r="DT247" s="648"/>
      <c r="DU247" s="648"/>
      <c r="DV247" s="648"/>
      <c r="DW247" s="648"/>
      <c r="DX247" s="648"/>
      <c r="DY247" s="648"/>
      <c r="DZ247" s="648"/>
      <c r="EA247" s="648"/>
      <c r="EB247" s="648"/>
      <c r="EC247" s="648"/>
      <c r="ED247" s="648"/>
      <c r="EE247" s="648"/>
      <c r="EF247" s="648"/>
      <c r="EG247" s="648"/>
      <c r="EH247" s="648"/>
      <c r="EI247" s="648"/>
      <c r="EJ247" s="648"/>
      <c r="EK247" s="648"/>
      <c r="EL247" s="648"/>
      <c r="EM247" s="648"/>
      <c r="EN247" s="648"/>
      <c r="EO247" s="648"/>
      <c r="EP247" s="648"/>
      <c r="EQ247" s="648"/>
      <c r="ER247" s="648"/>
      <c r="ES247" s="648"/>
      <c r="ET247" s="648"/>
      <c r="EU247" s="648"/>
      <c r="EV247" s="648"/>
      <c r="EW247" s="648"/>
      <c r="EX247" s="648"/>
      <c r="EY247" s="648"/>
      <c r="EZ247" s="648"/>
      <c r="FA247" s="648"/>
      <c r="FB247" s="648"/>
      <c r="FC247" s="648"/>
      <c r="FD247" s="648"/>
      <c r="FE247" s="648"/>
      <c r="FF247" s="648"/>
      <c r="FG247" s="648"/>
      <c r="FH247" s="648"/>
      <c r="FI247" s="648"/>
      <c r="FJ247" s="648"/>
      <c r="FK247" s="648"/>
      <c r="FL247" s="648"/>
      <c r="FM247" s="648"/>
      <c r="FN247" s="648"/>
      <c r="FO247" s="648"/>
      <c r="FP247" s="648"/>
      <c r="FQ247" s="648"/>
      <c r="FR247" s="648"/>
      <c r="FS247" s="648"/>
      <c r="FT247" s="648"/>
      <c r="FU247" s="648"/>
      <c r="FV247" s="648"/>
      <c r="FW247" s="648"/>
      <c r="FX247" s="648"/>
      <c r="FY247" s="648"/>
      <c r="FZ247" s="648"/>
      <c r="GA247" s="648"/>
      <c r="GB247" s="648"/>
      <c r="GC247" s="648"/>
      <c r="GD247" s="648"/>
      <c r="GE247" s="648"/>
      <c r="GF247" s="648"/>
      <c r="GG247" s="648"/>
      <c r="GH247" s="648"/>
      <c r="GI247" s="648"/>
      <c r="GJ247" s="648"/>
      <c r="GK247" s="648"/>
      <c r="GL247" s="648"/>
      <c r="GM247" s="648"/>
      <c r="GN247" s="648"/>
      <c r="GO247" s="648"/>
      <c r="GP247" s="648"/>
      <c r="GQ247" s="648"/>
      <c r="GR247" s="648"/>
      <c r="GS247" s="648"/>
      <c r="GT247" s="648"/>
      <c r="GU247" s="648"/>
      <c r="GV247" s="648"/>
      <c r="GW247" s="648"/>
      <c r="GX247" s="648"/>
      <c r="GY247" s="648"/>
      <c r="GZ247" s="648"/>
      <c r="HA247" s="648"/>
      <c r="HB247" s="648"/>
      <c r="HC247" s="648"/>
      <c r="HD247" s="648"/>
      <c r="HE247" s="648"/>
      <c r="HF247" s="648"/>
      <c r="HG247" s="648"/>
      <c r="HH247" s="648"/>
      <c r="HI247" s="648"/>
      <c r="HJ247" s="648"/>
      <c r="HK247" s="648"/>
      <c r="HL247" s="648"/>
      <c r="HM247" s="648"/>
      <c r="HN247" s="648"/>
      <c r="HO247" s="648"/>
      <c r="HP247" s="648"/>
      <c r="HQ247" s="648"/>
      <c r="HR247" s="648"/>
      <c r="HS247" s="648"/>
      <c r="HT247" s="648"/>
      <c r="HU247" s="648"/>
      <c r="HV247" s="648"/>
      <c r="HW247" s="648"/>
      <c r="HX247" s="648"/>
      <c r="HY247" s="648"/>
      <c r="HZ247" s="648"/>
      <c r="IA247" s="648"/>
      <c r="IB247" s="648"/>
      <c r="IC247" s="648"/>
      <c r="ID247" s="648"/>
      <c r="IE247" s="648"/>
      <c r="IF247" s="648"/>
      <c r="IG247" s="648"/>
      <c r="IH247" s="648"/>
      <c r="II247" s="648"/>
      <c r="IJ247" s="648"/>
      <c r="IK247" s="648"/>
      <c r="IL247" s="648"/>
      <c r="IM247" s="648"/>
      <c r="IN247" s="648"/>
      <c r="IO247" s="648"/>
      <c r="IP247" s="648"/>
      <c r="IQ247" s="648"/>
      <c r="IR247" s="648"/>
      <c r="IS247" s="648"/>
      <c r="IT247" s="648"/>
    </row>
    <row r="248" spans="1:254" s="712" customFormat="1" ht="12.75" customHeight="1">
      <c r="A248" s="733"/>
      <c r="B248" s="734" t="s">
        <v>3144</v>
      </c>
      <c r="C248" s="715" t="s">
        <v>2869</v>
      </c>
      <c r="D248" s="731">
        <v>1</v>
      </c>
      <c r="E248" s="732"/>
      <c r="F248" s="692">
        <f t="shared" si="7"/>
        <v>0</v>
      </c>
      <c r="G248" s="700"/>
      <c r="H248" s="694">
        <f t="shared" si="6"/>
        <v>0</v>
      </c>
      <c r="I248" s="648"/>
      <c r="J248" s="648"/>
      <c r="K248" s="648"/>
      <c r="L248" s="648"/>
      <c r="M248" s="648"/>
      <c r="N248" s="648"/>
      <c r="O248" s="648"/>
      <c r="P248" s="648"/>
      <c r="Q248" s="648"/>
      <c r="R248" s="648"/>
      <c r="S248" s="648"/>
      <c r="T248" s="648"/>
      <c r="U248" s="648"/>
      <c r="V248" s="648"/>
      <c r="W248" s="648"/>
      <c r="X248" s="648"/>
      <c r="Y248" s="648"/>
      <c r="Z248" s="648"/>
      <c r="AA248" s="648"/>
      <c r="AB248" s="648"/>
      <c r="AC248" s="648"/>
      <c r="AD248" s="648"/>
      <c r="AE248" s="648"/>
      <c r="AF248" s="648"/>
      <c r="AG248" s="648"/>
      <c r="AH248" s="648"/>
      <c r="AI248" s="648"/>
      <c r="AJ248" s="648"/>
      <c r="AK248" s="648"/>
      <c r="AL248" s="648"/>
      <c r="AM248" s="648"/>
      <c r="AN248" s="648"/>
      <c r="AO248" s="648"/>
      <c r="AP248" s="648"/>
      <c r="AQ248" s="648"/>
      <c r="AR248" s="648"/>
      <c r="AS248" s="648"/>
      <c r="AT248" s="648"/>
      <c r="AU248" s="648"/>
      <c r="AV248" s="648"/>
      <c r="AW248" s="648"/>
      <c r="AX248" s="648"/>
      <c r="AY248" s="648"/>
      <c r="AZ248" s="648"/>
      <c r="BA248" s="648"/>
      <c r="BB248" s="648"/>
      <c r="BC248" s="648"/>
      <c r="BD248" s="648"/>
      <c r="BE248" s="648"/>
      <c r="BF248" s="648"/>
      <c r="BG248" s="648"/>
      <c r="BH248" s="648"/>
      <c r="BI248" s="648"/>
      <c r="BJ248" s="648"/>
      <c r="BK248" s="648"/>
      <c r="BL248" s="648"/>
      <c r="BM248" s="648"/>
      <c r="BN248" s="648"/>
      <c r="BO248" s="648"/>
      <c r="BP248" s="648"/>
      <c r="BQ248" s="648"/>
      <c r="BR248" s="648"/>
      <c r="BS248" s="648"/>
      <c r="BT248" s="648"/>
      <c r="BU248" s="648"/>
      <c r="BV248" s="648"/>
      <c r="BW248" s="648"/>
      <c r="BX248" s="648"/>
      <c r="BY248" s="648"/>
      <c r="BZ248" s="648"/>
      <c r="CA248" s="648"/>
      <c r="CB248" s="648"/>
      <c r="CC248" s="648"/>
      <c r="CD248" s="648"/>
      <c r="CE248" s="648"/>
      <c r="CF248" s="648"/>
      <c r="CG248" s="648"/>
      <c r="CH248" s="648"/>
      <c r="CI248" s="648"/>
      <c r="CJ248" s="648"/>
      <c r="CK248" s="648"/>
      <c r="CL248" s="648"/>
      <c r="CM248" s="648"/>
      <c r="CN248" s="648"/>
      <c r="CO248" s="648"/>
      <c r="CP248" s="648"/>
      <c r="CQ248" s="648"/>
      <c r="CR248" s="648"/>
      <c r="CS248" s="648"/>
      <c r="CT248" s="648"/>
      <c r="CU248" s="648"/>
      <c r="CV248" s="648"/>
      <c r="CW248" s="648"/>
      <c r="CX248" s="648"/>
      <c r="CY248" s="648"/>
      <c r="CZ248" s="648"/>
      <c r="DA248" s="648"/>
      <c r="DB248" s="648"/>
      <c r="DC248" s="648"/>
      <c r="DD248" s="648"/>
      <c r="DE248" s="648"/>
      <c r="DF248" s="648"/>
      <c r="DG248" s="648"/>
      <c r="DH248" s="648"/>
      <c r="DI248" s="648"/>
      <c r="DJ248" s="648"/>
      <c r="DK248" s="648"/>
      <c r="DL248" s="648"/>
      <c r="DM248" s="648"/>
      <c r="DN248" s="648"/>
      <c r="DO248" s="648"/>
      <c r="DP248" s="648"/>
      <c r="DQ248" s="648"/>
      <c r="DR248" s="648"/>
      <c r="DS248" s="648"/>
      <c r="DT248" s="648"/>
      <c r="DU248" s="648"/>
      <c r="DV248" s="648"/>
      <c r="DW248" s="648"/>
      <c r="DX248" s="648"/>
      <c r="DY248" s="648"/>
      <c r="DZ248" s="648"/>
      <c r="EA248" s="648"/>
      <c r="EB248" s="648"/>
      <c r="EC248" s="648"/>
      <c r="ED248" s="648"/>
      <c r="EE248" s="648"/>
      <c r="EF248" s="648"/>
      <c r="EG248" s="648"/>
      <c r="EH248" s="648"/>
      <c r="EI248" s="648"/>
      <c r="EJ248" s="648"/>
      <c r="EK248" s="648"/>
      <c r="EL248" s="648"/>
      <c r="EM248" s="648"/>
      <c r="EN248" s="648"/>
      <c r="EO248" s="648"/>
      <c r="EP248" s="648"/>
      <c r="EQ248" s="648"/>
      <c r="ER248" s="648"/>
      <c r="ES248" s="648"/>
      <c r="ET248" s="648"/>
      <c r="EU248" s="648"/>
      <c r="EV248" s="648"/>
      <c r="EW248" s="648"/>
      <c r="EX248" s="648"/>
      <c r="EY248" s="648"/>
      <c r="EZ248" s="648"/>
      <c r="FA248" s="648"/>
      <c r="FB248" s="648"/>
      <c r="FC248" s="648"/>
      <c r="FD248" s="648"/>
      <c r="FE248" s="648"/>
      <c r="FF248" s="648"/>
      <c r="FG248" s="648"/>
      <c r="FH248" s="648"/>
      <c r="FI248" s="648"/>
      <c r="FJ248" s="648"/>
      <c r="FK248" s="648"/>
      <c r="FL248" s="648"/>
      <c r="FM248" s="648"/>
      <c r="FN248" s="648"/>
      <c r="FO248" s="648"/>
      <c r="FP248" s="648"/>
      <c r="FQ248" s="648"/>
      <c r="FR248" s="648"/>
      <c r="FS248" s="648"/>
      <c r="FT248" s="648"/>
      <c r="FU248" s="648"/>
      <c r="FV248" s="648"/>
      <c r="FW248" s="648"/>
      <c r="FX248" s="648"/>
      <c r="FY248" s="648"/>
      <c r="FZ248" s="648"/>
      <c r="GA248" s="648"/>
      <c r="GB248" s="648"/>
      <c r="GC248" s="648"/>
      <c r="GD248" s="648"/>
      <c r="GE248" s="648"/>
      <c r="GF248" s="648"/>
      <c r="GG248" s="648"/>
      <c r="GH248" s="648"/>
      <c r="GI248" s="648"/>
      <c r="GJ248" s="648"/>
      <c r="GK248" s="648"/>
      <c r="GL248" s="648"/>
      <c r="GM248" s="648"/>
      <c r="GN248" s="648"/>
      <c r="GO248" s="648"/>
      <c r="GP248" s="648"/>
      <c r="GQ248" s="648"/>
      <c r="GR248" s="648"/>
      <c r="GS248" s="648"/>
      <c r="GT248" s="648"/>
      <c r="GU248" s="648"/>
      <c r="GV248" s="648"/>
      <c r="GW248" s="648"/>
      <c r="GX248" s="648"/>
      <c r="GY248" s="648"/>
      <c r="GZ248" s="648"/>
      <c r="HA248" s="648"/>
      <c r="HB248" s="648"/>
      <c r="HC248" s="648"/>
      <c r="HD248" s="648"/>
      <c r="HE248" s="648"/>
      <c r="HF248" s="648"/>
      <c r="HG248" s="648"/>
      <c r="HH248" s="648"/>
      <c r="HI248" s="648"/>
      <c r="HJ248" s="648"/>
      <c r="HK248" s="648"/>
      <c r="HL248" s="648"/>
      <c r="HM248" s="648"/>
      <c r="HN248" s="648"/>
      <c r="HO248" s="648"/>
      <c r="HP248" s="648"/>
      <c r="HQ248" s="648"/>
      <c r="HR248" s="648"/>
      <c r="HS248" s="648"/>
      <c r="HT248" s="648"/>
      <c r="HU248" s="648"/>
      <c r="HV248" s="648"/>
      <c r="HW248" s="648"/>
      <c r="HX248" s="648"/>
      <c r="HY248" s="648"/>
      <c r="HZ248" s="648"/>
      <c r="IA248" s="648"/>
      <c r="IB248" s="648"/>
      <c r="IC248" s="648"/>
      <c r="ID248" s="648"/>
      <c r="IE248" s="648"/>
      <c r="IF248" s="648"/>
      <c r="IG248" s="648"/>
      <c r="IH248" s="648"/>
      <c r="II248" s="648"/>
      <c r="IJ248" s="648"/>
      <c r="IK248" s="648"/>
      <c r="IL248" s="648"/>
      <c r="IM248" s="648"/>
      <c r="IN248" s="648"/>
      <c r="IO248" s="648"/>
      <c r="IP248" s="648"/>
      <c r="IQ248" s="648"/>
      <c r="IR248" s="648"/>
      <c r="IS248" s="648"/>
      <c r="IT248" s="648"/>
    </row>
    <row r="249" spans="1:254" s="712" customFormat="1" ht="12.75" customHeight="1">
      <c r="A249" s="689" t="s">
        <v>3145</v>
      </c>
      <c r="B249" s="696" t="s">
        <v>3059</v>
      </c>
      <c r="C249" s="715"/>
      <c r="D249" s="731"/>
      <c r="E249" s="732"/>
      <c r="F249" s="692">
        <f t="shared" si="7"/>
        <v>0</v>
      </c>
      <c r="G249" s="711"/>
      <c r="H249" s="694">
        <f t="shared" si="6"/>
        <v>0</v>
      </c>
      <c r="I249" s="648"/>
      <c r="J249" s="648"/>
      <c r="K249" s="648"/>
      <c r="L249" s="648"/>
      <c r="M249" s="648"/>
      <c r="N249" s="648"/>
      <c r="O249" s="648"/>
      <c r="P249" s="648"/>
      <c r="Q249" s="648"/>
      <c r="R249" s="648"/>
      <c r="S249" s="648"/>
      <c r="T249" s="648"/>
      <c r="U249" s="648"/>
      <c r="V249" s="648"/>
      <c r="W249" s="648"/>
      <c r="X249" s="648"/>
      <c r="Y249" s="648"/>
      <c r="Z249" s="648"/>
      <c r="AA249" s="648"/>
      <c r="AB249" s="648"/>
      <c r="AC249" s="648"/>
      <c r="AD249" s="648"/>
      <c r="AE249" s="648"/>
      <c r="AF249" s="648"/>
      <c r="AG249" s="648"/>
      <c r="AH249" s="648"/>
      <c r="AI249" s="648"/>
      <c r="AJ249" s="648"/>
      <c r="AK249" s="648"/>
      <c r="AL249" s="648"/>
      <c r="AM249" s="648"/>
      <c r="AN249" s="648"/>
      <c r="AO249" s="648"/>
      <c r="AP249" s="648"/>
      <c r="AQ249" s="648"/>
      <c r="AR249" s="648"/>
      <c r="AS249" s="648"/>
      <c r="AT249" s="648"/>
      <c r="AU249" s="648"/>
      <c r="AV249" s="648"/>
      <c r="AW249" s="648"/>
      <c r="AX249" s="648"/>
      <c r="AY249" s="648"/>
      <c r="AZ249" s="648"/>
      <c r="BA249" s="648"/>
      <c r="BB249" s="648"/>
      <c r="BC249" s="648"/>
      <c r="BD249" s="648"/>
      <c r="BE249" s="648"/>
      <c r="BF249" s="648"/>
      <c r="BG249" s="648"/>
      <c r="BH249" s="648"/>
      <c r="BI249" s="648"/>
      <c r="BJ249" s="648"/>
      <c r="BK249" s="648"/>
      <c r="BL249" s="648"/>
      <c r="BM249" s="648"/>
      <c r="BN249" s="648"/>
      <c r="BO249" s="648"/>
      <c r="BP249" s="648"/>
      <c r="BQ249" s="648"/>
      <c r="BR249" s="648"/>
      <c r="BS249" s="648"/>
      <c r="BT249" s="648"/>
      <c r="BU249" s="648"/>
      <c r="BV249" s="648"/>
      <c r="BW249" s="648"/>
      <c r="BX249" s="648"/>
      <c r="BY249" s="648"/>
      <c r="BZ249" s="648"/>
      <c r="CA249" s="648"/>
      <c r="CB249" s="648"/>
      <c r="CC249" s="648"/>
      <c r="CD249" s="648"/>
      <c r="CE249" s="648"/>
      <c r="CF249" s="648"/>
      <c r="CG249" s="648"/>
      <c r="CH249" s="648"/>
      <c r="CI249" s="648"/>
      <c r="CJ249" s="648"/>
      <c r="CK249" s="648"/>
      <c r="CL249" s="648"/>
      <c r="CM249" s="648"/>
      <c r="CN249" s="648"/>
      <c r="CO249" s="648"/>
      <c r="CP249" s="648"/>
      <c r="CQ249" s="648"/>
      <c r="CR249" s="648"/>
      <c r="CS249" s="648"/>
      <c r="CT249" s="648"/>
      <c r="CU249" s="648"/>
      <c r="CV249" s="648"/>
      <c r="CW249" s="648"/>
      <c r="CX249" s="648"/>
      <c r="CY249" s="648"/>
      <c r="CZ249" s="648"/>
      <c r="DA249" s="648"/>
      <c r="DB249" s="648"/>
      <c r="DC249" s="648"/>
      <c r="DD249" s="648"/>
      <c r="DE249" s="648"/>
      <c r="DF249" s="648"/>
      <c r="DG249" s="648"/>
      <c r="DH249" s="648"/>
      <c r="DI249" s="648"/>
      <c r="DJ249" s="648"/>
      <c r="DK249" s="648"/>
      <c r="DL249" s="648"/>
      <c r="DM249" s="648"/>
      <c r="DN249" s="648"/>
      <c r="DO249" s="648"/>
      <c r="DP249" s="648"/>
      <c r="DQ249" s="648"/>
      <c r="DR249" s="648"/>
      <c r="DS249" s="648"/>
      <c r="DT249" s="648"/>
      <c r="DU249" s="648"/>
      <c r="DV249" s="648"/>
      <c r="DW249" s="648"/>
      <c r="DX249" s="648"/>
      <c r="DY249" s="648"/>
      <c r="DZ249" s="648"/>
      <c r="EA249" s="648"/>
      <c r="EB249" s="648"/>
      <c r="EC249" s="648"/>
      <c r="ED249" s="648"/>
      <c r="EE249" s="648"/>
      <c r="EF249" s="648"/>
      <c r="EG249" s="648"/>
      <c r="EH249" s="648"/>
      <c r="EI249" s="648"/>
      <c r="EJ249" s="648"/>
      <c r="EK249" s="648"/>
      <c r="EL249" s="648"/>
      <c r="EM249" s="648"/>
      <c r="EN249" s="648"/>
      <c r="EO249" s="648"/>
      <c r="EP249" s="648"/>
      <c r="EQ249" s="648"/>
      <c r="ER249" s="648"/>
      <c r="ES249" s="648"/>
      <c r="ET249" s="648"/>
      <c r="EU249" s="648"/>
      <c r="EV249" s="648"/>
      <c r="EW249" s="648"/>
      <c r="EX249" s="648"/>
      <c r="EY249" s="648"/>
      <c r="EZ249" s="648"/>
      <c r="FA249" s="648"/>
      <c r="FB249" s="648"/>
      <c r="FC249" s="648"/>
      <c r="FD249" s="648"/>
      <c r="FE249" s="648"/>
      <c r="FF249" s="648"/>
      <c r="FG249" s="648"/>
      <c r="FH249" s="648"/>
      <c r="FI249" s="648"/>
      <c r="FJ249" s="648"/>
      <c r="FK249" s="648"/>
      <c r="FL249" s="648"/>
      <c r="FM249" s="648"/>
      <c r="FN249" s="648"/>
      <c r="FO249" s="648"/>
      <c r="FP249" s="648"/>
      <c r="FQ249" s="648"/>
      <c r="FR249" s="648"/>
      <c r="FS249" s="648"/>
      <c r="FT249" s="648"/>
      <c r="FU249" s="648"/>
      <c r="FV249" s="648"/>
      <c r="FW249" s="648"/>
      <c r="FX249" s="648"/>
      <c r="FY249" s="648"/>
      <c r="FZ249" s="648"/>
      <c r="GA249" s="648"/>
      <c r="GB249" s="648"/>
      <c r="GC249" s="648"/>
      <c r="GD249" s="648"/>
      <c r="GE249" s="648"/>
      <c r="GF249" s="648"/>
      <c r="GG249" s="648"/>
      <c r="GH249" s="648"/>
      <c r="GI249" s="648"/>
      <c r="GJ249" s="648"/>
      <c r="GK249" s="648"/>
      <c r="GL249" s="648"/>
      <c r="GM249" s="648"/>
      <c r="GN249" s="648"/>
      <c r="GO249" s="648"/>
      <c r="GP249" s="648"/>
      <c r="GQ249" s="648"/>
      <c r="GR249" s="648"/>
      <c r="GS249" s="648"/>
      <c r="GT249" s="648"/>
      <c r="GU249" s="648"/>
      <c r="GV249" s="648"/>
      <c r="GW249" s="648"/>
      <c r="GX249" s="648"/>
      <c r="GY249" s="648"/>
      <c r="GZ249" s="648"/>
      <c r="HA249" s="648"/>
      <c r="HB249" s="648"/>
      <c r="HC249" s="648"/>
      <c r="HD249" s="648"/>
      <c r="HE249" s="648"/>
      <c r="HF249" s="648"/>
      <c r="HG249" s="648"/>
      <c r="HH249" s="648"/>
      <c r="HI249" s="648"/>
      <c r="HJ249" s="648"/>
      <c r="HK249" s="648"/>
      <c r="HL249" s="648"/>
      <c r="HM249" s="648"/>
      <c r="HN249" s="648"/>
      <c r="HO249" s="648"/>
      <c r="HP249" s="648"/>
      <c r="HQ249" s="648"/>
      <c r="HR249" s="648"/>
      <c r="HS249" s="648"/>
      <c r="HT249" s="648"/>
      <c r="HU249" s="648"/>
      <c r="HV249" s="648"/>
      <c r="HW249" s="648"/>
      <c r="HX249" s="648"/>
      <c r="HY249" s="648"/>
      <c r="HZ249" s="648"/>
      <c r="IA249" s="648"/>
      <c r="IB249" s="648"/>
      <c r="IC249" s="648"/>
      <c r="ID249" s="648"/>
      <c r="IE249" s="648"/>
      <c r="IF249" s="648"/>
      <c r="IG249" s="648"/>
      <c r="IH249" s="648"/>
      <c r="II249" s="648"/>
      <c r="IJ249" s="648"/>
      <c r="IK249" s="648"/>
      <c r="IL249" s="648"/>
      <c r="IM249" s="648"/>
      <c r="IN249" s="648"/>
      <c r="IO249" s="648"/>
      <c r="IP249" s="648"/>
      <c r="IQ249" s="648"/>
      <c r="IR249" s="648"/>
      <c r="IS249" s="648"/>
      <c r="IT249" s="648"/>
    </row>
    <row r="250" spans="1:254" s="712" customFormat="1" ht="12.75" customHeight="1">
      <c r="A250" s="733"/>
      <c r="B250" s="734" t="s">
        <v>3146</v>
      </c>
      <c r="C250" s="715" t="s">
        <v>2869</v>
      </c>
      <c r="D250" s="731">
        <v>5</v>
      </c>
      <c r="E250" s="732"/>
      <c r="F250" s="692">
        <f t="shared" si="7"/>
        <v>0</v>
      </c>
      <c r="G250" s="700"/>
      <c r="H250" s="694">
        <f t="shared" si="6"/>
        <v>0</v>
      </c>
      <c r="I250" s="648"/>
      <c r="J250" s="648"/>
      <c r="K250" s="648"/>
      <c r="L250" s="648"/>
      <c r="M250" s="648"/>
      <c r="N250" s="648"/>
      <c r="O250" s="648"/>
      <c r="P250" s="648"/>
      <c r="Q250" s="648"/>
      <c r="R250" s="648"/>
      <c r="S250" s="648"/>
      <c r="T250" s="648"/>
      <c r="U250" s="648"/>
      <c r="V250" s="648"/>
      <c r="W250" s="648"/>
      <c r="X250" s="648"/>
      <c r="Y250" s="648"/>
      <c r="Z250" s="648"/>
      <c r="AA250" s="648"/>
      <c r="AB250" s="648"/>
      <c r="AC250" s="648"/>
      <c r="AD250" s="648"/>
      <c r="AE250" s="648"/>
      <c r="AF250" s="648"/>
      <c r="AG250" s="648"/>
      <c r="AH250" s="648"/>
      <c r="AI250" s="648"/>
      <c r="AJ250" s="648"/>
      <c r="AK250" s="648"/>
      <c r="AL250" s="648"/>
      <c r="AM250" s="648"/>
      <c r="AN250" s="648"/>
      <c r="AO250" s="648"/>
      <c r="AP250" s="648"/>
      <c r="AQ250" s="648"/>
      <c r="AR250" s="648"/>
      <c r="AS250" s="648"/>
      <c r="AT250" s="648"/>
      <c r="AU250" s="648"/>
      <c r="AV250" s="648"/>
      <c r="AW250" s="648"/>
      <c r="AX250" s="648"/>
      <c r="AY250" s="648"/>
      <c r="AZ250" s="648"/>
      <c r="BA250" s="648"/>
      <c r="BB250" s="648"/>
      <c r="BC250" s="648"/>
      <c r="BD250" s="648"/>
      <c r="BE250" s="648"/>
      <c r="BF250" s="648"/>
      <c r="BG250" s="648"/>
      <c r="BH250" s="648"/>
      <c r="BI250" s="648"/>
      <c r="BJ250" s="648"/>
      <c r="BK250" s="648"/>
      <c r="BL250" s="648"/>
      <c r="BM250" s="648"/>
      <c r="BN250" s="648"/>
      <c r="BO250" s="648"/>
      <c r="BP250" s="648"/>
      <c r="BQ250" s="648"/>
      <c r="BR250" s="648"/>
      <c r="BS250" s="648"/>
      <c r="BT250" s="648"/>
      <c r="BU250" s="648"/>
      <c r="BV250" s="648"/>
      <c r="BW250" s="648"/>
      <c r="BX250" s="648"/>
      <c r="BY250" s="648"/>
      <c r="BZ250" s="648"/>
      <c r="CA250" s="648"/>
      <c r="CB250" s="648"/>
      <c r="CC250" s="648"/>
      <c r="CD250" s="648"/>
      <c r="CE250" s="648"/>
      <c r="CF250" s="648"/>
      <c r="CG250" s="648"/>
      <c r="CH250" s="648"/>
      <c r="CI250" s="648"/>
      <c r="CJ250" s="648"/>
      <c r="CK250" s="648"/>
      <c r="CL250" s="648"/>
      <c r="CM250" s="648"/>
      <c r="CN250" s="648"/>
      <c r="CO250" s="648"/>
      <c r="CP250" s="648"/>
      <c r="CQ250" s="648"/>
      <c r="CR250" s="648"/>
      <c r="CS250" s="648"/>
      <c r="CT250" s="648"/>
      <c r="CU250" s="648"/>
      <c r="CV250" s="648"/>
      <c r="CW250" s="648"/>
      <c r="CX250" s="648"/>
      <c r="CY250" s="648"/>
      <c r="CZ250" s="648"/>
      <c r="DA250" s="648"/>
      <c r="DB250" s="648"/>
      <c r="DC250" s="648"/>
      <c r="DD250" s="648"/>
      <c r="DE250" s="648"/>
      <c r="DF250" s="648"/>
      <c r="DG250" s="648"/>
      <c r="DH250" s="648"/>
      <c r="DI250" s="648"/>
      <c r="DJ250" s="648"/>
      <c r="DK250" s="648"/>
      <c r="DL250" s="648"/>
      <c r="DM250" s="648"/>
      <c r="DN250" s="648"/>
      <c r="DO250" s="648"/>
      <c r="DP250" s="648"/>
      <c r="DQ250" s="648"/>
      <c r="DR250" s="648"/>
      <c r="DS250" s="648"/>
      <c r="DT250" s="648"/>
      <c r="DU250" s="648"/>
      <c r="DV250" s="648"/>
      <c r="DW250" s="648"/>
      <c r="DX250" s="648"/>
      <c r="DY250" s="648"/>
      <c r="DZ250" s="648"/>
      <c r="EA250" s="648"/>
      <c r="EB250" s="648"/>
      <c r="EC250" s="648"/>
      <c r="ED250" s="648"/>
      <c r="EE250" s="648"/>
      <c r="EF250" s="648"/>
      <c r="EG250" s="648"/>
      <c r="EH250" s="648"/>
      <c r="EI250" s="648"/>
      <c r="EJ250" s="648"/>
      <c r="EK250" s="648"/>
      <c r="EL250" s="648"/>
      <c r="EM250" s="648"/>
      <c r="EN250" s="648"/>
      <c r="EO250" s="648"/>
      <c r="EP250" s="648"/>
      <c r="EQ250" s="648"/>
      <c r="ER250" s="648"/>
      <c r="ES250" s="648"/>
      <c r="ET250" s="648"/>
      <c r="EU250" s="648"/>
      <c r="EV250" s="648"/>
      <c r="EW250" s="648"/>
      <c r="EX250" s="648"/>
      <c r="EY250" s="648"/>
      <c r="EZ250" s="648"/>
      <c r="FA250" s="648"/>
      <c r="FB250" s="648"/>
      <c r="FC250" s="648"/>
      <c r="FD250" s="648"/>
      <c r="FE250" s="648"/>
      <c r="FF250" s="648"/>
      <c r="FG250" s="648"/>
      <c r="FH250" s="648"/>
      <c r="FI250" s="648"/>
      <c r="FJ250" s="648"/>
      <c r="FK250" s="648"/>
      <c r="FL250" s="648"/>
      <c r="FM250" s="648"/>
      <c r="FN250" s="648"/>
      <c r="FO250" s="648"/>
      <c r="FP250" s="648"/>
      <c r="FQ250" s="648"/>
      <c r="FR250" s="648"/>
      <c r="FS250" s="648"/>
      <c r="FT250" s="648"/>
      <c r="FU250" s="648"/>
      <c r="FV250" s="648"/>
      <c r="FW250" s="648"/>
      <c r="FX250" s="648"/>
      <c r="FY250" s="648"/>
      <c r="FZ250" s="648"/>
      <c r="GA250" s="648"/>
      <c r="GB250" s="648"/>
      <c r="GC250" s="648"/>
      <c r="GD250" s="648"/>
      <c r="GE250" s="648"/>
      <c r="GF250" s="648"/>
      <c r="GG250" s="648"/>
      <c r="GH250" s="648"/>
      <c r="GI250" s="648"/>
      <c r="GJ250" s="648"/>
      <c r="GK250" s="648"/>
      <c r="GL250" s="648"/>
      <c r="GM250" s="648"/>
      <c r="GN250" s="648"/>
      <c r="GO250" s="648"/>
      <c r="GP250" s="648"/>
      <c r="GQ250" s="648"/>
      <c r="GR250" s="648"/>
      <c r="GS250" s="648"/>
      <c r="GT250" s="648"/>
      <c r="GU250" s="648"/>
      <c r="GV250" s="648"/>
      <c r="GW250" s="648"/>
      <c r="GX250" s="648"/>
      <c r="GY250" s="648"/>
      <c r="GZ250" s="648"/>
      <c r="HA250" s="648"/>
      <c r="HB250" s="648"/>
      <c r="HC250" s="648"/>
      <c r="HD250" s="648"/>
      <c r="HE250" s="648"/>
      <c r="HF250" s="648"/>
      <c r="HG250" s="648"/>
      <c r="HH250" s="648"/>
      <c r="HI250" s="648"/>
      <c r="HJ250" s="648"/>
      <c r="HK250" s="648"/>
      <c r="HL250" s="648"/>
      <c r="HM250" s="648"/>
      <c r="HN250" s="648"/>
      <c r="HO250" s="648"/>
      <c r="HP250" s="648"/>
      <c r="HQ250" s="648"/>
      <c r="HR250" s="648"/>
      <c r="HS250" s="648"/>
      <c r="HT250" s="648"/>
      <c r="HU250" s="648"/>
      <c r="HV250" s="648"/>
      <c r="HW250" s="648"/>
      <c r="HX250" s="648"/>
      <c r="HY250" s="648"/>
      <c r="HZ250" s="648"/>
      <c r="IA250" s="648"/>
      <c r="IB250" s="648"/>
      <c r="IC250" s="648"/>
      <c r="ID250" s="648"/>
      <c r="IE250" s="648"/>
      <c r="IF250" s="648"/>
      <c r="IG250" s="648"/>
      <c r="IH250" s="648"/>
      <c r="II250" s="648"/>
      <c r="IJ250" s="648"/>
      <c r="IK250" s="648"/>
      <c r="IL250" s="648"/>
      <c r="IM250" s="648"/>
      <c r="IN250" s="648"/>
      <c r="IO250" s="648"/>
      <c r="IP250" s="648"/>
      <c r="IQ250" s="648"/>
      <c r="IR250" s="648"/>
      <c r="IS250" s="648"/>
      <c r="IT250" s="648"/>
    </row>
    <row r="251" spans="1:254" s="712" customFormat="1" ht="12.75" customHeight="1">
      <c r="A251" s="733"/>
      <c r="B251" s="734" t="s">
        <v>3147</v>
      </c>
      <c r="C251" s="715" t="s">
        <v>2869</v>
      </c>
      <c r="D251" s="731">
        <v>1</v>
      </c>
      <c r="E251" s="732"/>
      <c r="F251" s="692">
        <f t="shared" si="7"/>
        <v>0</v>
      </c>
      <c r="G251" s="700"/>
      <c r="H251" s="694">
        <f t="shared" si="6"/>
        <v>0</v>
      </c>
      <c r="I251" s="648"/>
      <c r="J251" s="648"/>
      <c r="K251" s="648"/>
      <c r="L251" s="648"/>
      <c r="M251" s="648"/>
      <c r="N251" s="648"/>
      <c r="O251" s="648"/>
      <c r="P251" s="648"/>
      <c r="Q251" s="648"/>
      <c r="R251" s="648"/>
      <c r="S251" s="648"/>
      <c r="T251" s="648"/>
      <c r="U251" s="648"/>
      <c r="V251" s="648"/>
      <c r="W251" s="648"/>
      <c r="X251" s="648"/>
      <c r="Y251" s="648"/>
      <c r="Z251" s="648"/>
      <c r="AA251" s="648"/>
      <c r="AB251" s="648"/>
      <c r="AC251" s="648"/>
      <c r="AD251" s="648"/>
      <c r="AE251" s="648"/>
      <c r="AF251" s="648"/>
      <c r="AG251" s="648"/>
      <c r="AH251" s="648"/>
      <c r="AI251" s="648"/>
      <c r="AJ251" s="648"/>
      <c r="AK251" s="648"/>
      <c r="AL251" s="648"/>
      <c r="AM251" s="648"/>
      <c r="AN251" s="648"/>
      <c r="AO251" s="648"/>
      <c r="AP251" s="648"/>
      <c r="AQ251" s="648"/>
      <c r="AR251" s="648"/>
      <c r="AS251" s="648"/>
      <c r="AT251" s="648"/>
      <c r="AU251" s="648"/>
      <c r="AV251" s="648"/>
      <c r="AW251" s="648"/>
      <c r="AX251" s="648"/>
      <c r="AY251" s="648"/>
      <c r="AZ251" s="648"/>
      <c r="BA251" s="648"/>
      <c r="BB251" s="648"/>
      <c r="BC251" s="648"/>
      <c r="BD251" s="648"/>
      <c r="BE251" s="648"/>
      <c r="BF251" s="648"/>
      <c r="BG251" s="648"/>
      <c r="BH251" s="648"/>
      <c r="BI251" s="648"/>
      <c r="BJ251" s="648"/>
      <c r="BK251" s="648"/>
      <c r="BL251" s="648"/>
      <c r="BM251" s="648"/>
      <c r="BN251" s="648"/>
      <c r="BO251" s="648"/>
      <c r="BP251" s="648"/>
      <c r="BQ251" s="648"/>
      <c r="BR251" s="648"/>
      <c r="BS251" s="648"/>
      <c r="BT251" s="648"/>
      <c r="BU251" s="648"/>
      <c r="BV251" s="648"/>
      <c r="BW251" s="648"/>
      <c r="BX251" s="648"/>
      <c r="BY251" s="648"/>
      <c r="BZ251" s="648"/>
      <c r="CA251" s="648"/>
      <c r="CB251" s="648"/>
      <c r="CC251" s="648"/>
      <c r="CD251" s="648"/>
      <c r="CE251" s="648"/>
      <c r="CF251" s="648"/>
      <c r="CG251" s="648"/>
      <c r="CH251" s="648"/>
      <c r="CI251" s="648"/>
      <c r="CJ251" s="648"/>
      <c r="CK251" s="648"/>
      <c r="CL251" s="648"/>
      <c r="CM251" s="648"/>
      <c r="CN251" s="648"/>
      <c r="CO251" s="648"/>
      <c r="CP251" s="648"/>
      <c r="CQ251" s="648"/>
      <c r="CR251" s="648"/>
      <c r="CS251" s="648"/>
      <c r="CT251" s="648"/>
      <c r="CU251" s="648"/>
      <c r="CV251" s="648"/>
      <c r="CW251" s="648"/>
      <c r="CX251" s="648"/>
      <c r="CY251" s="648"/>
      <c r="CZ251" s="648"/>
      <c r="DA251" s="648"/>
      <c r="DB251" s="648"/>
      <c r="DC251" s="648"/>
      <c r="DD251" s="648"/>
      <c r="DE251" s="648"/>
      <c r="DF251" s="648"/>
      <c r="DG251" s="648"/>
      <c r="DH251" s="648"/>
      <c r="DI251" s="648"/>
      <c r="DJ251" s="648"/>
      <c r="DK251" s="648"/>
      <c r="DL251" s="648"/>
      <c r="DM251" s="648"/>
      <c r="DN251" s="648"/>
      <c r="DO251" s="648"/>
      <c r="DP251" s="648"/>
      <c r="DQ251" s="648"/>
      <c r="DR251" s="648"/>
      <c r="DS251" s="648"/>
      <c r="DT251" s="648"/>
      <c r="DU251" s="648"/>
      <c r="DV251" s="648"/>
      <c r="DW251" s="648"/>
      <c r="DX251" s="648"/>
      <c r="DY251" s="648"/>
      <c r="DZ251" s="648"/>
      <c r="EA251" s="648"/>
      <c r="EB251" s="648"/>
      <c r="EC251" s="648"/>
      <c r="ED251" s="648"/>
      <c r="EE251" s="648"/>
      <c r="EF251" s="648"/>
      <c r="EG251" s="648"/>
      <c r="EH251" s="648"/>
      <c r="EI251" s="648"/>
      <c r="EJ251" s="648"/>
      <c r="EK251" s="648"/>
      <c r="EL251" s="648"/>
      <c r="EM251" s="648"/>
      <c r="EN251" s="648"/>
      <c r="EO251" s="648"/>
      <c r="EP251" s="648"/>
      <c r="EQ251" s="648"/>
      <c r="ER251" s="648"/>
      <c r="ES251" s="648"/>
      <c r="ET251" s="648"/>
      <c r="EU251" s="648"/>
      <c r="EV251" s="648"/>
      <c r="EW251" s="648"/>
      <c r="EX251" s="648"/>
      <c r="EY251" s="648"/>
      <c r="EZ251" s="648"/>
      <c r="FA251" s="648"/>
      <c r="FB251" s="648"/>
      <c r="FC251" s="648"/>
      <c r="FD251" s="648"/>
      <c r="FE251" s="648"/>
      <c r="FF251" s="648"/>
      <c r="FG251" s="648"/>
      <c r="FH251" s="648"/>
      <c r="FI251" s="648"/>
      <c r="FJ251" s="648"/>
      <c r="FK251" s="648"/>
      <c r="FL251" s="648"/>
      <c r="FM251" s="648"/>
      <c r="FN251" s="648"/>
      <c r="FO251" s="648"/>
      <c r="FP251" s="648"/>
      <c r="FQ251" s="648"/>
      <c r="FR251" s="648"/>
      <c r="FS251" s="648"/>
      <c r="FT251" s="648"/>
      <c r="FU251" s="648"/>
      <c r="FV251" s="648"/>
      <c r="FW251" s="648"/>
      <c r="FX251" s="648"/>
      <c r="FY251" s="648"/>
      <c r="FZ251" s="648"/>
      <c r="GA251" s="648"/>
      <c r="GB251" s="648"/>
      <c r="GC251" s="648"/>
      <c r="GD251" s="648"/>
      <c r="GE251" s="648"/>
      <c r="GF251" s="648"/>
      <c r="GG251" s="648"/>
      <c r="GH251" s="648"/>
      <c r="GI251" s="648"/>
      <c r="GJ251" s="648"/>
      <c r="GK251" s="648"/>
      <c r="GL251" s="648"/>
      <c r="GM251" s="648"/>
      <c r="GN251" s="648"/>
      <c r="GO251" s="648"/>
      <c r="GP251" s="648"/>
      <c r="GQ251" s="648"/>
      <c r="GR251" s="648"/>
      <c r="GS251" s="648"/>
      <c r="GT251" s="648"/>
      <c r="GU251" s="648"/>
      <c r="GV251" s="648"/>
      <c r="GW251" s="648"/>
      <c r="GX251" s="648"/>
      <c r="GY251" s="648"/>
      <c r="GZ251" s="648"/>
      <c r="HA251" s="648"/>
      <c r="HB251" s="648"/>
      <c r="HC251" s="648"/>
      <c r="HD251" s="648"/>
      <c r="HE251" s="648"/>
      <c r="HF251" s="648"/>
      <c r="HG251" s="648"/>
      <c r="HH251" s="648"/>
      <c r="HI251" s="648"/>
      <c r="HJ251" s="648"/>
      <c r="HK251" s="648"/>
      <c r="HL251" s="648"/>
      <c r="HM251" s="648"/>
      <c r="HN251" s="648"/>
      <c r="HO251" s="648"/>
      <c r="HP251" s="648"/>
      <c r="HQ251" s="648"/>
      <c r="HR251" s="648"/>
      <c r="HS251" s="648"/>
      <c r="HT251" s="648"/>
      <c r="HU251" s="648"/>
      <c r="HV251" s="648"/>
      <c r="HW251" s="648"/>
      <c r="HX251" s="648"/>
      <c r="HY251" s="648"/>
      <c r="HZ251" s="648"/>
      <c r="IA251" s="648"/>
      <c r="IB251" s="648"/>
      <c r="IC251" s="648"/>
      <c r="ID251" s="648"/>
      <c r="IE251" s="648"/>
      <c r="IF251" s="648"/>
      <c r="IG251" s="648"/>
      <c r="IH251" s="648"/>
      <c r="II251" s="648"/>
      <c r="IJ251" s="648"/>
      <c r="IK251" s="648"/>
      <c r="IL251" s="648"/>
      <c r="IM251" s="648"/>
      <c r="IN251" s="648"/>
      <c r="IO251" s="648"/>
      <c r="IP251" s="648"/>
      <c r="IQ251" s="648"/>
      <c r="IR251" s="648"/>
      <c r="IS251" s="648"/>
      <c r="IT251" s="648"/>
    </row>
    <row r="252" spans="1:254" s="712" customFormat="1" ht="12.75" customHeight="1">
      <c r="A252" s="733"/>
      <c r="B252" s="734" t="s">
        <v>3148</v>
      </c>
      <c r="C252" s="715" t="s">
        <v>2869</v>
      </c>
      <c r="D252" s="731">
        <v>24</v>
      </c>
      <c r="E252" s="732"/>
      <c r="F252" s="692">
        <f t="shared" si="7"/>
        <v>0</v>
      </c>
      <c r="G252" s="700"/>
      <c r="H252" s="694">
        <f t="shared" si="6"/>
        <v>0</v>
      </c>
      <c r="I252" s="648"/>
      <c r="J252" s="648"/>
      <c r="K252" s="648"/>
      <c r="L252" s="648"/>
      <c r="M252" s="648"/>
      <c r="N252" s="648"/>
      <c r="O252" s="648"/>
      <c r="P252" s="648"/>
      <c r="Q252" s="648"/>
      <c r="R252" s="648"/>
      <c r="S252" s="648"/>
      <c r="T252" s="648"/>
      <c r="U252" s="648"/>
      <c r="V252" s="648"/>
      <c r="W252" s="648"/>
      <c r="X252" s="648"/>
      <c r="Y252" s="648"/>
      <c r="Z252" s="648"/>
      <c r="AA252" s="648"/>
      <c r="AB252" s="648"/>
      <c r="AC252" s="648"/>
      <c r="AD252" s="648"/>
      <c r="AE252" s="648"/>
      <c r="AF252" s="648"/>
      <c r="AG252" s="648"/>
      <c r="AH252" s="648"/>
      <c r="AI252" s="648"/>
      <c r="AJ252" s="648"/>
      <c r="AK252" s="648"/>
      <c r="AL252" s="648"/>
      <c r="AM252" s="648"/>
      <c r="AN252" s="648"/>
      <c r="AO252" s="648"/>
      <c r="AP252" s="648"/>
      <c r="AQ252" s="648"/>
      <c r="AR252" s="648"/>
      <c r="AS252" s="648"/>
      <c r="AT252" s="648"/>
      <c r="AU252" s="648"/>
      <c r="AV252" s="648"/>
      <c r="AW252" s="648"/>
      <c r="AX252" s="648"/>
      <c r="AY252" s="648"/>
      <c r="AZ252" s="648"/>
      <c r="BA252" s="648"/>
      <c r="BB252" s="648"/>
      <c r="BC252" s="648"/>
      <c r="BD252" s="648"/>
      <c r="BE252" s="648"/>
      <c r="BF252" s="648"/>
      <c r="BG252" s="648"/>
      <c r="BH252" s="648"/>
      <c r="BI252" s="648"/>
      <c r="BJ252" s="648"/>
      <c r="BK252" s="648"/>
      <c r="BL252" s="648"/>
      <c r="BM252" s="648"/>
      <c r="BN252" s="648"/>
      <c r="BO252" s="648"/>
      <c r="BP252" s="648"/>
      <c r="BQ252" s="648"/>
      <c r="BR252" s="648"/>
      <c r="BS252" s="648"/>
      <c r="BT252" s="648"/>
      <c r="BU252" s="648"/>
      <c r="BV252" s="648"/>
      <c r="BW252" s="648"/>
      <c r="BX252" s="648"/>
      <c r="BY252" s="648"/>
      <c r="BZ252" s="648"/>
      <c r="CA252" s="648"/>
      <c r="CB252" s="648"/>
      <c r="CC252" s="648"/>
      <c r="CD252" s="648"/>
      <c r="CE252" s="648"/>
      <c r="CF252" s="648"/>
      <c r="CG252" s="648"/>
      <c r="CH252" s="648"/>
      <c r="CI252" s="648"/>
      <c r="CJ252" s="648"/>
      <c r="CK252" s="648"/>
      <c r="CL252" s="648"/>
      <c r="CM252" s="648"/>
      <c r="CN252" s="648"/>
      <c r="CO252" s="648"/>
      <c r="CP252" s="648"/>
      <c r="CQ252" s="648"/>
      <c r="CR252" s="648"/>
      <c r="CS252" s="648"/>
      <c r="CT252" s="648"/>
      <c r="CU252" s="648"/>
      <c r="CV252" s="648"/>
      <c r="CW252" s="648"/>
      <c r="CX252" s="648"/>
      <c r="CY252" s="648"/>
      <c r="CZ252" s="648"/>
      <c r="DA252" s="648"/>
      <c r="DB252" s="648"/>
      <c r="DC252" s="648"/>
      <c r="DD252" s="648"/>
      <c r="DE252" s="648"/>
      <c r="DF252" s="648"/>
      <c r="DG252" s="648"/>
      <c r="DH252" s="648"/>
      <c r="DI252" s="648"/>
      <c r="DJ252" s="648"/>
      <c r="DK252" s="648"/>
      <c r="DL252" s="648"/>
      <c r="DM252" s="648"/>
      <c r="DN252" s="648"/>
      <c r="DO252" s="648"/>
      <c r="DP252" s="648"/>
      <c r="DQ252" s="648"/>
      <c r="DR252" s="648"/>
      <c r="DS252" s="648"/>
      <c r="DT252" s="648"/>
      <c r="DU252" s="648"/>
      <c r="DV252" s="648"/>
      <c r="DW252" s="648"/>
      <c r="DX252" s="648"/>
      <c r="DY252" s="648"/>
      <c r="DZ252" s="648"/>
      <c r="EA252" s="648"/>
      <c r="EB252" s="648"/>
      <c r="EC252" s="648"/>
      <c r="ED252" s="648"/>
      <c r="EE252" s="648"/>
      <c r="EF252" s="648"/>
      <c r="EG252" s="648"/>
      <c r="EH252" s="648"/>
      <c r="EI252" s="648"/>
      <c r="EJ252" s="648"/>
      <c r="EK252" s="648"/>
      <c r="EL252" s="648"/>
      <c r="EM252" s="648"/>
      <c r="EN252" s="648"/>
      <c r="EO252" s="648"/>
      <c r="EP252" s="648"/>
      <c r="EQ252" s="648"/>
      <c r="ER252" s="648"/>
      <c r="ES252" s="648"/>
      <c r="ET252" s="648"/>
      <c r="EU252" s="648"/>
      <c r="EV252" s="648"/>
      <c r="EW252" s="648"/>
      <c r="EX252" s="648"/>
      <c r="EY252" s="648"/>
      <c r="EZ252" s="648"/>
      <c r="FA252" s="648"/>
      <c r="FB252" s="648"/>
      <c r="FC252" s="648"/>
      <c r="FD252" s="648"/>
      <c r="FE252" s="648"/>
      <c r="FF252" s="648"/>
      <c r="FG252" s="648"/>
      <c r="FH252" s="648"/>
      <c r="FI252" s="648"/>
      <c r="FJ252" s="648"/>
      <c r="FK252" s="648"/>
      <c r="FL252" s="648"/>
      <c r="FM252" s="648"/>
      <c r="FN252" s="648"/>
      <c r="FO252" s="648"/>
      <c r="FP252" s="648"/>
      <c r="FQ252" s="648"/>
      <c r="FR252" s="648"/>
      <c r="FS252" s="648"/>
      <c r="FT252" s="648"/>
      <c r="FU252" s="648"/>
      <c r="FV252" s="648"/>
      <c r="FW252" s="648"/>
      <c r="FX252" s="648"/>
      <c r="FY252" s="648"/>
      <c r="FZ252" s="648"/>
      <c r="GA252" s="648"/>
      <c r="GB252" s="648"/>
      <c r="GC252" s="648"/>
      <c r="GD252" s="648"/>
      <c r="GE252" s="648"/>
      <c r="GF252" s="648"/>
      <c r="GG252" s="648"/>
      <c r="GH252" s="648"/>
      <c r="GI252" s="648"/>
      <c r="GJ252" s="648"/>
      <c r="GK252" s="648"/>
      <c r="GL252" s="648"/>
      <c r="GM252" s="648"/>
      <c r="GN252" s="648"/>
      <c r="GO252" s="648"/>
      <c r="GP252" s="648"/>
      <c r="GQ252" s="648"/>
      <c r="GR252" s="648"/>
      <c r="GS252" s="648"/>
      <c r="GT252" s="648"/>
      <c r="GU252" s="648"/>
      <c r="GV252" s="648"/>
      <c r="GW252" s="648"/>
      <c r="GX252" s="648"/>
      <c r="GY252" s="648"/>
      <c r="GZ252" s="648"/>
      <c r="HA252" s="648"/>
      <c r="HB252" s="648"/>
      <c r="HC252" s="648"/>
      <c r="HD252" s="648"/>
      <c r="HE252" s="648"/>
      <c r="HF252" s="648"/>
      <c r="HG252" s="648"/>
      <c r="HH252" s="648"/>
      <c r="HI252" s="648"/>
      <c r="HJ252" s="648"/>
      <c r="HK252" s="648"/>
      <c r="HL252" s="648"/>
      <c r="HM252" s="648"/>
      <c r="HN252" s="648"/>
      <c r="HO252" s="648"/>
      <c r="HP252" s="648"/>
      <c r="HQ252" s="648"/>
      <c r="HR252" s="648"/>
      <c r="HS252" s="648"/>
      <c r="HT252" s="648"/>
      <c r="HU252" s="648"/>
      <c r="HV252" s="648"/>
      <c r="HW252" s="648"/>
      <c r="HX252" s="648"/>
      <c r="HY252" s="648"/>
      <c r="HZ252" s="648"/>
      <c r="IA252" s="648"/>
      <c r="IB252" s="648"/>
      <c r="IC252" s="648"/>
      <c r="ID252" s="648"/>
      <c r="IE252" s="648"/>
      <c r="IF252" s="648"/>
      <c r="IG252" s="648"/>
      <c r="IH252" s="648"/>
      <c r="II252" s="648"/>
      <c r="IJ252" s="648"/>
      <c r="IK252" s="648"/>
      <c r="IL252" s="648"/>
      <c r="IM252" s="648"/>
      <c r="IN252" s="648"/>
      <c r="IO252" s="648"/>
      <c r="IP252" s="648"/>
      <c r="IQ252" s="648"/>
      <c r="IR252" s="648"/>
      <c r="IS252" s="648"/>
      <c r="IT252" s="648"/>
    </row>
    <row r="253" spans="1:254" ht="24.75" customHeight="1">
      <c r="A253" s="689" t="s">
        <v>3149</v>
      </c>
      <c r="B253" s="713" t="s">
        <v>2882</v>
      </c>
      <c r="C253" s="715" t="s">
        <v>60</v>
      </c>
      <c r="D253" s="691">
        <v>20</v>
      </c>
      <c r="E253" s="692"/>
      <c r="F253" s="692">
        <f t="shared" si="7"/>
        <v>0</v>
      </c>
      <c r="G253" s="693"/>
      <c r="H253" s="694">
        <f t="shared" si="6"/>
        <v>0</v>
      </c>
    </row>
    <row r="254" spans="1:254" ht="23.25" customHeight="1">
      <c r="A254" s="689" t="s">
        <v>3150</v>
      </c>
      <c r="B254" s="716" t="s">
        <v>2884</v>
      </c>
      <c r="C254" s="715" t="s">
        <v>60</v>
      </c>
      <c r="D254" s="691">
        <v>14</v>
      </c>
      <c r="E254" s="692"/>
      <c r="F254" s="692">
        <f t="shared" si="7"/>
        <v>0</v>
      </c>
      <c r="G254" s="693"/>
      <c r="H254" s="694">
        <f t="shared" si="6"/>
        <v>0</v>
      </c>
    </row>
    <row r="255" spans="1:254">
      <c r="A255" s="689" t="s">
        <v>3151</v>
      </c>
      <c r="B255" s="703" t="s">
        <v>3152</v>
      </c>
      <c r="C255" s="691" t="s">
        <v>60</v>
      </c>
      <c r="D255" s="691">
        <v>120</v>
      </c>
      <c r="E255" s="692"/>
      <c r="F255" s="692">
        <f t="shared" si="7"/>
        <v>0</v>
      </c>
      <c r="G255" s="693"/>
      <c r="H255" s="694">
        <f t="shared" si="6"/>
        <v>0</v>
      </c>
      <c r="I255" s="747"/>
    </row>
    <row r="256" spans="1:254" s="695" customFormat="1">
      <c r="A256" s="689" t="s">
        <v>3153</v>
      </c>
      <c r="B256" s="717" t="s">
        <v>3073</v>
      </c>
      <c r="C256" s="735"/>
      <c r="D256" s="691"/>
      <c r="E256" s="692"/>
      <c r="F256" s="692">
        <f t="shared" si="7"/>
        <v>0</v>
      </c>
      <c r="G256" s="693"/>
      <c r="H256" s="694">
        <f t="shared" si="6"/>
        <v>0</v>
      </c>
    </row>
    <row r="257" spans="1:254" s="695" customFormat="1">
      <c r="A257" s="689"/>
      <c r="B257" s="717" t="s">
        <v>3154</v>
      </c>
      <c r="C257" s="691" t="s">
        <v>1541</v>
      </c>
      <c r="D257" s="691">
        <v>2</v>
      </c>
      <c r="E257" s="692"/>
      <c r="F257" s="692">
        <f t="shared" si="7"/>
        <v>0</v>
      </c>
      <c r="G257" s="693"/>
      <c r="H257" s="694">
        <f t="shared" si="6"/>
        <v>0</v>
      </c>
    </row>
    <row r="258" spans="1:254" s="695" customFormat="1" ht="12.75" customHeight="1">
      <c r="A258" s="689" t="s">
        <v>3155</v>
      </c>
      <c r="B258" s="717" t="s">
        <v>2888</v>
      </c>
      <c r="C258" s="691" t="s">
        <v>1541</v>
      </c>
      <c r="D258" s="691">
        <v>1</v>
      </c>
      <c r="E258" s="692"/>
      <c r="F258" s="692">
        <f t="shared" si="7"/>
        <v>0</v>
      </c>
      <c r="G258" s="693"/>
      <c r="H258" s="694"/>
    </row>
    <row r="259" spans="1:254" s="695" customFormat="1" ht="12.75" customHeight="1">
      <c r="A259" s="689" t="s">
        <v>3156</v>
      </c>
      <c r="B259" s="717" t="s">
        <v>2890</v>
      </c>
      <c r="C259" s="691" t="s">
        <v>1541</v>
      </c>
      <c r="D259" s="691">
        <v>1</v>
      </c>
      <c r="E259" s="692"/>
      <c r="F259" s="692">
        <f t="shared" si="7"/>
        <v>0</v>
      </c>
      <c r="G259" s="693"/>
      <c r="H259" s="694"/>
    </row>
    <row r="260" spans="1:254">
      <c r="A260" s="748"/>
      <c r="B260" s="703"/>
      <c r="C260" s="723"/>
      <c r="D260" s="691"/>
      <c r="E260" s="699"/>
      <c r="F260" s="692">
        <f t="shared" si="7"/>
        <v>0</v>
      </c>
      <c r="G260" s="700"/>
      <c r="H260" s="694">
        <f t="shared" si="6"/>
        <v>0</v>
      </c>
    </row>
    <row r="261" spans="1:254" s="695" customFormat="1" ht="13">
      <c r="A261" s="689"/>
      <c r="B261" s="690" t="s">
        <v>3157</v>
      </c>
      <c r="C261" s="691"/>
      <c r="D261" s="691"/>
      <c r="E261" s="692"/>
      <c r="F261" s="692">
        <f t="shared" si="7"/>
        <v>0</v>
      </c>
      <c r="G261" s="693"/>
      <c r="H261" s="694">
        <f t="shared" si="6"/>
        <v>0</v>
      </c>
    </row>
    <row r="262" spans="1:254" s="695" customFormat="1" ht="13">
      <c r="A262" s="689"/>
      <c r="B262" s="749"/>
      <c r="C262" s="691"/>
      <c r="D262" s="691"/>
      <c r="E262" s="692"/>
      <c r="F262" s="692">
        <f t="shared" si="7"/>
        <v>0</v>
      </c>
      <c r="G262" s="693"/>
      <c r="H262" s="694">
        <f t="shared" si="6"/>
        <v>0</v>
      </c>
    </row>
    <row r="263" spans="1:254" s="750" customFormat="1" ht="30">
      <c r="A263" s="689" t="s">
        <v>3158</v>
      </c>
      <c r="B263" s="713" t="s">
        <v>3159</v>
      </c>
      <c r="C263" s="723" t="s">
        <v>62</v>
      </c>
      <c r="D263" s="691">
        <v>1</v>
      </c>
      <c r="E263" s="699"/>
      <c r="F263" s="692">
        <f t="shared" si="7"/>
        <v>0</v>
      </c>
      <c r="G263" s="700"/>
      <c r="H263" s="694">
        <f t="shared" si="6"/>
        <v>0</v>
      </c>
    </row>
    <row r="264" spans="1:254" s="750" customFormat="1">
      <c r="A264" s="689"/>
      <c r="B264" s="721" t="s">
        <v>2827</v>
      </c>
      <c r="C264" s="723"/>
      <c r="D264" s="691"/>
      <c r="E264" s="699"/>
      <c r="F264" s="692">
        <f t="shared" si="7"/>
        <v>0</v>
      </c>
      <c r="G264" s="700"/>
      <c r="H264" s="694">
        <f t="shared" si="6"/>
        <v>0</v>
      </c>
    </row>
    <row r="265" spans="1:254" s="750" customFormat="1">
      <c r="A265" s="689"/>
      <c r="B265" s="713" t="s">
        <v>3160</v>
      </c>
      <c r="C265" s="723" t="s">
        <v>62</v>
      </c>
      <c r="D265" s="691">
        <v>1</v>
      </c>
      <c r="E265" s="699"/>
      <c r="F265" s="692">
        <f t="shared" si="7"/>
        <v>0</v>
      </c>
      <c r="G265" s="700"/>
      <c r="H265" s="694">
        <f t="shared" si="6"/>
        <v>0</v>
      </c>
    </row>
    <row r="266" spans="1:254" s="750" customFormat="1">
      <c r="A266" s="689"/>
      <c r="B266" s="713" t="s">
        <v>3161</v>
      </c>
      <c r="C266" s="723" t="s">
        <v>62</v>
      </c>
      <c r="D266" s="691">
        <v>1</v>
      </c>
      <c r="E266" s="699"/>
      <c r="F266" s="692">
        <f t="shared" si="7"/>
        <v>0</v>
      </c>
      <c r="G266" s="700"/>
      <c r="H266" s="694">
        <f t="shared" si="6"/>
        <v>0</v>
      </c>
    </row>
    <row r="267" spans="1:254" ht="20">
      <c r="A267" s="689" t="s">
        <v>3162</v>
      </c>
      <c r="B267" s="713" t="s">
        <v>3163</v>
      </c>
      <c r="C267" s="723" t="s">
        <v>62</v>
      </c>
      <c r="D267" s="691">
        <v>1</v>
      </c>
      <c r="E267" s="699"/>
      <c r="F267" s="692">
        <f t="shared" si="7"/>
        <v>0</v>
      </c>
      <c r="G267" s="700"/>
      <c r="H267" s="694">
        <f t="shared" si="6"/>
        <v>0</v>
      </c>
    </row>
    <row r="268" spans="1:254" s="695" customFormat="1" ht="12.75" customHeight="1">
      <c r="A268" s="689" t="s">
        <v>3164</v>
      </c>
      <c r="B268" s="751" t="s">
        <v>3165</v>
      </c>
      <c r="C268" s="691" t="s">
        <v>2660</v>
      </c>
      <c r="D268" s="691">
        <v>1</v>
      </c>
      <c r="E268" s="692"/>
      <c r="F268" s="692">
        <f t="shared" si="7"/>
        <v>0</v>
      </c>
      <c r="G268" s="693"/>
      <c r="H268" s="694">
        <f t="shared" si="6"/>
        <v>0</v>
      </c>
    </row>
    <row r="269" spans="1:254" s="695" customFormat="1" ht="25.15" customHeight="1">
      <c r="A269" s="689" t="s">
        <v>3166</v>
      </c>
      <c r="B269" s="751" t="s">
        <v>3167</v>
      </c>
      <c r="C269" s="691" t="s">
        <v>2660</v>
      </c>
      <c r="D269" s="691">
        <v>2</v>
      </c>
      <c r="E269" s="692"/>
      <c r="F269" s="692">
        <f t="shared" si="7"/>
        <v>0</v>
      </c>
      <c r="G269" s="693"/>
      <c r="H269" s="694">
        <f t="shared" si="6"/>
        <v>0</v>
      </c>
    </row>
    <row r="270" spans="1:254" ht="12.65" customHeight="1">
      <c r="A270" s="689" t="s">
        <v>3168</v>
      </c>
      <c r="B270" s="701" t="s">
        <v>3169</v>
      </c>
      <c r="C270" s="704" t="s">
        <v>62</v>
      </c>
      <c r="D270" s="704" t="s">
        <v>18</v>
      </c>
      <c r="E270" s="692"/>
      <c r="F270" s="692">
        <f t="shared" si="7"/>
        <v>0</v>
      </c>
      <c r="G270" s="693"/>
      <c r="H270" s="694">
        <f t="shared" si="6"/>
        <v>0</v>
      </c>
    </row>
    <row r="271" spans="1:254">
      <c r="A271" s="689" t="s">
        <v>3170</v>
      </c>
      <c r="B271" s="696" t="s">
        <v>2867</v>
      </c>
      <c r="C271" s="691"/>
      <c r="D271" s="691"/>
      <c r="E271" s="692"/>
      <c r="F271" s="692">
        <f t="shared" si="7"/>
        <v>0</v>
      </c>
      <c r="G271" s="693"/>
      <c r="H271" s="694">
        <f t="shared" si="6"/>
        <v>0</v>
      </c>
      <c r="I271" s="705"/>
    </row>
    <row r="272" spans="1:254" s="712" customFormat="1" ht="13">
      <c r="A272" s="745"/>
      <c r="B272" s="707" t="s">
        <v>3171</v>
      </c>
      <c r="C272" s="708" t="s">
        <v>2869</v>
      </c>
      <c r="D272" s="709">
        <v>3</v>
      </c>
      <c r="E272" s="710"/>
      <c r="F272" s="692">
        <f t="shared" si="7"/>
        <v>0</v>
      </c>
      <c r="G272" s="711"/>
      <c r="H272" s="694">
        <f t="shared" si="6"/>
        <v>0</v>
      </c>
      <c r="I272" s="648"/>
      <c r="J272" s="648"/>
      <c r="K272" s="648"/>
      <c r="L272" s="648"/>
      <c r="M272" s="648"/>
      <c r="N272" s="648"/>
      <c r="O272" s="648"/>
      <c r="P272" s="648"/>
      <c r="Q272" s="648"/>
      <c r="R272" s="648"/>
      <c r="S272" s="648"/>
      <c r="T272" s="648"/>
      <c r="U272" s="648"/>
      <c r="V272" s="648"/>
      <c r="W272" s="648"/>
      <c r="X272" s="648"/>
      <c r="Y272" s="648"/>
      <c r="Z272" s="648"/>
      <c r="AA272" s="648"/>
      <c r="AB272" s="648"/>
      <c r="AC272" s="648"/>
      <c r="AD272" s="648"/>
      <c r="AE272" s="648"/>
      <c r="AF272" s="648"/>
      <c r="AG272" s="648"/>
      <c r="AH272" s="648"/>
      <c r="AI272" s="648"/>
      <c r="AJ272" s="648"/>
      <c r="AK272" s="648"/>
      <c r="AL272" s="648"/>
      <c r="AM272" s="648"/>
      <c r="AN272" s="648"/>
      <c r="AO272" s="648"/>
      <c r="AP272" s="648"/>
      <c r="AQ272" s="648"/>
      <c r="AR272" s="648"/>
      <c r="AS272" s="648"/>
      <c r="AT272" s="648"/>
      <c r="AU272" s="648"/>
      <c r="AV272" s="648"/>
      <c r="AW272" s="648"/>
      <c r="AX272" s="648"/>
      <c r="AY272" s="648"/>
      <c r="AZ272" s="648"/>
      <c r="BA272" s="648"/>
      <c r="BB272" s="648"/>
      <c r="BC272" s="648"/>
      <c r="BD272" s="648"/>
      <c r="BE272" s="648"/>
      <c r="BF272" s="648"/>
      <c r="BG272" s="648"/>
      <c r="BH272" s="648"/>
      <c r="BI272" s="648"/>
      <c r="BJ272" s="648"/>
      <c r="BK272" s="648"/>
      <c r="BL272" s="648"/>
      <c r="BM272" s="648"/>
      <c r="BN272" s="648"/>
      <c r="BO272" s="648"/>
      <c r="BP272" s="648"/>
      <c r="BQ272" s="648"/>
      <c r="BR272" s="648"/>
      <c r="BS272" s="648"/>
      <c r="BT272" s="648"/>
      <c r="BU272" s="648"/>
      <c r="BV272" s="648"/>
      <c r="BW272" s="648"/>
      <c r="BX272" s="648"/>
      <c r="BY272" s="648"/>
      <c r="BZ272" s="648"/>
      <c r="CA272" s="648"/>
      <c r="CB272" s="648"/>
      <c r="CC272" s="648"/>
      <c r="CD272" s="648"/>
      <c r="CE272" s="648"/>
      <c r="CF272" s="648"/>
      <c r="CG272" s="648"/>
      <c r="CH272" s="648"/>
      <c r="CI272" s="648"/>
      <c r="CJ272" s="648"/>
      <c r="CK272" s="648"/>
      <c r="CL272" s="648"/>
      <c r="CM272" s="648"/>
      <c r="CN272" s="648"/>
      <c r="CO272" s="648"/>
      <c r="CP272" s="648"/>
      <c r="CQ272" s="648"/>
      <c r="CR272" s="648"/>
      <c r="CS272" s="648"/>
      <c r="CT272" s="648"/>
      <c r="CU272" s="648"/>
      <c r="CV272" s="648"/>
      <c r="CW272" s="648"/>
      <c r="CX272" s="648"/>
      <c r="CY272" s="648"/>
      <c r="CZ272" s="648"/>
      <c r="DA272" s="648"/>
      <c r="DB272" s="648"/>
      <c r="DC272" s="648"/>
      <c r="DD272" s="648"/>
      <c r="DE272" s="648"/>
      <c r="DF272" s="648"/>
      <c r="DG272" s="648"/>
      <c r="DH272" s="648"/>
      <c r="DI272" s="648"/>
      <c r="DJ272" s="648"/>
      <c r="DK272" s="648"/>
      <c r="DL272" s="648"/>
      <c r="DM272" s="648"/>
      <c r="DN272" s="648"/>
      <c r="DO272" s="648"/>
      <c r="DP272" s="648"/>
      <c r="DQ272" s="648"/>
      <c r="DR272" s="648"/>
      <c r="DS272" s="648"/>
      <c r="DT272" s="648"/>
      <c r="DU272" s="648"/>
      <c r="DV272" s="648"/>
      <c r="DW272" s="648"/>
      <c r="DX272" s="648"/>
      <c r="DY272" s="648"/>
      <c r="DZ272" s="648"/>
      <c r="EA272" s="648"/>
      <c r="EB272" s="648"/>
      <c r="EC272" s="648"/>
      <c r="ED272" s="648"/>
      <c r="EE272" s="648"/>
      <c r="EF272" s="648"/>
      <c r="EG272" s="648"/>
      <c r="EH272" s="648"/>
      <c r="EI272" s="648"/>
      <c r="EJ272" s="648"/>
      <c r="EK272" s="648"/>
      <c r="EL272" s="648"/>
      <c r="EM272" s="648"/>
      <c r="EN272" s="648"/>
      <c r="EO272" s="648"/>
      <c r="EP272" s="648"/>
      <c r="EQ272" s="648"/>
      <c r="ER272" s="648"/>
      <c r="ES272" s="648"/>
      <c r="ET272" s="648"/>
      <c r="EU272" s="648"/>
      <c r="EV272" s="648"/>
      <c r="EW272" s="648"/>
      <c r="EX272" s="648"/>
      <c r="EY272" s="648"/>
      <c r="EZ272" s="648"/>
      <c r="FA272" s="648"/>
      <c r="FB272" s="648"/>
      <c r="FC272" s="648"/>
      <c r="FD272" s="648"/>
      <c r="FE272" s="648"/>
      <c r="FF272" s="648"/>
      <c r="FG272" s="648"/>
      <c r="FH272" s="648"/>
      <c r="FI272" s="648"/>
      <c r="FJ272" s="648"/>
      <c r="FK272" s="648"/>
      <c r="FL272" s="648"/>
      <c r="FM272" s="648"/>
      <c r="FN272" s="648"/>
      <c r="FO272" s="648"/>
      <c r="FP272" s="648"/>
      <c r="FQ272" s="648"/>
      <c r="FR272" s="648"/>
      <c r="FS272" s="648"/>
      <c r="FT272" s="648"/>
      <c r="FU272" s="648"/>
      <c r="FV272" s="648"/>
      <c r="FW272" s="648"/>
      <c r="FX272" s="648"/>
      <c r="FY272" s="648"/>
      <c r="FZ272" s="648"/>
      <c r="GA272" s="648"/>
      <c r="GB272" s="648"/>
      <c r="GC272" s="648"/>
      <c r="GD272" s="648"/>
      <c r="GE272" s="648"/>
      <c r="GF272" s="648"/>
      <c r="GG272" s="648"/>
      <c r="GH272" s="648"/>
      <c r="GI272" s="648"/>
      <c r="GJ272" s="648"/>
      <c r="GK272" s="648"/>
      <c r="GL272" s="648"/>
      <c r="GM272" s="648"/>
      <c r="GN272" s="648"/>
      <c r="GO272" s="648"/>
      <c r="GP272" s="648"/>
      <c r="GQ272" s="648"/>
      <c r="GR272" s="648"/>
      <c r="GS272" s="648"/>
      <c r="GT272" s="648"/>
      <c r="GU272" s="648"/>
      <c r="GV272" s="648"/>
      <c r="GW272" s="648"/>
      <c r="GX272" s="648"/>
      <c r="GY272" s="648"/>
      <c r="GZ272" s="648"/>
      <c r="HA272" s="648"/>
      <c r="HB272" s="648"/>
      <c r="HC272" s="648"/>
      <c r="HD272" s="648"/>
      <c r="HE272" s="648"/>
      <c r="HF272" s="648"/>
      <c r="HG272" s="648"/>
      <c r="HH272" s="648"/>
      <c r="HI272" s="648"/>
      <c r="HJ272" s="648"/>
      <c r="HK272" s="648"/>
      <c r="HL272" s="648"/>
      <c r="HM272" s="648"/>
      <c r="HN272" s="648"/>
      <c r="HO272" s="648"/>
      <c r="HP272" s="648"/>
      <c r="HQ272" s="648"/>
      <c r="HR272" s="648"/>
      <c r="HS272" s="648"/>
      <c r="HT272" s="648"/>
      <c r="HU272" s="648"/>
      <c r="HV272" s="648"/>
      <c r="HW272" s="648"/>
      <c r="HX272" s="648"/>
      <c r="HY272" s="648"/>
      <c r="HZ272" s="648"/>
      <c r="IA272" s="648"/>
      <c r="IB272" s="648"/>
      <c r="IC272" s="648"/>
      <c r="ID272" s="648"/>
      <c r="IE272" s="648"/>
      <c r="IF272" s="648"/>
      <c r="IG272" s="648"/>
      <c r="IH272" s="648"/>
      <c r="II272" s="648"/>
      <c r="IJ272" s="648"/>
      <c r="IK272" s="648"/>
      <c r="IL272" s="648"/>
      <c r="IM272" s="648"/>
      <c r="IN272" s="648"/>
      <c r="IO272" s="648"/>
      <c r="IP272" s="648"/>
      <c r="IQ272" s="648"/>
      <c r="IR272" s="648"/>
      <c r="IS272" s="648"/>
      <c r="IT272" s="648"/>
    </row>
    <row r="273" spans="1:254">
      <c r="A273" s="689" t="s">
        <v>3172</v>
      </c>
      <c r="B273" s="696" t="s">
        <v>2873</v>
      </c>
      <c r="C273" s="691"/>
      <c r="D273" s="691"/>
      <c r="E273" s="692"/>
      <c r="F273" s="692">
        <f t="shared" si="7"/>
        <v>0</v>
      </c>
      <c r="G273" s="693"/>
      <c r="H273" s="694">
        <f t="shared" si="6"/>
        <v>0</v>
      </c>
      <c r="I273" s="705"/>
    </row>
    <row r="274" spans="1:254" s="712" customFormat="1" ht="12.75" customHeight="1">
      <c r="A274" s="689"/>
      <c r="B274" s="713" t="s">
        <v>3052</v>
      </c>
      <c r="C274" s="714" t="s">
        <v>2869</v>
      </c>
      <c r="D274" s="709">
        <v>24</v>
      </c>
      <c r="E274" s="710"/>
      <c r="F274" s="692">
        <f t="shared" si="7"/>
        <v>0</v>
      </c>
      <c r="G274" s="711"/>
      <c r="H274" s="694">
        <f t="shared" ref="H274:H337" si="8">G274*D274</f>
        <v>0</v>
      </c>
      <c r="I274" s="648"/>
      <c r="J274" s="648"/>
      <c r="K274" s="648"/>
      <c r="L274" s="648"/>
      <c r="M274" s="648"/>
      <c r="N274" s="648"/>
      <c r="O274" s="648"/>
      <c r="P274" s="648"/>
      <c r="Q274" s="648"/>
      <c r="R274" s="648"/>
      <c r="S274" s="648"/>
      <c r="T274" s="648"/>
      <c r="U274" s="648"/>
      <c r="V274" s="648"/>
      <c r="W274" s="648"/>
      <c r="X274" s="648"/>
      <c r="Y274" s="648"/>
      <c r="Z274" s="648"/>
      <c r="AA274" s="648"/>
      <c r="AB274" s="648"/>
      <c r="AC274" s="648"/>
      <c r="AD274" s="648"/>
      <c r="AE274" s="648"/>
      <c r="AF274" s="648"/>
      <c r="AG274" s="648"/>
      <c r="AH274" s="648"/>
      <c r="AI274" s="648"/>
      <c r="AJ274" s="648"/>
      <c r="AK274" s="648"/>
      <c r="AL274" s="648"/>
      <c r="AM274" s="648"/>
      <c r="AN274" s="648"/>
      <c r="AO274" s="648"/>
      <c r="AP274" s="648"/>
      <c r="AQ274" s="648"/>
      <c r="AR274" s="648"/>
      <c r="AS274" s="648"/>
      <c r="AT274" s="648"/>
      <c r="AU274" s="648"/>
      <c r="AV274" s="648"/>
      <c r="AW274" s="648"/>
      <c r="AX274" s="648"/>
      <c r="AY274" s="648"/>
      <c r="AZ274" s="648"/>
      <c r="BA274" s="648"/>
      <c r="BB274" s="648"/>
      <c r="BC274" s="648"/>
      <c r="BD274" s="648"/>
      <c r="BE274" s="648"/>
      <c r="BF274" s="648"/>
      <c r="BG274" s="648"/>
      <c r="BH274" s="648"/>
      <c r="BI274" s="648"/>
      <c r="BJ274" s="648"/>
      <c r="BK274" s="648"/>
      <c r="BL274" s="648"/>
      <c r="BM274" s="648"/>
      <c r="BN274" s="648"/>
      <c r="BO274" s="648"/>
      <c r="BP274" s="648"/>
      <c r="BQ274" s="648"/>
      <c r="BR274" s="648"/>
      <c r="BS274" s="648"/>
      <c r="BT274" s="648"/>
      <c r="BU274" s="648"/>
      <c r="BV274" s="648"/>
      <c r="BW274" s="648"/>
      <c r="BX274" s="648"/>
      <c r="BY274" s="648"/>
      <c r="BZ274" s="648"/>
      <c r="CA274" s="648"/>
      <c r="CB274" s="648"/>
      <c r="CC274" s="648"/>
      <c r="CD274" s="648"/>
      <c r="CE274" s="648"/>
      <c r="CF274" s="648"/>
      <c r="CG274" s="648"/>
      <c r="CH274" s="648"/>
      <c r="CI274" s="648"/>
      <c r="CJ274" s="648"/>
      <c r="CK274" s="648"/>
      <c r="CL274" s="648"/>
      <c r="CM274" s="648"/>
      <c r="CN274" s="648"/>
      <c r="CO274" s="648"/>
      <c r="CP274" s="648"/>
      <c r="CQ274" s="648"/>
      <c r="CR274" s="648"/>
      <c r="CS274" s="648"/>
      <c r="CT274" s="648"/>
      <c r="CU274" s="648"/>
      <c r="CV274" s="648"/>
      <c r="CW274" s="648"/>
      <c r="CX274" s="648"/>
      <c r="CY274" s="648"/>
      <c r="CZ274" s="648"/>
      <c r="DA274" s="648"/>
      <c r="DB274" s="648"/>
      <c r="DC274" s="648"/>
      <c r="DD274" s="648"/>
      <c r="DE274" s="648"/>
      <c r="DF274" s="648"/>
      <c r="DG274" s="648"/>
      <c r="DH274" s="648"/>
      <c r="DI274" s="648"/>
      <c r="DJ274" s="648"/>
      <c r="DK274" s="648"/>
      <c r="DL274" s="648"/>
      <c r="DM274" s="648"/>
      <c r="DN274" s="648"/>
      <c r="DO274" s="648"/>
      <c r="DP274" s="648"/>
      <c r="DQ274" s="648"/>
      <c r="DR274" s="648"/>
      <c r="DS274" s="648"/>
      <c r="DT274" s="648"/>
      <c r="DU274" s="648"/>
      <c r="DV274" s="648"/>
      <c r="DW274" s="648"/>
      <c r="DX274" s="648"/>
      <c r="DY274" s="648"/>
      <c r="DZ274" s="648"/>
      <c r="EA274" s="648"/>
      <c r="EB274" s="648"/>
      <c r="EC274" s="648"/>
      <c r="ED274" s="648"/>
      <c r="EE274" s="648"/>
      <c r="EF274" s="648"/>
      <c r="EG274" s="648"/>
      <c r="EH274" s="648"/>
      <c r="EI274" s="648"/>
      <c r="EJ274" s="648"/>
      <c r="EK274" s="648"/>
      <c r="EL274" s="648"/>
      <c r="EM274" s="648"/>
      <c r="EN274" s="648"/>
      <c r="EO274" s="648"/>
      <c r="EP274" s="648"/>
      <c r="EQ274" s="648"/>
      <c r="ER274" s="648"/>
      <c r="ES274" s="648"/>
      <c r="ET274" s="648"/>
      <c r="EU274" s="648"/>
      <c r="EV274" s="648"/>
      <c r="EW274" s="648"/>
      <c r="EX274" s="648"/>
      <c r="EY274" s="648"/>
      <c r="EZ274" s="648"/>
      <c r="FA274" s="648"/>
      <c r="FB274" s="648"/>
      <c r="FC274" s="648"/>
      <c r="FD274" s="648"/>
      <c r="FE274" s="648"/>
      <c r="FF274" s="648"/>
      <c r="FG274" s="648"/>
      <c r="FH274" s="648"/>
      <c r="FI274" s="648"/>
      <c r="FJ274" s="648"/>
      <c r="FK274" s="648"/>
      <c r="FL274" s="648"/>
      <c r="FM274" s="648"/>
      <c r="FN274" s="648"/>
      <c r="FO274" s="648"/>
      <c r="FP274" s="648"/>
      <c r="FQ274" s="648"/>
      <c r="FR274" s="648"/>
      <c r="FS274" s="648"/>
      <c r="FT274" s="648"/>
      <c r="FU274" s="648"/>
      <c r="FV274" s="648"/>
      <c r="FW274" s="648"/>
      <c r="FX274" s="648"/>
      <c r="FY274" s="648"/>
      <c r="FZ274" s="648"/>
      <c r="GA274" s="648"/>
      <c r="GB274" s="648"/>
      <c r="GC274" s="648"/>
      <c r="GD274" s="648"/>
      <c r="GE274" s="648"/>
      <c r="GF274" s="648"/>
      <c r="GG274" s="648"/>
      <c r="GH274" s="648"/>
      <c r="GI274" s="648"/>
      <c r="GJ274" s="648"/>
      <c r="GK274" s="648"/>
      <c r="GL274" s="648"/>
      <c r="GM274" s="648"/>
      <c r="GN274" s="648"/>
      <c r="GO274" s="648"/>
      <c r="GP274" s="648"/>
      <c r="GQ274" s="648"/>
      <c r="GR274" s="648"/>
      <c r="GS274" s="648"/>
      <c r="GT274" s="648"/>
      <c r="GU274" s="648"/>
      <c r="GV274" s="648"/>
      <c r="GW274" s="648"/>
      <c r="GX274" s="648"/>
      <c r="GY274" s="648"/>
      <c r="GZ274" s="648"/>
      <c r="HA274" s="648"/>
      <c r="HB274" s="648"/>
      <c r="HC274" s="648"/>
      <c r="HD274" s="648"/>
      <c r="HE274" s="648"/>
      <c r="HF274" s="648"/>
      <c r="HG274" s="648"/>
      <c r="HH274" s="648"/>
      <c r="HI274" s="648"/>
      <c r="HJ274" s="648"/>
      <c r="HK274" s="648"/>
      <c r="HL274" s="648"/>
      <c r="HM274" s="648"/>
      <c r="HN274" s="648"/>
      <c r="HO274" s="648"/>
      <c r="HP274" s="648"/>
      <c r="HQ274" s="648"/>
      <c r="HR274" s="648"/>
      <c r="HS274" s="648"/>
      <c r="HT274" s="648"/>
      <c r="HU274" s="648"/>
      <c r="HV274" s="648"/>
      <c r="HW274" s="648"/>
      <c r="HX274" s="648"/>
      <c r="HY274" s="648"/>
      <c r="HZ274" s="648"/>
      <c r="IA274" s="648"/>
      <c r="IB274" s="648"/>
      <c r="IC274" s="648"/>
      <c r="ID274" s="648"/>
      <c r="IE274" s="648"/>
      <c r="IF274" s="648"/>
      <c r="IG274" s="648"/>
      <c r="IH274" s="648"/>
      <c r="II274" s="648"/>
      <c r="IJ274" s="648"/>
      <c r="IK274" s="648"/>
      <c r="IL274" s="648"/>
      <c r="IM274" s="648"/>
      <c r="IN274" s="648"/>
      <c r="IO274" s="648"/>
      <c r="IP274" s="648"/>
      <c r="IQ274" s="648"/>
      <c r="IR274" s="648"/>
      <c r="IS274" s="648"/>
      <c r="IT274" s="648"/>
    </row>
    <row r="275" spans="1:254">
      <c r="A275" s="745" t="s">
        <v>3173</v>
      </c>
      <c r="B275" s="703" t="s">
        <v>3152</v>
      </c>
      <c r="C275" s="691" t="s">
        <v>60</v>
      </c>
      <c r="D275" s="691">
        <v>12</v>
      </c>
      <c r="E275" s="692"/>
      <c r="F275" s="692">
        <f t="shared" ref="F275:F338" si="9">E275*D275</f>
        <v>0</v>
      </c>
      <c r="G275" s="693"/>
      <c r="H275" s="694">
        <f t="shared" si="8"/>
        <v>0</v>
      </c>
    </row>
    <row r="276" spans="1:254" ht="20">
      <c r="A276" s="689" t="s">
        <v>3174</v>
      </c>
      <c r="B276" s="713" t="s">
        <v>3175</v>
      </c>
      <c r="C276" s="691" t="s">
        <v>60</v>
      </c>
      <c r="D276" s="691">
        <v>7</v>
      </c>
      <c r="E276" s="692"/>
      <c r="F276" s="692">
        <f t="shared" si="9"/>
        <v>0</v>
      </c>
      <c r="G276" s="693"/>
      <c r="H276" s="694">
        <f t="shared" si="8"/>
        <v>0</v>
      </c>
    </row>
    <row r="277" spans="1:254" s="695" customFormat="1" ht="12.75" customHeight="1">
      <c r="A277" s="689" t="s">
        <v>3176</v>
      </c>
      <c r="B277" s="717" t="s">
        <v>2888</v>
      </c>
      <c r="C277" s="691" t="s">
        <v>1541</v>
      </c>
      <c r="D277" s="691">
        <v>1</v>
      </c>
      <c r="E277" s="692"/>
      <c r="F277" s="692">
        <f t="shared" si="9"/>
        <v>0</v>
      </c>
      <c r="G277" s="693"/>
      <c r="H277" s="694"/>
    </row>
    <row r="278" spans="1:254" s="695" customFormat="1" ht="13">
      <c r="A278" s="689"/>
      <c r="B278" s="749"/>
      <c r="C278" s="691"/>
      <c r="D278" s="691"/>
      <c r="E278" s="692"/>
      <c r="F278" s="692">
        <f t="shared" si="9"/>
        <v>0</v>
      </c>
      <c r="G278" s="693"/>
      <c r="H278" s="694">
        <f t="shared" si="8"/>
        <v>0</v>
      </c>
    </row>
    <row r="279" spans="1:254" s="695" customFormat="1" ht="13">
      <c r="A279" s="689"/>
      <c r="B279" s="690" t="s">
        <v>3177</v>
      </c>
      <c r="C279" s="691"/>
      <c r="D279" s="691"/>
      <c r="E279" s="692"/>
      <c r="F279" s="692">
        <f t="shared" si="9"/>
        <v>0</v>
      </c>
      <c r="G279" s="693"/>
      <c r="H279" s="694">
        <f t="shared" si="8"/>
        <v>0</v>
      </c>
    </row>
    <row r="280" spans="1:254" s="695" customFormat="1" ht="13">
      <c r="A280" s="689"/>
      <c r="B280" s="690"/>
      <c r="C280" s="691"/>
      <c r="D280" s="691"/>
      <c r="E280" s="692"/>
      <c r="F280" s="692">
        <f t="shared" si="9"/>
        <v>0</v>
      </c>
      <c r="G280" s="693"/>
      <c r="H280" s="694">
        <f t="shared" si="8"/>
        <v>0</v>
      </c>
    </row>
    <row r="281" spans="1:254" s="695" customFormat="1" ht="70">
      <c r="A281" s="689" t="s">
        <v>3178</v>
      </c>
      <c r="B281" s="696" t="s">
        <v>3179</v>
      </c>
      <c r="C281" s="691" t="s">
        <v>62</v>
      </c>
      <c r="D281" s="691">
        <v>1</v>
      </c>
      <c r="E281" s="692"/>
      <c r="F281" s="692">
        <f t="shared" si="9"/>
        <v>0</v>
      </c>
      <c r="G281" s="693"/>
      <c r="H281" s="694">
        <f t="shared" si="8"/>
        <v>0</v>
      </c>
      <c r="I281" s="697"/>
    </row>
    <row r="282" spans="1:254">
      <c r="A282" s="689" t="s">
        <v>3180</v>
      </c>
      <c r="B282" s="696" t="s">
        <v>3181</v>
      </c>
      <c r="C282" s="691" t="s">
        <v>62</v>
      </c>
      <c r="D282" s="691">
        <v>4</v>
      </c>
      <c r="E282" s="692"/>
      <c r="F282" s="692">
        <f t="shared" si="9"/>
        <v>0</v>
      </c>
      <c r="G282" s="693"/>
      <c r="H282" s="694">
        <f t="shared" si="8"/>
        <v>0</v>
      </c>
    </row>
    <row r="283" spans="1:254" s="695" customFormat="1">
      <c r="A283" s="689" t="s">
        <v>3182</v>
      </c>
      <c r="B283" s="696" t="s">
        <v>3183</v>
      </c>
      <c r="C283" s="691" t="s">
        <v>2660</v>
      </c>
      <c r="D283" s="691">
        <v>4</v>
      </c>
      <c r="E283" s="692"/>
      <c r="F283" s="692">
        <f t="shared" si="9"/>
        <v>0</v>
      </c>
      <c r="G283" s="693"/>
      <c r="H283" s="694">
        <f t="shared" si="8"/>
        <v>0</v>
      </c>
    </row>
    <row r="284" spans="1:254" s="695" customFormat="1">
      <c r="A284" s="689" t="s">
        <v>3184</v>
      </c>
      <c r="B284" s="696" t="s">
        <v>3185</v>
      </c>
      <c r="C284" s="691" t="s">
        <v>2660</v>
      </c>
      <c r="D284" s="691">
        <v>1</v>
      </c>
      <c r="E284" s="692"/>
      <c r="F284" s="692">
        <f t="shared" si="9"/>
        <v>0</v>
      </c>
      <c r="G284" s="693"/>
      <c r="H284" s="694">
        <f t="shared" si="8"/>
        <v>0</v>
      </c>
    </row>
    <row r="285" spans="1:254" ht="12.65" customHeight="1">
      <c r="A285" s="689" t="s">
        <v>3186</v>
      </c>
      <c r="B285" s="701" t="s">
        <v>3187</v>
      </c>
      <c r="C285" s="704" t="s">
        <v>62</v>
      </c>
      <c r="D285" s="704" t="s">
        <v>18</v>
      </c>
      <c r="E285" s="692"/>
      <c r="F285" s="692">
        <f t="shared" si="9"/>
        <v>0</v>
      </c>
      <c r="G285" s="693"/>
      <c r="H285" s="694">
        <f t="shared" si="8"/>
        <v>0</v>
      </c>
    </row>
    <row r="286" spans="1:254">
      <c r="A286" s="689" t="s">
        <v>3188</v>
      </c>
      <c r="B286" s="696" t="s">
        <v>2867</v>
      </c>
      <c r="C286" s="691"/>
      <c r="D286" s="691"/>
      <c r="E286" s="692"/>
      <c r="F286" s="692">
        <f t="shared" si="9"/>
        <v>0</v>
      </c>
      <c r="G286" s="693"/>
      <c r="H286" s="694">
        <f t="shared" si="8"/>
        <v>0</v>
      </c>
      <c r="I286" s="705"/>
    </row>
    <row r="287" spans="1:254" s="712" customFormat="1" ht="13">
      <c r="A287" s="706"/>
      <c r="B287" s="707" t="s">
        <v>3189</v>
      </c>
      <c r="C287" s="708" t="s">
        <v>2869</v>
      </c>
      <c r="D287" s="709">
        <v>4</v>
      </c>
      <c r="E287" s="710"/>
      <c r="F287" s="692">
        <f t="shared" si="9"/>
        <v>0</v>
      </c>
      <c r="G287" s="711"/>
      <c r="H287" s="694">
        <f t="shared" si="8"/>
        <v>0</v>
      </c>
      <c r="I287" s="648"/>
      <c r="J287" s="648"/>
      <c r="K287" s="648"/>
      <c r="L287" s="648"/>
      <c r="M287" s="648"/>
      <c r="N287" s="648"/>
      <c r="O287" s="648"/>
      <c r="P287" s="648"/>
      <c r="Q287" s="648"/>
      <c r="R287" s="648"/>
      <c r="S287" s="648"/>
      <c r="T287" s="648"/>
      <c r="U287" s="648"/>
      <c r="V287" s="648"/>
      <c r="W287" s="648"/>
      <c r="X287" s="648"/>
      <c r="Y287" s="648"/>
      <c r="Z287" s="648"/>
      <c r="AA287" s="648"/>
      <c r="AB287" s="648"/>
      <c r="AC287" s="648"/>
      <c r="AD287" s="648"/>
      <c r="AE287" s="648"/>
      <c r="AF287" s="648"/>
      <c r="AG287" s="648"/>
      <c r="AH287" s="648"/>
      <c r="AI287" s="648"/>
      <c r="AJ287" s="648"/>
      <c r="AK287" s="648"/>
      <c r="AL287" s="648"/>
      <c r="AM287" s="648"/>
      <c r="AN287" s="648"/>
      <c r="AO287" s="648"/>
      <c r="AP287" s="648"/>
      <c r="AQ287" s="648"/>
      <c r="AR287" s="648"/>
      <c r="AS287" s="648"/>
      <c r="AT287" s="648"/>
      <c r="AU287" s="648"/>
      <c r="AV287" s="648"/>
      <c r="AW287" s="648"/>
      <c r="AX287" s="648"/>
      <c r="AY287" s="648"/>
      <c r="AZ287" s="648"/>
      <c r="BA287" s="648"/>
      <c r="BB287" s="648"/>
      <c r="BC287" s="648"/>
      <c r="BD287" s="648"/>
      <c r="BE287" s="648"/>
      <c r="BF287" s="648"/>
      <c r="BG287" s="648"/>
      <c r="BH287" s="648"/>
      <c r="BI287" s="648"/>
      <c r="BJ287" s="648"/>
      <c r="BK287" s="648"/>
      <c r="BL287" s="648"/>
      <c r="BM287" s="648"/>
      <c r="BN287" s="648"/>
      <c r="BO287" s="648"/>
      <c r="BP287" s="648"/>
      <c r="BQ287" s="648"/>
      <c r="BR287" s="648"/>
      <c r="BS287" s="648"/>
      <c r="BT287" s="648"/>
      <c r="BU287" s="648"/>
      <c r="BV287" s="648"/>
      <c r="BW287" s="648"/>
      <c r="BX287" s="648"/>
      <c r="BY287" s="648"/>
      <c r="BZ287" s="648"/>
      <c r="CA287" s="648"/>
      <c r="CB287" s="648"/>
      <c r="CC287" s="648"/>
      <c r="CD287" s="648"/>
      <c r="CE287" s="648"/>
      <c r="CF287" s="648"/>
      <c r="CG287" s="648"/>
      <c r="CH287" s="648"/>
      <c r="CI287" s="648"/>
      <c r="CJ287" s="648"/>
      <c r="CK287" s="648"/>
      <c r="CL287" s="648"/>
      <c r="CM287" s="648"/>
      <c r="CN287" s="648"/>
      <c r="CO287" s="648"/>
      <c r="CP287" s="648"/>
      <c r="CQ287" s="648"/>
      <c r="CR287" s="648"/>
      <c r="CS287" s="648"/>
      <c r="CT287" s="648"/>
      <c r="CU287" s="648"/>
      <c r="CV287" s="648"/>
      <c r="CW287" s="648"/>
      <c r="CX287" s="648"/>
      <c r="CY287" s="648"/>
      <c r="CZ287" s="648"/>
      <c r="DA287" s="648"/>
      <c r="DB287" s="648"/>
      <c r="DC287" s="648"/>
      <c r="DD287" s="648"/>
      <c r="DE287" s="648"/>
      <c r="DF287" s="648"/>
      <c r="DG287" s="648"/>
      <c r="DH287" s="648"/>
      <c r="DI287" s="648"/>
      <c r="DJ287" s="648"/>
      <c r="DK287" s="648"/>
      <c r="DL287" s="648"/>
      <c r="DM287" s="648"/>
      <c r="DN287" s="648"/>
      <c r="DO287" s="648"/>
      <c r="DP287" s="648"/>
      <c r="DQ287" s="648"/>
      <c r="DR287" s="648"/>
      <c r="DS287" s="648"/>
      <c r="DT287" s="648"/>
      <c r="DU287" s="648"/>
      <c r="DV287" s="648"/>
      <c r="DW287" s="648"/>
      <c r="DX287" s="648"/>
      <c r="DY287" s="648"/>
      <c r="DZ287" s="648"/>
      <c r="EA287" s="648"/>
      <c r="EB287" s="648"/>
      <c r="EC287" s="648"/>
      <c r="ED287" s="648"/>
      <c r="EE287" s="648"/>
      <c r="EF287" s="648"/>
      <c r="EG287" s="648"/>
      <c r="EH287" s="648"/>
      <c r="EI287" s="648"/>
      <c r="EJ287" s="648"/>
      <c r="EK287" s="648"/>
      <c r="EL287" s="648"/>
      <c r="EM287" s="648"/>
      <c r="EN287" s="648"/>
      <c r="EO287" s="648"/>
      <c r="EP287" s="648"/>
      <c r="EQ287" s="648"/>
      <c r="ER287" s="648"/>
      <c r="ES287" s="648"/>
      <c r="ET287" s="648"/>
      <c r="EU287" s="648"/>
      <c r="EV287" s="648"/>
      <c r="EW287" s="648"/>
      <c r="EX287" s="648"/>
      <c r="EY287" s="648"/>
      <c r="EZ287" s="648"/>
      <c r="FA287" s="648"/>
      <c r="FB287" s="648"/>
      <c r="FC287" s="648"/>
      <c r="FD287" s="648"/>
      <c r="FE287" s="648"/>
      <c r="FF287" s="648"/>
      <c r="FG287" s="648"/>
      <c r="FH287" s="648"/>
      <c r="FI287" s="648"/>
      <c r="FJ287" s="648"/>
      <c r="FK287" s="648"/>
      <c r="FL287" s="648"/>
      <c r="FM287" s="648"/>
      <c r="FN287" s="648"/>
      <c r="FO287" s="648"/>
      <c r="FP287" s="648"/>
      <c r="FQ287" s="648"/>
      <c r="FR287" s="648"/>
      <c r="FS287" s="648"/>
      <c r="FT287" s="648"/>
      <c r="FU287" s="648"/>
      <c r="FV287" s="648"/>
      <c r="FW287" s="648"/>
      <c r="FX287" s="648"/>
      <c r="FY287" s="648"/>
      <c r="FZ287" s="648"/>
      <c r="GA287" s="648"/>
      <c r="GB287" s="648"/>
      <c r="GC287" s="648"/>
      <c r="GD287" s="648"/>
      <c r="GE287" s="648"/>
      <c r="GF287" s="648"/>
      <c r="GG287" s="648"/>
      <c r="GH287" s="648"/>
      <c r="GI287" s="648"/>
      <c r="GJ287" s="648"/>
      <c r="GK287" s="648"/>
      <c r="GL287" s="648"/>
      <c r="GM287" s="648"/>
      <c r="GN287" s="648"/>
      <c r="GO287" s="648"/>
      <c r="GP287" s="648"/>
      <c r="GQ287" s="648"/>
      <c r="GR287" s="648"/>
      <c r="GS287" s="648"/>
      <c r="GT287" s="648"/>
      <c r="GU287" s="648"/>
      <c r="GV287" s="648"/>
      <c r="GW287" s="648"/>
      <c r="GX287" s="648"/>
      <c r="GY287" s="648"/>
      <c r="GZ287" s="648"/>
      <c r="HA287" s="648"/>
      <c r="HB287" s="648"/>
      <c r="HC287" s="648"/>
      <c r="HD287" s="648"/>
      <c r="HE287" s="648"/>
      <c r="HF287" s="648"/>
      <c r="HG287" s="648"/>
      <c r="HH287" s="648"/>
      <c r="HI287" s="648"/>
      <c r="HJ287" s="648"/>
      <c r="HK287" s="648"/>
      <c r="HL287" s="648"/>
      <c r="HM287" s="648"/>
      <c r="HN287" s="648"/>
      <c r="HO287" s="648"/>
      <c r="HP287" s="648"/>
      <c r="HQ287" s="648"/>
      <c r="HR287" s="648"/>
      <c r="HS287" s="648"/>
      <c r="HT287" s="648"/>
      <c r="HU287" s="648"/>
      <c r="HV287" s="648"/>
      <c r="HW287" s="648"/>
      <c r="HX287" s="648"/>
      <c r="HY287" s="648"/>
      <c r="HZ287" s="648"/>
      <c r="IA287" s="648"/>
      <c r="IB287" s="648"/>
      <c r="IC287" s="648"/>
      <c r="ID287" s="648"/>
      <c r="IE287" s="648"/>
      <c r="IF287" s="648"/>
      <c r="IG287" s="648"/>
      <c r="IH287" s="648"/>
      <c r="II287" s="648"/>
      <c r="IJ287" s="648"/>
      <c r="IK287" s="648"/>
      <c r="IL287" s="648"/>
      <c r="IM287" s="648"/>
      <c r="IN287" s="648"/>
      <c r="IO287" s="648"/>
      <c r="IP287" s="648"/>
      <c r="IQ287" s="648"/>
      <c r="IR287" s="648"/>
      <c r="IS287" s="648"/>
      <c r="IT287" s="648"/>
    </row>
    <row r="288" spans="1:254" s="712" customFormat="1" ht="13">
      <c r="A288" s="706"/>
      <c r="B288" s="707" t="s">
        <v>3190</v>
      </c>
      <c r="C288" s="708" t="s">
        <v>2869</v>
      </c>
      <c r="D288" s="709">
        <v>10</v>
      </c>
      <c r="E288" s="710"/>
      <c r="F288" s="692">
        <f t="shared" si="9"/>
        <v>0</v>
      </c>
      <c r="G288" s="711"/>
      <c r="H288" s="694">
        <f t="shared" si="8"/>
        <v>0</v>
      </c>
      <c r="I288" s="648"/>
      <c r="J288" s="648"/>
      <c r="K288" s="648"/>
      <c r="L288" s="648"/>
      <c r="M288" s="648"/>
      <c r="N288" s="648"/>
      <c r="O288" s="648"/>
      <c r="P288" s="648"/>
      <c r="Q288" s="648"/>
      <c r="R288" s="648"/>
      <c r="S288" s="648"/>
      <c r="T288" s="648"/>
      <c r="U288" s="648"/>
      <c r="V288" s="648"/>
      <c r="W288" s="648"/>
      <c r="X288" s="648"/>
      <c r="Y288" s="648"/>
      <c r="Z288" s="648"/>
      <c r="AA288" s="648"/>
      <c r="AB288" s="648"/>
      <c r="AC288" s="648"/>
      <c r="AD288" s="648"/>
      <c r="AE288" s="648"/>
      <c r="AF288" s="648"/>
      <c r="AG288" s="648"/>
      <c r="AH288" s="648"/>
      <c r="AI288" s="648"/>
      <c r="AJ288" s="648"/>
      <c r="AK288" s="648"/>
      <c r="AL288" s="648"/>
      <c r="AM288" s="648"/>
      <c r="AN288" s="648"/>
      <c r="AO288" s="648"/>
      <c r="AP288" s="648"/>
      <c r="AQ288" s="648"/>
      <c r="AR288" s="648"/>
      <c r="AS288" s="648"/>
      <c r="AT288" s="648"/>
      <c r="AU288" s="648"/>
      <c r="AV288" s="648"/>
      <c r="AW288" s="648"/>
      <c r="AX288" s="648"/>
      <c r="AY288" s="648"/>
      <c r="AZ288" s="648"/>
      <c r="BA288" s="648"/>
      <c r="BB288" s="648"/>
      <c r="BC288" s="648"/>
      <c r="BD288" s="648"/>
      <c r="BE288" s="648"/>
      <c r="BF288" s="648"/>
      <c r="BG288" s="648"/>
      <c r="BH288" s="648"/>
      <c r="BI288" s="648"/>
      <c r="BJ288" s="648"/>
      <c r="BK288" s="648"/>
      <c r="BL288" s="648"/>
      <c r="BM288" s="648"/>
      <c r="BN288" s="648"/>
      <c r="BO288" s="648"/>
      <c r="BP288" s="648"/>
      <c r="BQ288" s="648"/>
      <c r="BR288" s="648"/>
      <c r="BS288" s="648"/>
      <c r="BT288" s="648"/>
      <c r="BU288" s="648"/>
      <c r="BV288" s="648"/>
      <c r="BW288" s="648"/>
      <c r="BX288" s="648"/>
      <c r="BY288" s="648"/>
      <c r="BZ288" s="648"/>
      <c r="CA288" s="648"/>
      <c r="CB288" s="648"/>
      <c r="CC288" s="648"/>
      <c r="CD288" s="648"/>
      <c r="CE288" s="648"/>
      <c r="CF288" s="648"/>
      <c r="CG288" s="648"/>
      <c r="CH288" s="648"/>
      <c r="CI288" s="648"/>
      <c r="CJ288" s="648"/>
      <c r="CK288" s="648"/>
      <c r="CL288" s="648"/>
      <c r="CM288" s="648"/>
      <c r="CN288" s="648"/>
      <c r="CO288" s="648"/>
      <c r="CP288" s="648"/>
      <c r="CQ288" s="648"/>
      <c r="CR288" s="648"/>
      <c r="CS288" s="648"/>
      <c r="CT288" s="648"/>
      <c r="CU288" s="648"/>
      <c r="CV288" s="648"/>
      <c r="CW288" s="648"/>
      <c r="CX288" s="648"/>
      <c r="CY288" s="648"/>
      <c r="CZ288" s="648"/>
      <c r="DA288" s="648"/>
      <c r="DB288" s="648"/>
      <c r="DC288" s="648"/>
      <c r="DD288" s="648"/>
      <c r="DE288" s="648"/>
      <c r="DF288" s="648"/>
      <c r="DG288" s="648"/>
      <c r="DH288" s="648"/>
      <c r="DI288" s="648"/>
      <c r="DJ288" s="648"/>
      <c r="DK288" s="648"/>
      <c r="DL288" s="648"/>
      <c r="DM288" s="648"/>
      <c r="DN288" s="648"/>
      <c r="DO288" s="648"/>
      <c r="DP288" s="648"/>
      <c r="DQ288" s="648"/>
      <c r="DR288" s="648"/>
      <c r="DS288" s="648"/>
      <c r="DT288" s="648"/>
      <c r="DU288" s="648"/>
      <c r="DV288" s="648"/>
      <c r="DW288" s="648"/>
      <c r="DX288" s="648"/>
      <c r="DY288" s="648"/>
      <c r="DZ288" s="648"/>
      <c r="EA288" s="648"/>
      <c r="EB288" s="648"/>
      <c r="EC288" s="648"/>
      <c r="ED288" s="648"/>
      <c r="EE288" s="648"/>
      <c r="EF288" s="648"/>
      <c r="EG288" s="648"/>
      <c r="EH288" s="648"/>
      <c r="EI288" s="648"/>
      <c r="EJ288" s="648"/>
      <c r="EK288" s="648"/>
      <c r="EL288" s="648"/>
      <c r="EM288" s="648"/>
      <c r="EN288" s="648"/>
      <c r="EO288" s="648"/>
      <c r="EP288" s="648"/>
      <c r="EQ288" s="648"/>
      <c r="ER288" s="648"/>
      <c r="ES288" s="648"/>
      <c r="ET288" s="648"/>
      <c r="EU288" s="648"/>
      <c r="EV288" s="648"/>
      <c r="EW288" s="648"/>
      <c r="EX288" s="648"/>
      <c r="EY288" s="648"/>
      <c r="EZ288" s="648"/>
      <c r="FA288" s="648"/>
      <c r="FB288" s="648"/>
      <c r="FC288" s="648"/>
      <c r="FD288" s="648"/>
      <c r="FE288" s="648"/>
      <c r="FF288" s="648"/>
      <c r="FG288" s="648"/>
      <c r="FH288" s="648"/>
      <c r="FI288" s="648"/>
      <c r="FJ288" s="648"/>
      <c r="FK288" s="648"/>
      <c r="FL288" s="648"/>
      <c r="FM288" s="648"/>
      <c r="FN288" s="648"/>
      <c r="FO288" s="648"/>
      <c r="FP288" s="648"/>
      <c r="FQ288" s="648"/>
      <c r="FR288" s="648"/>
      <c r="FS288" s="648"/>
      <c r="FT288" s="648"/>
      <c r="FU288" s="648"/>
      <c r="FV288" s="648"/>
      <c r="FW288" s="648"/>
      <c r="FX288" s="648"/>
      <c r="FY288" s="648"/>
      <c r="FZ288" s="648"/>
      <c r="GA288" s="648"/>
      <c r="GB288" s="648"/>
      <c r="GC288" s="648"/>
      <c r="GD288" s="648"/>
      <c r="GE288" s="648"/>
      <c r="GF288" s="648"/>
      <c r="GG288" s="648"/>
      <c r="GH288" s="648"/>
      <c r="GI288" s="648"/>
      <c r="GJ288" s="648"/>
      <c r="GK288" s="648"/>
      <c r="GL288" s="648"/>
      <c r="GM288" s="648"/>
      <c r="GN288" s="648"/>
      <c r="GO288" s="648"/>
      <c r="GP288" s="648"/>
      <c r="GQ288" s="648"/>
      <c r="GR288" s="648"/>
      <c r="GS288" s="648"/>
      <c r="GT288" s="648"/>
      <c r="GU288" s="648"/>
      <c r="GV288" s="648"/>
      <c r="GW288" s="648"/>
      <c r="GX288" s="648"/>
      <c r="GY288" s="648"/>
      <c r="GZ288" s="648"/>
      <c r="HA288" s="648"/>
      <c r="HB288" s="648"/>
      <c r="HC288" s="648"/>
      <c r="HD288" s="648"/>
      <c r="HE288" s="648"/>
      <c r="HF288" s="648"/>
      <c r="HG288" s="648"/>
      <c r="HH288" s="648"/>
      <c r="HI288" s="648"/>
      <c r="HJ288" s="648"/>
      <c r="HK288" s="648"/>
      <c r="HL288" s="648"/>
      <c r="HM288" s="648"/>
      <c r="HN288" s="648"/>
      <c r="HO288" s="648"/>
      <c r="HP288" s="648"/>
      <c r="HQ288" s="648"/>
      <c r="HR288" s="648"/>
      <c r="HS288" s="648"/>
      <c r="HT288" s="648"/>
      <c r="HU288" s="648"/>
      <c r="HV288" s="648"/>
      <c r="HW288" s="648"/>
      <c r="HX288" s="648"/>
      <c r="HY288" s="648"/>
      <c r="HZ288" s="648"/>
      <c r="IA288" s="648"/>
      <c r="IB288" s="648"/>
      <c r="IC288" s="648"/>
      <c r="ID288" s="648"/>
      <c r="IE288" s="648"/>
      <c r="IF288" s="648"/>
      <c r="IG288" s="648"/>
      <c r="IH288" s="648"/>
      <c r="II288" s="648"/>
      <c r="IJ288" s="648"/>
      <c r="IK288" s="648"/>
      <c r="IL288" s="648"/>
      <c r="IM288" s="648"/>
      <c r="IN288" s="648"/>
      <c r="IO288" s="648"/>
      <c r="IP288" s="648"/>
      <c r="IQ288" s="648"/>
      <c r="IR288" s="648"/>
      <c r="IS288" s="648"/>
      <c r="IT288" s="648"/>
    </row>
    <row r="289" spans="1:254" s="712" customFormat="1" ht="13">
      <c r="A289" s="706"/>
      <c r="B289" s="707" t="s">
        <v>3191</v>
      </c>
      <c r="C289" s="708" t="s">
        <v>2869</v>
      </c>
      <c r="D289" s="709">
        <v>19</v>
      </c>
      <c r="E289" s="710"/>
      <c r="F289" s="692">
        <f t="shared" si="9"/>
        <v>0</v>
      </c>
      <c r="G289" s="711"/>
      <c r="H289" s="694">
        <f t="shared" si="8"/>
        <v>0</v>
      </c>
      <c r="I289" s="648"/>
      <c r="J289" s="648"/>
      <c r="K289" s="648"/>
      <c r="L289" s="648"/>
      <c r="M289" s="648"/>
      <c r="N289" s="648"/>
      <c r="O289" s="648"/>
      <c r="P289" s="648"/>
      <c r="Q289" s="648"/>
      <c r="R289" s="648"/>
      <c r="S289" s="648"/>
      <c r="T289" s="648"/>
      <c r="U289" s="648"/>
      <c r="V289" s="648"/>
      <c r="W289" s="648"/>
      <c r="X289" s="648"/>
      <c r="Y289" s="648"/>
      <c r="Z289" s="648"/>
      <c r="AA289" s="648"/>
      <c r="AB289" s="648"/>
      <c r="AC289" s="648"/>
      <c r="AD289" s="648"/>
      <c r="AE289" s="648"/>
      <c r="AF289" s="648"/>
      <c r="AG289" s="648"/>
      <c r="AH289" s="648"/>
      <c r="AI289" s="648"/>
      <c r="AJ289" s="648"/>
      <c r="AK289" s="648"/>
      <c r="AL289" s="648"/>
      <c r="AM289" s="648"/>
      <c r="AN289" s="648"/>
      <c r="AO289" s="648"/>
      <c r="AP289" s="648"/>
      <c r="AQ289" s="648"/>
      <c r="AR289" s="648"/>
      <c r="AS289" s="648"/>
      <c r="AT289" s="648"/>
      <c r="AU289" s="648"/>
      <c r="AV289" s="648"/>
      <c r="AW289" s="648"/>
      <c r="AX289" s="648"/>
      <c r="AY289" s="648"/>
      <c r="AZ289" s="648"/>
      <c r="BA289" s="648"/>
      <c r="BB289" s="648"/>
      <c r="BC289" s="648"/>
      <c r="BD289" s="648"/>
      <c r="BE289" s="648"/>
      <c r="BF289" s="648"/>
      <c r="BG289" s="648"/>
      <c r="BH289" s="648"/>
      <c r="BI289" s="648"/>
      <c r="BJ289" s="648"/>
      <c r="BK289" s="648"/>
      <c r="BL289" s="648"/>
      <c r="BM289" s="648"/>
      <c r="BN289" s="648"/>
      <c r="BO289" s="648"/>
      <c r="BP289" s="648"/>
      <c r="BQ289" s="648"/>
      <c r="BR289" s="648"/>
      <c r="BS289" s="648"/>
      <c r="BT289" s="648"/>
      <c r="BU289" s="648"/>
      <c r="BV289" s="648"/>
      <c r="BW289" s="648"/>
      <c r="BX289" s="648"/>
      <c r="BY289" s="648"/>
      <c r="BZ289" s="648"/>
      <c r="CA289" s="648"/>
      <c r="CB289" s="648"/>
      <c r="CC289" s="648"/>
      <c r="CD289" s="648"/>
      <c r="CE289" s="648"/>
      <c r="CF289" s="648"/>
      <c r="CG289" s="648"/>
      <c r="CH289" s="648"/>
      <c r="CI289" s="648"/>
      <c r="CJ289" s="648"/>
      <c r="CK289" s="648"/>
      <c r="CL289" s="648"/>
      <c r="CM289" s="648"/>
      <c r="CN289" s="648"/>
      <c r="CO289" s="648"/>
      <c r="CP289" s="648"/>
      <c r="CQ289" s="648"/>
      <c r="CR289" s="648"/>
      <c r="CS289" s="648"/>
      <c r="CT289" s="648"/>
      <c r="CU289" s="648"/>
      <c r="CV289" s="648"/>
      <c r="CW289" s="648"/>
      <c r="CX289" s="648"/>
      <c r="CY289" s="648"/>
      <c r="CZ289" s="648"/>
      <c r="DA289" s="648"/>
      <c r="DB289" s="648"/>
      <c r="DC289" s="648"/>
      <c r="DD289" s="648"/>
      <c r="DE289" s="648"/>
      <c r="DF289" s="648"/>
      <c r="DG289" s="648"/>
      <c r="DH289" s="648"/>
      <c r="DI289" s="648"/>
      <c r="DJ289" s="648"/>
      <c r="DK289" s="648"/>
      <c r="DL289" s="648"/>
      <c r="DM289" s="648"/>
      <c r="DN289" s="648"/>
      <c r="DO289" s="648"/>
      <c r="DP289" s="648"/>
      <c r="DQ289" s="648"/>
      <c r="DR289" s="648"/>
      <c r="DS289" s="648"/>
      <c r="DT289" s="648"/>
      <c r="DU289" s="648"/>
      <c r="DV289" s="648"/>
      <c r="DW289" s="648"/>
      <c r="DX289" s="648"/>
      <c r="DY289" s="648"/>
      <c r="DZ289" s="648"/>
      <c r="EA289" s="648"/>
      <c r="EB289" s="648"/>
      <c r="EC289" s="648"/>
      <c r="ED289" s="648"/>
      <c r="EE289" s="648"/>
      <c r="EF289" s="648"/>
      <c r="EG289" s="648"/>
      <c r="EH289" s="648"/>
      <c r="EI289" s="648"/>
      <c r="EJ289" s="648"/>
      <c r="EK289" s="648"/>
      <c r="EL289" s="648"/>
      <c r="EM289" s="648"/>
      <c r="EN289" s="648"/>
      <c r="EO289" s="648"/>
      <c r="EP289" s="648"/>
      <c r="EQ289" s="648"/>
      <c r="ER289" s="648"/>
      <c r="ES289" s="648"/>
      <c r="ET289" s="648"/>
      <c r="EU289" s="648"/>
      <c r="EV289" s="648"/>
      <c r="EW289" s="648"/>
      <c r="EX289" s="648"/>
      <c r="EY289" s="648"/>
      <c r="EZ289" s="648"/>
      <c r="FA289" s="648"/>
      <c r="FB289" s="648"/>
      <c r="FC289" s="648"/>
      <c r="FD289" s="648"/>
      <c r="FE289" s="648"/>
      <c r="FF289" s="648"/>
      <c r="FG289" s="648"/>
      <c r="FH289" s="648"/>
      <c r="FI289" s="648"/>
      <c r="FJ289" s="648"/>
      <c r="FK289" s="648"/>
      <c r="FL289" s="648"/>
      <c r="FM289" s="648"/>
      <c r="FN289" s="648"/>
      <c r="FO289" s="648"/>
      <c r="FP289" s="648"/>
      <c r="FQ289" s="648"/>
      <c r="FR289" s="648"/>
      <c r="FS289" s="648"/>
      <c r="FT289" s="648"/>
      <c r="FU289" s="648"/>
      <c r="FV289" s="648"/>
      <c r="FW289" s="648"/>
      <c r="FX289" s="648"/>
      <c r="FY289" s="648"/>
      <c r="FZ289" s="648"/>
      <c r="GA289" s="648"/>
      <c r="GB289" s="648"/>
      <c r="GC289" s="648"/>
      <c r="GD289" s="648"/>
      <c r="GE289" s="648"/>
      <c r="GF289" s="648"/>
      <c r="GG289" s="648"/>
      <c r="GH289" s="648"/>
      <c r="GI289" s="648"/>
      <c r="GJ289" s="648"/>
      <c r="GK289" s="648"/>
      <c r="GL289" s="648"/>
      <c r="GM289" s="648"/>
      <c r="GN289" s="648"/>
      <c r="GO289" s="648"/>
      <c r="GP289" s="648"/>
      <c r="GQ289" s="648"/>
      <c r="GR289" s="648"/>
      <c r="GS289" s="648"/>
      <c r="GT289" s="648"/>
      <c r="GU289" s="648"/>
      <c r="GV289" s="648"/>
      <c r="GW289" s="648"/>
      <c r="GX289" s="648"/>
      <c r="GY289" s="648"/>
      <c r="GZ289" s="648"/>
      <c r="HA289" s="648"/>
      <c r="HB289" s="648"/>
      <c r="HC289" s="648"/>
      <c r="HD289" s="648"/>
      <c r="HE289" s="648"/>
      <c r="HF289" s="648"/>
      <c r="HG289" s="648"/>
      <c r="HH289" s="648"/>
      <c r="HI289" s="648"/>
      <c r="HJ289" s="648"/>
      <c r="HK289" s="648"/>
      <c r="HL289" s="648"/>
      <c r="HM289" s="648"/>
      <c r="HN289" s="648"/>
      <c r="HO289" s="648"/>
      <c r="HP289" s="648"/>
      <c r="HQ289" s="648"/>
      <c r="HR289" s="648"/>
      <c r="HS289" s="648"/>
      <c r="HT289" s="648"/>
      <c r="HU289" s="648"/>
      <c r="HV289" s="648"/>
      <c r="HW289" s="648"/>
      <c r="HX289" s="648"/>
      <c r="HY289" s="648"/>
      <c r="HZ289" s="648"/>
      <c r="IA289" s="648"/>
      <c r="IB289" s="648"/>
      <c r="IC289" s="648"/>
      <c r="ID289" s="648"/>
      <c r="IE289" s="648"/>
      <c r="IF289" s="648"/>
      <c r="IG289" s="648"/>
      <c r="IH289" s="648"/>
      <c r="II289" s="648"/>
      <c r="IJ289" s="648"/>
      <c r="IK289" s="648"/>
      <c r="IL289" s="648"/>
      <c r="IM289" s="648"/>
      <c r="IN289" s="648"/>
      <c r="IO289" s="648"/>
      <c r="IP289" s="648"/>
      <c r="IQ289" s="648"/>
      <c r="IR289" s="648"/>
      <c r="IS289" s="648"/>
      <c r="IT289" s="648"/>
    </row>
    <row r="290" spans="1:254">
      <c r="A290" s="689" t="s">
        <v>3192</v>
      </c>
      <c r="B290" s="696" t="s">
        <v>2873</v>
      </c>
      <c r="C290" s="691"/>
      <c r="D290" s="691"/>
      <c r="E290" s="692"/>
      <c r="F290" s="692">
        <f t="shared" si="9"/>
        <v>0</v>
      </c>
      <c r="G290" s="693"/>
      <c r="H290" s="694">
        <f t="shared" si="8"/>
        <v>0</v>
      </c>
      <c r="I290" s="705"/>
    </row>
    <row r="291" spans="1:254" s="712" customFormat="1" ht="12.75" customHeight="1">
      <c r="A291" s="745"/>
      <c r="B291" s="713" t="s">
        <v>2935</v>
      </c>
      <c r="C291" s="714" t="s">
        <v>2869</v>
      </c>
      <c r="D291" s="709">
        <v>11</v>
      </c>
      <c r="E291" s="710"/>
      <c r="F291" s="692">
        <f t="shared" si="9"/>
        <v>0</v>
      </c>
      <c r="G291" s="711"/>
      <c r="H291" s="694">
        <f t="shared" si="8"/>
        <v>0</v>
      </c>
      <c r="I291" s="648"/>
      <c r="J291" s="648"/>
      <c r="K291" s="648"/>
      <c r="L291" s="648"/>
      <c r="M291" s="648"/>
      <c r="N291" s="648"/>
      <c r="O291" s="648"/>
      <c r="P291" s="648"/>
      <c r="Q291" s="648"/>
      <c r="R291" s="648"/>
      <c r="S291" s="648"/>
      <c r="T291" s="648"/>
      <c r="U291" s="648"/>
      <c r="V291" s="648"/>
      <c r="W291" s="648"/>
      <c r="X291" s="648"/>
      <c r="Y291" s="648"/>
      <c r="Z291" s="648"/>
      <c r="AA291" s="648"/>
      <c r="AB291" s="648"/>
      <c r="AC291" s="648"/>
      <c r="AD291" s="648"/>
      <c r="AE291" s="648"/>
      <c r="AF291" s="648"/>
      <c r="AG291" s="648"/>
      <c r="AH291" s="648"/>
      <c r="AI291" s="648"/>
      <c r="AJ291" s="648"/>
      <c r="AK291" s="648"/>
      <c r="AL291" s="648"/>
      <c r="AM291" s="648"/>
      <c r="AN291" s="648"/>
      <c r="AO291" s="648"/>
      <c r="AP291" s="648"/>
      <c r="AQ291" s="648"/>
      <c r="AR291" s="648"/>
      <c r="AS291" s="648"/>
      <c r="AT291" s="648"/>
      <c r="AU291" s="648"/>
      <c r="AV291" s="648"/>
      <c r="AW291" s="648"/>
      <c r="AX291" s="648"/>
      <c r="AY291" s="648"/>
      <c r="AZ291" s="648"/>
      <c r="BA291" s="648"/>
      <c r="BB291" s="648"/>
      <c r="BC291" s="648"/>
      <c r="BD291" s="648"/>
      <c r="BE291" s="648"/>
      <c r="BF291" s="648"/>
      <c r="BG291" s="648"/>
      <c r="BH291" s="648"/>
      <c r="BI291" s="648"/>
      <c r="BJ291" s="648"/>
      <c r="BK291" s="648"/>
      <c r="BL291" s="648"/>
      <c r="BM291" s="648"/>
      <c r="BN291" s="648"/>
      <c r="BO291" s="648"/>
      <c r="BP291" s="648"/>
      <c r="BQ291" s="648"/>
      <c r="BR291" s="648"/>
      <c r="BS291" s="648"/>
      <c r="BT291" s="648"/>
      <c r="BU291" s="648"/>
      <c r="BV291" s="648"/>
      <c r="BW291" s="648"/>
      <c r="BX291" s="648"/>
      <c r="BY291" s="648"/>
      <c r="BZ291" s="648"/>
      <c r="CA291" s="648"/>
      <c r="CB291" s="648"/>
      <c r="CC291" s="648"/>
      <c r="CD291" s="648"/>
      <c r="CE291" s="648"/>
      <c r="CF291" s="648"/>
      <c r="CG291" s="648"/>
      <c r="CH291" s="648"/>
      <c r="CI291" s="648"/>
      <c r="CJ291" s="648"/>
      <c r="CK291" s="648"/>
      <c r="CL291" s="648"/>
      <c r="CM291" s="648"/>
      <c r="CN291" s="648"/>
      <c r="CO291" s="648"/>
      <c r="CP291" s="648"/>
      <c r="CQ291" s="648"/>
      <c r="CR291" s="648"/>
      <c r="CS291" s="648"/>
      <c r="CT291" s="648"/>
      <c r="CU291" s="648"/>
      <c r="CV291" s="648"/>
      <c r="CW291" s="648"/>
      <c r="CX291" s="648"/>
      <c r="CY291" s="648"/>
      <c r="CZ291" s="648"/>
      <c r="DA291" s="648"/>
      <c r="DB291" s="648"/>
      <c r="DC291" s="648"/>
      <c r="DD291" s="648"/>
      <c r="DE291" s="648"/>
      <c r="DF291" s="648"/>
      <c r="DG291" s="648"/>
      <c r="DH291" s="648"/>
      <c r="DI291" s="648"/>
      <c r="DJ291" s="648"/>
      <c r="DK291" s="648"/>
      <c r="DL291" s="648"/>
      <c r="DM291" s="648"/>
      <c r="DN291" s="648"/>
      <c r="DO291" s="648"/>
      <c r="DP291" s="648"/>
      <c r="DQ291" s="648"/>
      <c r="DR291" s="648"/>
      <c r="DS291" s="648"/>
      <c r="DT291" s="648"/>
      <c r="DU291" s="648"/>
      <c r="DV291" s="648"/>
      <c r="DW291" s="648"/>
      <c r="DX291" s="648"/>
      <c r="DY291" s="648"/>
      <c r="DZ291" s="648"/>
      <c r="EA291" s="648"/>
      <c r="EB291" s="648"/>
      <c r="EC291" s="648"/>
      <c r="ED291" s="648"/>
      <c r="EE291" s="648"/>
      <c r="EF291" s="648"/>
      <c r="EG291" s="648"/>
      <c r="EH291" s="648"/>
      <c r="EI291" s="648"/>
      <c r="EJ291" s="648"/>
      <c r="EK291" s="648"/>
      <c r="EL291" s="648"/>
      <c r="EM291" s="648"/>
      <c r="EN291" s="648"/>
      <c r="EO291" s="648"/>
      <c r="EP291" s="648"/>
      <c r="EQ291" s="648"/>
      <c r="ER291" s="648"/>
      <c r="ES291" s="648"/>
      <c r="ET291" s="648"/>
      <c r="EU291" s="648"/>
      <c r="EV291" s="648"/>
      <c r="EW291" s="648"/>
      <c r="EX291" s="648"/>
      <c r="EY291" s="648"/>
      <c r="EZ291" s="648"/>
      <c r="FA291" s="648"/>
      <c r="FB291" s="648"/>
      <c r="FC291" s="648"/>
      <c r="FD291" s="648"/>
      <c r="FE291" s="648"/>
      <c r="FF291" s="648"/>
      <c r="FG291" s="648"/>
      <c r="FH291" s="648"/>
      <c r="FI291" s="648"/>
      <c r="FJ291" s="648"/>
      <c r="FK291" s="648"/>
      <c r="FL291" s="648"/>
      <c r="FM291" s="648"/>
      <c r="FN291" s="648"/>
      <c r="FO291" s="648"/>
      <c r="FP291" s="648"/>
      <c r="FQ291" s="648"/>
      <c r="FR291" s="648"/>
      <c r="FS291" s="648"/>
      <c r="FT291" s="648"/>
      <c r="FU291" s="648"/>
      <c r="FV291" s="648"/>
      <c r="FW291" s="648"/>
      <c r="FX291" s="648"/>
      <c r="FY291" s="648"/>
      <c r="FZ291" s="648"/>
      <c r="GA291" s="648"/>
      <c r="GB291" s="648"/>
      <c r="GC291" s="648"/>
      <c r="GD291" s="648"/>
      <c r="GE291" s="648"/>
      <c r="GF291" s="648"/>
      <c r="GG291" s="648"/>
      <c r="GH291" s="648"/>
      <c r="GI291" s="648"/>
      <c r="GJ291" s="648"/>
      <c r="GK291" s="648"/>
      <c r="GL291" s="648"/>
      <c r="GM291" s="648"/>
      <c r="GN291" s="648"/>
      <c r="GO291" s="648"/>
      <c r="GP291" s="648"/>
      <c r="GQ291" s="648"/>
      <c r="GR291" s="648"/>
      <c r="GS291" s="648"/>
      <c r="GT291" s="648"/>
      <c r="GU291" s="648"/>
      <c r="GV291" s="648"/>
      <c r="GW291" s="648"/>
      <c r="GX291" s="648"/>
      <c r="GY291" s="648"/>
      <c r="GZ291" s="648"/>
      <c r="HA291" s="648"/>
      <c r="HB291" s="648"/>
      <c r="HC291" s="648"/>
      <c r="HD291" s="648"/>
      <c r="HE291" s="648"/>
      <c r="HF291" s="648"/>
      <c r="HG291" s="648"/>
      <c r="HH291" s="648"/>
      <c r="HI291" s="648"/>
      <c r="HJ291" s="648"/>
      <c r="HK291" s="648"/>
      <c r="HL291" s="648"/>
      <c r="HM291" s="648"/>
      <c r="HN291" s="648"/>
      <c r="HO291" s="648"/>
      <c r="HP291" s="648"/>
      <c r="HQ291" s="648"/>
      <c r="HR291" s="648"/>
      <c r="HS291" s="648"/>
      <c r="HT291" s="648"/>
      <c r="HU291" s="648"/>
      <c r="HV291" s="648"/>
      <c r="HW291" s="648"/>
      <c r="HX291" s="648"/>
      <c r="HY291" s="648"/>
      <c r="HZ291" s="648"/>
      <c r="IA291" s="648"/>
      <c r="IB291" s="648"/>
      <c r="IC291" s="648"/>
      <c r="ID291" s="648"/>
      <c r="IE291" s="648"/>
      <c r="IF291" s="648"/>
      <c r="IG291" s="648"/>
      <c r="IH291" s="648"/>
      <c r="II291" s="648"/>
      <c r="IJ291" s="648"/>
      <c r="IK291" s="648"/>
      <c r="IL291" s="648"/>
      <c r="IM291" s="648"/>
      <c r="IN291" s="648"/>
      <c r="IO291" s="648"/>
      <c r="IP291" s="648"/>
      <c r="IQ291" s="648"/>
      <c r="IR291" s="648"/>
      <c r="IS291" s="648"/>
      <c r="IT291" s="648"/>
    </row>
    <row r="292" spans="1:254" s="712" customFormat="1" ht="12.75" customHeight="1">
      <c r="A292" s="745"/>
      <c r="B292" s="713" t="s">
        <v>3049</v>
      </c>
      <c r="C292" s="714" t="s">
        <v>2869</v>
      </c>
      <c r="D292" s="709">
        <v>2</v>
      </c>
      <c r="E292" s="710"/>
      <c r="F292" s="692">
        <f t="shared" si="9"/>
        <v>0</v>
      </c>
      <c r="G292" s="711"/>
      <c r="H292" s="694">
        <f t="shared" si="8"/>
        <v>0</v>
      </c>
      <c r="I292" s="648"/>
      <c r="J292" s="648"/>
      <c r="K292" s="648"/>
      <c r="L292" s="648"/>
      <c r="M292" s="648"/>
      <c r="N292" s="648"/>
      <c r="O292" s="648"/>
      <c r="P292" s="648"/>
      <c r="Q292" s="648"/>
      <c r="R292" s="648"/>
      <c r="S292" s="648"/>
      <c r="T292" s="648"/>
      <c r="U292" s="648"/>
      <c r="V292" s="648"/>
      <c r="W292" s="648"/>
      <c r="X292" s="648"/>
      <c r="Y292" s="648"/>
      <c r="Z292" s="648"/>
      <c r="AA292" s="648"/>
      <c r="AB292" s="648"/>
      <c r="AC292" s="648"/>
      <c r="AD292" s="648"/>
      <c r="AE292" s="648"/>
      <c r="AF292" s="648"/>
      <c r="AG292" s="648"/>
      <c r="AH292" s="648"/>
      <c r="AI292" s="648"/>
      <c r="AJ292" s="648"/>
      <c r="AK292" s="648"/>
      <c r="AL292" s="648"/>
      <c r="AM292" s="648"/>
      <c r="AN292" s="648"/>
      <c r="AO292" s="648"/>
      <c r="AP292" s="648"/>
      <c r="AQ292" s="648"/>
      <c r="AR292" s="648"/>
      <c r="AS292" s="648"/>
      <c r="AT292" s="648"/>
      <c r="AU292" s="648"/>
      <c r="AV292" s="648"/>
      <c r="AW292" s="648"/>
      <c r="AX292" s="648"/>
      <c r="AY292" s="648"/>
      <c r="AZ292" s="648"/>
      <c r="BA292" s="648"/>
      <c r="BB292" s="648"/>
      <c r="BC292" s="648"/>
      <c r="BD292" s="648"/>
      <c r="BE292" s="648"/>
      <c r="BF292" s="648"/>
      <c r="BG292" s="648"/>
      <c r="BH292" s="648"/>
      <c r="BI292" s="648"/>
      <c r="BJ292" s="648"/>
      <c r="BK292" s="648"/>
      <c r="BL292" s="648"/>
      <c r="BM292" s="648"/>
      <c r="BN292" s="648"/>
      <c r="BO292" s="648"/>
      <c r="BP292" s="648"/>
      <c r="BQ292" s="648"/>
      <c r="BR292" s="648"/>
      <c r="BS292" s="648"/>
      <c r="BT292" s="648"/>
      <c r="BU292" s="648"/>
      <c r="BV292" s="648"/>
      <c r="BW292" s="648"/>
      <c r="BX292" s="648"/>
      <c r="BY292" s="648"/>
      <c r="BZ292" s="648"/>
      <c r="CA292" s="648"/>
      <c r="CB292" s="648"/>
      <c r="CC292" s="648"/>
      <c r="CD292" s="648"/>
      <c r="CE292" s="648"/>
      <c r="CF292" s="648"/>
      <c r="CG292" s="648"/>
      <c r="CH292" s="648"/>
      <c r="CI292" s="648"/>
      <c r="CJ292" s="648"/>
      <c r="CK292" s="648"/>
      <c r="CL292" s="648"/>
      <c r="CM292" s="648"/>
      <c r="CN292" s="648"/>
      <c r="CO292" s="648"/>
      <c r="CP292" s="648"/>
      <c r="CQ292" s="648"/>
      <c r="CR292" s="648"/>
      <c r="CS292" s="648"/>
      <c r="CT292" s="648"/>
      <c r="CU292" s="648"/>
      <c r="CV292" s="648"/>
      <c r="CW292" s="648"/>
      <c r="CX292" s="648"/>
      <c r="CY292" s="648"/>
      <c r="CZ292" s="648"/>
      <c r="DA292" s="648"/>
      <c r="DB292" s="648"/>
      <c r="DC292" s="648"/>
      <c r="DD292" s="648"/>
      <c r="DE292" s="648"/>
      <c r="DF292" s="648"/>
      <c r="DG292" s="648"/>
      <c r="DH292" s="648"/>
      <c r="DI292" s="648"/>
      <c r="DJ292" s="648"/>
      <c r="DK292" s="648"/>
      <c r="DL292" s="648"/>
      <c r="DM292" s="648"/>
      <c r="DN292" s="648"/>
      <c r="DO292" s="648"/>
      <c r="DP292" s="648"/>
      <c r="DQ292" s="648"/>
      <c r="DR292" s="648"/>
      <c r="DS292" s="648"/>
      <c r="DT292" s="648"/>
      <c r="DU292" s="648"/>
      <c r="DV292" s="648"/>
      <c r="DW292" s="648"/>
      <c r="DX292" s="648"/>
      <c r="DY292" s="648"/>
      <c r="DZ292" s="648"/>
      <c r="EA292" s="648"/>
      <c r="EB292" s="648"/>
      <c r="EC292" s="648"/>
      <c r="ED292" s="648"/>
      <c r="EE292" s="648"/>
      <c r="EF292" s="648"/>
      <c r="EG292" s="648"/>
      <c r="EH292" s="648"/>
      <c r="EI292" s="648"/>
      <c r="EJ292" s="648"/>
      <c r="EK292" s="648"/>
      <c r="EL292" s="648"/>
      <c r="EM292" s="648"/>
      <c r="EN292" s="648"/>
      <c r="EO292" s="648"/>
      <c r="EP292" s="648"/>
      <c r="EQ292" s="648"/>
      <c r="ER292" s="648"/>
      <c r="ES292" s="648"/>
      <c r="ET292" s="648"/>
      <c r="EU292" s="648"/>
      <c r="EV292" s="648"/>
      <c r="EW292" s="648"/>
      <c r="EX292" s="648"/>
      <c r="EY292" s="648"/>
      <c r="EZ292" s="648"/>
      <c r="FA292" s="648"/>
      <c r="FB292" s="648"/>
      <c r="FC292" s="648"/>
      <c r="FD292" s="648"/>
      <c r="FE292" s="648"/>
      <c r="FF292" s="648"/>
      <c r="FG292" s="648"/>
      <c r="FH292" s="648"/>
      <c r="FI292" s="648"/>
      <c r="FJ292" s="648"/>
      <c r="FK292" s="648"/>
      <c r="FL292" s="648"/>
      <c r="FM292" s="648"/>
      <c r="FN292" s="648"/>
      <c r="FO292" s="648"/>
      <c r="FP292" s="648"/>
      <c r="FQ292" s="648"/>
      <c r="FR292" s="648"/>
      <c r="FS292" s="648"/>
      <c r="FT292" s="648"/>
      <c r="FU292" s="648"/>
      <c r="FV292" s="648"/>
      <c r="FW292" s="648"/>
      <c r="FX292" s="648"/>
      <c r="FY292" s="648"/>
      <c r="FZ292" s="648"/>
      <c r="GA292" s="648"/>
      <c r="GB292" s="648"/>
      <c r="GC292" s="648"/>
      <c r="GD292" s="648"/>
      <c r="GE292" s="648"/>
      <c r="GF292" s="648"/>
      <c r="GG292" s="648"/>
      <c r="GH292" s="648"/>
      <c r="GI292" s="648"/>
      <c r="GJ292" s="648"/>
      <c r="GK292" s="648"/>
      <c r="GL292" s="648"/>
      <c r="GM292" s="648"/>
      <c r="GN292" s="648"/>
      <c r="GO292" s="648"/>
      <c r="GP292" s="648"/>
      <c r="GQ292" s="648"/>
      <c r="GR292" s="648"/>
      <c r="GS292" s="648"/>
      <c r="GT292" s="648"/>
      <c r="GU292" s="648"/>
      <c r="GV292" s="648"/>
      <c r="GW292" s="648"/>
      <c r="GX292" s="648"/>
      <c r="GY292" s="648"/>
      <c r="GZ292" s="648"/>
      <c r="HA292" s="648"/>
      <c r="HB292" s="648"/>
      <c r="HC292" s="648"/>
      <c r="HD292" s="648"/>
      <c r="HE292" s="648"/>
      <c r="HF292" s="648"/>
      <c r="HG292" s="648"/>
      <c r="HH292" s="648"/>
      <c r="HI292" s="648"/>
      <c r="HJ292" s="648"/>
      <c r="HK292" s="648"/>
      <c r="HL292" s="648"/>
      <c r="HM292" s="648"/>
      <c r="HN292" s="648"/>
      <c r="HO292" s="648"/>
      <c r="HP292" s="648"/>
      <c r="HQ292" s="648"/>
      <c r="HR292" s="648"/>
      <c r="HS292" s="648"/>
      <c r="HT292" s="648"/>
      <c r="HU292" s="648"/>
      <c r="HV292" s="648"/>
      <c r="HW292" s="648"/>
      <c r="HX292" s="648"/>
      <c r="HY292" s="648"/>
      <c r="HZ292" s="648"/>
      <c r="IA292" s="648"/>
      <c r="IB292" s="648"/>
      <c r="IC292" s="648"/>
      <c r="ID292" s="648"/>
      <c r="IE292" s="648"/>
      <c r="IF292" s="648"/>
      <c r="IG292" s="648"/>
      <c r="IH292" s="648"/>
      <c r="II292" s="648"/>
      <c r="IJ292" s="648"/>
      <c r="IK292" s="648"/>
      <c r="IL292" s="648"/>
      <c r="IM292" s="648"/>
      <c r="IN292" s="648"/>
      <c r="IO292" s="648"/>
      <c r="IP292" s="648"/>
      <c r="IQ292" s="648"/>
      <c r="IR292" s="648"/>
      <c r="IS292" s="648"/>
      <c r="IT292" s="648"/>
    </row>
    <row r="293" spans="1:254" s="712" customFormat="1" ht="12.75" customHeight="1">
      <c r="A293" s="745"/>
      <c r="B293" s="713" t="s">
        <v>3050</v>
      </c>
      <c r="C293" s="714" t="s">
        <v>2869</v>
      </c>
      <c r="D293" s="709">
        <v>7</v>
      </c>
      <c r="E293" s="710"/>
      <c r="F293" s="692">
        <f t="shared" si="9"/>
        <v>0</v>
      </c>
      <c r="G293" s="711"/>
      <c r="H293" s="694">
        <f t="shared" si="8"/>
        <v>0</v>
      </c>
      <c r="I293" s="648"/>
      <c r="J293" s="648"/>
      <c r="K293" s="648"/>
      <c r="L293" s="648"/>
      <c r="M293" s="648"/>
      <c r="N293" s="648"/>
      <c r="O293" s="648"/>
      <c r="P293" s="648"/>
      <c r="Q293" s="648"/>
      <c r="R293" s="648"/>
      <c r="S293" s="648"/>
      <c r="T293" s="648"/>
      <c r="U293" s="648"/>
      <c r="V293" s="648"/>
      <c r="W293" s="648"/>
      <c r="X293" s="648"/>
      <c r="Y293" s="648"/>
      <c r="Z293" s="648"/>
      <c r="AA293" s="648"/>
      <c r="AB293" s="648"/>
      <c r="AC293" s="648"/>
      <c r="AD293" s="648"/>
      <c r="AE293" s="648"/>
      <c r="AF293" s="648"/>
      <c r="AG293" s="648"/>
      <c r="AH293" s="648"/>
      <c r="AI293" s="648"/>
      <c r="AJ293" s="648"/>
      <c r="AK293" s="648"/>
      <c r="AL293" s="648"/>
      <c r="AM293" s="648"/>
      <c r="AN293" s="648"/>
      <c r="AO293" s="648"/>
      <c r="AP293" s="648"/>
      <c r="AQ293" s="648"/>
      <c r="AR293" s="648"/>
      <c r="AS293" s="648"/>
      <c r="AT293" s="648"/>
      <c r="AU293" s="648"/>
      <c r="AV293" s="648"/>
      <c r="AW293" s="648"/>
      <c r="AX293" s="648"/>
      <c r="AY293" s="648"/>
      <c r="AZ293" s="648"/>
      <c r="BA293" s="648"/>
      <c r="BB293" s="648"/>
      <c r="BC293" s="648"/>
      <c r="BD293" s="648"/>
      <c r="BE293" s="648"/>
      <c r="BF293" s="648"/>
      <c r="BG293" s="648"/>
      <c r="BH293" s="648"/>
      <c r="BI293" s="648"/>
      <c r="BJ293" s="648"/>
      <c r="BK293" s="648"/>
      <c r="BL293" s="648"/>
      <c r="BM293" s="648"/>
      <c r="BN293" s="648"/>
      <c r="BO293" s="648"/>
      <c r="BP293" s="648"/>
      <c r="BQ293" s="648"/>
      <c r="BR293" s="648"/>
      <c r="BS293" s="648"/>
      <c r="BT293" s="648"/>
      <c r="BU293" s="648"/>
      <c r="BV293" s="648"/>
      <c r="BW293" s="648"/>
      <c r="BX293" s="648"/>
      <c r="BY293" s="648"/>
      <c r="BZ293" s="648"/>
      <c r="CA293" s="648"/>
      <c r="CB293" s="648"/>
      <c r="CC293" s="648"/>
      <c r="CD293" s="648"/>
      <c r="CE293" s="648"/>
      <c r="CF293" s="648"/>
      <c r="CG293" s="648"/>
      <c r="CH293" s="648"/>
      <c r="CI293" s="648"/>
      <c r="CJ293" s="648"/>
      <c r="CK293" s="648"/>
      <c r="CL293" s="648"/>
      <c r="CM293" s="648"/>
      <c r="CN293" s="648"/>
      <c r="CO293" s="648"/>
      <c r="CP293" s="648"/>
      <c r="CQ293" s="648"/>
      <c r="CR293" s="648"/>
      <c r="CS293" s="648"/>
      <c r="CT293" s="648"/>
      <c r="CU293" s="648"/>
      <c r="CV293" s="648"/>
      <c r="CW293" s="648"/>
      <c r="CX293" s="648"/>
      <c r="CY293" s="648"/>
      <c r="CZ293" s="648"/>
      <c r="DA293" s="648"/>
      <c r="DB293" s="648"/>
      <c r="DC293" s="648"/>
      <c r="DD293" s="648"/>
      <c r="DE293" s="648"/>
      <c r="DF293" s="648"/>
      <c r="DG293" s="648"/>
      <c r="DH293" s="648"/>
      <c r="DI293" s="648"/>
      <c r="DJ293" s="648"/>
      <c r="DK293" s="648"/>
      <c r="DL293" s="648"/>
      <c r="DM293" s="648"/>
      <c r="DN293" s="648"/>
      <c r="DO293" s="648"/>
      <c r="DP293" s="648"/>
      <c r="DQ293" s="648"/>
      <c r="DR293" s="648"/>
      <c r="DS293" s="648"/>
      <c r="DT293" s="648"/>
      <c r="DU293" s="648"/>
      <c r="DV293" s="648"/>
      <c r="DW293" s="648"/>
      <c r="DX293" s="648"/>
      <c r="DY293" s="648"/>
      <c r="DZ293" s="648"/>
      <c r="EA293" s="648"/>
      <c r="EB293" s="648"/>
      <c r="EC293" s="648"/>
      <c r="ED293" s="648"/>
      <c r="EE293" s="648"/>
      <c r="EF293" s="648"/>
      <c r="EG293" s="648"/>
      <c r="EH293" s="648"/>
      <c r="EI293" s="648"/>
      <c r="EJ293" s="648"/>
      <c r="EK293" s="648"/>
      <c r="EL293" s="648"/>
      <c r="EM293" s="648"/>
      <c r="EN293" s="648"/>
      <c r="EO293" s="648"/>
      <c r="EP293" s="648"/>
      <c r="EQ293" s="648"/>
      <c r="ER293" s="648"/>
      <c r="ES293" s="648"/>
      <c r="ET293" s="648"/>
      <c r="EU293" s="648"/>
      <c r="EV293" s="648"/>
      <c r="EW293" s="648"/>
      <c r="EX293" s="648"/>
      <c r="EY293" s="648"/>
      <c r="EZ293" s="648"/>
      <c r="FA293" s="648"/>
      <c r="FB293" s="648"/>
      <c r="FC293" s="648"/>
      <c r="FD293" s="648"/>
      <c r="FE293" s="648"/>
      <c r="FF293" s="648"/>
      <c r="FG293" s="648"/>
      <c r="FH293" s="648"/>
      <c r="FI293" s="648"/>
      <c r="FJ293" s="648"/>
      <c r="FK293" s="648"/>
      <c r="FL293" s="648"/>
      <c r="FM293" s="648"/>
      <c r="FN293" s="648"/>
      <c r="FO293" s="648"/>
      <c r="FP293" s="648"/>
      <c r="FQ293" s="648"/>
      <c r="FR293" s="648"/>
      <c r="FS293" s="648"/>
      <c r="FT293" s="648"/>
      <c r="FU293" s="648"/>
      <c r="FV293" s="648"/>
      <c r="FW293" s="648"/>
      <c r="FX293" s="648"/>
      <c r="FY293" s="648"/>
      <c r="FZ293" s="648"/>
      <c r="GA293" s="648"/>
      <c r="GB293" s="648"/>
      <c r="GC293" s="648"/>
      <c r="GD293" s="648"/>
      <c r="GE293" s="648"/>
      <c r="GF293" s="648"/>
      <c r="GG293" s="648"/>
      <c r="GH293" s="648"/>
      <c r="GI293" s="648"/>
      <c r="GJ293" s="648"/>
      <c r="GK293" s="648"/>
      <c r="GL293" s="648"/>
      <c r="GM293" s="648"/>
      <c r="GN293" s="648"/>
      <c r="GO293" s="648"/>
      <c r="GP293" s="648"/>
      <c r="GQ293" s="648"/>
      <c r="GR293" s="648"/>
      <c r="GS293" s="648"/>
      <c r="GT293" s="648"/>
      <c r="GU293" s="648"/>
      <c r="GV293" s="648"/>
      <c r="GW293" s="648"/>
      <c r="GX293" s="648"/>
      <c r="GY293" s="648"/>
      <c r="GZ293" s="648"/>
      <c r="HA293" s="648"/>
      <c r="HB293" s="648"/>
      <c r="HC293" s="648"/>
      <c r="HD293" s="648"/>
      <c r="HE293" s="648"/>
      <c r="HF293" s="648"/>
      <c r="HG293" s="648"/>
      <c r="HH293" s="648"/>
      <c r="HI293" s="648"/>
      <c r="HJ293" s="648"/>
      <c r="HK293" s="648"/>
      <c r="HL293" s="648"/>
      <c r="HM293" s="648"/>
      <c r="HN293" s="648"/>
      <c r="HO293" s="648"/>
      <c r="HP293" s="648"/>
      <c r="HQ293" s="648"/>
      <c r="HR293" s="648"/>
      <c r="HS293" s="648"/>
      <c r="HT293" s="648"/>
      <c r="HU293" s="648"/>
      <c r="HV293" s="648"/>
      <c r="HW293" s="648"/>
      <c r="HX293" s="648"/>
      <c r="HY293" s="648"/>
      <c r="HZ293" s="648"/>
      <c r="IA293" s="648"/>
      <c r="IB293" s="648"/>
      <c r="IC293" s="648"/>
      <c r="ID293" s="648"/>
      <c r="IE293" s="648"/>
      <c r="IF293" s="648"/>
      <c r="IG293" s="648"/>
      <c r="IH293" s="648"/>
      <c r="II293" s="648"/>
      <c r="IJ293" s="648"/>
      <c r="IK293" s="648"/>
      <c r="IL293" s="648"/>
      <c r="IM293" s="648"/>
      <c r="IN293" s="648"/>
      <c r="IO293" s="648"/>
      <c r="IP293" s="648"/>
      <c r="IQ293" s="648"/>
      <c r="IR293" s="648"/>
      <c r="IS293" s="648"/>
      <c r="IT293" s="648"/>
    </row>
    <row r="294" spans="1:254" ht="24.75" customHeight="1">
      <c r="A294" s="689" t="s">
        <v>3193</v>
      </c>
      <c r="B294" s="713" t="s">
        <v>2937</v>
      </c>
      <c r="C294" s="715" t="s">
        <v>60</v>
      </c>
      <c r="D294" s="691">
        <v>21</v>
      </c>
      <c r="E294" s="692"/>
      <c r="F294" s="692">
        <f t="shared" si="9"/>
        <v>0</v>
      </c>
      <c r="G294" s="693"/>
      <c r="H294" s="694">
        <f t="shared" si="8"/>
        <v>0</v>
      </c>
    </row>
    <row r="295" spans="1:254" ht="23.25" customHeight="1">
      <c r="A295" s="689" t="s">
        <v>3194</v>
      </c>
      <c r="B295" s="713" t="s">
        <v>3175</v>
      </c>
      <c r="C295" s="715" t="s">
        <v>60</v>
      </c>
      <c r="D295" s="691">
        <v>33</v>
      </c>
      <c r="E295" s="692"/>
      <c r="F295" s="692">
        <f t="shared" si="9"/>
        <v>0</v>
      </c>
      <c r="G295" s="693"/>
      <c r="H295" s="694">
        <f t="shared" si="8"/>
        <v>0</v>
      </c>
    </row>
    <row r="296" spans="1:254">
      <c r="A296" s="689" t="s">
        <v>3195</v>
      </c>
      <c r="B296" s="703" t="s">
        <v>3152</v>
      </c>
      <c r="C296" s="691" t="s">
        <v>60</v>
      </c>
      <c r="D296" s="691">
        <v>19</v>
      </c>
      <c r="E296" s="692"/>
      <c r="F296" s="692">
        <f t="shared" si="9"/>
        <v>0</v>
      </c>
      <c r="G296" s="693"/>
      <c r="H296" s="694">
        <f t="shared" si="8"/>
        <v>0</v>
      </c>
    </row>
    <row r="297" spans="1:254" s="695" customFormat="1" ht="12.75" customHeight="1">
      <c r="A297" s="689" t="s">
        <v>3196</v>
      </c>
      <c r="B297" s="717" t="s">
        <v>2888</v>
      </c>
      <c r="C297" s="691" t="s">
        <v>1541</v>
      </c>
      <c r="D297" s="691">
        <v>1</v>
      </c>
      <c r="E297" s="692"/>
      <c r="F297" s="692">
        <f t="shared" si="9"/>
        <v>0</v>
      </c>
      <c r="G297" s="693"/>
      <c r="H297" s="694"/>
    </row>
    <row r="298" spans="1:254" s="695" customFormat="1" ht="13">
      <c r="A298" s="689"/>
      <c r="B298" s="749"/>
      <c r="C298" s="691"/>
      <c r="D298" s="691"/>
      <c r="E298" s="692"/>
      <c r="F298" s="692">
        <f t="shared" si="9"/>
        <v>0</v>
      </c>
      <c r="G298" s="693"/>
      <c r="H298" s="694">
        <f t="shared" si="8"/>
        <v>0</v>
      </c>
    </row>
    <row r="299" spans="1:254" s="695" customFormat="1" ht="13">
      <c r="A299" s="689"/>
      <c r="B299" s="690" t="s">
        <v>3197</v>
      </c>
      <c r="C299" s="691"/>
      <c r="D299" s="691"/>
      <c r="E299" s="692"/>
      <c r="F299" s="692">
        <f t="shared" si="9"/>
        <v>0</v>
      </c>
      <c r="G299" s="693"/>
      <c r="H299" s="694">
        <f t="shared" si="8"/>
        <v>0</v>
      </c>
    </row>
    <row r="300" spans="1:254" s="695" customFormat="1" ht="13">
      <c r="A300" s="689"/>
      <c r="B300" s="749"/>
      <c r="C300" s="691"/>
      <c r="D300" s="691"/>
      <c r="E300" s="692"/>
      <c r="F300" s="692">
        <f t="shared" si="9"/>
        <v>0</v>
      </c>
      <c r="G300" s="693"/>
      <c r="H300" s="694">
        <f t="shared" si="8"/>
        <v>0</v>
      </c>
    </row>
    <row r="301" spans="1:254" ht="20.5">
      <c r="A301" s="689" t="s">
        <v>3198</v>
      </c>
      <c r="B301" s="717" t="s">
        <v>3199</v>
      </c>
      <c r="C301" s="752" t="s">
        <v>62</v>
      </c>
      <c r="D301" s="691">
        <v>2</v>
      </c>
      <c r="E301" s="692"/>
      <c r="F301" s="692">
        <f t="shared" si="9"/>
        <v>0</v>
      </c>
      <c r="G301" s="693"/>
      <c r="H301" s="694">
        <f t="shared" si="8"/>
        <v>0</v>
      </c>
    </row>
    <row r="302" spans="1:254">
      <c r="A302" s="689"/>
      <c r="B302" s="696" t="s">
        <v>2827</v>
      </c>
      <c r="C302" s="691"/>
      <c r="D302" s="691"/>
      <c r="E302" s="699"/>
      <c r="F302" s="692">
        <f t="shared" si="9"/>
        <v>0</v>
      </c>
      <c r="G302" s="700"/>
      <c r="H302" s="694">
        <f t="shared" si="8"/>
        <v>0</v>
      </c>
    </row>
    <row r="303" spans="1:254" ht="20">
      <c r="A303" s="689"/>
      <c r="B303" s="696" t="s">
        <v>3200</v>
      </c>
      <c r="C303" s="691" t="s">
        <v>1541</v>
      </c>
      <c r="D303" s="691">
        <v>2</v>
      </c>
      <c r="E303" s="692"/>
      <c r="F303" s="692">
        <f t="shared" si="9"/>
        <v>0</v>
      </c>
      <c r="G303" s="693"/>
      <c r="H303" s="694">
        <f t="shared" si="8"/>
        <v>0</v>
      </c>
    </row>
    <row r="304" spans="1:254" ht="25.15" customHeight="1">
      <c r="A304" s="689"/>
      <c r="B304" s="696" t="s">
        <v>3201</v>
      </c>
      <c r="C304" s="691" t="s">
        <v>1541</v>
      </c>
      <c r="D304" s="691">
        <v>2</v>
      </c>
      <c r="E304" s="692"/>
      <c r="F304" s="692">
        <f t="shared" si="9"/>
        <v>0</v>
      </c>
      <c r="G304" s="693"/>
      <c r="H304" s="694">
        <f t="shared" si="8"/>
        <v>0</v>
      </c>
    </row>
    <row r="305" spans="1:8">
      <c r="A305" s="689"/>
      <c r="B305" s="696" t="s">
        <v>3202</v>
      </c>
      <c r="C305" s="691" t="s">
        <v>1541</v>
      </c>
      <c r="D305" s="691">
        <v>2</v>
      </c>
      <c r="E305" s="692"/>
      <c r="F305" s="692">
        <f t="shared" si="9"/>
        <v>0</v>
      </c>
      <c r="G305" s="693"/>
      <c r="H305" s="694">
        <f t="shared" si="8"/>
        <v>0</v>
      </c>
    </row>
    <row r="306" spans="1:8">
      <c r="A306" s="689"/>
      <c r="B306" s="696" t="s">
        <v>3203</v>
      </c>
      <c r="C306" s="691" t="s">
        <v>1541</v>
      </c>
      <c r="D306" s="691">
        <v>2</v>
      </c>
      <c r="E306" s="692"/>
      <c r="F306" s="692">
        <f t="shared" si="9"/>
        <v>0</v>
      </c>
      <c r="G306" s="693"/>
      <c r="H306" s="694">
        <f t="shared" si="8"/>
        <v>0</v>
      </c>
    </row>
    <row r="307" spans="1:8" s="695" customFormat="1" ht="12.75" customHeight="1">
      <c r="A307" s="689" t="s">
        <v>3204</v>
      </c>
      <c r="B307" s="717" t="s">
        <v>2888</v>
      </c>
      <c r="C307" s="691" t="s">
        <v>1541</v>
      </c>
      <c r="D307" s="691">
        <v>1</v>
      </c>
      <c r="E307" s="692"/>
      <c r="F307" s="692">
        <f t="shared" si="9"/>
        <v>0</v>
      </c>
      <c r="G307" s="693"/>
      <c r="H307" s="694"/>
    </row>
    <row r="308" spans="1:8">
      <c r="A308" s="748"/>
      <c r="B308" s="703"/>
      <c r="C308" s="723"/>
      <c r="D308" s="691"/>
      <c r="E308" s="699"/>
      <c r="F308" s="692">
        <f t="shared" si="9"/>
        <v>0</v>
      </c>
      <c r="G308" s="700"/>
      <c r="H308" s="694">
        <f t="shared" si="8"/>
        <v>0</v>
      </c>
    </row>
    <row r="309" spans="1:8" s="695" customFormat="1" ht="13">
      <c r="A309" s="689"/>
      <c r="B309" s="690" t="s">
        <v>3205</v>
      </c>
      <c r="C309" s="691"/>
      <c r="D309" s="691"/>
      <c r="E309" s="692"/>
      <c r="F309" s="692">
        <f t="shared" si="9"/>
        <v>0</v>
      </c>
      <c r="G309" s="693"/>
      <c r="H309" s="694">
        <f t="shared" si="8"/>
        <v>0</v>
      </c>
    </row>
    <row r="310" spans="1:8" s="695" customFormat="1" ht="13">
      <c r="A310" s="689"/>
      <c r="B310" s="749"/>
      <c r="C310" s="691"/>
      <c r="D310" s="691"/>
      <c r="E310" s="692"/>
      <c r="F310" s="692">
        <f t="shared" si="9"/>
        <v>0</v>
      </c>
      <c r="G310" s="693"/>
      <c r="H310" s="694">
        <f t="shared" si="8"/>
        <v>0</v>
      </c>
    </row>
    <row r="311" spans="1:8" s="695" customFormat="1">
      <c r="A311" s="689" t="s">
        <v>3206</v>
      </c>
      <c r="B311" s="703" t="s">
        <v>3207</v>
      </c>
      <c r="C311" s="691" t="s">
        <v>62</v>
      </c>
      <c r="D311" s="691">
        <v>1</v>
      </c>
      <c r="E311" s="692"/>
      <c r="F311" s="692">
        <f t="shared" si="9"/>
        <v>0</v>
      </c>
      <c r="G311" s="693"/>
      <c r="H311" s="694">
        <f t="shared" si="8"/>
        <v>0</v>
      </c>
    </row>
    <row r="312" spans="1:8" s="695" customFormat="1">
      <c r="A312" s="689"/>
      <c r="B312" s="753" t="s">
        <v>2827</v>
      </c>
      <c r="C312" s="691"/>
      <c r="D312" s="691"/>
      <c r="E312" s="692"/>
      <c r="F312" s="692">
        <f t="shared" si="9"/>
        <v>0</v>
      </c>
      <c r="G312" s="693"/>
      <c r="H312" s="694">
        <f t="shared" si="8"/>
        <v>0</v>
      </c>
    </row>
    <row r="313" spans="1:8" s="695" customFormat="1">
      <c r="A313" s="689"/>
      <c r="B313" s="713" t="s">
        <v>3208</v>
      </c>
      <c r="C313" s="723" t="s">
        <v>62</v>
      </c>
      <c r="D313" s="691">
        <v>2</v>
      </c>
      <c r="E313" s="692"/>
      <c r="F313" s="692">
        <f t="shared" si="9"/>
        <v>0</v>
      </c>
      <c r="G313" s="693"/>
      <c r="H313" s="694">
        <f t="shared" si="8"/>
        <v>0</v>
      </c>
    </row>
    <row r="314" spans="1:8">
      <c r="A314" s="748"/>
      <c r="B314" s="722" t="s">
        <v>3209</v>
      </c>
      <c r="C314" s="723" t="s">
        <v>62</v>
      </c>
      <c r="D314" s="691">
        <v>2</v>
      </c>
      <c r="E314" s="699"/>
      <c r="F314" s="692">
        <f t="shared" si="9"/>
        <v>0</v>
      </c>
      <c r="G314" s="700"/>
      <c r="H314" s="694">
        <f t="shared" si="8"/>
        <v>0</v>
      </c>
    </row>
    <row r="315" spans="1:8">
      <c r="A315" s="748"/>
      <c r="B315" s="722" t="s">
        <v>3210</v>
      </c>
      <c r="C315" s="723" t="s">
        <v>62</v>
      </c>
      <c r="D315" s="691">
        <v>1</v>
      </c>
      <c r="E315" s="699"/>
      <c r="F315" s="692">
        <f t="shared" si="9"/>
        <v>0</v>
      </c>
      <c r="G315" s="700"/>
      <c r="H315" s="694">
        <f t="shared" si="8"/>
        <v>0</v>
      </c>
    </row>
    <row r="316" spans="1:8" s="695" customFormat="1">
      <c r="A316" s="689" t="s">
        <v>3211</v>
      </c>
      <c r="B316" s="703" t="s">
        <v>3212</v>
      </c>
      <c r="C316" s="691" t="s">
        <v>62</v>
      </c>
      <c r="D316" s="691">
        <v>1</v>
      </c>
      <c r="E316" s="692"/>
      <c r="F316" s="692">
        <f t="shared" si="9"/>
        <v>0</v>
      </c>
      <c r="G316" s="693"/>
      <c r="H316" s="694">
        <f t="shared" si="8"/>
        <v>0</v>
      </c>
    </row>
    <row r="317" spans="1:8" s="695" customFormat="1">
      <c r="A317" s="689"/>
      <c r="B317" s="753" t="s">
        <v>2827</v>
      </c>
      <c r="C317" s="691"/>
      <c r="D317" s="691"/>
      <c r="E317" s="692"/>
      <c r="F317" s="692">
        <f t="shared" si="9"/>
        <v>0</v>
      </c>
      <c r="G317" s="693"/>
      <c r="H317" s="694">
        <f t="shared" si="8"/>
        <v>0</v>
      </c>
    </row>
    <row r="318" spans="1:8" s="695" customFormat="1">
      <c r="A318" s="689"/>
      <c r="B318" s="713" t="s">
        <v>3208</v>
      </c>
      <c r="C318" s="723" t="s">
        <v>62</v>
      </c>
      <c r="D318" s="691">
        <v>2</v>
      </c>
      <c r="E318" s="692"/>
      <c r="F318" s="692">
        <f t="shared" si="9"/>
        <v>0</v>
      </c>
      <c r="G318" s="693"/>
      <c r="H318" s="694">
        <f t="shared" si="8"/>
        <v>0</v>
      </c>
    </row>
    <row r="319" spans="1:8">
      <c r="A319" s="748"/>
      <c r="B319" s="722" t="s">
        <v>3209</v>
      </c>
      <c r="C319" s="723" t="s">
        <v>62</v>
      </c>
      <c r="D319" s="691">
        <v>2</v>
      </c>
      <c r="E319" s="699"/>
      <c r="F319" s="692">
        <f t="shared" si="9"/>
        <v>0</v>
      </c>
      <c r="G319" s="700"/>
      <c r="H319" s="694">
        <f t="shared" si="8"/>
        <v>0</v>
      </c>
    </row>
    <row r="320" spans="1:8">
      <c r="A320" s="748"/>
      <c r="B320" s="722" t="s">
        <v>3210</v>
      </c>
      <c r="C320" s="723" t="s">
        <v>62</v>
      </c>
      <c r="D320" s="691">
        <v>1</v>
      </c>
      <c r="E320" s="699"/>
      <c r="F320" s="692">
        <f t="shared" si="9"/>
        <v>0</v>
      </c>
      <c r="G320" s="700"/>
      <c r="H320" s="694">
        <f t="shared" si="8"/>
        <v>0</v>
      </c>
    </row>
    <row r="321" spans="1:254" s="695" customFormat="1">
      <c r="A321" s="689" t="s">
        <v>3213</v>
      </c>
      <c r="B321" s="703" t="s">
        <v>3214</v>
      </c>
      <c r="C321" s="691" t="s">
        <v>62</v>
      </c>
      <c r="D321" s="691">
        <v>1</v>
      </c>
      <c r="E321" s="692"/>
      <c r="F321" s="692">
        <f t="shared" si="9"/>
        <v>0</v>
      </c>
      <c r="G321" s="693"/>
      <c r="H321" s="694">
        <f t="shared" si="8"/>
        <v>0</v>
      </c>
    </row>
    <row r="322" spans="1:254" s="695" customFormat="1">
      <c r="A322" s="689"/>
      <c r="B322" s="753" t="s">
        <v>2827</v>
      </c>
      <c r="C322" s="691"/>
      <c r="D322" s="691"/>
      <c r="E322" s="692"/>
      <c r="F322" s="692">
        <f t="shared" si="9"/>
        <v>0</v>
      </c>
      <c r="G322" s="693"/>
      <c r="H322" s="694">
        <f t="shared" si="8"/>
        <v>0</v>
      </c>
    </row>
    <row r="323" spans="1:254" s="695" customFormat="1">
      <c r="A323" s="689"/>
      <c r="B323" s="713" t="s">
        <v>3208</v>
      </c>
      <c r="C323" s="723" t="s">
        <v>62</v>
      </c>
      <c r="D323" s="691">
        <v>2</v>
      </c>
      <c r="E323" s="692"/>
      <c r="F323" s="692">
        <f t="shared" si="9"/>
        <v>0</v>
      </c>
      <c r="G323" s="693"/>
      <c r="H323" s="694">
        <f t="shared" si="8"/>
        <v>0</v>
      </c>
    </row>
    <row r="324" spans="1:254">
      <c r="A324" s="748"/>
      <c r="B324" s="722" t="s">
        <v>3209</v>
      </c>
      <c r="C324" s="723" t="s">
        <v>62</v>
      </c>
      <c r="D324" s="691">
        <v>2</v>
      </c>
      <c r="E324" s="699"/>
      <c r="F324" s="692">
        <f t="shared" si="9"/>
        <v>0</v>
      </c>
      <c r="G324" s="700"/>
      <c r="H324" s="694">
        <f t="shared" si="8"/>
        <v>0</v>
      </c>
    </row>
    <row r="325" spans="1:254">
      <c r="A325" s="748"/>
      <c r="B325" s="722" t="s">
        <v>3210</v>
      </c>
      <c r="C325" s="723" t="s">
        <v>62</v>
      </c>
      <c r="D325" s="691">
        <v>1</v>
      </c>
      <c r="E325" s="699"/>
      <c r="F325" s="692">
        <f t="shared" si="9"/>
        <v>0</v>
      </c>
      <c r="G325" s="700"/>
      <c r="H325" s="694">
        <f t="shared" si="8"/>
        <v>0</v>
      </c>
    </row>
    <row r="326" spans="1:254" s="712" customFormat="1" ht="25.15" customHeight="1">
      <c r="A326" s="689" t="s">
        <v>3215</v>
      </c>
      <c r="B326" s="740" t="s">
        <v>3216</v>
      </c>
      <c r="C326" s="691" t="s">
        <v>62</v>
      </c>
      <c r="D326" s="691">
        <v>2</v>
      </c>
      <c r="E326" s="710"/>
      <c r="F326" s="692">
        <f t="shared" si="9"/>
        <v>0</v>
      </c>
      <c r="G326" s="741"/>
      <c r="H326" s="694">
        <f t="shared" si="8"/>
        <v>0</v>
      </c>
      <c r="I326" s="648"/>
      <c r="J326" s="648"/>
      <c r="K326" s="648"/>
      <c r="L326" s="648"/>
      <c r="M326" s="648"/>
      <c r="N326" s="648"/>
      <c r="O326" s="648"/>
      <c r="P326" s="648"/>
      <c r="Q326" s="648"/>
      <c r="R326" s="648"/>
      <c r="S326" s="648"/>
      <c r="T326" s="648"/>
      <c r="U326" s="648"/>
      <c r="V326" s="648"/>
      <c r="W326" s="648"/>
      <c r="X326" s="648"/>
      <c r="Y326" s="648"/>
      <c r="Z326" s="648"/>
      <c r="AA326" s="648"/>
      <c r="AB326" s="648"/>
      <c r="AC326" s="648"/>
      <c r="AD326" s="648"/>
      <c r="AE326" s="648"/>
      <c r="AF326" s="648"/>
      <c r="AG326" s="648"/>
      <c r="AH326" s="648"/>
      <c r="AI326" s="648"/>
      <c r="AJ326" s="648"/>
      <c r="AK326" s="648"/>
      <c r="AL326" s="648"/>
      <c r="AM326" s="648"/>
      <c r="AN326" s="648"/>
      <c r="AO326" s="648"/>
      <c r="AP326" s="648"/>
      <c r="AQ326" s="648"/>
      <c r="AR326" s="648"/>
      <c r="AS326" s="648"/>
      <c r="AT326" s="648"/>
      <c r="AU326" s="648"/>
      <c r="AV326" s="648"/>
      <c r="AW326" s="648"/>
      <c r="AX326" s="648"/>
      <c r="AY326" s="648"/>
      <c r="AZ326" s="648"/>
      <c r="BA326" s="648"/>
      <c r="BB326" s="648"/>
      <c r="BC326" s="648"/>
      <c r="BD326" s="648"/>
      <c r="BE326" s="648"/>
      <c r="BF326" s="648"/>
      <c r="BG326" s="648"/>
      <c r="BH326" s="648"/>
      <c r="BI326" s="648"/>
      <c r="BJ326" s="648"/>
      <c r="BK326" s="648"/>
      <c r="BL326" s="648"/>
      <c r="BM326" s="648"/>
      <c r="BN326" s="648"/>
      <c r="BO326" s="648"/>
      <c r="BP326" s="648"/>
      <c r="BQ326" s="648"/>
      <c r="BR326" s="648"/>
      <c r="BS326" s="648"/>
      <c r="BT326" s="648"/>
      <c r="BU326" s="648"/>
      <c r="BV326" s="648"/>
      <c r="BW326" s="648"/>
      <c r="BX326" s="648"/>
      <c r="BY326" s="648"/>
      <c r="BZ326" s="648"/>
      <c r="CA326" s="648"/>
      <c r="CB326" s="648"/>
      <c r="CC326" s="648"/>
      <c r="CD326" s="648"/>
      <c r="CE326" s="648"/>
      <c r="CF326" s="648"/>
      <c r="CG326" s="648"/>
      <c r="CH326" s="648"/>
      <c r="CI326" s="648"/>
      <c r="CJ326" s="648"/>
      <c r="CK326" s="648"/>
      <c r="CL326" s="648"/>
      <c r="CM326" s="648"/>
      <c r="CN326" s="648"/>
      <c r="CO326" s="648"/>
      <c r="CP326" s="648"/>
      <c r="CQ326" s="648"/>
      <c r="CR326" s="648"/>
      <c r="CS326" s="648"/>
      <c r="CT326" s="648"/>
      <c r="CU326" s="648"/>
      <c r="CV326" s="648"/>
      <c r="CW326" s="648"/>
      <c r="CX326" s="648"/>
      <c r="CY326" s="648"/>
      <c r="CZ326" s="648"/>
      <c r="DA326" s="648"/>
      <c r="DB326" s="648"/>
      <c r="DC326" s="648"/>
      <c r="DD326" s="648"/>
      <c r="DE326" s="648"/>
      <c r="DF326" s="648"/>
      <c r="DG326" s="648"/>
      <c r="DH326" s="648"/>
      <c r="DI326" s="648"/>
      <c r="DJ326" s="648"/>
      <c r="DK326" s="648"/>
      <c r="DL326" s="648"/>
      <c r="DM326" s="648"/>
      <c r="DN326" s="648"/>
      <c r="DO326" s="648"/>
      <c r="DP326" s="648"/>
      <c r="DQ326" s="648"/>
      <c r="DR326" s="648"/>
      <c r="DS326" s="648"/>
      <c r="DT326" s="648"/>
      <c r="DU326" s="648"/>
      <c r="DV326" s="648"/>
      <c r="DW326" s="648"/>
      <c r="DX326" s="648"/>
      <c r="DY326" s="648"/>
      <c r="DZ326" s="648"/>
      <c r="EA326" s="648"/>
      <c r="EB326" s="648"/>
      <c r="EC326" s="648"/>
      <c r="ED326" s="648"/>
      <c r="EE326" s="648"/>
      <c r="EF326" s="648"/>
      <c r="EG326" s="648"/>
      <c r="EH326" s="648"/>
      <c r="EI326" s="648"/>
      <c r="EJ326" s="648"/>
      <c r="EK326" s="648"/>
      <c r="EL326" s="648"/>
      <c r="EM326" s="648"/>
      <c r="EN326" s="648"/>
      <c r="EO326" s="648"/>
      <c r="EP326" s="648"/>
      <c r="EQ326" s="648"/>
      <c r="ER326" s="648"/>
      <c r="ES326" s="648"/>
      <c r="ET326" s="648"/>
      <c r="EU326" s="648"/>
      <c r="EV326" s="648"/>
      <c r="EW326" s="648"/>
      <c r="EX326" s="648"/>
      <c r="EY326" s="648"/>
      <c r="EZ326" s="648"/>
      <c r="FA326" s="648"/>
      <c r="FB326" s="648"/>
      <c r="FC326" s="648"/>
      <c r="FD326" s="648"/>
      <c r="FE326" s="648"/>
      <c r="FF326" s="648"/>
      <c r="FG326" s="648"/>
      <c r="FH326" s="648"/>
      <c r="FI326" s="648"/>
      <c r="FJ326" s="648"/>
      <c r="FK326" s="648"/>
      <c r="FL326" s="648"/>
      <c r="FM326" s="648"/>
      <c r="FN326" s="648"/>
      <c r="FO326" s="648"/>
      <c r="FP326" s="648"/>
      <c r="FQ326" s="648"/>
      <c r="FR326" s="648"/>
      <c r="FS326" s="648"/>
      <c r="FT326" s="648"/>
      <c r="FU326" s="648"/>
      <c r="FV326" s="648"/>
      <c r="FW326" s="648"/>
      <c r="FX326" s="648"/>
      <c r="FY326" s="648"/>
      <c r="FZ326" s="648"/>
      <c r="GA326" s="648"/>
      <c r="GB326" s="648"/>
      <c r="GC326" s="648"/>
      <c r="GD326" s="648"/>
      <c r="GE326" s="648"/>
      <c r="GF326" s="648"/>
      <c r="GG326" s="648"/>
      <c r="GH326" s="648"/>
      <c r="GI326" s="648"/>
      <c r="GJ326" s="648"/>
      <c r="GK326" s="648"/>
      <c r="GL326" s="648"/>
      <c r="GM326" s="648"/>
      <c r="GN326" s="648"/>
      <c r="GO326" s="648"/>
      <c r="GP326" s="648"/>
      <c r="GQ326" s="648"/>
      <c r="GR326" s="648"/>
      <c r="GS326" s="648"/>
      <c r="GT326" s="648"/>
      <c r="GU326" s="648"/>
      <c r="GV326" s="648"/>
      <c r="GW326" s="648"/>
      <c r="GX326" s="648"/>
      <c r="GY326" s="648"/>
      <c r="GZ326" s="648"/>
      <c r="HA326" s="648"/>
      <c r="HB326" s="648"/>
      <c r="HC326" s="648"/>
      <c r="HD326" s="648"/>
      <c r="HE326" s="648"/>
      <c r="HF326" s="648"/>
      <c r="HG326" s="648"/>
      <c r="HH326" s="648"/>
      <c r="HI326" s="648"/>
      <c r="HJ326" s="648"/>
      <c r="HK326" s="648"/>
      <c r="HL326" s="648"/>
      <c r="HM326" s="648"/>
      <c r="HN326" s="648"/>
      <c r="HO326" s="648"/>
      <c r="HP326" s="648"/>
      <c r="HQ326" s="648"/>
      <c r="HR326" s="648"/>
      <c r="HS326" s="648"/>
      <c r="HT326" s="648"/>
      <c r="HU326" s="648"/>
      <c r="HV326" s="648"/>
      <c r="HW326" s="648"/>
      <c r="HX326" s="648"/>
      <c r="HY326" s="648"/>
      <c r="HZ326" s="648"/>
      <c r="IA326" s="648"/>
      <c r="IB326" s="648"/>
      <c r="IC326" s="648"/>
      <c r="ID326" s="648"/>
      <c r="IE326" s="648"/>
      <c r="IF326" s="648"/>
      <c r="IG326" s="648"/>
      <c r="IH326" s="648"/>
      <c r="II326" s="648"/>
      <c r="IJ326" s="648"/>
      <c r="IK326" s="648"/>
      <c r="IL326" s="648"/>
      <c r="IM326" s="648"/>
      <c r="IN326" s="648"/>
      <c r="IO326" s="648"/>
      <c r="IP326" s="648"/>
      <c r="IQ326" s="648"/>
      <c r="IR326" s="648"/>
      <c r="IS326" s="648"/>
      <c r="IT326" s="648"/>
    </row>
    <row r="327" spans="1:254" s="695" customFormat="1">
      <c r="A327" s="689" t="s">
        <v>3217</v>
      </c>
      <c r="B327" s="696" t="s">
        <v>3218</v>
      </c>
      <c r="C327" s="691" t="s">
        <v>2660</v>
      </c>
      <c r="D327" s="691">
        <v>1</v>
      </c>
      <c r="E327" s="692"/>
      <c r="F327" s="692">
        <f t="shared" si="9"/>
        <v>0</v>
      </c>
      <c r="G327" s="693"/>
      <c r="H327" s="694">
        <f t="shared" si="8"/>
        <v>0</v>
      </c>
    </row>
    <row r="328" spans="1:254" ht="12.65" customHeight="1">
      <c r="A328" s="689" t="s">
        <v>3219</v>
      </c>
      <c r="B328" s="701" t="s">
        <v>3220</v>
      </c>
      <c r="C328" s="704" t="s">
        <v>62</v>
      </c>
      <c r="D328" s="704" t="s">
        <v>16</v>
      </c>
      <c r="E328" s="692"/>
      <c r="F328" s="692">
        <f t="shared" si="9"/>
        <v>0</v>
      </c>
      <c r="G328" s="693"/>
      <c r="H328" s="694">
        <f t="shared" si="8"/>
        <v>0</v>
      </c>
    </row>
    <row r="329" spans="1:254" s="695" customFormat="1">
      <c r="A329" s="689" t="s">
        <v>3221</v>
      </c>
      <c r="B329" s="696" t="s">
        <v>3222</v>
      </c>
      <c r="C329" s="691" t="s">
        <v>2660</v>
      </c>
      <c r="D329" s="691">
        <v>7</v>
      </c>
      <c r="E329" s="692"/>
      <c r="F329" s="692">
        <f t="shared" si="9"/>
        <v>0</v>
      </c>
      <c r="G329" s="693"/>
      <c r="H329" s="694">
        <f t="shared" si="8"/>
        <v>0</v>
      </c>
    </row>
    <row r="330" spans="1:254">
      <c r="A330" s="689" t="s">
        <v>3223</v>
      </c>
      <c r="B330" s="701" t="s">
        <v>3224</v>
      </c>
      <c r="C330" s="704" t="s">
        <v>62</v>
      </c>
      <c r="D330" s="704" t="s">
        <v>16</v>
      </c>
      <c r="E330" s="692"/>
      <c r="F330" s="692">
        <f t="shared" si="9"/>
        <v>0</v>
      </c>
      <c r="G330" s="693"/>
      <c r="H330" s="694">
        <f t="shared" si="8"/>
        <v>0</v>
      </c>
    </row>
    <row r="331" spans="1:254">
      <c r="A331" s="689" t="s">
        <v>3225</v>
      </c>
      <c r="B331" s="696" t="s">
        <v>2867</v>
      </c>
      <c r="C331" s="691"/>
      <c r="D331" s="691"/>
      <c r="E331" s="692"/>
      <c r="F331" s="692">
        <f t="shared" si="9"/>
        <v>0</v>
      </c>
      <c r="G331" s="693"/>
      <c r="H331" s="694">
        <f t="shared" si="8"/>
        <v>0</v>
      </c>
      <c r="I331" s="705"/>
    </row>
    <row r="332" spans="1:254" s="712" customFormat="1" ht="13">
      <c r="A332" s="745"/>
      <c r="B332" s="707" t="s">
        <v>3226</v>
      </c>
      <c r="C332" s="708" t="s">
        <v>2869</v>
      </c>
      <c r="D332" s="709">
        <v>3</v>
      </c>
      <c r="E332" s="710"/>
      <c r="F332" s="692">
        <f t="shared" si="9"/>
        <v>0</v>
      </c>
      <c r="G332" s="711"/>
      <c r="H332" s="694">
        <f t="shared" si="8"/>
        <v>0</v>
      </c>
      <c r="I332" s="648"/>
      <c r="J332" s="648"/>
      <c r="K332" s="648"/>
      <c r="L332" s="648"/>
      <c r="M332" s="648"/>
      <c r="N332" s="648"/>
      <c r="O332" s="648"/>
      <c r="P332" s="648"/>
      <c r="Q332" s="648"/>
      <c r="R332" s="648"/>
      <c r="S332" s="648"/>
      <c r="T332" s="648"/>
      <c r="U332" s="648"/>
      <c r="V332" s="648"/>
      <c r="W332" s="648"/>
      <c r="X332" s="648"/>
      <c r="Y332" s="648"/>
      <c r="Z332" s="648"/>
      <c r="AA332" s="648"/>
      <c r="AB332" s="648"/>
      <c r="AC332" s="648"/>
      <c r="AD332" s="648"/>
      <c r="AE332" s="648"/>
      <c r="AF332" s="648"/>
      <c r="AG332" s="648"/>
      <c r="AH332" s="648"/>
      <c r="AI332" s="648"/>
      <c r="AJ332" s="648"/>
      <c r="AK332" s="648"/>
      <c r="AL332" s="648"/>
      <c r="AM332" s="648"/>
      <c r="AN332" s="648"/>
      <c r="AO332" s="648"/>
      <c r="AP332" s="648"/>
      <c r="AQ332" s="648"/>
      <c r="AR332" s="648"/>
      <c r="AS332" s="648"/>
      <c r="AT332" s="648"/>
      <c r="AU332" s="648"/>
      <c r="AV332" s="648"/>
      <c r="AW332" s="648"/>
      <c r="AX332" s="648"/>
      <c r="AY332" s="648"/>
      <c r="AZ332" s="648"/>
      <c r="BA332" s="648"/>
      <c r="BB332" s="648"/>
      <c r="BC332" s="648"/>
      <c r="BD332" s="648"/>
      <c r="BE332" s="648"/>
      <c r="BF332" s="648"/>
      <c r="BG332" s="648"/>
      <c r="BH332" s="648"/>
      <c r="BI332" s="648"/>
      <c r="BJ332" s="648"/>
      <c r="BK332" s="648"/>
      <c r="BL332" s="648"/>
      <c r="BM332" s="648"/>
      <c r="BN332" s="648"/>
      <c r="BO332" s="648"/>
      <c r="BP332" s="648"/>
      <c r="BQ332" s="648"/>
      <c r="BR332" s="648"/>
      <c r="BS332" s="648"/>
      <c r="BT332" s="648"/>
      <c r="BU332" s="648"/>
      <c r="BV332" s="648"/>
      <c r="BW332" s="648"/>
      <c r="BX332" s="648"/>
      <c r="BY332" s="648"/>
      <c r="BZ332" s="648"/>
      <c r="CA332" s="648"/>
      <c r="CB332" s="648"/>
      <c r="CC332" s="648"/>
      <c r="CD332" s="648"/>
      <c r="CE332" s="648"/>
      <c r="CF332" s="648"/>
      <c r="CG332" s="648"/>
      <c r="CH332" s="648"/>
      <c r="CI332" s="648"/>
      <c r="CJ332" s="648"/>
      <c r="CK332" s="648"/>
      <c r="CL332" s="648"/>
      <c r="CM332" s="648"/>
      <c r="CN332" s="648"/>
      <c r="CO332" s="648"/>
      <c r="CP332" s="648"/>
      <c r="CQ332" s="648"/>
      <c r="CR332" s="648"/>
      <c r="CS332" s="648"/>
      <c r="CT332" s="648"/>
      <c r="CU332" s="648"/>
      <c r="CV332" s="648"/>
      <c r="CW332" s="648"/>
      <c r="CX332" s="648"/>
      <c r="CY332" s="648"/>
      <c r="CZ332" s="648"/>
      <c r="DA332" s="648"/>
      <c r="DB332" s="648"/>
      <c r="DC332" s="648"/>
      <c r="DD332" s="648"/>
      <c r="DE332" s="648"/>
      <c r="DF332" s="648"/>
      <c r="DG332" s="648"/>
      <c r="DH332" s="648"/>
      <c r="DI332" s="648"/>
      <c r="DJ332" s="648"/>
      <c r="DK332" s="648"/>
      <c r="DL332" s="648"/>
      <c r="DM332" s="648"/>
      <c r="DN332" s="648"/>
      <c r="DO332" s="648"/>
      <c r="DP332" s="648"/>
      <c r="DQ332" s="648"/>
      <c r="DR332" s="648"/>
      <c r="DS332" s="648"/>
      <c r="DT332" s="648"/>
      <c r="DU332" s="648"/>
      <c r="DV332" s="648"/>
      <c r="DW332" s="648"/>
      <c r="DX332" s="648"/>
      <c r="DY332" s="648"/>
      <c r="DZ332" s="648"/>
      <c r="EA332" s="648"/>
      <c r="EB332" s="648"/>
      <c r="EC332" s="648"/>
      <c r="ED332" s="648"/>
      <c r="EE332" s="648"/>
      <c r="EF332" s="648"/>
      <c r="EG332" s="648"/>
      <c r="EH332" s="648"/>
      <c r="EI332" s="648"/>
      <c r="EJ332" s="648"/>
      <c r="EK332" s="648"/>
      <c r="EL332" s="648"/>
      <c r="EM332" s="648"/>
      <c r="EN332" s="648"/>
      <c r="EO332" s="648"/>
      <c r="EP332" s="648"/>
      <c r="EQ332" s="648"/>
      <c r="ER332" s="648"/>
      <c r="ES332" s="648"/>
      <c r="ET332" s="648"/>
      <c r="EU332" s="648"/>
      <c r="EV332" s="648"/>
      <c r="EW332" s="648"/>
      <c r="EX332" s="648"/>
      <c r="EY332" s="648"/>
      <c r="EZ332" s="648"/>
      <c r="FA332" s="648"/>
      <c r="FB332" s="648"/>
      <c r="FC332" s="648"/>
      <c r="FD332" s="648"/>
      <c r="FE332" s="648"/>
      <c r="FF332" s="648"/>
      <c r="FG332" s="648"/>
      <c r="FH332" s="648"/>
      <c r="FI332" s="648"/>
      <c r="FJ332" s="648"/>
      <c r="FK332" s="648"/>
      <c r="FL332" s="648"/>
      <c r="FM332" s="648"/>
      <c r="FN332" s="648"/>
      <c r="FO332" s="648"/>
      <c r="FP332" s="648"/>
      <c r="FQ332" s="648"/>
      <c r="FR332" s="648"/>
      <c r="FS332" s="648"/>
      <c r="FT332" s="648"/>
      <c r="FU332" s="648"/>
      <c r="FV332" s="648"/>
      <c r="FW332" s="648"/>
      <c r="FX332" s="648"/>
      <c r="FY332" s="648"/>
      <c r="FZ332" s="648"/>
      <c r="GA332" s="648"/>
      <c r="GB332" s="648"/>
      <c r="GC332" s="648"/>
      <c r="GD332" s="648"/>
      <c r="GE332" s="648"/>
      <c r="GF332" s="648"/>
      <c r="GG332" s="648"/>
      <c r="GH332" s="648"/>
      <c r="GI332" s="648"/>
      <c r="GJ332" s="648"/>
      <c r="GK332" s="648"/>
      <c r="GL332" s="648"/>
      <c r="GM332" s="648"/>
      <c r="GN332" s="648"/>
      <c r="GO332" s="648"/>
      <c r="GP332" s="648"/>
      <c r="GQ332" s="648"/>
      <c r="GR332" s="648"/>
      <c r="GS332" s="648"/>
      <c r="GT332" s="648"/>
      <c r="GU332" s="648"/>
      <c r="GV332" s="648"/>
      <c r="GW332" s="648"/>
      <c r="GX332" s="648"/>
      <c r="GY332" s="648"/>
      <c r="GZ332" s="648"/>
      <c r="HA332" s="648"/>
      <c r="HB332" s="648"/>
      <c r="HC332" s="648"/>
      <c r="HD332" s="648"/>
      <c r="HE332" s="648"/>
      <c r="HF332" s="648"/>
      <c r="HG332" s="648"/>
      <c r="HH332" s="648"/>
      <c r="HI332" s="648"/>
      <c r="HJ332" s="648"/>
      <c r="HK332" s="648"/>
      <c r="HL332" s="648"/>
      <c r="HM332" s="648"/>
      <c r="HN332" s="648"/>
      <c r="HO332" s="648"/>
      <c r="HP332" s="648"/>
      <c r="HQ332" s="648"/>
      <c r="HR332" s="648"/>
      <c r="HS332" s="648"/>
      <c r="HT332" s="648"/>
      <c r="HU332" s="648"/>
      <c r="HV332" s="648"/>
      <c r="HW332" s="648"/>
      <c r="HX332" s="648"/>
      <c r="HY332" s="648"/>
      <c r="HZ332" s="648"/>
      <c r="IA332" s="648"/>
      <c r="IB332" s="648"/>
      <c r="IC332" s="648"/>
      <c r="ID332" s="648"/>
      <c r="IE332" s="648"/>
      <c r="IF332" s="648"/>
      <c r="IG332" s="648"/>
      <c r="IH332" s="648"/>
      <c r="II332" s="648"/>
      <c r="IJ332" s="648"/>
      <c r="IK332" s="648"/>
      <c r="IL332" s="648"/>
      <c r="IM332" s="648"/>
      <c r="IN332" s="648"/>
      <c r="IO332" s="648"/>
      <c r="IP332" s="648"/>
      <c r="IQ332" s="648"/>
      <c r="IR332" s="648"/>
      <c r="IS332" s="648"/>
      <c r="IT332" s="648"/>
    </row>
    <row r="333" spans="1:254">
      <c r="A333" s="689" t="s">
        <v>3227</v>
      </c>
      <c r="B333" s="696" t="s">
        <v>2873</v>
      </c>
      <c r="C333" s="691"/>
      <c r="D333" s="691"/>
      <c r="E333" s="692"/>
      <c r="F333" s="692">
        <f t="shared" si="9"/>
        <v>0</v>
      </c>
      <c r="G333" s="693"/>
      <c r="H333" s="694">
        <f t="shared" si="8"/>
        <v>0</v>
      </c>
      <c r="I333" s="705"/>
    </row>
    <row r="334" spans="1:254" s="712" customFormat="1" ht="12.75" customHeight="1">
      <c r="A334" s="689" t="s">
        <v>3228</v>
      </c>
      <c r="B334" s="713" t="s">
        <v>3229</v>
      </c>
      <c r="C334" s="714" t="s">
        <v>2869</v>
      </c>
      <c r="D334" s="709">
        <v>37</v>
      </c>
      <c r="E334" s="710"/>
      <c r="F334" s="692">
        <f t="shared" si="9"/>
        <v>0</v>
      </c>
      <c r="G334" s="711"/>
      <c r="H334" s="694">
        <f t="shared" si="8"/>
        <v>0</v>
      </c>
      <c r="I334" s="648"/>
      <c r="J334" s="648"/>
      <c r="K334" s="648"/>
      <c r="L334" s="648"/>
      <c r="M334" s="648"/>
      <c r="N334" s="648"/>
      <c r="O334" s="648"/>
      <c r="P334" s="648"/>
      <c r="Q334" s="648"/>
      <c r="R334" s="648"/>
      <c r="S334" s="648"/>
      <c r="T334" s="648"/>
      <c r="U334" s="648"/>
      <c r="V334" s="648"/>
      <c r="W334" s="648"/>
      <c r="X334" s="648"/>
      <c r="Y334" s="648"/>
      <c r="Z334" s="648"/>
      <c r="AA334" s="648"/>
      <c r="AB334" s="648"/>
      <c r="AC334" s="648"/>
      <c r="AD334" s="648"/>
      <c r="AE334" s="648"/>
      <c r="AF334" s="648"/>
      <c r="AG334" s="648"/>
      <c r="AH334" s="648"/>
      <c r="AI334" s="648"/>
      <c r="AJ334" s="648"/>
      <c r="AK334" s="648"/>
      <c r="AL334" s="648"/>
      <c r="AM334" s="648"/>
      <c r="AN334" s="648"/>
      <c r="AO334" s="648"/>
      <c r="AP334" s="648"/>
      <c r="AQ334" s="648"/>
      <c r="AR334" s="648"/>
      <c r="AS334" s="648"/>
      <c r="AT334" s="648"/>
      <c r="AU334" s="648"/>
      <c r="AV334" s="648"/>
      <c r="AW334" s="648"/>
      <c r="AX334" s="648"/>
      <c r="AY334" s="648"/>
      <c r="AZ334" s="648"/>
      <c r="BA334" s="648"/>
      <c r="BB334" s="648"/>
      <c r="BC334" s="648"/>
      <c r="BD334" s="648"/>
      <c r="BE334" s="648"/>
      <c r="BF334" s="648"/>
      <c r="BG334" s="648"/>
      <c r="BH334" s="648"/>
      <c r="BI334" s="648"/>
      <c r="BJ334" s="648"/>
      <c r="BK334" s="648"/>
      <c r="BL334" s="648"/>
      <c r="BM334" s="648"/>
      <c r="BN334" s="648"/>
      <c r="BO334" s="648"/>
      <c r="BP334" s="648"/>
      <c r="BQ334" s="648"/>
      <c r="BR334" s="648"/>
      <c r="BS334" s="648"/>
      <c r="BT334" s="648"/>
      <c r="BU334" s="648"/>
      <c r="BV334" s="648"/>
      <c r="BW334" s="648"/>
      <c r="BX334" s="648"/>
      <c r="BY334" s="648"/>
      <c r="BZ334" s="648"/>
      <c r="CA334" s="648"/>
      <c r="CB334" s="648"/>
      <c r="CC334" s="648"/>
      <c r="CD334" s="648"/>
      <c r="CE334" s="648"/>
      <c r="CF334" s="648"/>
      <c r="CG334" s="648"/>
      <c r="CH334" s="648"/>
      <c r="CI334" s="648"/>
      <c r="CJ334" s="648"/>
      <c r="CK334" s="648"/>
      <c r="CL334" s="648"/>
      <c r="CM334" s="648"/>
      <c r="CN334" s="648"/>
      <c r="CO334" s="648"/>
      <c r="CP334" s="648"/>
      <c r="CQ334" s="648"/>
      <c r="CR334" s="648"/>
      <c r="CS334" s="648"/>
      <c r="CT334" s="648"/>
      <c r="CU334" s="648"/>
      <c r="CV334" s="648"/>
      <c r="CW334" s="648"/>
      <c r="CX334" s="648"/>
      <c r="CY334" s="648"/>
      <c r="CZ334" s="648"/>
      <c r="DA334" s="648"/>
      <c r="DB334" s="648"/>
      <c r="DC334" s="648"/>
      <c r="DD334" s="648"/>
      <c r="DE334" s="648"/>
      <c r="DF334" s="648"/>
      <c r="DG334" s="648"/>
      <c r="DH334" s="648"/>
      <c r="DI334" s="648"/>
      <c r="DJ334" s="648"/>
      <c r="DK334" s="648"/>
      <c r="DL334" s="648"/>
      <c r="DM334" s="648"/>
      <c r="DN334" s="648"/>
      <c r="DO334" s="648"/>
      <c r="DP334" s="648"/>
      <c r="DQ334" s="648"/>
      <c r="DR334" s="648"/>
      <c r="DS334" s="648"/>
      <c r="DT334" s="648"/>
      <c r="DU334" s="648"/>
      <c r="DV334" s="648"/>
      <c r="DW334" s="648"/>
      <c r="DX334" s="648"/>
      <c r="DY334" s="648"/>
      <c r="DZ334" s="648"/>
      <c r="EA334" s="648"/>
      <c r="EB334" s="648"/>
      <c r="EC334" s="648"/>
      <c r="ED334" s="648"/>
      <c r="EE334" s="648"/>
      <c r="EF334" s="648"/>
      <c r="EG334" s="648"/>
      <c r="EH334" s="648"/>
      <c r="EI334" s="648"/>
      <c r="EJ334" s="648"/>
      <c r="EK334" s="648"/>
      <c r="EL334" s="648"/>
      <c r="EM334" s="648"/>
      <c r="EN334" s="648"/>
      <c r="EO334" s="648"/>
      <c r="EP334" s="648"/>
      <c r="EQ334" s="648"/>
      <c r="ER334" s="648"/>
      <c r="ES334" s="648"/>
      <c r="ET334" s="648"/>
      <c r="EU334" s="648"/>
      <c r="EV334" s="648"/>
      <c r="EW334" s="648"/>
      <c r="EX334" s="648"/>
      <c r="EY334" s="648"/>
      <c r="EZ334" s="648"/>
      <c r="FA334" s="648"/>
      <c r="FB334" s="648"/>
      <c r="FC334" s="648"/>
      <c r="FD334" s="648"/>
      <c r="FE334" s="648"/>
      <c r="FF334" s="648"/>
      <c r="FG334" s="648"/>
      <c r="FH334" s="648"/>
      <c r="FI334" s="648"/>
      <c r="FJ334" s="648"/>
      <c r="FK334" s="648"/>
      <c r="FL334" s="648"/>
      <c r="FM334" s="648"/>
      <c r="FN334" s="648"/>
      <c r="FO334" s="648"/>
      <c r="FP334" s="648"/>
      <c r="FQ334" s="648"/>
      <c r="FR334" s="648"/>
      <c r="FS334" s="648"/>
      <c r="FT334" s="648"/>
      <c r="FU334" s="648"/>
      <c r="FV334" s="648"/>
      <c r="FW334" s="648"/>
      <c r="FX334" s="648"/>
      <c r="FY334" s="648"/>
      <c r="FZ334" s="648"/>
      <c r="GA334" s="648"/>
      <c r="GB334" s="648"/>
      <c r="GC334" s="648"/>
      <c r="GD334" s="648"/>
      <c r="GE334" s="648"/>
      <c r="GF334" s="648"/>
      <c r="GG334" s="648"/>
      <c r="GH334" s="648"/>
      <c r="GI334" s="648"/>
      <c r="GJ334" s="648"/>
      <c r="GK334" s="648"/>
      <c r="GL334" s="648"/>
      <c r="GM334" s="648"/>
      <c r="GN334" s="648"/>
      <c r="GO334" s="648"/>
      <c r="GP334" s="648"/>
      <c r="GQ334" s="648"/>
      <c r="GR334" s="648"/>
      <c r="GS334" s="648"/>
      <c r="GT334" s="648"/>
      <c r="GU334" s="648"/>
      <c r="GV334" s="648"/>
      <c r="GW334" s="648"/>
      <c r="GX334" s="648"/>
      <c r="GY334" s="648"/>
      <c r="GZ334" s="648"/>
      <c r="HA334" s="648"/>
      <c r="HB334" s="648"/>
      <c r="HC334" s="648"/>
      <c r="HD334" s="648"/>
      <c r="HE334" s="648"/>
      <c r="HF334" s="648"/>
      <c r="HG334" s="648"/>
      <c r="HH334" s="648"/>
      <c r="HI334" s="648"/>
      <c r="HJ334" s="648"/>
      <c r="HK334" s="648"/>
      <c r="HL334" s="648"/>
      <c r="HM334" s="648"/>
      <c r="HN334" s="648"/>
      <c r="HO334" s="648"/>
      <c r="HP334" s="648"/>
      <c r="HQ334" s="648"/>
      <c r="HR334" s="648"/>
      <c r="HS334" s="648"/>
      <c r="HT334" s="648"/>
      <c r="HU334" s="648"/>
      <c r="HV334" s="648"/>
      <c r="HW334" s="648"/>
      <c r="HX334" s="648"/>
      <c r="HY334" s="648"/>
      <c r="HZ334" s="648"/>
      <c r="IA334" s="648"/>
      <c r="IB334" s="648"/>
      <c r="IC334" s="648"/>
      <c r="ID334" s="648"/>
      <c r="IE334" s="648"/>
      <c r="IF334" s="648"/>
      <c r="IG334" s="648"/>
      <c r="IH334" s="648"/>
      <c r="II334" s="648"/>
      <c r="IJ334" s="648"/>
      <c r="IK334" s="648"/>
      <c r="IL334" s="648"/>
      <c r="IM334" s="648"/>
      <c r="IN334" s="648"/>
      <c r="IO334" s="648"/>
      <c r="IP334" s="648"/>
      <c r="IQ334" s="648"/>
      <c r="IR334" s="648"/>
      <c r="IS334" s="648"/>
      <c r="IT334" s="648"/>
    </row>
    <row r="335" spans="1:254" s="695" customFormat="1">
      <c r="A335" s="689" t="s">
        <v>3230</v>
      </c>
      <c r="B335" s="717" t="s">
        <v>3073</v>
      </c>
      <c r="C335" s="735"/>
      <c r="D335" s="691"/>
      <c r="E335" s="692"/>
      <c r="F335" s="692">
        <f t="shared" si="9"/>
        <v>0</v>
      </c>
      <c r="G335" s="693"/>
      <c r="H335" s="694">
        <f t="shared" si="8"/>
        <v>0</v>
      </c>
    </row>
    <row r="336" spans="1:254" s="695" customFormat="1">
      <c r="A336" s="689"/>
      <c r="B336" s="717" t="s">
        <v>3231</v>
      </c>
      <c r="C336" s="691" t="s">
        <v>1541</v>
      </c>
      <c r="D336" s="691">
        <v>2</v>
      </c>
      <c r="E336" s="692"/>
      <c r="F336" s="692">
        <f t="shared" si="9"/>
        <v>0</v>
      </c>
      <c r="G336" s="693"/>
      <c r="H336" s="694">
        <f t="shared" si="8"/>
        <v>0</v>
      </c>
    </row>
    <row r="337" spans="1:254" ht="25.15" customHeight="1">
      <c r="A337" s="748" t="s">
        <v>3232</v>
      </c>
      <c r="B337" s="751" t="s">
        <v>3233</v>
      </c>
      <c r="C337" s="715" t="s">
        <v>60</v>
      </c>
      <c r="D337" s="691">
        <v>9</v>
      </c>
      <c r="E337" s="692"/>
      <c r="F337" s="692">
        <f t="shared" si="9"/>
        <v>0</v>
      </c>
      <c r="G337" s="693"/>
      <c r="H337" s="694">
        <f t="shared" si="8"/>
        <v>0</v>
      </c>
    </row>
    <row r="338" spans="1:254" s="695" customFormat="1" ht="12.75" customHeight="1">
      <c r="A338" s="689" t="s">
        <v>3234</v>
      </c>
      <c r="B338" s="717" t="s">
        <v>2888</v>
      </c>
      <c r="C338" s="691" t="s">
        <v>1541</v>
      </c>
      <c r="D338" s="691">
        <v>1</v>
      </c>
      <c r="E338" s="692"/>
      <c r="F338" s="692">
        <f t="shared" si="9"/>
        <v>0</v>
      </c>
      <c r="G338" s="693"/>
      <c r="H338" s="694"/>
    </row>
    <row r="339" spans="1:254">
      <c r="A339" s="748"/>
      <c r="B339" s="703"/>
      <c r="C339" s="723"/>
      <c r="D339" s="691"/>
      <c r="E339" s="699"/>
      <c r="F339" s="692">
        <f t="shared" ref="F339:F405" si="10">E339*D339</f>
        <v>0</v>
      </c>
      <c r="G339" s="700"/>
      <c r="H339" s="694">
        <f t="shared" ref="H339:H405" si="11">G339*D339</f>
        <v>0</v>
      </c>
    </row>
    <row r="340" spans="1:254" s="695" customFormat="1" ht="13">
      <c r="A340" s="689"/>
      <c r="B340" s="690" t="s">
        <v>3235</v>
      </c>
      <c r="C340" s="691"/>
      <c r="D340" s="691"/>
      <c r="E340" s="692"/>
      <c r="F340" s="692">
        <f t="shared" si="10"/>
        <v>0</v>
      </c>
      <c r="G340" s="693"/>
      <c r="H340" s="694">
        <f t="shared" si="11"/>
        <v>0</v>
      </c>
    </row>
    <row r="341" spans="1:254" s="695" customFormat="1" ht="13">
      <c r="A341" s="689"/>
      <c r="B341" s="749"/>
      <c r="C341" s="691"/>
      <c r="D341" s="691"/>
      <c r="E341" s="692"/>
      <c r="F341" s="692">
        <f t="shared" si="10"/>
        <v>0</v>
      </c>
      <c r="G341" s="693"/>
      <c r="H341" s="694">
        <f t="shared" si="11"/>
        <v>0</v>
      </c>
    </row>
    <row r="342" spans="1:254" s="695" customFormat="1" ht="30">
      <c r="A342" s="689" t="s">
        <v>3236</v>
      </c>
      <c r="B342" s="696" t="s">
        <v>3237</v>
      </c>
      <c r="C342" s="691" t="s">
        <v>62</v>
      </c>
      <c r="D342" s="691">
        <v>1</v>
      </c>
      <c r="E342" s="692"/>
      <c r="F342" s="692">
        <f t="shared" si="10"/>
        <v>0</v>
      </c>
      <c r="G342" s="693"/>
      <c r="H342" s="694">
        <f t="shared" si="11"/>
        <v>0</v>
      </c>
      <c r="I342" s="697"/>
    </row>
    <row r="343" spans="1:254" s="695" customFormat="1" ht="40">
      <c r="A343" s="689" t="s">
        <v>3238</v>
      </c>
      <c r="B343" s="696" t="s">
        <v>3239</v>
      </c>
      <c r="C343" s="691" t="s">
        <v>62</v>
      </c>
      <c r="D343" s="691">
        <v>1</v>
      </c>
      <c r="E343" s="692"/>
      <c r="F343" s="692">
        <f t="shared" si="10"/>
        <v>0</v>
      </c>
      <c r="G343" s="693"/>
      <c r="H343" s="694">
        <f t="shared" si="11"/>
        <v>0</v>
      </c>
      <c r="I343" s="697"/>
    </row>
    <row r="344" spans="1:254">
      <c r="A344" s="689" t="s">
        <v>3240</v>
      </c>
      <c r="B344" s="696" t="s">
        <v>3241</v>
      </c>
      <c r="C344" s="691" t="s">
        <v>62</v>
      </c>
      <c r="D344" s="691">
        <v>12</v>
      </c>
      <c r="E344" s="692"/>
      <c r="F344" s="692">
        <f t="shared" si="10"/>
        <v>0</v>
      </c>
      <c r="G344" s="693"/>
      <c r="H344" s="694">
        <f t="shared" si="11"/>
        <v>0</v>
      </c>
    </row>
    <row r="345" spans="1:254" ht="15" customHeight="1">
      <c r="A345" s="689" t="s">
        <v>3242</v>
      </c>
      <c r="B345" s="701" t="s">
        <v>3243</v>
      </c>
      <c r="C345" s="704" t="s">
        <v>62</v>
      </c>
      <c r="D345" s="704" t="s">
        <v>18</v>
      </c>
      <c r="E345" s="692"/>
      <c r="F345" s="692">
        <f t="shared" si="10"/>
        <v>0</v>
      </c>
      <c r="G345" s="693"/>
      <c r="H345" s="694">
        <f t="shared" si="11"/>
        <v>0</v>
      </c>
    </row>
    <row r="346" spans="1:254" s="695" customFormat="1">
      <c r="A346" s="689" t="s">
        <v>3244</v>
      </c>
      <c r="B346" s="696" t="s">
        <v>3245</v>
      </c>
      <c r="C346" s="691" t="s">
        <v>2660</v>
      </c>
      <c r="D346" s="691">
        <v>5</v>
      </c>
      <c r="E346" s="692"/>
      <c r="F346" s="692">
        <f t="shared" si="10"/>
        <v>0</v>
      </c>
      <c r="G346" s="693"/>
      <c r="H346" s="694">
        <f t="shared" si="11"/>
        <v>0</v>
      </c>
    </row>
    <row r="347" spans="1:254" s="695" customFormat="1" ht="25.15" customHeight="1">
      <c r="A347" s="689" t="s">
        <v>3246</v>
      </c>
      <c r="B347" s="751" t="s">
        <v>3247</v>
      </c>
      <c r="C347" s="691" t="s">
        <v>2660</v>
      </c>
      <c r="D347" s="691">
        <v>2</v>
      </c>
      <c r="E347" s="692"/>
      <c r="F347" s="692">
        <f t="shared" si="10"/>
        <v>0</v>
      </c>
      <c r="G347" s="693"/>
      <c r="H347" s="694">
        <f t="shared" si="11"/>
        <v>0</v>
      </c>
    </row>
    <row r="348" spans="1:254">
      <c r="A348" s="689" t="s">
        <v>3248</v>
      </c>
      <c r="B348" s="696" t="s">
        <v>2867</v>
      </c>
      <c r="C348" s="691"/>
      <c r="D348" s="691"/>
      <c r="E348" s="692"/>
      <c r="F348" s="692">
        <f t="shared" si="10"/>
        <v>0</v>
      </c>
      <c r="G348" s="693"/>
      <c r="H348" s="694">
        <f t="shared" si="11"/>
        <v>0</v>
      </c>
      <c r="I348" s="705"/>
    </row>
    <row r="349" spans="1:254" s="712" customFormat="1" ht="13">
      <c r="A349" s="745"/>
      <c r="B349" s="707" t="s">
        <v>3249</v>
      </c>
      <c r="C349" s="708" t="s">
        <v>2869</v>
      </c>
      <c r="D349" s="709">
        <v>1</v>
      </c>
      <c r="E349" s="710"/>
      <c r="F349" s="692">
        <f t="shared" si="10"/>
        <v>0</v>
      </c>
      <c r="G349" s="711"/>
      <c r="H349" s="694">
        <f t="shared" si="11"/>
        <v>0</v>
      </c>
      <c r="I349" s="648"/>
      <c r="J349" s="648"/>
      <c r="K349" s="648"/>
      <c r="L349" s="648"/>
      <c r="M349" s="648"/>
      <c r="N349" s="648"/>
      <c r="O349" s="648"/>
      <c r="P349" s="648"/>
      <c r="Q349" s="648"/>
      <c r="R349" s="648"/>
      <c r="S349" s="648"/>
      <c r="T349" s="648"/>
      <c r="U349" s="648"/>
      <c r="V349" s="648"/>
      <c r="W349" s="648"/>
      <c r="X349" s="648"/>
      <c r="Y349" s="648"/>
      <c r="Z349" s="648"/>
      <c r="AA349" s="648"/>
      <c r="AB349" s="648"/>
      <c r="AC349" s="648"/>
      <c r="AD349" s="648"/>
      <c r="AE349" s="648"/>
      <c r="AF349" s="648"/>
      <c r="AG349" s="648"/>
      <c r="AH349" s="648"/>
      <c r="AI349" s="648"/>
      <c r="AJ349" s="648"/>
      <c r="AK349" s="648"/>
      <c r="AL349" s="648"/>
      <c r="AM349" s="648"/>
      <c r="AN349" s="648"/>
      <c r="AO349" s="648"/>
      <c r="AP349" s="648"/>
      <c r="AQ349" s="648"/>
      <c r="AR349" s="648"/>
      <c r="AS349" s="648"/>
      <c r="AT349" s="648"/>
      <c r="AU349" s="648"/>
      <c r="AV349" s="648"/>
      <c r="AW349" s="648"/>
      <c r="AX349" s="648"/>
      <c r="AY349" s="648"/>
      <c r="AZ349" s="648"/>
      <c r="BA349" s="648"/>
      <c r="BB349" s="648"/>
      <c r="BC349" s="648"/>
      <c r="BD349" s="648"/>
      <c r="BE349" s="648"/>
      <c r="BF349" s="648"/>
      <c r="BG349" s="648"/>
      <c r="BH349" s="648"/>
      <c r="BI349" s="648"/>
      <c r="BJ349" s="648"/>
      <c r="BK349" s="648"/>
      <c r="BL349" s="648"/>
      <c r="BM349" s="648"/>
      <c r="BN349" s="648"/>
      <c r="BO349" s="648"/>
      <c r="BP349" s="648"/>
      <c r="BQ349" s="648"/>
      <c r="BR349" s="648"/>
      <c r="BS349" s="648"/>
      <c r="BT349" s="648"/>
      <c r="BU349" s="648"/>
      <c r="BV349" s="648"/>
      <c r="BW349" s="648"/>
      <c r="BX349" s="648"/>
      <c r="BY349" s="648"/>
      <c r="BZ349" s="648"/>
      <c r="CA349" s="648"/>
      <c r="CB349" s="648"/>
      <c r="CC349" s="648"/>
      <c r="CD349" s="648"/>
      <c r="CE349" s="648"/>
      <c r="CF349" s="648"/>
      <c r="CG349" s="648"/>
      <c r="CH349" s="648"/>
      <c r="CI349" s="648"/>
      <c r="CJ349" s="648"/>
      <c r="CK349" s="648"/>
      <c r="CL349" s="648"/>
      <c r="CM349" s="648"/>
      <c r="CN349" s="648"/>
      <c r="CO349" s="648"/>
      <c r="CP349" s="648"/>
      <c r="CQ349" s="648"/>
      <c r="CR349" s="648"/>
      <c r="CS349" s="648"/>
      <c r="CT349" s="648"/>
      <c r="CU349" s="648"/>
      <c r="CV349" s="648"/>
      <c r="CW349" s="648"/>
      <c r="CX349" s="648"/>
      <c r="CY349" s="648"/>
      <c r="CZ349" s="648"/>
      <c r="DA349" s="648"/>
      <c r="DB349" s="648"/>
      <c r="DC349" s="648"/>
      <c r="DD349" s="648"/>
      <c r="DE349" s="648"/>
      <c r="DF349" s="648"/>
      <c r="DG349" s="648"/>
      <c r="DH349" s="648"/>
      <c r="DI349" s="648"/>
      <c r="DJ349" s="648"/>
      <c r="DK349" s="648"/>
      <c r="DL349" s="648"/>
      <c r="DM349" s="648"/>
      <c r="DN349" s="648"/>
      <c r="DO349" s="648"/>
      <c r="DP349" s="648"/>
      <c r="DQ349" s="648"/>
      <c r="DR349" s="648"/>
      <c r="DS349" s="648"/>
      <c r="DT349" s="648"/>
      <c r="DU349" s="648"/>
      <c r="DV349" s="648"/>
      <c r="DW349" s="648"/>
      <c r="DX349" s="648"/>
      <c r="DY349" s="648"/>
      <c r="DZ349" s="648"/>
      <c r="EA349" s="648"/>
      <c r="EB349" s="648"/>
      <c r="EC349" s="648"/>
      <c r="ED349" s="648"/>
      <c r="EE349" s="648"/>
      <c r="EF349" s="648"/>
      <c r="EG349" s="648"/>
      <c r="EH349" s="648"/>
      <c r="EI349" s="648"/>
      <c r="EJ349" s="648"/>
      <c r="EK349" s="648"/>
      <c r="EL349" s="648"/>
      <c r="EM349" s="648"/>
      <c r="EN349" s="648"/>
      <c r="EO349" s="648"/>
      <c r="EP349" s="648"/>
      <c r="EQ349" s="648"/>
      <c r="ER349" s="648"/>
      <c r="ES349" s="648"/>
      <c r="ET349" s="648"/>
      <c r="EU349" s="648"/>
      <c r="EV349" s="648"/>
      <c r="EW349" s="648"/>
      <c r="EX349" s="648"/>
      <c r="EY349" s="648"/>
      <c r="EZ349" s="648"/>
      <c r="FA349" s="648"/>
      <c r="FB349" s="648"/>
      <c r="FC349" s="648"/>
      <c r="FD349" s="648"/>
      <c r="FE349" s="648"/>
      <c r="FF349" s="648"/>
      <c r="FG349" s="648"/>
      <c r="FH349" s="648"/>
      <c r="FI349" s="648"/>
      <c r="FJ349" s="648"/>
      <c r="FK349" s="648"/>
      <c r="FL349" s="648"/>
      <c r="FM349" s="648"/>
      <c r="FN349" s="648"/>
      <c r="FO349" s="648"/>
      <c r="FP349" s="648"/>
      <c r="FQ349" s="648"/>
      <c r="FR349" s="648"/>
      <c r="FS349" s="648"/>
      <c r="FT349" s="648"/>
      <c r="FU349" s="648"/>
      <c r="FV349" s="648"/>
      <c r="FW349" s="648"/>
      <c r="FX349" s="648"/>
      <c r="FY349" s="648"/>
      <c r="FZ349" s="648"/>
      <c r="GA349" s="648"/>
      <c r="GB349" s="648"/>
      <c r="GC349" s="648"/>
      <c r="GD349" s="648"/>
      <c r="GE349" s="648"/>
      <c r="GF349" s="648"/>
      <c r="GG349" s="648"/>
      <c r="GH349" s="648"/>
      <c r="GI349" s="648"/>
      <c r="GJ349" s="648"/>
      <c r="GK349" s="648"/>
      <c r="GL349" s="648"/>
      <c r="GM349" s="648"/>
      <c r="GN349" s="648"/>
      <c r="GO349" s="648"/>
      <c r="GP349" s="648"/>
      <c r="GQ349" s="648"/>
      <c r="GR349" s="648"/>
      <c r="GS349" s="648"/>
      <c r="GT349" s="648"/>
      <c r="GU349" s="648"/>
      <c r="GV349" s="648"/>
      <c r="GW349" s="648"/>
      <c r="GX349" s="648"/>
      <c r="GY349" s="648"/>
      <c r="GZ349" s="648"/>
      <c r="HA349" s="648"/>
      <c r="HB349" s="648"/>
      <c r="HC349" s="648"/>
      <c r="HD349" s="648"/>
      <c r="HE349" s="648"/>
      <c r="HF349" s="648"/>
      <c r="HG349" s="648"/>
      <c r="HH349" s="648"/>
      <c r="HI349" s="648"/>
      <c r="HJ349" s="648"/>
      <c r="HK349" s="648"/>
      <c r="HL349" s="648"/>
      <c r="HM349" s="648"/>
      <c r="HN349" s="648"/>
      <c r="HO349" s="648"/>
      <c r="HP349" s="648"/>
      <c r="HQ349" s="648"/>
      <c r="HR349" s="648"/>
      <c r="HS349" s="648"/>
      <c r="HT349" s="648"/>
      <c r="HU349" s="648"/>
      <c r="HV349" s="648"/>
      <c r="HW349" s="648"/>
      <c r="HX349" s="648"/>
      <c r="HY349" s="648"/>
      <c r="HZ349" s="648"/>
      <c r="IA349" s="648"/>
      <c r="IB349" s="648"/>
      <c r="IC349" s="648"/>
      <c r="ID349" s="648"/>
      <c r="IE349" s="648"/>
      <c r="IF349" s="648"/>
      <c r="IG349" s="648"/>
      <c r="IH349" s="648"/>
      <c r="II349" s="648"/>
      <c r="IJ349" s="648"/>
      <c r="IK349" s="648"/>
      <c r="IL349" s="648"/>
      <c r="IM349" s="648"/>
      <c r="IN349" s="648"/>
      <c r="IO349" s="648"/>
      <c r="IP349" s="648"/>
      <c r="IQ349" s="648"/>
      <c r="IR349" s="648"/>
      <c r="IS349" s="648"/>
      <c r="IT349" s="648"/>
    </row>
    <row r="350" spans="1:254" s="712" customFormat="1" ht="13">
      <c r="A350" s="745"/>
      <c r="B350" s="707" t="s">
        <v>3250</v>
      </c>
      <c r="C350" s="708" t="s">
        <v>2869</v>
      </c>
      <c r="D350" s="709">
        <v>6</v>
      </c>
      <c r="E350" s="710"/>
      <c r="F350" s="692">
        <f t="shared" si="10"/>
        <v>0</v>
      </c>
      <c r="G350" s="711"/>
      <c r="H350" s="694">
        <f t="shared" si="11"/>
        <v>0</v>
      </c>
      <c r="I350" s="648"/>
      <c r="J350" s="648"/>
      <c r="K350" s="648"/>
      <c r="L350" s="648"/>
      <c r="M350" s="648"/>
      <c r="N350" s="648"/>
      <c r="O350" s="648"/>
      <c r="P350" s="648"/>
      <c r="Q350" s="648"/>
      <c r="R350" s="648"/>
      <c r="S350" s="648"/>
      <c r="T350" s="648"/>
      <c r="U350" s="648"/>
      <c r="V350" s="648"/>
      <c r="W350" s="648"/>
      <c r="X350" s="648"/>
      <c r="Y350" s="648"/>
      <c r="Z350" s="648"/>
      <c r="AA350" s="648"/>
      <c r="AB350" s="648"/>
      <c r="AC350" s="648"/>
      <c r="AD350" s="648"/>
      <c r="AE350" s="648"/>
      <c r="AF350" s="648"/>
      <c r="AG350" s="648"/>
      <c r="AH350" s="648"/>
      <c r="AI350" s="648"/>
      <c r="AJ350" s="648"/>
      <c r="AK350" s="648"/>
      <c r="AL350" s="648"/>
      <c r="AM350" s="648"/>
      <c r="AN350" s="648"/>
      <c r="AO350" s="648"/>
      <c r="AP350" s="648"/>
      <c r="AQ350" s="648"/>
      <c r="AR350" s="648"/>
      <c r="AS350" s="648"/>
      <c r="AT350" s="648"/>
      <c r="AU350" s="648"/>
      <c r="AV350" s="648"/>
      <c r="AW350" s="648"/>
      <c r="AX350" s="648"/>
      <c r="AY350" s="648"/>
      <c r="AZ350" s="648"/>
      <c r="BA350" s="648"/>
      <c r="BB350" s="648"/>
      <c r="BC350" s="648"/>
      <c r="BD350" s="648"/>
      <c r="BE350" s="648"/>
      <c r="BF350" s="648"/>
      <c r="BG350" s="648"/>
      <c r="BH350" s="648"/>
      <c r="BI350" s="648"/>
      <c r="BJ350" s="648"/>
      <c r="BK350" s="648"/>
      <c r="BL350" s="648"/>
      <c r="BM350" s="648"/>
      <c r="BN350" s="648"/>
      <c r="BO350" s="648"/>
      <c r="BP350" s="648"/>
      <c r="BQ350" s="648"/>
      <c r="BR350" s="648"/>
      <c r="BS350" s="648"/>
      <c r="BT350" s="648"/>
      <c r="BU350" s="648"/>
      <c r="BV350" s="648"/>
      <c r="BW350" s="648"/>
      <c r="BX350" s="648"/>
      <c r="BY350" s="648"/>
      <c r="BZ350" s="648"/>
      <c r="CA350" s="648"/>
      <c r="CB350" s="648"/>
      <c r="CC350" s="648"/>
      <c r="CD350" s="648"/>
      <c r="CE350" s="648"/>
      <c r="CF350" s="648"/>
      <c r="CG350" s="648"/>
      <c r="CH350" s="648"/>
      <c r="CI350" s="648"/>
      <c r="CJ350" s="648"/>
      <c r="CK350" s="648"/>
      <c r="CL350" s="648"/>
      <c r="CM350" s="648"/>
      <c r="CN350" s="648"/>
      <c r="CO350" s="648"/>
      <c r="CP350" s="648"/>
      <c r="CQ350" s="648"/>
      <c r="CR350" s="648"/>
      <c r="CS350" s="648"/>
      <c r="CT350" s="648"/>
      <c r="CU350" s="648"/>
      <c r="CV350" s="648"/>
      <c r="CW350" s="648"/>
      <c r="CX350" s="648"/>
      <c r="CY350" s="648"/>
      <c r="CZ350" s="648"/>
      <c r="DA350" s="648"/>
      <c r="DB350" s="648"/>
      <c r="DC350" s="648"/>
      <c r="DD350" s="648"/>
      <c r="DE350" s="648"/>
      <c r="DF350" s="648"/>
      <c r="DG350" s="648"/>
      <c r="DH350" s="648"/>
      <c r="DI350" s="648"/>
      <c r="DJ350" s="648"/>
      <c r="DK350" s="648"/>
      <c r="DL350" s="648"/>
      <c r="DM350" s="648"/>
      <c r="DN350" s="648"/>
      <c r="DO350" s="648"/>
      <c r="DP350" s="648"/>
      <c r="DQ350" s="648"/>
      <c r="DR350" s="648"/>
      <c r="DS350" s="648"/>
      <c r="DT350" s="648"/>
      <c r="DU350" s="648"/>
      <c r="DV350" s="648"/>
      <c r="DW350" s="648"/>
      <c r="DX350" s="648"/>
      <c r="DY350" s="648"/>
      <c r="DZ350" s="648"/>
      <c r="EA350" s="648"/>
      <c r="EB350" s="648"/>
      <c r="EC350" s="648"/>
      <c r="ED350" s="648"/>
      <c r="EE350" s="648"/>
      <c r="EF350" s="648"/>
      <c r="EG350" s="648"/>
      <c r="EH350" s="648"/>
      <c r="EI350" s="648"/>
      <c r="EJ350" s="648"/>
      <c r="EK350" s="648"/>
      <c r="EL350" s="648"/>
      <c r="EM350" s="648"/>
      <c r="EN350" s="648"/>
      <c r="EO350" s="648"/>
      <c r="EP350" s="648"/>
      <c r="EQ350" s="648"/>
      <c r="ER350" s="648"/>
      <c r="ES350" s="648"/>
      <c r="ET350" s="648"/>
      <c r="EU350" s="648"/>
      <c r="EV350" s="648"/>
      <c r="EW350" s="648"/>
      <c r="EX350" s="648"/>
      <c r="EY350" s="648"/>
      <c r="EZ350" s="648"/>
      <c r="FA350" s="648"/>
      <c r="FB350" s="648"/>
      <c r="FC350" s="648"/>
      <c r="FD350" s="648"/>
      <c r="FE350" s="648"/>
      <c r="FF350" s="648"/>
      <c r="FG350" s="648"/>
      <c r="FH350" s="648"/>
      <c r="FI350" s="648"/>
      <c r="FJ350" s="648"/>
      <c r="FK350" s="648"/>
      <c r="FL350" s="648"/>
      <c r="FM350" s="648"/>
      <c r="FN350" s="648"/>
      <c r="FO350" s="648"/>
      <c r="FP350" s="648"/>
      <c r="FQ350" s="648"/>
      <c r="FR350" s="648"/>
      <c r="FS350" s="648"/>
      <c r="FT350" s="648"/>
      <c r="FU350" s="648"/>
      <c r="FV350" s="648"/>
      <c r="FW350" s="648"/>
      <c r="FX350" s="648"/>
      <c r="FY350" s="648"/>
      <c r="FZ350" s="648"/>
      <c r="GA350" s="648"/>
      <c r="GB350" s="648"/>
      <c r="GC350" s="648"/>
      <c r="GD350" s="648"/>
      <c r="GE350" s="648"/>
      <c r="GF350" s="648"/>
      <c r="GG350" s="648"/>
      <c r="GH350" s="648"/>
      <c r="GI350" s="648"/>
      <c r="GJ350" s="648"/>
      <c r="GK350" s="648"/>
      <c r="GL350" s="648"/>
      <c r="GM350" s="648"/>
      <c r="GN350" s="648"/>
      <c r="GO350" s="648"/>
      <c r="GP350" s="648"/>
      <c r="GQ350" s="648"/>
      <c r="GR350" s="648"/>
      <c r="GS350" s="648"/>
      <c r="GT350" s="648"/>
      <c r="GU350" s="648"/>
      <c r="GV350" s="648"/>
      <c r="GW350" s="648"/>
      <c r="GX350" s="648"/>
      <c r="GY350" s="648"/>
      <c r="GZ350" s="648"/>
      <c r="HA350" s="648"/>
      <c r="HB350" s="648"/>
      <c r="HC350" s="648"/>
      <c r="HD350" s="648"/>
      <c r="HE350" s="648"/>
      <c r="HF350" s="648"/>
      <c r="HG350" s="648"/>
      <c r="HH350" s="648"/>
      <c r="HI350" s="648"/>
      <c r="HJ350" s="648"/>
      <c r="HK350" s="648"/>
      <c r="HL350" s="648"/>
      <c r="HM350" s="648"/>
      <c r="HN350" s="648"/>
      <c r="HO350" s="648"/>
      <c r="HP350" s="648"/>
      <c r="HQ350" s="648"/>
      <c r="HR350" s="648"/>
      <c r="HS350" s="648"/>
      <c r="HT350" s="648"/>
      <c r="HU350" s="648"/>
      <c r="HV350" s="648"/>
      <c r="HW350" s="648"/>
      <c r="HX350" s="648"/>
      <c r="HY350" s="648"/>
      <c r="HZ350" s="648"/>
      <c r="IA350" s="648"/>
      <c r="IB350" s="648"/>
      <c r="IC350" s="648"/>
      <c r="ID350" s="648"/>
      <c r="IE350" s="648"/>
      <c r="IF350" s="648"/>
      <c r="IG350" s="648"/>
      <c r="IH350" s="648"/>
      <c r="II350" s="648"/>
      <c r="IJ350" s="648"/>
      <c r="IK350" s="648"/>
      <c r="IL350" s="648"/>
      <c r="IM350" s="648"/>
      <c r="IN350" s="648"/>
      <c r="IO350" s="648"/>
      <c r="IP350" s="648"/>
      <c r="IQ350" s="648"/>
      <c r="IR350" s="648"/>
      <c r="IS350" s="648"/>
      <c r="IT350" s="648"/>
    </row>
    <row r="351" spans="1:254" s="712" customFormat="1" ht="13">
      <c r="A351" s="745"/>
      <c r="B351" s="707" t="s">
        <v>3251</v>
      </c>
      <c r="C351" s="708" t="s">
        <v>2869</v>
      </c>
      <c r="D351" s="709">
        <v>2</v>
      </c>
      <c r="E351" s="710"/>
      <c r="F351" s="692">
        <f t="shared" si="10"/>
        <v>0</v>
      </c>
      <c r="G351" s="711"/>
      <c r="H351" s="694">
        <f t="shared" si="11"/>
        <v>0</v>
      </c>
      <c r="I351" s="648"/>
      <c r="J351" s="648"/>
      <c r="K351" s="648"/>
      <c r="L351" s="648"/>
      <c r="M351" s="648"/>
      <c r="N351" s="648"/>
      <c r="O351" s="648"/>
      <c r="P351" s="648"/>
      <c r="Q351" s="648"/>
      <c r="R351" s="648"/>
      <c r="S351" s="648"/>
      <c r="T351" s="648"/>
      <c r="U351" s="648"/>
      <c r="V351" s="648"/>
      <c r="W351" s="648"/>
      <c r="X351" s="648"/>
      <c r="Y351" s="648"/>
      <c r="Z351" s="648"/>
      <c r="AA351" s="648"/>
      <c r="AB351" s="648"/>
      <c r="AC351" s="648"/>
      <c r="AD351" s="648"/>
      <c r="AE351" s="648"/>
      <c r="AF351" s="648"/>
      <c r="AG351" s="648"/>
      <c r="AH351" s="648"/>
      <c r="AI351" s="648"/>
      <c r="AJ351" s="648"/>
      <c r="AK351" s="648"/>
      <c r="AL351" s="648"/>
      <c r="AM351" s="648"/>
      <c r="AN351" s="648"/>
      <c r="AO351" s="648"/>
      <c r="AP351" s="648"/>
      <c r="AQ351" s="648"/>
      <c r="AR351" s="648"/>
      <c r="AS351" s="648"/>
      <c r="AT351" s="648"/>
      <c r="AU351" s="648"/>
      <c r="AV351" s="648"/>
      <c r="AW351" s="648"/>
      <c r="AX351" s="648"/>
      <c r="AY351" s="648"/>
      <c r="AZ351" s="648"/>
      <c r="BA351" s="648"/>
      <c r="BB351" s="648"/>
      <c r="BC351" s="648"/>
      <c r="BD351" s="648"/>
      <c r="BE351" s="648"/>
      <c r="BF351" s="648"/>
      <c r="BG351" s="648"/>
      <c r="BH351" s="648"/>
      <c r="BI351" s="648"/>
      <c r="BJ351" s="648"/>
      <c r="BK351" s="648"/>
      <c r="BL351" s="648"/>
      <c r="BM351" s="648"/>
      <c r="BN351" s="648"/>
      <c r="BO351" s="648"/>
      <c r="BP351" s="648"/>
      <c r="BQ351" s="648"/>
      <c r="BR351" s="648"/>
      <c r="BS351" s="648"/>
      <c r="BT351" s="648"/>
      <c r="BU351" s="648"/>
      <c r="BV351" s="648"/>
      <c r="BW351" s="648"/>
      <c r="BX351" s="648"/>
      <c r="BY351" s="648"/>
      <c r="BZ351" s="648"/>
      <c r="CA351" s="648"/>
      <c r="CB351" s="648"/>
      <c r="CC351" s="648"/>
      <c r="CD351" s="648"/>
      <c r="CE351" s="648"/>
      <c r="CF351" s="648"/>
      <c r="CG351" s="648"/>
      <c r="CH351" s="648"/>
      <c r="CI351" s="648"/>
      <c r="CJ351" s="648"/>
      <c r="CK351" s="648"/>
      <c r="CL351" s="648"/>
      <c r="CM351" s="648"/>
      <c r="CN351" s="648"/>
      <c r="CO351" s="648"/>
      <c r="CP351" s="648"/>
      <c r="CQ351" s="648"/>
      <c r="CR351" s="648"/>
      <c r="CS351" s="648"/>
      <c r="CT351" s="648"/>
      <c r="CU351" s="648"/>
      <c r="CV351" s="648"/>
      <c r="CW351" s="648"/>
      <c r="CX351" s="648"/>
      <c r="CY351" s="648"/>
      <c r="CZ351" s="648"/>
      <c r="DA351" s="648"/>
      <c r="DB351" s="648"/>
      <c r="DC351" s="648"/>
      <c r="DD351" s="648"/>
      <c r="DE351" s="648"/>
      <c r="DF351" s="648"/>
      <c r="DG351" s="648"/>
      <c r="DH351" s="648"/>
      <c r="DI351" s="648"/>
      <c r="DJ351" s="648"/>
      <c r="DK351" s="648"/>
      <c r="DL351" s="648"/>
      <c r="DM351" s="648"/>
      <c r="DN351" s="648"/>
      <c r="DO351" s="648"/>
      <c r="DP351" s="648"/>
      <c r="DQ351" s="648"/>
      <c r="DR351" s="648"/>
      <c r="DS351" s="648"/>
      <c r="DT351" s="648"/>
      <c r="DU351" s="648"/>
      <c r="DV351" s="648"/>
      <c r="DW351" s="648"/>
      <c r="DX351" s="648"/>
      <c r="DY351" s="648"/>
      <c r="DZ351" s="648"/>
      <c r="EA351" s="648"/>
      <c r="EB351" s="648"/>
      <c r="EC351" s="648"/>
      <c r="ED351" s="648"/>
      <c r="EE351" s="648"/>
      <c r="EF351" s="648"/>
      <c r="EG351" s="648"/>
      <c r="EH351" s="648"/>
      <c r="EI351" s="648"/>
      <c r="EJ351" s="648"/>
      <c r="EK351" s="648"/>
      <c r="EL351" s="648"/>
      <c r="EM351" s="648"/>
      <c r="EN351" s="648"/>
      <c r="EO351" s="648"/>
      <c r="EP351" s="648"/>
      <c r="EQ351" s="648"/>
      <c r="ER351" s="648"/>
      <c r="ES351" s="648"/>
      <c r="ET351" s="648"/>
      <c r="EU351" s="648"/>
      <c r="EV351" s="648"/>
      <c r="EW351" s="648"/>
      <c r="EX351" s="648"/>
      <c r="EY351" s="648"/>
      <c r="EZ351" s="648"/>
      <c r="FA351" s="648"/>
      <c r="FB351" s="648"/>
      <c r="FC351" s="648"/>
      <c r="FD351" s="648"/>
      <c r="FE351" s="648"/>
      <c r="FF351" s="648"/>
      <c r="FG351" s="648"/>
      <c r="FH351" s="648"/>
      <c r="FI351" s="648"/>
      <c r="FJ351" s="648"/>
      <c r="FK351" s="648"/>
      <c r="FL351" s="648"/>
      <c r="FM351" s="648"/>
      <c r="FN351" s="648"/>
      <c r="FO351" s="648"/>
      <c r="FP351" s="648"/>
      <c r="FQ351" s="648"/>
      <c r="FR351" s="648"/>
      <c r="FS351" s="648"/>
      <c r="FT351" s="648"/>
      <c r="FU351" s="648"/>
      <c r="FV351" s="648"/>
      <c r="FW351" s="648"/>
      <c r="FX351" s="648"/>
      <c r="FY351" s="648"/>
      <c r="FZ351" s="648"/>
      <c r="GA351" s="648"/>
      <c r="GB351" s="648"/>
      <c r="GC351" s="648"/>
      <c r="GD351" s="648"/>
      <c r="GE351" s="648"/>
      <c r="GF351" s="648"/>
      <c r="GG351" s="648"/>
      <c r="GH351" s="648"/>
      <c r="GI351" s="648"/>
      <c r="GJ351" s="648"/>
      <c r="GK351" s="648"/>
      <c r="GL351" s="648"/>
      <c r="GM351" s="648"/>
      <c r="GN351" s="648"/>
      <c r="GO351" s="648"/>
      <c r="GP351" s="648"/>
      <c r="GQ351" s="648"/>
      <c r="GR351" s="648"/>
      <c r="GS351" s="648"/>
      <c r="GT351" s="648"/>
      <c r="GU351" s="648"/>
      <c r="GV351" s="648"/>
      <c r="GW351" s="648"/>
      <c r="GX351" s="648"/>
      <c r="GY351" s="648"/>
      <c r="GZ351" s="648"/>
      <c r="HA351" s="648"/>
      <c r="HB351" s="648"/>
      <c r="HC351" s="648"/>
      <c r="HD351" s="648"/>
      <c r="HE351" s="648"/>
      <c r="HF351" s="648"/>
      <c r="HG351" s="648"/>
      <c r="HH351" s="648"/>
      <c r="HI351" s="648"/>
      <c r="HJ351" s="648"/>
      <c r="HK351" s="648"/>
      <c r="HL351" s="648"/>
      <c r="HM351" s="648"/>
      <c r="HN351" s="648"/>
      <c r="HO351" s="648"/>
      <c r="HP351" s="648"/>
      <c r="HQ351" s="648"/>
      <c r="HR351" s="648"/>
      <c r="HS351" s="648"/>
      <c r="HT351" s="648"/>
      <c r="HU351" s="648"/>
      <c r="HV351" s="648"/>
      <c r="HW351" s="648"/>
      <c r="HX351" s="648"/>
      <c r="HY351" s="648"/>
      <c r="HZ351" s="648"/>
      <c r="IA351" s="648"/>
      <c r="IB351" s="648"/>
      <c r="IC351" s="648"/>
      <c r="ID351" s="648"/>
      <c r="IE351" s="648"/>
      <c r="IF351" s="648"/>
      <c r="IG351" s="648"/>
      <c r="IH351" s="648"/>
      <c r="II351" s="648"/>
      <c r="IJ351" s="648"/>
      <c r="IK351" s="648"/>
      <c r="IL351" s="648"/>
      <c r="IM351" s="648"/>
      <c r="IN351" s="648"/>
      <c r="IO351" s="648"/>
      <c r="IP351" s="648"/>
      <c r="IQ351" s="648"/>
      <c r="IR351" s="648"/>
      <c r="IS351" s="648"/>
      <c r="IT351" s="648"/>
    </row>
    <row r="352" spans="1:254" s="712" customFormat="1" ht="13">
      <c r="A352" s="745"/>
      <c r="B352" s="707" t="s">
        <v>3191</v>
      </c>
      <c r="C352" s="708" t="s">
        <v>2869</v>
      </c>
      <c r="D352" s="709">
        <v>24</v>
      </c>
      <c r="E352" s="710"/>
      <c r="F352" s="692">
        <f t="shared" si="10"/>
        <v>0</v>
      </c>
      <c r="G352" s="711"/>
      <c r="H352" s="694">
        <f t="shared" si="11"/>
        <v>0</v>
      </c>
      <c r="I352" s="648"/>
      <c r="J352" s="648"/>
      <c r="K352" s="648"/>
      <c r="L352" s="648"/>
      <c r="M352" s="648"/>
      <c r="N352" s="648"/>
      <c r="O352" s="648"/>
      <c r="P352" s="648"/>
      <c r="Q352" s="648"/>
      <c r="R352" s="648"/>
      <c r="S352" s="648"/>
      <c r="T352" s="648"/>
      <c r="U352" s="648"/>
      <c r="V352" s="648"/>
      <c r="W352" s="648"/>
      <c r="X352" s="648"/>
      <c r="Y352" s="648"/>
      <c r="Z352" s="648"/>
      <c r="AA352" s="648"/>
      <c r="AB352" s="648"/>
      <c r="AC352" s="648"/>
      <c r="AD352" s="648"/>
      <c r="AE352" s="648"/>
      <c r="AF352" s="648"/>
      <c r="AG352" s="648"/>
      <c r="AH352" s="648"/>
      <c r="AI352" s="648"/>
      <c r="AJ352" s="648"/>
      <c r="AK352" s="648"/>
      <c r="AL352" s="648"/>
      <c r="AM352" s="648"/>
      <c r="AN352" s="648"/>
      <c r="AO352" s="648"/>
      <c r="AP352" s="648"/>
      <c r="AQ352" s="648"/>
      <c r="AR352" s="648"/>
      <c r="AS352" s="648"/>
      <c r="AT352" s="648"/>
      <c r="AU352" s="648"/>
      <c r="AV352" s="648"/>
      <c r="AW352" s="648"/>
      <c r="AX352" s="648"/>
      <c r="AY352" s="648"/>
      <c r="AZ352" s="648"/>
      <c r="BA352" s="648"/>
      <c r="BB352" s="648"/>
      <c r="BC352" s="648"/>
      <c r="BD352" s="648"/>
      <c r="BE352" s="648"/>
      <c r="BF352" s="648"/>
      <c r="BG352" s="648"/>
      <c r="BH352" s="648"/>
      <c r="BI352" s="648"/>
      <c r="BJ352" s="648"/>
      <c r="BK352" s="648"/>
      <c r="BL352" s="648"/>
      <c r="BM352" s="648"/>
      <c r="BN352" s="648"/>
      <c r="BO352" s="648"/>
      <c r="BP352" s="648"/>
      <c r="BQ352" s="648"/>
      <c r="BR352" s="648"/>
      <c r="BS352" s="648"/>
      <c r="BT352" s="648"/>
      <c r="BU352" s="648"/>
      <c r="BV352" s="648"/>
      <c r="BW352" s="648"/>
      <c r="BX352" s="648"/>
      <c r="BY352" s="648"/>
      <c r="BZ352" s="648"/>
      <c r="CA352" s="648"/>
      <c r="CB352" s="648"/>
      <c r="CC352" s="648"/>
      <c r="CD352" s="648"/>
      <c r="CE352" s="648"/>
      <c r="CF352" s="648"/>
      <c r="CG352" s="648"/>
      <c r="CH352" s="648"/>
      <c r="CI352" s="648"/>
      <c r="CJ352" s="648"/>
      <c r="CK352" s="648"/>
      <c r="CL352" s="648"/>
      <c r="CM352" s="648"/>
      <c r="CN352" s="648"/>
      <c r="CO352" s="648"/>
      <c r="CP352" s="648"/>
      <c r="CQ352" s="648"/>
      <c r="CR352" s="648"/>
      <c r="CS352" s="648"/>
      <c r="CT352" s="648"/>
      <c r="CU352" s="648"/>
      <c r="CV352" s="648"/>
      <c r="CW352" s="648"/>
      <c r="CX352" s="648"/>
      <c r="CY352" s="648"/>
      <c r="CZ352" s="648"/>
      <c r="DA352" s="648"/>
      <c r="DB352" s="648"/>
      <c r="DC352" s="648"/>
      <c r="DD352" s="648"/>
      <c r="DE352" s="648"/>
      <c r="DF352" s="648"/>
      <c r="DG352" s="648"/>
      <c r="DH352" s="648"/>
      <c r="DI352" s="648"/>
      <c r="DJ352" s="648"/>
      <c r="DK352" s="648"/>
      <c r="DL352" s="648"/>
      <c r="DM352" s="648"/>
      <c r="DN352" s="648"/>
      <c r="DO352" s="648"/>
      <c r="DP352" s="648"/>
      <c r="DQ352" s="648"/>
      <c r="DR352" s="648"/>
      <c r="DS352" s="648"/>
      <c r="DT352" s="648"/>
      <c r="DU352" s="648"/>
      <c r="DV352" s="648"/>
      <c r="DW352" s="648"/>
      <c r="DX352" s="648"/>
      <c r="DY352" s="648"/>
      <c r="DZ352" s="648"/>
      <c r="EA352" s="648"/>
      <c r="EB352" s="648"/>
      <c r="EC352" s="648"/>
      <c r="ED352" s="648"/>
      <c r="EE352" s="648"/>
      <c r="EF352" s="648"/>
      <c r="EG352" s="648"/>
      <c r="EH352" s="648"/>
      <c r="EI352" s="648"/>
      <c r="EJ352" s="648"/>
      <c r="EK352" s="648"/>
      <c r="EL352" s="648"/>
      <c r="EM352" s="648"/>
      <c r="EN352" s="648"/>
      <c r="EO352" s="648"/>
      <c r="EP352" s="648"/>
      <c r="EQ352" s="648"/>
      <c r="ER352" s="648"/>
      <c r="ES352" s="648"/>
      <c r="ET352" s="648"/>
      <c r="EU352" s="648"/>
      <c r="EV352" s="648"/>
      <c r="EW352" s="648"/>
      <c r="EX352" s="648"/>
      <c r="EY352" s="648"/>
      <c r="EZ352" s="648"/>
      <c r="FA352" s="648"/>
      <c r="FB352" s="648"/>
      <c r="FC352" s="648"/>
      <c r="FD352" s="648"/>
      <c r="FE352" s="648"/>
      <c r="FF352" s="648"/>
      <c r="FG352" s="648"/>
      <c r="FH352" s="648"/>
      <c r="FI352" s="648"/>
      <c r="FJ352" s="648"/>
      <c r="FK352" s="648"/>
      <c r="FL352" s="648"/>
      <c r="FM352" s="648"/>
      <c r="FN352" s="648"/>
      <c r="FO352" s="648"/>
      <c r="FP352" s="648"/>
      <c r="FQ352" s="648"/>
      <c r="FR352" s="648"/>
      <c r="FS352" s="648"/>
      <c r="FT352" s="648"/>
      <c r="FU352" s="648"/>
      <c r="FV352" s="648"/>
      <c r="FW352" s="648"/>
      <c r="FX352" s="648"/>
      <c r="FY352" s="648"/>
      <c r="FZ352" s="648"/>
      <c r="GA352" s="648"/>
      <c r="GB352" s="648"/>
      <c r="GC352" s="648"/>
      <c r="GD352" s="648"/>
      <c r="GE352" s="648"/>
      <c r="GF352" s="648"/>
      <c r="GG352" s="648"/>
      <c r="GH352" s="648"/>
      <c r="GI352" s="648"/>
      <c r="GJ352" s="648"/>
      <c r="GK352" s="648"/>
      <c r="GL352" s="648"/>
      <c r="GM352" s="648"/>
      <c r="GN352" s="648"/>
      <c r="GO352" s="648"/>
      <c r="GP352" s="648"/>
      <c r="GQ352" s="648"/>
      <c r="GR352" s="648"/>
      <c r="GS352" s="648"/>
      <c r="GT352" s="648"/>
      <c r="GU352" s="648"/>
      <c r="GV352" s="648"/>
      <c r="GW352" s="648"/>
      <c r="GX352" s="648"/>
      <c r="GY352" s="648"/>
      <c r="GZ352" s="648"/>
      <c r="HA352" s="648"/>
      <c r="HB352" s="648"/>
      <c r="HC352" s="648"/>
      <c r="HD352" s="648"/>
      <c r="HE352" s="648"/>
      <c r="HF352" s="648"/>
      <c r="HG352" s="648"/>
      <c r="HH352" s="648"/>
      <c r="HI352" s="648"/>
      <c r="HJ352" s="648"/>
      <c r="HK352" s="648"/>
      <c r="HL352" s="648"/>
      <c r="HM352" s="648"/>
      <c r="HN352" s="648"/>
      <c r="HO352" s="648"/>
      <c r="HP352" s="648"/>
      <c r="HQ352" s="648"/>
      <c r="HR352" s="648"/>
      <c r="HS352" s="648"/>
      <c r="HT352" s="648"/>
      <c r="HU352" s="648"/>
      <c r="HV352" s="648"/>
      <c r="HW352" s="648"/>
      <c r="HX352" s="648"/>
      <c r="HY352" s="648"/>
      <c r="HZ352" s="648"/>
      <c r="IA352" s="648"/>
      <c r="IB352" s="648"/>
      <c r="IC352" s="648"/>
      <c r="ID352" s="648"/>
      <c r="IE352" s="648"/>
      <c r="IF352" s="648"/>
      <c r="IG352" s="648"/>
      <c r="IH352" s="648"/>
      <c r="II352" s="648"/>
      <c r="IJ352" s="648"/>
      <c r="IK352" s="648"/>
      <c r="IL352" s="648"/>
      <c r="IM352" s="648"/>
      <c r="IN352" s="648"/>
      <c r="IO352" s="648"/>
      <c r="IP352" s="648"/>
      <c r="IQ352" s="648"/>
      <c r="IR352" s="648"/>
      <c r="IS352" s="648"/>
      <c r="IT352" s="648"/>
    </row>
    <row r="353" spans="1:254">
      <c r="A353" s="689" t="s">
        <v>3252</v>
      </c>
      <c r="B353" s="696" t="s">
        <v>3253</v>
      </c>
      <c r="C353" s="691"/>
      <c r="D353" s="691"/>
      <c r="E353" s="692"/>
      <c r="F353" s="692">
        <f t="shared" si="10"/>
        <v>0</v>
      </c>
      <c r="G353" s="693"/>
      <c r="H353" s="694">
        <f t="shared" si="11"/>
        <v>0</v>
      </c>
      <c r="I353" s="705"/>
    </row>
    <row r="354" spans="1:254" s="712" customFormat="1" ht="13">
      <c r="A354" s="745"/>
      <c r="B354" s="707" t="s">
        <v>3249</v>
      </c>
      <c r="C354" s="708" t="s">
        <v>2869</v>
      </c>
      <c r="D354" s="709">
        <v>1</v>
      </c>
      <c r="E354" s="710"/>
      <c r="F354" s="692">
        <f t="shared" si="10"/>
        <v>0</v>
      </c>
      <c r="G354" s="711"/>
      <c r="H354" s="694">
        <f t="shared" si="11"/>
        <v>0</v>
      </c>
      <c r="I354" s="648"/>
      <c r="J354" s="648"/>
      <c r="K354" s="648"/>
      <c r="L354" s="648"/>
      <c r="M354" s="648"/>
      <c r="N354" s="648"/>
      <c r="O354" s="648"/>
      <c r="P354" s="648"/>
      <c r="Q354" s="648"/>
      <c r="R354" s="648"/>
      <c r="S354" s="648"/>
      <c r="T354" s="648"/>
      <c r="U354" s="648"/>
      <c r="V354" s="648"/>
      <c r="W354" s="648"/>
      <c r="X354" s="648"/>
      <c r="Y354" s="648"/>
      <c r="Z354" s="648"/>
      <c r="AA354" s="648"/>
      <c r="AB354" s="648"/>
      <c r="AC354" s="648"/>
      <c r="AD354" s="648"/>
      <c r="AE354" s="648"/>
      <c r="AF354" s="648"/>
      <c r="AG354" s="648"/>
      <c r="AH354" s="648"/>
      <c r="AI354" s="648"/>
      <c r="AJ354" s="648"/>
      <c r="AK354" s="648"/>
      <c r="AL354" s="648"/>
      <c r="AM354" s="648"/>
      <c r="AN354" s="648"/>
      <c r="AO354" s="648"/>
      <c r="AP354" s="648"/>
      <c r="AQ354" s="648"/>
      <c r="AR354" s="648"/>
      <c r="AS354" s="648"/>
      <c r="AT354" s="648"/>
      <c r="AU354" s="648"/>
      <c r="AV354" s="648"/>
      <c r="AW354" s="648"/>
      <c r="AX354" s="648"/>
      <c r="AY354" s="648"/>
      <c r="AZ354" s="648"/>
      <c r="BA354" s="648"/>
      <c r="BB354" s="648"/>
      <c r="BC354" s="648"/>
      <c r="BD354" s="648"/>
      <c r="BE354" s="648"/>
      <c r="BF354" s="648"/>
      <c r="BG354" s="648"/>
      <c r="BH354" s="648"/>
      <c r="BI354" s="648"/>
      <c r="BJ354" s="648"/>
      <c r="BK354" s="648"/>
      <c r="BL354" s="648"/>
      <c r="BM354" s="648"/>
      <c r="BN354" s="648"/>
      <c r="BO354" s="648"/>
      <c r="BP354" s="648"/>
      <c r="BQ354" s="648"/>
      <c r="BR354" s="648"/>
      <c r="BS354" s="648"/>
      <c r="BT354" s="648"/>
      <c r="BU354" s="648"/>
      <c r="BV354" s="648"/>
      <c r="BW354" s="648"/>
      <c r="BX354" s="648"/>
      <c r="BY354" s="648"/>
      <c r="BZ354" s="648"/>
      <c r="CA354" s="648"/>
      <c r="CB354" s="648"/>
      <c r="CC354" s="648"/>
      <c r="CD354" s="648"/>
      <c r="CE354" s="648"/>
      <c r="CF354" s="648"/>
      <c r="CG354" s="648"/>
      <c r="CH354" s="648"/>
      <c r="CI354" s="648"/>
      <c r="CJ354" s="648"/>
      <c r="CK354" s="648"/>
      <c r="CL354" s="648"/>
      <c r="CM354" s="648"/>
      <c r="CN354" s="648"/>
      <c r="CO354" s="648"/>
      <c r="CP354" s="648"/>
      <c r="CQ354" s="648"/>
      <c r="CR354" s="648"/>
      <c r="CS354" s="648"/>
      <c r="CT354" s="648"/>
      <c r="CU354" s="648"/>
      <c r="CV354" s="648"/>
      <c r="CW354" s="648"/>
      <c r="CX354" s="648"/>
      <c r="CY354" s="648"/>
      <c r="CZ354" s="648"/>
      <c r="DA354" s="648"/>
      <c r="DB354" s="648"/>
      <c r="DC354" s="648"/>
      <c r="DD354" s="648"/>
      <c r="DE354" s="648"/>
      <c r="DF354" s="648"/>
      <c r="DG354" s="648"/>
      <c r="DH354" s="648"/>
      <c r="DI354" s="648"/>
      <c r="DJ354" s="648"/>
      <c r="DK354" s="648"/>
      <c r="DL354" s="648"/>
      <c r="DM354" s="648"/>
      <c r="DN354" s="648"/>
      <c r="DO354" s="648"/>
      <c r="DP354" s="648"/>
      <c r="DQ354" s="648"/>
      <c r="DR354" s="648"/>
      <c r="DS354" s="648"/>
      <c r="DT354" s="648"/>
      <c r="DU354" s="648"/>
      <c r="DV354" s="648"/>
      <c r="DW354" s="648"/>
      <c r="DX354" s="648"/>
      <c r="DY354" s="648"/>
      <c r="DZ354" s="648"/>
      <c r="EA354" s="648"/>
      <c r="EB354" s="648"/>
      <c r="EC354" s="648"/>
      <c r="ED354" s="648"/>
      <c r="EE354" s="648"/>
      <c r="EF354" s="648"/>
      <c r="EG354" s="648"/>
      <c r="EH354" s="648"/>
      <c r="EI354" s="648"/>
      <c r="EJ354" s="648"/>
      <c r="EK354" s="648"/>
      <c r="EL354" s="648"/>
      <c r="EM354" s="648"/>
      <c r="EN354" s="648"/>
      <c r="EO354" s="648"/>
      <c r="EP354" s="648"/>
      <c r="EQ354" s="648"/>
      <c r="ER354" s="648"/>
      <c r="ES354" s="648"/>
      <c r="ET354" s="648"/>
      <c r="EU354" s="648"/>
      <c r="EV354" s="648"/>
      <c r="EW354" s="648"/>
      <c r="EX354" s="648"/>
      <c r="EY354" s="648"/>
      <c r="EZ354" s="648"/>
      <c r="FA354" s="648"/>
      <c r="FB354" s="648"/>
      <c r="FC354" s="648"/>
      <c r="FD354" s="648"/>
      <c r="FE354" s="648"/>
      <c r="FF354" s="648"/>
      <c r="FG354" s="648"/>
      <c r="FH354" s="648"/>
      <c r="FI354" s="648"/>
      <c r="FJ354" s="648"/>
      <c r="FK354" s="648"/>
      <c r="FL354" s="648"/>
      <c r="FM354" s="648"/>
      <c r="FN354" s="648"/>
      <c r="FO354" s="648"/>
      <c r="FP354" s="648"/>
      <c r="FQ354" s="648"/>
      <c r="FR354" s="648"/>
      <c r="FS354" s="648"/>
      <c r="FT354" s="648"/>
      <c r="FU354" s="648"/>
      <c r="FV354" s="648"/>
      <c r="FW354" s="648"/>
      <c r="FX354" s="648"/>
      <c r="FY354" s="648"/>
      <c r="FZ354" s="648"/>
      <c r="GA354" s="648"/>
      <c r="GB354" s="648"/>
      <c r="GC354" s="648"/>
      <c r="GD354" s="648"/>
      <c r="GE354" s="648"/>
      <c r="GF354" s="648"/>
      <c r="GG354" s="648"/>
      <c r="GH354" s="648"/>
      <c r="GI354" s="648"/>
      <c r="GJ354" s="648"/>
      <c r="GK354" s="648"/>
      <c r="GL354" s="648"/>
      <c r="GM354" s="648"/>
      <c r="GN354" s="648"/>
      <c r="GO354" s="648"/>
      <c r="GP354" s="648"/>
      <c r="GQ354" s="648"/>
      <c r="GR354" s="648"/>
      <c r="GS354" s="648"/>
      <c r="GT354" s="648"/>
      <c r="GU354" s="648"/>
      <c r="GV354" s="648"/>
      <c r="GW354" s="648"/>
      <c r="GX354" s="648"/>
      <c r="GY354" s="648"/>
      <c r="GZ354" s="648"/>
      <c r="HA354" s="648"/>
      <c r="HB354" s="648"/>
      <c r="HC354" s="648"/>
      <c r="HD354" s="648"/>
      <c r="HE354" s="648"/>
      <c r="HF354" s="648"/>
      <c r="HG354" s="648"/>
      <c r="HH354" s="648"/>
      <c r="HI354" s="648"/>
      <c r="HJ354" s="648"/>
      <c r="HK354" s="648"/>
      <c r="HL354" s="648"/>
      <c r="HM354" s="648"/>
      <c r="HN354" s="648"/>
      <c r="HO354" s="648"/>
      <c r="HP354" s="648"/>
      <c r="HQ354" s="648"/>
      <c r="HR354" s="648"/>
      <c r="HS354" s="648"/>
      <c r="HT354" s="648"/>
      <c r="HU354" s="648"/>
      <c r="HV354" s="648"/>
      <c r="HW354" s="648"/>
      <c r="HX354" s="648"/>
      <c r="HY354" s="648"/>
      <c r="HZ354" s="648"/>
      <c r="IA354" s="648"/>
      <c r="IB354" s="648"/>
      <c r="IC354" s="648"/>
      <c r="ID354" s="648"/>
      <c r="IE354" s="648"/>
      <c r="IF354" s="648"/>
      <c r="IG354" s="648"/>
      <c r="IH354" s="648"/>
      <c r="II354" s="648"/>
      <c r="IJ354" s="648"/>
      <c r="IK354" s="648"/>
      <c r="IL354" s="648"/>
      <c r="IM354" s="648"/>
      <c r="IN354" s="648"/>
      <c r="IO354" s="648"/>
      <c r="IP354" s="648"/>
      <c r="IQ354" s="648"/>
      <c r="IR354" s="648"/>
      <c r="IS354" s="648"/>
      <c r="IT354" s="648"/>
    </row>
    <row r="355" spans="1:254" s="712" customFormat="1" ht="13">
      <c r="A355" s="745"/>
      <c r="B355" s="707" t="s">
        <v>3250</v>
      </c>
      <c r="C355" s="708" t="s">
        <v>2869</v>
      </c>
      <c r="D355" s="709">
        <v>4</v>
      </c>
      <c r="E355" s="710"/>
      <c r="F355" s="692">
        <f t="shared" si="10"/>
        <v>0</v>
      </c>
      <c r="G355" s="711"/>
      <c r="H355" s="694">
        <f t="shared" si="11"/>
        <v>0</v>
      </c>
      <c r="I355" s="648"/>
      <c r="J355" s="648"/>
      <c r="K355" s="648"/>
      <c r="L355" s="648"/>
      <c r="M355" s="648"/>
      <c r="N355" s="648"/>
      <c r="O355" s="648"/>
      <c r="P355" s="648"/>
      <c r="Q355" s="648"/>
      <c r="R355" s="648"/>
      <c r="S355" s="648"/>
      <c r="T355" s="648"/>
      <c r="U355" s="648"/>
      <c r="V355" s="648"/>
      <c r="W355" s="648"/>
      <c r="X355" s="648"/>
      <c r="Y355" s="648"/>
      <c r="Z355" s="648"/>
      <c r="AA355" s="648"/>
      <c r="AB355" s="648"/>
      <c r="AC355" s="648"/>
      <c r="AD355" s="648"/>
      <c r="AE355" s="648"/>
      <c r="AF355" s="648"/>
      <c r="AG355" s="648"/>
      <c r="AH355" s="648"/>
      <c r="AI355" s="648"/>
      <c r="AJ355" s="648"/>
      <c r="AK355" s="648"/>
      <c r="AL355" s="648"/>
      <c r="AM355" s="648"/>
      <c r="AN355" s="648"/>
      <c r="AO355" s="648"/>
      <c r="AP355" s="648"/>
      <c r="AQ355" s="648"/>
      <c r="AR355" s="648"/>
      <c r="AS355" s="648"/>
      <c r="AT355" s="648"/>
      <c r="AU355" s="648"/>
      <c r="AV355" s="648"/>
      <c r="AW355" s="648"/>
      <c r="AX355" s="648"/>
      <c r="AY355" s="648"/>
      <c r="AZ355" s="648"/>
      <c r="BA355" s="648"/>
      <c r="BB355" s="648"/>
      <c r="BC355" s="648"/>
      <c r="BD355" s="648"/>
      <c r="BE355" s="648"/>
      <c r="BF355" s="648"/>
      <c r="BG355" s="648"/>
      <c r="BH355" s="648"/>
      <c r="BI355" s="648"/>
      <c r="BJ355" s="648"/>
      <c r="BK355" s="648"/>
      <c r="BL355" s="648"/>
      <c r="BM355" s="648"/>
      <c r="BN355" s="648"/>
      <c r="BO355" s="648"/>
      <c r="BP355" s="648"/>
      <c r="BQ355" s="648"/>
      <c r="BR355" s="648"/>
      <c r="BS355" s="648"/>
      <c r="BT355" s="648"/>
      <c r="BU355" s="648"/>
      <c r="BV355" s="648"/>
      <c r="BW355" s="648"/>
      <c r="BX355" s="648"/>
      <c r="BY355" s="648"/>
      <c r="BZ355" s="648"/>
      <c r="CA355" s="648"/>
      <c r="CB355" s="648"/>
      <c r="CC355" s="648"/>
      <c r="CD355" s="648"/>
      <c r="CE355" s="648"/>
      <c r="CF355" s="648"/>
      <c r="CG355" s="648"/>
      <c r="CH355" s="648"/>
      <c r="CI355" s="648"/>
      <c r="CJ355" s="648"/>
      <c r="CK355" s="648"/>
      <c r="CL355" s="648"/>
      <c r="CM355" s="648"/>
      <c r="CN355" s="648"/>
      <c r="CO355" s="648"/>
      <c r="CP355" s="648"/>
      <c r="CQ355" s="648"/>
      <c r="CR355" s="648"/>
      <c r="CS355" s="648"/>
      <c r="CT355" s="648"/>
      <c r="CU355" s="648"/>
      <c r="CV355" s="648"/>
      <c r="CW355" s="648"/>
      <c r="CX355" s="648"/>
      <c r="CY355" s="648"/>
      <c r="CZ355" s="648"/>
      <c r="DA355" s="648"/>
      <c r="DB355" s="648"/>
      <c r="DC355" s="648"/>
      <c r="DD355" s="648"/>
      <c r="DE355" s="648"/>
      <c r="DF355" s="648"/>
      <c r="DG355" s="648"/>
      <c r="DH355" s="648"/>
      <c r="DI355" s="648"/>
      <c r="DJ355" s="648"/>
      <c r="DK355" s="648"/>
      <c r="DL355" s="648"/>
      <c r="DM355" s="648"/>
      <c r="DN355" s="648"/>
      <c r="DO355" s="648"/>
      <c r="DP355" s="648"/>
      <c r="DQ355" s="648"/>
      <c r="DR355" s="648"/>
      <c r="DS355" s="648"/>
      <c r="DT355" s="648"/>
      <c r="DU355" s="648"/>
      <c r="DV355" s="648"/>
      <c r="DW355" s="648"/>
      <c r="DX355" s="648"/>
      <c r="DY355" s="648"/>
      <c r="DZ355" s="648"/>
      <c r="EA355" s="648"/>
      <c r="EB355" s="648"/>
      <c r="EC355" s="648"/>
      <c r="ED355" s="648"/>
      <c r="EE355" s="648"/>
      <c r="EF355" s="648"/>
      <c r="EG355" s="648"/>
      <c r="EH355" s="648"/>
      <c r="EI355" s="648"/>
      <c r="EJ355" s="648"/>
      <c r="EK355" s="648"/>
      <c r="EL355" s="648"/>
      <c r="EM355" s="648"/>
      <c r="EN355" s="648"/>
      <c r="EO355" s="648"/>
      <c r="EP355" s="648"/>
      <c r="EQ355" s="648"/>
      <c r="ER355" s="648"/>
      <c r="ES355" s="648"/>
      <c r="ET355" s="648"/>
      <c r="EU355" s="648"/>
      <c r="EV355" s="648"/>
      <c r="EW355" s="648"/>
      <c r="EX355" s="648"/>
      <c r="EY355" s="648"/>
      <c r="EZ355" s="648"/>
      <c r="FA355" s="648"/>
      <c r="FB355" s="648"/>
      <c r="FC355" s="648"/>
      <c r="FD355" s="648"/>
      <c r="FE355" s="648"/>
      <c r="FF355" s="648"/>
      <c r="FG355" s="648"/>
      <c r="FH355" s="648"/>
      <c r="FI355" s="648"/>
      <c r="FJ355" s="648"/>
      <c r="FK355" s="648"/>
      <c r="FL355" s="648"/>
      <c r="FM355" s="648"/>
      <c r="FN355" s="648"/>
      <c r="FO355" s="648"/>
      <c r="FP355" s="648"/>
      <c r="FQ355" s="648"/>
      <c r="FR355" s="648"/>
      <c r="FS355" s="648"/>
      <c r="FT355" s="648"/>
      <c r="FU355" s="648"/>
      <c r="FV355" s="648"/>
      <c r="FW355" s="648"/>
      <c r="FX355" s="648"/>
      <c r="FY355" s="648"/>
      <c r="FZ355" s="648"/>
      <c r="GA355" s="648"/>
      <c r="GB355" s="648"/>
      <c r="GC355" s="648"/>
      <c r="GD355" s="648"/>
      <c r="GE355" s="648"/>
      <c r="GF355" s="648"/>
      <c r="GG355" s="648"/>
      <c r="GH355" s="648"/>
      <c r="GI355" s="648"/>
      <c r="GJ355" s="648"/>
      <c r="GK355" s="648"/>
      <c r="GL355" s="648"/>
      <c r="GM355" s="648"/>
      <c r="GN355" s="648"/>
      <c r="GO355" s="648"/>
      <c r="GP355" s="648"/>
      <c r="GQ355" s="648"/>
      <c r="GR355" s="648"/>
      <c r="GS355" s="648"/>
      <c r="GT355" s="648"/>
      <c r="GU355" s="648"/>
      <c r="GV355" s="648"/>
      <c r="GW355" s="648"/>
      <c r="GX355" s="648"/>
      <c r="GY355" s="648"/>
      <c r="GZ355" s="648"/>
      <c r="HA355" s="648"/>
      <c r="HB355" s="648"/>
      <c r="HC355" s="648"/>
      <c r="HD355" s="648"/>
      <c r="HE355" s="648"/>
      <c r="HF355" s="648"/>
      <c r="HG355" s="648"/>
      <c r="HH355" s="648"/>
      <c r="HI355" s="648"/>
      <c r="HJ355" s="648"/>
      <c r="HK355" s="648"/>
      <c r="HL355" s="648"/>
      <c r="HM355" s="648"/>
      <c r="HN355" s="648"/>
      <c r="HO355" s="648"/>
      <c r="HP355" s="648"/>
      <c r="HQ355" s="648"/>
      <c r="HR355" s="648"/>
      <c r="HS355" s="648"/>
      <c r="HT355" s="648"/>
      <c r="HU355" s="648"/>
      <c r="HV355" s="648"/>
      <c r="HW355" s="648"/>
      <c r="HX355" s="648"/>
      <c r="HY355" s="648"/>
      <c r="HZ355" s="648"/>
      <c r="IA355" s="648"/>
      <c r="IB355" s="648"/>
      <c r="IC355" s="648"/>
      <c r="ID355" s="648"/>
      <c r="IE355" s="648"/>
      <c r="IF355" s="648"/>
      <c r="IG355" s="648"/>
      <c r="IH355" s="648"/>
      <c r="II355" s="648"/>
      <c r="IJ355" s="648"/>
      <c r="IK355" s="648"/>
      <c r="IL355" s="648"/>
      <c r="IM355" s="648"/>
      <c r="IN355" s="648"/>
      <c r="IO355" s="648"/>
      <c r="IP355" s="648"/>
      <c r="IQ355" s="648"/>
      <c r="IR355" s="648"/>
      <c r="IS355" s="648"/>
      <c r="IT355" s="648"/>
    </row>
    <row r="356" spans="1:254">
      <c r="A356" s="689" t="s">
        <v>3254</v>
      </c>
      <c r="B356" s="696" t="s">
        <v>3255</v>
      </c>
      <c r="C356" s="691"/>
      <c r="D356" s="691"/>
      <c r="E356" s="692"/>
      <c r="F356" s="692">
        <f t="shared" si="10"/>
        <v>0</v>
      </c>
      <c r="G356" s="693"/>
      <c r="H356" s="694">
        <f t="shared" si="11"/>
        <v>0</v>
      </c>
      <c r="I356" s="705"/>
    </row>
    <row r="357" spans="1:254" s="712" customFormat="1" ht="12.75" customHeight="1">
      <c r="A357" s="689"/>
      <c r="B357" s="713" t="s">
        <v>3256</v>
      </c>
      <c r="C357" s="714" t="s">
        <v>2869</v>
      </c>
      <c r="D357" s="709">
        <v>3</v>
      </c>
      <c r="E357" s="710"/>
      <c r="F357" s="692">
        <f t="shared" si="10"/>
        <v>0</v>
      </c>
      <c r="G357" s="711"/>
      <c r="H357" s="694">
        <f t="shared" si="11"/>
        <v>0</v>
      </c>
      <c r="I357" s="648"/>
      <c r="J357" s="648"/>
      <c r="K357" s="648"/>
      <c r="L357" s="648"/>
      <c r="M357" s="648"/>
      <c r="N357" s="648"/>
      <c r="O357" s="648"/>
      <c r="P357" s="648"/>
      <c r="Q357" s="648"/>
      <c r="R357" s="648"/>
      <c r="S357" s="648"/>
      <c r="T357" s="648"/>
      <c r="U357" s="648"/>
      <c r="V357" s="648"/>
      <c r="W357" s="648"/>
      <c r="X357" s="648"/>
      <c r="Y357" s="648"/>
      <c r="Z357" s="648"/>
      <c r="AA357" s="648"/>
      <c r="AB357" s="648"/>
      <c r="AC357" s="648"/>
      <c r="AD357" s="648"/>
      <c r="AE357" s="648"/>
      <c r="AF357" s="648"/>
      <c r="AG357" s="648"/>
      <c r="AH357" s="648"/>
      <c r="AI357" s="648"/>
      <c r="AJ357" s="648"/>
      <c r="AK357" s="648"/>
      <c r="AL357" s="648"/>
      <c r="AM357" s="648"/>
      <c r="AN357" s="648"/>
      <c r="AO357" s="648"/>
      <c r="AP357" s="648"/>
      <c r="AQ357" s="648"/>
      <c r="AR357" s="648"/>
      <c r="AS357" s="648"/>
      <c r="AT357" s="648"/>
      <c r="AU357" s="648"/>
      <c r="AV357" s="648"/>
      <c r="AW357" s="648"/>
      <c r="AX357" s="648"/>
      <c r="AY357" s="648"/>
      <c r="AZ357" s="648"/>
      <c r="BA357" s="648"/>
      <c r="BB357" s="648"/>
      <c r="BC357" s="648"/>
      <c r="BD357" s="648"/>
      <c r="BE357" s="648"/>
      <c r="BF357" s="648"/>
      <c r="BG357" s="648"/>
      <c r="BH357" s="648"/>
      <c r="BI357" s="648"/>
      <c r="BJ357" s="648"/>
      <c r="BK357" s="648"/>
      <c r="BL357" s="648"/>
      <c r="BM357" s="648"/>
      <c r="BN357" s="648"/>
      <c r="BO357" s="648"/>
      <c r="BP357" s="648"/>
      <c r="BQ357" s="648"/>
      <c r="BR357" s="648"/>
      <c r="BS357" s="648"/>
      <c r="BT357" s="648"/>
      <c r="BU357" s="648"/>
      <c r="BV357" s="648"/>
      <c r="BW357" s="648"/>
      <c r="BX357" s="648"/>
      <c r="BY357" s="648"/>
      <c r="BZ357" s="648"/>
      <c r="CA357" s="648"/>
      <c r="CB357" s="648"/>
      <c r="CC357" s="648"/>
      <c r="CD357" s="648"/>
      <c r="CE357" s="648"/>
      <c r="CF357" s="648"/>
      <c r="CG357" s="648"/>
      <c r="CH357" s="648"/>
      <c r="CI357" s="648"/>
      <c r="CJ357" s="648"/>
      <c r="CK357" s="648"/>
      <c r="CL357" s="648"/>
      <c r="CM357" s="648"/>
      <c r="CN357" s="648"/>
      <c r="CO357" s="648"/>
      <c r="CP357" s="648"/>
      <c r="CQ357" s="648"/>
      <c r="CR357" s="648"/>
      <c r="CS357" s="648"/>
      <c r="CT357" s="648"/>
      <c r="CU357" s="648"/>
      <c r="CV357" s="648"/>
      <c r="CW357" s="648"/>
      <c r="CX357" s="648"/>
      <c r="CY357" s="648"/>
      <c r="CZ357" s="648"/>
      <c r="DA357" s="648"/>
      <c r="DB357" s="648"/>
      <c r="DC357" s="648"/>
      <c r="DD357" s="648"/>
      <c r="DE357" s="648"/>
      <c r="DF357" s="648"/>
      <c r="DG357" s="648"/>
      <c r="DH357" s="648"/>
      <c r="DI357" s="648"/>
      <c r="DJ357" s="648"/>
      <c r="DK357" s="648"/>
      <c r="DL357" s="648"/>
      <c r="DM357" s="648"/>
      <c r="DN357" s="648"/>
      <c r="DO357" s="648"/>
      <c r="DP357" s="648"/>
      <c r="DQ357" s="648"/>
      <c r="DR357" s="648"/>
      <c r="DS357" s="648"/>
      <c r="DT357" s="648"/>
      <c r="DU357" s="648"/>
      <c r="DV357" s="648"/>
      <c r="DW357" s="648"/>
      <c r="DX357" s="648"/>
      <c r="DY357" s="648"/>
      <c r="DZ357" s="648"/>
      <c r="EA357" s="648"/>
      <c r="EB357" s="648"/>
      <c r="EC357" s="648"/>
      <c r="ED357" s="648"/>
      <c r="EE357" s="648"/>
      <c r="EF357" s="648"/>
      <c r="EG357" s="648"/>
      <c r="EH357" s="648"/>
      <c r="EI357" s="648"/>
      <c r="EJ357" s="648"/>
      <c r="EK357" s="648"/>
      <c r="EL357" s="648"/>
      <c r="EM357" s="648"/>
      <c r="EN357" s="648"/>
      <c r="EO357" s="648"/>
      <c r="EP357" s="648"/>
      <c r="EQ357" s="648"/>
      <c r="ER357" s="648"/>
      <c r="ES357" s="648"/>
      <c r="ET357" s="648"/>
      <c r="EU357" s="648"/>
      <c r="EV357" s="648"/>
      <c r="EW357" s="648"/>
      <c r="EX357" s="648"/>
      <c r="EY357" s="648"/>
      <c r="EZ357" s="648"/>
      <c r="FA357" s="648"/>
      <c r="FB357" s="648"/>
      <c r="FC357" s="648"/>
      <c r="FD357" s="648"/>
      <c r="FE357" s="648"/>
      <c r="FF357" s="648"/>
      <c r="FG357" s="648"/>
      <c r="FH357" s="648"/>
      <c r="FI357" s="648"/>
      <c r="FJ357" s="648"/>
      <c r="FK357" s="648"/>
      <c r="FL357" s="648"/>
      <c r="FM357" s="648"/>
      <c r="FN357" s="648"/>
      <c r="FO357" s="648"/>
      <c r="FP357" s="648"/>
      <c r="FQ357" s="648"/>
      <c r="FR357" s="648"/>
      <c r="FS357" s="648"/>
      <c r="FT357" s="648"/>
      <c r="FU357" s="648"/>
      <c r="FV357" s="648"/>
      <c r="FW357" s="648"/>
      <c r="FX357" s="648"/>
      <c r="FY357" s="648"/>
      <c r="FZ357" s="648"/>
      <c r="GA357" s="648"/>
      <c r="GB357" s="648"/>
      <c r="GC357" s="648"/>
      <c r="GD357" s="648"/>
      <c r="GE357" s="648"/>
      <c r="GF357" s="648"/>
      <c r="GG357" s="648"/>
      <c r="GH357" s="648"/>
      <c r="GI357" s="648"/>
      <c r="GJ357" s="648"/>
      <c r="GK357" s="648"/>
      <c r="GL357" s="648"/>
      <c r="GM357" s="648"/>
      <c r="GN357" s="648"/>
      <c r="GO357" s="648"/>
      <c r="GP357" s="648"/>
      <c r="GQ357" s="648"/>
      <c r="GR357" s="648"/>
      <c r="GS357" s="648"/>
      <c r="GT357" s="648"/>
      <c r="GU357" s="648"/>
      <c r="GV357" s="648"/>
      <c r="GW357" s="648"/>
      <c r="GX357" s="648"/>
      <c r="GY357" s="648"/>
      <c r="GZ357" s="648"/>
      <c r="HA357" s="648"/>
      <c r="HB357" s="648"/>
      <c r="HC357" s="648"/>
      <c r="HD357" s="648"/>
      <c r="HE357" s="648"/>
      <c r="HF357" s="648"/>
      <c r="HG357" s="648"/>
      <c r="HH357" s="648"/>
      <c r="HI357" s="648"/>
      <c r="HJ357" s="648"/>
      <c r="HK357" s="648"/>
      <c r="HL357" s="648"/>
      <c r="HM357" s="648"/>
      <c r="HN357" s="648"/>
      <c r="HO357" s="648"/>
      <c r="HP357" s="648"/>
      <c r="HQ357" s="648"/>
      <c r="HR357" s="648"/>
      <c r="HS357" s="648"/>
      <c r="HT357" s="648"/>
      <c r="HU357" s="648"/>
      <c r="HV357" s="648"/>
      <c r="HW357" s="648"/>
      <c r="HX357" s="648"/>
      <c r="HY357" s="648"/>
      <c r="HZ357" s="648"/>
      <c r="IA357" s="648"/>
      <c r="IB357" s="648"/>
      <c r="IC357" s="648"/>
      <c r="ID357" s="648"/>
      <c r="IE357" s="648"/>
      <c r="IF357" s="648"/>
      <c r="IG357" s="648"/>
      <c r="IH357" s="648"/>
      <c r="II357" s="648"/>
      <c r="IJ357" s="648"/>
      <c r="IK357" s="648"/>
      <c r="IL357" s="648"/>
      <c r="IM357" s="648"/>
      <c r="IN357" s="648"/>
      <c r="IO357" s="648"/>
      <c r="IP357" s="648"/>
      <c r="IQ357" s="648"/>
      <c r="IR357" s="648"/>
      <c r="IS357" s="648"/>
      <c r="IT357" s="648"/>
    </row>
    <row r="358" spans="1:254" s="712" customFormat="1" ht="12.75" customHeight="1">
      <c r="A358" s="689"/>
      <c r="B358" s="713" t="s">
        <v>3257</v>
      </c>
      <c r="C358" s="714" t="s">
        <v>2869</v>
      </c>
      <c r="D358" s="709">
        <v>3</v>
      </c>
      <c r="E358" s="710"/>
      <c r="F358" s="692">
        <f t="shared" si="10"/>
        <v>0</v>
      </c>
      <c r="G358" s="711"/>
      <c r="H358" s="694">
        <f t="shared" si="11"/>
        <v>0</v>
      </c>
      <c r="I358" s="648"/>
      <c r="J358" s="648"/>
      <c r="K358" s="648"/>
      <c r="L358" s="648"/>
      <c r="M358" s="648"/>
      <c r="N358" s="648"/>
      <c r="O358" s="648"/>
      <c r="P358" s="648"/>
      <c r="Q358" s="648"/>
      <c r="R358" s="648"/>
      <c r="S358" s="648"/>
      <c r="T358" s="648"/>
      <c r="U358" s="648"/>
      <c r="V358" s="648"/>
      <c r="W358" s="648"/>
      <c r="X358" s="648"/>
      <c r="Y358" s="648"/>
      <c r="Z358" s="648"/>
      <c r="AA358" s="648"/>
      <c r="AB358" s="648"/>
      <c r="AC358" s="648"/>
      <c r="AD358" s="648"/>
      <c r="AE358" s="648"/>
      <c r="AF358" s="648"/>
      <c r="AG358" s="648"/>
      <c r="AH358" s="648"/>
      <c r="AI358" s="648"/>
      <c r="AJ358" s="648"/>
      <c r="AK358" s="648"/>
      <c r="AL358" s="648"/>
      <c r="AM358" s="648"/>
      <c r="AN358" s="648"/>
      <c r="AO358" s="648"/>
      <c r="AP358" s="648"/>
      <c r="AQ358" s="648"/>
      <c r="AR358" s="648"/>
      <c r="AS358" s="648"/>
      <c r="AT358" s="648"/>
      <c r="AU358" s="648"/>
      <c r="AV358" s="648"/>
      <c r="AW358" s="648"/>
      <c r="AX358" s="648"/>
      <c r="AY358" s="648"/>
      <c r="AZ358" s="648"/>
      <c r="BA358" s="648"/>
      <c r="BB358" s="648"/>
      <c r="BC358" s="648"/>
      <c r="BD358" s="648"/>
      <c r="BE358" s="648"/>
      <c r="BF358" s="648"/>
      <c r="BG358" s="648"/>
      <c r="BH358" s="648"/>
      <c r="BI358" s="648"/>
      <c r="BJ358" s="648"/>
      <c r="BK358" s="648"/>
      <c r="BL358" s="648"/>
      <c r="BM358" s="648"/>
      <c r="BN358" s="648"/>
      <c r="BO358" s="648"/>
      <c r="BP358" s="648"/>
      <c r="BQ358" s="648"/>
      <c r="BR358" s="648"/>
      <c r="BS358" s="648"/>
      <c r="BT358" s="648"/>
      <c r="BU358" s="648"/>
      <c r="BV358" s="648"/>
      <c r="BW358" s="648"/>
      <c r="BX358" s="648"/>
      <c r="BY358" s="648"/>
      <c r="BZ358" s="648"/>
      <c r="CA358" s="648"/>
      <c r="CB358" s="648"/>
      <c r="CC358" s="648"/>
      <c r="CD358" s="648"/>
      <c r="CE358" s="648"/>
      <c r="CF358" s="648"/>
      <c r="CG358" s="648"/>
      <c r="CH358" s="648"/>
      <c r="CI358" s="648"/>
      <c r="CJ358" s="648"/>
      <c r="CK358" s="648"/>
      <c r="CL358" s="648"/>
      <c r="CM358" s="648"/>
      <c r="CN358" s="648"/>
      <c r="CO358" s="648"/>
      <c r="CP358" s="648"/>
      <c r="CQ358" s="648"/>
      <c r="CR358" s="648"/>
      <c r="CS358" s="648"/>
      <c r="CT358" s="648"/>
      <c r="CU358" s="648"/>
      <c r="CV358" s="648"/>
      <c r="CW358" s="648"/>
      <c r="CX358" s="648"/>
      <c r="CY358" s="648"/>
      <c r="CZ358" s="648"/>
      <c r="DA358" s="648"/>
      <c r="DB358" s="648"/>
      <c r="DC358" s="648"/>
      <c r="DD358" s="648"/>
      <c r="DE358" s="648"/>
      <c r="DF358" s="648"/>
      <c r="DG358" s="648"/>
      <c r="DH358" s="648"/>
      <c r="DI358" s="648"/>
      <c r="DJ358" s="648"/>
      <c r="DK358" s="648"/>
      <c r="DL358" s="648"/>
      <c r="DM358" s="648"/>
      <c r="DN358" s="648"/>
      <c r="DO358" s="648"/>
      <c r="DP358" s="648"/>
      <c r="DQ358" s="648"/>
      <c r="DR358" s="648"/>
      <c r="DS358" s="648"/>
      <c r="DT358" s="648"/>
      <c r="DU358" s="648"/>
      <c r="DV358" s="648"/>
      <c r="DW358" s="648"/>
      <c r="DX358" s="648"/>
      <c r="DY358" s="648"/>
      <c r="DZ358" s="648"/>
      <c r="EA358" s="648"/>
      <c r="EB358" s="648"/>
      <c r="EC358" s="648"/>
      <c r="ED358" s="648"/>
      <c r="EE358" s="648"/>
      <c r="EF358" s="648"/>
      <c r="EG358" s="648"/>
      <c r="EH358" s="648"/>
      <c r="EI358" s="648"/>
      <c r="EJ358" s="648"/>
      <c r="EK358" s="648"/>
      <c r="EL358" s="648"/>
      <c r="EM358" s="648"/>
      <c r="EN358" s="648"/>
      <c r="EO358" s="648"/>
      <c r="EP358" s="648"/>
      <c r="EQ358" s="648"/>
      <c r="ER358" s="648"/>
      <c r="ES358" s="648"/>
      <c r="ET358" s="648"/>
      <c r="EU358" s="648"/>
      <c r="EV358" s="648"/>
      <c r="EW358" s="648"/>
      <c r="EX358" s="648"/>
      <c r="EY358" s="648"/>
      <c r="EZ358" s="648"/>
      <c r="FA358" s="648"/>
      <c r="FB358" s="648"/>
      <c r="FC358" s="648"/>
      <c r="FD358" s="648"/>
      <c r="FE358" s="648"/>
      <c r="FF358" s="648"/>
      <c r="FG358" s="648"/>
      <c r="FH358" s="648"/>
      <c r="FI358" s="648"/>
      <c r="FJ358" s="648"/>
      <c r="FK358" s="648"/>
      <c r="FL358" s="648"/>
      <c r="FM358" s="648"/>
      <c r="FN358" s="648"/>
      <c r="FO358" s="648"/>
      <c r="FP358" s="648"/>
      <c r="FQ358" s="648"/>
      <c r="FR358" s="648"/>
      <c r="FS358" s="648"/>
      <c r="FT358" s="648"/>
      <c r="FU358" s="648"/>
      <c r="FV358" s="648"/>
      <c r="FW358" s="648"/>
      <c r="FX358" s="648"/>
      <c r="FY358" s="648"/>
      <c r="FZ358" s="648"/>
      <c r="GA358" s="648"/>
      <c r="GB358" s="648"/>
      <c r="GC358" s="648"/>
      <c r="GD358" s="648"/>
      <c r="GE358" s="648"/>
      <c r="GF358" s="648"/>
      <c r="GG358" s="648"/>
      <c r="GH358" s="648"/>
      <c r="GI358" s="648"/>
      <c r="GJ358" s="648"/>
      <c r="GK358" s="648"/>
      <c r="GL358" s="648"/>
      <c r="GM358" s="648"/>
      <c r="GN358" s="648"/>
      <c r="GO358" s="648"/>
      <c r="GP358" s="648"/>
      <c r="GQ358" s="648"/>
      <c r="GR358" s="648"/>
      <c r="GS358" s="648"/>
      <c r="GT358" s="648"/>
      <c r="GU358" s="648"/>
      <c r="GV358" s="648"/>
      <c r="GW358" s="648"/>
      <c r="GX358" s="648"/>
      <c r="GY358" s="648"/>
      <c r="GZ358" s="648"/>
      <c r="HA358" s="648"/>
      <c r="HB358" s="648"/>
      <c r="HC358" s="648"/>
      <c r="HD358" s="648"/>
      <c r="HE358" s="648"/>
      <c r="HF358" s="648"/>
      <c r="HG358" s="648"/>
      <c r="HH358" s="648"/>
      <c r="HI358" s="648"/>
      <c r="HJ358" s="648"/>
      <c r="HK358" s="648"/>
      <c r="HL358" s="648"/>
      <c r="HM358" s="648"/>
      <c r="HN358" s="648"/>
      <c r="HO358" s="648"/>
      <c r="HP358" s="648"/>
      <c r="HQ358" s="648"/>
      <c r="HR358" s="648"/>
      <c r="HS358" s="648"/>
      <c r="HT358" s="648"/>
      <c r="HU358" s="648"/>
      <c r="HV358" s="648"/>
      <c r="HW358" s="648"/>
      <c r="HX358" s="648"/>
      <c r="HY358" s="648"/>
      <c r="HZ358" s="648"/>
      <c r="IA358" s="648"/>
      <c r="IB358" s="648"/>
      <c r="IC358" s="648"/>
      <c r="ID358" s="648"/>
      <c r="IE358" s="648"/>
      <c r="IF358" s="648"/>
      <c r="IG358" s="648"/>
      <c r="IH358" s="648"/>
      <c r="II358" s="648"/>
      <c r="IJ358" s="648"/>
      <c r="IK358" s="648"/>
      <c r="IL358" s="648"/>
      <c r="IM358" s="648"/>
      <c r="IN358" s="648"/>
      <c r="IO358" s="648"/>
      <c r="IP358" s="648"/>
      <c r="IQ358" s="648"/>
      <c r="IR358" s="648"/>
      <c r="IS358" s="648"/>
      <c r="IT358" s="648"/>
    </row>
    <row r="359" spans="1:254" s="712" customFormat="1" ht="12.75" customHeight="1">
      <c r="A359" s="689"/>
      <c r="B359" s="713" t="s">
        <v>3258</v>
      </c>
      <c r="C359" s="714" t="s">
        <v>2869</v>
      </c>
      <c r="D359" s="709">
        <v>3</v>
      </c>
      <c r="E359" s="710"/>
      <c r="F359" s="692">
        <f t="shared" si="10"/>
        <v>0</v>
      </c>
      <c r="G359" s="711"/>
      <c r="H359" s="694">
        <f t="shared" si="11"/>
        <v>0</v>
      </c>
      <c r="I359" s="648"/>
      <c r="J359" s="648"/>
      <c r="K359" s="648"/>
      <c r="L359" s="648"/>
      <c r="M359" s="648"/>
      <c r="N359" s="648"/>
      <c r="O359" s="648"/>
      <c r="P359" s="648"/>
      <c r="Q359" s="648"/>
      <c r="R359" s="648"/>
      <c r="S359" s="648"/>
      <c r="T359" s="648"/>
      <c r="U359" s="648"/>
      <c r="V359" s="648"/>
      <c r="W359" s="648"/>
      <c r="X359" s="648"/>
      <c r="Y359" s="648"/>
      <c r="Z359" s="648"/>
      <c r="AA359" s="648"/>
      <c r="AB359" s="648"/>
      <c r="AC359" s="648"/>
      <c r="AD359" s="648"/>
      <c r="AE359" s="648"/>
      <c r="AF359" s="648"/>
      <c r="AG359" s="648"/>
      <c r="AH359" s="648"/>
      <c r="AI359" s="648"/>
      <c r="AJ359" s="648"/>
      <c r="AK359" s="648"/>
      <c r="AL359" s="648"/>
      <c r="AM359" s="648"/>
      <c r="AN359" s="648"/>
      <c r="AO359" s="648"/>
      <c r="AP359" s="648"/>
      <c r="AQ359" s="648"/>
      <c r="AR359" s="648"/>
      <c r="AS359" s="648"/>
      <c r="AT359" s="648"/>
      <c r="AU359" s="648"/>
      <c r="AV359" s="648"/>
      <c r="AW359" s="648"/>
      <c r="AX359" s="648"/>
      <c r="AY359" s="648"/>
      <c r="AZ359" s="648"/>
      <c r="BA359" s="648"/>
      <c r="BB359" s="648"/>
      <c r="BC359" s="648"/>
      <c r="BD359" s="648"/>
      <c r="BE359" s="648"/>
      <c r="BF359" s="648"/>
      <c r="BG359" s="648"/>
      <c r="BH359" s="648"/>
      <c r="BI359" s="648"/>
      <c r="BJ359" s="648"/>
      <c r="BK359" s="648"/>
      <c r="BL359" s="648"/>
      <c r="BM359" s="648"/>
      <c r="BN359" s="648"/>
      <c r="BO359" s="648"/>
      <c r="BP359" s="648"/>
      <c r="BQ359" s="648"/>
      <c r="BR359" s="648"/>
      <c r="BS359" s="648"/>
      <c r="BT359" s="648"/>
      <c r="BU359" s="648"/>
      <c r="BV359" s="648"/>
      <c r="BW359" s="648"/>
      <c r="BX359" s="648"/>
      <c r="BY359" s="648"/>
      <c r="BZ359" s="648"/>
      <c r="CA359" s="648"/>
      <c r="CB359" s="648"/>
      <c r="CC359" s="648"/>
      <c r="CD359" s="648"/>
      <c r="CE359" s="648"/>
      <c r="CF359" s="648"/>
      <c r="CG359" s="648"/>
      <c r="CH359" s="648"/>
      <c r="CI359" s="648"/>
      <c r="CJ359" s="648"/>
      <c r="CK359" s="648"/>
      <c r="CL359" s="648"/>
      <c r="CM359" s="648"/>
      <c r="CN359" s="648"/>
      <c r="CO359" s="648"/>
      <c r="CP359" s="648"/>
      <c r="CQ359" s="648"/>
      <c r="CR359" s="648"/>
      <c r="CS359" s="648"/>
      <c r="CT359" s="648"/>
      <c r="CU359" s="648"/>
      <c r="CV359" s="648"/>
      <c r="CW359" s="648"/>
      <c r="CX359" s="648"/>
      <c r="CY359" s="648"/>
      <c r="CZ359" s="648"/>
      <c r="DA359" s="648"/>
      <c r="DB359" s="648"/>
      <c r="DC359" s="648"/>
      <c r="DD359" s="648"/>
      <c r="DE359" s="648"/>
      <c r="DF359" s="648"/>
      <c r="DG359" s="648"/>
      <c r="DH359" s="648"/>
      <c r="DI359" s="648"/>
      <c r="DJ359" s="648"/>
      <c r="DK359" s="648"/>
      <c r="DL359" s="648"/>
      <c r="DM359" s="648"/>
      <c r="DN359" s="648"/>
      <c r="DO359" s="648"/>
      <c r="DP359" s="648"/>
      <c r="DQ359" s="648"/>
      <c r="DR359" s="648"/>
      <c r="DS359" s="648"/>
      <c r="DT359" s="648"/>
      <c r="DU359" s="648"/>
      <c r="DV359" s="648"/>
      <c r="DW359" s="648"/>
      <c r="DX359" s="648"/>
      <c r="DY359" s="648"/>
      <c r="DZ359" s="648"/>
      <c r="EA359" s="648"/>
      <c r="EB359" s="648"/>
      <c r="EC359" s="648"/>
      <c r="ED359" s="648"/>
      <c r="EE359" s="648"/>
      <c r="EF359" s="648"/>
      <c r="EG359" s="648"/>
      <c r="EH359" s="648"/>
      <c r="EI359" s="648"/>
      <c r="EJ359" s="648"/>
      <c r="EK359" s="648"/>
      <c r="EL359" s="648"/>
      <c r="EM359" s="648"/>
      <c r="EN359" s="648"/>
      <c r="EO359" s="648"/>
      <c r="EP359" s="648"/>
      <c r="EQ359" s="648"/>
      <c r="ER359" s="648"/>
      <c r="ES359" s="648"/>
      <c r="ET359" s="648"/>
      <c r="EU359" s="648"/>
      <c r="EV359" s="648"/>
      <c r="EW359" s="648"/>
      <c r="EX359" s="648"/>
      <c r="EY359" s="648"/>
      <c r="EZ359" s="648"/>
      <c r="FA359" s="648"/>
      <c r="FB359" s="648"/>
      <c r="FC359" s="648"/>
      <c r="FD359" s="648"/>
      <c r="FE359" s="648"/>
      <c r="FF359" s="648"/>
      <c r="FG359" s="648"/>
      <c r="FH359" s="648"/>
      <c r="FI359" s="648"/>
      <c r="FJ359" s="648"/>
      <c r="FK359" s="648"/>
      <c r="FL359" s="648"/>
      <c r="FM359" s="648"/>
      <c r="FN359" s="648"/>
      <c r="FO359" s="648"/>
      <c r="FP359" s="648"/>
      <c r="FQ359" s="648"/>
      <c r="FR359" s="648"/>
      <c r="FS359" s="648"/>
      <c r="FT359" s="648"/>
      <c r="FU359" s="648"/>
      <c r="FV359" s="648"/>
      <c r="FW359" s="648"/>
      <c r="FX359" s="648"/>
      <c r="FY359" s="648"/>
      <c r="FZ359" s="648"/>
      <c r="GA359" s="648"/>
      <c r="GB359" s="648"/>
      <c r="GC359" s="648"/>
      <c r="GD359" s="648"/>
      <c r="GE359" s="648"/>
      <c r="GF359" s="648"/>
      <c r="GG359" s="648"/>
      <c r="GH359" s="648"/>
      <c r="GI359" s="648"/>
      <c r="GJ359" s="648"/>
      <c r="GK359" s="648"/>
      <c r="GL359" s="648"/>
      <c r="GM359" s="648"/>
      <c r="GN359" s="648"/>
      <c r="GO359" s="648"/>
      <c r="GP359" s="648"/>
      <c r="GQ359" s="648"/>
      <c r="GR359" s="648"/>
      <c r="GS359" s="648"/>
      <c r="GT359" s="648"/>
      <c r="GU359" s="648"/>
      <c r="GV359" s="648"/>
      <c r="GW359" s="648"/>
      <c r="GX359" s="648"/>
      <c r="GY359" s="648"/>
      <c r="GZ359" s="648"/>
      <c r="HA359" s="648"/>
      <c r="HB359" s="648"/>
      <c r="HC359" s="648"/>
      <c r="HD359" s="648"/>
      <c r="HE359" s="648"/>
      <c r="HF359" s="648"/>
      <c r="HG359" s="648"/>
      <c r="HH359" s="648"/>
      <c r="HI359" s="648"/>
      <c r="HJ359" s="648"/>
      <c r="HK359" s="648"/>
      <c r="HL359" s="648"/>
      <c r="HM359" s="648"/>
      <c r="HN359" s="648"/>
      <c r="HO359" s="648"/>
      <c r="HP359" s="648"/>
      <c r="HQ359" s="648"/>
      <c r="HR359" s="648"/>
      <c r="HS359" s="648"/>
      <c r="HT359" s="648"/>
      <c r="HU359" s="648"/>
      <c r="HV359" s="648"/>
      <c r="HW359" s="648"/>
      <c r="HX359" s="648"/>
      <c r="HY359" s="648"/>
      <c r="HZ359" s="648"/>
      <c r="IA359" s="648"/>
      <c r="IB359" s="648"/>
      <c r="IC359" s="648"/>
      <c r="ID359" s="648"/>
      <c r="IE359" s="648"/>
      <c r="IF359" s="648"/>
      <c r="IG359" s="648"/>
      <c r="IH359" s="648"/>
      <c r="II359" s="648"/>
      <c r="IJ359" s="648"/>
      <c r="IK359" s="648"/>
      <c r="IL359" s="648"/>
      <c r="IM359" s="648"/>
      <c r="IN359" s="648"/>
      <c r="IO359" s="648"/>
      <c r="IP359" s="648"/>
      <c r="IQ359" s="648"/>
      <c r="IR359" s="648"/>
      <c r="IS359" s="648"/>
      <c r="IT359" s="648"/>
    </row>
    <row r="360" spans="1:254" s="712" customFormat="1" ht="12.75" customHeight="1">
      <c r="A360" s="689"/>
      <c r="B360" s="713" t="s">
        <v>3259</v>
      </c>
      <c r="C360" s="714" t="s">
        <v>2869</v>
      </c>
      <c r="D360" s="709">
        <v>3</v>
      </c>
      <c r="E360" s="710"/>
      <c r="F360" s="692">
        <f t="shared" si="10"/>
        <v>0</v>
      </c>
      <c r="G360" s="711"/>
      <c r="H360" s="694">
        <f t="shared" si="11"/>
        <v>0</v>
      </c>
      <c r="I360" s="648"/>
      <c r="J360" s="648"/>
      <c r="K360" s="648"/>
      <c r="L360" s="648"/>
      <c r="M360" s="648"/>
      <c r="N360" s="648"/>
      <c r="O360" s="648"/>
      <c r="P360" s="648"/>
      <c r="Q360" s="648"/>
      <c r="R360" s="648"/>
      <c r="S360" s="648"/>
      <c r="T360" s="648"/>
      <c r="U360" s="648"/>
      <c r="V360" s="648"/>
      <c r="W360" s="648"/>
      <c r="X360" s="648"/>
      <c r="Y360" s="648"/>
      <c r="Z360" s="648"/>
      <c r="AA360" s="648"/>
      <c r="AB360" s="648"/>
      <c r="AC360" s="648"/>
      <c r="AD360" s="648"/>
      <c r="AE360" s="648"/>
      <c r="AF360" s="648"/>
      <c r="AG360" s="648"/>
      <c r="AH360" s="648"/>
      <c r="AI360" s="648"/>
      <c r="AJ360" s="648"/>
      <c r="AK360" s="648"/>
      <c r="AL360" s="648"/>
      <c r="AM360" s="648"/>
      <c r="AN360" s="648"/>
      <c r="AO360" s="648"/>
      <c r="AP360" s="648"/>
      <c r="AQ360" s="648"/>
      <c r="AR360" s="648"/>
      <c r="AS360" s="648"/>
      <c r="AT360" s="648"/>
      <c r="AU360" s="648"/>
      <c r="AV360" s="648"/>
      <c r="AW360" s="648"/>
      <c r="AX360" s="648"/>
      <c r="AY360" s="648"/>
      <c r="AZ360" s="648"/>
      <c r="BA360" s="648"/>
      <c r="BB360" s="648"/>
      <c r="BC360" s="648"/>
      <c r="BD360" s="648"/>
      <c r="BE360" s="648"/>
      <c r="BF360" s="648"/>
      <c r="BG360" s="648"/>
      <c r="BH360" s="648"/>
      <c r="BI360" s="648"/>
      <c r="BJ360" s="648"/>
      <c r="BK360" s="648"/>
      <c r="BL360" s="648"/>
      <c r="BM360" s="648"/>
      <c r="BN360" s="648"/>
      <c r="BO360" s="648"/>
      <c r="BP360" s="648"/>
      <c r="BQ360" s="648"/>
      <c r="BR360" s="648"/>
      <c r="BS360" s="648"/>
      <c r="BT360" s="648"/>
      <c r="BU360" s="648"/>
      <c r="BV360" s="648"/>
      <c r="BW360" s="648"/>
      <c r="BX360" s="648"/>
      <c r="BY360" s="648"/>
      <c r="BZ360" s="648"/>
      <c r="CA360" s="648"/>
      <c r="CB360" s="648"/>
      <c r="CC360" s="648"/>
      <c r="CD360" s="648"/>
      <c r="CE360" s="648"/>
      <c r="CF360" s="648"/>
      <c r="CG360" s="648"/>
      <c r="CH360" s="648"/>
      <c r="CI360" s="648"/>
      <c r="CJ360" s="648"/>
      <c r="CK360" s="648"/>
      <c r="CL360" s="648"/>
      <c r="CM360" s="648"/>
      <c r="CN360" s="648"/>
      <c r="CO360" s="648"/>
      <c r="CP360" s="648"/>
      <c r="CQ360" s="648"/>
      <c r="CR360" s="648"/>
      <c r="CS360" s="648"/>
      <c r="CT360" s="648"/>
      <c r="CU360" s="648"/>
      <c r="CV360" s="648"/>
      <c r="CW360" s="648"/>
      <c r="CX360" s="648"/>
      <c r="CY360" s="648"/>
      <c r="CZ360" s="648"/>
      <c r="DA360" s="648"/>
      <c r="DB360" s="648"/>
      <c r="DC360" s="648"/>
      <c r="DD360" s="648"/>
      <c r="DE360" s="648"/>
      <c r="DF360" s="648"/>
      <c r="DG360" s="648"/>
      <c r="DH360" s="648"/>
      <c r="DI360" s="648"/>
      <c r="DJ360" s="648"/>
      <c r="DK360" s="648"/>
      <c r="DL360" s="648"/>
      <c r="DM360" s="648"/>
      <c r="DN360" s="648"/>
      <c r="DO360" s="648"/>
      <c r="DP360" s="648"/>
      <c r="DQ360" s="648"/>
      <c r="DR360" s="648"/>
      <c r="DS360" s="648"/>
      <c r="DT360" s="648"/>
      <c r="DU360" s="648"/>
      <c r="DV360" s="648"/>
      <c r="DW360" s="648"/>
      <c r="DX360" s="648"/>
      <c r="DY360" s="648"/>
      <c r="DZ360" s="648"/>
      <c r="EA360" s="648"/>
      <c r="EB360" s="648"/>
      <c r="EC360" s="648"/>
      <c r="ED360" s="648"/>
      <c r="EE360" s="648"/>
      <c r="EF360" s="648"/>
      <c r="EG360" s="648"/>
      <c r="EH360" s="648"/>
      <c r="EI360" s="648"/>
      <c r="EJ360" s="648"/>
      <c r="EK360" s="648"/>
      <c r="EL360" s="648"/>
      <c r="EM360" s="648"/>
      <c r="EN360" s="648"/>
      <c r="EO360" s="648"/>
      <c r="EP360" s="648"/>
      <c r="EQ360" s="648"/>
      <c r="ER360" s="648"/>
      <c r="ES360" s="648"/>
      <c r="ET360" s="648"/>
      <c r="EU360" s="648"/>
      <c r="EV360" s="648"/>
      <c r="EW360" s="648"/>
      <c r="EX360" s="648"/>
      <c r="EY360" s="648"/>
      <c r="EZ360" s="648"/>
      <c r="FA360" s="648"/>
      <c r="FB360" s="648"/>
      <c r="FC360" s="648"/>
      <c r="FD360" s="648"/>
      <c r="FE360" s="648"/>
      <c r="FF360" s="648"/>
      <c r="FG360" s="648"/>
      <c r="FH360" s="648"/>
      <c r="FI360" s="648"/>
      <c r="FJ360" s="648"/>
      <c r="FK360" s="648"/>
      <c r="FL360" s="648"/>
      <c r="FM360" s="648"/>
      <c r="FN360" s="648"/>
      <c r="FO360" s="648"/>
      <c r="FP360" s="648"/>
      <c r="FQ360" s="648"/>
      <c r="FR360" s="648"/>
      <c r="FS360" s="648"/>
      <c r="FT360" s="648"/>
      <c r="FU360" s="648"/>
      <c r="FV360" s="648"/>
      <c r="FW360" s="648"/>
      <c r="FX360" s="648"/>
      <c r="FY360" s="648"/>
      <c r="FZ360" s="648"/>
      <c r="GA360" s="648"/>
      <c r="GB360" s="648"/>
      <c r="GC360" s="648"/>
      <c r="GD360" s="648"/>
      <c r="GE360" s="648"/>
      <c r="GF360" s="648"/>
      <c r="GG360" s="648"/>
      <c r="GH360" s="648"/>
      <c r="GI360" s="648"/>
      <c r="GJ360" s="648"/>
      <c r="GK360" s="648"/>
      <c r="GL360" s="648"/>
      <c r="GM360" s="648"/>
      <c r="GN360" s="648"/>
      <c r="GO360" s="648"/>
      <c r="GP360" s="648"/>
      <c r="GQ360" s="648"/>
      <c r="GR360" s="648"/>
      <c r="GS360" s="648"/>
      <c r="GT360" s="648"/>
      <c r="GU360" s="648"/>
      <c r="GV360" s="648"/>
      <c r="GW360" s="648"/>
      <c r="GX360" s="648"/>
      <c r="GY360" s="648"/>
      <c r="GZ360" s="648"/>
      <c r="HA360" s="648"/>
      <c r="HB360" s="648"/>
      <c r="HC360" s="648"/>
      <c r="HD360" s="648"/>
      <c r="HE360" s="648"/>
      <c r="HF360" s="648"/>
      <c r="HG360" s="648"/>
      <c r="HH360" s="648"/>
      <c r="HI360" s="648"/>
      <c r="HJ360" s="648"/>
      <c r="HK360" s="648"/>
      <c r="HL360" s="648"/>
      <c r="HM360" s="648"/>
      <c r="HN360" s="648"/>
      <c r="HO360" s="648"/>
      <c r="HP360" s="648"/>
      <c r="HQ360" s="648"/>
      <c r="HR360" s="648"/>
      <c r="HS360" s="648"/>
      <c r="HT360" s="648"/>
      <c r="HU360" s="648"/>
      <c r="HV360" s="648"/>
      <c r="HW360" s="648"/>
      <c r="HX360" s="648"/>
      <c r="HY360" s="648"/>
      <c r="HZ360" s="648"/>
      <c r="IA360" s="648"/>
      <c r="IB360" s="648"/>
      <c r="IC360" s="648"/>
      <c r="ID360" s="648"/>
      <c r="IE360" s="648"/>
      <c r="IF360" s="648"/>
      <c r="IG360" s="648"/>
      <c r="IH360" s="648"/>
      <c r="II360" s="648"/>
      <c r="IJ360" s="648"/>
      <c r="IK360" s="648"/>
      <c r="IL360" s="648"/>
      <c r="IM360" s="648"/>
      <c r="IN360" s="648"/>
      <c r="IO360" s="648"/>
      <c r="IP360" s="648"/>
      <c r="IQ360" s="648"/>
      <c r="IR360" s="648"/>
      <c r="IS360" s="648"/>
      <c r="IT360" s="648"/>
    </row>
    <row r="361" spans="1:254" s="712" customFormat="1" ht="12.75" customHeight="1">
      <c r="A361" s="689"/>
      <c r="B361" s="713" t="s">
        <v>3260</v>
      </c>
      <c r="C361" s="714" t="s">
        <v>2869</v>
      </c>
      <c r="D361" s="709">
        <v>3</v>
      </c>
      <c r="E361" s="710"/>
      <c r="F361" s="692">
        <f t="shared" si="10"/>
        <v>0</v>
      </c>
      <c r="G361" s="711"/>
      <c r="H361" s="694">
        <f t="shared" si="11"/>
        <v>0</v>
      </c>
      <c r="I361" s="648"/>
      <c r="J361" s="648"/>
      <c r="K361" s="648"/>
      <c r="L361" s="648"/>
      <c r="M361" s="648"/>
      <c r="N361" s="648"/>
      <c r="O361" s="648"/>
      <c r="P361" s="648"/>
      <c r="Q361" s="648"/>
      <c r="R361" s="648"/>
      <c r="S361" s="648"/>
      <c r="T361" s="648"/>
      <c r="U361" s="648"/>
      <c r="V361" s="648"/>
      <c r="W361" s="648"/>
      <c r="X361" s="648"/>
      <c r="Y361" s="648"/>
      <c r="Z361" s="648"/>
      <c r="AA361" s="648"/>
      <c r="AB361" s="648"/>
      <c r="AC361" s="648"/>
      <c r="AD361" s="648"/>
      <c r="AE361" s="648"/>
      <c r="AF361" s="648"/>
      <c r="AG361" s="648"/>
      <c r="AH361" s="648"/>
      <c r="AI361" s="648"/>
      <c r="AJ361" s="648"/>
      <c r="AK361" s="648"/>
      <c r="AL361" s="648"/>
      <c r="AM361" s="648"/>
      <c r="AN361" s="648"/>
      <c r="AO361" s="648"/>
      <c r="AP361" s="648"/>
      <c r="AQ361" s="648"/>
      <c r="AR361" s="648"/>
      <c r="AS361" s="648"/>
      <c r="AT361" s="648"/>
      <c r="AU361" s="648"/>
      <c r="AV361" s="648"/>
      <c r="AW361" s="648"/>
      <c r="AX361" s="648"/>
      <c r="AY361" s="648"/>
      <c r="AZ361" s="648"/>
      <c r="BA361" s="648"/>
      <c r="BB361" s="648"/>
      <c r="BC361" s="648"/>
      <c r="BD361" s="648"/>
      <c r="BE361" s="648"/>
      <c r="BF361" s="648"/>
      <c r="BG361" s="648"/>
      <c r="BH361" s="648"/>
      <c r="BI361" s="648"/>
      <c r="BJ361" s="648"/>
      <c r="BK361" s="648"/>
      <c r="BL361" s="648"/>
      <c r="BM361" s="648"/>
      <c r="BN361" s="648"/>
      <c r="BO361" s="648"/>
      <c r="BP361" s="648"/>
      <c r="BQ361" s="648"/>
      <c r="BR361" s="648"/>
      <c r="BS361" s="648"/>
      <c r="BT361" s="648"/>
      <c r="BU361" s="648"/>
      <c r="BV361" s="648"/>
      <c r="BW361" s="648"/>
      <c r="BX361" s="648"/>
      <c r="BY361" s="648"/>
      <c r="BZ361" s="648"/>
      <c r="CA361" s="648"/>
      <c r="CB361" s="648"/>
      <c r="CC361" s="648"/>
      <c r="CD361" s="648"/>
      <c r="CE361" s="648"/>
      <c r="CF361" s="648"/>
      <c r="CG361" s="648"/>
      <c r="CH361" s="648"/>
      <c r="CI361" s="648"/>
      <c r="CJ361" s="648"/>
      <c r="CK361" s="648"/>
      <c r="CL361" s="648"/>
      <c r="CM361" s="648"/>
      <c r="CN361" s="648"/>
      <c r="CO361" s="648"/>
      <c r="CP361" s="648"/>
      <c r="CQ361" s="648"/>
      <c r="CR361" s="648"/>
      <c r="CS361" s="648"/>
      <c r="CT361" s="648"/>
      <c r="CU361" s="648"/>
      <c r="CV361" s="648"/>
      <c r="CW361" s="648"/>
      <c r="CX361" s="648"/>
      <c r="CY361" s="648"/>
      <c r="CZ361" s="648"/>
      <c r="DA361" s="648"/>
      <c r="DB361" s="648"/>
      <c r="DC361" s="648"/>
      <c r="DD361" s="648"/>
      <c r="DE361" s="648"/>
      <c r="DF361" s="648"/>
      <c r="DG361" s="648"/>
      <c r="DH361" s="648"/>
      <c r="DI361" s="648"/>
      <c r="DJ361" s="648"/>
      <c r="DK361" s="648"/>
      <c r="DL361" s="648"/>
      <c r="DM361" s="648"/>
      <c r="DN361" s="648"/>
      <c r="DO361" s="648"/>
      <c r="DP361" s="648"/>
      <c r="DQ361" s="648"/>
      <c r="DR361" s="648"/>
      <c r="DS361" s="648"/>
      <c r="DT361" s="648"/>
      <c r="DU361" s="648"/>
      <c r="DV361" s="648"/>
      <c r="DW361" s="648"/>
      <c r="DX361" s="648"/>
      <c r="DY361" s="648"/>
      <c r="DZ361" s="648"/>
      <c r="EA361" s="648"/>
      <c r="EB361" s="648"/>
      <c r="EC361" s="648"/>
      <c r="ED361" s="648"/>
      <c r="EE361" s="648"/>
      <c r="EF361" s="648"/>
      <c r="EG361" s="648"/>
      <c r="EH361" s="648"/>
      <c r="EI361" s="648"/>
      <c r="EJ361" s="648"/>
      <c r="EK361" s="648"/>
      <c r="EL361" s="648"/>
      <c r="EM361" s="648"/>
      <c r="EN361" s="648"/>
      <c r="EO361" s="648"/>
      <c r="EP361" s="648"/>
      <c r="EQ361" s="648"/>
      <c r="ER361" s="648"/>
      <c r="ES361" s="648"/>
      <c r="ET361" s="648"/>
      <c r="EU361" s="648"/>
      <c r="EV361" s="648"/>
      <c r="EW361" s="648"/>
      <c r="EX361" s="648"/>
      <c r="EY361" s="648"/>
      <c r="EZ361" s="648"/>
      <c r="FA361" s="648"/>
      <c r="FB361" s="648"/>
      <c r="FC361" s="648"/>
      <c r="FD361" s="648"/>
      <c r="FE361" s="648"/>
      <c r="FF361" s="648"/>
      <c r="FG361" s="648"/>
      <c r="FH361" s="648"/>
      <c r="FI361" s="648"/>
      <c r="FJ361" s="648"/>
      <c r="FK361" s="648"/>
      <c r="FL361" s="648"/>
      <c r="FM361" s="648"/>
      <c r="FN361" s="648"/>
      <c r="FO361" s="648"/>
      <c r="FP361" s="648"/>
      <c r="FQ361" s="648"/>
      <c r="FR361" s="648"/>
      <c r="FS361" s="648"/>
      <c r="FT361" s="648"/>
      <c r="FU361" s="648"/>
      <c r="FV361" s="648"/>
      <c r="FW361" s="648"/>
      <c r="FX361" s="648"/>
      <c r="FY361" s="648"/>
      <c r="FZ361" s="648"/>
      <c r="GA361" s="648"/>
      <c r="GB361" s="648"/>
      <c r="GC361" s="648"/>
      <c r="GD361" s="648"/>
      <c r="GE361" s="648"/>
      <c r="GF361" s="648"/>
      <c r="GG361" s="648"/>
      <c r="GH361" s="648"/>
      <c r="GI361" s="648"/>
      <c r="GJ361" s="648"/>
      <c r="GK361" s="648"/>
      <c r="GL361" s="648"/>
      <c r="GM361" s="648"/>
      <c r="GN361" s="648"/>
      <c r="GO361" s="648"/>
      <c r="GP361" s="648"/>
      <c r="GQ361" s="648"/>
      <c r="GR361" s="648"/>
      <c r="GS361" s="648"/>
      <c r="GT361" s="648"/>
      <c r="GU361" s="648"/>
      <c r="GV361" s="648"/>
      <c r="GW361" s="648"/>
      <c r="GX361" s="648"/>
      <c r="GY361" s="648"/>
      <c r="GZ361" s="648"/>
      <c r="HA361" s="648"/>
      <c r="HB361" s="648"/>
      <c r="HC361" s="648"/>
      <c r="HD361" s="648"/>
      <c r="HE361" s="648"/>
      <c r="HF361" s="648"/>
      <c r="HG361" s="648"/>
      <c r="HH361" s="648"/>
      <c r="HI361" s="648"/>
      <c r="HJ361" s="648"/>
      <c r="HK361" s="648"/>
      <c r="HL361" s="648"/>
      <c r="HM361" s="648"/>
      <c r="HN361" s="648"/>
      <c r="HO361" s="648"/>
      <c r="HP361" s="648"/>
      <c r="HQ361" s="648"/>
      <c r="HR361" s="648"/>
      <c r="HS361" s="648"/>
      <c r="HT361" s="648"/>
      <c r="HU361" s="648"/>
      <c r="HV361" s="648"/>
      <c r="HW361" s="648"/>
      <c r="HX361" s="648"/>
      <c r="HY361" s="648"/>
      <c r="HZ361" s="648"/>
      <c r="IA361" s="648"/>
      <c r="IB361" s="648"/>
      <c r="IC361" s="648"/>
      <c r="ID361" s="648"/>
      <c r="IE361" s="648"/>
      <c r="IF361" s="648"/>
      <c r="IG361" s="648"/>
      <c r="IH361" s="648"/>
      <c r="II361" s="648"/>
      <c r="IJ361" s="648"/>
      <c r="IK361" s="648"/>
      <c r="IL361" s="648"/>
      <c r="IM361" s="648"/>
      <c r="IN361" s="648"/>
      <c r="IO361" s="648"/>
      <c r="IP361" s="648"/>
      <c r="IQ361" s="648"/>
      <c r="IR361" s="648"/>
      <c r="IS361" s="648"/>
      <c r="IT361" s="648"/>
    </row>
    <row r="362" spans="1:254" s="695" customFormat="1" ht="12.75" customHeight="1">
      <c r="A362" s="689" t="s">
        <v>3261</v>
      </c>
      <c r="B362" s="717" t="s">
        <v>2888</v>
      </c>
      <c r="C362" s="691" t="s">
        <v>1541</v>
      </c>
      <c r="D362" s="691">
        <v>1</v>
      </c>
      <c r="E362" s="692"/>
      <c r="F362" s="692">
        <f t="shared" si="10"/>
        <v>0</v>
      </c>
      <c r="G362" s="693"/>
      <c r="H362" s="694"/>
    </row>
    <row r="363" spans="1:254" s="695" customFormat="1" ht="12.75" customHeight="1">
      <c r="A363" s="689"/>
      <c r="B363" s="722"/>
      <c r="C363" s="691"/>
      <c r="D363" s="691"/>
      <c r="E363" s="692"/>
      <c r="F363" s="692">
        <f t="shared" si="10"/>
        <v>0</v>
      </c>
      <c r="G363" s="693"/>
      <c r="H363" s="694">
        <f t="shared" si="11"/>
        <v>0</v>
      </c>
    </row>
    <row r="364" spans="1:254" s="695" customFormat="1" ht="13">
      <c r="A364" s="689"/>
      <c r="B364" s="690" t="s">
        <v>3262</v>
      </c>
      <c r="C364" s="691"/>
      <c r="D364" s="691"/>
      <c r="E364" s="692"/>
      <c r="F364" s="692">
        <f t="shared" si="10"/>
        <v>0</v>
      </c>
      <c r="G364" s="693"/>
      <c r="H364" s="694">
        <f t="shared" si="11"/>
        <v>0</v>
      </c>
    </row>
    <row r="365" spans="1:254" s="695" customFormat="1" ht="13">
      <c r="A365" s="689"/>
      <c r="B365" s="749"/>
      <c r="C365" s="691"/>
      <c r="D365" s="691"/>
      <c r="E365" s="692"/>
      <c r="F365" s="692">
        <f t="shared" si="10"/>
        <v>0</v>
      </c>
      <c r="G365" s="693"/>
      <c r="H365" s="694">
        <f t="shared" si="11"/>
        <v>0</v>
      </c>
    </row>
    <row r="366" spans="1:254" s="695" customFormat="1">
      <c r="A366" s="689" t="s">
        <v>3263</v>
      </c>
      <c r="B366" s="703" t="s">
        <v>3264</v>
      </c>
      <c r="C366" s="691" t="s">
        <v>62</v>
      </c>
      <c r="D366" s="691">
        <v>1</v>
      </c>
      <c r="E366" s="692"/>
      <c r="F366" s="692">
        <f t="shared" si="10"/>
        <v>0</v>
      </c>
      <c r="G366" s="693"/>
      <c r="H366" s="694">
        <f t="shared" si="11"/>
        <v>0</v>
      </c>
    </row>
    <row r="367" spans="1:254" s="695" customFormat="1">
      <c r="A367" s="689"/>
      <c r="B367" s="753" t="s">
        <v>2827</v>
      </c>
      <c r="C367" s="691"/>
      <c r="D367" s="691"/>
      <c r="E367" s="692"/>
      <c r="F367" s="692">
        <f t="shared" si="10"/>
        <v>0</v>
      </c>
      <c r="G367" s="693"/>
      <c r="H367" s="694">
        <f t="shared" si="11"/>
        <v>0</v>
      </c>
    </row>
    <row r="368" spans="1:254" s="695" customFormat="1">
      <c r="A368" s="689"/>
      <c r="B368" s="713" t="s">
        <v>3265</v>
      </c>
      <c r="C368" s="723" t="s">
        <v>62</v>
      </c>
      <c r="D368" s="691">
        <v>2</v>
      </c>
      <c r="E368" s="692"/>
      <c r="F368" s="692">
        <f t="shared" si="10"/>
        <v>0</v>
      </c>
      <c r="G368" s="693"/>
      <c r="H368" s="694">
        <f t="shared" si="11"/>
        <v>0</v>
      </c>
    </row>
    <row r="369" spans="1:8">
      <c r="A369" s="748"/>
      <c r="B369" s="722" t="s">
        <v>3266</v>
      </c>
      <c r="C369" s="723" t="s">
        <v>62</v>
      </c>
      <c r="D369" s="691">
        <v>1</v>
      </c>
      <c r="E369" s="699"/>
      <c r="F369" s="692">
        <f t="shared" si="10"/>
        <v>0</v>
      </c>
      <c r="G369" s="700"/>
      <c r="H369" s="694">
        <f t="shared" si="11"/>
        <v>0</v>
      </c>
    </row>
    <row r="370" spans="1:8">
      <c r="A370" s="689" t="s">
        <v>3267</v>
      </c>
      <c r="B370" s="703" t="s">
        <v>3268</v>
      </c>
      <c r="C370" s="663" t="s">
        <v>62</v>
      </c>
      <c r="D370" s="752">
        <v>10</v>
      </c>
      <c r="E370" s="699"/>
      <c r="F370" s="692">
        <f t="shared" si="10"/>
        <v>0</v>
      </c>
      <c r="G370" s="700"/>
      <c r="H370" s="694">
        <f t="shared" si="11"/>
        <v>0</v>
      </c>
    </row>
    <row r="371" spans="1:8" s="695" customFormat="1">
      <c r="A371" s="689" t="s">
        <v>3269</v>
      </c>
      <c r="B371" s="703" t="s">
        <v>3270</v>
      </c>
      <c r="C371" s="691" t="s">
        <v>62</v>
      </c>
      <c r="D371" s="691">
        <v>1</v>
      </c>
      <c r="E371" s="692"/>
      <c r="F371" s="692">
        <f t="shared" si="10"/>
        <v>0</v>
      </c>
      <c r="G371" s="693"/>
      <c r="H371" s="694">
        <f t="shared" si="11"/>
        <v>0</v>
      </c>
    </row>
    <row r="372" spans="1:8" s="695" customFormat="1">
      <c r="A372" s="689"/>
      <c r="B372" s="753" t="s">
        <v>2827</v>
      </c>
      <c r="C372" s="691"/>
      <c r="D372" s="691"/>
      <c r="E372" s="692"/>
      <c r="F372" s="692">
        <f t="shared" si="10"/>
        <v>0</v>
      </c>
      <c r="G372" s="693"/>
      <c r="H372" s="694">
        <f t="shared" si="11"/>
        <v>0</v>
      </c>
    </row>
    <row r="373" spans="1:8" s="695" customFormat="1">
      <c r="A373" s="689"/>
      <c r="B373" s="713" t="s">
        <v>3271</v>
      </c>
      <c r="C373" s="723" t="s">
        <v>62</v>
      </c>
      <c r="D373" s="691">
        <v>2</v>
      </c>
      <c r="E373" s="692"/>
      <c r="F373" s="692">
        <f t="shared" si="10"/>
        <v>0</v>
      </c>
      <c r="G373" s="693"/>
      <c r="H373" s="694">
        <f t="shared" si="11"/>
        <v>0</v>
      </c>
    </row>
    <row r="374" spans="1:8">
      <c r="A374" s="748"/>
      <c r="B374" s="722" t="s">
        <v>3272</v>
      </c>
      <c r="C374" s="723" t="s">
        <v>62</v>
      </c>
      <c r="D374" s="691">
        <v>2</v>
      </c>
      <c r="E374" s="699"/>
      <c r="F374" s="692">
        <f t="shared" si="10"/>
        <v>0</v>
      </c>
      <c r="G374" s="700"/>
      <c r="H374" s="694">
        <f t="shared" si="11"/>
        <v>0</v>
      </c>
    </row>
    <row r="375" spans="1:8">
      <c r="A375" s="748"/>
      <c r="B375" s="722" t="s">
        <v>3273</v>
      </c>
      <c r="C375" s="723" t="s">
        <v>62</v>
      </c>
      <c r="D375" s="691">
        <v>1</v>
      </c>
      <c r="E375" s="699"/>
      <c r="F375" s="692">
        <f t="shared" si="10"/>
        <v>0</v>
      </c>
      <c r="G375" s="700"/>
      <c r="H375" s="694">
        <f t="shared" si="11"/>
        <v>0</v>
      </c>
    </row>
    <row r="376" spans="1:8" s="695" customFormat="1" ht="20">
      <c r="A376" s="725" t="s">
        <v>3274</v>
      </c>
      <c r="B376" s="726" t="s">
        <v>3275</v>
      </c>
      <c r="C376" s="743" t="s">
        <v>62</v>
      </c>
      <c r="D376" s="743">
        <v>1</v>
      </c>
      <c r="E376" s="692"/>
      <c r="F376" s="692">
        <f t="shared" si="10"/>
        <v>0</v>
      </c>
      <c r="G376" s="693"/>
      <c r="H376" s="694">
        <f t="shared" si="11"/>
        <v>0</v>
      </c>
    </row>
    <row r="377" spans="1:8" s="695" customFormat="1">
      <c r="A377" s="725"/>
      <c r="B377" s="744" t="s">
        <v>2827</v>
      </c>
      <c r="C377" s="743"/>
      <c r="D377" s="743"/>
      <c r="E377" s="692"/>
      <c r="F377" s="692"/>
      <c r="G377" s="693"/>
      <c r="H377" s="694"/>
    </row>
    <row r="378" spans="1:8" s="695" customFormat="1">
      <c r="A378" s="725"/>
      <c r="B378" s="744" t="s">
        <v>3276</v>
      </c>
      <c r="C378" s="743" t="s">
        <v>62</v>
      </c>
      <c r="D378" s="743">
        <v>1</v>
      </c>
      <c r="E378" s="692"/>
      <c r="F378" s="692">
        <f t="shared" si="10"/>
        <v>0</v>
      </c>
      <c r="G378" s="693"/>
      <c r="H378" s="694">
        <f t="shared" si="11"/>
        <v>0</v>
      </c>
    </row>
    <row r="379" spans="1:8">
      <c r="A379" s="689" t="s">
        <v>3277</v>
      </c>
      <c r="B379" s="701" t="s">
        <v>3278</v>
      </c>
      <c r="C379" s="704" t="s">
        <v>62</v>
      </c>
      <c r="D379" s="704" t="s">
        <v>16</v>
      </c>
      <c r="E379" s="692"/>
      <c r="F379" s="692">
        <f t="shared" si="10"/>
        <v>0</v>
      </c>
      <c r="G379" s="693"/>
      <c r="H379" s="694">
        <f t="shared" si="11"/>
        <v>0</v>
      </c>
    </row>
    <row r="380" spans="1:8">
      <c r="A380" s="689" t="s">
        <v>3279</v>
      </c>
      <c r="B380" s="703" t="s">
        <v>3280</v>
      </c>
      <c r="C380" s="691" t="s">
        <v>62</v>
      </c>
      <c r="D380" s="691">
        <v>5</v>
      </c>
      <c r="E380" s="692"/>
      <c r="F380" s="692">
        <f t="shared" si="10"/>
        <v>0</v>
      </c>
      <c r="G380" s="700"/>
      <c r="H380" s="694">
        <f t="shared" si="11"/>
        <v>0</v>
      </c>
    </row>
    <row r="381" spans="1:8" s="695" customFormat="1">
      <c r="A381" s="689" t="s">
        <v>3281</v>
      </c>
      <c r="B381" s="703" t="s">
        <v>3012</v>
      </c>
      <c r="C381" s="691" t="s">
        <v>62</v>
      </c>
      <c r="D381" s="704" t="s">
        <v>16</v>
      </c>
      <c r="E381" s="692"/>
      <c r="F381" s="692">
        <f t="shared" si="10"/>
        <v>0</v>
      </c>
      <c r="G381" s="693"/>
      <c r="H381" s="694">
        <f t="shared" si="11"/>
        <v>0</v>
      </c>
    </row>
    <row r="382" spans="1:8" s="695" customFormat="1">
      <c r="A382" s="689" t="s">
        <v>3282</v>
      </c>
      <c r="B382" s="703" t="s">
        <v>3014</v>
      </c>
      <c r="C382" s="691" t="s">
        <v>62</v>
      </c>
      <c r="D382" s="704" t="s">
        <v>18</v>
      </c>
      <c r="E382" s="692"/>
      <c r="F382" s="692">
        <f t="shared" si="10"/>
        <v>0</v>
      </c>
      <c r="G382" s="693"/>
      <c r="H382" s="694">
        <f t="shared" si="11"/>
        <v>0</v>
      </c>
    </row>
    <row r="383" spans="1:8">
      <c r="A383" s="689" t="s">
        <v>3283</v>
      </c>
      <c r="B383" s="701" t="s">
        <v>3284</v>
      </c>
      <c r="C383" s="704" t="s">
        <v>62</v>
      </c>
      <c r="D383" s="704" t="s">
        <v>23</v>
      </c>
      <c r="E383" s="692"/>
      <c r="F383" s="692">
        <f t="shared" si="10"/>
        <v>0</v>
      </c>
      <c r="G383" s="693"/>
      <c r="H383" s="694">
        <f t="shared" si="11"/>
        <v>0</v>
      </c>
    </row>
    <row r="384" spans="1:8">
      <c r="A384" s="689" t="s">
        <v>3285</v>
      </c>
      <c r="B384" s="701" t="s">
        <v>3286</v>
      </c>
      <c r="C384" s="704" t="s">
        <v>62</v>
      </c>
      <c r="D384" s="704" t="s">
        <v>16</v>
      </c>
      <c r="E384" s="692"/>
      <c r="F384" s="692">
        <f t="shared" si="10"/>
        <v>0</v>
      </c>
      <c r="G384" s="693"/>
      <c r="H384" s="694">
        <f t="shared" si="11"/>
        <v>0</v>
      </c>
    </row>
    <row r="385" spans="1:254" ht="12.75" customHeight="1">
      <c r="A385" s="689" t="s">
        <v>3287</v>
      </c>
      <c r="B385" s="696" t="s">
        <v>3288</v>
      </c>
      <c r="C385" s="715" t="s">
        <v>62</v>
      </c>
      <c r="D385" s="691">
        <v>5</v>
      </c>
      <c r="E385" s="692"/>
      <c r="F385" s="692">
        <f t="shared" si="10"/>
        <v>0</v>
      </c>
      <c r="G385" s="693"/>
      <c r="H385" s="694">
        <f t="shared" si="11"/>
        <v>0</v>
      </c>
    </row>
    <row r="386" spans="1:254" ht="12.75" customHeight="1">
      <c r="A386" s="689" t="s">
        <v>3289</v>
      </c>
      <c r="B386" s="696" t="s">
        <v>3290</v>
      </c>
      <c r="C386" s="715" t="s">
        <v>62</v>
      </c>
      <c r="D386" s="691">
        <v>1</v>
      </c>
      <c r="E386" s="692"/>
      <c r="F386" s="692">
        <f t="shared" si="10"/>
        <v>0</v>
      </c>
      <c r="G386" s="693"/>
      <c r="H386" s="694">
        <f t="shared" si="11"/>
        <v>0</v>
      </c>
    </row>
    <row r="387" spans="1:254" s="695" customFormat="1" ht="25.15" customHeight="1">
      <c r="A387" s="725" t="s">
        <v>3291</v>
      </c>
      <c r="B387" s="726" t="s">
        <v>3292</v>
      </c>
      <c r="C387" s="729" t="s">
        <v>2660</v>
      </c>
      <c r="D387" s="729">
        <v>10</v>
      </c>
      <c r="E387" s="692"/>
      <c r="F387" s="692">
        <f t="shared" si="10"/>
        <v>0</v>
      </c>
      <c r="G387" s="693"/>
      <c r="H387" s="694">
        <f t="shared" si="11"/>
        <v>0</v>
      </c>
    </row>
    <row r="388" spans="1:254" s="695" customFormat="1" ht="25.15" customHeight="1">
      <c r="A388" s="725" t="s">
        <v>3293</v>
      </c>
      <c r="B388" s="726" t="s">
        <v>3292</v>
      </c>
      <c r="C388" s="729" t="s">
        <v>2660</v>
      </c>
      <c r="D388" s="729">
        <v>4</v>
      </c>
      <c r="E388" s="692"/>
      <c r="F388" s="692">
        <f t="shared" si="10"/>
        <v>0</v>
      </c>
      <c r="G388" s="693"/>
      <c r="H388" s="694">
        <f t="shared" si="11"/>
        <v>0</v>
      </c>
    </row>
    <row r="389" spans="1:254" s="750" customFormat="1">
      <c r="A389" s="689" t="s">
        <v>3294</v>
      </c>
      <c r="B389" s="696" t="s">
        <v>2873</v>
      </c>
      <c r="C389" s="691"/>
      <c r="D389" s="691"/>
      <c r="E389" s="692"/>
      <c r="F389" s="692">
        <f t="shared" si="10"/>
        <v>0</v>
      </c>
      <c r="G389" s="693"/>
      <c r="H389" s="694">
        <f t="shared" si="11"/>
        <v>0</v>
      </c>
      <c r="I389" s="754"/>
    </row>
    <row r="390" spans="1:254" s="755" customFormat="1" ht="12.75" customHeight="1">
      <c r="A390" s="689"/>
      <c r="B390" s="713" t="s">
        <v>3295</v>
      </c>
      <c r="C390" s="714" t="s">
        <v>2869</v>
      </c>
      <c r="D390" s="709">
        <v>1</v>
      </c>
      <c r="E390" s="710"/>
      <c r="F390" s="692">
        <f t="shared" si="10"/>
        <v>0</v>
      </c>
      <c r="G390" s="711"/>
      <c r="H390" s="694">
        <f t="shared" si="11"/>
        <v>0</v>
      </c>
      <c r="I390" s="750"/>
      <c r="J390" s="750"/>
      <c r="K390" s="750"/>
      <c r="L390" s="750"/>
      <c r="M390" s="750"/>
      <c r="N390" s="750"/>
      <c r="O390" s="750"/>
      <c r="P390" s="750"/>
      <c r="Q390" s="750"/>
      <c r="R390" s="750"/>
      <c r="S390" s="750"/>
      <c r="T390" s="750"/>
      <c r="U390" s="750"/>
      <c r="V390" s="750"/>
      <c r="W390" s="750"/>
      <c r="X390" s="750"/>
      <c r="Y390" s="750"/>
      <c r="Z390" s="750"/>
      <c r="AA390" s="750"/>
      <c r="AB390" s="750"/>
      <c r="AC390" s="750"/>
      <c r="AD390" s="750"/>
      <c r="AE390" s="750"/>
      <c r="AF390" s="750"/>
      <c r="AG390" s="750"/>
      <c r="AH390" s="750"/>
      <c r="AI390" s="750"/>
      <c r="AJ390" s="750"/>
      <c r="AK390" s="750"/>
      <c r="AL390" s="750"/>
      <c r="AM390" s="750"/>
      <c r="AN390" s="750"/>
      <c r="AO390" s="750"/>
      <c r="AP390" s="750"/>
      <c r="AQ390" s="750"/>
      <c r="AR390" s="750"/>
      <c r="AS390" s="750"/>
      <c r="AT390" s="750"/>
      <c r="AU390" s="750"/>
      <c r="AV390" s="750"/>
      <c r="AW390" s="750"/>
      <c r="AX390" s="750"/>
      <c r="AY390" s="750"/>
      <c r="AZ390" s="750"/>
      <c r="BA390" s="750"/>
      <c r="BB390" s="750"/>
      <c r="BC390" s="750"/>
      <c r="BD390" s="750"/>
      <c r="BE390" s="750"/>
      <c r="BF390" s="750"/>
      <c r="BG390" s="750"/>
      <c r="BH390" s="750"/>
      <c r="BI390" s="750"/>
      <c r="BJ390" s="750"/>
      <c r="BK390" s="750"/>
      <c r="BL390" s="750"/>
      <c r="BM390" s="750"/>
      <c r="BN390" s="750"/>
      <c r="BO390" s="750"/>
      <c r="BP390" s="750"/>
      <c r="BQ390" s="750"/>
      <c r="BR390" s="750"/>
      <c r="BS390" s="750"/>
      <c r="BT390" s="750"/>
      <c r="BU390" s="750"/>
      <c r="BV390" s="750"/>
      <c r="BW390" s="750"/>
      <c r="BX390" s="750"/>
      <c r="BY390" s="750"/>
      <c r="BZ390" s="750"/>
      <c r="CA390" s="750"/>
      <c r="CB390" s="750"/>
      <c r="CC390" s="750"/>
      <c r="CD390" s="750"/>
      <c r="CE390" s="750"/>
      <c r="CF390" s="750"/>
      <c r="CG390" s="750"/>
      <c r="CH390" s="750"/>
      <c r="CI390" s="750"/>
      <c r="CJ390" s="750"/>
      <c r="CK390" s="750"/>
      <c r="CL390" s="750"/>
      <c r="CM390" s="750"/>
      <c r="CN390" s="750"/>
      <c r="CO390" s="750"/>
      <c r="CP390" s="750"/>
      <c r="CQ390" s="750"/>
      <c r="CR390" s="750"/>
      <c r="CS390" s="750"/>
      <c r="CT390" s="750"/>
      <c r="CU390" s="750"/>
      <c r="CV390" s="750"/>
      <c r="CW390" s="750"/>
      <c r="CX390" s="750"/>
      <c r="CY390" s="750"/>
      <c r="CZ390" s="750"/>
      <c r="DA390" s="750"/>
      <c r="DB390" s="750"/>
      <c r="DC390" s="750"/>
      <c r="DD390" s="750"/>
      <c r="DE390" s="750"/>
      <c r="DF390" s="750"/>
      <c r="DG390" s="750"/>
      <c r="DH390" s="750"/>
      <c r="DI390" s="750"/>
      <c r="DJ390" s="750"/>
      <c r="DK390" s="750"/>
      <c r="DL390" s="750"/>
      <c r="DM390" s="750"/>
      <c r="DN390" s="750"/>
      <c r="DO390" s="750"/>
      <c r="DP390" s="750"/>
      <c r="DQ390" s="750"/>
      <c r="DR390" s="750"/>
      <c r="DS390" s="750"/>
      <c r="DT390" s="750"/>
      <c r="DU390" s="750"/>
      <c r="DV390" s="750"/>
      <c r="DW390" s="750"/>
      <c r="DX390" s="750"/>
      <c r="DY390" s="750"/>
      <c r="DZ390" s="750"/>
      <c r="EA390" s="750"/>
      <c r="EB390" s="750"/>
      <c r="EC390" s="750"/>
      <c r="ED390" s="750"/>
      <c r="EE390" s="750"/>
      <c r="EF390" s="750"/>
      <c r="EG390" s="750"/>
      <c r="EH390" s="750"/>
      <c r="EI390" s="750"/>
      <c r="EJ390" s="750"/>
      <c r="EK390" s="750"/>
      <c r="EL390" s="750"/>
      <c r="EM390" s="750"/>
      <c r="EN390" s="750"/>
      <c r="EO390" s="750"/>
      <c r="EP390" s="750"/>
      <c r="EQ390" s="750"/>
      <c r="ER390" s="750"/>
      <c r="ES390" s="750"/>
      <c r="ET390" s="750"/>
      <c r="EU390" s="750"/>
      <c r="EV390" s="750"/>
      <c r="EW390" s="750"/>
      <c r="EX390" s="750"/>
      <c r="EY390" s="750"/>
      <c r="EZ390" s="750"/>
      <c r="FA390" s="750"/>
      <c r="FB390" s="750"/>
      <c r="FC390" s="750"/>
      <c r="FD390" s="750"/>
      <c r="FE390" s="750"/>
      <c r="FF390" s="750"/>
      <c r="FG390" s="750"/>
      <c r="FH390" s="750"/>
      <c r="FI390" s="750"/>
      <c r="FJ390" s="750"/>
      <c r="FK390" s="750"/>
      <c r="FL390" s="750"/>
      <c r="FM390" s="750"/>
      <c r="FN390" s="750"/>
      <c r="FO390" s="750"/>
      <c r="FP390" s="750"/>
      <c r="FQ390" s="750"/>
      <c r="FR390" s="750"/>
      <c r="FS390" s="750"/>
      <c r="FT390" s="750"/>
      <c r="FU390" s="750"/>
      <c r="FV390" s="750"/>
      <c r="FW390" s="750"/>
      <c r="FX390" s="750"/>
      <c r="FY390" s="750"/>
      <c r="FZ390" s="750"/>
      <c r="GA390" s="750"/>
      <c r="GB390" s="750"/>
      <c r="GC390" s="750"/>
      <c r="GD390" s="750"/>
      <c r="GE390" s="750"/>
      <c r="GF390" s="750"/>
      <c r="GG390" s="750"/>
      <c r="GH390" s="750"/>
      <c r="GI390" s="750"/>
      <c r="GJ390" s="750"/>
      <c r="GK390" s="750"/>
      <c r="GL390" s="750"/>
      <c r="GM390" s="750"/>
      <c r="GN390" s="750"/>
      <c r="GO390" s="750"/>
      <c r="GP390" s="750"/>
      <c r="GQ390" s="750"/>
      <c r="GR390" s="750"/>
      <c r="GS390" s="750"/>
      <c r="GT390" s="750"/>
      <c r="GU390" s="750"/>
      <c r="GV390" s="750"/>
      <c r="GW390" s="750"/>
      <c r="GX390" s="750"/>
      <c r="GY390" s="750"/>
      <c r="GZ390" s="750"/>
      <c r="HA390" s="750"/>
      <c r="HB390" s="750"/>
      <c r="HC390" s="750"/>
      <c r="HD390" s="750"/>
      <c r="HE390" s="750"/>
      <c r="HF390" s="750"/>
      <c r="HG390" s="750"/>
      <c r="HH390" s="750"/>
      <c r="HI390" s="750"/>
      <c r="HJ390" s="750"/>
      <c r="HK390" s="750"/>
      <c r="HL390" s="750"/>
      <c r="HM390" s="750"/>
      <c r="HN390" s="750"/>
      <c r="HO390" s="750"/>
      <c r="HP390" s="750"/>
      <c r="HQ390" s="750"/>
      <c r="HR390" s="750"/>
      <c r="HS390" s="750"/>
      <c r="HT390" s="750"/>
      <c r="HU390" s="750"/>
      <c r="HV390" s="750"/>
      <c r="HW390" s="750"/>
      <c r="HX390" s="750"/>
      <c r="HY390" s="750"/>
      <c r="HZ390" s="750"/>
      <c r="IA390" s="750"/>
      <c r="IB390" s="750"/>
      <c r="IC390" s="750"/>
      <c r="ID390" s="750"/>
      <c r="IE390" s="750"/>
      <c r="IF390" s="750"/>
      <c r="IG390" s="750"/>
      <c r="IH390" s="750"/>
      <c r="II390" s="750"/>
      <c r="IJ390" s="750"/>
      <c r="IK390" s="750"/>
      <c r="IL390" s="750"/>
      <c r="IM390" s="750"/>
      <c r="IN390" s="750"/>
      <c r="IO390" s="750"/>
      <c r="IP390" s="750"/>
      <c r="IQ390" s="750"/>
      <c r="IR390" s="750"/>
      <c r="IS390" s="750"/>
      <c r="IT390" s="750"/>
    </row>
    <row r="391" spans="1:254" s="755" customFormat="1" ht="12.75" customHeight="1">
      <c r="A391" s="689"/>
      <c r="B391" s="713" t="s">
        <v>3054</v>
      </c>
      <c r="C391" s="714" t="s">
        <v>2869</v>
      </c>
      <c r="D391" s="709">
        <v>14</v>
      </c>
      <c r="E391" s="710"/>
      <c r="F391" s="692">
        <f t="shared" si="10"/>
        <v>0</v>
      </c>
      <c r="G391" s="711"/>
      <c r="H391" s="694">
        <f t="shared" si="11"/>
        <v>0</v>
      </c>
      <c r="I391" s="750"/>
      <c r="J391" s="750"/>
      <c r="K391" s="750"/>
      <c r="L391" s="750"/>
      <c r="M391" s="750"/>
      <c r="N391" s="750"/>
      <c r="O391" s="750"/>
      <c r="P391" s="750"/>
      <c r="Q391" s="750"/>
      <c r="R391" s="750"/>
      <c r="S391" s="750"/>
      <c r="T391" s="750"/>
      <c r="U391" s="750"/>
      <c r="V391" s="750"/>
      <c r="W391" s="750"/>
      <c r="X391" s="750"/>
      <c r="Y391" s="750"/>
      <c r="Z391" s="750"/>
      <c r="AA391" s="750"/>
      <c r="AB391" s="750"/>
      <c r="AC391" s="750"/>
      <c r="AD391" s="750"/>
      <c r="AE391" s="750"/>
      <c r="AF391" s="750"/>
      <c r="AG391" s="750"/>
      <c r="AH391" s="750"/>
      <c r="AI391" s="750"/>
      <c r="AJ391" s="750"/>
      <c r="AK391" s="750"/>
      <c r="AL391" s="750"/>
      <c r="AM391" s="750"/>
      <c r="AN391" s="750"/>
      <c r="AO391" s="750"/>
      <c r="AP391" s="750"/>
      <c r="AQ391" s="750"/>
      <c r="AR391" s="750"/>
      <c r="AS391" s="750"/>
      <c r="AT391" s="750"/>
      <c r="AU391" s="750"/>
      <c r="AV391" s="750"/>
      <c r="AW391" s="750"/>
      <c r="AX391" s="750"/>
      <c r="AY391" s="750"/>
      <c r="AZ391" s="750"/>
      <c r="BA391" s="750"/>
      <c r="BB391" s="750"/>
      <c r="BC391" s="750"/>
      <c r="BD391" s="750"/>
      <c r="BE391" s="750"/>
      <c r="BF391" s="750"/>
      <c r="BG391" s="750"/>
      <c r="BH391" s="750"/>
      <c r="BI391" s="750"/>
      <c r="BJ391" s="750"/>
      <c r="BK391" s="750"/>
      <c r="BL391" s="750"/>
      <c r="BM391" s="750"/>
      <c r="BN391" s="750"/>
      <c r="BO391" s="750"/>
      <c r="BP391" s="750"/>
      <c r="BQ391" s="750"/>
      <c r="BR391" s="750"/>
      <c r="BS391" s="750"/>
      <c r="BT391" s="750"/>
      <c r="BU391" s="750"/>
      <c r="BV391" s="750"/>
      <c r="BW391" s="750"/>
      <c r="BX391" s="750"/>
      <c r="BY391" s="750"/>
      <c r="BZ391" s="750"/>
      <c r="CA391" s="750"/>
      <c r="CB391" s="750"/>
      <c r="CC391" s="750"/>
      <c r="CD391" s="750"/>
      <c r="CE391" s="750"/>
      <c r="CF391" s="750"/>
      <c r="CG391" s="750"/>
      <c r="CH391" s="750"/>
      <c r="CI391" s="750"/>
      <c r="CJ391" s="750"/>
      <c r="CK391" s="750"/>
      <c r="CL391" s="750"/>
      <c r="CM391" s="750"/>
      <c r="CN391" s="750"/>
      <c r="CO391" s="750"/>
      <c r="CP391" s="750"/>
      <c r="CQ391" s="750"/>
      <c r="CR391" s="750"/>
      <c r="CS391" s="750"/>
      <c r="CT391" s="750"/>
      <c r="CU391" s="750"/>
      <c r="CV391" s="750"/>
      <c r="CW391" s="750"/>
      <c r="CX391" s="750"/>
      <c r="CY391" s="750"/>
      <c r="CZ391" s="750"/>
      <c r="DA391" s="750"/>
      <c r="DB391" s="750"/>
      <c r="DC391" s="750"/>
      <c r="DD391" s="750"/>
      <c r="DE391" s="750"/>
      <c r="DF391" s="750"/>
      <c r="DG391" s="750"/>
      <c r="DH391" s="750"/>
      <c r="DI391" s="750"/>
      <c r="DJ391" s="750"/>
      <c r="DK391" s="750"/>
      <c r="DL391" s="750"/>
      <c r="DM391" s="750"/>
      <c r="DN391" s="750"/>
      <c r="DO391" s="750"/>
      <c r="DP391" s="750"/>
      <c r="DQ391" s="750"/>
      <c r="DR391" s="750"/>
      <c r="DS391" s="750"/>
      <c r="DT391" s="750"/>
      <c r="DU391" s="750"/>
      <c r="DV391" s="750"/>
      <c r="DW391" s="750"/>
      <c r="DX391" s="750"/>
      <c r="DY391" s="750"/>
      <c r="DZ391" s="750"/>
      <c r="EA391" s="750"/>
      <c r="EB391" s="750"/>
      <c r="EC391" s="750"/>
      <c r="ED391" s="750"/>
      <c r="EE391" s="750"/>
      <c r="EF391" s="750"/>
      <c r="EG391" s="750"/>
      <c r="EH391" s="750"/>
      <c r="EI391" s="750"/>
      <c r="EJ391" s="750"/>
      <c r="EK391" s="750"/>
      <c r="EL391" s="750"/>
      <c r="EM391" s="750"/>
      <c r="EN391" s="750"/>
      <c r="EO391" s="750"/>
      <c r="EP391" s="750"/>
      <c r="EQ391" s="750"/>
      <c r="ER391" s="750"/>
      <c r="ES391" s="750"/>
      <c r="ET391" s="750"/>
      <c r="EU391" s="750"/>
      <c r="EV391" s="750"/>
      <c r="EW391" s="750"/>
      <c r="EX391" s="750"/>
      <c r="EY391" s="750"/>
      <c r="EZ391" s="750"/>
      <c r="FA391" s="750"/>
      <c r="FB391" s="750"/>
      <c r="FC391" s="750"/>
      <c r="FD391" s="750"/>
      <c r="FE391" s="750"/>
      <c r="FF391" s="750"/>
      <c r="FG391" s="750"/>
      <c r="FH391" s="750"/>
      <c r="FI391" s="750"/>
      <c r="FJ391" s="750"/>
      <c r="FK391" s="750"/>
      <c r="FL391" s="750"/>
      <c r="FM391" s="750"/>
      <c r="FN391" s="750"/>
      <c r="FO391" s="750"/>
      <c r="FP391" s="750"/>
      <c r="FQ391" s="750"/>
      <c r="FR391" s="750"/>
      <c r="FS391" s="750"/>
      <c r="FT391" s="750"/>
      <c r="FU391" s="750"/>
      <c r="FV391" s="750"/>
      <c r="FW391" s="750"/>
      <c r="FX391" s="750"/>
      <c r="FY391" s="750"/>
      <c r="FZ391" s="750"/>
      <c r="GA391" s="750"/>
      <c r="GB391" s="750"/>
      <c r="GC391" s="750"/>
      <c r="GD391" s="750"/>
      <c r="GE391" s="750"/>
      <c r="GF391" s="750"/>
      <c r="GG391" s="750"/>
      <c r="GH391" s="750"/>
      <c r="GI391" s="750"/>
      <c r="GJ391" s="750"/>
      <c r="GK391" s="750"/>
      <c r="GL391" s="750"/>
      <c r="GM391" s="750"/>
      <c r="GN391" s="750"/>
      <c r="GO391" s="750"/>
      <c r="GP391" s="750"/>
      <c r="GQ391" s="750"/>
      <c r="GR391" s="750"/>
      <c r="GS391" s="750"/>
      <c r="GT391" s="750"/>
      <c r="GU391" s="750"/>
      <c r="GV391" s="750"/>
      <c r="GW391" s="750"/>
      <c r="GX391" s="750"/>
      <c r="GY391" s="750"/>
      <c r="GZ391" s="750"/>
      <c r="HA391" s="750"/>
      <c r="HB391" s="750"/>
      <c r="HC391" s="750"/>
      <c r="HD391" s="750"/>
      <c r="HE391" s="750"/>
      <c r="HF391" s="750"/>
      <c r="HG391" s="750"/>
      <c r="HH391" s="750"/>
      <c r="HI391" s="750"/>
      <c r="HJ391" s="750"/>
      <c r="HK391" s="750"/>
      <c r="HL391" s="750"/>
      <c r="HM391" s="750"/>
      <c r="HN391" s="750"/>
      <c r="HO391" s="750"/>
      <c r="HP391" s="750"/>
      <c r="HQ391" s="750"/>
      <c r="HR391" s="750"/>
      <c r="HS391" s="750"/>
      <c r="HT391" s="750"/>
      <c r="HU391" s="750"/>
      <c r="HV391" s="750"/>
      <c r="HW391" s="750"/>
      <c r="HX391" s="750"/>
      <c r="HY391" s="750"/>
      <c r="HZ391" s="750"/>
      <c r="IA391" s="750"/>
      <c r="IB391" s="750"/>
      <c r="IC391" s="750"/>
      <c r="ID391" s="750"/>
      <c r="IE391" s="750"/>
      <c r="IF391" s="750"/>
      <c r="IG391" s="750"/>
      <c r="IH391" s="750"/>
      <c r="II391" s="750"/>
      <c r="IJ391" s="750"/>
      <c r="IK391" s="750"/>
      <c r="IL391" s="750"/>
      <c r="IM391" s="750"/>
      <c r="IN391" s="750"/>
      <c r="IO391" s="750"/>
      <c r="IP391" s="750"/>
      <c r="IQ391" s="750"/>
      <c r="IR391" s="750"/>
      <c r="IS391" s="750"/>
      <c r="IT391" s="750"/>
    </row>
    <row r="392" spans="1:254" s="755" customFormat="1" ht="12.75" customHeight="1">
      <c r="A392" s="689"/>
      <c r="B392" s="713" t="s">
        <v>3296</v>
      </c>
      <c r="C392" s="714" t="s">
        <v>2869</v>
      </c>
      <c r="D392" s="709">
        <v>3</v>
      </c>
      <c r="E392" s="710"/>
      <c r="F392" s="692">
        <f t="shared" si="10"/>
        <v>0</v>
      </c>
      <c r="G392" s="711"/>
      <c r="H392" s="694">
        <f t="shared" si="11"/>
        <v>0</v>
      </c>
      <c r="I392" s="750"/>
      <c r="J392" s="750"/>
      <c r="K392" s="750"/>
      <c r="L392" s="750"/>
      <c r="M392" s="750"/>
      <c r="N392" s="750"/>
      <c r="O392" s="750"/>
      <c r="P392" s="750"/>
      <c r="Q392" s="750"/>
      <c r="R392" s="750"/>
      <c r="S392" s="750"/>
      <c r="T392" s="750"/>
      <c r="U392" s="750"/>
      <c r="V392" s="750"/>
      <c r="W392" s="750"/>
      <c r="X392" s="750"/>
      <c r="Y392" s="750"/>
      <c r="Z392" s="750"/>
      <c r="AA392" s="750"/>
      <c r="AB392" s="750"/>
      <c r="AC392" s="750"/>
      <c r="AD392" s="750"/>
      <c r="AE392" s="750"/>
      <c r="AF392" s="750"/>
      <c r="AG392" s="750"/>
      <c r="AH392" s="750"/>
      <c r="AI392" s="750"/>
      <c r="AJ392" s="750"/>
      <c r="AK392" s="750"/>
      <c r="AL392" s="750"/>
      <c r="AM392" s="750"/>
      <c r="AN392" s="750"/>
      <c r="AO392" s="750"/>
      <c r="AP392" s="750"/>
      <c r="AQ392" s="750"/>
      <c r="AR392" s="750"/>
      <c r="AS392" s="750"/>
      <c r="AT392" s="750"/>
      <c r="AU392" s="750"/>
      <c r="AV392" s="750"/>
      <c r="AW392" s="750"/>
      <c r="AX392" s="750"/>
      <c r="AY392" s="750"/>
      <c r="AZ392" s="750"/>
      <c r="BA392" s="750"/>
      <c r="BB392" s="750"/>
      <c r="BC392" s="750"/>
      <c r="BD392" s="750"/>
      <c r="BE392" s="750"/>
      <c r="BF392" s="750"/>
      <c r="BG392" s="750"/>
      <c r="BH392" s="750"/>
      <c r="BI392" s="750"/>
      <c r="BJ392" s="750"/>
      <c r="BK392" s="750"/>
      <c r="BL392" s="750"/>
      <c r="BM392" s="750"/>
      <c r="BN392" s="750"/>
      <c r="BO392" s="750"/>
      <c r="BP392" s="750"/>
      <c r="BQ392" s="750"/>
      <c r="BR392" s="750"/>
      <c r="BS392" s="750"/>
      <c r="BT392" s="750"/>
      <c r="BU392" s="750"/>
      <c r="BV392" s="750"/>
      <c r="BW392" s="750"/>
      <c r="BX392" s="750"/>
      <c r="BY392" s="750"/>
      <c r="BZ392" s="750"/>
      <c r="CA392" s="750"/>
      <c r="CB392" s="750"/>
      <c r="CC392" s="750"/>
      <c r="CD392" s="750"/>
      <c r="CE392" s="750"/>
      <c r="CF392" s="750"/>
      <c r="CG392" s="750"/>
      <c r="CH392" s="750"/>
      <c r="CI392" s="750"/>
      <c r="CJ392" s="750"/>
      <c r="CK392" s="750"/>
      <c r="CL392" s="750"/>
      <c r="CM392" s="750"/>
      <c r="CN392" s="750"/>
      <c r="CO392" s="750"/>
      <c r="CP392" s="750"/>
      <c r="CQ392" s="750"/>
      <c r="CR392" s="750"/>
      <c r="CS392" s="750"/>
      <c r="CT392" s="750"/>
      <c r="CU392" s="750"/>
      <c r="CV392" s="750"/>
      <c r="CW392" s="750"/>
      <c r="CX392" s="750"/>
      <c r="CY392" s="750"/>
      <c r="CZ392" s="750"/>
      <c r="DA392" s="750"/>
      <c r="DB392" s="750"/>
      <c r="DC392" s="750"/>
      <c r="DD392" s="750"/>
      <c r="DE392" s="750"/>
      <c r="DF392" s="750"/>
      <c r="DG392" s="750"/>
      <c r="DH392" s="750"/>
      <c r="DI392" s="750"/>
      <c r="DJ392" s="750"/>
      <c r="DK392" s="750"/>
      <c r="DL392" s="750"/>
      <c r="DM392" s="750"/>
      <c r="DN392" s="750"/>
      <c r="DO392" s="750"/>
      <c r="DP392" s="750"/>
      <c r="DQ392" s="750"/>
      <c r="DR392" s="750"/>
      <c r="DS392" s="750"/>
      <c r="DT392" s="750"/>
      <c r="DU392" s="750"/>
      <c r="DV392" s="750"/>
      <c r="DW392" s="750"/>
      <c r="DX392" s="750"/>
      <c r="DY392" s="750"/>
      <c r="DZ392" s="750"/>
      <c r="EA392" s="750"/>
      <c r="EB392" s="750"/>
      <c r="EC392" s="750"/>
      <c r="ED392" s="750"/>
      <c r="EE392" s="750"/>
      <c r="EF392" s="750"/>
      <c r="EG392" s="750"/>
      <c r="EH392" s="750"/>
      <c r="EI392" s="750"/>
      <c r="EJ392" s="750"/>
      <c r="EK392" s="750"/>
      <c r="EL392" s="750"/>
      <c r="EM392" s="750"/>
      <c r="EN392" s="750"/>
      <c r="EO392" s="750"/>
      <c r="EP392" s="750"/>
      <c r="EQ392" s="750"/>
      <c r="ER392" s="750"/>
      <c r="ES392" s="750"/>
      <c r="ET392" s="750"/>
      <c r="EU392" s="750"/>
      <c r="EV392" s="750"/>
      <c r="EW392" s="750"/>
      <c r="EX392" s="750"/>
      <c r="EY392" s="750"/>
      <c r="EZ392" s="750"/>
      <c r="FA392" s="750"/>
      <c r="FB392" s="750"/>
      <c r="FC392" s="750"/>
      <c r="FD392" s="750"/>
      <c r="FE392" s="750"/>
      <c r="FF392" s="750"/>
      <c r="FG392" s="750"/>
      <c r="FH392" s="750"/>
      <c r="FI392" s="750"/>
      <c r="FJ392" s="750"/>
      <c r="FK392" s="750"/>
      <c r="FL392" s="750"/>
      <c r="FM392" s="750"/>
      <c r="FN392" s="750"/>
      <c r="FO392" s="750"/>
      <c r="FP392" s="750"/>
      <c r="FQ392" s="750"/>
      <c r="FR392" s="750"/>
      <c r="FS392" s="750"/>
      <c r="FT392" s="750"/>
      <c r="FU392" s="750"/>
      <c r="FV392" s="750"/>
      <c r="FW392" s="750"/>
      <c r="FX392" s="750"/>
      <c r="FY392" s="750"/>
      <c r="FZ392" s="750"/>
      <c r="GA392" s="750"/>
      <c r="GB392" s="750"/>
      <c r="GC392" s="750"/>
      <c r="GD392" s="750"/>
      <c r="GE392" s="750"/>
      <c r="GF392" s="750"/>
      <c r="GG392" s="750"/>
      <c r="GH392" s="750"/>
      <c r="GI392" s="750"/>
      <c r="GJ392" s="750"/>
      <c r="GK392" s="750"/>
      <c r="GL392" s="750"/>
      <c r="GM392" s="750"/>
      <c r="GN392" s="750"/>
      <c r="GO392" s="750"/>
      <c r="GP392" s="750"/>
      <c r="GQ392" s="750"/>
      <c r="GR392" s="750"/>
      <c r="GS392" s="750"/>
      <c r="GT392" s="750"/>
      <c r="GU392" s="750"/>
      <c r="GV392" s="750"/>
      <c r="GW392" s="750"/>
      <c r="GX392" s="750"/>
      <c r="GY392" s="750"/>
      <c r="GZ392" s="750"/>
      <c r="HA392" s="750"/>
      <c r="HB392" s="750"/>
      <c r="HC392" s="750"/>
      <c r="HD392" s="750"/>
      <c r="HE392" s="750"/>
      <c r="HF392" s="750"/>
      <c r="HG392" s="750"/>
      <c r="HH392" s="750"/>
      <c r="HI392" s="750"/>
      <c r="HJ392" s="750"/>
      <c r="HK392" s="750"/>
      <c r="HL392" s="750"/>
      <c r="HM392" s="750"/>
      <c r="HN392" s="750"/>
      <c r="HO392" s="750"/>
      <c r="HP392" s="750"/>
      <c r="HQ392" s="750"/>
      <c r="HR392" s="750"/>
      <c r="HS392" s="750"/>
      <c r="HT392" s="750"/>
      <c r="HU392" s="750"/>
      <c r="HV392" s="750"/>
      <c r="HW392" s="750"/>
      <c r="HX392" s="750"/>
      <c r="HY392" s="750"/>
      <c r="HZ392" s="750"/>
      <c r="IA392" s="750"/>
      <c r="IB392" s="750"/>
      <c r="IC392" s="750"/>
      <c r="ID392" s="750"/>
      <c r="IE392" s="750"/>
      <c r="IF392" s="750"/>
      <c r="IG392" s="750"/>
      <c r="IH392" s="750"/>
      <c r="II392" s="750"/>
      <c r="IJ392" s="750"/>
      <c r="IK392" s="750"/>
      <c r="IL392" s="750"/>
      <c r="IM392" s="750"/>
      <c r="IN392" s="750"/>
      <c r="IO392" s="750"/>
      <c r="IP392" s="750"/>
      <c r="IQ392" s="750"/>
      <c r="IR392" s="750"/>
      <c r="IS392" s="750"/>
      <c r="IT392" s="750"/>
    </row>
    <row r="393" spans="1:254" s="755" customFormat="1" ht="12.75" customHeight="1">
      <c r="A393" s="689"/>
      <c r="B393" s="713" t="s">
        <v>3057</v>
      </c>
      <c r="C393" s="714" t="s">
        <v>2869</v>
      </c>
      <c r="D393" s="709">
        <v>9</v>
      </c>
      <c r="E393" s="710"/>
      <c r="F393" s="692">
        <f t="shared" si="10"/>
        <v>0</v>
      </c>
      <c r="G393" s="711"/>
      <c r="H393" s="694">
        <f t="shared" si="11"/>
        <v>0</v>
      </c>
      <c r="I393" s="750"/>
      <c r="J393" s="750"/>
      <c r="K393" s="750"/>
      <c r="L393" s="750"/>
      <c r="M393" s="750"/>
      <c r="N393" s="750"/>
      <c r="O393" s="750"/>
      <c r="P393" s="750"/>
      <c r="Q393" s="750"/>
      <c r="R393" s="750"/>
      <c r="S393" s="750"/>
      <c r="T393" s="750"/>
      <c r="U393" s="750"/>
      <c r="V393" s="750"/>
      <c r="W393" s="750"/>
      <c r="X393" s="750"/>
      <c r="Y393" s="750"/>
      <c r="Z393" s="750"/>
      <c r="AA393" s="750"/>
      <c r="AB393" s="750"/>
      <c r="AC393" s="750"/>
      <c r="AD393" s="750"/>
      <c r="AE393" s="750"/>
      <c r="AF393" s="750"/>
      <c r="AG393" s="750"/>
      <c r="AH393" s="750"/>
      <c r="AI393" s="750"/>
      <c r="AJ393" s="750"/>
      <c r="AK393" s="750"/>
      <c r="AL393" s="750"/>
      <c r="AM393" s="750"/>
      <c r="AN393" s="750"/>
      <c r="AO393" s="750"/>
      <c r="AP393" s="750"/>
      <c r="AQ393" s="750"/>
      <c r="AR393" s="750"/>
      <c r="AS393" s="750"/>
      <c r="AT393" s="750"/>
      <c r="AU393" s="750"/>
      <c r="AV393" s="750"/>
      <c r="AW393" s="750"/>
      <c r="AX393" s="750"/>
      <c r="AY393" s="750"/>
      <c r="AZ393" s="750"/>
      <c r="BA393" s="750"/>
      <c r="BB393" s="750"/>
      <c r="BC393" s="750"/>
      <c r="BD393" s="750"/>
      <c r="BE393" s="750"/>
      <c r="BF393" s="750"/>
      <c r="BG393" s="750"/>
      <c r="BH393" s="750"/>
      <c r="BI393" s="750"/>
      <c r="BJ393" s="750"/>
      <c r="BK393" s="750"/>
      <c r="BL393" s="750"/>
      <c r="BM393" s="750"/>
      <c r="BN393" s="750"/>
      <c r="BO393" s="750"/>
      <c r="BP393" s="750"/>
      <c r="BQ393" s="750"/>
      <c r="BR393" s="750"/>
      <c r="BS393" s="750"/>
      <c r="BT393" s="750"/>
      <c r="BU393" s="750"/>
      <c r="BV393" s="750"/>
      <c r="BW393" s="750"/>
      <c r="BX393" s="750"/>
      <c r="BY393" s="750"/>
      <c r="BZ393" s="750"/>
      <c r="CA393" s="750"/>
      <c r="CB393" s="750"/>
      <c r="CC393" s="750"/>
      <c r="CD393" s="750"/>
      <c r="CE393" s="750"/>
      <c r="CF393" s="750"/>
      <c r="CG393" s="750"/>
      <c r="CH393" s="750"/>
      <c r="CI393" s="750"/>
      <c r="CJ393" s="750"/>
      <c r="CK393" s="750"/>
      <c r="CL393" s="750"/>
      <c r="CM393" s="750"/>
      <c r="CN393" s="750"/>
      <c r="CO393" s="750"/>
      <c r="CP393" s="750"/>
      <c r="CQ393" s="750"/>
      <c r="CR393" s="750"/>
      <c r="CS393" s="750"/>
      <c r="CT393" s="750"/>
      <c r="CU393" s="750"/>
      <c r="CV393" s="750"/>
      <c r="CW393" s="750"/>
      <c r="CX393" s="750"/>
      <c r="CY393" s="750"/>
      <c r="CZ393" s="750"/>
      <c r="DA393" s="750"/>
      <c r="DB393" s="750"/>
      <c r="DC393" s="750"/>
      <c r="DD393" s="750"/>
      <c r="DE393" s="750"/>
      <c r="DF393" s="750"/>
      <c r="DG393" s="750"/>
      <c r="DH393" s="750"/>
      <c r="DI393" s="750"/>
      <c r="DJ393" s="750"/>
      <c r="DK393" s="750"/>
      <c r="DL393" s="750"/>
      <c r="DM393" s="750"/>
      <c r="DN393" s="750"/>
      <c r="DO393" s="750"/>
      <c r="DP393" s="750"/>
      <c r="DQ393" s="750"/>
      <c r="DR393" s="750"/>
      <c r="DS393" s="750"/>
      <c r="DT393" s="750"/>
      <c r="DU393" s="750"/>
      <c r="DV393" s="750"/>
      <c r="DW393" s="750"/>
      <c r="DX393" s="750"/>
      <c r="DY393" s="750"/>
      <c r="DZ393" s="750"/>
      <c r="EA393" s="750"/>
      <c r="EB393" s="750"/>
      <c r="EC393" s="750"/>
      <c r="ED393" s="750"/>
      <c r="EE393" s="750"/>
      <c r="EF393" s="750"/>
      <c r="EG393" s="750"/>
      <c r="EH393" s="750"/>
      <c r="EI393" s="750"/>
      <c r="EJ393" s="750"/>
      <c r="EK393" s="750"/>
      <c r="EL393" s="750"/>
      <c r="EM393" s="750"/>
      <c r="EN393" s="750"/>
      <c r="EO393" s="750"/>
      <c r="EP393" s="750"/>
      <c r="EQ393" s="750"/>
      <c r="ER393" s="750"/>
      <c r="ES393" s="750"/>
      <c r="ET393" s="750"/>
      <c r="EU393" s="750"/>
      <c r="EV393" s="750"/>
      <c r="EW393" s="750"/>
      <c r="EX393" s="750"/>
      <c r="EY393" s="750"/>
      <c r="EZ393" s="750"/>
      <c r="FA393" s="750"/>
      <c r="FB393" s="750"/>
      <c r="FC393" s="750"/>
      <c r="FD393" s="750"/>
      <c r="FE393" s="750"/>
      <c r="FF393" s="750"/>
      <c r="FG393" s="750"/>
      <c r="FH393" s="750"/>
      <c r="FI393" s="750"/>
      <c r="FJ393" s="750"/>
      <c r="FK393" s="750"/>
      <c r="FL393" s="750"/>
      <c r="FM393" s="750"/>
      <c r="FN393" s="750"/>
      <c r="FO393" s="750"/>
      <c r="FP393" s="750"/>
      <c r="FQ393" s="750"/>
      <c r="FR393" s="750"/>
      <c r="FS393" s="750"/>
      <c r="FT393" s="750"/>
      <c r="FU393" s="750"/>
      <c r="FV393" s="750"/>
      <c r="FW393" s="750"/>
      <c r="FX393" s="750"/>
      <c r="FY393" s="750"/>
      <c r="FZ393" s="750"/>
      <c r="GA393" s="750"/>
      <c r="GB393" s="750"/>
      <c r="GC393" s="750"/>
      <c r="GD393" s="750"/>
      <c r="GE393" s="750"/>
      <c r="GF393" s="750"/>
      <c r="GG393" s="750"/>
      <c r="GH393" s="750"/>
      <c r="GI393" s="750"/>
      <c r="GJ393" s="750"/>
      <c r="GK393" s="750"/>
      <c r="GL393" s="750"/>
      <c r="GM393" s="750"/>
      <c r="GN393" s="750"/>
      <c r="GO393" s="750"/>
      <c r="GP393" s="750"/>
      <c r="GQ393" s="750"/>
      <c r="GR393" s="750"/>
      <c r="GS393" s="750"/>
      <c r="GT393" s="750"/>
      <c r="GU393" s="750"/>
      <c r="GV393" s="750"/>
      <c r="GW393" s="750"/>
      <c r="GX393" s="750"/>
      <c r="GY393" s="750"/>
      <c r="GZ393" s="750"/>
      <c r="HA393" s="750"/>
      <c r="HB393" s="750"/>
      <c r="HC393" s="750"/>
      <c r="HD393" s="750"/>
      <c r="HE393" s="750"/>
      <c r="HF393" s="750"/>
      <c r="HG393" s="750"/>
      <c r="HH393" s="750"/>
      <c r="HI393" s="750"/>
      <c r="HJ393" s="750"/>
      <c r="HK393" s="750"/>
      <c r="HL393" s="750"/>
      <c r="HM393" s="750"/>
      <c r="HN393" s="750"/>
      <c r="HO393" s="750"/>
      <c r="HP393" s="750"/>
      <c r="HQ393" s="750"/>
      <c r="HR393" s="750"/>
      <c r="HS393" s="750"/>
      <c r="HT393" s="750"/>
      <c r="HU393" s="750"/>
      <c r="HV393" s="750"/>
      <c r="HW393" s="750"/>
      <c r="HX393" s="750"/>
      <c r="HY393" s="750"/>
      <c r="HZ393" s="750"/>
      <c r="IA393" s="750"/>
      <c r="IB393" s="750"/>
      <c r="IC393" s="750"/>
      <c r="ID393" s="750"/>
      <c r="IE393" s="750"/>
      <c r="IF393" s="750"/>
      <c r="IG393" s="750"/>
      <c r="IH393" s="750"/>
      <c r="II393" s="750"/>
      <c r="IJ393" s="750"/>
      <c r="IK393" s="750"/>
      <c r="IL393" s="750"/>
      <c r="IM393" s="750"/>
      <c r="IN393" s="750"/>
      <c r="IO393" s="750"/>
      <c r="IP393" s="750"/>
      <c r="IQ393" s="750"/>
      <c r="IR393" s="750"/>
      <c r="IS393" s="750"/>
      <c r="IT393" s="750"/>
    </row>
    <row r="394" spans="1:254" s="712" customFormat="1" ht="12.75" customHeight="1">
      <c r="A394" s="689" t="s">
        <v>3297</v>
      </c>
      <c r="B394" s="696" t="s">
        <v>3059</v>
      </c>
      <c r="C394" s="715"/>
      <c r="D394" s="731"/>
      <c r="E394" s="732"/>
      <c r="F394" s="692">
        <f t="shared" si="10"/>
        <v>0</v>
      </c>
      <c r="G394" s="711"/>
      <c r="H394" s="694">
        <f t="shared" si="11"/>
        <v>0</v>
      </c>
      <c r="I394" s="648"/>
      <c r="J394" s="648"/>
      <c r="K394" s="648"/>
      <c r="L394" s="648"/>
      <c r="M394" s="648"/>
      <c r="N394" s="648"/>
      <c r="O394" s="648"/>
      <c r="P394" s="648"/>
      <c r="Q394" s="648"/>
      <c r="R394" s="648"/>
      <c r="S394" s="648"/>
      <c r="T394" s="648"/>
      <c r="U394" s="648"/>
      <c r="V394" s="648"/>
      <c r="W394" s="648"/>
      <c r="X394" s="648"/>
      <c r="Y394" s="648"/>
      <c r="Z394" s="648"/>
      <c r="AA394" s="648"/>
      <c r="AB394" s="648"/>
      <c r="AC394" s="648"/>
      <c r="AD394" s="648"/>
      <c r="AE394" s="648"/>
      <c r="AF394" s="648"/>
      <c r="AG394" s="648"/>
      <c r="AH394" s="648"/>
      <c r="AI394" s="648"/>
      <c r="AJ394" s="648"/>
      <c r="AK394" s="648"/>
      <c r="AL394" s="648"/>
      <c r="AM394" s="648"/>
      <c r="AN394" s="648"/>
      <c r="AO394" s="648"/>
      <c r="AP394" s="648"/>
      <c r="AQ394" s="648"/>
      <c r="AR394" s="648"/>
      <c r="AS394" s="648"/>
      <c r="AT394" s="648"/>
      <c r="AU394" s="648"/>
      <c r="AV394" s="648"/>
      <c r="AW394" s="648"/>
      <c r="AX394" s="648"/>
      <c r="AY394" s="648"/>
      <c r="AZ394" s="648"/>
      <c r="BA394" s="648"/>
      <c r="BB394" s="648"/>
      <c r="BC394" s="648"/>
      <c r="BD394" s="648"/>
      <c r="BE394" s="648"/>
      <c r="BF394" s="648"/>
      <c r="BG394" s="648"/>
      <c r="BH394" s="648"/>
      <c r="BI394" s="648"/>
      <c r="BJ394" s="648"/>
      <c r="BK394" s="648"/>
      <c r="BL394" s="648"/>
      <c r="BM394" s="648"/>
      <c r="BN394" s="648"/>
      <c r="BO394" s="648"/>
      <c r="BP394" s="648"/>
      <c r="BQ394" s="648"/>
      <c r="BR394" s="648"/>
      <c r="BS394" s="648"/>
      <c r="BT394" s="648"/>
      <c r="BU394" s="648"/>
      <c r="BV394" s="648"/>
      <c r="BW394" s="648"/>
      <c r="BX394" s="648"/>
      <c r="BY394" s="648"/>
      <c r="BZ394" s="648"/>
      <c r="CA394" s="648"/>
      <c r="CB394" s="648"/>
      <c r="CC394" s="648"/>
      <c r="CD394" s="648"/>
      <c r="CE394" s="648"/>
      <c r="CF394" s="648"/>
      <c r="CG394" s="648"/>
      <c r="CH394" s="648"/>
      <c r="CI394" s="648"/>
      <c r="CJ394" s="648"/>
      <c r="CK394" s="648"/>
      <c r="CL394" s="648"/>
      <c r="CM394" s="648"/>
      <c r="CN394" s="648"/>
      <c r="CO394" s="648"/>
      <c r="CP394" s="648"/>
      <c r="CQ394" s="648"/>
      <c r="CR394" s="648"/>
      <c r="CS394" s="648"/>
      <c r="CT394" s="648"/>
      <c r="CU394" s="648"/>
      <c r="CV394" s="648"/>
      <c r="CW394" s="648"/>
      <c r="CX394" s="648"/>
      <c r="CY394" s="648"/>
      <c r="CZ394" s="648"/>
      <c r="DA394" s="648"/>
      <c r="DB394" s="648"/>
      <c r="DC394" s="648"/>
      <c r="DD394" s="648"/>
      <c r="DE394" s="648"/>
      <c r="DF394" s="648"/>
      <c r="DG394" s="648"/>
      <c r="DH394" s="648"/>
      <c r="DI394" s="648"/>
      <c r="DJ394" s="648"/>
      <c r="DK394" s="648"/>
      <c r="DL394" s="648"/>
      <c r="DM394" s="648"/>
      <c r="DN394" s="648"/>
      <c r="DO394" s="648"/>
      <c r="DP394" s="648"/>
      <c r="DQ394" s="648"/>
      <c r="DR394" s="648"/>
      <c r="DS394" s="648"/>
      <c r="DT394" s="648"/>
      <c r="DU394" s="648"/>
      <c r="DV394" s="648"/>
      <c r="DW394" s="648"/>
      <c r="DX394" s="648"/>
      <c r="DY394" s="648"/>
      <c r="DZ394" s="648"/>
      <c r="EA394" s="648"/>
      <c r="EB394" s="648"/>
      <c r="EC394" s="648"/>
      <c r="ED394" s="648"/>
      <c r="EE394" s="648"/>
      <c r="EF394" s="648"/>
      <c r="EG394" s="648"/>
      <c r="EH394" s="648"/>
      <c r="EI394" s="648"/>
      <c r="EJ394" s="648"/>
      <c r="EK394" s="648"/>
      <c r="EL394" s="648"/>
      <c r="EM394" s="648"/>
      <c r="EN394" s="648"/>
      <c r="EO394" s="648"/>
      <c r="EP394" s="648"/>
      <c r="EQ394" s="648"/>
      <c r="ER394" s="648"/>
      <c r="ES394" s="648"/>
      <c r="ET394" s="648"/>
      <c r="EU394" s="648"/>
      <c r="EV394" s="648"/>
      <c r="EW394" s="648"/>
      <c r="EX394" s="648"/>
      <c r="EY394" s="648"/>
      <c r="EZ394" s="648"/>
      <c r="FA394" s="648"/>
      <c r="FB394" s="648"/>
      <c r="FC394" s="648"/>
      <c r="FD394" s="648"/>
      <c r="FE394" s="648"/>
      <c r="FF394" s="648"/>
      <c r="FG394" s="648"/>
      <c r="FH394" s="648"/>
      <c r="FI394" s="648"/>
      <c r="FJ394" s="648"/>
      <c r="FK394" s="648"/>
      <c r="FL394" s="648"/>
      <c r="FM394" s="648"/>
      <c r="FN394" s="648"/>
      <c r="FO394" s="648"/>
      <c r="FP394" s="648"/>
      <c r="FQ394" s="648"/>
      <c r="FR394" s="648"/>
      <c r="FS394" s="648"/>
      <c r="FT394" s="648"/>
      <c r="FU394" s="648"/>
      <c r="FV394" s="648"/>
      <c r="FW394" s="648"/>
      <c r="FX394" s="648"/>
      <c r="FY394" s="648"/>
      <c r="FZ394" s="648"/>
      <c r="GA394" s="648"/>
      <c r="GB394" s="648"/>
      <c r="GC394" s="648"/>
      <c r="GD394" s="648"/>
      <c r="GE394" s="648"/>
      <c r="GF394" s="648"/>
      <c r="GG394" s="648"/>
      <c r="GH394" s="648"/>
      <c r="GI394" s="648"/>
      <c r="GJ394" s="648"/>
      <c r="GK394" s="648"/>
      <c r="GL394" s="648"/>
      <c r="GM394" s="648"/>
      <c r="GN394" s="648"/>
      <c r="GO394" s="648"/>
      <c r="GP394" s="648"/>
      <c r="GQ394" s="648"/>
      <c r="GR394" s="648"/>
      <c r="GS394" s="648"/>
      <c r="GT394" s="648"/>
      <c r="GU394" s="648"/>
      <c r="GV394" s="648"/>
      <c r="GW394" s="648"/>
      <c r="GX394" s="648"/>
      <c r="GY394" s="648"/>
      <c r="GZ394" s="648"/>
      <c r="HA394" s="648"/>
      <c r="HB394" s="648"/>
      <c r="HC394" s="648"/>
      <c r="HD394" s="648"/>
      <c r="HE394" s="648"/>
      <c r="HF394" s="648"/>
      <c r="HG394" s="648"/>
      <c r="HH394" s="648"/>
      <c r="HI394" s="648"/>
      <c r="HJ394" s="648"/>
      <c r="HK394" s="648"/>
      <c r="HL394" s="648"/>
      <c r="HM394" s="648"/>
      <c r="HN394" s="648"/>
      <c r="HO394" s="648"/>
      <c r="HP394" s="648"/>
      <c r="HQ394" s="648"/>
      <c r="HR394" s="648"/>
      <c r="HS394" s="648"/>
      <c r="HT394" s="648"/>
      <c r="HU394" s="648"/>
      <c r="HV394" s="648"/>
      <c r="HW394" s="648"/>
      <c r="HX394" s="648"/>
      <c r="HY394" s="648"/>
      <c r="HZ394" s="648"/>
      <c r="IA394" s="648"/>
      <c r="IB394" s="648"/>
      <c r="IC394" s="648"/>
      <c r="ID394" s="648"/>
      <c r="IE394" s="648"/>
      <c r="IF394" s="648"/>
      <c r="IG394" s="648"/>
      <c r="IH394" s="648"/>
      <c r="II394" s="648"/>
      <c r="IJ394" s="648"/>
      <c r="IK394" s="648"/>
      <c r="IL394" s="648"/>
      <c r="IM394" s="648"/>
      <c r="IN394" s="648"/>
      <c r="IO394" s="648"/>
      <c r="IP394" s="648"/>
      <c r="IQ394" s="648"/>
      <c r="IR394" s="648"/>
      <c r="IS394" s="648"/>
      <c r="IT394" s="648"/>
    </row>
    <row r="395" spans="1:254" s="712" customFormat="1" ht="12.75" customHeight="1">
      <c r="A395" s="733"/>
      <c r="B395" s="734" t="s">
        <v>3148</v>
      </c>
      <c r="C395" s="715" t="s">
        <v>2869</v>
      </c>
      <c r="D395" s="731">
        <v>16</v>
      </c>
      <c r="E395" s="732"/>
      <c r="F395" s="692">
        <f t="shared" si="10"/>
        <v>0</v>
      </c>
      <c r="G395" s="700"/>
      <c r="H395" s="694">
        <f t="shared" si="11"/>
        <v>0</v>
      </c>
      <c r="I395" s="648"/>
      <c r="J395" s="648"/>
      <c r="K395" s="648"/>
      <c r="L395" s="648"/>
      <c r="M395" s="648"/>
      <c r="N395" s="648"/>
      <c r="O395" s="648"/>
      <c r="P395" s="648"/>
      <c r="Q395" s="648"/>
      <c r="R395" s="648"/>
      <c r="S395" s="648"/>
      <c r="T395" s="648"/>
      <c r="U395" s="648"/>
      <c r="V395" s="648"/>
      <c r="W395" s="648"/>
      <c r="X395" s="648"/>
      <c r="Y395" s="648"/>
      <c r="Z395" s="648"/>
      <c r="AA395" s="648"/>
      <c r="AB395" s="648"/>
      <c r="AC395" s="648"/>
      <c r="AD395" s="648"/>
      <c r="AE395" s="648"/>
      <c r="AF395" s="648"/>
      <c r="AG395" s="648"/>
      <c r="AH395" s="648"/>
      <c r="AI395" s="648"/>
      <c r="AJ395" s="648"/>
      <c r="AK395" s="648"/>
      <c r="AL395" s="648"/>
      <c r="AM395" s="648"/>
      <c r="AN395" s="648"/>
      <c r="AO395" s="648"/>
      <c r="AP395" s="648"/>
      <c r="AQ395" s="648"/>
      <c r="AR395" s="648"/>
      <c r="AS395" s="648"/>
      <c r="AT395" s="648"/>
      <c r="AU395" s="648"/>
      <c r="AV395" s="648"/>
      <c r="AW395" s="648"/>
      <c r="AX395" s="648"/>
      <c r="AY395" s="648"/>
      <c r="AZ395" s="648"/>
      <c r="BA395" s="648"/>
      <c r="BB395" s="648"/>
      <c r="BC395" s="648"/>
      <c r="BD395" s="648"/>
      <c r="BE395" s="648"/>
      <c r="BF395" s="648"/>
      <c r="BG395" s="648"/>
      <c r="BH395" s="648"/>
      <c r="BI395" s="648"/>
      <c r="BJ395" s="648"/>
      <c r="BK395" s="648"/>
      <c r="BL395" s="648"/>
      <c r="BM395" s="648"/>
      <c r="BN395" s="648"/>
      <c r="BO395" s="648"/>
      <c r="BP395" s="648"/>
      <c r="BQ395" s="648"/>
      <c r="BR395" s="648"/>
      <c r="BS395" s="648"/>
      <c r="BT395" s="648"/>
      <c r="BU395" s="648"/>
      <c r="BV395" s="648"/>
      <c r="BW395" s="648"/>
      <c r="BX395" s="648"/>
      <c r="BY395" s="648"/>
      <c r="BZ395" s="648"/>
      <c r="CA395" s="648"/>
      <c r="CB395" s="648"/>
      <c r="CC395" s="648"/>
      <c r="CD395" s="648"/>
      <c r="CE395" s="648"/>
      <c r="CF395" s="648"/>
      <c r="CG395" s="648"/>
      <c r="CH395" s="648"/>
      <c r="CI395" s="648"/>
      <c r="CJ395" s="648"/>
      <c r="CK395" s="648"/>
      <c r="CL395" s="648"/>
      <c r="CM395" s="648"/>
      <c r="CN395" s="648"/>
      <c r="CO395" s="648"/>
      <c r="CP395" s="648"/>
      <c r="CQ395" s="648"/>
      <c r="CR395" s="648"/>
      <c r="CS395" s="648"/>
      <c r="CT395" s="648"/>
      <c r="CU395" s="648"/>
      <c r="CV395" s="648"/>
      <c r="CW395" s="648"/>
      <c r="CX395" s="648"/>
      <c r="CY395" s="648"/>
      <c r="CZ395" s="648"/>
      <c r="DA395" s="648"/>
      <c r="DB395" s="648"/>
      <c r="DC395" s="648"/>
      <c r="DD395" s="648"/>
      <c r="DE395" s="648"/>
      <c r="DF395" s="648"/>
      <c r="DG395" s="648"/>
      <c r="DH395" s="648"/>
      <c r="DI395" s="648"/>
      <c r="DJ395" s="648"/>
      <c r="DK395" s="648"/>
      <c r="DL395" s="648"/>
      <c r="DM395" s="648"/>
      <c r="DN395" s="648"/>
      <c r="DO395" s="648"/>
      <c r="DP395" s="648"/>
      <c r="DQ395" s="648"/>
      <c r="DR395" s="648"/>
      <c r="DS395" s="648"/>
      <c r="DT395" s="648"/>
      <c r="DU395" s="648"/>
      <c r="DV395" s="648"/>
      <c r="DW395" s="648"/>
      <c r="DX395" s="648"/>
      <c r="DY395" s="648"/>
      <c r="DZ395" s="648"/>
      <c r="EA395" s="648"/>
      <c r="EB395" s="648"/>
      <c r="EC395" s="648"/>
      <c r="ED395" s="648"/>
      <c r="EE395" s="648"/>
      <c r="EF395" s="648"/>
      <c r="EG395" s="648"/>
      <c r="EH395" s="648"/>
      <c r="EI395" s="648"/>
      <c r="EJ395" s="648"/>
      <c r="EK395" s="648"/>
      <c r="EL395" s="648"/>
      <c r="EM395" s="648"/>
      <c r="EN395" s="648"/>
      <c r="EO395" s="648"/>
      <c r="EP395" s="648"/>
      <c r="EQ395" s="648"/>
      <c r="ER395" s="648"/>
      <c r="ES395" s="648"/>
      <c r="ET395" s="648"/>
      <c r="EU395" s="648"/>
      <c r="EV395" s="648"/>
      <c r="EW395" s="648"/>
      <c r="EX395" s="648"/>
      <c r="EY395" s="648"/>
      <c r="EZ395" s="648"/>
      <c r="FA395" s="648"/>
      <c r="FB395" s="648"/>
      <c r="FC395" s="648"/>
      <c r="FD395" s="648"/>
      <c r="FE395" s="648"/>
      <c r="FF395" s="648"/>
      <c r="FG395" s="648"/>
      <c r="FH395" s="648"/>
      <c r="FI395" s="648"/>
      <c r="FJ395" s="648"/>
      <c r="FK395" s="648"/>
      <c r="FL395" s="648"/>
      <c r="FM395" s="648"/>
      <c r="FN395" s="648"/>
      <c r="FO395" s="648"/>
      <c r="FP395" s="648"/>
      <c r="FQ395" s="648"/>
      <c r="FR395" s="648"/>
      <c r="FS395" s="648"/>
      <c r="FT395" s="648"/>
      <c r="FU395" s="648"/>
      <c r="FV395" s="648"/>
      <c r="FW395" s="648"/>
      <c r="FX395" s="648"/>
      <c r="FY395" s="648"/>
      <c r="FZ395" s="648"/>
      <c r="GA395" s="648"/>
      <c r="GB395" s="648"/>
      <c r="GC395" s="648"/>
      <c r="GD395" s="648"/>
      <c r="GE395" s="648"/>
      <c r="GF395" s="648"/>
      <c r="GG395" s="648"/>
      <c r="GH395" s="648"/>
      <c r="GI395" s="648"/>
      <c r="GJ395" s="648"/>
      <c r="GK395" s="648"/>
      <c r="GL395" s="648"/>
      <c r="GM395" s="648"/>
      <c r="GN395" s="648"/>
      <c r="GO395" s="648"/>
      <c r="GP395" s="648"/>
      <c r="GQ395" s="648"/>
      <c r="GR395" s="648"/>
      <c r="GS395" s="648"/>
      <c r="GT395" s="648"/>
      <c r="GU395" s="648"/>
      <c r="GV395" s="648"/>
      <c r="GW395" s="648"/>
      <c r="GX395" s="648"/>
      <c r="GY395" s="648"/>
      <c r="GZ395" s="648"/>
      <c r="HA395" s="648"/>
      <c r="HB395" s="648"/>
      <c r="HC395" s="648"/>
      <c r="HD395" s="648"/>
      <c r="HE395" s="648"/>
      <c r="HF395" s="648"/>
      <c r="HG395" s="648"/>
      <c r="HH395" s="648"/>
      <c r="HI395" s="648"/>
      <c r="HJ395" s="648"/>
      <c r="HK395" s="648"/>
      <c r="HL395" s="648"/>
      <c r="HM395" s="648"/>
      <c r="HN395" s="648"/>
      <c r="HO395" s="648"/>
      <c r="HP395" s="648"/>
      <c r="HQ395" s="648"/>
      <c r="HR395" s="648"/>
      <c r="HS395" s="648"/>
      <c r="HT395" s="648"/>
      <c r="HU395" s="648"/>
      <c r="HV395" s="648"/>
      <c r="HW395" s="648"/>
      <c r="HX395" s="648"/>
      <c r="HY395" s="648"/>
      <c r="HZ395" s="648"/>
      <c r="IA395" s="648"/>
      <c r="IB395" s="648"/>
      <c r="IC395" s="648"/>
      <c r="ID395" s="648"/>
      <c r="IE395" s="648"/>
      <c r="IF395" s="648"/>
      <c r="IG395" s="648"/>
      <c r="IH395" s="648"/>
      <c r="II395" s="648"/>
      <c r="IJ395" s="648"/>
      <c r="IK395" s="648"/>
      <c r="IL395" s="648"/>
      <c r="IM395" s="648"/>
      <c r="IN395" s="648"/>
      <c r="IO395" s="648"/>
      <c r="IP395" s="648"/>
      <c r="IQ395" s="648"/>
      <c r="IR395" s="648"/>
      <c r="IS395" s="648"/>
      <c r="IT395" s="648"/>
    </row>
    <row r="396" spans="1:254" s="695" customFormat="1">
      <c r="A396" s="689" t="s">
        <v>3298</v>
      </c>
      <c r="B396" s="717" t="s">
        <v>3073</v>
      </c>
      <c r="C396" s="735"/>
      <c r="D396" s="691"/>
      <c r="E396" s="692"/>
      <c r="F396" s="692">
        <f t="shared" si="10"/>
        <v>0</v>
      </c>
      <c r="G396" s="693"/>
      <c r="H396" s="694">
        <f t="shared" si="11"/>
        <v>0</v>
      </c>
    </row>
    <row r="397" spans="1:254" s="695" customFormat="1">
      <c r="A397" s="689"/>
      <c r="B397" s="717" t="s">
        <v>3299</v>
      </c>
      <c r="C397" s="691" t="s">
        <v>1541</v>
      </c>
      <c r="D397" s="691">
        <v>5</v>
      </c>
      <c r="E397" s="692"/>
      <c r="F397" s="692">
        <f t="shared" si="10"/>
        <v>0</v>
      </c>
      <c r="G397" s="693"/>
      <c r="H397" s="694">
        <f t="shared" si="11"/>
        <v>0</v>
      </c>
    </row>
    <row r="398" spans="1:254" s="695" customFormat="1">
      <c r="A398" s="689"/>
      <c r="B398" s="717" t="s">
        <v>3300</v>
      </c>
      <c r="C398" s="691" t="s">
        <v>1541</v>
      </c>
      <c r="D398" s="691">
        <v>1</v>
      </c>
      <c r="E398" s="692"/>
      <c r="F398" s="692">
        <f t="shared" si="10"/>
        <v>0</v>
      </c>
      <c r="G398" s="693"/>
      <c r="H398" s="694">
        <f t="shared" si="11"/>
        <v>0</v>
      </c>
    </row>
    <row r="399" spans="1:254" ht="25.15" customHeight="1">
      <c r="A399" s="748" t="s">
        <v>3301</v>
      </c>
      <c r="B399" s="751" t="s">
        <v>3233</v>
      </c>
      <c r="C399" s="715" t="s">
        <v>60</v>
      </c>
      <c r="D399" s="691">
        <v>3</v>
      </c>
      <c r="E399" s="692"/>
      <c r="F399" s="692">
        <f t="shared" si="10"/>
        <v>0</v>
      </c>
      <c r="G399" s="693"/>
      <c r="H399" s="694">
        <f t="shared" si="11"/>
        <v>0</v>
      </c>
    </row>
    <row r="400" spans="1:254" s="695" customFormat="1" ht="12.75" customHeight="1">
      <c r="A400" s="748" t="s">
        <v>3302</v>
      </c>
      <c r="B400" s="717" t="s">
        <v>2888</v>
      </c>
      <c r="C400" s="691" t="s">
        <v>1541</v>
      </c>
      <c r="D400" s="691">
        <v>1</v>
      </c>
      <c r="E400" s="692"/>
      <c r="F400" s="692">
        <f t="shared" si="10"/>
        <v>0</v>
      </c>
      <c r="G400" s="693"/>
      <c r="H400" s="694"/>
    </row>
    <row r="401" spans="1:8" s="695" customFormat="1" ht="12.75" customHeight="1">
      <c r="A401" s="689"/>
      <c r="B401" s="722"/>
      <c r="C401" s="752"/>
      <c r="D401" s="752"/>
      <c r="E401" s="692"/>
      <c r="F401" s="692">
        <f t="shared" si="10"/>
        <v>0</v>
      </c>
      <c r="G401" s="693"/>
      <c r="H401" s="694">
        <f t="shared" si="11"/>
        <v>0</v>
      </c>
    </row>
    <row r="402" spans="1:8" s="695" customFormat="1" ht="13">
      <c r="A402" s="689"/>
      <c r="B402" s="690" t="s">
        <v>3303</v>
      </c>
      <c r="C402" s="691"/>
      <c r="D402" s="691"/>
      <c r="E402" s="692"/>
      <c r="F402" s="692">
        <f t="shared" si="10"/>
        <v>0</v>
      </c>
      <c r="G402" s="693"/>
      <c r="H402" s="694">
        <f t="shared" si="11"/>
        <v>0</v>
      </c>
    </row>
    <row r="403" spans="1:8" s="695" customFormat="1" ht="12.75" customHeight="1">
      <c r="A403" s="689"/>
      <c r="B403" s="696"/>
      <c r="C403" s="691"/>
      <c r="D403" s="691"/>
      <c r="E403" s="692"/>
      <c r="F403" s="692">
        <f t="shared" si="10"/>
        <v>0</v>
      </c>
      <c r="G403" s="693"/>
      <c r="H403" s="694">
        <f t="shared" si="11"/>
        <v>0</v>
      </c>
    </row>
    <row r="404" spans="1:8" ht="25.15" customHeight="1">
      <c r="A404" s="689" t="s">
        <v>3304</v>
      </c>
      <c r="B404" s="701" t="s">
        <v>3305</v>
      </c>
      <c r="C404" s="704" t="s">
        <v>62</v>
      </c>
      <c r="D404" s="704" t="s">
        <v>18</v>
      </c>
      <c r="E404" s="692"/>
      <c r="F404" s="692">
        <f t="shared" si="10"/>
        <v>0</v>
      </c>
      <c r="G404" s="693"/>
      <c r="H404" s="694">
        <f t="shared" si="11"/>
        <v>0</v>
      </c>
    </row>
    <row r="405" spans="1:8">
      <c r="A405" s="689" t="s">
        <v>3306</v>
      </c>
      <c r="B405" s="701" t="s">
        <v>3307</v>
      </c>
      <c r="C405" s="704" t="s">
        <v>62</v>
      </c>
      <c r="D405" s="704" t="s">
        <v>18</v>
      </c>
      <c r="E405" s="692"/>
      <c r="F405" s="692">
        <f t="shared" si="10"/>
        <v>0</v>
      </c>
      <c r="G405" s="693"/>
      <c r="H405" s="694">
        <f t="shared" si="11"/>
        <v>0</v>
      </c>
    </row>
    <row r="406" spans="1:8" s="695" customFormat="1" ht="12.75" customHeight="1">
      <c r="A406" s="689" t="s">
        <v>3308</v>
      </c>
      <c r="B406" s="717" t="s">
        <v>2888</v>
      </c>
      <c r="C406" s="752" t="s">
        <v>1541</v>
      </c>
      <c r="D406" s="752">
        <v>1</v>
      </c>
      <c r="E406" s="692"/>
      <c r="F406" s="692">
        <f t="shared" ref="F406:F455" si="12">E406*D406</f>
        <v>0</v>
      </c>
      <c r="G406" s="693"/>
      <c r="H406" s="694"/>
    </row>
    <row r="407" spans="1:8" s="695" customFormat="1" ht="12.75" customHeight="1">
      <c r="A407" s="689"/>
      <c r="B407" s="722"/>
      <c r="C407" s="752"/>
      <c r="D407" s="752"/>
      <c r="E407" s="692"/>
      <c r="F407" s="692">
        <f t="shared" si="12"/>
        <v>0</v>
      </c>
      <c r="G407" s="693"/>
      <c r="H407" s="694">
        <f t="shared" ref="H407:H454" si="13">G407*D407</f>
        <v>0</v>
      </c>
    </row>
    <row r="408" spans="1:8" s="695" customFormat="1" ht="13">
      <c r="A408" s="689"/>
      <c r="B408" s="690" t="s">
        <v>3309</v>
      </c>
      <c r="C408" s="691"/>
      <c r="D408" s="691"/>
      <c r="E408" s="692"/>
      <c r="F408" s="692">
        <f t="shared" si="12"/>
        <v>0</v>
      </c>
      <c r="G408" s="693"/>
      <c r="H408" s="694">
        <f t="shared" si="13"/>
        <v>0</v>
      </c>
    </row>
    <row r="409" spans="1:8" s="695" customFormat="1" ht="12.75" customHeight="1">
      <c r="A409" s="689"/>
      <c r="B409" s="696"/>
      <c r="C409" s="691"/>
      <c r="D409" s="691"/>
      <c r="E409" s="692"/>
      <c r="F409" s="692">
        <f t="shared" si="12"/>
        <v>0</v>
      </c>
      <c r="G409" s="693"/>
      <c r="H409" s="694">
        <f t="shared" si="13"/>
        <v>0</v>
      </c>
    </row>
    <row r="410" spans="1:8" s="695" customFormat="1" ht="30">
      <c r="A410" s="689" t="s">
        <v>3310</v>
      </c>
      <c r="B410" s="727" t="s">
        <v>3311</v>
      </c>
      <c r="C410" s="691" t="s">
        <v>62</v>
      </c>
      <c r="D410" s="691">
        <v>1</v>
      </c>
      <c r="E410" s="692"/>
      <c r="F410" s="692">
        <f t="shared" si="12"/>
        <v>0</v>
      </c>
      <c r="G410" s="693"/>
      <c r="H410" s="694">
        <f t="shared" si="13"/>
        <v>0</v>
      </c>
    </row>
    <row r="411" spans="1:8" s="695" customFormat="1" ht="30">
      <c r="A411" s="689" t="s">
        <v>3312</v>
      </c>
      <c r="B411" s="727" t="s">
        <v>3313</v>
      </c>
      <c r="C411" s="691" t="s">
        <v>62</v>
      </c>
      <c r="D411" s="691">
        <v>2</v>
      </c>
      <c r="E411" s="692"/>
      <c r="F411" s="692">
        <f t="shared" si="12"/>
        <v>0</v>
      </c>
      <c r="G411" s="693"/>
      <c r="H411" s="694">
        <f t="shared" si="13"/>
        <v>0</v>
      </c>
    </row>
    <row r="412" spans="1:8" s="695" customFormat="1" ht="30">
      <c r="A412" s="689" t="s">
        <v>3314</v>
      </c>
      <c r="B412" s="727" t="s">
        <v>3315</v>
      </c>
      <c r="C412" s="691" t="s">
        <v>62</v>
      </c>
      <c r="D412" s="691">
        <v>6</v>
      </c>
      <c r="E412" s="692"/>
      <c r="F412" s="692">
        <f t="shared" si="12"/>
        <v>0</v>
      </c>
      <c r="G412" s="693"/>
      <c r="H412" s="694">
        <f t="shared" si="13"/>
        <v>0</v>
      </c>
    </row>
    <row r="413" spans="1:8" s="695" customFormat="1">
      <c r="A413" s="689" t="s">
        <v>3316</v>
      </c>
      <c r="B413" s="756" t="s">
        <v>3317</v>
      </c>
      <c r="C413" s="691"/>
      <c r="D413" s="691"/>
      <c r="E413" s="692"/>
      <c r="F413" s="692">
        <f t="shared" si="12"/>
        <v>0</v>
      </c>
      <c r="G413" s="693"/>
      <c r="H413" s="694">
        <f t="shared" si="13"/>
        <v>0</v>
      </c>
    </row>
    <row r="414" spans="1:8" s="695" customFormat="1" ht="30">
      <c r="A414" s="689" t="s">
        <v>3318</v>
      </c>
      <c r="B414" s="727" t="s">
        <v>3319</v>
      </c>
      <c r="C414" s="691" t="s">
        <v>62</v>
      </c>
      <c r="D414" s="691">
        <v>1</v>
      </c>
      <c r="E414" s="692"/>
      <c r="F414" s="692">
        <f t="shared" si="12"/>
        <v>0</v>
      </c>
      <c r="G414" s="693"/>
      <c r="H414" s="694">
        <f t="shared" si="13"/>
        <v>0</v>
      </c>
    </row>
    <row r="415" spans="1:8" s="695" customFormat="1" ht="30">
      <c r="A415" s="689" t="s">
        <v>3320</v>
      </c>
      <c r="B415" s="727" t="s">
        <v>3319</v>
      </c>
      <c r="C415" s="691" t="s">
        <v>62</v>
      </c>
      <c r="D415" s="691">
        <v>1</v>
      </c>
      <c r="E415" s="692"/>
      <c r="F415" s="692">
        <f t="shared" si="12"/>
        <v>0</v>
      </c>
      <c r="G415" s="693"/>
      <c r="H415" s="694">
        <f t="shared" si="13"/>
        <v>0</v>
      </c>
    </row>
    <row r="416" spans="1:8" s="695" customFormat="1" ht="30">
      <c r="A416" s="689" t="s">
        <v>3321</v>
      </c>
      <c r="B416" s="727" t="s">
        <v>3319</v>
      </c>
      <c r="C416" s="691" t="s">
        <v>62</v>
      </c>
      <c r="D416" s="691">
        <v>1</v>
      </c>
      <c r="E416" s="692"/>
      <c r="F416" s="692">
        <f t="shared" si="12"/>
        <v>0</v>
      </c>
      <c r="G416" s="693"/>
      <c r="H416" s="694">
        <f t="shared" si="13"/>
        <v>0</v>
      </c>
    </row>
    <row r="417" spans="1:254" s="695" customFormat="1" ht="30">
      <c r="A417" s="689" t="s">
        <v>3322</v>
      </c>
      <c r="B417" s="727" t="s">
        <v>3323</v>
      </c>
      <c r="C417" s="691" t="s">
        <v>62</v>
      </c>
      <c r="D417" s="691">
        <v>1</v>
      </c>
      <c r="E417" s="692"/>
      <c r="F417" s="692">
        <f t="shared" si="12"/>
        <v>0</v>
      </c>
      <c r="G417" s="693"/>
      <c r="H417" s="694">
        <f t="shared" si="13"/>
        <v>0</v>
      </c>
    </row>
    <row r="418" spans="1:254" s="760" customFormat="1" ht="12.65" customHeight="1">
      <c r="A418" s="689" t="s">
        <v>3324</v>
      </c>
      <c r="B418" s="756" t="s">
        <v>3317</v>
      </c>
      <c r="C418" s="757"/>
      <c r="D418" s="757"/>
      <c r="E418" s="758"/>
      <c r="F418" s="692">
        <f t="shared" si="12"/>
        <v>0</v>
      </c>
      <c r="G418" s="759"/>
      <c r="H418" s="694">
        <f t="shared" si="13"/>
        <v>0</v>
      </c>
    </row>
    <row r="419" spans="1:254" s="695" customFormat="1" ht="12.75" customHeight="1">
      <c r="A419" s="689" t="s">
        <v>3325</v>
      </c>
      <c r="B419" s="717" t="s">
        <v>3326</v>
      </c>
      <c r="C419" s="691" t="s">
        <v>1541</v>
      </c>
      <c r="D419" s="691">
        <v>1</v>
      </c>
      <c r="E419" s="692"/>
      <c r="F419" s="692">
        <f t="shared" si="12"/>
        <v>0</v>
      </c>
      <c r="G419" s="693"/>
      <c r="H419" s="694"/>
    </row>
    <row r="420" spans="1:254" s="695" customFormat="1" ht="12.75" customHeight="1">
      <c r="A420" s="689"/>
      <c r="B420" s="696"/>
      <c r="C420" s="752"/>
      <c r="D420" s="752"/>
      <c r="E420" s="692"/>
      <c r="F420" s="692">
        <f t="shared" si="12"/>
        <v>0</v>
      </c>
      <c r="G420" s="693"/>
      <c r="H420" s="694">
        <f t="shared" si="13"/>
        <v>0</v>
      </c>
    </row>
    <row r="421" spans="1:254" s="695" customFormat="1" ht="13">
      <c r="A421" s="689"/>
      <c r="B421" s="690" t="s">
        <v>3327</v>
      </c>
      <c r="C421" s="691"/>
      <c r="D421" s="691"/>
      <c r="E421" s="692"/>
      <c r="F421" s="692">
        <f t="shared" si="12"/>
        <v>0</v>
      </c>
      <c r="G421" s="693"/>
      <c r="H421" s="694">
        <f t="shared" si="13"/>
        <v>0</v>
      </c>
    </row>
    <row r="422" spans="1:254" s="695" customFormat="1" ht="12.75" customHeight="1">
      <c r="A422" s="689"/>
      <c r="B422" s="696"/>
      <c r="C422" s="691"/>
      <c r="D422" s="691"/>
      <c r="E422" s="692"/>
      <c r="F422" s="692">
        <f t="shared" si="12"/>
        <v>0</v>
      </c>
      <c r="G422" s="693"/>
      <c r="H422" s="694">
        <f t="shared" si="13"/>
        <v>0</v>
      </c>
    </row>
    <row r="423" spans="1:254" s="712" customFormat="1" ht="13">
      <c r="A423" s="745" t="s">
        <v>3328</v>
      </c>
      <c r="B423" s="761" t="s">
        <v>3329</v>
      </c>
      <c r="C423" s="762" t="s">
        <v>62</v>
      </c>
      <c r="D423" s="762">
        <v>1</v>
      </c>
      <c r="E423" s="710"/>
      <c r="F423" s="692">
        <f t="shared" si="12"/>
        <v>0</v>
      </c>
      <c r="G423" s="711"/>
      <c r="H423" s="694">
        <f t="shared" si="13"/>
        <v>0</v>
      </c>
      <c r="I423" s="648"/>
      <c r="J423" s="648"/>
      <c r="K423" s="648"/>
      <c r="L423" s="648"/>
      <c r="M423" s="648"/>
      <c r="N423" s="648"/>
      <c r="O423" s="648"/>
      <c r="P423" s="648"/>
      <c r="Q423" s="648"/>
      <c r="R423" s="648"/>
      <c r="S423" s="648"/>
      <c r="T423" s="648"/>
      <c r="U423" s="648"/>
      <c r="V423" s="648"/>
      <c r="W423" s="648"/>
      <c r="X423" s="648"/>
      <c r="Y423" s="648"/>
      <c r="Z423" s="648"/>
      <c r="AA423" s="648"/>
      <c r="AB423" s="648"/>
      <c r="AC423" s="648"/>
      <c r="AD423" s="648"/>
      <c r="AE423" s="648"/>
      <c r="AF423" s="648"/>
      <c r="AG423" s="648"/>
      <c r="AH423" s="648"/>
      <c r="AI423" s="648"/>
      <c r="AJ423" s="648"/>
      <c r="AK423" s="648"/>
      <c r="AL423" s="648"/>
      <c r="AM423" s="648"/>
      <c r="AN423" s="648"/>
      <c r="AO423" s="648"/>
      <c r="AP423" s="648"/>
      <c r="AQ423" s="648"/>
      <c r="AR423" s="648"/>
      <c r="AS423" s="648"/>
      <c r="AT423" s="648"/>
      <c r="AU423" s="648"/>
      <c r="AV423" s="648"/>
      <c r="AW423" s="648"/>
      <c r="AX423" s="648"/>
      <c r="AY423" s="648"/>
      <c r="AZ423" s="648"/>
      <c r="BA423" s="648"/>
      <c r="BB423" s="648"/>
      <c r="BC423" s="648"/>
      <c r="BD423" s="648"/>
      <c r="BE423" s="648"/>
      <c r="BF423" s="648"/>
      <c r="BG423" s="648"/>
      <c r="BH423" s="648"/>
      <c r="BI423" s="648"/>
      <c r="BJ423" s="648"/>
      <c r="BK423" s="648"/>
      <c r="BL423" s="648"/>
      <c r="BM423" s="648"/>
      <c r="BN423" s="648"/>
      <c r="BO423" s="648"/>
      <c r="BP423" s="648"/>
      <c r="BQ423" s="648"/>
      <c r="BR423" s="648"/>
      <c r="BS423" s="648"/>
      <c r="BT423" s="648"/>
      <c r="BU423" s="648"/>
      <c r="BV423" s="648"/>
      <c r="BW423" s="648"/>
      <c r="BX423" s="648"/>
      <c r="BY423" s="648"/>
      <c r="BZ423" s="648"/>
      <c r="CA423" s="648"/>
      <c r="CB423" s="648"/>
      <c r="CC423" s="648"/>
      <c r="CD423" s="648"/>
      <c r="CE423" s="648"/>
      <c r="CF423" s="648"/>
      <c r="CG423" s="648"/>
      <c r="CH423" s="648"/>
      <c r="CI423" s="648"/>
      <c r="CJ423" s="648"/>
      <c r="CK423" s="648"/>
      <c r="CL423" s="648"/>
      <c r="CM423" s="648"/>
      <c r="CN423" s="648"/>
      <c r="CO423" s="648"/>
      <c r="CP423" s="648"/>
      <c r="CQ423" s="648"/>
      <c r="CR423" s="648"/>
      <c r="CS423" s="648"/>
      <c r="CT423" s="648"/>
      <c r="CU423" s="648"/>
      <c r="CV423" s="648"/>
      <c r="CW423" s="648"/>
      <c r="CX423" s="648"/>
      <c r="CY423" s="648"/>
      <c r="CZ423" s="648"/>
      <c r="DA423" s="648"/>
      <c r="DB423" s="648"/>
      <c r="DC423" s="648"/>
      <c r="DD423" s="648"/>
      <c r="DE423" s="648"/>
      <c r="DF423" s="648"/>
      <c r="DG423" s="648"/>
      <c r="DH423" s="648"/>
      <c r="DI423" s="648"/>
      <c r="DJ423" s="648"/>
      <c r="DK423" s="648"/>
      <c r="DL423" s="648"/>
      <c r="DM423" s="648"/>
      <c r="DN423" s="648"/>
      <c r="DO423" s="648"/>
      <c r="DP423" s="648"/>
      <c r="DQ423" s="648"/>
      <c r="DR423" s="648"/>
      <c r="DS423" s="648"/>
      <c r="DT423" s="648"/>
      <c r="DU423" s="648"/>
      <c r="DV423" s="648"/>
      <c r="DW423" s="648"/>
      <c r="DX423" s="648"/>
      <c r="DY423" s="648"/>
      <c r="DZ423" s="648"/>
      <c r="EA423" s="648"/>
      <c r="EB423" s="648"/>
      <c r="EC423" s="648"/>
      <c r="ED423" s="648"/>
      <c r="EE423" s="648"/>
      <c r="EF423" s="648"/>
      <c r="EG423" s="648"/>
      <c r="EH423" s="648"/>
      <c r="EI423" s="648"/>
      <c r="EJ423" s="648"/>
      <c r="EK423" s="648"/>
      <c r="EL423" s="648"/>
      <c r="EM423" s="648"/>
      <c r="EN423" s="648"/>
      <c r="EO423" s="648"/>
      <c r="EP423" s="648"/>
      <c r="EQ423" s="648"/>
      <c r="ER423" s="648"/>
      <c r="ES423" s="648"/>
      <c r="ET423" s="648"/>
      <c r="EU423" s="648"/>
      <c r="EV423" s="648"/>
      <c r="EW423" s="648"/>
      <c r="EX423" s="648"/>
      <c r="EY423" s="648"/>
      <c r="EZ423" s="648"/>
      <c r="FA423" s="648"/>
      <c r="FB423" s="648"/>
      <c r="FC423" s="648"/>
      <c r="FD423" s="648"/>
      <c r="FE423" s="648"/>
      <c r="FF423" s="648"/>
      <c r="FG423" s="648"/>
      <c r="FH423" s="648"/>
      <c r="FI423" s="648"/>
      <c r="FJ423" s="648"/>
      <c r="FK423" s="648"/>
      <c r="FL423" s="648"/>
      <c r="FM423" s="648"/>
      <c r="FN423" s="648"/>
      <c r="FO423" s="648"/>
      <c r="FP423" s="648"/>
      <c r="FQ423" s="648"/>
      <c r="FR423" s="648"/>
      <c r="FS423" s="648"/>
      <c r="FT423" s="648"/>
      <c r="FU423" s="648"/>
      <c r="FV423" s="648"/>
      <c r="FW423" s="648"/>
      <c r="FX423" s="648"/>
      <c r="FY423" s="648"/>
      <c r="FZ423" s="648"/>
      <c r="GA423" s="648"/>
      <c r="GB423" s="648"/>
      <c r="GC423" s="648"/>
      <c r="GD423" s="648"/>
      <c r="GE423" s="648"/>
      <c r="GF423" s="648"/>
      <c r="GG423" s="648"/>
      <c r="GH423" s="648"/>
      <c r="GI423" s="648"/>
      <c r="GJ423" s="648"/>
      <c r="GK423" s="648"/>
      <c r="GL423" s="648"/>
      <c r="GM423" s="648"/>
      <c r="GN423" s="648"/>
      <c r="GO423" s="648"/>
      <c r="GP423" s="648"/>
      <c r="GQ423" s="648"/>
      <c r="GR423" s="648"/>
      <c r="GS423" s="648"/>
      <c r="GT423" s="648"/>
      <c r="GU423" s="648"/>
      <c r="GV423" s="648"/>
      <c r="GW423" s="648"/>
      <c r="GX423" s="648"/>
      <c r="GY423" s="648"/>
      <c r="GZ423" s="648"/>
      <c r="HA423" s="648"/>
      <c r="HB423" s="648"/>
      <c r="HC423" s="648"/>
      <c r="HD423" s="648"/>
      <c r="HE423" s="648"/>
      <c r="HF423" s="648"/>
      <c r="HG423" s="648"/>
      <c r="HH423" s="648"/>
      <c r="HI423" s="648"/>
      <c r="HJ423" s="648"/>
      <c r="HK423" s="648"/>
      <c r="HL423" s="648"/>
      <c r="HM423" s="648"/>
      <c r="HN423" s="648"/>
      <c r="HO423" s="648"/>
      <c r="HP423" s="648"/>
      <c r="HQ423" s="648"/>
      <c r="HR423" s="648"/>
      <c r="HS423" s="648"/>
      <c r="HT423" s="648"/>
      <c r="HU423" s="648"/>
      <c r="HV423" s="648"/>
      <c r="HW423" s="648"/>
      <c r="HX423" s="648"/>
      <c r="HY423" s="648"/>
      <c r="HZ423" s="648"/>
      <c r="IA423" s="648"/>
      <c r="IB423" s="648"/>
      <c r="IC423" s="648"/>
      <c r="ID423" s="648"/>
      <c r="IE423" s="648"/>
      <c r="IF423" s="648"/>
      <c r="IG423" s="648"/>
      <c r="IH423" s="648"/>
      <c r="II423" s="648"/>
      <c r="IJ423" s="648"/>
      <c r="IK423" s="648"/>
      <c r="IL423" s="648"/>
      <c r="IM423" s="648"/>
      <c r="IN423" s="648"/>
      <c r="IO423" s="648"/>
      <c r="IP423" s="648"/>
      <c r="IQ423" s="648"/>
      <c r="IR423" s="648"/>
      <c r="IS423" s="648"/>
      <c r="IT423" s="648"/>
    </row>
    <row r="424" spans="1:254" s="695" customFormat="1">
      <c r="A424" s="745" t="s">
        <v>3330</v>
      </c>
      <c r="B424" s="761" t="s">
        <v>3331</v>
      </c>
      <c r="C424" s="691" t="s">
        <v>62</v>
      </c>
      <c r="D424" s="691">
        <v>1</v>
      </c>
      <c r="E424" s="692"/>
      <c r="F424" s="692">
        <f t="shared" si="12"/>
        <v>0</v>
      </c>
      <c r="G424" s="693"/>
      <c r="H424" s="694">
        <f t="shared" si="13"/>
        <v>0</v>
      </c>
    </row>
    <row r="425" spans="1:254" s="695" customFormat="1">
      <c r="A425" s="689"/>
      <c r="B425" s="753" t="s">
        <v>2827</v>
      </c>
      <c r="C425" s="691"/>
      <c r="D425" s="691"/>
      <c r="E425" s="692"/>
      <c r="F425" s="692">
        <f t="shared" si="12"/>
        <v>0</v>
      </c>
      <c r="G425" s="693"/>
      <c r="H425" s="694">
        <f t="shared" si="13"/>
        <v>0</v>
      </c>
    </row>
    <row r="426" spans="1:254" s="695" customFormat="1">
      <c r="A426" s="745"/>
      <c r="B426" s="703" t="s">
        <v>3332</v>
      </c>
      <c r="C426" s="723" t="s">
        <v>62</v>
      </c>
      <c r="D426" s="691">
        <v>1</v>
      </c>
      <c r="E426" s="692"/>
      <c r="F426" s="692">
        <f t="shared" si="12"/>
        <v>0</v>
      </c>
      <c r="G426" s="693"/>
      <c r="H426" s="694">
        <f t="shared" si="13"/>
        <v>0</v>
      </c>
    </row>
    <row r="427" spans="1:254" s="695" customFormat="1">
      <c r="A427" s="745"/>
      <c r="B427" s="703" t="s">
        <v>3333</v>
      </c>
      <c r="C427" s="723" t="s">
        <v>62</v>
      </c>
      <c r="D427" s="691">
        <v>1</v>
      </c>
      <c r="E427" s="692"/>
      <c r="F427" s="692">
        <f t="shared" si="12"/>
        <v>0</v>
      </c>
      <c r="G427" s="693"/>
      <c r="H427" s="694">
        <f t="shared" si="13"/>
        <v>0</v>
      </c>
    </row>
    <row r="428" spans="1:254" s="695" customFormat="1">
      <c r="A428" s="745"/>
      <c r="B428" s="703" t="s">
        <v>3334</v>
      </c>
      <c r="C428" s="723" t="s">
        <v>62</v>
      </c>
      <c r="D428" s="691">
        <v>1</v>
      </c>
      <c r="E428" s="692"/>
      <c r="F428" s="692">
        <f t="shared" si="12"/>
        <v>0</v>
      </c>
      <c r="G428" s="693"/>
      <c r="H428" s="694">
        <f t="shared" si="13"/>
        <v>0</v>
      </c>
    </row>
    <row r="429" spans="1:254" s="695" customFormat="1" ht="12.75" customHeight="1">
      <c r="A429" s="745" t="s">
        <v>3335</v>
      </c>
      <c r="B429" s="763" t="s">
        <v>3336</v>
      </c>
      <c r="C429" s="723" t="s">
        <v>2869</v>
      </c>
      <c r="D429" s="691">
        <v>20</v>
      </c>
      <c r="E429" s="692"/>
      <c r="F429" s="692">
        <f t="shared" si="12"/>
        <v>0</v>
      </c>
      <c r="G429" s="693"/>
      <c r="H429" s="694">
        <f t="shared" si="13"/>
        <v>0</v>
      </c>
    </row>
    <row r="430" spans="1:254" s="695" customFormat="1" ht="12.75" customHeight="1">
      <c r="A430" s="745" t="s">
        <v>3337</v>
      </c>
      <c r="B430" s="717" t="s">
        <v>2888</v>
      </c>
      <c r="C430" s="752" t="s">
        <v>1541</v>
      </c>
      <c r="D430" s="752">
        <v>1</v>
      </c>
      <c r="E430" s="692"/>
      <c r="F430" s="692">
        <f t="shared" si="12"/>
        <v>0</v>
      </c>
      <c r="G430" s="693"/>
      <c r="H430" s="694"/>
    </row>
    <row r="431" spans="1:254" s="695" customFormat="1" ht="12.75" customHeight="1">
      <c r="A431" s="745" t="s">
        <v>3338</v>
      </c>
      <c r="B431" s="717" t="s">
        <v>2890</v>
      </c>
      <c r="C431" s="752" t="s">
        <v>1541</v>
      </c>
      <c r="D431" s="752">
        <v>1</v>
      </c>
      <c r="E431" s="692"/>
      <c r="F431" s="692">
        <f t="shared" si="12"/>
        <v>0</v>
      </c>
      <c r="G431" s="693"/>
      <c r="H431" s="694"/>
    </row>
    <row r="432" spans="1:254">
      <c r="A432" s="689"/>
      <c r="B432" s="696"/>
      <c r="C432" s="691"/>
      <c r="D432" s="691"/>
      <c r="E432" s="692"/>
      <c r="F432" s="692">
        <f t="shared" si="12"/>
        <v>0</v>
      </c>
      <c r="G432" s="693"/>
      <c r="H432" s="694">
        <f t="shared" si="13"/>
        <v>0</v>
      </c>
    </row>
    <row r="433" spans="1:9" ht="13">
      <c r="A433" s="748"/>
      <c r="B433" s="764" t="s">
        <v>3339</v>
      </c>
      <c r="C433" s="715"/>
      <c r="D433" s="691"/>
      <c r="E433" s="692"/>
      <c r="F433" s="692">
        <f t="shared" si="12"/>
        <v>0</v>
      </c>
      <c r="G433" s="693"/>
      <c r="H433" s="694">
        <f t="shared" si="13"/>
        <v>0</v>
      </c>
    </row>
    <row r="434" spans="1:9" ht="13">
      <c r="A434" s="748"/>
      <c r="B434" s="764"/>
      <c r="C434" s="691"/>
      <c r="D434" s="691"/>
      <c r="E434" s="692"/>
      <c r="F434" s="692">
        <f t="shared" si="12"/>
        <v>0</v>
      </c>
      <c r="G434" s="693"/>
      <c r="H434" s="694">
        <f t="shared" si="13"/>
        <v>0</v>
      </c>
    </row>
    <row r="435" spans="1:9" ht="40.5">
      <c r="A435" s="733"/>
      <c r="B435" s="717" t="s">
        <v>3340</v>
      </c>
      <c r="C435" s="691" t="s">
        <v>1541</v>
      </c>
      <c r="D435" s="691">
        <v>1</v>
      </c>
      <c r="E435" s="692"/>
      <c r="F435" s="692">
        <f t="shared" si="12"/>
        <v>0</v>
      </c>
      <c r="G435" s="693"/>
      <c r="H435" s="694">
        <f t="shared" si="13"/>
        <v>0</v>
      </c>
      <c r="I435" s="765"/>
    </row>
    <row r="436" spans="1:9">
      <c r="A436" s="733"/>
      <c r="B436" s="717" t="s">
        <v>3341</v>
      </c>
      <c r="C436" s="691" t="s">
        <v>1541</v>
      </c>
      <c r="D436" s="691">
        <v>1</v>
      </c>
      <c r="E436" s="692"/>
      <c r="F436" s="692">
        <f t="shared" si="12"/>
        <v>0</v>
      </c>
      <c r="G436" s="693"/>
      <c r="H436" s="694">
        <f t="shared" si="13"/>
        <v>0</v>
      </c>
      <c r="I436" s="765"/>
    </row>
    <row r="437" spans="1:9">
      <c r="A437" s="733"/>
      <c r="B437" s="766" t="s">
        <v>3342</v>
      </c>
      <c r="C437" s="691"/>
      <c r="D437" s="691"/>
      <c r="E437" s="692"/>
      <c r="F437" s="692">
        <f t="shared" si="12"/>
        <v>0</v>
      </c>
      <c r="G437" s="693"/>
      <c r="H437" s="694">
        <f t="shared" si="13"/>
        <v>0</v>
      </c>
      <c r="I437" s="765"/>
    </row>
    <row r="438" spans="1:9">
      <c r="A438" s="733"/>
      <c r="B438" s="766" t="s">
        <v>3343</v>
      </c>
      <c r="C438" s="691"/>
      <c r="D438" s="691"/>
      <c r="E438" s="692"/>
      <c r="F438" s="692">
        <f t="shared" si="12"/>
        <v>0</v>
      </c>
      <c r="G438" s="693"/>
      <c r="H438" s="694">
        <f t="shared" si="13"/>
        <v>0</v>
      </c>
      <c r="I438" s="765"/>
    </row>
    <row r="439" spans="1:9">
      <c r="A439" s="733"/>
      <c r="B439" s="766" t="s">
        <v>3344</v>
      </c>
      <c r="C439" s="691"/>
      <c r="D439" s="691"/>
      <c r="E439" s="692"/>
      <c r="F439" s="692">
        <f t="shared" si="12"/>
        <v>0</v>
      </c>
      <c r="G439" s="693"/>
      <c r="H439" s="694">
        <f t="shared" si="13"/>
        <v>0</v>
      </c>
      <c r="I439" s="765"/>
    </row>
    <row r="440" spans="1:9">
      <c r="A440" s="733"/>
      <c r="B440" s="766" t="s">
        <v>3345</v>
      </c>
      <c r="C440" s="691"/>
      <c r="D440" s="691"/>
      <c r="E440" s="692"/>
      <c r="F440" s="692">
        <f t="shared" si="12"/>
        <v>0</v>
      </c>
      <c r="G440" s="693"/>
      <c r="H440" s="694">
        <f t="shared" si="13"/>
        <v>0</v>
      </c>
      <c r="I440" s="765"/>
    </row>
    <row r="441" spans="1:9">
      <c r="A441" s="733"/>
      <c r="B441" s="766" t="s">
        <v>3346</v>
      </c>
      <c r="C441" s="691"/>
      <c r="D441" s="691"/>
      <c r="E441" s="692"/>
      <c r="F441" s="692">
        <f t="shared" si="12"/>
        <v>0</v>
      </c>
      <c r="G441" s="693"/>
      <c r="H441" s="694">
        <f t="shared" si="13"/>
        <v>0</v>
      </c>
      <c r="I441" s="765"/>
    </row>
    <row r="442" spans="1:9" ht="13.5" customHeight="1">
      <c r="A442" s="748"/>
      <c r="B442" s="767" t="s">
        <v>3347</v>
      </c>
      <c r="C442" s="691" t="s">
        <v>1541</v>
      </c>
      <c r="D442" s="691">
        <v>1</v>
      </c>
      <c r="E442" s="692"/>
      <c r="F442" s="692">
        <f t="shared" si="12"/>
        <v>0</v>
      </c>
      <c r="G442" s="693"/>
      <c r="H442" s="694">
        <f t="shared" si="13"/>
        <v>0</v>
      </c>
    </row>
    <row r="443" spans="1:9" ht="13.5" customHeight="1">
      <c r="A443" s="748"/>
      <c r="B443" s="717"/>
      <c r="C443" s="691"/>
      <c r="D443" s="691"/>
      <c r="E443" s="692"/>
      <c r="F443" s="692">
        <f t="shared" si="12"/>
        <v>0</v>
      </c>
      <c r="G443" s="693"/>
      <c r="H443" s="694">
        <f t="shared" si="13"/>
        <v>0</v>
      </c>
    </row>
    <row r="444" spans="1:9" ht="13.5" customHeight="1">
      <c r="A444" s="748"/>
      <c r="B444" s="764" t="s">
        <v>3348</v>
      </c>
      <c r="C444" s="691"/>
      <c r="D444" s="691"/>
      <c r="E444" s="692"/>
      <c r="F444" s="692">
        <f t="shared" si="12"/>
        <v>0</v>
      </c>
      <c r="G444" s="693"/>
      <c r="H444" s="694">
        <f t="shared" si="13"/>
        <v>0</v>
      </c>
    </row>
    <row r="445" spans="1:9" ht="13.5" customHeight="1">
      <c r="A445" s="748"/>
      <c r="B445" s="764"/>
      <c r="C445" s="691"/>
      <c r="D445" s="691"/>
      <c r="E445" s="692"/>
      <c r="F445" s="692">
        <f t="shared" si="12"/>
        <v>0</v>
      </c>
      <c r="G445" s="693"/>
      <c r="H445" s="694">
        <f t="shared" si="13"/>
        <v>0</v>
      </c>
    </row>
    <row r="446" spans="1:9" s="750" customFormat="1" ht="13.5" customHeight="1">
      <c r="A446" s="748"/>
      <c r="B446" s="717" t="s">
        <v>3349</v>
      </c>
      <c r="C446" s="691" t="s">
        <v>1541</v>
      </c>
      <c r="D446" s="691">
        <v>1</v>
      </c>
      <c r="E446" s="692"/>
      <c r="F446" s="692">
        <f t="shared" si="12"/>
        <v>0</v>
      </c>
      <c r="G446" s="693"/>
      <c r="H446" s="694">
        <f t="shared" si="13"/>
        <v>0</v>
      </c>
      <c r="I446" s="648"/>
    </row>
    <row r="447" spans="1:9" s="750" customFormat="1" ht="13.5" customHeight="1">
      <c r="A447" s="748"/>
      <c r="B447" s="717" t="s">
        <v>3350</v>
      </c>
      <c r="C447" s="691" t="s">
        <v>1541</v>
      </c>
      <c r="D447" s="691">
        <v>1</v>
      </c>
      <c r="E447" s="692"/>
      <c r="F447" s="692">
        <f t="shared" si="12"/>
        <v>0</v>
      </c>
      <c r="G447" s="693"/>
      <c r="H447" s="694">
        <f t="shared" si="13"/>
        <v>0</v>
      </c>
      <c r="I447" s="648"/>
    </row>
    <row r="448" spans="1:9" s="750" customFormat="1" ht="13.5" customHeight="1">
      <c r="A448" s="748"/>
      <c r="B448" s="717" t="s">
        <v>3351</v>
      </c>
      <c r="C448" s="691" t="s">
        <v>1541</v>
      </c>
      <c r="D448" s="691">
        <v>1</v>
      </c>
      <c r="E448" s="692"/>
      <c r="F448" s="692">
        <f t="shared" si="12"/>
        <v>0</v>
      </c>
      <c r="G448" s="693"/>
      <c r="H448" s="694">
        <f t="shared" si="13"/>
        <v>0</v>
      </c>
      <c r="I448" s="648"/>
    </row>
    <row r="449" spans="1:8" ht="13.5" customHeight="1">
      <c r="A449" s="748"/>
      <c r="B449" s="722"/>
      <c r="C449" s="691"/>
      <c r="D449" s="691"/>
      <c r="E449" s="692"/>
      <c r="F449" s="692">
        <f t="shared" si="12"/>
        <v>0</v>
      </c>
      <c r="G449" s="693"/>
      <c r="H449" s="694">
        <f t="shared" si="13"/>
        <v>0</v>
      </c>
    </row>
    <row r="450" spans="1:8" ht="13.5" customHeight="1">
      <c r="A450" s="748"/>
      <c r="B450" s="764" t="s">
        <v>3352</v>
      </c>
      <c r="C450" s="691"/>
      <c r="D450" s="691"/>
      <c r="E450" s="692"/>
      <c r="F450" s="692">
        <f t="shared" si="12"/>
        <v>0</v>
      </c>
      <c r="G450" s="693"/>
      <c r="H450" s="694">
        <f t="shared" si="13"/>
        <v>0</v>
      </c>
    </row>
    <row r="451" spans="1:8" ht="13.5" customHeight="1">
      <c r="A451" s="748"/>
      <c r="B451" s="764"/>
      <c r="C451" s="691"/>
      <c r="D451" s="691"/>
      <c r="E451" s="692"/>
      <c r="F451" s="692">
        <f t="shared" si="12"/>
        <v>0</v>
      </c>
      <c r="G451" s="693"/>
      <c r="H451" s="694">
        <f t="shared" si="13"/>
        <v>0</v>
      </c>
    </row>
    <row r="452" spans="1:8" ht="13.5" customHeight="1">
      <c r="A452" s="748"/>
      <c r="B452" s="717" t="s">
        <v>3353</v>
      </c>
      <c r="C452" s="691" t="s">
        <v>1541</v>
      </c>
      <c r="D452" s="691">
        <v>1</v>
      </c>
      <c r="E452" s="692"/>
      <c r="F452" s="692">
        <f t="shared" si="12"/>
        <v>0</v>
      </c>
      <c r="G452" s="693"/>
      <c r="H452" s="694">
        <f t="shared" si="13"/>
        <v>0</v>
      </c>
    </row>
    <row r="453" spans="1:8" ht="13.5" customHeight="1">
      <c r="A453" s="748"/>
      <c r="B453" s="717" t="s">
        <v>3354</v>
      </c>
      <c r="C453" s="691" t="s">
        <v>1541</v>
      </c>
      <c r="D453" s="691">
        <v>1</v>
      </c>
      <c r="E453" s="692"/>
      <c r="F453" s="692">
        <f t="shared" si="12"/>
        <v>0</v>
      </c>
      <c r="G453" s="693"/>
      <c r="H453" s="694">
        <f t="shared" si="13"/>
        <v>0</v>
      </c>
    </row>
    <row r="454" spans="1:8" ht="13.5" customHeight="1">
      <c r="A454" s="748"/>
      <c r="B454" s="722"/>
      <c r="C454" s="691"/>
      <c r="D454" s="691"/>
      <c r="E454" s="692"/>
      <c r="F454" s="692">
        <f t="shared" si="12"/>
        <v>0</v>
      </c>
      <c r="G454" s="693"/>
      <c r="H454" s="694">
        <f t="shared" si="13"/>
        <v>0</v>
      </c>
    </row>
    <row r="455" spans="1:8" ht="13.5" customHeight="1">
      <c r="A455" s="748"/>
      <c r="B455" s="764" t="s">
        <v>3355</v>
      </c>
      <c r="C455" s="691"/>
      <c r="D455" s="691"/>
      <c r="E455" s="692"/>
      <c r="F455" s="692">
        <f t="shared" si="12"/>
        <v>0</v>
      </c>
      <c r="G455" s="693"/>
      <c r="H455" s="694"/>
    </row>
    <row r="456" spans="1:8" ht="13.5" customHeight="1" thickBot="1">
      <c r="A456" s="768"/>
      <c r="B456" s="769" t="s">
        <v>3356</v>
      </c>
      <c r="C456" s="770"/>
      <c r="D456" s="771"/>
      <c r="E456" s="772"/>
      <c r="F456" s="772"/>
      <c r="G456" s="773"/>
      <c r="H456" s="774"/>
    </row>
    <row r="457" spans="1:8" ht="13" thickBot="1"/>
    <row r="458" spans="1:8" ht="13.5" thickBot="1">
      <c r="A458" s="776"/>
      <c r="B458" s="777" t="s">
        <v>3357</v>
      </c>
      <c r="C458" s="777"/>
      <c r="D458" s="778"/>
      <c r="E458" s="779"/>
      <c r="F458" s="780">
        <f>SUM(F12:F456)</f>
        <v>0</v>
      </c>
      <c r="G458" s="781"/>
      <c r="H458" s="782">
        <f>SUM(H12:H456)</f>
        <v>0</v>
      </c>
    </row>
    <row r="459" spans="1:8" ht="13" thickBot="1">
      <c r="F459" s="783"/>
      <c r="G459" s="784"/>
      <c r="H459" s="784"/>
    </row>
    <row r="460" spans="1:8" ht="16" thickBot="1">
      <c r="A460" s="785"/>
      <c r="B460" s="786" t="s">
        <v>3358</v>
      </c>
      <c r="C460" s="786"/>
      <c r="D460" s="787"/>
      <c r="E460" s="788"/>
      <c r="F460" s="789"/>
      <c r="G460" s="790"/>
      <c r="H460" s="790">
        <f>F458+H458</f>
        <v>0</v>
      </c>
    </row>
  </sheetData>
  <mergeCells count="6">
    <mergeCell ref="A1:H1"/>
    <mergeCell ref="A2:H2"/>
    <mergeCell ref="A3:H3"/>
    <mergeCell ref="G4:H4"/>
    <mergeCell ref="E6:F6"/>
    <mergeCell ref="G6:H6"/>
  </mergeCells>
  <printOptions horizontalCentered="1"/>
  <pageMargins left="0.27559055118110237" right="0.19685039370078741" top="0.28999999999999998" bottom="0.51" header="0.39" footer="0.16"/>
  <pageSetup paperSize="9" scale="55" fitToHeight="0" orientation="portrait" r:id="rId1"/>
  <headerFooter alignWithMargins="0">
    <oddFooter>Stránka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AED1-BBF2-4D9A-A9F0-2AC92C854264}">
  <dimension ref="A1:P177"/>
  <sheetViews>
    <sheetView view="pageBreakPreview" zoomScale="90" zoomScaleNormal="85" zoomScaleSheetLayoutView="90" workbookViewId="0">
      <pane ySplit="7" topLeftCell="A8" activePane="bottomLeft" state="frozen"/>
      <selection activeCell="B35" sqref="B35"/>
      <selection pane="bottomLeft" activeCell="H18" sqref="H18"/>
    </sheetView>
  </sheetViews>
  <sheetFormatPr defaultColWidth="11.453125" defaultRowHeight="12.5"/>
  <cols>
    <col min="1" max="1" width="11.7265625" style="796" customWidth="1"/>
    <col min="2" max="2" width="15" style="796" customWidth="1"/>
    <col min="3" max="3" width="17.26953125" style="796" customWidth="1"/>
    <col min="4" max="4" width="6.54296875" style="796" customWidth="1"/>
    <col min="5" max="5" width="5.54296875" style="796" customWidth="1"/>
    <col min="6" max="6" width="18.54296875" style="796" customWidth="1"/>
    <col min="7" max="7" width="70.453125" style="796" customWidth="1"/>
    <col min="8" max="8" width="16.26953125" style="796" customWidth="1"/>
    <col min="9" max="9" width="9.26953125" style="796" customWidth="1"/>
    <col min="10" max="10" width="7.26953125" style="796" customWidth="1"/>
    <col min="11" max="11" width="10.7265625" style="796" customWidth="1"/>
    <col min="12" max="12" width="12.26953125" style="796" customWidth="1"/>
    <col min="13" max="13" width="10.7265625" style="819" customWidth="1"/>
    <col min="14" max="14" width="10.7265625" style="796" customWidth="1"/>
    <col min="15" max="15" width="13.26953125" style="795" customWidth="1"/>
    <col min="16" max="16" width="11.453125" style="795"/>
    <col min="17" max="17" width="7.26953125" style="796" customWidth="1"/>
    <col min="18" max="256" width="11.453125" style="796"/>
    <col min="257" max="257" width="11.7265625" style="796" customWidth="1"/>
    <col min="258" max="258" width="15" style="796" customWidth="1"/>
    <col min="259" max="259" width="17.26953125" style="796" customWidth="1"/>
    <col min="260" max="260" width="6.54296875" style="796" customWidth="1"/>
    <col min="261" max="261" width="5.54296875" style="796" customWidth="1"/>
    <col min="262" max="262" width="18.54296875" style="796" customWidth="1"/>
    <col min="263" max="263" width="70.453125" style="796" customWidth="1"/>
    <col min="264" max="264" width="16.26953125" style="796" customWidth="1"/>
    <col min="265" max="265" width="9.26953125" style="796" customWidth="1"/>
    <col min="266" max="266" width="7.26953125" style="796" customWidth="1"/>
    <col min="267" max="267" width="10.7265625" style="796" customWidth="1"/>
    <col min="268" max="268" width="12.26953125" style="796" customWidth="1"/>
    <col min="269" max="270" width="10.7265625" style="796" customWidth="1"/>
    <col min="271" max="271" width="13.26953125" style="796" customWidth="1"/>
    <col min="272" max="272" width="11.453125" style="796"/>
    <col min="273" max="273" width="7.26953125" style="796" customWidth="1"/>
    <col min="274" max="512" width="11.453125" style="796"/>
    <col min="513" max="513" width="11.7265625" style="796" customWidth="1"/>
    <col min="514" max="514" width="15" style="796" customWidth="1"/>
    <col min="515" max="515" width="17.26953125" style="796" customWidth="1"/>
    <col min="516" max="516" width="6.54296875" style="796" customWidth="1"/>
    <col min="517" max="517" width="5.54296875" style="796" customWidth="1"/>
    <col min="518" max="518" width="18.54296875" style="796" customWidth="1"/>
    <col min="519" max="519" width="70.453125" style="796" customWidth="1"/>
    <col min="520" max="520" width="16.26953125" style="796" customWidth="1"/>
    <col min="521" max="521" width="9.26953125" style="796" customWidth="1"/>
    <col min="522" max="522" width="7.26953125" style="796" customWidth="1"/>
    <col min="523" max="523" width="10.7265625" style="796" customWidth="1"/>
    <col min="524" max="524" width="12.26953125" style="796" customWidth="1"/>
    <col min="525" max="526" width="10.7265625" style="796" customWidth="1"/>
    <col min="527" max="527" width="13.26953125" style="796" customWidth="1"/>
    <col min="528" max="528" width="11.453125" style="796"/>
    <col min="529" max="529" width="7.26953125" style="796" customWidth="1"/>
    <col min="530" max="768" width="11.453125" style="796"/>
    <col min="769" max="769" width="11.7265625" style="796" customWidth="1"/>
    <col min="770" max="770" width="15" style="796" customWidth="1"/>
    <col min="771" max="771" width="17.26953125" style="796" customWidth="1"/>
    <col min="772" max="772" width="6.54296875" style="796" customWidth="1"/>
    <col min="773" max="773" width="5.54296875" style="796" customWidth="1"/>
    <col min="774" max="774" width="18.54296875" style="796" customWidth="1"/>
    <col min="775" max="775" width="70.453125" style="796" customWidth="1"/>
    <col min="776" max="776" width="16.26953125" style="796" customWidth="1"/>
    <col min="777" max="777" width="9.26953125" style="796" customWidth="1"/>
    <col min="778" max="778" width="7.26953125" style="796" customWidth="1"/>
    <col min="779" max="779" width="10.7265625" style="796" customWidth="1"/>
    <col min="780" max="780" width="12.26953125" style="796" customWidth="1"/>
    <col min="781" max="782" width="10.7265625" style="796" customWidth="1"/>
    <col min="783" max="783" width="13.26953125" style="796" customWidth="1"/>
    <col min="784" max="784" width="11.453125" style="796"/>
    <col min="785" max="785" width="7.26953125" style="796" customWidth="1"/>
    <col min="786" max="1024" width="11.453125" style="796"/>
    <col min="1025" max="1025" width="11.7265625" style="796" customWidth="1"/>
    <col min="1026" max="1026" width="15" style="796" customWidth="1"/>
    <col min="1027" max="1027" width="17.26953125" style="796" customWidth="1"/>
    <col min="1028" max="1028" width="6.54296875" style="796" customWidth="1"/>
    <col min="1029" max="1029" width="5.54296875" style="796" customWidth="1"/>
    <col min="1030" max="1030" width="18.54296875" style="796" customWidth="1"/>
    <col min="1031" max="1031" width="70.453125" style="796" customWidth="1"/>
    <col min="1032" max="1032" width="16.26953125" style="796" customWidth="1"/>
    <col min="1033" max="1033" width="9.26953125" style="796" customWidth="1"/>
    <col min="1034" max="1034" width="7.26953125" style="796" customWidth="1"/>
    <col min="1035" max="1035" width="10.7265625" style="796" customWidth="1"/>
    <col min="1036" max="1036" width="12.26953125" style="796" customWidth="1"/>
    <col min="1037" max="1038" width="10.7265625" style="796" customWidth="1"/>
    <col min="1039" max="1039" width="13.26953125" style="796" customWidth="1"/>
    <col min="1040" max="1040" width="11.453125" style="796"/>
    <col min="1041" max="1041" width="7.26953125" style="796" customWidth="1"/>
    <col min="1042" max="1280" width="11.453125" style="796"/>
    <col min="1281" max="1281" width="11.7265625" style="796" customWidth="1"/>
    <col min="1282" max="1282" width="15" style="796" customWidth="1"/>
    <col min="1283" max="1283" width="17.26953125" style="796" customWidth="1"/>
    <col min="1284" max="1284" width="6.54296875" style="796" customWidth="1"/>
    <col min="1285" max="1285" width="5.54296875" style="796" customWidth="1"/>
    <col min="1286" max="1286" width="18.54296875" style="796" customWidth="1"/>
    <col min="1287" max="1287" width="70.453125" style="796" customWidth="1"/>
    <col min="1288" max="1288" width="16.26953125" style="796" customWidth="1"/>
    <col min="1289" max="1289" width="9.26953125" style="796" customWidth="1"/>
    <col min="1290" max="1290" width="7.26953125" style="796" customWidth="1"/>
    <col min="1291" max="1291" width="10.7265625" style="796" customWidth="1"/>
    <col min="1292" max="1292" width="12.26953125" style="796" customWidth="1"/>
    <col min="1293" max="1294" width="10.7265625" style="796" customWidth="1"/>
    <col min="1295" max="1295" width="13.26953125" style="796" customWidth="1"/>
    <col min="1296" max="1296" width="11.453125" style="796"/>
    <col min="1297" max="1297" width="7.26953125" style="796" customWidth="1"/>
    <col min="1298" max="1536" width="11.453125" style="796"/>
    <col min="1537" max="1537" width="11.7265625" style="796" customWidth="1"/>
    <col min="1538" max="1538" width="15" style="796" customWidth="1"/>
    <col min="1539" max="1539" width="17.26953125" style="796" customWidth="1"/>
    <col min="1540" max="1540" width="6.54296875" style="796" customWidth="1"/>
    <col min="1541" max="1541" width="5.54296875" style="796" customWidth="1"/>
    <col min="1542" max="1542" width="18.54296875" style="796" customWidth="1"/>
    <col min="1543" max="1543" width="70.453125" style="796" customWidth="1"/>
    <col min="1544" max="1544" width="16.26953125" style="796" customWidth="1"/>
    <col min="1545" max="1545" width="9.26953125" style="796" customWidth="1"/>
    <col min="1546" max="1546" width="7.26953125" style="796" customWidth="1"/>
    <col min="1547" max="1547" width="10.7265625" style="796" customWidth="1"/>
    <col min="1548" max="1548" width="12.26953125" style="796" customWidth="1"/>
    <col min="1549" max="1550" width="10.7265625" style="796" customWidth="1"/>
    <col min="1551" max="1551" width="13.26953125" style="796" customWidth="1"/>
    <col min="1552" max="1552" width="11.453125" style="796"/>
    <col min="1553" max="1553" width="7.26953125" style="796" customWidth="1"/>
    <col min="1554" max="1792" width="11.453125" style="796"/>
    <col min="1793" max="1793" width="11.7265625" style="796" customWidth="1"/>
    <col min="1794" max="1794" width="15" style="796" customWidth="1"/>
    <col min="1795" max="1795" width="17.26953125" style="796" customWidth="1"/>
    <col min="1796" max="1796" width="6.54296875" style="796" customWidth="1"/>
    <col min="1797" max="1797" width="5.54296875" style="796" customWidth="1"/>
    <col min="1798" max="1798" width="18.54296875" style="796" customWidth="1"/>
    <col min="1799" max="1799" width="70.453125" style="796" customWidth="1"/>
    <col min="1800" max="1800" width="16.26953125" style="796" customWidth="1"/>
    <col min="1801" max="1801" width="9.26953125" style="796" customWidth="1"/>
    <col min="1802" max="1802" width="7.26953125" style="796" customWidth="1"/>
    <col min="1803" max="1803" width="10.7265625" style="796" customWidth="1"/>
    <col min="1804" max="1804" width="12.26953125" style="796" customWidth="1"/>
    <col min="1805" max="1806" width="10.7265625" style="796" customWidth="1"/>
    <col min="1807" max="1807" width="13.26953125" style="796" customWidth="1"/>
    <col min="1808" max="1808" width="11.453125" style="796"/>
    <col min="1809" max="1809" width="7.26953125" style="796" customWidth="1"/>
    <col min="1810" max="2048" width="11.453125" style="796"/>
    <col min="2049" max="2049" width="11.7265625" style="796" customWidth="1"/>
    <col min="2050" max="2050" width="15" style="796" customWidth="1"/>
    <col min="2051" max="2051" width="17.26953125" style="796" customWidth="1"/>
    <col min="2052" max="2052" width="6.54296875" style="796" customWidth="1"/>
    <col min="2053" max="2053" width="5.54296875" style="796" customWidth="1"/>
    <col min="2054" max="2054" width="18.54296875" style="796" customWidth="1"/>
    <col min="2055" max="2055" width="70.453125" style="796" customWidth="1"/>
    <col min="2056" max="2056" width="16.26953125" style="796" customWidth="1"/>
    <col min="2057" max="2057" width="9.26953125" style="796" customWidth="1"/>
    <col min="2058" max="2058" width="7.26953125" style="796" customWidth="1"/>
    <col min="2059" max="2059" width="10.7265625" style="796" customWidth="1"/>
    <col min="2060" max="2060" width="12.26953125" style="796" customWidth="1"/>
    <col min="2061" max="2062" width="10.7265625" style="796" customWidth="1"/>
    <col min="2063" max="2063" width="13.26953125" style="796" customWidth="1"/>
    <col min="2064" max="2064" width="11.453125" style="796"/>
    <col min="2065" max="2065" width="7.26953125" style="796" customWidth="1"/>
    <col min="2066" max="2304" width="11.453125" style="796"/>
    <col min="2305" max="2305" width="11.7265625" style="796" customWidth="1"/>
    <col min="2306" max="2306" width="15" style="796" customWidth="1"/>
    <col min="2307" max="2307" width="17.26953125" style="796" customWidth="1"/>
    <col min="2308" max="2308" width="6.54296875" style="796" customWidth="1"/>
    <col min="2309" max="2309" width="5.54296875" style="796" customWidth="1"/>
    <col min="2310" max="2310" width="18.54296875" style="796" customWidth="1"/>
    <col min="2311" max="2311" width="70.453125" style="796" customWidth="1"/>
    <col min="2312" max="2312" width="16.26953125" style="796" customWidth="1"/>
    <col min="2313" max="2313" width="9.26953125" style="796" customWidth="1"/>
    <col min="2314" max="2314" width="7.26953125" style="796" customWidth="1"/>
    <col min="2315" max="2315" width="10.7265625" style="796" customWidth="1"/>
    <col min="2316" max="2316" width="12.26953125" style="796" customWidth="1"/>
    <col min="2317" max="2318" width="10.7265625" style="796" customWidth="1"/>
    <col min="2319" max="2319" width="13.26953125" style="796" customWidth="1"/>
    <col min="2320" max="2320" width="11.453125" style="796"/>
    <col min="2321" max="2321" width="7.26953125" style="796" customWidth="1"/>
    <col min="2322" max="2560" width="11.453125" style="796"/>
    <col min="2561" max="2561" width="11.7265625" style="796" customWidth="1"/>
    <col min="2562" max="2562" width="15" style="796" customWidth="1"/>
    <col min="2563" max="2563" width="17.26953125" style="796" customWidth="1"/>
    <col min="2564" max="2564" width="6.54296875" style="796" customWidth="1"/>
    <col min="2565" max="2565" width="5.54296875" style="796" customWidth="1"/>
    <col min="2566" max="2566" width="18.54296875" style="796" customWidth="1"/>
    <col min="2567" max="2567" width="70.453125" style="796" customWidth="1"/>
    <col min="2568" max="2568" width="16.26953125" style="796" customWidth="1"/>
    <col min="2569" max="2569" width="9.26953125" style="796" customWidth="1"/>
    <col min="2570" max="2570" width="7.26953125" style="796" customWidth="1"/>
    <col min="2571" max="2571" width="10.7265625" style="796" customWidth="1"/>
    <col min="2572" max="2572" width="12.26953125" style="796" customWidth="1"/>
    <col min="2573" max="2574" width="10.7265625" style="796" customWidth="1"/>
    <col min="2575" max="2575" width="13.26953125" style="796" customWidth="1"/>
    <col min="2576" max="2576" width="11.453125" style="796"/>
    <col min="2577" max="2577" width="7.26953125" style="796" customWidth="1"/>
    <col min="2578" max="2816" width="11.453125" style="796"/>
    <col min="2817" max="2817" width="11.7265625" style="796" customWidth="1"/>
    <col min="2818" max="2818" width="15" style="796" customWidth="1"/>
    <col min="2819" max="2819" width="17.26953125" style="796" customWidth="1"/>
    <col min="2820" max="2820" width="6.54296875" style="796" customWidth="1"/>
    <col min="2821" max="2821" width="5.54296875" style="796" customWidth="1"/>
    <col min="2822" max="2822" width="18.54296875" style="796" customWidth="1"/>
    <col min="2823" max="2823" width="70.453125" style="796" customWidth="1"/>
    <col min="2824" max="2824" width="16.26953125" style="796" customWidth="1"/>
    <col min="2825" max="2825" width="9.26953125" style="796" customWidth="1"/>
    <col min="2826" max="2826" width="7.26953125" style="796" customWidth="1"/>
    <col min="2827" max="2827" width="10.7265625" style="796" customWidth="1"/>
    <col min="2828" max="2828" width="12.26953125" style="796" customWidth="1"/>
    <col min="2829" max="2830" width="10.7265625" style="796" customWidth="1"/>
    <col min="2831" max="2831" width="13.26953125" style="796" customWidth="1"/>
    <col min="2832" max="2832" width="11.453125" style="796"/>
    <col min="2833" max="2833" width="7.26953125" style="796" customWidth="1"/>
    <col min="2834" max="3072" width="11.453125" style="796"/>
    <col min="3073" max="3073" width="11.7265625" style="796" customWidth="1"/>
    <col min="3074" max="3074" width="15" style="796" customWidth="1"/>
    <col min="3075" max="3075" width="17.26953125" style="796" customWidth="1"/>
    <col min="3076" max="3076" width="6.54296875" style="796" customWidth="1"/>
    <col min="3077" max="3077" width="5.54296875" style="796" customWidth="1"/>
    <col min="3078" max="3078" width="18.54296875" style="796" customWidth="1"/>
    <col min="3079" max="3079" width="70.453125" style="796" customWidth="1"/>
    <col min="3080" max="3080" width="16.26953125" style="796" customWidth="1"/>
    <col min="3081" max="3081" width="9.26953125" style="796" customWidth="1"/>
    <col min="3082" max="3082" width="7.26953125" style="796" customWidth="1"/>
    <col min="3083" max="3083" width="10.7265625" style="796" customWidth="1"/>
    <col min="3084" max="3084" width="12.26953125" style="796" customWidth="1"/>
    <col min="3085" max="3086" width="10.7265625" style="796" customWidth="1"/>
    <col min="3087" max="3087" width="13.26953125" style="796" customWidth="1"/>
    <col min="3088" max="3088" width="11.453125" style="796"/>
    <col min="3089" max="3089" width="7.26953125" style="796" customWidth="1"/>
    <col min="3090" max="3328" width="11.453125" style="796"/>
    <col min="3329" max="3329" width="11.7265625" style="796" customWidth="1"/>
    <col min="3330" max="3330" width="15" style="796" customWidth="1"/>
    <col min="3331" max="3331" width="17.26953125" style="796" customWidth="1"/>
    <col min="3332" max="3332" width="6.54296875" style="796" customWidth="1"/>
    <col min="3333" max="3333" width="5.54296875" style="796" customWidth="1"/>
    <col min="3334" max="3334" width="18.54296875" style="796" customWidth="1"/>
    <col min="3335" max="3335" width="70.453125" style="796" customWidth="1"/>
    <col min="3336" max="3336" width="16.26953125" style="796" customWidth="1"/>
    <col min="3337" max="3337" width="9.26953125" style="796" customWidth="1"/>
    <col min="3338" max="3338" width="7.26953125" style="796" customWidth="1"/>
    <col min="3339" max="3339" width="10.7265625" style="796" customWidth="1"/>
    <col min="3340" max="3340" width="12.26953125" style="796" customWidth="1"/>
    <col min="3341" max="3342" width="10.7265625" style="796" customWidth="1"/>
    <col min="3343" max="3343" width="13.26953125" style="796" customWidth="1"/>
    <col min="3344" max="3344" width="11.453125" style="796"/>
    <col min="3345" max="3345" width="7.26953125" style="796" customWidth="1"/>
    <col min="3346" max="3584" width="11.453125" style="796"/>
    <col min="3585" max="3585" width="11.7265625" style="796" customWidth="1"/>
    <col min="3586" max="3586" width="15" style="796" customWidth="1"/>
    <col min="3587" max="3587" width="17.26953125" style="796" customWidth="1"/>
    <col min="3588" max="3588" width="6.54296875" style="796" customWidth="1"/>
    <col min="3589" max="3589" width="5.54296875" style="796" customWidth="1"/>
    <col min="3590" max="3590" width="18.54296875" style="796" customWidth="1"/>
    <col min="3591" max="3591" width="70.453125" style="796" customWidth="1"/>
    <col min="3592" max="3592" width="16.26953125" style="796" customWidth="1"/>
    <col min="3593" max="3593" width="9.26953125" style="796" customWidth="1"/>
    <col min="3594" max="3594" width="7.26953125" style="796" customWidth="1"/>
    <col min="3595" max="3595" width="10.7265625" style="796" customWidth="1"/>
    <col min="3596" max="3596" width="12.26953125" style="796" customWidth="1"/>
    <col min="3597" max="3598" width="10.7265625" style="796" customWidth="1"/>
    <col min="3599" max="3599" width="13.26953125" style="796" customWidth="1"/>
    <col min="3600" max="3600" width="11.453125" style="796"/>
    <col min="3601" max="3601" width="7.26953125" style="796" customWidth="1"/>
    <col min="3602" max="3840" width="11.453125" style="796"/>
    <col min="3841" max="3841" width="11.7265625" style="796" customWidth="1"/>
    <col min="3842" max="3842" width="15" style="796" customWidth="1"/>
    <col min="3843" max="3843" width="17.26953125" style="796" customWidth="1"/>
    <col min="3844" max="3844" width="6.54296875" style="796" customWidth="1"/>
    <col min="3845" max="3845" width="5.54296875" style="796" customWidth="1"/>
    <col min="3846" max="3846" width="18.54296875" style="796" customWidth="1"/>
    <col min="3847" max="3847" width="70.453125" style="796" customWidth="1"/>
    <col min="3848" max="3848" width="16.26953125" style="796" customWidth="1"/>
    <col min="3849" max="3849" width="9.26953125" style="796" customWidth="1"/>
    <col min="3850" max="3850" width="7.26953125" style="796" customWidth="1"/>
    <col min="3851" max="3851" width="10.7265625" style="796" customWidth="1"/>
    <col min="3852" max="3852" width="12.26953125" style="796" customWidth="1"/>
    <col min="3853" max="3854" width="10.7265625" style="796" customWidth="1"/>
    <col min="3855" max="3855" width="13.26953125" style="796" customWidth="1"/>
    <col min="3856" max="3856" width="11.453125" style="796"/>
    <col min="3857" max="3857" width="7.26953125" style="796" customWidth="1"/>
    <col min="3858" max="4096" width="11.453125" style="796"/>
    <col min="4097" max="4097" width="11.7265625" style="796" customWidth="1"/>
    <col min="4098" max="4098" width="15" style="796" customWidth="1"/>
    <col min="4099" max="4099" width="17.26953125" style="796" customWidth="1"/>
    <col min="4100" max="4100" width="6.54296875" style="796" customWidth="1"/>
    <col min="4101" max="4101" width="5.54296875" style="796" customWidth="1"/>
    <col min="4102" max="4102" width="18.54296875" style="796" customWidth="1"/>
    <col min="4103" max="4103" width="70.453125" style="796" customWidth="1"/>
    <col min="4104" max="4104" width="16.26953125" style="796" customWidth="1"/>
    <col min="4105" max="4105" width="9.26953125" style="796" customWidth="1"/>
    <col min="4106" max="4106" width="7.26953125" style="796" customWidth="1"/>
    <col min="4107" max="4107" width="10.7265625" style="796" customWidth="1"/>
    <col min="4108" max="4108" width="12.26953125" style="796" customWidth="1"/>
    <col min="4109" max="4110" width="10.7265625" style="796" customWidth="1"/>
    <col min="4111" max="4111" width="13.26953125" style="796" customWidth="1"/>
    <col min="4112" max="4112" width="11.453125" style="796"/>
    <col min="4113" max="4113" width="7.26953125" style="796" customWidth="1"/>
    <col min="4114" max="4352" width="11.453125" style="796"/>
    <col min="4353" max="4353" width="11.7265625" style="796" customWidth="1"/>
    <col min="4354" max="4354" width="15" style="796" customWidth="1"/>
    <col min="4355" max="4355" width="17.26953125" style="796" customWidth="1"/>
    <col min="4356" max="4356" width="6.54296875" style="796" customWidth="1"/>
    <col min="4357" max="4357" width="5.54296875" style="796" customWidth="1"/>
    <col min="4358" max="4358" width="18.54296875" style="796" customWidth="1"/>
    <col min="4359" max="4359" width="70.453125" style="796" customWidth="1"/>
    <col min="4360" max="4360" width="16.26953125" style="796" customWidth="1"/>
    <col min="4361" max="4361" width="9.26953125" style="796" customWidth="1"/>
    <col min="4362" max="4362" width="7.26953125" style="796" customWidth="1"/>
    <col min="4363" max="4363" width="10.7265625" style="796" customWidth="1"/>
    <col min="4364" max="4364" width="12.26953125" style="796" customWidth="1"/>
    <col min="4365" max="4366" width="10.7265625" style="796" customWidth="1"/>
    <col min="4367" max="4367" width="13.26953125" style="796" customWidth="1"/>
    <col min="4368" max="4368" width="11.453125" style="796"/>
    <col min="4369" max="4369" width="7.26953125" style="796" customWidth="1"/>
    <col min="4370" max="4608" width="11.453125" style="796"/>
    <col min="4609" max="4609" width="11.7265625" style="796" customWidth="1"/>
    <col min="4610" max="4610" width="15" style="796" customWidth="1"/>
    <col min="4611" max="4611" width="17.26953125" style="796" customWidth="1"/>
    <col min="4612" max="4612" width="6.54296875" style="796" customWidth="1"/>
    <col min="4613" max="4613" width="5.54296875" style="796" customWidth="1"/>
    <col min="4614" max="4614" width="18.54296875" style="796" customWidth="1"/>
    <col min="4615" max="4615" width="70.453125" style="796" customWidth="1"/>
    <col min="4616" max="4616" width="16.26953125" style="796" customWidth="1"/>
    <col min="4617" max="4617" width="9.26953125" style="796" customWidth="1"/>
    <col min="4618" max="4618" width="7.26953125" style="796" customWidth="1"/>
    <col min="4619" max="4619" width="10.7265625" style="796" customWidth="1"/>
    <col min="4620" max="4620" width="12.26953125" style="796" customWidth="1"/>
    <col min="4621" max="4622" width="10.7265625" style="796" customWidth="1"/>
    <col min="4623" max="4623" width="13.26953125" style="796" customWidth="1"/>
    <col min="4624" max="4624" width="11.453125" style="796"/>
    <col min="4625" max="4625" width="7.26953125" style="796" customWidth="1"/>
    <col min="4626" max="4864" width="11.453125" style="796"/>
    <col min="4865" max="4865" width="11.7265625" style="796" customWidth="1"/>
    <col min="4866" max="4866" width="15" style="796" customWidth="1"/>
    <col min="4867" max="4867" width="17.26953125" style="796" customWidth="1"/>
    <col min="4868" max="4868" width="6.54296875" style="796" customWidth="1"/>
    <col min="4869" max="4869" width="5.54296875" style="796" customWidth="1"/>
    <col min="4870" max="4870" width="18.54296875" style="796" customWidth="1"/>
    <col min="4871" max="4871" width="70.453125" style="796" customWidth="1"/>
    <col min="4872" max="4872" width="16.26953125" style="796" customWidth="1"/>
    <col min="4873" max="4873" width="9.26953125" style="796" customWidth="1"/>
    <col min="4874" max="4874" width="7.26953125" style="796" customWidth="1"/>
    <col min="4875" max="4875" width="10.7265625" style="796" customWidth="1"/>
    <col min="4876" max="4876" width="12.26953125" style="796" customWidth="1"/>
    <col min="4877" max="4878" width="10.7265625" style="796" customWidth="1"/>
    <col min="4879" max="4879" width="13.26953125" style="796" customWidth="1"/>
    <col min="4880" max="4880" width="11.453125" style="796"/>
    <col min="4881" max="4881" width="7.26953125" style="796" customWidth="1"/>
    <col min="4882" max="5120" width="11.453125" style="796"/>
    <col min="5121" max="5121" width="11.7265625" style="796" customWidth="1"/>
    <col min="5122" max="5122" width="15" style="796" customWidth="1"/>
    <col min="5123" max="5123" width="17.26953125" style="796" customWidth="1"/>
    <col min="5124" max="5124" width="6.54296875" style="796" customWidth="1"/>
    <col min="5125" max="5125" width="5.54296875" style="796" customWidth="1"/>
    <col min="5126" max="5126" width="18.54296875" style="796" customWidth="1"/>
    <col min="5127" max="5127" width="70.453125" style="796" customWidth="1"/>
    <col min="5128" max="5128" width="16.26953125" style="796" customWidth="1"/>
    <col min="5129" max="5129" width="9.26953125" style="796" customWidth="1"/>
    <col min="5130" max="5130" width="7.26953125" style="796" customWidth="1"/>
    <col min="5131" max="5131" width="10.7265625" style="796" customWidth="1"/>
    <col min="5132" max="5132" width="12.26953125" style="796" customWidth="1"/>
    <col min="5133" max="5134" width="10.7265625" style="796" customWidth="1"/>
    <col min="5135" max="5135" width="13.26953125" style="796" customWidth="1"/>
    <col min="5136" max="5136" width="11.453125" style="796"/>
    <col min="5137" max="5137" width="7.26953125" style="796" customWidth="1"/>
    <col min="5138" max="5376" width="11.453125" style="796"/>
    <col min="5377" max="5377" width="11.7265625" style="796" customWidth="1"/>
    <col min="5378" max="5378" width="15" style="796" customWidth="1"/>
    <col min="5379" max="5379" width="17.26953125" style="796" customWidth="1"/>
    <col min="5380" max="5380" width="6.54296875" style="796" customWidth="1"/>
    <col min="5381" max="5381" width="5.54296875" style="796" customWidth="1"/>
    <col min="5382" max="5382" width="18.54296875" style="796" customWidth="1"/>
    <col min="5383" max="5383" width="70.453125" style="796" customWidth="1"/>
    <col min="5384" max="5384" width="16.26953125" style="796" customWidth="1"/>
    <col min="5385" max="5385" width="9.26953125" style="796" customWidth="1"/>
    <col min="5386" max="5386" width="7.26953125" style="796" customWidth="1"/>
    <col min="5387" max="5387" width="10.7265625" style="796" customWidth="1"/>
    <col min="5388" max="5388" width="12.26953125" style="796" customWidth="1"/>
    <col min="5389" max="5390" width="10.7265625" style="796" customWidth="1"/>
    <col min="5391" max="5391" width="13.26953125" style="796" customWidth="1"/>
    <col min="5392" max="5392" width="11.453125" style="796"/>
    <col min="5393" max="5393" width="7.26953125" style="796" customWidth="1"/>
    <col min="5394" max="5632" width="11.453125" style="796"/>
    <col min="5633" max="5633" width="11.7265625" style="796" customWidth="1"/>
    <col min="5634" max="5634" width="15" style="796" customWidth="1"/>
    <col min="5635" max="5635" width="17.26953125" style="796" customWidth="1"/>
    <col min="5636" max="5636" width="6.54296875" style="796" customWidth="1"/>
    <col min="5637" max="5637" width="5.54296875" style="796" customWidth="1"/>
    <col min="5638" max="5638" width="18.54296875" style="796" customWidth="1"/>
    <col min="5639" max="5639" width="70.453125" style="796" customWidth="1"/>
    <col min="5640" max="5640" width="16.26953125" style="796" customWidth="1"/>
    <col min="5641" max="5641" width="9.26953125" style="796" customWidth="1"/>
    <col min="5642" max="5642" width="7.26953125" style="796" customWidth="1"/>
    <col min="5643" max="5643" width="10.7265625" style="796" customWidth="1"/>
    <col min="5644" max="5644" width="12.26953125" style="796" customWidth="1"/>
    <col min="5645" max="5646" width="10.7265625" style="796" customWidth="1"/>
    <col min="5647" max="5647" width="13.26953125" style="796" customWidth="1"/>
    <col min="5648" max="5648" width="11.453125" style="796"/>
    <col min="5649" max="5649" width="7.26953125" style="796" customWidth="1"/>
    <col min="5650" max="5888" width="11.453125" style="796"/>
    <col min="5889" max="5889" width="11.7265625" style="796" customWidth="1"/>
    <col min="5890" max="5890" width="15" style="796" customWidth="1"/>
    <col min="5891" max="5891" width="17.26953125" style="796" customWidth="1"/>
    <col min="5892" max="5892" width="6.54296875" style="796" customWidth="1"/>
    <col min="5893" max="5893" width="5.54296875" style="796" customWidth="1"/>
    <col min="5894" max="5894" width="18.54296875" style="796" customWidth="1"/>
    <col min="5895" max="5895" width="70.453125" style="796" customWidth="1"/>
    <col min="5896" max="5896" width="16.26953125" style="796" customWidth="1"/>
    <col min="5897" max="5897" width="9.26953125" style="796" customWidth="1"/>
    <col min="5898" max="5898" width="7.26953125" style="796" customWidth="1"/>
    <col min="5899" max="5899" width="10.7265625" style="796" customWidth="1"/>
    <col min="5900" max="5900" width="12.26953125" style="796" customWidth="1"/>
    <col min="5901" max="5902" width="10.7265625" style="796" customWidth="1"/>
    <col min="5903" max="5903" width="13.26953125" style="796" customWidth="1"/>
    <col min="5904" max="5904" width="11.453125" style="796"/>
    <col min="5905" max="5905" width="7.26953125" style="796" customWidth="1"/>
    <col min="5906" max="6144" width="11.453125" style="796"/>
    <col min="6145" max="6145" width="11.7265625" style="796" customWidth="1"/>
    <col min="6146" max="6146" width="15" style="796" customWidth="1"/>
    <col min="6147" max="6147" width="17.26953125" style="796" customWidth="1"/>
    <col min="6148" max="6148" width="6.54296875" style="796" customWidth="1"/>
    <col min="6149" max="6149" width="5.54296875" style="796" customWidth="1"/>
    <col min="6150" max="6150" width="18.54296875" style="796" customWidth="1"/>
    <col min="6151" max="6151" width="70.453125" style="796" customWidth="1"/>
    <col min="6152" max="6152" width="16.26953125" style="796" customWidth="1"/>
    <col min="6153" max="6153" width="9.26953125" style="796" customWidth="1"/>
    <col min="6154" max="6154" width="7.26953125" style="796" customWidth="1"/>
    <col min="6155" max="6155" width="10.7265625" style="796" customWidth="1"/>
    <col min="6156" max="6156" width="12.26953125" style="796" customWidth="1"/>
    <col min="6157" max="6158" width="10.7265625" style="796" customWidth="1"/>
    <col min="6159" max="6159" width="13.26953125" style="796" customWidth="1"/>
    <col min="6160" max="6160" width="11.453125" style="796"/>
    <col min="6161" max="6161" width="7.26953125" style="796" customWidth="1"/>
    <col min="6162" max="6400" width="11.453125" style="796"/>
    <col min="6401" max="6401" width="11.7265625" style="796" customWidth="1"/>
    <col min="6402" max="6402" width="15" style="796" customWidth="1"/>
    <col min="6403" max="6403" width="17.26953125" style="796" customWidth="1"/>
    <col min="6404" max="6404" width="6.54296875" style="796" customWidth="1"/>
    <col min="6405" max="6405" width="5.54296875" style="796" customWidth="1"/>
    <col min="6406" max="6406" width="18.54296875" style="796" customWidth="1"/>
    <col min="6407" max="6407" width="70.453125" style="796" customWidth="1"/>
    <col min="6408" max="6408" width="16.26953125" style="796" customWidth="1"/>
    <col min="6409" max="6409" width="9.26953125" style="796" customWidth="1"/>
    <col min="6410" max="6410" width="7.26953125" style="796" customWidth="1"/>
    <col min="6411" max="6411" width="10.7265625" style="796" customWidth="1"/>
    <col min="6412" max="6412" width="12.26953125" style="796" customWidth="1"/>
    <col min="6413" max="6414" width="10.7265625" style="796" customWidth="1"/>
    <col min="6415" max="6415" width="13.26953125" style="796" customWidth="1"/>
    <col min="6416" max="6416" width="11.453125" style="796"/>
    <col min="6417" max="6417" width="7.26953125" style="796" customWidth="1"/>
    <col min="6418" max="6656" width="11.453125" style="796"/>
    <col min="6657" max="6657" width="11.7265625" style="796" customWidth="1"/>
    <col min="6658" max="6658" width="15" style="796" customWidth="1"/>
    <col min="6659" max="6659" width="17.26953125" style="796" customWidth="1"/>
    <col min="6660" max="6660" width="6.54296875" style="796" customWidth="1"/>
    <col min="6661" max="6661" width="5.54296875" style="796" customWidth="1"/>
    <col min="6662" max="6662" width="18.54296875" style="796" customWidth="1"/>
    <col min="6663" max="6663" width="70.453125" style="796" customWidth="1"/>
    <col min="6664" max="6664" width="16.26953125" style="796" customWidth="1"/>
    <col min="6665" max="6665" width="9.26953125" style="796" customWidth="1"/>
    <col min="6666" max="6666" width="7.26953125" style="796" customWidth="1"/>
    <col min="6667" max="6667" width="10.7265625" style="796" customWidth="1"/>
    <col min="6668" max="6668" width="12.26953125" style="796" customWidth="1"/>
    <col min="6669" max="6670" width="10.7265625" style="796" customWidth="1"/>
    <col min="6671" max="6671" width="13.26953125" style="796" customWidth="1"/>
    <col min="6672" max="6672" width="11.453125" style="796"/>
    <col min="6673" max="6673" width="7.26953125" style="796" customWidth="1"/>
    <col min="6674" max="6912" width="11.453125" style="796"/>
    <col min="6913" max="6913" width="11.7265625" style="796" customWidth="1"/>
    <col min="6914" max="6914" width="15" style="796" customWidth="1"/>
    <col min="6915" max="6915" width="17.26953125" style="796" customWidth="1"/>
    <col min="6916" max="6916" width="6.54296875" style="796" customWidth="1"/>
    <col min="6917" max="6917" width="5.54296875" style="796" customWidth="1"/>
    <col min="6918" max="6918" width="18.54296875" style="796" customWidth="1"/>
    <col min="6919" max="6919" width="70.453125" style="796" customWidth="1"/>
    <col min="6920" max="6920" width="16.26953125" style="796" customWidth="1"/>
    <col min="6921" max="6921" width="9.26953125" style="796" customWidth="1"/>
    <col min="6922" max="6922" width="7.26953125" style="796" customWidth="1"/>
    <col min="6923" max="6923" width="10.7265625" style="796" customWidth="1"/>
    <col min="6924" max="6924" width="12.26953125" style="796" customWidth="1"/>
    <col min="6925" max="6926" width="10.7265625" style="796" customWidth="1"/>
    <col min="6927" max="6927" width="13.26953125" style="796" customWidth="1"/>
    <col min="6928" max="6928" width="11.453125" style="796"/>
    <col min="6929" max="6929" width="7.26953125" style="796" customWidth="1"/>
    <col min="6930" max="7168" width="11.453125" style="796"/>
    <col min="7169" max="7169" width="11.7265625" style="796" customWidth="1"/>
    <col min="7170" max="7170" width="15" style="796" customWidth="1"/>
    <col min="7171" max="7171" width="17.26953125" style="796" customWidth="1"/>
    <col min="7172" max="7172" width="6.54296875" style="796" customWidth="1"/>
    <col min="7173" max="7173" width="5.54296875" style="796" customWidth="1"/>
    <col min="7174" max="7174" width="18.54296875" style="796" customWidth="1"/>
    <col min="7175" max="7175" width="70.453125" style="796" customWidth="1"/>
    <col min="7176" max="7176" width="16.26953125" style="796" customWidth="1"/>
    <col min="7177" max="7177" width="9.26953125" style="796" customWidth="1"/>
    <col min="7178" max="7178" width="7.26953125" style="796" customWidth="1"/>
    <col min="7179" max="7179" width="10.7265625" style="796" customWidth="1"/>
    <col min="7180" max="7180" width="12.26953125" style="796" customWidth="1"/>
    <col min="7181" max="7182" width="10.7265625" style="796" customWidth="1"/>
    <col min="7183" max="7183" width="13.26953125" style="796" customWidth="1"/>
    <col min="7184" max="7184" width="11.453125" style="796"/>
    <col min="7185" max="7185" width="7.26953125" style="796" customWidth="1"/>
    <col min="7186" max="7424" width="11.453125" style="796"/>
    <col min="7425" max="7425" width="11.7265625" style="796" customWidth="1"/>
    <col min="7426" max="7426" width="15" style="796" customWidth="1"/>
    <col min="7427" max="7427" width="17.26953125" style="796" customWidth="1"/>
    <col min="7428" max="7428" width="6.54296875" style="796" customWidth="1"/>
    <col min="7429" max="7429" width="5.54296875" style="796" customWidth="1"/>
    <col min="7430" max="7430" width="18.54296875" style="796" customWidth="1"/>
    <col min="7431" max="7431" width="70.453125" style="796" customWidth="1"/>
    <col min="7432" max="7432" width="16.26953125" style="796" customWidth="1"/>
    <col min="7433" max="7433" width="9.26953125" style="796" customWidth="1"/>
    <col min="7434" max="7434" width="7.26953125" style="796" customWidth="1"/>
    <col min="7435" max="7435" width="10.7265625" style="796" customWidth="1"/>
    <col min="7436" max="7436" width="12.26953125" style="796" customWidth="1"/>
    <col min="7437" max="7438" width="10.7265625" style="796" customWidth="1"/>
    <col min="7439" max="7439" width="13.26953125" style="796" customWidth="1"/>
    <col min="7440" max="7440" width="11.453125" style="796"/>
    <col min="7441" max="7441" width="7.26953125" style="796" customWidth="1"/>
    <col min="7442" max="7680" width="11.453125" style="796"/>
    <col min="7681" max="7681" width="11.7265625" style="796" customWidth="1"/>
    <col min="7682" max="7682" width="15" style="796" customWidth="1"/>
    <col min="7683" max="7683" width="17.26953125" style="796" customWidth="1"/>
    <col min="7684" max="7684" width="6.54296875" style="796" customWidth="1"/>
    <col min="7685" max="7685" width="5.54296875" style="796" customWidth="1"/>
    <col min="7686" max="7686" width="18.54296875" style="796" customWidth="1"/>
    <col min="7687" max="7687" width="70.453125" style="796" customWidth="1"/>
    <col min="7688" max="7688" width="16.26953125" style="796" customWidth="1"/>
    <col min="7689" max="7689" width="9.26953125" style="796" customWidth="1"/>
    <col min="7690" max="7690" width="7.26953125" style="796" customWidth="1"/>
    <col min="7691" max="7691" width="10.7265625" style="796" customWidth="1"/>
    <col min="7692" max="7692" width="12.26953125" style="796" customWidth="1"/>
    <col min="7693" max="7694" width="10.7265625" style="796" customWidth="1"/>
    <col min="7695" max="7695" width="13.26953125" style="796" customWidth="1"/>
    <col min="7696" max="7696" width="11.453125" style="796"/>
    <col min="7697" max="7697" width="7.26953125" style="796" customWidth="1"/>
    <col min="7698" max="7936" width="11.453125" style="796"/>
    <col min="7937" max="7937" width="11.7265625" style="796" customWidth="1"/>
    <col min="7938" max="7938" width="15" style="796" customWidth="1"/>
    <col min="7939" max="7939" width="17.26953125" style="796" customWidth="1"/>
    <col min="7940" max="7940" width="6.54296875" style="796" customWidth="1"/>
    <col min="7941" max="7941" width="5.54296875" style="796" customWidth="1"/>
    <col min="7942" max="7942" width="18.54296875" style="796" customWidth="1"/>
    <col min="7943" max="7943" width="70.453125" style="796" customWidth="1"/>
    <col min="7944" max="7944" width="16.26953125" style="796" customWidth="1"/>
    <col min="7945" max="7945" width="9.26953125" style="796" customWidth="1"/>
    <col min="7946" max="7946" width="7.26953125" style="796" customWidth="1"/>
    <col min="7947" max="7947" width="10.7265625" style="796" customWidth="1"/>
    <col min="7948" max="7948" width="12.26953125" style="796" customWidth="1"/>
    <col min="7949" max="7950" width="10.7265625" style="796" customWidth="1"/>
    <col min="7951" max="7951" width="13.26953125" style="796" customWidth="1"/>
    <col min="7952" max="7952" width="11.453125" style="796"/>
    <col min="7953" max="7953" width="7.26953125" style="796" customWidth="1"/>
    <col min="7954" max="8192" width="11.453125" style="796"/>
    <col min="8193" max="8193" width="11.7265625" style="796" customWidth="1"/>
    <col min="8194" max="8194" width="15" style="796" customWidth="1"/>
    <col min="8195" max="8195" width="17.26953125" style="796" customWidth="1"/>
    <col min="8196" max="8196" width="6.54296875" style="796" customWidth="1"/>
    <col min="8197" max="8197" width="5.54296875" style="796" customWidth="1"/>
    <col min="8198" max="8198" width="18.54296875" style="796" customWidth="1"/>
    <col min="8199" max="8199" width="70.453125" style="796" customWidth="1"/>
    <col min="8200" max="8200" width="16.26953125" style="796" customWidth="1"/>
    <col min="8201" max="8201" width="9.26953125" style="796" customWidth="1"/>
    <col min="8202" max="8202" width="7.26953125" style="796" customWidth="1"/>
    <col min="8203" max="8203" width="10.7265625" style="796" customWidth="1"/>
    <col min="8204" max="8204" width="12.26953125" style="796" customWidth="1"/>
    <col min="8205" max="8206" width="10.7265625" style="796" customWidth="1"/>
    <col min="8207" max="8207" width="13.26953125" style="796" customWidth="1"/>
    <col min="8208" max="8208" width="11.453125" style="796"/>
    <col min="8209" max="8209" width="7.26953125" style="796" customWidth="1"/>
    <col min="8210" max="8448" width="11.453125" style="796"/>
    <col min="8449" max="8449" width="11.7265625" style="796" customWidth="1"/>
    <col min="8450" max="8450" width="15" style="796" customWidth="1"/>
    <col min="8451" max="8451" width="17.26953125" style="796" customWidth="1"/>
    <col min="8452" max="8452" width="6.54296875" style="796" customWidth="1"/>
    <col min="8453" max="8453" width="5.54296875" style="796" customWidth="1"/>
    <col min="8454" max="8454" width="18.54296875" style="796" customWidth="1"/>
    <col min="8455" max="8455" width="70.453125" style="796" customWidth="1"/>
    <col min="8456" max="8456" width="16.26953125" style="796" customWidth="1"/>
    <col min="8457" max="8457" width="9.26953125" style="796" customWidth="1"/>
    <col min="8458" max="8458" width="7.26953125" style="796" customWidth="1"/>
    <col min="8459" max="8459" width="10.7265625" style="796" customWidth="1"/>
    <col min="8460" max="8460" width="12.26953125" style="796" customWidth="1"/>
    <col min="8461" max="8462" width="10.7265625" style="796" customWidth="1"/>
    <col min="8463" max="8463" width="13.26953125" style="796" customWidth="1"/>
    <col min="8464" max="8464" width="11.453125" style="796"/>
    <col min="8465" max="8465" width="7.26953125" style="796" customWidth="1"/>
    <col min="8466" max="8704" width="11.453125" style="796"/>
    <col min="8705" max="8705" width="11.7265625" style="796" customWidth="1"/>
    <col min="8706" max="8706" width="15" style="796" customWidth="1"/>
    <col min="8707" max="8707" width="17.26953125" style="796" customWidth="1"/>
    <col min="8708" max="8708" width="6.54296875" style="796" customWidth="1"/>
    <col min="8709" max="8709" width="5.54296875" style="796" customWidth="1"/>
    <col min="8710" max="8710" width="18.54296875" style="796" customWidth="1"/>
    <col min="8711" max="8711" width="70.453125" style="796" customWidth="1"/>
    <col min="8712" max="8712" width="16.26953125" style="796" customWidth="1"/>
    <col min="8713" max="8713" width="9.26953125" style="796" customWidth="1"/>
    <col min="8714" max="8714" width="7.26953125" style="796" customWidth="1"/>
    <col min="8715" max="8715" width="10.7265625" style="796" customWidth="1"/>
    <col min="8716" max="8716" width="12.26953125" style="796" customWidth="1"/>
    <col min="8717" max="8718" width="10.7265625" style="796" customWidth="1"/>
    <col min="8719" max="8719" width="13.26953125" style="796" customWidth="1"/>
    <col min="8720" max="8720" width="11.453125" style="796"/>
    <col min="8721" max="8721" width="7.26953125" style="796" customWidth="1"/>
    <col min="8722" max="8960" width="11.453125" style="796"/>
    <col min="8961" max="8961" width="11.7265625" style="796" customWidth="1"/>
    <col min="8962" max="8962" width="15" style="796" customWidth="1"/>
    <col min="8963" max="8963" width="17.26953125" style="796" customWidth="1"/>
    <col min="8964" max="8964" width="6.54296875" style="796" customWidth="1"/>
    <col min="8965" max="8965" width="5.54296875" style="796" customWidth="1"/>
    <col min="8966" max="8966" width="18.54296875" style="796" customWidth="1"/>
    <col min="8967" max="8967" width="70.453125" style="796" customWidth="1"/>
    <col min="8968" max="8968" width="16.26953125" style="796" customWidth="1"/>
    <col min="8969" max="8969" width="9.26953125" style="796" customWidth="1"/>
    <col min="8970" max="8970" width="7.26953125" style="796" customWidth="1"/>
    <col min="8971" max="8971" width="10.7265625" style="796" customWidth="1"/>
    <col min="8972" max="8972" width="12.26953125" style="796" customWidth="1"/>
    <col min="8973" max="8974" width="10.7265625" style="796" customWidth="1"/>
    <col min="8975" max="8975" width="13.26953125" style="796" customWidth="1"/>
    <col min="8976" max="8976" width="11.453125" style="796"/>
    <col min="8977" max="8977" width="7.26953125" style="796" customWidth="1"/>
    <col min="8978" max="9216" width="11.453125" style="796"/>
    <col min="9217" max="9217" width="11.7265625" style="796" customWidth="1"/>
    <col min="9218" max="9218" width="15" style="796" customWidth="1"/>
    <col min="9219" max="9219" width="17.26953125" style="796" customWidth="1"/>
    <col min="9220" max="9220" width="6.54296875" style="796" customWidth="1"/>
    <col min="9221" max="9221" width="5.54296875" style="796" customWidth="1"/>
    <col min="9222" max="9222" width="18.54296875" style="796" customWidth="1"/>
    <col min="9223" max="9223" width="70.453125" style="796" customWidth="1"/>
    <col min="9224" max="9224" width="16.26953125" style="796" customWidth="1"/>
    <col min="9225" max="9225" width="9.26953125" style="796" customWidth="1"/>
    <col min="9226" max="9226" width="7.26953125" style="796" customWidth="1"/>
    <col min="9227" max="9227" width="10.7265625" style="796" customWidth="1"/>
    <col min="9228" max="9228" width="12.26953125" style="796" customWidth="1"/>
    <col min="9229" max="9230" width="10.7265625" style="796" customWidth="1"/>
    <col min="9231" max="9231" width="13.26953125" style="796" customWidth="1"/>
    <col min="9232" max="9232" width="11.453125" style="796"/>
    <col min="9233" max="9233" width="7.26953125" style="796" customWidth="1"/>
    <col min="9234" max="9472" width="11.453125" style="796"/>
    <col min="9473" max="9473" width="11.7265625" style="796" customWidth="1"/>
    <col min="9474" max="9474" width="15" style="796" customWidth="1"/>
    <col min="9475" max="9475" width="17.26953125" style="796" customWidth="1"/>
    <col min="9476" max="9476" width="6.54296875" style="796" customWidth="1"/>
    <col min="9477" max="9477" width="5.54296875" style="796" customWidth="1"/>
    <col min="9478" max="9478" width="18.54296875" style="796" customWidth="1"/>
    <col min="9479" max="9479" width="70.453125" style="796" customWidth="1"/>
    <col min="9480" max="9480" width="16.26953125" style="796" customWidth="1"/>
    <col min="9481" max="9481" width="9.26953125" style="796" customWidth="1"/>
    <col min="9482" max="9482" width="7.26953125" style="796" customWidth="1"/>
    <col min="9483" max="9483" width="10.7265625" style="796" customWidth="1"/>
    <col min="9484" max="9484" width="12.26953125" style="796" customWidth="1"/>
    <col min="9485" max="9486" width="10.7265625" style="796" customWidth="1"/>
    <col min="9487" max="9487" width="13.26953125" style="796" customWidth="1"/>
    <col min="9488" max="9488" width="11.453125" style="796"/>
    <col min="9489" max="9489" width="7.26953125" style="796" customWidth="1"/>
    <col min="9490" max="9728" width="11.453125" style="796"/>
    <col min="9729" max="9729" width="11.7265625" style="796" customWidth="1"/>
    <col min="9730" max="9730" width="15" style="796" customWidth="1"/>
    <col min="9731" max="9731" width="17.26953125" style="796" customWidth="1"/>
    <col min="9732" max="9732" width="6.54296875" style="796" customWidth="1"/>
    <col min="9733" max="9733" width="5.54296875" style="796" customWidth="1"/>
    <col min="9734" max="9734" width="18.54296875" style="796" customWidth="1"/>
    <col min="9735" max="9735" width="70.453125" style="796" customWidth="1"/>
    <col min="9736" max="9736" width="16.26953125" style="796" customWidth="1"/>
    <col min="9737" max="9737" width="9.26953125" style="796" customWidth="1"/>
    <col min="9738" max="9738" width="7.26953125" style="796" customWidth="1"/>
    <col min="9739" max="9739" width="10.7265625" style="796" customWidth="1"/>
    <col min="9740" max="9740" width="12.26953125" style="796" customWidth="1"/>
    <col min="9741" max="9742" width="10.7265625" style="796" customWidth="1"/>
    <col min="9743" max="9743" width="13.26953125" style="796" customWidth="1"/>
    <col min="9744" max="9744" width="11.453125" style="796"/>
    <col min="9745" max="9745" width="7.26953125" style="796" customWidth="1"/>
    <col min="9746" max="9984" width="11.453125" style="796"/>
    <col min="9985" max="9985" width="11.7265625" style="796" customWidth="1"/>
    <col min="9986" max="9986" width="15" style="796" customWidth="1"/>
    <col min="9987" max="9987" width="17.26953125" style="796" customWidth="1"/>
    <col min="9988" max="9988" width="6.54296875" style="796" customWidth="1"/>
    <col min="9989" max="9989" width="5.54296875" style="796" customWidth="1"/>
    <col min="9990" max="9990" width="18.54296875" style="796" customWidth="1"/>
    <col min="9991" max="9991" width="70.453125" style="796" customWidth="1"/>
    <col min="9992" max="9992" width="16.26953125" style="796" customWidth="1"/>
    <col min="9993" max="9993" width="9.26953125" style="796" customWidth="1"/>
    <col min="9994" max="9994" width="7.26953125" style="796" customWidth="1"/>
    <col min="9995" max="9995" width="10.7265625" style="796" customWidth="1"/>
    <col min="9996" max="9996" width="12.26953125" style="796" customWidth="1"/>
    <col min="9997" max="9998" width="10.7265625" style="796" customWidth="1"/>
    <col min="9999" max="9999" width="13.26953125" style="796" customWidth="1"/>
    <col min="10000" max="10000" width="11.453125" style="796"/>
    <col min="10001" max="10001" width="7.26953125" style="796" customWidth="1"/>
    <col min="10002" max="10240" width="11.453125" style="796"/>
    <col min="10241" max="10241" width="11.7265625" style="796" customWidth="1"/>
    <col min="10242" max="10242" width="15" style="796" customWidth="1"/>
    <col min="10243" max="10243" width="17.26953125" style="796" customWidth="1"/>
    <col min="10244" max="10244" width="6.54296875" style="796" customWidth="1"/>
    <col min="10245" max="10245" width="5.54296875" style="796" customWidth="1"/>
    <col min="10246" max="10246" width="18.54296875" style="796" customWidth="1"/>
    <col min="10247" max="10247" width="70.453125" style="796" customWidth="1"/>
    <col min="10248" max="10248" width="16.26953125" style="796" customWidth="1"/>
    <col min="10249" max="10249" width="9.26953125" style="796" customWidth="1"/>
    <col min="10250" max="10250" width="7.26953125" style="796" customWidth="1"/>
    <col min="10251" max="10251" width="10.7265625" style="796" customWidth="1"/>
    <col min="10252" max="10252" width="12.26953125" style="796" customWidth="1"/>
    <col min="10253" max="10254" width="10.7265625" style="796" customWidth="1"/>
    <col min="10255" max="10255" width="13.26953125" style="796" customWidth="1"/>
    <col min="10256" max="10256" width="11.453125" style="796"/>
    <col min="10257" max="10257" width="7.26953125" style="796" customWidth="1"/>
    <col min="10258" max="10496" width="11.453125" style="796"/>
    <col min="10497" max="10497" width="11.7265625" style="796" customWidth="1"/>
    <col min="10498" max="10498" width="15" style="796" customWidth="1"/>
    <col min="10499" max="10499" width="17.26953125" style="796" customWidth="1"/>
    <col min="10500" max="10500" width="6.54296875" style="796" customWidth="1"/>
    <col min="10501" max="10501" width="5.54296875" style="796" customWidth="1"/>
    <col min="10502" max="10502" width="18.54296875" style="796" customWidth="1"/>
    <col min="10503" max="10503" width="70.453125" style="796" customWidth="1"/>
    <col min="10504" max="10504" width="16.26953125" style="796" customWidth="1"/>
    <col min="10505" max="10505" width="9.26953125" style="796" customWidth="1"/>
    <col min="10506" max="10506" width="7.26953125" style="796" customWidth="1"/>
    <col min="10507" max="10507" width="10.7265625" style="796" customWidth="1"/>
    <col min="10508" max="10508" width="12.26953125" style="796" customWidth="1"/>
    <col min="10509" max="10510" width="10.7265625" style="796" customWidth="1"/>
    <col min="10511" max="10511" width="13.26953125" style="796" customWidth="1"/>
    <col min="10512" max="10512" width="11.453125" style="796"/>
    <col min="10513" max="10513" width="7.26953125" style="796" customWidth="1"/>
    <col min="10514" max="10752" width="11.453125" style="796"/>
    <col min="10753" max="10753" width="11.7265625" style="796" customWidth="1"/>
    <col min="10754" max="10754" width="15" style="796" customWidth="1"/>
    <col min="10755" max="10755" width="17.26953125" style="796" customWidth="1"/>
    <col min="10756" max="10756" width="6.54296875" style="796" customWidth="1"/>
    <col min="10757" max="10757" width="5.54296875" style="796" customWidth="1"/>
    <col min="10758" max="10758" width="18.54296875" style="796" customWidth="1"/>
    <col min="10759" max="10759" width="70.453125" style="796" customWidth="1"/>
    <col min="10760" max="10760" width="16.26953125" style="796" customWidth="1"/>
    <col min="10761" max="10761" width="9.26953125" style="796" customWidth="1"/>
    <col min="10762" max="10762" width="7.26953125" style="796" customWidth="1"/>
    <col min="10763" max="10763" width="10.7265625" style="796" customWidth="1"/>
    <col min="10764" max="10764" width="12.26953125" style="796" customWidth="1"/>
    <col min="10765" max="10766" width="10.7265625" style="796" customWidth="1"/>
    <col min="10767" max="10767" width="13.26953125" style="796" customWidth="1"/>
    <col min="10768" max="10768" width="11.453125" style="796"/>
    <col min="10769" max="10769" width="7.26953125" style="796" customWidth="1"/>
    <col min="10770" max="11008" width="11.453125" style="796"/>
    <col min="11009" max="11009" width="11.7265625" style="796" customWidth="1"/>
    <col min="11010" max="11010" width="15" style="796" customWidth="1"/>
    <col min="11011" max="11011" width="17.26953125" style="796" customWidth="1"/>
    <col min="11012" max="11012" width="6.54296875" style="796" customWidth="1"/>
    <col min="11013" max="11013" width="5.54296875" style="796" customWidth="1"/>
    <col min="11014" max="11014" width="18.54296875" style="796" customWidth="1"/>
    <col min="11015" max="11015" width="70.453125" style="796" customWidth="1"/>
    <col min="11016" max="11016" width="16.26953125" style="796" customWidth="1"/>
    <col min="11017" max="11017" width="9.26953125" style="796" customWidth="1"/>
    <col min="11018" max="11018" width="7.26953125" style="796" customWidth="1"/>
    <col min="11019" max="11019" width="10.7265625" style="796" customWidth="1"/>
    <col min="11020" max="11020" width="12.26953125" style="796" customWidth="1"/>
    <col min="11021" max="11022" width="10.7265625" style="796" customWidth="1"/>
    <col min="11023" max="11023" width="13.26953125" style="796" customWidth="1"/>
    <col min="11024" max="11024" width="11.453125" style="796"/>
    <col min="11025" max="11025" width="7.26953125" style="796" customWidth="1"/>
    <col min="11026" max="11264" width="11.453125" style="796"/>
    <col min="11265" max="11265" width="11.7265625" style="796" customWidth="1"/>
    <col min="11266" max="11266" width="15" style="796" customWidth="1"/>
    <col min="11267" max="11267" width="17.26953125" style="796" customWidth="1"/>
    <col min="11268" max="11268" width="6.54296875" style="796" customWidth="1"/>
    <col min="11269" max="11269" width="5.54296875" style="796" customWidth="1"/>
    <col min="11270" max="11270" width="18.54296875" style="796" customWidth="1"/>
    <col min="11271" max="11271" width="70.453125" style="796" customWidth="1"/>
    <col min="11272" max="11272" width="16.26953125" style="796" customWidth="1"/>
    <col min="11273" max="11273" width="9.26953125" style="796" customWidth="1"/>
    <col min="11274" max="11274" width="7.26953125" style="796" customWidth="1"/>
    <col min="11275" max="11275" width="10.7265625" style="796" customWidth="1"/>
    <col min="11276" max="11276" width="12.26953125" style="796" customWidth="1"/>
    <col min="11277" max="11278" width="10.7265625" style="796" customWidth="1"/>
    <col min="11279" max="11279" width="13.26953125" style="796" customWidth="1"/>
    <col min="11280" max="11280" width="11.453125" style="796"/>
    <col min="11281" max="11281" width="7.26953125" style="796" customWidth="1"/>
    <col min="11282" max="11520" width="11.453125" style="796"/>
    <col min="11521" max="11521" width="11.7265625" style="796" customWidth="1"/>
    <col min="11522" max="11522" width="15" style="796" customWidth="1"/>
    <col min="11523" max="11523" width="17.26953125" style="796" customWidth="1"/>
    <col min="11524" max="11524" width="6.54296875" style="796" customWidth="1"/>
    <col min="11525" max="11525" width="5.54296875" style="796" customWidth="1"/>
    <col min="11526" max="11526" width="18.54296875" style="796" customWidth="1"/>
    <col min="11527" max="11527" width="70.453125" style="796" customWidth="1"/>
    <col min="11528" max="11528" width="16.26953125" style="796" customWidth="1"/>
    <col min="11529" max="11529" width="9.26953125" style="796" customWidth="1"/>
    <col min="11530" max="11530" width="7.26953125" style="796" customWidth="1"/>
    <col min="11531" max="11531" width="10.7265625" style="796" customWidth="1"/>
    <col min="11532" max="11532" width="12.26953125" style="796" customWidth="1"/>
    <col min="11533" max="11534" width="10.7265625" style="796" customWidth="1"/>
    <col min="11535" max="11535" width="13.26953125" style="796" customWidth="1"/>
    <col min="11536" max="11536" width="11.453125" style="796"/>
    <col min="11537" max="11537" width="7.26953125" style="796" customWidth="1"/>
    <col min="11538" max="11776" width="11.453125" style="796"/>
    <col min="11777" max="11777" width="11.7265625" style="796" customWidth="1"/>
    <col min="11778" max="11778" width="15" style="796" customWidth="1"/>
    <col min="11779" max="11779" width="17.26953125" style="796" customWidth="1"/>
    <col min="11780" max="11780" width="6.54296875" style="796" customWidth="1"/>
    <col min="11781" max="11781" width="5.54296875" style="796" customWidth="1"/>
    <col min="11782" max="11782" width="18.54296875" style="796" customWidth="1"/>
    <col min="11783" max="11783" width="70.453125" style="796" customWidth="1"/>
    <col min="11784" max="11784" width="16.26953125" style="796" customWidth="1"/>
    <col min="11785" max="11785" width="9.26953125" style="796" customWidth="1"/>
    <col min="11786" max="11786" width="7.26953125" style="796" customWidth="1"/>
    <col min="11787" max="11787" width="10.7265625" style="796" customWidth="1"/>
    <col min="11788" max="11788" width="12.26953125" style="796" customWidth="1"/>
    <col min="11789" max="11790" width="10.7265625" style="796" customWidth="1"/>
    <col min="11791" max="11791" width="13.26953125" style="796" customWidth="1"/>
    <col min="11792" max="11792" width="11.453125" style="796"/>
    <col min="11793" max="11793" width="7.26953125" style="796" customWidth="1"/>
    <col min="11794" max="12032" width="11.453125" style="796"/>
    <col min="12033" max="12033" width="11.7265625" style="796" customWidth="1"/>
    <col min="12034" max="12034" width="15" style="796" customWidth="1"/>
    <col min="12035" max="12035" width="17.26953125" style="796" customWidth="1"/>
    <col min="12036" max="12036" width="6.54296875" style="796" customWidth="1"/>
    <col min="12037" max="12037" width="5.54296875" style="796" customWidth="1"/>
    <col min="12038" max="12038" width="18.54296875" style="796" customWidth="1"/>
    <col min="12039" max="12039" width="70.453125" style="796" customWidth="1"/>
    <col min="12040" max="12040" width="16.26953125" style="796" customWidth="1"/>
    <col min="12041" max="12041" width="9.26953125" style="796" customWidth="1"/>
    <col min="12042" max="12042" width="7.26953125" style="796" customWidth="1"/>
    <col min="12043" max="12043" width="10.7265625" style="796" customWidth="1"/>
    <col min="12044" max="12044" width="12.26953125" style="796" customWidth="1"/>
    <col min="12045" max="12046" width="10.7265625" style="796" customWidth="1"/>
    <col min="12047" max="12047" width="13.26953125" style="796" customWidth="1"/>
    <col min="12048" max="12048" width="11.453125" style="796"/>
    <col min="12049" max="12049" width="7.26953125" style="796" customWidth="1"/>
    <col min="12050" max="12288" width="11.453125" style="796"/>
    <col min="12289" max="12289" width="11.7265625" style="796" customWidth="1"/>
    <col min="12290" max="12290" width="15" style="796" customWidth="1"/>
    <col min="12291" max="12291" width="17.26953125" style="796" customWidth="1"/>
    <col min="12292" max="12292" width="6.54296875" style="796" customWidth="1"/>
    <col min="12293" max="12293" width="5.54296875" style="796" customWidth="1"/>
    <col min="12294" max="12294" width="18.54296875" style="796" customWidth="1"/>
    <col min="12295" max="12295" width="70.453125" style="796" customWidth="1"/>
    <col min="12296" max="12296" width="16.26953125" style="796" customWidth="1"/>
    <col min="12297" max="12297" width="9.26953125" style="796" customWidth="1"/>
    <col min="12298" max="12298" width="7.26953125" style="796" customWidth="1"/>
    <col min="12299" max="12299" width="10.7265625" style="796" customWidth="1"/>
    <col min="12300" max="12300" width="12.26953125" style="796" customWidth="1"/>
    <col min="12301" max="12302" width="10.7265625" style="796" customWidth="1"/>
    <col min="12303" max="12303" width="13.26953125" style="796" customWidth="1"/>
    <col min="12304" max="12304" width="11.453125" style="796"/>
    <col min="12305" max="12305" width="7.26953125" style="796" customWidth="1"/>
    <col min="12306" max="12544" width="11.453125" style="796"/>
    <col min="12545" max="12545" width="11.7265625" style="796" customWidth="1"/>
    <col min="12546" max="12546" width="15" style="796" customWidth="1"/>
    <col min="12547" max="12547" width="17.26953125" style="796" customWidth="1"/>
    <col min="12548" max="12548" width="6.54296875" style="796" customWidth="1"/>
    <col min="12549" max="12549" width="5.54296875" style="796" customWidth="1"/>
    <col min="12550" max="12550" width="18.54296875" style="796" customWidth="1"/>
    <col min="12551" max="12551" width="70.453125" style="796" customWidth="1"/>
    <col min="12552" max="12552" width="16.26953125" style="796" customWidth="1"/>
    <col min="12553" max="12553" width="9.26953125" style="796" customWidth="1"/>
    <col min="12554" max="12554" width="7.26953125" style="796" customWidth="1"/>
    <col min="12555" max="12555" width="10.7265625" style="796" customWidth="1"/>
    <col min="12556" max="12556" width="12.26953125" style="796" customWidth="1"/>
    <col min="12557" max="12558" width="10.7265625" style="796" customWidth="1"/>
    <col min="12559" max="12559" width="13.26953125" style="796" customWidth="1"/>
    <col min="12560" max="12560" width="11.453125" style="796"/>
    <col min="12561" max="12561" width="7.26953125" style="796" customWidth="1"/>
    <col min="12562" max="12800" width="11.453125" style="796"/>
    <col min="12801" max="12801" width="11.7265625" style="796" customWidth="1"/>
    <col min="12802" max="12802" width="15" style="796" customWidth="1"/>
    <col min="12803" max="12803" width="17.26953125" style="796" customWidth="1"/>
    <col min="12804" max="12804" width="6.54296875" style="796" customWidth="1"/>
    <col min="12805" max="12805" width="5.54296875" style="796" customWidth="1"/>
    <col min="12806" max="12806" width="18.54296875" style="796" customWidth="1"/>
    <col min="12807" max="12807" width="70.453125" style="796" customWidth="1"/>
    <col min="12808" max="12808" width="16.26953125" style="796" customWidth="1"/>
    <col min="12809" max="12809" width="9.26953125" style="796" customWidth="1"/>
    <col min="12810" max="12810" width="7.26953125" style="796" customWidth="1"/>
    <col min="12811" max="12811" width="10.7265625" style="796" customWidth="1"/>
    <col min="12812" max="12812" width="12.26953125" style="796" customWidth="1"/>
    <col min="12813" max="12814" width="10.7265625" style="796" customWidth="1"/>
    <col min="12815" max="12815" width="13.26953125" style="796" customWidth="1"/>
    <col min="12816" max="12816" width="11.453125" style="796"/>
    <col min="12817" max="12817" width="7.26953125" style="796" customWidth="1"/>
    <col min="12818" max="13056" width="11.453125" style="796"/>
    <col min="13057" max="13057" width="11.7265625" style="796" customWidth="1"/>
    <col min="13058" max="13058" width="15" style="796" customWidth="1"/>
    <col min="13059" max="13059" width="17.26953125" style="796" customWidth="1"/>
    <col min="13060" max="13060" width="6.54296875" style="796" customWidth="1"/>
    <col min="13061" max="13061" width="5.54296875" style="796" customWidth="1"/>
    <col min="13062" max="13062" width="18.54296875" style="796" customWidth="1"/>
    <col min="13063" max="13063" width="70.453125" style="796" customWidth="1"/>
    <col min="13064" max="13064" width="16.26953125" style="796" customWidth="1"/>
    <col min="13065" max="13065" width="9.26953125" style="796" customWidth="1"/>
    <col min="13066" max="13066" width="7.26953125" style="796" customWidth="1"/>
    <col min="13067" max="13067" width="10.7265625" style="796" customWidth="1"/>
    <col min="13068" max="13068" width="12.26953125" style="796" customWidth="1"/>
    <col min="13069" max="13070" width="10.7265625" style="796" customWidth="1"/>
    <col min="13071" max="13071" width="13.26953125" style="796" customWidth="1"/>
    <col min="13072" max="13072" width="11.453125" style="796"/>
    <col min="13073" max="13073" width="7.26953125" style="796" customWidth="1"/>
    <col min="13074" max="13312" width="11.453125" style="796"/>
    <col min="13313" max="13313" width="11.7265625" style="796" customWidth="1"/>
    <col min="13314" max="13314" width="15" style="796" customWidth="1"/>
    <col min="13315" max="13315" width="17.26953125" style="796" customWidth="1"/>
    <col min="13316" max="13316" width="6.54296875" style="796" customWidth="1"/>
    <col min="13317" max="13317" width="5.54296875" style="796" customWidth="1"/>
    <col min="13318" max="13318" width="18.54296875" style="796" customWidth="1"/>
    <col min="13319" max="13319" width="70.453125" style="796" customWidth="1"/>
    <col min="13320" max="13320" width="16.26953125" style="796" customWidth="1"/>
    <col min="13321" max="13321" width="9.26953125" style="796" customWidth="1"/>
    <col min="13322" max="13322" width="7.26953125" style="796" customWidth="1"/>
    <col min="13323" max="13323" width="10.7265625" style="796" customWidth="1"/>
    <col min="13324" max="13324" width="12.26953125" style="796" customWidth="1"/>
    <col min="13325" max="13326" width="10.7265625" style="796" customWidth="1"/>
    <col min="13327" max="13327" width="13.26953125" style="796" customWidth="1"/>
    <col min="13328" max="13328" width="11.453125" style="796"/>
    <col min="13329" max="13329" width="7.26953125" style="796" customWidth="1"/>
    <col min="13330" max="13568" width="11.453125" style="796"/>
    <col min="13569" max="13569" width="11.7265625" style="796" customWidth="1"/>
    <col min="13570" max="13570" width="15" style="796" customWidth="1"/>
    <col min="13571" max="13571" width="17.26953125" style="796" customWidth="1"/>
    <col min="13572" max="13572" width="6.54296875" style="796" customWidth="1"/>
    <col min="13573" max="13573" width="5.54296875" style="796" customWidth="1"/>
    <col min="13574" max="13574" width="18.54296875" style="796" customWidth="1"/>
    <col min="13575" max="13575" width="70.453125" style="796" customWidth="1"/>
    <col min="13576" max="13576" width="16.26953125" style="796" customWidth="1"/>
    <col min="13577" max="13577" width="9.26953125" style="796" customWidth="1"/>
    <col min="13578" max="13578" width="7.26953125" style="796" customWidth="1"/>
    <col min="13579" max="13579" width="10.7265625" style="796" customWidth="1"/>
    <col min="13580" max="13580" width="12.26953125" style="796" customWidth="1"/>
    <col min="13581" max="13582" width="10.7265625" style="796" customWidth="1"/>
    <col min="13583" max="13583" width="13.26953125" style="796" customWidth="1"/>
    <col min="13584" max="13584" width="11.453125" style="796"/>
    <col min="13585" max="13585" width="7.26953125" style="796" customWidth="1"/>
    <col min="13586" max="13824" width="11.453125" style="796"/>
    <col min="13825" max="13825" width="11.7265625" style="796" customWidth="1"/>
    <col min="13826" max="13826" width="15" style="796" customWidth="1"/>
    <col min="13827" max="13827" width="17.26953125" style="796" customWidth="1"/>
    <col min="13828" max="13828" width="6.54296875" style="796" customWidth="1"/>
    <col min="13829" max="13829" width="5.54296875" style="796" customWidth="1"/>
    <col min="13830" max="13830" width="18.54296875" style="796" customWidth="1"/>
    <col min="13831" max="13831" width="70.453125" style="796" customWidth="1"/>
    <col min="13832" max="13832" width="16.26953125" style="796" customWidth="1"/>
    <col min="13833" max="13833" width="9.26953125" style="796" customWidth="1"/>
    <col min="13834" max="13834" width="7.26953125" style="796" customWidth="1"/>
    <col min="13835" max="13835" width="10.7265625" style="796" customWidth="1"/>
    <col min="13836" max="13836" width="12.26953125" style="796" customWidth="1"/>
    <col min="13837" max="13838" width="10.7265625" style="796" customWidth="1"/>
    <col min="13839" max="13839" width="13.26953125" style="796" customWidth="1"/>
    <col min="13840" max="13840" width="11.453125" style="796"/>
    <col min="13841" max="13841" width="7.26953125" style="796" customWidth="1"/>
    <col min="13842" max="14080" width="11.453125" style="796"/>
    <col min="14081" max="14081" width="11.7265625" style="796" customWidth="1"/>
    <col min="14082" max="14082" width="15" style="796" customWidth="1"/>
    <col min="14083" max="14083" width="17.26953125" style="796" customWidth="1"/>
    <col min="14084" max="14084" width="6.54296875" style="796" customWidth="1"/>
    <col min="14085" max="14085" width="5.54296875" style="796" customWidth="1"/>
    <col min="14086" max="14086" width="18.54296875" style="796" customWidth="1"/>
    <col min="14087" max="14087" width="70.453125" style="796" customWidth="1"/>
    <col min="14088" max="14088" width="16.26953125" style="796" customWidth="1"/>
    <col min="14089" max="14089" width="9.26953125" style="796" customWidth="1"/>
    <col min="14090" max="14090" width="7.26953125" style="796" customWidth="1"/>
    <col min="14091" max="14091" width="10.7265625" style="796" customWidth="1"/>
    <col min="14092" max="14092" width="12.26953125" style="796" customWidth="1"/>
    <col min="14093" max="14094" width="10.7265625" style="796" customWidth="1"/>
    <col min="14095" max="14095" width="13.26953125" style="796" customWidth="1"/>
    <col min="14096" max="14096" width="11.453125" style="796"/>
    <col min="14097" max="14097" width="7.26953125" style="796" customWidth="1"/>
    <col min="14098" max="14336" width="11.453125" style="796"/>
    <col min="14337" max="14337" width="11.7265625" style="796" customWidth="1"/>
    <col min="14338" max="14338" width="15" style="796" customWidth="1"/>
    <col min="14339" max="14339" width="17.26953125" style="796" customWidth="1"/>
    <col min="14340" max="14340" width="6.54296875" style="796" customWidth="1"/>
    <col min="14341" max="14341" width="5.54296875" style="796" customWidth="1"/>
    <col min="14342" max="14342" width="18.54296875" style="796" customWidth="1"/>
    <col min="14343" max="14343" width="70.453125" style="796" customWidth="1"/>
    <col min="14344" max="14344" width="16.26953125" style="796" customWidth="1"/>
    <col min="14345" max="14345" width="9.26953125" style="796" customWidth="1"/>
    <col min="14346" max="14346" width="7.26953125" style="796" customWidth="1"/>
    <col min="14347" max="14347" width="10.7265625" style="796" customWidth="1"/>
    <col min="14348" max="14348" width="12.26953125" style="796" customWidth="1"/>
    <col min="14349" max="14350" width="10.7265625" style="796" customWidth="1"/>
    <col min="14351" max="14351" width="13.26953125" style="796" customWidth="1"/>
    <col min="14352" max="14352" width="11.453125" style="796"/>
    <col min="14353" max="14353" width="7.26953125" style="796" customWidth="1"/>
    <col min="14354" max="14592" width="11.453125" style="796"/>
    <col min="14593" max="14593" width="11.7265625" style="796" customWidth="1"/>
    <col min="14594" max="14594" width="15" style="796" customWidth="1"/>
    <col min="14595" max="14595" width="17.26953125" style="796" customWidth="1"/>
    <col min="14596" max="14596" width="6.54296875" style="796" customWidth="1"/>
    <col min="14597" max="14597" width="5.54296875" style="796" customWidth="1"/>
    <col min="14598" max="14598" width="18.54296875" style="796" customWidth="1"/>
    <col min="14599" max="14599" width="70.453125" style="796" customWidth="1"/>
    <col min="14600" max="14600" width="16.26953125" style="796" customWidth="1"/>
    <col min="14601" max="14601" width="9.26953125" style="796" customWidth="1"/>
    <col min="14602" max="14602" width="7.26953125" style="796" customWidth="1"/>
    <col min="14603" max="14603" width="10.7265625" style="796" customWidth="1"/>
    <col min="14604" max="14604" width="12.26953125" style="796" customWidth="1"/>
    <col min="14605" max="14606" width="10.7265625" style="796" customWidth="1"/>
    <col min="14607" max="14607" width="13.26953125" style="796" customWidth="1"/>
    <col min="14608" max="14608" width="11.453125" style="796"/>
    <col min="14609" max="14609" width="7.26953125" style="796" customWidth="1"/>
    <col min="14610" max="14848" width="11.453125" style="796"/>
    <col min="14849" max="14849" width="11.7265625" style="796" customWidth="1"/>
    <col min="14850" max="14850" width="15" style="796" customWidth="1"/>
    <col min="14851" max="14851" width="17.26953125" style="796" customWidth="1"/>
    <col min="14852" max="14852" width="6.54296875" style="796" customWidth="1"/>
    <col min="14853" max="14853" width="5.54296875" style="796" customWidth="1"/>
    <col min="14854" max="14854" width="18.54296875" style="796" customWidth="1"/>
    <col min="14855" max="14855" width="70.453125" style="796" customWidth="1"/>
    <col min="14856" max="14856" width="16.26953125" style="796" customWidth="1"/>
    <col min="14857" max="14857" width="9.26953125" style="796" customWidth="1"/>
    <col min="14858" max="14858" width="7.26953125" style="796" customWidth="1"/>
    <col min="14859" max="14859" width="10.7265625" style="796" customWidth="1"/>
    <col min="14860" max="14860" width="12.26953125" style="796" customWidth="1"/>
    <col min="14861" max="14862" width="10.7265625" style="796" customWidth="1"/>
    <col min="14863" max="14863" width="13.26953125" style="796" customWidth="1"/>
    <col min="14864" max="14864" width="11.453125" style="796"/>
    <col min="14865" max="14865" width="7.26953125" style="796" customWidth="1"/>
    <col min="14866" max="15104" width="11.453125" style="796"/>
    <col min="15105" max="15105" width="11.7265625" style="796" customWidth="1"/>
    <col min="15106" max="15106" width="15" style="796" customWidth="1"/>
    <col min="15107" max="15107" width="17.26953125" style="796" customWidth="1"/>
    <col min="15108" max="15108" width="6.54296875" style="796" customWidth="1"/>
    <col min="15109" max="15109" width="5.54296875" style="796" customWidth="1"/>
    <col min="15110" max="15110" width="18.54296875" style="796" customWidth="1"/>
    <col min="15111" max="15111" width="70.453125" style="796" customWidth="1"/>
    <col min="15112" max="15112" width="16.26953125" style="796" customWidth="1"/>
    <col min="15113" max="15113" width="9.26953125" style="796" customWidth="1"/>
    <col min="15114" max="15114" width="7.26953125" style="796" customWidth="1"/>
    <col min="15115" max="15115" width="10.7265625" style="796" customWidth="1"/>
    <col min="15116" max="15116" width="12.26953125" style="796" customWidth="1"/>
    <col min="15117" max="15118" width="10.7265625" style="796" customWidth="1"/>
    <col min="15119" max="15119" width="13.26953125" style="796" customWidth="1"/>
    <col min="15120" max="15120" width="11.453125" style="796"/>
    <col min="15121" max="15121" width="7.26953125" style="796" customWidth="1"/>
    <col min="15122" max="15360" width="11.453125" style="796"/>
    <col min="15361" max="15361" width="11.7265625" style="796" customWidth="1"/>
    <col min="15362" max="15362" width="15" style="796" customWidth="1"/>
    <col min="15363" max="15363" width="17.26953125" style="796" customWidth="1"/>
    <col min="15364" max="15364" width="6.54296875" style="796" customWidth="1"/>
    <col min="15365" max="15365" width="5.54296875" style="796" customWidth="1"/>
    <col min="15366" max="15366" width="18.54296875" style="796" customWidth="1"/>
    <col min="15367" max="15367" width="70.453125" style="796" customWidth="1"/>
    <col min="15368" max="15368" width="16.26953125" style="796" customWidth="1"/>
    <col min="15369" max="15369" width="9.26953125" style="796" customWidth="1"/>
    <col min="15370" max="15370" width="7.26953125" style="796" customWidth="1"/>
    <col min="15371" max="15371" width="10.7265625" style="796" customWidth="1"/>
    <col min="15372" max="15372" width="12.26953125" style="796" customWidth="1"/>
    <col min="15373" max="15374" width="10.7265625" style="796" customWidth="1"/>
    <col min="15375" max="15375" width="13.26953125" style="796" customWidth="1"/>
    <col min="15376" max="15376" width="11.453125" style="796"/>
    <col min="15377" max="15377" width="7.26953125" style="796" customWidth="1"/>
    <col min="15378" max="15616" width="11.453125" style="796"/>
    <col min="15617" max="15617" width="11.7265625" style="796" customWidth="1"/>
    <col min="15618" max="15618" width="15" style="796" customWidth="1"/>
    <col min="15619" max="15619" width="17.26953125" style="796" customWidth="1"/>
    <col min="15620" max="15620" width="6.54296875" style="796" customWidth="1"/>
    <col min="15621" max="15621" width="5.54296875" style="796" customWidth="1"/>
    <col min="15622" max="15622" width="18.54296875" style="796" customWidth="1"/>
    <col min="15623" max="15623" width="70.453125" style="796" customWidth="1"/>
    <col min="15624" max="15624" width="16.26953125" style="796" customWidth="1"/>
    <col min="15625" max="15625" width="9.26953125" style="796" customWidth="1"/>
    <col min="15626" max="15626" width="7.26953125" style="796" customWidth="1"/>
    <col min="15627" max="15627" width="10.7265625" style="796" customWidth="1"/>
    <col min="15628" max="15628" width="12.26953125" style="796" customWidth="1"/>
    <col min="15629" max="15630" width="10.7265625" style="796" customWidth="1"/>
    <col min="15631" max="15631" width="13.26953125" style="796" customWidth="1"/>
    <col min="15632" max="15632" width="11.453125" style="796"/>
    <col min="15633" max="15633" width="7.26953125" style="796" customWidth="1"/>
    <col min="15634" max="15872" width="11.453125" style="796"/>
    <col min="15873" max="15873" width="11.7265625" style="796" customWidth="1"/>
    <col min="15874" max="15874" width="15" style="796" customWidth="1"/>
    <col min="15875" max="15875" width="17.26953125" style="796" customWidth="1"/>
    <col min="15876" max="15876" width="6.54296875" style="796" customWidth="1"/>
    <col min="15877" max="15877" width="5.54296875" style="796" customWidth="1"/>
    <col min="15878" max="15878" width="18.54296875" style="796" customWidth="1"/>
    <col min="15879" max="15879" width="70.453125" style="796" customWidth="1"/>
    <col min="15880" max="15880" width="16.26953125" style="796" customWidth="1"/>
    <col min="15881" max="15881" width="9.26953125" style="796" customWidth="1"/>
    <col min="15882" max="15882" width="7.26953125" style="796" customWidth="1"/>
    <col min="15883" max="15883" width="10.7265625" style="796" customWidth="1"/>
    <col min="15884" max="15884" width="12.26953125" style="796" customWidth="1"/>
    <col min="15885" max="15886" width="10.7265625" style="796" customWidth="1"/>
    <col min="15887" max="15887" width="13.26953125" style="796" customWidth="1"/>
    <col min="15888" max="15888" width="11.453125" style="796"/>
    <col min="15889" max="15889" width="7.26953125" style="796" customWidth="1"/>
    <col min="15890" max="16128" width="11.453125" style="796"/>
    <col min="16129" max="16129" width="11.7265625" style="796" customWidth="1"/>
    <col min="16130" max="16130" width="15" style="796" customWidth="1"/>
    <col min="16131" max="16131" width="17.26953125" style="796" customWidth="1"/>
    <col min="16132" max="16132" width="6.54296875" style="796" customWidth="1"/>
    <col min="16133" max="16133" width="5.54296875" style="796" customWidth="1"/>
    <col min="16134" max="16134" width="18.54296875" style="796" customWidth="1"/>
    <col min="16135" max="16135" width="70.453125" style="796" customWidth="1"/>
    <col min="16136" max="16136" width="16.26953125" style="796" customWidth="1"/>
    <col min="16137" max="16137" width="9.26953125" style="796" customWidth="1"/>
    <col min="16138" max="16138" width="7.26953125" style="796" customWidth="1"/>
    <col min="16139" max="16139" width="10.7265625" style="796" customWidth="1"/>
    <col min="16140" max="16140" width="12.26953125" style="796" customWidth="1"/>
    <col min="16141" max="16142" width="10.7265625" style="796" customWidth="1"/>
    <col min="16143" max="16143" width="13.26953125" style="796" customWidth="1"/>
    <col min="16144" max="16144" width="11.453125" style="796"/>
    <col min="16145" max="16145" width="7.26953125" style="796" customWidth="1"/>
    <col min="16146" max="16384" width="11.453125" style="796"/>
  </cols>
  <sheetData>
    <row r="1" spans="1:16" ht="26.25" customHeight="1">
      <c r="A1" s="791" t="s">
        <v>3360</v>
      </c>
      <c r="B1" s="792"/>
      <c r="C1" s="793"/>
      <c r="D1" s="793"/>
      <c r="E1" s="793"/>
      <c r="F1" s="793"/>
      <c r="G1" s="793"/>
      <c r="H1" s="793"/>
      <c r="I1" s="793"/>
      <c r="J1" s="793"/>
      <c r="K1" s="793"/>
      <c r="L1" s="793"/>
      <c r="M1" s="794"/>
      <c r="N1" s="793"/>
    </row>
    <row r="2" spans="1:16" ht="12.75" customHeight="1">
      <c r="A2" s="797" t="s">
        <v>3361</v>
      </c>
      <c r="B2" s="798"/>
      <c r="C2" s="798" t="s">
        <v>274</v>
      </c>
      <c r="D2" s="798"/>
      <c r="E2" s="793"/>
      <c r="F2" s="793"/>
      <c r="G2" s="799"/>
      <c r="H2" s="799"/>
      <c r="I2" s="793"/>
      <c r="J2" s="793"/>
      <c r="K2" s="793"/>
      <c r="L2" s="793"/>
      <c r="M2" s="794"/>
      <c r="N2" s="793"/>
    </row>
    <row r="3" spans="1:16" ht="12.75" customHeight="1">
      <c r="A3" s="797" t="s">
        <v>3362</v>
      </c>
      <c r="B3" s="797"/>
      <c r="C3" s="798" t="s">
        <v>235</v>
      </c>
      <c r="D3" s="793"/>
      <c r="E3" s="793"/>
      <c r="F3" s="793"/>
      <c r="G3" s="799"/>
      <c r="H3" s="799"/>
      <c r="I3" s="793"/>
      <c r="J3" s="793"/>
      <c r="K3" s="793"/>
      <c r="L3" s="793"/>
      <c r="M3" s="794"/>
      <c r="N3" s="793"/>
    </row>
    <row r="4" spans="1:16" ht="9.75" customHeight="1">
      <c r="A4" s="800" t="s">
        <v>1464</v>
      </c>
      <c r="B4" s="801"/>
      <c r="C4" s="802" t="s">
        <v>3363</v>
      </c>
      <c r="D4" s="793"/>
      <c r="E4" s="793"/>
      <c r="F4" s="793"/>
      <c r="G4" s="793"/>
      <c r="H4" s="793"/>
      <c r="I4" s="793"/>
      <c r="J4" s="793"/>
      <c r="K4" s="793"/>
      <c r="L4" s="793"/>
      <c r="M4" s="794"/>
      <c r="N4" s="793"/>
    </row>
    <row r="5" spans="1:16" ht="9.75" hidden="1" customHeight="1">
      <c r="A5" s="800"/>
      <c r="B5" s="801"/>
      <c r="C5" s="798"/>
      <c r="D5" s="793"/>
      <c r="E5" s="793"/>
      <c r="F5" s="793"/>
      <c r="G5" s="793"/>
      <c r="H5" s="793"/>
      <c r="I5" s="793"/>
      <c r="J5" s="793"/>
      <c r="K5" s="793"/>
      <c r="L5" s="793"/>
      <c r="M5" s="794"/>
      <c r="N5" s="793"/>
    </row>
    <row r="6" spans="1:16" s="809" customFormat="1" ht="7.5" customHeight="1" thickBot="1">
      <c r="A6" s="803"/>
      <c r="B6" s="804"/>
      <c r="C6" s="805"/>
      <c r="D6" s="806"/>
      <c r="E6" s="806"/>
      <c r="F6" s="806"/>
      <c r="G6" s="806"/>
      <c r="H6" s="806"/>
      <c r="I6" s="806"/>
      <c r="J6" s="806"/>
      <c r="K6" s="806"/>
      <c r="L6" s="806"/>
      <c r="M6" s="807"/>
      <c r="N6" s="806"/>
      <c r="O6" s="808"/>
      <c r="P6" s="808"/>
    </row>
    <row r="7" spans="1:16" s="809" customFormat="1" ht="30" customHeight="1" thickBot="1">
      <c r="A7" s="810" t="s">
        <v>3364</v>
      </c>
      <c r="B7" s="811" t="s">
        <v>3365</v>
      </c>
      <c r="C7" s="811" t="s">
        <v>2818</v>
      </c>
      <c r="D7" s="811" t="s">
        <v>1032</v>
      </c>
      <c r="E7" s="811" t="s">
        <v>3366</v>
      </c>
      <c r="F7" s="811" t="s">
        <v>217</v>
      </c>
      <c r="G7" s="811" t="s">
        <v>28</v>
      </c>
      <c r="H7" s="811"/>
      <c r="I7" s="811" t="s">
        <v>1471</v>
      </c>
      <c r="J7" s="811" t="s">
        <v>3367</v>
      </c>
      <c r="K7" s="810" t="s">
        <v>3368</v>
      </c>
      <c r="L7" s="810" t="s">
        <v>3369</v>
      </c>
      <c r="M7" s="812" t="s">
        <v>3370</v>
      </c>
      <c r="N7" s="810" t="s">
        <v>3371</v>
      </c>
      <c r="O7" s="808"/>
      <c r="P7" s="808"/>
    </row>
    <row r="8" spans="1:16" ht="25.5" customHeight="1">
      <c r="A8" s="813"/>
      <c r="B8" s="814" t="s">
        <v>3372</v>
      </c>
      <c r="C8" s="815"/>
      <c r="D8" s="815"/>
      <c r="E8" s="815"/>
      <c r="F8" s="816"/>
      <c r="G8" s="815"/>
      <c r="H8" s="815"/>
      <c r="I8" s="815"/>
      <c r="J8" s="815"/>
      <c r="K8" s="815"/>
      <c r="L8" s="815"/>
      <c r="M8" s="817"/>
      <c r="N8" s="815"/>
      <c r="O8" s="796"/>
    </row>
    <row r="9" spans="1:16">
      <c r="A9" s="795"/>
      <c r="F9" s="818"/>
      <c r="G9" s="796" t="s">
        <v>3373</v>
      </c>
      <c r="L9" s="819"/>
      <c r="N9" s="819"/>
      <c r="O9" s="796"/>
    </row>
    <row r="10" spans="1:16">
      <c r="A10" s="795"/>
      <c r="F10" s="818"/>
      <c r="G10" s="796" t="s">
        <v>3374</v>
      </c>
      <c r="L10" s="819"/>
      <c r="N10" s="819"/>
      <c r="O10" s="820"/>
    </row>
    <row r="11" spans="1:16">
      <c r="A11" s="795"/>
      <c r="F11" s="818"/>
      <c r="G11" s="796" t="s">
        <v>3375</v>
      </c>
      <c r="L11" s="819"/>
      <c r="N11" s="819"/>
      <c r="O11" s="796"/>
    </row>
    <row r="12" spans="1:16">
      <c r="A12" s="795"/>
      <c r="F12" s="818"/>
      <c r="G12" s="796" t="s">
        <v>3376</v>
      </c>
      <c r="L12" s="821"/>
      <c r="N12" s="819"/>
      <c r="O12" s="796"/>
    </row>
    <row r="13" spans="1:16" ht="12" customHeight="1">
      <c r="A13" s="822"/>
      <c r="F13" s="818"/>
      <c r="G13" s="796" t="s">
        <v>3377</v>
      </c>
      <c r="L13" s="821"/>
      <c r="O13" s="796"/>
    </row>
    <row r="14" spans="1:16">
      <c r="A14" s="795"/>
      <c r="F14" s="818"/>
      <c r="G14" s="796" t="s">
        <v>3378</v>
      </c>
      <c r="L14" s="821"/>
      <c r="O14" s="796"/>
    </row>
    <row r="15" spans="1:16" ht="25.5" customHeight="1">
      <c r="A15" s="813"/>
      <c r="B15" s="814" t="s">
        <v>3379</v>
      </c>
      <c r="C15" s="815"/>
      <c r="D15" s="815"/>
      <c r="E15" s="815"/>
      <c r="F15" s="816"/>
      <c r="G15" s="815"/>
      <c r="H15" s="815"/>
      <c r="I15" s="815"/>
      <c r="J15" s="815"/>
      <c r="K15" s="815"/>
      <c r="L15" s="815"/>
      <c r="M15" s="817"/>
      <c r="N15" s="815"/>
      <c r="O15" s="796"/>
    </row>
    <row r="16" spans="1:16">
      <c r="A16" s="795"/>
      <c r="F16" s="818"/>
      <c r="G16" s="796" t="s">
        <v>3373</v>
      </c>
      <c r="K16" s="819"/>
      <c r="L16" s="819"/>
      <c r="N16" s="819"/>
      <c r="O16" s="796"/>
    </row>
    <row r="17" spans="1:16">
      <c r="A17" s="795"/>
      <c r="F17" s="818"/>
      <c r="G17" s="796" t="s">
        <v>3374</v>
      </c>
      <c r="K17" s="819"/>
      <c r="L17" s="819"/>
      <c r="N17" s="819"/>
      <c r="O17" s="820"/>
    </row>
    <row r="18" spans="1:16">
      <c r="A18" s="795"/>
      <c r="F18" s="818"/>
      <c r="G18" s="796" t="s">
        <v>3375</v>
      </c>
      <c r="K18" s="819"/>
      <c r="L18" s="819"/>
      <c r="N18" s="819"/>
      <c r="O18" s="796"/>
    </row>
    <row r="19" spans="1:16">
      <c r="A19" s="795"/>
      <c r="F19" s="818"/>
      <c r="G19" s="796" t="s">
        <v>3376</v>
      </c>
      <c r="K19" s="819"/>
      <c r="L19" s="821"/>
      <c r="N19" s="819"/>
      <c r="O19" s="796"/>
    </row>
    <row r="20" spans="1:16" ht="12" customHeight="1">
      <c r="A20" s="822"/>
      <c r="F20" s="818"/>
      <c r="G20" s="796" t="s">
        <v>3377</v>
      </c>
      <c r="K20" s="819"/>
      <c r="L20" s="821"/>
      <c r="O20" s="796"/>
    </row>
    <row r="21" spans="1:16">
      <c r="A21" s="795"/>
      <c r="F21" s="818"/>
      <c r="G21" s="796" t="s">
        <v>3378</v>
      </c>
      <c r="K21" s="819"/>
      <c r="L21" s="821"/>
      <c r="O21" s="796"/>
    </row>
    <row r="22" spans="1:16" s="827" customFormat="1" ht="41.25" customHeight="1">
      <c r="A22" s="823"/>
      <c r="B22" s="824" t="s">
        <v>3380</v>
      </c>
      <c r="C22" s="825"/>
      <c r="D22" s="825"/>
      <c r="E22" s="825"/>
      <c r="F22" s="825"/>
      <c r="G22" s="825"/>
      <c r="H22" s="825"/>
      <c r="I22" s="825"/>
      <c r="J22" s="825"/>
      <c r="K22" s="825"/>
      <c r="L22" s="825"/>
      <c r="M22" s="826"/>
      <c r="N22" s="825"/>
      <c r="P22" s="828"/>
    </row>
    <row r="23" spans="1:16">
      <c r="A23" s="795"/>
      <c r="G23" s="796" t="s">
        <v>3373</v>
      </c>
      <c r="K23" s="819"/>
      <c r="L23" s="819">
        <f t="shared" ref="L23:L28" si="0">SUM(L16,L9)</f>
        <v>0</v>
      </c>
      <c r="N23" s="819"/>
      <c r="O23" s="796"/>
    </row>
    <row r="24" spans="1:16">
      <c r="A24" s="795"/>
      <c r="F24" s="820"/>
      <c r="G24" s="796" t="s">
        <v>3374</v>
      </c>
      <c r="K24" s="819"/>
      <c r="L24" s="819">
        <f t="shared" si="0"/>
        <v>0</v>
      </c>
      <c r="N24" s="819"/>
      <c r="O24" s="820"/>
    </row>
    <row r="25" spans="1:16">
      <c r="A25" s="795"/>
      <c r="G25" s="796" t="s">
        <v>3375</v>
      </c>
      <c r="K25" s="819"/>
      <c r="L25" s="819">
        <f t="shared" si="0"/>
        <v>0</v>
      </c>
      <c r="N25" s="819"/>
      <c r="O25" s="796"/>
    </row>
    <row r="26" spans="1:16">
      <c r="A26" s="795"/>
      <c r="G26" s="796" t="s">
        <v>3376</v>
      </c>
      <c r="K26" s="819"/>
      <c r="L26" s="819">
        <f t="shared" si="0"/>
        <v>0</v>
      </c>
      <c r="N26" s="819"/>
      <c r="O26" s="796"/>
    </row>
    <row r="27" spans="1:16" ht="12" customHeight="1">
      <c r="A27" s="822"/>
      <c r="G27" s="796" t="s">
        <v>3377</v>
      </c>
      <c r="K27" s="819"/>
      <c r="L27" s="819">
        <f t="shared" si="0"/>
        <v>0</v>
      </c>
      <c r="O27" s="796"/>
    </row>
    <row r="28" spans="1:16" ht="13" thickBot="1">
      <c r="A28" s="795"/>
      <c r="G28" s="796" t="s">
        <v>3378</v>
      </c>
      <c r="K28" s="819"/>
      <c r="L28" s="819">
        <f t="shared" si="0"/>
        <v>0</v>
      </c>
      <c r="O28" s="796"/>
    </row>
    <row r="29" spans="1:16" ht="14">
      <c r="A29" s="829"/>
      <c r="B29" s="830"/>
      <c r="C29" s="831"/>
      <c r="D29" s="831"/>
      <c r="E29" s="831"/>
      <c r="F29" s="831"/>
      <c r="G29" s="831"/>
      <c r="H29" s="831"/>
      <c r="I29" s="831"/>
      <c r="J29" s="831"/>
      <c r="K29" s="832" t="s">
        <v>3381</v>
      </c>
      <c r="L29" s="833">
        <f>SUM(L23:L28)</f>
        <v>0</v>
      </c>
      <c r="M29" s="834"/>
      <c r="N29" s="831"/>
      <c r="O29" s="819"/>
    </row>
    <row r="30" spans="1:16">
      <c r="M30" s="835"/>
      <c r="N30" s="836"/>
    </row>
    <row r="31" spans="1:16">
      <c r="M31" s="835"/>
      <c r="N31" s="836"/>
    </row>
    <row r="32" spans="1:16" s="837" customFormat="1" ht="15.5">
      <c r="F32" s="838"/>
      <c r="G32" s="839"/>
      <c r="H32" s="839"/>
      <c r="I32" s="839"/>
      <c r="J32" s="840"/>
      <c r="K32" s="839"/>
      <c r="L32" s="839"/>
      <c r="M32" s="839"/>
      <c r="N32" s="841"/>
      <c r="O32" s="842"/>
      <c r="P32" s="842"/>
    </row>
    <row r="33" spans="7:14" ht="15.5">
      <c r="G33" s="839"/>
      <c r="H33" s="839"/>
      <c r="I33" s="839"/>
      <c r="J33" s="839"/>
      <c r="K33" s="839"/>
      <c r="L33" s="839"/>
      <c r="M33" s="839"/>
      <c r="N33" s="836"/>
    </row>
    <row r="34" spans="7:14" ht="15.5">
      <c r="G34" s="839"/>
      <c r="H34" s="839"/>
      <c r="I34" s="839"/>
      <c r="J34" s="839"/>
      <c r="K34" s="839"/>
      <c r="L34" s="839"/>
      <c r="M34" s="839"/>
      <c r="N34" s="836"/>
    </row>
    <row r="35" spans="7:14" ht="15.5">
      <c r="G35" s="839"/>
      <c r="H35" s="839"/>
      <c r="I35" s="839"/>
      <c r="J35" s="839"/>
      <c r="K35" s="839"/>
      <c r="L35" s="839"/>
      <c r="M35" s="839"/>
      <c r="N35" s="836"/>
    </row>
    <row r="36" spans="7:14" ht="15.5">
      <c r="G36" s="839"/>
      <c r="H36" s="839"/>
      <c r="I36" s="839"/>
      <c r="J36" s="839"/>
      <c r="K36" s="839"/>
      <c r="L36" s="839"/>
      <c r="M36" s="839"/>
      <c r="N36" s="836"/>
    </row>
    <row r="37" spans="7:14" ht="15.5">
      <c r="G37" s="839"/>
      <c r="H37" s="839"/>
      <c r="I37" s="839"/>
      <c r="J37" s="839"/>
      <c r="K37" s="839"/>
      <c r="L37" s="839"/>
      <c r="M37" s="839"/>
      <c r="N37" s="836"/>
    </row>
    <row r="38" spans="7:14" ht="15.5">
      <c r="G38" s="838"/>
      <c r="H38" s="838"/>
      <c r="I38" s="838"/>
      <c r="J38" s="838"/>
      <c r="K38" s="838"/>
      <c r="L38" s="838"/>
      <c r="M38" s="838"/>
      <c r="N38" s="836"/>
    </row>
    <row r="39" spans="7:14">
      <c r="M39" s="796"/>
      <c r="N39" s="836"/>
    </row>
    <row r="40" spans="7:14">
      <c r="M40" s="835"/>
      <c r="N40" s="836"/>
    </row>
    <row r="41" spans="7:14">
      <c r="M41" s="835"/>
      <c r="N41" s="836"/>
    </row>
    <row r="42" spans="7:14">
      <c r="M42" s="835"/>
      <c r="N42" s="836"/>
    </row>
    <row r="43" spans="7:14">
      <c r="M43" s="835"/>
      <c r="N43" s="836"/>
    </row>
    <row r="44" spans="7:14">
      <c r="M44" s="835"/>
      <c r="N44" s="836"/>
    </row>
    <row r="45" spans="7:14">
      <c r="M45" s="835"/>
      <c r="N45" s="836"/>
    </row>
    <row r="46" spans="7:14">
      <c r="M46" s="835"/>
      <c r="N46" s="836"/>
    </row>
    <row r="47" spans="7:14">
      <c r="M47" s="835"/>
      <c r="N47" s="836"/>
    </row>
    <row r="48" spans="7:14">
      <c r="M48" s="835"/>
      <c r="N48" s="836"/>
    </row>
    <row r="49" spans="13:14">
      <c r="M49" s="835"/>
      <c r="N49" s="836"/>
    </row>
    <row r="50" spans="13:14">
      <c r="M50" s="835"/>
      <c r="N50" s="836"/>
    </row>
    <row r="51" spans="13:14">
      <c r="M51" s="835"/>
      <c r="N51" s="836"/>
    </row>
    <row r="52" spans="13:14">
      <c r="M52" s="835"/>
      <c r="N52" s="836"/>
    </row>
    <row r="53" spans="13:14">
      <c r="M53" s="835"/>
      <c r="N53" s="836"/>
    </row>
    <row r="54" spans="13:14">
      <c r="M54" s="835"/>
      <c r="N54" s="836"/>
    </row>
    <row r="55" spans="13:14">
      <c r="M55" s="835"/>
      <c r="N55" s="836"/>
    </row>
    <row r="56" spans="13:14">
      <c r="M56" s="835"/>
      <c r="N56" s="836"/>
    </row>
    <row r="57" spans="13:14">
      <c r="M57" s="835"/>
      <c r="N57" s="836"/>
    </row>
    <row r="58" spans="13:14">
      <c r="M58" s="835"/>
      <c r="N58" s="836"/>
    </row>
    <row r="59" spans="13:14">
      <c r="M59" s="835"/>
      <c r="N59" s="836"/>
    </row>
    <row r="60" spans="13:14">
      <c r="M60" s="835"/>
      <c r="N60" s="836"/>
    </row>
    <row r="61" spans="13:14">
      <c r="M61" s="835"/>
      <c r="N61" s="836"/>
    </row>
    <row r="62" spans="13:14">
      <c r="M62" s="835"/>
      <c r="N62" s="836"/>
    </row>
    <row r="63" spans="13:14">
      <c r="M63" s="835"/>
      <c r="N63" s="836"/>
    </row>
    <row r="64" spans="13:14">
      <c r="M64" s="835"/>
      <c r="N64" s="836"/>
    </row>
    <row r="65" spans="13:14">
      <c r="M65" s="835"/>
      <c r="N65" s="836"/>
    </row>
    <row r="66" spans="13:14">
      <c r="M66" s="835"/>
      <c r="N66" s="836"/>
    </row>
    <row r="67" spans="13:14">
      <c r="M67" s="835"/>
      <c r="N67" s="836"/>
    </row>
    <row r="68" spans="13:14">
      <c r="M68" s="835"/>
      <c r="N68" s="836"/>
    </row>
    <row r="69" spans="13:14">
      <c r="M69" s="835"/>
      <c r="N69" s="836"/>
    </row>
    <row r="70" spans="13:14">
      <c r="M70" s="835"/>
      <c r="N70" s="836"/>
    </row>
    <row r="71" spans="13:14">
      <c r="M71" s="835"/>
      <c r="N71" s="836"/>
    </row>
    <row r="72" spans="13:14">
      <c r="M72" s="835"/>
      <c r="N72" s="836"/>
    </row>
    <row r="73" spans="13:14">
      <c r="M73" s="835"/>
      <c r="N73" s="836"/>
    </row>
    <row r="74" spans="13:14">
      <c r="M74" s="835"/>
      <c r="N74" s="836"/>
    </row>
    <row r="75" spans="13:14">
      <c r="M75" s="835"/>
      <c r="N75" s="836"/>
    </row>
    <row r="76" spans="13:14">
      <c r="M76" s="835"/>
      <c r="N76" s="836"/>
    </row>
    <row r="77" spans="13:14">
      <c r="M77" s="835"/>
      <c r="N77" s="836"/>
    </row>
    <row r="78" spans="13:14">
      <c r="M78" s="835"/>
      <c r="N78" s="836"/>
    </row>
    <row r="79" spans="13:14">
      <c r="M79" s="835"/>
      <c r="N79" s="836"/>
    </row>
    <row r="80" spans="13:14">
      <c r="M80" s="835"/>
      <c r="N80" s="836"/>
    </row>
    <row r="81" spans="13:14">
      <c r="M81" s="835"/>
      <c r="N81" s="836"/>
    </row>
    <row r="82" spans="13:14">
      <c r="M82" s="835"/>
      <c r="N82" s="836"/>
    </row>
    <row r="83" spans="13:14">
      <c r="M83" s="835"/>
      <c r="N83" s="836"/>
    </row>
    <row r="84" spans="13:14">
      <c r="M84" s="835"/>
      <c r="N84" s="836"/>
    </row>
    <row r="85" spans="13:14">
      <c r="M85" s="835"/>
      <c r="N85" s="836"/>
    </row>
    <row r="86" spans="13:14">
      <c r="M86" s="835"/>
      <c r="N86" s="836"/>
    </row>
    <row r="87" spans="13:14">
      <c r="M87" s="835"/>
      <c r="N87" s="836"/>
    </row>
    <row r="88" spans="13:14">
      <c r="M88" s="835"/>
      <c r="N88" s="836"/>
    </row>
    <row r="89" spans="13:14">
      <c r="M89" s="835"/>
      <c r="N89" s="836"/>
    </row>
    <row r="90" spans="13:14">
      <c r="M90" s="835"/>
      <c r="N90" s="836"/>
    </row>
    <row r="91" spans="13:14">
      <c r="M91" s="835"/>
      <c r="N91" s="836"/>
    </row>
    <row r="92" spans="13:14">
      <c r="M92" s="835"/>
      <c r="N92" s="836"/>
    </row>
    <row r="93" spans="13:14">
      <c r="M93" s="835"/>
      <c r="N93" s="836"/>
    </row>
    <row r="94" spans="13:14">
      <c r="M94" s="835"/>
      <c r="N94" s="836"/>
    </row>
    <row r="95" spans="13:14">
      <c r="M95" s="835"/>
      <c r="N95" s="836"/>
    </row>
    <row r="96" spans="13:14">
      <c r="M96" s="835"/>
      <c r="N96" s="836"/>
    </row>
    <row r="97" spans="13:14">
      <c r="M97" s="835"/>
      <c r="N97" s="836"/>
    </row>
    <row r="98" spans="13:14">
      <c r="M98" s="835"/>
      <c r="N98" s="836"/>
    </row>
    <row r="99" spans="13:14">
      <c r="M99" s="835"/>
      <c r="N99" s="836"/>
    </row>
    <row r="100" spans="13:14">
      <c r="M100" s="835"/>
      <c r="N100" s="836"/>
    </row>
    <row r="101" spans="13:14">
      <c r="M101" s="835"/>
      <c r="N101" s="836"/>
    </row>
    <row r="102" spans="13:14">
      <c r="M102" s="835"/>
      <c r="N102" s="836"/>
    </row>
    <row r="103" spans="13:14">
      <c r="M103" s="835"/>
      <c r="N103" s="836"/>
    </row>
    <row r="104" spans="13:14">
      <c r="M104" s="835"/>
      <c r="N104" s="836"/>
    </row>
    <row r="105" spans="13:14">
      <c r="M105" s="835"/>
      <c r="N105" s="836"/>
    </row>
    <row r="106" spans="13:14">
      <c r="M106" s="835"/>
      <c r="N106" s="836"/>
    </row>
    <row r="107" spans="13:14">
      <c r="M107" s="835"/>
      <c r="N107" s="836"/>
    </row>
    <row r="108" spans="13:14">
      <c r="M108" s="835"/>
      <c r="N108" s="836"/>
    </row>
    <row r="109" spans="13:14">
      <c r="M109" s="835"/>
      <c r="N109" s="836"/>
    </row>
    <row r="110" spans="13:14">
      <c r="M110" s="835"/>
      <c r="N110" s="836"/>
    </row>
    <row r="111" spans="13:14">
      <c r="M111" s="835"/>
      <c r="N111" s="836"/>
    </row>
    <row r="112" spans="13:14">
      <c r="M112" s="835"/>
      <c r="N112" s="836"/>
    </row>
    <row r="113" spans="13:14">
      <c r="M113" s="835"/>
      <c r="N113" s="836"/>
    </row>
    <row r="114" spans="13:14">
      <c r="M114" s="835"/>
      <c r="N114" s="836"/>
    </row>
    <row r="115" spans="13:14">
      <c r="M115" s="835"/>
      <c r="N115" s="836"/>
    </row>
    <row r="116" spans="13:14">
      <c r="M116" s="835"/>
      <c r="N116" s="836"/>
    </row>
    <row r="117" spans="13:14">
      <c r="M117" s="835"/>
      <c r="N117" s="836"/>
    </row>
    <row r="118" spans="13:14">
      <c r="M118" s="835"/>
      <c r="N118" s="836"/>
    </row>
    <row r="119" spans="13:14">
      <c r="M119" s="835"/>
      <c r="N119" s="836"/>
    </row>
    <row r="120" spans="13:14">
      <c r="M120" s="835"/>
      <c r="N120" s="836"/>
    </row>
    <row r="121" spans="13:14">
      <c r="M121" s="835"/>
      <c r="N121" s="836"/>
    </row>
    <row r="122" spans="13:14">
      <c r="M122" s="835"/>
      <c r="N122" s="836"/>
    </row>
    <row r="123" spans="13:14">
      <c r="M123" s="835"/>
      <c r="N123" s="836"/>
    </row>
    <row r="124" spans="13:14">
      <c r="M124" s="835"/>
      <c r="N124" s="836"/>
    </row>
    <row r="125" spans="13:14">
      <c r="M125" s="835"/>
      <c r="N125" s="836"/>
    </row>
    <row r="126" spans="13:14">
      <c r="M126" s="835"/>
      <c r="N126" s="836"/>
    </row>
    <row r="127" spans="13:14">
      <c r="M127" s="835"/>
      <c r="N127" s="836"/>
    </row>
    <row r="128" spans="13:14">
      <c r="M128" s="835"/>
      <c r="N128" s="836"/>
    </row>
    <row r="129" spans="13:14">
      <c r="M129" s="835"/>
      <c r="N129" s="836"/>
    </row>
    <row r="130" spans="13:14">
      <c r="M130" s="835"/>
      <c r="N130" s="836"/>
    </row>
    <row r="131" spans="13:14">
      <c r="M131" s="835"/>
      <c r="N131" s="836"/>
    </row>
    <row r="132" spans="13:14">
      <c r="M132" s="835"/>
      <c r="N132" s="836"/>
    </row>
    <row r="133" spans="13:14">
      <c r="M133" s="835"/>
      <c r="N133" s="836"/>
    </row>
    <row r="134" spans="13:14">
      <c r="M134" s="835"/>
      <c r="N134" s="836"/>
    </row>
    <row r="135" spans="13:14">
      <c r="M135" s="835"/>
      <c r="N135" s="836"/>
    </row>
    <row r="136" spans="13:14">
      <c r="M136" s="835"/>
      <c r="N136" s="836"/>
    </row>
    <row r="137" spans="13:14">
      <c r="M137" s="835"/>
      <c r="N137" s="836"/>
    </row>
    <row r="138" spans="13:14">
      <c r="M138" s="835"/>
      <c r="N138" s="836"/>
    </row>
    <row r="139" spans="13:14">
      <c r="M139" s="835"/>
      <c r="N139" s="836"/>
    </row>
    <row r="140" spans="13:14">
      <c r="M140" s="835"/>
      <c r="N140" s="836"/>
    </row>
    <row r="141" spans="13:14">
      <c r="M141" s="835"/>
      <c r="N141" s="836"/>
    </row>
    <row r="142" spans="13:14">
      <c r="M142" s="835"/>
      <c r="N142" s="836"/>
    </row>
    <row r="143" spans="13:14">
      <c r="M143" s="835"/>
      <c r="N143" s="836"/>
    </row>
    <row r="144" spans="13:14">
      <c r="M144" s="835"/>
      <c r="N144" s="836"/>
    </row>
    <row r="145" spans="13:14">
      <c r="M145" s="835"/>
      <c r="N145" s="836"/>
    </row>
    <row r="146" spans="13:14">
      <c r="M146" s="835"/>
      <c r="N146" s="836"/>
    </row>
    <row r="147" spans="13:14">
      <c r="M147" s="835"/>
      <c r="N147" s="836"/>
    </row>
    <row r="148" spans="13:14">
      <c r="M148" s="835"/>
      <c r="N148" s="836"/>
    </row>
    <row r="149" spans="13:14">
      <c r="M149" s="835"/>
      <c r="N149" s="836"/>
    </row>
    <row r="150" spans="13:14">
      <c r="M150" s="835"/>
      <c r="N150" s="836"/>
    </row>
    <row r="151" spans="13:14">
      <c r="M151" s="835"/>
      <c r="N151" s="836"/>
    </row>
    <row r="152" spans="13:14">
      <c r="M152" s="835"/>
      <c r="N152" s="836"/>
    </row>
    <row r="153" spans="13:14">
      <c r="M153" s="835"/>
      <c r="N153" s="836"/>
    </row>
    <row r="154" spans="13:14">
      <c r="M154" s="835"/>
      <c r="N154" s="836"/>
    </row>
    <row r="155" spans="13:14">
      <c r="M155" s="835"/>
      <c r="N155" s="836"/>
    </row>
    <row r="156" spans="13:14">
      <c r="M156" s="835"/>
      <c r="N156" s="836"/>
    </row>
    <row r="157" spans="13:14">
      <c r="M157" s="835"/>
      <c r="N157" s="836"/>
    </row>
    <row r="158" spans="13:14">
      <c r="M158" s="835"/>
      <c r="N158" s="836"/>
    </row>
    <row r="159" spans="13:14">
      <c r="M159" s="835"/>
      <c r="N159" s="836"/>
    </row>
    <row r="160" spans="13:14">
      <c r="M160" s="835"/>
      <c r="N160" s="836"/>
    </row>
    <row r="161" spans="13:14">
      <c r="M161" s="835"/>
      <c r="N161" s="836"/>
    </row>
    <row r="162" spans="13:14">
      <c r="M162" s="835"/>
      <c r="N162" s="836"/>
    </row>
    <row r="163" spans="13:14">
      <c r="M163" s="835"/>
      <c r="N163" s="836"/>
    </row>
    <row r="164" spans="13:14">
      <c r="M164" s="835"/>
      <c r="N164" s="836"/>
    </row>
    <row r="165" spans="13:14">
      <c r="M165" s="835"/>
      <c r="N165" s="836"/>
    </row>
    <row r="166" spans="13:14">
      <c r="M166" s="835"/>
      <c r="N166" s="836"/>
    </row>
    <row r="167" spans="13:14">
      <c r="M167" s="835"/>
      <c r="N167" s="836"/>
    </row>
    <row r="168" spans="13:14">
      <c r="M168" s="835"/>
      <c r="N168" s="836"/>
    </row>
    <row r="169" spans="13:14">
      <c r="M169" s="835"/>
      <c r="N169" s="836"/>
    </row>
    <row r="170" spans="13:14">
      <c r="M170" s="835"/>
      <c r="N170" s="836"/>
    </row>
    <row r="171" spans="13:14">
      <c r="M171" s="835"/>
      <c r="N171" s="836"/>
    </row>
    <row r="172" spans="13:14">
      <c r="M172" s="835"/>
      <c r="N172" s="836"/>
    </row>
    <row r="173" spans="13:14">
      <c r="M173" s="835"/>
      <c r="N173" s="836"/>
    </row>
    <row r="174" spans="13:14">
      <c r="M174" s="835"/>
      <c r="N174" s="836"/>
    </row>
    <row r="175" spans="13:14">
      <c r="M175" s="835"/>
      <c r="N175" s="836"/>
    </row>
    <row r="176" spans="13:14">
      <c r="M176" s="835"/>
      <c r="N176" s="836"/>
    </row>
    <row r="177" spans="13:14">
      <c r="M177" s="835"/>
      <c r="N177" s="836"/>
    </row>
  </sheetData>
  <printOptions gridLines="1"/>
  <pageMargins left="0.31496062992125984" right="0.13" top="0.6692913385826772" bottom="0.35433070866141736" header="0.62992125984251968" footer="0.19685039370078741"/>
  <pageSetup paperSize="9" scale="64" firstPageNumber="2" orientation="landscape" r:id="rId1"/>
  <headerFooter alignWithMargins="0">
    <oddFooter>&amp;L&amp;8&amp;F&amp;RStrana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43</vt:i4>
      </vt:variant>
      <vt:variant>
        <vt:lpstr>Pomenované rozsahy</vt:lpstr>
      </vt:variant>
      <vt:variant>
        <vt:i4>111</vt:i4>
      </vt:variant>
    </vt:vector>
  </HeadingPairs>
  <TitlesOfParts>
    <vt:vector size="154" baseType="lpstr">
      <vt:lpstr>Rekapitulácia stavby</vt:lpstr>
      <vt:lpstr>SO101.01 Architektúra</vt:lpstr>
      <vt:lpstr>SO101.02 Statika - Rozpočet</vt:lpstr>
      <vt:lpstr>SO101.04 Elektro</vt:lpstr>
      <vt:lpstr>SO101.05 Zdravotechnika</vt:lpstr>
      <vt:lpstr>SO 101.05 Plynoinštalácia</vt:lpstr>
      <vt:lpstr>SO 101.06 Vykurovanie</vt:lpstr>
      <vt:lpstr>SO 101.07 Vzduchotechnika</vt:lpstr>
      <vt:lpstr>SO 101.08 MaR rekap</vt:lpstr>
      <vt:lpstr>SO 101.08 MaR RO1</vt:lpstr>
      <vt:lpstr>SO 101.08 MaR RO2</vt:lpstr>
      <vt:lpstr>SO 101.09 EPS</vt:lpstr>
      <vt:lpstr>SO 101.09 HSP</vt:lpstr>
      <vt:lpstr>SO 101.10 EZS</vt:lpstr>
      <vt:lpstr>SO 101.10 PTV</vt:lpstr>
      <vt:lpstr>PS3 Rekapitulácia</vt:lpstr>
      <vt:lpstr>PS3 Stavebné_úpravy</vt:lpstr>
      <vt:lpstr>PS3 Chladiace_stroje</vt:lpstr>
      <vt:lpstr>PS3 Obehové_čerpadlá</vt:lpstr>
      <vt:lpstr>PS3 Nádoby_a_výmenníky</vt:lpstr>
      <vt:lpstr>PS3 Technol_upravne_vody_pre_vý</vt:lpstr>
      <vt:lpstr>PS3 Potrubia_ĽADOVÁ_PLOCHA</vt:lpstr>
      <vt:lpstr>PS3 Potrubia_FC_aVZT</vt:lpstr>
      <vt:lpstr>PS3 Potrubie_Okruh_chlad_vody</vt:lpstr>
      <vt:lpstr>PS3 Armatúry_ĽADOVÁ_PLOCHA</vt:lpstr>
      <vt:lpstr>PS3 Armatúry_FC_a_VZT</vt:lpstr>
      <vt:lpstr>PS3 Armatúry_Okruh_chlad_vody,</vt:lpstr>
      <vt:lpstr>PS3 Oceľová_konštrukcia</vt:lpstr>
      <vt:lpstr>PS3 Ostatné</vt:lpstr>
      <vt:lpstr>PS3 POV</vt:lpstr>
      <vt:lpstr>SO202</vt:lpstr>
      <vt:lpstr>SO 301</vt:lpstr>
      <vt:lpstr>SO 302</vt:lpstr>
      <vt:lpstr>SO 303</vt:lpstr>
      <vt:lpstr>SO 304</vt:lpstr>
      <vt:lpstr>SO 305</vt:lpstr>
      <vt:lpstr>SO 401</vt:lpstr>
      <vt:lpstr>SO 402</vt:lpstr>
      <vt:lpstr>SO 501</vt:lpstr>
      <vt:lpstr>SO 601 Rekapitulácia</vt:lpstr>
      <vt:lpstr>SO 601 Sadové...</vt:lpstr>
      <vt:lpstr>Závlahové systémy</vt:lpstr>
      <vt:lpstr>VRN</vt:lpstr>
      <vt:lpstr>'SO 101.08 MaR rekap'!LST_GIPD</vt:lpstr>
      <vt:lpstr>'SO 101.08 MaR RO1'!LST_GIPD</vt:lpstr>
      <vt:lpstr>'SO 101.08 MaR RO2'!LST_GIPD</vt:lpstr>
      <vt:lpstr>'SO 101.08 MaR rekap'!LST_ItemDescription</vt:lpstr>
      <vt:lpstr>'SO 101.08 MaR RO1'!LST_ItemDescription</vt:lpstr>
      <vt:lpstr>'SO 101.08 MaR RO2'!LST_ItemDescription</vt:lpstr>
      <vt:lpstr>'SO 101.08 MaR rekap'!LST_Number</vt:lpstr>
      <vt:lpstr>'SO 101.08 MaR RO1'!LST_Number</vt:lpstr>
      <vt:lpstr>'SO 101.08 MaR RO2'!LST_Number</vt:lpstr>
      <vt:lpstr>'SO 101.08 MaR rekap'!LST_PlantText</vt:lpstr>
      <vt:lpstr>'SO 101.08 MaR RO1'!LST_PlantText</vt:lpstr>
      <vt:lpstr>'SO 101.08 MaR RO2'!LST_PlantText</vt:lpstr>
      <vt:lpstr>'SO 101.08 MaR rekap'!LST_QuantityCode</vt:lpstr>
      <vt:lpstr>'SO 101.08 MaR RO1'!LST_QuantityCode</vt:lpstr>
      <vt:lpstr>'SO 101.08 MaR RO2'!LST_QuantityCode</vt:lpstr>
      <vt:lpstr>'SO 101.08 MaR rekap'!LST_SupplierShortName</vt:lpstr>
      <vt:lpstr>'SO 101.08 MaR RO1'!LST_SupplierShortName</vt:lpstr>
      <vt:lpstr>'SO 101.08 MaR RO2'!LST_SupplierShortName</vt:lpstr>
      <vt:lpstr>'SO 101.08 MaR rekap'!LST_Type</vt:lpstr>
      <vt:lpstr>'SO 101.08 MaR RO1'!LST_Type</vt:lpstr>
      <vt:lpstr>'SO 101.08 MaR RO2'!LST_Type</vt:lpstr>
      <vt:lpstr>'Rekapitulácia stavby'!Názvy_tlače</vt:lpstr>
      <vt:lpstr>'SO 101.05 Plynoinštalácia'!Názvy_tlače</vt:lpstr>
      <vt:lpstr>'SO 101.06 Vykurovanie'!Názvy_tlače</vt:lpstr>
      <vt:lpstr>'SO 101.07 Vzduchotechnika'!Názvy_tlače</vt:lpstr>
      <vt:lpstr>'SO 101.08 MaR rekap'!Názvy_tlače</vt:lpstr>
      <vt:lpstr>'SO 101.08 MaR RO1'!Názvy_tlače</vt:lpstr>
      <vt:lpstr>'SO 101.08 MaR RO2'!Názvy_tlače</vt:lpstr>
      <vt:lpstr>'SO 301'!Názvy_tlače</vt:lpstr>
      <vt:lpstr>'SO 302'!Názvy_tlače</vt:lpstr>
      <vt:lpstr>'SO 303'!Názvy_tlače</vt:lpstr>
      <vt:lpstr>'SO 304'!Názvy_tlače</vt:lpstr>
      <vt:lpstr>'SO 305'!Názvy_tlače</vt:lpstr>
      <vt:lpstr>'SO 401'!Názvy_tlače</vt:lpstr>
      <vt:lpstr>'SO 402'!Názvy_tlače</vt:lpstr>
      <vt:lpstr>'SO 501'!Názvy_tlače</vt:lpstr>
      <vt:lpstr>'SO 601 Rekapitulácia'!Názvy_tlače</vt:lpstr>
      <vt:lpstr>'SO 601 Sadové...'!Názvy_tlače</vt:lpstr>
      <vt:lpstr>'SO101.01 Architektúra'!Názvy_tlače</vt:lpstr>
      <vt:lpstr>'SO101.02 Statika - Rozpočet'!Názvy_tlače</vt:lpstr>
      <vt:lpstr>'SO101.05 Zdravotechnika'!Názvy_tlače</vt:lpstr>
      <vt:lpstr>VRN!Názvy_tlače</vt:lpstr>
      <vt:lpstr>'PS3 Armatúry_FC_a_VZT'!Oblasť_tlače</vt:lpstr>
      <vt:lpstr>'PS3 Armatúry_ĽADOVÁ_PLOCHA'!Oblasť_tlače</vt:lpstr>
      <vt:lpstr>'PS3 Chladiace_stroje'!Oblasť_tlače</vt:lpstr>
      <vt:lpstr>'PS3 Nádoby_a_výmenníky'!Oblasť_tlače</vt:lpstr>
      <vt:lpstr>'PS3 Obehové_čerpadlá'!Oblasť_tlače</vt:lpstr>
      <vt:lpstr>'PS3 Oceľová_konštrukcia'!Oblasť_tlače</vt:lpstr>
      <vt:lpstr>'PS3 Ostatné'!Oblasť_tlače</vt:lpstr>
      <vt:lpstr>'PS3 Potrubia_FC_aVZT'!Oblasť_tlače</vt:lpstr>
      <vt:lpstr>'PS3 Potrubia_ĽADOVÁ_PLOCHA'!Oblasť_tlače</vt:lpstr>
      <vt:lpstr>'PS3 POV'!Oblasť_tlače</vt:lpstr>
      <vt:lpstr>'PS3 Rekapitulácia'!Oblasť_tlače</vt:lpstr>
      <vt:lpstr>'PS3 Stavebné_úpravy'!Oblasť_tlače</vt:lpstr>
      <vt:lpstr>'Rekapitulácia stavby'!Oblasť_tlače</vt:lpstr>
      <vt:lpstr>'SO 101.05 Plynoinštalácia'!Oblasť_tlače</vt:lpstr>
      <vt:lpstr>'SO 101.07 Vzduchotechnika'!Oblasť_tlače</vt:lpstr>
      <vt:lpstr>'SO 101.08 MaR rekap'!Oblasť_tlače</vt:lpstr>
      <vt:lpstr>'SO 101.08 MaR RO1'!Oblasť_tlače</vt:lpstr>
      <vt:lpstr>'SO 101.08 MaR RO2'!Oblasť_tlače</vt:lpstr>
      <vt:lpstr>'SO 101.09 EPS'!Oblasť_tlače</vt:lpstr>
      <vt:lpstr>'SO 301'!Oblasť_tlače</vt:lpstr>
      <vt:lpstr>'SO 302'!Oblasť_tlače</vt:lpstr>
      <vt:lpstr>'SO 303'!Oblasť_tlače</vt:lpstr>
      <vt:lpstr>'SO 304'!Oblasť_tlače</vt:lpstr>
      <vt:lpstr>'SO 305'!Oblasť_tlače</vt:lpstr>
      <vt:lpstr>'SO 401'!Oblasť_tlače</vt:lpstr>
      <vt:lpstr>'SO 402'!Oblasť_tlače</vt:lpstr>
      <vt:lpstr>'SO 501'!Oblasť_tlače</vt:lpstr>
      <vt:lpstr>'SO 601 Rekapitulácia'!Oblasť_tlače</vt:lpstr>
      <vt:lpstr>'SO 601 Sadové...'!Oblasť_tlače</vt:lpstr>
      <vt:lpstr>'SO101.01 Architektúra'!Oblasť_tlače</vt:lpstr>
      <vt:lpstr>'SO101.02 Statika - Rozpočet'!Oblasť_tlače</vt:lpstr>
      <vt:lpstr>'SO101.04 Elektro'!Oblasť_tlače</vt:lpstr>
      <vt:lpstr>'SO101.05 Zdravotechnika'!Oblasť_tlače</vt:lpstr>
      <vt:lpstr>'SO202'!Oblasť_tlače</vt:lpstr>
      <vt:lpstr>VRN!Oblasť_tlače</vt:lpstr>
      <vt:lpstr>'Závlahové systémy'!Oblasť_tlače</vt:lpstr>
      <vt:lpstr>'PS3 Armatúry_FC_a_VZT'!PA0</vt:lpstr>
      <vt:lpstr>'PS3 Armatúry_ĽADOVÁ_PLOCHA'!PA0</vt:lpstr>
      <vt:lpstr>'PS3 Armatúry_FC_a_VZT'!Print_Area_0</vt:lpstr>
      <vt:lpstr>'PS3 Armatúry_ĽADOVÁ_PLOCHA'!Print_Area_0</vt:lpstr>
      <vt:lpstr>'PS3 Armatúry_FC_a_VZT'!Print_Area_0_0</vt:lpstr>
      <vt:lpstr>'PS3 Armatúry_ĽADOVÁ_PLOCHA'!Print_Area_0_0</vt:lpstr>
      <vt:lpstr>'PS3 Armatúry_FC_a_VZT'!Print_Area_0_0_0</vt:lpstr>
      <vt:lpstr>'PS3 Armatúry_ĽADOVÁ_PLOCHA'!Print_Area_0_0_0</vt:lpstr>
      <vt:lpstr>'PS3 Armatúry_FC_a_VZT'!Print_Area_0_0_0_0</vt:lpstr>
      <vt:lpstr>'PS3 Armatúry_ĽADOVÁ_PLOCHA'!Print_Area_0_0_0_0</vt:lpstr>
      <vt:lpstr>'PS3 Armatúry_FC_a_VZT'!Print_Titles_0</vt:lpstr>
      <vt:lpstr>'PS3 Armatúry_ĽADOVÁ_PLOCHA'!Print_Titles_0</vt:lpstr>
      <vt:lpstr>'PS3 Armatúry_FC_a_VZT'!Print_Titles_0_0</vt:lpstr>
      <vt:lpstr>'PS3 Armatúry_ĽADOVÁ_PLOCHA'!Print_Titles_0_0</vt:lpstr>
      <vt:lpstr>'PS3 Armatúry_FC_a_VZT'!Print_Titles_0_0_0</vt:lpstr>
      <vt:lpstr>'PS3 Armatúry_ĽADOVÁ_PLOCHA'!Print_Titles_0_0_0</vt:lpstr>
      <vt:lpstr>'PS3 Armatúry_FC_a_VZT'!Print_Titles_0_0_0_0</vt:lpstr>
      <vt:lpstr>'PS3 Armatúry_ĽADOVÁ_PLOCHA'!Print_Titles_0_0_0_0</vt:lpstr>
      <vt:lpstr>'SO 101.08 MaR rekap'!SYS_ClientName</vt:lpstr>
      <vt:lpstr>'SO 101.08 MaR RO1'!SYS_ClientName</vt:lpstr>
      <vt:lpstr>'SO 101.08 MaR RO2'!SYS_ClientName</vt:lpstr>
      <vt:lpstr>'SO 101.08 MaR rekap'!SYS_OfferOrderNumber</vt:lpstr>
      <vt:lpstr>'SO 101.08 MaR RO1'!SYS_OfferOrderNumber</vt:lpstr>
      <vt:lpstr>'SO 101.08 MaR RO2'!SYS_OfferOrderNumber</vt:lpstr>
      <vt:lpstr>'SO 101.08 MaR rekap'!SYS_ProcessorName</vt:lpstr>
      <vt:lpstr>'SO 101.08 MaR RO1'!SYS_ProcessorName</vt:lpstr>
      <vt:lpstr>'SO 101.08 MaR RO2'!SYS_ProcessorName</vt:lpstr>
      <vt:lpstr>'SO 101.08 MaR rekap'!SYS_ProjectDescription</vt:lpstr>
      <vt:lpstr>'SO 101.08 MaR RO1'!SYS_ProjectDescription</vt:lpstr>
      <vt:lpstr>'SO 101.08 MaR RO2'!SYS_ProjectDescription</vt:lpstr>
      <vt:lpstr>'SO 101.08 MaR rekap'!SYS_ProjectID</vt:lpstr>
      <vt:lpstr>'SO 101.08 MaR RO1'!SYS_ProjectID</vt:lpstr>
      <vt:lpstr>'SO 101.08 MaR RO2'!SYS_ProjectID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Cauner Marek</dc:creator>
  <cp:lastModifiedBy>marek.cauner</cp:lastModifiedBy>
  <cp:lastPrinted>2022-06-01T11:36:38Z</cp:lastPrinted>
  <dcterms:created xsi:type="dcterms:W3CDTF">2021-05-06T07:35:59Z</dcterms:created>
  <dcterms:modified xsi:type="dcterms:W3CDTF">2022-06-01T11:36:51Z</dcterms:modified>
</cp:coreProperties>
</file>